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324\Poverty\"/>
    </mc:Choice>
  </mc:AlternateContent>
  <xr:revisionPtr revIDLastSave="0" documentId="13_ncr:1_{C4A38F74-6C39-4377-93B3-081071662FAA}" xr6:coauthVersionLast="47" xr6:coauthVersionMax="47" xr10:uidLastSave="{00000000-0000-0000-0000-000000000000}"/>
  <bookViews>
    <workbookView xWindow="-27750" yWindow="1140" windowWidth="27330" windowHeight="13530" tabRatio="825" xr2:uid="{00000000-000D-0000-FFFF-FFFF00000000}"/>
  </bookViews>
  <sheets>
    <sheet name="Instructions and about the data" sheetId="2" r:id="rId1"/>
    <sheet name="Summary" sheetId="13" r:id="rId2"/>
    <sheet name="HP Schools Calculation" sheetId="6" r:id="rId3"/>
    <sheet name="District LAP Calculation" sheetId="10" r:id="rId4"/>
    <sheet name="2022-23 School Level AAFTE" sheetId="16" state="hidden" r:id="rId5"/>
    <sheet name="CEDARS School FRPL" sheetId="17" state="hidden" r:id="rId6"/>
    <sheet name="CEDARS District FRPL" sheetId="12" state="hidden" r:id="rId7"/>
    <sheet name="AAFTE" sheetId="11" state="hidden" r:id="rId8"/>
    <sheet name="2023-24 Salary &amp; Benefits" sheetId="7" state="hidden" r:id="rId9"/>
  </sheets>
  <definedNames>
    <definedName name="__123Graph_A" localSheetId="4" hidden="1">#REF!</definedName>
    <definedName name="__123Graph_A" hidden="1">#REF!</definedName>
    <definedName name="__123Graph_ABBO1" localSheetId="4" hidden="1">#REF!</definedName>
    <definedName name="__123Graph_ABBO1" hidden="1">#REF!</definedName>
    <definedName name="__123Graph_ADOR1" localSheetId="4" hidden="1">#REF!</definedName>
    <definedName name="__123Graph_ADOR1" hidden="1">#REF!</definedName>
    <definedName name="__123Graph_AESTATE1" localSheetId="4" hidden="1">#REF!</definedName>
    <definedName name="__123Graph_AESTATE1" hidden="1">#REF!</definedName>
    <definedName name="__123Graph_ANONREVACT1" localSheetId="4" hidden="1">#REF!</definedName>
    <definedName name="__123Graph_ANONREVACT1" hidden="1">#REF!</definedName>
    <definedName name="__123Graph_APU1" localSheetId="4" hidden="1">#REF!</definedName>
    <definedName name="__123Graph_APU1" hidden="1">#REF!</definedName>
    <definedName name="__123Graph_AREET" localSheetId="4" hidden="1">#REF!</definedName>
    <definedName name="__123Graph_AREET" hidden="1">#REF!</definedName>
    <definedName name="__123Graph_AREET2" localSheetId="4" hidden="1">#REF!</definedName>
    <definedName name="__123Graph_AREET2" hidden="1">#REF!</definedName>
    <definedName name="__123Graph_ARST1" localSheetId="4" hidden="1">#REF!</definedName>
    <definedName name="__123Graph_ARST1" hidden="1">#REF!</definedName>
    <definedName name="__123Graph_B" localSheetId="4" hidden="1">#REF!</definedName>
    <definedName name="__123Graph_B" hidden="1">#REF!</definedName>
    <definedName name="__123Graph_C" hidden="1">#REF!</definedName>
    <definedName name="__123Graph_E" hidden="1">#REF!</definedName>
    <definedName name="__123Graph_F" hidden="1">#REF!</definedName>
    <definedName name="__123Graph_LBL_A" localSheetId="4" hidden="1">#REF!</definedName>
    <definedName name="__123Graph_LBL_A" hidden="1">#REF!</definedName>
    <definedName name="__123Graph_LBL_B" localSheetId="4" hidden="1">#REF!</definedName>
    <definedName name="__123Graph_LBL_B" hidden="1">#REF!</definedName>
    <definedName name="__123Graph_LBL_C" localSheetId="4" hidden="1">#REF!</definedName>
    <definedName name="__123Graph_LBL_C" hidden="1">#REF!</definedName>
    <definedName name="__123Graph_X" localSheetId="4" hidden="1">#REF!</definedName>
    <definedName name="__123Graph_X" hidden="1">#REF!</definedName>
    <definedName name="__123Graph_XBBO1" localSheetId="4" hidden="1">#REF!</definedName>
    <definedName name="__123Graph_XBBO1" hidden="1">#REF!</definedName>
    <definedName name="__123Graph_XDOR1" localSheetId="4" hidden="1">#REF!</definedName>
    <definedName name="__123Graph_XDOR1" hidden="1">#REF!</definedName>
    <definedName name="__123Graph_XESTATE1" localSheetId="4" hidden="1">#REF!</definedName>
    <definedName name="__123Graph_XESTATE1" hidden="1">#REF!</definedName>
    <definedName name="__123Graph_XNONREVACT1" localSheetId="4" hidden="1">#REF!</definedName>
    <definedName name="__123Graph_XNONREVACT1" hidden="1">#REF!</definedName>
    <definedName name="__123Graph_XPU1" localSheetId="4" hidden="1">#REF!</definedName>
    <definedName name="__123Graph_XPU1" hidden="1">#REF!</definedName>
    <definedName name="__123Graph_XREET" localSheetId="4" hidden="1">#REF!</definedName>
    <definedName name="__123Graph_XREET" hidden="1">#REF!</definedName>
    <definedName name="__123Graph_XREET2" localSheetId="4" hidden="1">#REF!</definedName>
    <definedName name="__123Graph_XREET2" hidden="1">#REF!</definedName>
    <definedName name="__123Graph_XRST1" localSheetId="4" hidden="1">#REF!</definedName>
    <definedName name="__123Graph_XRST1" hidden="1">#REF!</definedName>
    <definedName name="_Fill" localSheetId="4" hidden="1">#REF!</definedName>
    <definedName name="_Fill" hidden="1">#REF!</definedName>
    <definedName name="_xlnm._FilterDatabase" localSheetId="4" hidden="1">'2022-23 School Level AAFTE'!$A$3:$M$2356</definedName>
    <definedName name="_xlnm._FilterDatabase" localSheetId="7" hidden="1">AAFTE!$A$2:$E$384</definedName>
    <definedName name="_xlnm._FilterDatabase" localSheetId="6" hidden="1">'CEDARS District FRPL'!$C$2:$C$314</definedName>
    <definedName name="_xlnm._FilterDatabase" localSheetId="5" hidden="1">'CEDARS School FRPL'!$A$3:$H$2348</definedName>
    <definedName name="_xlnm._FilterDatabase" localSheetId="3" hidden="1">'District LAP Calculation'!$A$4:$V$325</definedName>
    <definedName name="_xlnm._FilterDatabase" localSheetId="2" hidden="1">'HP Schools Calculation'!$A$9:$X$2362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4" hidden="1">#REF!</definedName>
    <definedName name="_Sort" hidden="1">#REF!</definedName>
    <definedName name="_Table1_In1" hidden="1">#REF!</definedName>
    <definedName name="_Table1_Out" localSheetId="4" hidden="1">#REF!</definedName>
    <definedName name="_Table1_Out" hidden="1">#REF!</definedName>
    <definedName name="ddd" localSheetId="4" hidden="1">#REF!</definedName>
    <definedName name="ddd" hidden="1">#REF!</definedName>
    <definedName name="Districts">'District LAP Calculation'!$A$5:$V$325</definedName>
    <definedName name="fff" localSheetId="4" hidden="1">#REF!</definedName>
    <definedName name="fff" hidden="1">#REF!</definedName>
    <definedName name="k" localSheetId="4" hidden="1">#REF!</definedName>
    <definedName name="k" hidden="1">#REF!</definedName>
    <definedName name="nothing2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0">'Instructions and about the data'!$B$2:$S$45</definedName>
    <definedName name="_xlnm.Print_Area" localSheetId="1">Summary!$A$1:$I$121</definedName>
    <definedName name="Purple" localSheetId="4" hidden="1">#REF!</definedName>
    <definedName name="Purple" hidden="1">#REF!</definedName>
    <definedName name="Schools">'HP Schools Calculation'!$C$10:$X$2362</definedName>
    <definedName name="test" hidden="1">#REF!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4" hidden="1">{#N/A,#N/A,FALSE,"Allocation"}</definedName>
    <definedName name="wrn.Allocation." hidden="1">{#N/A,#N/A,FALSE,"Allocation"}</definedName>
    <definedName name="wrn.Assumptions." localSheetId="4" hidden="1">{#N/A,#N/A,FALSE,"Assumptions"}</definedName>
    <definedName name="wrn.Assumptions." hidden="1">{#N/A,#N/A,FALSE,"Assumptions"}</definedName>
    <definedName name="wrn.Data._.Output." localSheetId="4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4" hidden="1">{#N/A,#N/A,FALSE,"Factors"}</definedName>
    <definedName name="wrn.Factors." hidden="1">{#N/A,#N/A,FALSE,"Factors"}</definedName>
    <definedName name="wrn.Model." localSheetId="4" hidden="1">{#N/A,#N/A,FALSE,"Model"}</definedName>
    <definedName name="wrn.Model." hidden="1">{#N/A,#N/A,FALSE,"Model"}</definedName>
    <definedName name="wrn.Print._.All." localSheetId="4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4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4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4" hidden="1">{"rates",#N/A,FALSE,"Summary"}</definedName>
    <definedName name="wrn.rates." hidden="1">{"rates",#N/A,FALSE,"Summary"}</definedName>
    <definedName name="x" hidden="1">#REF!</definedName>
  </definedNames>
  <calcPr calcId="191029" calcOnSave="0"/>
  <pivotCaches>
    <pivotCache cacheId="9" r:id="rId10"/>
    <pivotCache cacheId="10" r:id="rId1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4" i="11" l="1"/>
  <c r="E379" i="11"/>
  <c r="B9" i="13"/>
  <c r="D8" i="6"/>
  <c r="D2" i="16"/>
  <c r="K6" i="10"/>
  <c r="L6" i="10"/>
  <c r="K7" i="10"/>
  <c r="L7" i="10"/>
  <c r="K8" i="10"/>
  <c r="L8" i="10"/>
  <c r="K9" i="10"/>
  <c r="L9" i="10"/>
  <c r="K10" i="10"/>
  <c r="L10" i="10"/>
  <c r="K11" i="10"/>
  <c r="L11" i="10"/>
  <c r="K12" i="10"/>
  <c r="L12" i="10"/>
  <c r="K13" i="10"/>
  <c r="L13" i="10"/>
  <c r="K14" i="10"/>
  <c r="L14" i="10"/>
  <c r="K15" i="10"/>
  <c r="L15" i="10"/>
  <c r="K16" i="10"/>
  <c r="L16" i="10"/>
  <c r="K17" i="10"/>
  <c r="L17" i="10"/>
  <c r="K18" i="10"/>
  <c r="L18" i="10"/>
  <c r="K19" i="10"/>
  <c r="L19" i="10"/>
  <c r="K20" i="10"/>
  <c r="L20" i="10"/>
  <c r="K21" i="10"/>
  <c r="L21" i="10"/>
  <c r="K22" i="10"/>
  <c r="L22" i="10"/>
  <c r="K23" i="10"/>
  <c r="L23" i="10"/>
  <c r="K24" i="10"/>
  <c r="L24" i="10"/>
  <c r="K25" i="10"/>
  <c r="L25" i="10"/>
  <c r="K26" i="10"/>
  <c r="L26" i="10"/>
  <c r="K27" i="10"/>
  <c r="L27" i="10"/>
  <c r="K28" i="10"/>
  <c r="L28" i="10"/>
  <c r="K29" i="10"/>
  <c r="L29" i="10"/>
  <c r="K30" i="10"/>
  <c r="L30" i="10"/>
  <c r="K31" i="10"/>
  <c r="L31" i="10"/>
  <c r="K32" i="10"/>
  <c r="L32" i="10"/>
  <c r="K33" i="10"/>
  <c r="L33" i="10"/>
  <c r="K34" i="10"/>
  <c r="L34" i="10"/>
  <c r="K35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K57" i="10"/>
  <c r="L57" i="10"/>
  <c r="K58" i="10"/>
  <c r="L58" i="10"/>
  <c r="K59" i="10"/>
  <c r="L59" i="10"/>
  <c r="K60" i="10"/>
  <c r="L60" i="10"/>
  <c r="K61" i="10"/>
  <c r="L61" i="10"/>
  <c r="K62" i="10"/>
  <c r="L62" i="10"/>
  <c r="K63" i="10"/>
  <c r="L63" i="10"/>
  <c r="K64" i="10"/>
  <c r="L64" i="10"/>
  <c r="K65" i="10"/>
  <c r="L65" i="10"/>
  <c r="K66" i="10"/>
  <c r="L66" i="10"/>
  <c r="K67" i="10"/>
  <c r="L67" i="10"/>
  <c r="K68" i="10"/>
  <c r="L68" i="10"/>
  <c r="K69" i="10"/>
  <c r="L69" i="10"/>
  <c r="K70" i="10"/>
  <c r="L70" i="10"/>
  <c r="K71" i="10"/>
  <c r="L71" i="10"/>
  <c r="K72" i="10"/>
  <c r="L72" i="10"/>
  <c r="K73" i="10"/>
  <c r="L73" i="10"/>
  <c r="K74" i="10"/>
  <c r="L74" i="10"/>
  <c r="K75" i="10"/>
  <c r="L75" i="10"/>
  <c r="K76" i="10"/>
  <c r="L76" i="10"/>
  <c r="K77" i="10"/>
  <c r="L77" i="10"/>
  <c r="K78" i="10"/>
  <c r="L78" i="10"/>
  <c r="K79" i="10"/>
  <c r="L79" i="10"/>
  <c r="K80" i="10"/>
  <c r="L80" i="10"/>
  <c r="K81" i="10"/>
  <c r="L81" i="10"/>
  <c r="K82" i="10"/>
  <c r="L82" i="10"/>
  <c r="K83" i="10"/>
  <c r="L83" i="10"/>
  <c r="K84" i="10"/>
  <c r="L84" i="10"/>
  <c r="K85" i="10"/>
  <c r="L85" i="10"/>
  <c r="K86" i="10"/>
  <c r="L86" i="10"/>
  <c r="K87" i="10"/>
  <c r="L87" i="10"/>
  <c r="K88" i="10"/>
  <c r="L88" i="10"/>
  <c r="K89" i="10"/>
  <c r="L89" i="10"/>
  <c r="K90" i="10"/>
  <c r="L90" i="10"/>
  <c r="K91" i="10"/>
  <c r="L91" i="10"/>
  <c r="K92" i="10"/>
  <c r="L92" i="10"/>
  <c r="K93" i="10"/>
  <c r="L93" i="10"/>
  <c r="K94" i="10"/>
  <c r="L94" i="10"/>
  <c r="K95" i="10"/>
  <c r="L95" i="10"/>
  <c r="K96" i="10"/>
  <c r="L96" i="10"/>
  <c r="K97" i="10"/>
  <c r="L97" i="10"/>
  <c r="K98" i="10"/>
  <c r="L98" i="10"/>
  <c r="K99" i="10"/>
  <c r="L99" i="10"/>
  <c r="K100" i="10"/>
  <c r="L100" i="10"/>
  <c r="K101" i="10"/>
  <c r="L101" i="10"/>
  <c r="K102" i="10"/>
  <c r="L102" i="10"/>
  <c r="K103" i="10"/>
  <c r="L103" i="10"/>
  <c r="K104" i="10"/>
  <c r="L104" i="10"/>
  <c r="K105" i="10"/>
  <c r="L105" i="10"/>
  <c r="K106" i="10"/>
  <c r="L106" i="10"/>
  <c r="K107" i="10"/>
  <c r="L107" i="10"/>
  <c r="K108" i="10"/>
  <c r="L108" i="10"/>
  <c r="K109" i="10"/>
  <c r="L109" i="10"/>
  <c r="K110" i="10"/>
  <c r="L110" i="10"/>
  <c r="K111" i="10"/>
  <c r="L111" i="10"/>
  <c r="K112" i="10"/>
  <c r="L112" i="10"/>
  <c r="K113" i="10"/>
  <c r="L113" i="10"/>
  <c r="K114" i="10"/>
  <c r="L114" i="10"/>
  <c r="K115" i="10"/>
  <c r="L115" i="10"/>
  <c r="K116" i="10"/>
  <c r="L116" i="10"/>
  <c r="K117" i="10"/>
  <c r="L117" i="10"/>
  <c r="K118" i="10"/>
  <c r="L118" i="10"/>
  <c r="K119" i="10"/>
  <c r="L119" i="10"/>
  <c r="K120" i="10"/>
  <c r="L120" i="10"/>
  <c r="K121" i="10"/>
  <c r="L121" i="10"/>
  <c r="K122" i="10"/>
  <c r="L122" i="10"/>
  <c r="K123" i="10"/>
  <c r="L123" i="10"/>
  <c r="K124" i="10"/>
  <c r="L124" i="10"/>
  <c r="K125" i="10"/>
  <c r="L125" i="10"/>
  <c r="K126" i="10"/>
  <c r="L126" i="10"/>
  <c r="K127" i="10"/>
  <c r="L127" i="10"/>
  <c r="K128" i="10"/>
  <c r="L128" i="10"/>
  <c r="K129" i="10"/>
  <c r="L129" i="10"/>
  <c r="K130" i="10"/>
  <c r="L130" i="10"/>
  <c r="K131" i="10"/>
  <c r="L131" i="10"/>
  <c r="K132" i="10"/>
  <c r="L132" i="10"/>
  <c r="K133" i="10"/>
  <c r="L133" i="10"/>
  <c r="K134" i="10"/>
  <c r="L134" i="10"/>
  <c r="K135" i="10"/>
  <c r="L135" i="10"/>
  <c r="K136" i="10"/>
  <c r="L136" i="10"/>
  <c r="K137" i="10"/>
  <c r="L137" i="10"/>
  <c r="K138" i="10"/>
  <c r="L138" i="10"/>
  <c r="K139" i="10"/>
  <c r="L139" i="10"/>
  <c r="K140" i="10"/>
  <c r="L140" i="10"/>
  <c r="K141" i="10"/>
  <c r="L141" i="10"/>
  <c r="K142" i="10"/>
  <c r="L142" i="10"/>
  <c r="K143" i="10"/>
  <c r="L143" i="10"/>
  <c r="K144" i="10"/>
  <c r="L144" i="10"/>
  <c r="K145" i="10"/>
  <c r="L145" i="10"/>
  <c r="K146" i="10"/>
  <c r="L146" i="10"/>
  <c r="K147" i="10"/>
  <c r="L147" i="10"/>
  <c r="K148" i="10"/>
  <c r="L148" i="10"/>
  <c r="K149" i="10"/>
  <c r="L149" i="10"/>
  <c r="K150" i="10"/>
  <c r="L150" i="10"/>
  <c r="K151" i="10"/>
  <c r="L151" i="10"/>
  <c r="K152" i="10"/>
  <c r="L152" i="10"/>
  <c r="K153" i="10"/>
  <c r="L153" i="10"/>
  <c r="K154" i="10"/>
  <c r="L154" i="10"/>
  <c r="K155" i="10"/>
  <c r="L155" i="10"/>
  <c r="K156" i="10"/>
  <c r="L156" i="10"/>
  <c r="K157" i="10"/>
  <c r="L157" i="10"/>
  <c r="K158" i="10"/>
  <c r="L158" i="10"/>
  <c r="K159" i="10"/>
  <c r="L159" i="10"/>
  <c r="K160" i="10"/>
  <c r="L160" i="10"/>
  <c r="K161" i="10"/>
  <c r="L161" i="10"/>
  <c r="K162" i="10"/>
  <c r="L162" i="10"/>
  <c r="K163" i="10"/>
  <c r="L163" i="10"/>
  <c r="K164" i="10"/>
  <c r="L164" i="10"/>
  <c r="K165" i="10"/>
  <c r="L165" i="10"/>
  <c r="K166" i="10"/>
  <c r="L166" i="10"/>
  <c r="K167" i="10"/>
  <c r="L167" i="10"/>
  <c r="K168" i="10"/>
  <c r="L168" i="10"/>
  <c r="K169" i="10"/>
  <c r="L169" i="10"/>
  <c r="K170" i="10"/>
  <c r="L170" i="10"/>
  <c r="K171" i="10"/>
  <c r="L171" i="10"/>
  <c r="K172" i="10"/>
  <c r="L172" i="10"/>
  <c r="K173" i="10"/>
  <c r="L173" i="10"/>
  <c r="K174" i="10"/>
  <c r="L174" i="10"/>
  <c r="K175" i="10"/>
  <c r="L175" i="10"/>
  <c r="K176" i="10"/>
  <c r="L176" i="10"/>
  <c r="K177" i="10"/>
  <c r="L177" i="10"/>
  <c r="K178" i="10"/>
  <c r="L178" i="10"/>
  <c r="K179" i="10"/>
  <c r="L179" i="10"/>
  <c r="K180" i="10"/>
  <c r="L180" i="10"/>
  <c r="K181" i="10"/>
  <c r="L181" i="10"/>
  <c r="K182" i="10"/>
  <c r="L182" i="10"/>
  <c r="K183" i="10"/>
  <c r="L183" i="10"/>
  <c r="K184" i="10"/>
  <c r="L184" i="10"/>
  <c r="K185" i="10"/>
  <c r="L185" i="10"/>
  <c r="K186" i="10"/>
  <c r="L186" i="10"/>
  <c r="K187" i="10"/>
  <c r="L187" i="10"/>
  <c r="K188" i="10"/>
  <c r="L188" i="10"/>
  <c r="K189" i="10"/>
  <c r="L189" i="10"/>
  <c r="K190" i="10"/>
  <c r="L190" i="10"/>
  <c r="K191" i="10"/>
  <c r="L191" i="10"/>
  <c r="K192" i="10"/>
  <c r="L192" i="10"/>
  <c r="K193" i="10"/>
  <c r="L193" i="10"/>
  <c r="K194" i="10"/>
  <c r="L194" i="10"/>
  <c r="K195" i="10"/>
  <c r="L195" i="10"/>
  <c r="K196" i="10"/>
  <c r="L196" i="10"/>
  <c r="K197" i="10"/>
  <c r="L197" i="10"/>
  <c r="K198" i="10"/>
  <c r="L198" i="10"/>
  <c r="K199" i="10"/>
  <c r="L199" i="10"/>
  <c r="K200" i="10"/>
  <c r="L200" i="10"/>
  <c r="K201" i="10"/>
  <c r="L201" i="10"/>
  <c r="K202" i="10"/>
  <c r="L202" i="10"/>
  <c r="K203" i="10"/>
  <c r="L203" i="10"/>
  <c r="K204" i="10"/>
  <c r="L204" i="10"/>
  <c r="K205" i="10"/>
  <c r="L205" i="10"/>
  <c r="K206" i="10"/>
  <c r="L206" i="10"/>
  <c r="K207" i="10"/>
  <c r="L207" i="10"/>
  <c r="K208" i="10"/>
  <c r="L208" i="10"/>
  <c r="K209" i="10"/>
  <c r="L209" i="10"/>
  <c r="K210" i="10"/>
  <c r="L210" i="10"/>
  <c r="K211" i="10"/>
  <c r="L211" i="10"/>
  <c r="K212" i="10"/>
  <c r="L212" i="10"/>
  <c r="K213" i="10"/>
  <c r="L213" i="10"/>
  <c r="K214" i="10"/>
  <c r="L214" i="10"/>
  <c r="K215" i="10"/>
  <c r="L215" i="10"/>
  <c r="K216" i="10"/>
  <c r="L216" i="10"/>
  <c r="K217" i="10"/>
  <c r="L217" i="10"/>
  <c r="K218" i="10"/>
  <c r="L218" i="10"/>
  <c r="K219" i="10"/>
  <c r="L219" i="10"/>
  <c r="K220" i="10"/>
  <c r="L220" i="10"/>
  <c r="K221" i="10"/>
  <c r="L221" i="10"/>
  <c r="K222" i="10"/>
  <c r="L222" i="10"/>
  <c r="K223" i="10"/>
  <c r="L223" i="10"/>
  <c r="K224" i="10"/>
  <c r="L224" i="10"/>
  <c r="K225" i="10"/>
  <c r="L225" i="10"/>
  <c r="K226" i="10"/>
  <c r="L226" i="10"/>
  <c r="K227" i="10"/>
  <c r="L227" i="10"/>
  <c r="K228" i="10"/>
  <c r="L228" i="10"/>
  <c r="K229" i="10"/>
  <c r="L229" i="10"/>
  <c r="K230" i="10"/>
  <c r="L230" i="10"/>
  <c r="K231" i="10"/>
  <c r="L231" i="10"/>
  <c r="K232" i="10"/>
  <c r="L232" i="10"/>
  <c r="K233" i="10"/>
  <c r="L233" i="10"/>
  <c r="K234" i="10"/>
  <c r="L234" i="10"/>
  <c r="K235" i="10"/>
  <c r="L235" i="10"/>
  <c r="K236" i="10"/>
  <c r="L236" i="10"/>
  <c r="K237" i="10"/>
  <c r="L237" i="10"/>
  <c r="K238" i="10"/>
  <c r="L238" i="10"/>
  <c r="K239" i="10"/>
  <c r="L239" i="10"/>
  <c r="K240" i="10"/>
  <c r="L240" i="10"/>
  <c r="K241" i="10"/>
  <c r="L241" i="10"/>
  <c r="K242" i="10"/>
  <c r="L242" i="10"/>
  <c r="K243" i="10"/>
  <c r="L243" i="10"/>
  <c r="K244" i="10"/>
  <c r="L244" i="10"/>
  <c r="K245" i="10"/>
  <c r="L245" i="10"/>
  <c r="K246" i="10"/>
  <c r="L246" i="10"/>
  <c r="K247" i="10"/>
  <c r="L247" i="10"/>
  <c r="K248" i="10"/>
  <c r="L248" i="10"/>
  <c r="K249" i="10"/>
  <c r="L249" i="10"/>
  <c r="K250" i="10"/>
  <c r="L250" i="10"/>
  <c r="K251" i="10"/>
  <c r="L251" i="10"/>
  <c r="K252" i="10"/>
  <c r="L252" i="10"/>
  <c r="K253" i="10"/>
  <c r="L253" i="10"/>
  <c r="K254" i="10"/>
  <c r="L254" i="10"/>
  <c r="K255" i="10"/>
  <c r="L255" i="10"/>
  <c r="K256" i="10"/>
  <c r="L256" i="10"/>
  <c r="K257" i="10"/>
  <c r="L257" i="10"/>
  <c r="K258" i="10"/>
  <c r="L258" i="10"/>
  <c r="K259" i="10"/>
  <c r="L259" i="10"/>
  <c r="K260" i="10"/>
  <c r="L260" i="10"/>
  <c r="K261" i="10"/>
  <c r="L261" i="10"/>
  <c r="K262" i="10"/>
  <c r="L262" i="10"/>
  <c r="K263" i="10"/>
  <c r="L263" i="10"/>
  <c r="K264" i="10"/>
  <c r="L264" i="10"/>
  <c r="K265" i="10"/>
  <c r="L265" i="10"/>
  <c r="K266" i="10"/>
  <c r="L266" i="10"/>
  <c r="K267" i="10"/>
  <c r="L267" i="10"/>
  <c r="K268" i="10"/>
  <c r="L268" i="10"/>
  <c r="K269" i="10"/>
  <c r="L269" i="10"/>
  <c r="K270" i="10"/>
  <c r="L270" i="10"/>
  <c r="K271" i="10"/>
  <c r="L271" i="10"/>
  <c r="K272" i="10"/>
  <c r="L272" i="10"/>
  <c r="K273" i="10"/>
  <c r="L273" i="10"/>
  <c r="K274" i="10"/>
  <c r="L274" i="10"/>
  <c r="K275" i="10"/>
  <c r="L275" i="10"/>
  <c r="K276" i="10"/>
  <c r="L276" i="10"/>
  <c r="K277" i="10"/>
  <c r="L277" i="10"/>
  <c r="K278" i="10"/>
  <c r="L278" i="10"/>
  <c r="K279" i="10"/>
  <c r="L279" i="10"/>
  <c r="K280" i="10"/>
  <c r="L280" i="10"/>
  <c r="K281" i="10"/>
  <c r="L281" i="10"/>
  <c r="K282" i="10"/>
  <c r="L282" i="10"/>
  <c r="K283" i="10"/>
  <c r="L283" i="10"/>
  <c r="K284" i="10"/>
  <c r="L284" i="10"/>
  <c r="K285" i="10"/>
  <c r="L285" i="10"/>
  <c r="K286" i="10"/>
  <c r="L286" i="10"/>
  <c r="K287" i="10"/>
  <c r="L287" i="10"/>
  <c r="K288" i="10"/>
  <c r="L288" i="10"/>
  <c r="K289" i="10"/>
  <c r="L289" i="10"/>
  <c r="K290" i="10"/>
  <c r="L290" i="10"/>
  <c r="K291" i="10"/>
  <c r="L291" i="10"/>
  <c r="K292" i="10"/>
  <c r="L292" i="10"/>
  <c r="K293" i="10"/>
  <c r="L293" i="10"/>
  <c r="K294" i="10"/>
  <c r="L294" i="10"/>
  <c r="K295" i="10"/>
  <c r="L295" i="10"/>
  <c r="K296" i="10"/>
  <c r="L296" i="10"/>
  <c r="K297" i="10"/>
  <c r="L297" i="10"/>
  <c r="K298" i="10"/>
  <c r="L298" i="10"/>
  <c r="K299" i="10"/>
  <c r="L299" i="10"/>
  <c r="K300" i="10"/>
  <c r="L300" i="10"/>
  <c r="K301" i="10"/>
  <c r="L301" i="10"/>
  <c r="K302" i="10"/>
  <c r="L302" i="10"/>
  <c r="K303" i="10"/>
  <c r="L303" i="10"/>
  <c r="K304" i="10"/>
  <c r="L304" i="10"/>
  <c r="K305" i="10"/>
  <c r="L305" i="10"/>
  <c r="K306" i="10"/>
  <c r="L306" i="10"/>
  <c r="K307" i="10"/>
  <c r="L307" i="10"/>
  <c r="K308" i="10"/>
  <c r="L308" i="10"/>
  <c r="K309" i="10"/>
  <c r="L309" i="10"/>
  <c r="K310" i="10"/>
  <c r="L310" i="10"/>
  <c r="K311" i="10"/>
  <c r="L311" i="10"/>
  <c r="K312" i="10"/>
  <c r="L312" i="10"/>
  <c r="K313" i="10"/>
  <c r="L313" i="10"/>
  <c r="K314" i="10"/>
  <c r="L314" i="10"/>
  <c r="K315" i="10"/>
  <c r="L315" i="10"/>
  <c r="K316" i="10"/>
  <c r="L316" i="10"/>
  <c r="K317" i="10"/>
  <c r="L317" i="10"/>
  <c r="K318" i="10"/>
  <c r="L318" i="10"/>
  <c r="K319" i="10"/>
  <c r="L319" i="10"/>
  <c r="K320" i="10"/>
  <c r="L320" i="10"/>
  <c r="K321" i="10"/>
  <c r="L321" i="10"/>
  <c r="K322" i="10"/>
  <c r="L322" i="10"/>
  <c r="K323" i="10"/>
  <c r="L323" i="10"/>
  <c r="K324" i="10"/>
  <c r="L324" i="10"/>
  <c r="K325" i="10"/>
  <c r="L325" i="10"/>
  <c r="L5" i="10"/>
  <c r="K5" i="10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M11" i="6"/>
  <c r="N11" i="6"/>
  <c r="M12" i="6"/>
  <c r="N12" i="6"/>
  <c r="M13" i="6"/>
  <c r="N13" i="6"/>
  <c r="M14" i="6"/>
  <c r="N14" i="6"/>
  <c r="M15" i="6"/>
  <c r="N15" i="6"/>
  <c r="M16" i="6"/>
  <c r="N16" i="6"/>
  <c r="M17" i="6"/>
  <c r="N17" i="6"/>
  <c r="M18" i="6"/>
  <c r="N18" i="6"/>
  <c r="M19" i="6"/>
  <c r="N19" i="6"/>
  <c r="M20" i="6"/>
  <c r="N20" i="6"/>
  <c r="M21" i="6"/>
  <c r="N21" i="6"/>
  <c r="M22" i="6"/>
  <c r="N22" i="6"/>
  <c r="M23" i="6"/>
  <c r="N23" i="6"/>
  <c r="M24" i="6"/>
  <c r="N24" i="6"/>
  <c r="M25" i="6"/>
  <c r="N25" i="6"/>
  <c r="M26" i="6"/>
  <c r="N26" i="6"/>
  <c r="M27" i="6"/>
  <c r="N27" i="6"/>
  <c r="M28" i="6"/>
  <c r="N28" i="6"/>
  <c r="M29" i="6"/>
  <c r="N29" i="6"/>
  <c r="M30" i="6"/>
  <c r="N30" i="6"/>
  <c r="M31" i="6"/>
  <c r="N31" i="6"/>
  <c r="M32" i="6"/>
  <c r="N32" i="6"/>
  <c r="M33" i="6"/>
  <c r="N33" i="6"/>
  <c r="M34" i="6"/>
  <c r="N34" i="6"/>
  <c r="M35" i="6"/>
  <c r="N35" i="6"/>
  <c r="M36" i="6"/>
  <c r="N36" i="6"/>
  <c r="M37" i="6"/>
  <c r="N37" i="6"/>
  <c r="M38" i="6"/>
  <c r="N38" i="6"/>
  <c r="M39" i="6"/>
  <c r="N39" i="6"/>
  <c r="M40" i="6"/>
  <c r="N40" i="6"/>
  <c r="M41" i="6"/>
  <c r="N41" i="6"/>
  <c r="M42" i="6"/>
  <c r="N42" i="6"/>
  <c r="M43" i="6"/>
  <c r="N43" i="6"/>
  <c r="M44" i="6"/>
  <c r="N44" i="6"/>
  <c r="M45" i="6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790" i="6"/>
  <c r="N790" i="6"/>
  <c r="M791" i="6"/>
  <c r="N791" i="6"/>
  <c r="M792" i="6"/>
  <c r="N792" i="6"/>
  <c r="M793" i="6"/>
  <c r="N793" i="6"/>
  <c r="M794" i="6"/>
  <c r="N794" i="6"/>
  <c r="M795" i="6"/>
  <c r="N795" i="6"/>
  <c r="M796" i="6"/>
  <c r="N796" i="6"/>
  <c r="M797" i="6"/>
  <c r="N797" i="6"/>
  <c r="M798" i="6"/>
  <c r="N798" i="6"/>
  <c r="M799" i="6"/>
  <c r="N799" i="6"/>
  <c r="M800" i="6"/>
  <c r="N800" i="6"/>
  <c r="M801" i="6"/>
  <c r="N801" i="6"/>
  <c r="M802" i="6"/>
  <c r="N802" i="6"/>
  <c r="M803" i="6"/>
  <c r="N803" i="6"/>
  <c r="M804" i="6"/>
  <c r="N804" i="6"/>
  <c r="M805" i="6"/>
  <c r="N805" i="6"/>
  <c r="M806" i="6"/>
  <c r="N806" i="6"/>
  <c r="M807" i="6"/>
  <c r="N807" i="6"/>
  <c r="M808" i="6"/>
  <c r="N808" i="6"/>
  <c r="M809" i="6"/>
  <c r="N809" i="6"/>
  <c r="M810" i="6"/>
  <c r="N810" i="6"/>
  <c r="M811" i="6"/>
  <c r="N811" i="6"/>
  <c r="M812" i="6"/>
  <c r="N812" i="6"/>
  <c r="M813" i="6"/>
  <c r="N813" i="6"/>
  <c r="M814" i="6"/>
  <c r="N814" i="6"/>
  <c r="M815" i="6"/>
  <c r="N815" i="6"/>
  <c r="M816" i="6"/>
  <c r="N816" i="6"/>
  <c r="M817" i="6"/>
  <c r="N817" i="6"/>
  <c r="M818" i="6"/>
  <c r="N818" i="6"/>
  <c r="M819" i="6"/>
  <c r="N819" i="6"/>
  <c r="M820" i="6"/>
  <c r="N820" i="6"/>
  <c r="M821" i="6"/>
  <c r="N821" i="6"/>
  <c r="M822" i="6"/>
  <c r="N822" i="6"/>
  <c r="M823" i="6"/>
  <c r="N823" i="6"/>
  <c r="M824" i="6"/>
  <c r="N824" i="6"/>
  <c r="M825" i="6"/>
  <c r="N825" i="6"/>
  <c r="M826" i="6"/>
  <c r="N826" i="6"/>
  <c r="M827" i="6"/>
  <c r="N827" i="6"/>
  <c r="M828" i="6"/>
  <c r="N828" i="6"/>
  <c r="M829" i="6"/>
  <c r="N829" i="6"/>
  <c r="M830" i="6"/>
  <c r="N830" i="6"/>
  <c r="M831" i="6"/>
  <c r="N831" i="6"/>
  <c r="M832" i="6"/>
  <c r="N832" i="6"/>
  <c r="M833" i="6"/>
  <c r="N833" i="6"/>
  <c r="M834" i="6"/>
  <c r="N834" i="6"/>
  <c r="M835" i="6"/>
  <c r="N835" i="6"/>
  <c r="M836" i="6"/>
  <c r="N836" i="6"/>
  <c r="M837" i="6"/>
  <c r="N837" i="6"/>
  <c r="M838" i="6"/>
  <c r="N838" i="6"/>
  <c r="M839" i="6"/>
  <c r="N839" i="6"/>
  <c r="M840" i="6"/>
  <c r="N840" i="6"/>
  <c r="M841" i="6"/>
  <c r="N841" i="6"/>
  <c r="M842" i="6"/>
  <c r="N842" i="6"/>
  <c r="M843" i="6"/>
  <c r="N843" i="6"/>
  <c r="M844" i="6"/>
  <c r="N844" i="6"/>
  <c r="M845" i="6"/>
  <c r="N845" i="6"/>
  <c r="M846" i="6"/>
  <c r="N846" i="6"/>
  <c r="M847" i="6"/>
  <c r="N847" i="6"/>
  <c r="M848" i="6"/>
  <c r="N848" i="6"/>
  <c r="M849" i="6"/>
  <c r="N849" i="6"/>
  <c r="M850" i="6"/>
  <c r="N850" i="6"/>
  <c r="M851" i="6"/>
  <c r="N851" i="6"/>
  <c r="M852" i="6"/>
  <c r="N852" i="6"/>
  <c r="M853" i="6"/>
  <c r="N853" i="6"/>
  <c r="M854" i="6"/>
  <c r="N854" i="6"/>
  <c r="M855" i="6"/>
  <c r="N855" i="6"/>
  <c r="M856" i="6"/>
  <c r="N856" i="6"/>
  <c r="M857" i="6"/>
  <c r="N857" i="6"/>
  <c r="M858" i="6"/>
  <c r="N858" i="6"/>
  <c r="M859" i="6"/>
  <c r="N859" i="6"/>
  <c r="M860" i="6"/>
  <c r="N860" i="6"/>
  <c r="M861" i="6"/>
  <c r="N861" i="6"/>
  <c r="M862" i="6"/>
  <c r="N862" i="6"/>
  <c r="M863" i="6"/>
  <c r="N863" i="6"/>
  <c r="M864" i="6"/>
  <c r="N864" i="6"/>
  <c r="M865" i="6"/>
  <c r="N865" i="6"/>
  <c r="M866" i="6"/>
  <c r="N866" i="6"/>
  <c r="M867" i="6"/>
  <c r="N867" i="6"/>
  <c r="M868" i="6"/>
  <c r="N868" i="6"/>
  <c r="M869" i="6"/>
  <c r="N869" i="6"/>
  <c r="M870" i="6"/>
  <c r="N870" i="6"/>
  <c r="M871" i="6"/>
  <c r="N871" i="6"/>
  <c r="M872" i="6"/>
  <c r="N872" i="6"/>
  <c r="M873" i="6"/>
  <c r="N873" i="6"/>
  <c r="M874" i="6"/>
  <c r="N874" i="6"/>
  <c r="M875" i="6"/>
  <c r="N875" i="6"/>
  <c r="M876" i="6"/>
  <c r="N876" i="6"/>
  <c r="M877" i="6"/>
  <c r="N877" i="6"/>
  <c r="M878" i="6"/>
  <c r="N878" i="6"/>
  <c r="M879" i="6"/>
  <c r="N879" i="6"/>
  <c r="M880" i="6"/>
  <c r="N880" i="6"/>
  <c r="M881" i="6"/>
  <c r="N881" i="6"/>
  <c r="M882" i="6"/>
  <c r="N882" i="6"/>
  <c r="M883" i="6"/>
  <c r="N883" i="6"/>
  <c r="M884" i="6"/>
  <c r="N884" i="6"/>
  <c r="M885" i="6"/>
  <c r="N885" i="6"/>
  <c r="M886" i="6"/>
  <c r="N886" i="6"/>
  <c r="M887" i="6"/>
  <c r="N887" i="6"/>
  <c r="M888" i="6"/>
  <c r="N888" i="6"/>
  <c r="M889" i="6"/>
  <c r="N889" i="6"/>
  <c r="M890" i="6"/>
  <c r="N890" i="6"/>
  <c r="M891" i="6"/>
  <c r="N891" i="6"/>
  <c r="M892" i="6"/>
  <c r="N892" i="6"/>
  <c r="M893" i="6"/>
  <c r="N893" i="6"/>
  <c r="M894" i="6"/>
  <c r="N894" i="6"/>
  <c r="M895" i="6"/>
  <c r="N895" i="6"/>
  <c r="M896" i="6"/>
  <c r="N896" i="6"/>
  <c r="M897" i="6"/>
  <c r="N897" i="6"/>
  <c r="M898" i="6"/>
  <c r="N898" i="6"/>
  <c r="M899" i="6"/>
  <c r="N899" i="6"/>
  <c r="M900" i="6"/>
  <c r="N900" i="6"/>
  <c r="M901" i="6"/>
  <c r="N901" i="6"/>
  <c r="M902" i="6"/>
  <c r="N902" i="6"/>
  <c r="M903" i="6"/>
  <c r="N903" i="6"/>
  <c r="M904" i="6"/>
  <c r="N904" i="6"/>
  <c r="M905" i="6"/>
  <c r="N905" i="6"/>
  <c r="M906" i="6"/>
  <c r="N906" i="6"/>
  <c r="M907" i="6"/>
  <c r="N907" i="6"/>
  <c r="M908" i="6"/>
  <c r="N908" i="6"/>
  <c r="M909" i="6"/>
  <c r="N909" i="6"/>
  <c r="M910" i="6"/>
  <c r="N910" i="6"/>
  <c r="M911" i="6"/>
  <c r="N911" i="6"/>
  <c r="M912" i="6"/>
  <c r="N912" i="6"/>
  <c r="M913" i="6"/>
  <c r="N913" i="6"/>
  <c r="M914" i="6"/>
  <c r="N914" i="6"/>
  <c r="M915" i="6"/>
  <c r="N915" i="6"/>
  <c r="M916" i="6"/>
  <c r="N916" i="6"/>
  <c r="M917" i="6"/>
  <c r="N917" i="6"/>
  <c r="M918" i="6"/>
  <c r="N918" i="6"/>
  <c r="M919" i="6"/>
  <c r="N919" i="6"/>
  <c r="M920" i="6"/>
  <c r="N920" i="6"/>
  <c r="M921" i="6"/>
  <c r="N921" i="6"/>
  <c r="M922" i="6"/>
  <c r="N922" i="6"/>
  <c r="M923" i="6"/>
  <c r="N923" i="6"/>
  <c r="M924" i="6"/>
  <c r="N924" i="6"/>
  <c r="M925" i="6"/>
  <c r="N925" i="6"/>
  <c r="M926" i="6"/>
  <c r="N926" i="6"/>
  <c r="M927" i="6"/>
  <c r="N927" i="6"/>
  <c r="M928" i="6"/>
  <c r="N928" i="6"/>
  <c r="M929" i="6"/>
  <c r="N929" i="6"/>
  <c r="M930" i="6"/>
  <c r="N930" i="6"/>
  <c r="M931" i="6"/>
  <c r="N931" i="6"/>
  <c r="M932" i="6"/>
  <c r="N932" i="6"/>
  <c r="M933" i="6"/>
  <c r="N933" i="6"/>
  <c r="M934" i="6"/>
  <c r="N934" i="6"/>
  <c r="M935" i="6"/>
  <c r="N935" i="6"/>
  <c r="M936" i="6"/>
  <c r="N936" i="6"/>
  <c r="M937" i="6"/>
  <c r="N937" i="6"/>
  <c r="M938" i="6"/>
  <c r="N938" i="6"/>
  <c r="M939" i="6"/>
  <c r="N939" i="6"/>
  <c r="M940" i="6"/>
  <c r="N940" i="6"/>
  <c r="M941" i="6"/>
  <c r="N941" i="6"/>
  <c r="M942" i="6"/>
  <c r="N942" i="6"/>
  <c r="M943" i="6"/>
  <c r="N943" i="6"/>
  <c r="M944" i="6"/>
  <c r="N944" i="6"/>
  <c r="M945" i="6"/>
  <c r="N945" i="6"/>
  <c r="M946" i="6"/>
  <c r="N946" i="6"/>
  <c r="M947" i="6"/>
  <c r="N947" i="6"/>
  <c r="M948" i="6"/>
  <c r="N948" i="6"/>
  <c r="M949" i="6"/>
  <c r="N949" i="6"/>
  <c r="M950" i="6"/>
  <c r="N950" i="6"/>
  <c r="M951" i="6"/>
  <c r="N951" i="6"/>
  <c r="M952" i="6"/>
  <c r="N952" i="6"/>
  <c r="M953" i="6"/>
  <c r="N953" i="6"/>
  <c r="M954" i="6"/>
  <c r="N954" i="6"/>
  <c r="M955" i="6"/>
  <c r="N955" i="6"/>
  <c r="M956" i="6"/>
  <c r="N956" i="6"/>
  <c r="M957" i="6"/>
  <c r="N957" i="6"/>
  <c r="M958" i="6"/>
  <c r="N958" i="6"/>
  <c r="M959" i="6"/>
  <c r="N959" i="6"/>
  <c r="M960" i="6"/>
  <c r="N960" i="6"/>
  <c r="M961" i="6"/>
  <c r="N961" i="6"/>
  <c r="M962" i="6"/>
  <c r="N962" i="6"/>
  <c r="M963" i="6"/>
  <c r="N963" i="6"/>
  <c r="M964" i="6"/>
  <c r="N964" i="6"/>
  <c r="M965" i="6"/>
  <c r="N965" i="6"/>
  <c r="M966" i="6"/>
  <c r="N966" i="6"/>
  <c r="M967" i="6"/>
  <c r="N967" i="6"/>
  <c r="M968" i="6"/>
  <c r="N968" i="6"/>
  <c r="M969" i="6"/>
  <c r="N969" i="6"/>
  <c r="M970" i="6"/>
  <c r="N970" i="6"/>
  <c r="M971" i="6"/>
  <c r="N971" i="6"/>
  <c r="M972" i="6"/>
  <c r="N972" i="6"/>
  <c r="M973" i="6"/>
  <c r="N973" i="6"/>
  <c r="M974" i="6"/>
  <c r="N974" i="6"/>
  <c r="M975" i="6"/>
  <c r="N975" i="6"/>
  <c r="M976" i="6"/>
  <c r="N976" i="6"/>
  <c r="M977" i="6"/>
  <c r="N977" i="6"/>
  <c r="M978" i="6"/>
  <c r="N978" i="6"/>
  <c r="M979" i="6"/>
  <c r="N979" i="6"/>
  <c r="M980" i="6"/>
  <c r="N980" i="6"/>
  <c r="M981" i="6"/>
  <c r="N981" i="6"/>
  <c r="M982" i="6"/>
  <c r="N982" i="6"/>
  <c r="M983" i="6"/>
  <c r="N983" i="6"/>
  <c r="M984" i="6"/>
  <c r="N984" i="6"/>
  <c r="M985" i="6"/>
  <c r="N985" i="6"/>
  <c r="M986" i="6"/>
  <c r="N986" i="6"/>
  <c r="M987" i="6"/>
  <c r="N987" i="6"/>
  <c r="M988" i="6"/>
  <c r="N988" i="6"/>
  <c r="M989" i="6"/>
  <c r="N989" i="6"/>
  <c r="M990" i="6"/>
  <c r="N990" i="6"/>
  <c r="M991" i="6"/>
  <c r="N991" i="6"/>
  <c r="M992" i="6"/>
  <c r="N992" i="6"/>
  <c r="M993" i="6"/>
  <c r="N993" i="6"/>
  <c r="M994" i="6"/>
  <c r="N994" i="6"/>
  <c r="M995" i="6"/>
  <c r="N995" i="6"/>
  <c r="M996" i="6"/>
  <c r="N996" i="6"/>
  <c r="M997" i="6"/>
  <c r="N997" i="6"/>
  <c r="M998" i="6"/>
  <c r="N998" i="6"/>
  <c r="M999" i="6"/>
  <c r="N999" i="6"/>
  <c r="M1000" i="6"/>
  <c r="N1000" i="6"/>
  <c r="M1001" i="6"/>
  <c r="N1001" i="6"/>
  <c r="M1002" i="6"/>
  <c r="N1002" i="6"/>
  <c r="M1003" i="6"/>
  <c r="N1003" i="6"/>
  <c r="M1004" i="6"/>
  <c r="N1004" i="6"/>
  <c r="M1005" i="6"/>
  <c r="N1005" i="6"/>
  <c r="M1006" i="6"/>
  <c r="N1006" i="6"/>
  <c r="M1007" i="6"/>
  <c r="N1007" i="6"/>
  <c r="M1008" i="6"/>
  <c r="N1008" i="6"/>
  <c r="M1009" i="6"/>
  <c r="N1009" i="6"/>
  <c r="M1010" i="6"/>
  <c r="N1010" i="6"/>
  <c r="M1011" i="6"/>
  <c r="N1011" i="6"/>
  <c r="M1012" i="6"/>
  <c r="N1012" i="6"/>
  <c r="M1013" i="6"/>
  <c r="N1013" i="6"/>
  <c r="M1014" i="6"/>
  <c r="N1014" i="6"/>
  <c r="M1015" i="6"/>
  <c r="N1015" i="6"/>
  <c r="M1016" i="6"/>
  <c r="N1016" i="6"/>
  <c r="M1017" i="6"/>
  <c r="N1017" i="6"/>
  <c r="M1018" i="6"/>
  <c r="N1018" i="6"/>
  <c r="M1019" i="6"/>
  <c r="N1019" i="6"/>
  <c r="M1020" i="6"/>
  <c r="N1020" i="6"/>
  <c r="M1021" i="6"/>
  <c r="N1021" i="6"/>
  <c r="M1022" i="6"/>
  <c r="N1022" i="6"/>
  <c r="M1023" i="6"/>
  <c r="N1023" i="6"/>
  <c r="M1024" i="6"/>
  <c r="N1024" i="6"/>
  <c r="M1025" i="6"/>
  <c r="N1025" i="6"/>
  <c r="M1026" i="6"/>
  <c r="N1026" i="6"/>
  <c r="M1027" i="6"/>
  <c r="N1027" i="6"/>
  <c r="M1028" i="6"/>
  <c r="N1028" i="6"/>
  <c r="M1029" i="6"/>
  <c r="N1029" i="6"/>
  <c r="M1030" i="6"/>
  <c r="N1030" i="6"/>
  <c r="M1031" i="6"/>
  <c r="N1031" i="6"/>
  <c r="M1032" i="6"/>
  <c r="N1032" i="6"/>
  <c r="M1033" i="6"/>
  <c r="N1033" i="6"/>
  <c r="M1034" i="6"/>
  <c r="N1034" i="6"/>
  <c r="M1035" i="6"/>
  <c r="N1035" i="6"/>
  <c r="M1036" i="6"/>
  <c r="N1036" i="6"/>
  <c r="M1037" i="6"/>
  <c r="N1037" i="6"/>
  <c r="M1038" i="6"/>
  <c r="N1038" i="6"/>
  <c r="M1039" i="6"/>
  <c r="N1039" i="6"/>
  <c r="M1040" i="6"/>
  <c r="N1040" i="6"/>
  <c r="M1041" i="6"/>
  <c r="N1041" i="6"/>
  <c r="M1042" i="6"/>
  <c r="N1042" i="6"/>
  <c r="M1043" i="6"/>
  <c r="N1043" i="6"/>
  <c r="M1044" i="6"/>
  <c r="N1044" i="6"/>
  <c r="M1045" i="6"/>
  <c r="N1045" i="6"/>
  <c r="M1046" i="6"/>
  <c r="N1046" i="6"/>
  <c r="M1047" i="6"/>
  <c r="N1047" i="6"/>
  <c r="M1048" i="6"/>
  <c r="N1048" i="6"/>
  <c r="M1049" i="6"/>
  <c r="N1049" i="6"/>
  <c r="M1050" i="6"/>
  <c r="N1050" i="6"/>
  <c r="M1051" i="6"/>
  <c r="N1051" i="6"/>
  <c r="M1052" i="6"/>
  <c r="N1052" i="6"/>
  <c r="M1053" i="6"/>
  <c r="N1053" i="6"/>
  <c r="M1054" i="6"/>
  <c r="N1054" i="6"/>
  <c r="M1055" i="6"/>
  <c r="N1055" i="6"/>
  <c r="M1056" i="6"/>
  <c r="N1056" i="6"/>
  <c r="M1057" i="6"/>
  <c r="N1057" i="6"/>
  <c r="M1058" i="6"/>
  <c r="N1058" i="6"/>
  <c r="M1059" i="6"/>
  <c r="N1059" i="6"/>
  <c r="M1060" i="6"/>
  <c r="N1060" i="6"/>
  <c r="M1061" i="6"/>
  <c r="N1061" i="6"/>
  <c r="M1062" i="6"/>
  <c r="N1062" i="6"/>
  <c r="M1063" i="6"/>
  <c r="N1063" i="6"/>
  <c r="M1064" i="6"/>
  <c r="N1064" i="6"/>
  <c r="M1065" i="6"/>
  <c r="N1065" i="6"/>
  <c r="M1066" i="6"/>
  <c r="N1066" i="6"/>
  <c r="M1067" i="6"/>
  <c r="N1067" i="6"/>
  <c r="M1068" i="6"/>
  <c r="N1068" i="6"/>
  <c r="M1069" i="6"/>
  <c r="N1069" i="6"/>
  <c r="M1070" i="6"/>
  <c r="N1070" i="6"/>
  <c r="M1071" i="6"/>
  <c r="N1071" i="6"/>
  <c r="M1072" i="6"/>
  <c r="N1072" i="6"/>
  <c r="M1073" i="6"/>
  <c r="N1073" i="6"/>
  <c r="M1074" i="6"/>
  <c r="N1074" i="6"/>
  <c r="M1075" i="6"/>
  <c r="N1075" i="6"/>
  <c r="M1076" i="6"/>
  <c r="N1076" i="6"/>
  <c r="M1077" i="6"/>
  <c r="N1077" i="6"/>
  <c r="M1078" i="6"/>
  <c r="N1078" i="6"/>
  <c r="M1079" i="6"/>
  <c r="N1079" i="6"/>
  <c r="M1080" i="6"/>
  <c r="N1080" i="6"/>
  <c r="M1081" i="6"/>
  <c r="N1081" i="6"/>
  <c r="M1082" i="6"/>
  <c r="N1082" i="6"/>
  <c r="M1083" i="6"/>
  <c r="N1083" i="6"/>
  <c r="M1084" i="6"/>
  <c r="N1084" i="6"/>
  <c r="M1085" i="6"/>
  <c r="N1085" i="6"/>
  <c r="M1086" i="6"/>
  <c r="N1086" i="6"/>
  <c r="M1087" i="6"/>
  <c r="N1087" i="6"/>
  <c r="M1088" i="6"/>
  <c r="N1088" i="6"/>
  <c r="M1089" i="6"/>
  <c r="N1089" i="6"/>
  <c r="M1090" i="6"/>
  <c r="N1090" i="6"/>
  <c r="M1091" i="6"/>
  <c r="N1091" i="6"/>
  <c r="M1092" i="6"/>
  <c r="N1092" i="6"/>
  <c r="M1093" i="6"/>
  <c r="N1093" i="6"/>
  <c r="M1094" i="6"/>
  <c r="N1094" i="6"/>
  <c r="M1095" i="6"/>
  <c r="N1095" i="6"/>
  <c r="M1096" i="6"/>
  <c r="N1096" i="6"/>
  <c r="M1097" i="6"/>
  <c r="N1097" i="6"/>
  <c r="M1098" i="6"/>
  <c r="N1098" i="6"/>
  <c r="M1099" i="6"/>
  <c r="N1099" i="6"/>
  <c r="M1100" i="6"/>
  <c r="N1100" i="6"/>
  <c r="M1101" i="6"/>
  <c r="N1101" i="6"/>
  <c r="M1102" i="6"/>
  <c r="N1102" i="6"/>
  <c r="M1103" i="6"/>
  <c r="N1103" i="6"/>
  <c r="M1104" i="6"/>
  <c r="N1104" i="6"/>
  <c r="M1105" i="6"/>
  <c r="N1105" i="6"/>
  <c r="M1106" i="6"/>
  <c r="N1106" i="6"/>
  <c r="M1107" i="6"/>
  <c r="N1107" i="6"/>
  <c r="M1108" i="6"/>
  <c r="N1108" i="6"/>
  <c r="M1109" i="6"/>
  <c r="N1109" i="6"/>
  <c r="M1110" i="6"/>
  <c r="N1110" i="6"/>
  <c r="M1111" i="6"/>
  <c r="N1111" i="6"/>
  <c r="M1112" i="6"/>
  <c r="N1112" i="6"/>
  <c r="M1113" i="6"/>
  <c r="N1113" i="6"/>
  <c r="M1114" i="6"/>
  <c r="N1114" i="6"/>
  <c r="M1115" i="6"/>
  <c r="N1115" i="6"/>
  <c r="M1116" i="6"/>
  <c r="N1116" i="6"/>
  <c r="M1117" i="6"/>
  <c r="N1117" i="6"/>
  <c r="M1118" i="6"/>
  <c r="N1118" i="6"/>
  <c r="M1119" i="6"/>
  <c r="N1119" i="6"/>
  <c r="M1120" i="6"/>
  <c r="N1120" i="6"/>
  <c r="M1121" i="6"/>
  <c r="N1121" i="6"/>
  <c r="M1122" i="6"/>
  <c r="N1122" i="6"/>
  <c r="M1123" i="6"/>
  <c r="N1123" i="6"/>
  <c r="M1124" i="6"/>
  <c r="N1124" i="6"/>
  <c r="M1125" i="6"/>
  <c r="N1125" i="6"/>
  <c r="M1126" i="6"/>
  <c r="N1126" i="6"/>
  <c r="M1127" i="6"/>
  <c r="N1127" i="6"/>
  <c r="M1128" i="6"/>
  <c r="N1128" i="6"/>
  <c r="M1129" i="6"/>
  <c r="N1129" i="6"/>
  <c r="M1130" i="6"/>
  <c r="N1130" i="6"/>
  <c r="M1131" i="6"/>
  <c r="N1131" i="6"/>
  <c r="M1132" i="6"/>
  <c r="N1132" i="6"/>
  <c r="M1133" i="6"/>
  <c r="N1133" i="6"/>
  <c r="M1134" i="6"/>
  <c r="N1134" i="6"/>
  <c r="M1135" i="6"/>
  <c r="N1135" i="6"/>
  <c r="M1136" i="6"/>
  <c r="N1136" i="6"/>
  <c r="M1137" i="6"/>
  <c r="N1137" i="6"/>
  <c r="M1138" i="6"/>
  <c r="N1138" i="6"/>
  <c r="M1139" i="6"/>
  <c r="N1139" i="6"/>
  <c r="M1140" i="6"/>
  <c r="N1140" i="6"/>
  <c r="M1141" i="6"/>
  <c r="N1141" i="6"/>
  <c r="M1142" i="6"/>
  <c r="N1142" i="6"/>
  <c r="M1143" i="6"/>
  <c r="N1143" i="6"/>
  <c r="M1144" i="6"/>
  <c r="N1144" i="6"/>
  <c r="M1145" i="6"/>
  <c r="N1145" i="6"/>
  <c r="M1146" i="6"/>
  <c r="N1146" i="6"/>
  <c r="M1147" i="6"/>
  <c r="N1147" i="6"/>
  <c r="M1148" i="6"/>
  <c r="N1148" i="6"/>
  <c r="M1149" i="6"/>
  <c r="N1149" i="6"/>
  <c r="M1150" i="6"/>
  <c r="N1150" i="6"/>
  <c r="M1151" i="6"/>
  <c r="N1151" i="6"/>
  <c r="M1152" i="6"/>
  <c r="N1152" i="6"/>
  <c r="M1153" i="6"/>
  <c r="N1153" i="6"/>
  <c r="M1154" i="6"/>
  <c r="N1154" i="6"/>
  <c r="M1155" i="6"/>
  <c r="N1155" i="6"/>
  <c r="M1156" i="6"/>
  <c r="N1156" i="6"/>
  <c r="M1157" i="6"/>
  <c r="N1157" i="6"/>
  <c r="M1158" i="6"/>
  <c r="N1158" i="6"/>
  <c r="M1159" i="6"/>
  <c r="N1159" i="6"/>
  <c r="M1160" i="6"/>
  <c r="N1160" i="6"/>
  <c r="M1161" i="6"/>
  <c r="N1161" i="6"/>
  <c r="M1162" i="6"/>
  <c r="N1162" i="6"/>
  <c r="M1163" i="6"/>
  <c r="N1163" i="6"/>
  <c r="M1164" i="6"/>
  <c r="N1164" i="6"/>
  <c r="M1165" i="6"/>
  <c r="N1165" i="6"/>
  <c r="M1166" i="6"/>
  <c r="N1166" i="6"/>
  <c r="M1167" i="6"/>
  <c r="N1167" i="6"/>
  <c r="M1168" i="6"/>
  <c r="N1168" i="6"/>
  <c r="M1169" i="6"/>
  <c r="N1169" i="6"/>
  <c r="M1170" i="6"/>
  <c r="N1170" i="6"/>
  <c r="M1171" i="6"/>
  <c r="N1171" i="6"/>
  <c r="M1172" i="6"/>
  <c r="N1172" i="6"/>
  <c r="M1173" i="6"/>
  <c r="N1173" i="6"/>
  <c r="M1174" i="6"/>
  <c r="N1174" i="6"/>
  <c r="M1175" i="6"/>
  <c r="N1175" i="6"/>
  <c r="M1176" i="6"/>
  <c r="N1176" i="6"/>
  <c r="M1177" i="6"/>
  <c r="N1177" i="6"/>
  <c r="M1178" i="6"/>
  <c r="N1178" i="6"/>
  <c r="M1179" i="6"/>
  <c r="N1179" i="6"/>
  <c r="M1180" i="6"/>
  <c r="N1180" i="6"/>
  <c r="M1181" i="6"/>
  <c r="N1181" i="6"/>
  <c r="M1182" i="6"/>
  <c r="N1182" i="6"/>
  <c r="M1183" i="6"/>
  <c r="N1183" i="6"/>
  <c r="M1184" i="6"/>
  <c r="N1184" i="6"/>
  <c r="M1185" i="6"/>
  <c r="N1185" i="6"/>
  <c r="M1186" i="6"/>
  <c r="N1186" i="6"/>
  <c r="M1187" i="6"/>
  <c r="N1187" i="6"/>
  <c r="M1188" i="6"/>
  <c r="N1188" i="6"/>
  <c r="M1189" i="6"/>
  <c r="N1189" i="6"/>
  <c r="M1190" i="6"/>
  <c r="N1190" i="6"/>
  <c r="M1191" i="6"/>
  <c r="N1191" i="6"/>
  <c r="M1192" i="6"/>
  <c r="N1192" i="6"/>
  <c r="M1193" i="6"/>
  <c r="N1193" i="6"/>
  <c r="M1194" i="6"/>
  <c r="N1194" i="6"/>
  <c r="M1195" i="6"/>
  <c r="N1195" i="6"/>
  <c r="M1196" i="6"/>
  <c r="N1196" i="6"/>
  <c r="M1197" i="6"/>
  <c r="N1197" i="6"/>
  <c r="M1198" i="6"/>
  <c r="N1198" i="6"/>
  <c r="M1199" i="6"/>
  <c r="N1199" i="6"/>
  <c r="M1200" i="6"/>
  <c r="N1200" i="6"/>
  <c r="M1201" i="6"/>
  <c r="N1201" i="6"/>
  <c r="M1202" i="6"/>
  <c r="N1202" i="6"/>
  <c r="M1203" i="6"/>
  <c r="N1203" i="6"/>
  <c r="M1204" i="6"/>
  <c r="N1204" i="6"/>
  <c r="M1205" i="6"/>
  <c r="N1205" i="6"/>
  <c r="M1206" i="6"/>
  <c r="N1206" i="6"/>
  <c r="M1207" i="6"/>
  <c r="N1207" i="6"/>
  <c r="M1208" i="6"/>
  <c r="N1208" i="6"/>
  <c r="M1209" i="6"/>
  <c r="N1209" i="6"/>
  <c r="M1210" i="6"/>
  <c r="N1210" i="6"/>
  <c r="M1211" i="6"/>
  <c r="N1211" i="6"/>
  <c r="M1212" i="6"/>
  <c r="N1212" i="6"/>
  <c r="M1213" i="6"/>
  <c r="N1213" i="6"/>
  <c r="M1214" i="6"/>
  <c r="N1214" i="6"/>
  <c r="M1215" i="6"/>
  <c r="N1215" i="6"/>
  <c r="M1216" i="6"/>
  <c r="N1216" i="6"/>
  <c r="M1217" i="6"/>
  <c r="N1217" i="6"/>
  <c r="M1218" i="6"/>
  <c r="N1218" i="6"/>
  <c r="M1219" i="6"/>
  <c r="N1219" i="6"/>
  <c r="M1220" i="6"/>
  <c r="N1220" i="6"/>
  <c r="M1221" i="6"/>
  <c r="N1221" i="6"/>
  <c r="M1222" i="6"/>
  <c r="N1222" i="6"/>
  <c r="M1223" i="6"/>
  <c r="N1223" i="6"/>
  <c r="M1224" i="6"/>
  <c r="N1224" i="6"/>
  <c r="M1225" i="6"/>
  <c r="N1225" i="6"/>
  <c r="M1226" i="6"/>
  <c r="N1226" i="6"/>
  <c r="M1227" i="6"/>
  <c r="N1227" i="6"/>
  <c r="M1228" i="6"/>
  <c r="N1228" i="6"/>
  <c r="M1229" i="6"/>
  <c r="N1229" i="6"/>
  <c r="M1230" i="6"/>
  <c r="N1230" i="6"/>
  <c r="M1231" i="6"/>
  <c r="N1231" i="6"/>
  <c r="M1232" i="6"/>
  <c r="N1232" i="6"/>
  <c r="M1233" i="6"/>
  <c r="N1233" i="6"/>
  <c r="M1234" i="6"/>
  <c r="N1234" i="6"/>
  <c r="M1235" i="6"/>
  <c r="N1235" i="6"/>
  <c r="M1236" i="6"/>
  <c r="N1236" i="6"/>
  <c r="M1237" i="6"/>
  <c r="N1237" i="6"/>
  <c r="M1238" i="6"/>
  <c r="N1238" i="6"/>
  <c r="M1239" i="6"/>
  <c r="N1239" i="6"/>
  <c r="M1240" i="6"/>
  <c r="N1240" i="6"/>
  <c r="M1241" i="6"/>
  <c r="N1241" i="6"/>
  <c r="M1242" i="6"/>
  <c r="N1242" i="6"/>
  <c r="M1243" i="6"/>
  <c r="N1243" i="6"/>
  <c r="M1244" i="6"/>
  <c r="N1244" i="6"/>
  <c r="M1245" i="6"/>
  <c r="N1245" i="6"/>
  <c r="M1246" i="6"/>
  <c r="N1246" i="6"/>
  <c r="M1247" i="6"/>
  <c r="N1247" i="6"/>
  <c r="M1248" i="6"/>
  <c r="N1248" i="6"/>
  <c r="M1249" i="6"/>
  <c r="N1249" i="6"/>
  <c r="M1250" i="6"/>
  <c r="N1250" i="6"/>
  <c r="M1251" i="6"/>
  <c r="N1251" i="6"/>
  <c r="M1252" i="6"/>
  <c r="N1252" i="6"/>
  <c r="M1253" i="6"/>
  <c r="N1253" i="6"/>
  <c r="M1254" i="6"/>
  <c r="N1254" i="6"/>
  <c r="M1255" i="6"/>
  <c r="N1255" i="6"/>
  <c r="M1256" i="6"/>
  <c r="N1256" i="6"/>
  <c r="M1257" i="6"/>
  <c r="N1257" i="6"/>
  <c r="M1258" i="6"/>
  <c r="N1258" i="6"/>
  <c r="M1259" i="6"/>
  <c r="N1259" i="6"/>
  <c r="M1260" i="6"/>
  <c r="N1260" i="6"/>
  <c r="M1261" i="6"/>
  <c r="N1261" i="6"/>
  <c r="M1262" i="6"/>
  <c r="N1262" i="6"/>
  <c r="M1263" i="6"/>
  <c r="N1263" i="6"/>
  <c r="M1264" i="6"/>
  <c r="N1264" i="6"/>
  <c r="M1265" i="6"/>
  <c r="N1265" i="6"/>
  <c r="M1266" i="6"/>
  <c r="N1266" i="6"/>
  <c r="M1267" i="6"/>
  <c r="N1267" i="6"/>
  <c r="M1268" i="6"/>
  <c r="N1268" i="6"/>
  <c r="M1269" i="6"/>
  <c r="N1269" i="6"/>
  <c r="M1270" i="6"/>
  <c r="N1270" i="6"/>
  <c r="M1271" i="6"/>
  <c r="N1271" i="6"/>
  <c r="M1272" i="6"/>
  <c r="N1272" i="6"/>
  <c r="M1273" i="6"/>
  <c r="N1273" i="6"/>
  <c r="M1274" i="6"/>
  <c r="N1274" i="6"/>
  <c r="M1275" i="6"/>
  <c r="N1275" i="6"/>
  <c r="M1276" i="6"/>
  <c r="N1276" i="6"/>
  <c r="M1277" i="6"/>
  <c r="N1277" i="6"/>
  <c r="M1278" i="6"/>
  <c r="N1278" i="6"/>
  <c r="M1279" i="6"/>
  <c r="N1279" i="6"/>
  <c r="M1280" i="6"/>
  <c r="N1280" i="6"/>
  <c r="M1281" i="6"/>
  <c r="N1281" i="6"/>
  <c r="M1282" i="6"/>
  <c r="N1282" i="6"/>
  <c r="M1283" i="6"/>
  <c r="N1283" i="6"/>
  <c r="M1284" i="6"/>
  <c r="N1284" i="6"/>
  <c r="M1285" i="6"/>
  <c r="N1285" i="6"/>
  <c r="M1286" i="6"/>
  <c r="N1286" i="6"/>
  <c r="M1287" i="6"/>
  <c r="N1287" i="6"/>
  <c r="M1288" i="6"/>
  <c r="N1288" i="6"/>
  <c r="M1289" i="6"/>
  <c r="N1289" i="6"/>
  <c r="M1290" i="6"/>
  <c r="N1290" i="6"/>
  <c r="M1291" i="6"/>
  <c r="N1291" i="6"/>
  <c r="M1292" i="6"/>
  <c r="N1292" i="6"/>
  <c r="M1293" i="6"/>
  <c r="N1293" i="6"/>
  <c r="M1294" i="6"/>
  <c r="N1294" i="6"/>
  <c r="M1295" i="6"/>
  <c r="N1295" i="6"/>
  <c r="M1296" i="6"/>
  <c r="N1296" i="6"/>
  <c r="M1297" i="6"/>
  <c r="N1297" i="6"/>
  <c r="M1298" i="6"/>
  <c r="N1298" i="6"/>
  <c r="M1299" i="6"/>
  <c r="N1299" i="6"/>
  <c r="M1300" i="6"/>
  <c r="N1300" i="6"/>
  <c r="M1301" i="6"/>
  <c r="N1301" i="6"/>
  <c r="M1302" i="6"/>
  <c r="N1302" i="6"/>
  <c r="M1303" i="6"/>
  <c r="N1303" i="6"/>
  <c r="M1304" i="6"/>
  <c r="N1304" i="6"/>
  <c r="M1305" i="6"/>
  <c r="N1305" i="6"/>
  <c r="M1306" i="6"/>
  <c r="N1306" i="6"/>
  <c r="M1307" i="6"/>
  <c r="N1307" i="6"/>
  <c r="M1308" i="6"/>
  <c r="N1308" i="6"/>
  <c r="M1309" i="6"/>
  <c r="N1309" i="6"/>
  <c r="M1310" i="6"/>
  <c r="N1310" i="6"/>
  <c r="M1311" i="6"/>
  <c r="N1311" i="6"/>
  <c r="M1312" i="6"/>
  <c r="N1312" i="6"/>
  <c r="M1313" i="6"/>
  <c r="N1313" i="6"/>
  <c r="M1314" i="6"/>
  <c r="N1314" i="6"/>
  <c r="M1315" i="6"/>
  <c r="N1315" i="6"/>
  <c r="M1316" i="6"/>
  <c r="N1316" i="6"/>
  <c r="M1317" i="6"/>
  <c r="N1317" i="6"/>
  <c r="M1318" i="6"/>
  <c r="N1318" i="6"/>
  <c r="M1319" i="6"/>
  <c r="N1319" i="6"/>
  <c r="M1320" i="6"/>
  <c r="N1320" i="6"/>
  <c r="M1321" i="6"/>
  <c r="N1321" i="6"/>
  <c r="M1322" i="6"/>
  <c r="N1322" i="6"/>
  <c r="M1323" i="6"/>
  <c r="N1323" i="6"/>
  <c r="M1324" i="6"/>
  <c r="N1324" i="6"/>
  <c r="M1325" i="6"/>
  <c r="N1325" i="6"/>
  <c r="M1326" i="6"/>
  <c r="N1326" i="6"/>
  <c r="M1327" i="6"/>
  <c r="N1327" i="6"/>
  <c r="M1328" i="6"/>
  <c r="N1328" i="6"/>
  <c r="M1329" i="6"/>
  <c r="N1329" i="6"/>
  <c r="M1330" i="6"/>
  <c r="N1330" i="6"/>
  <c r="M1331" i="6"/>
  <c r="N1331" i="6"/>
  <c r="M1332" i="6"/>
  <c r="N1332" i="6"/>
  <c r="M1333" i="6"/>
  <c r="N1333" i="6"/>
  <c r="M1334" i="6"/>
  <c r="N1334" i="6"/>
  <c r="M1335" i="6"/>
  <c r="N1335" i="6"/>
  <c r="M1336" i="6"/>
  <c r="N1336" i="6"/>
  <c r="M1337" i="6"/>
  <c r="N1337" i="6"/>
  <c r="M1338" i="6"/>
  <c r="N1338" i="6"/>
  <c r="M1339" i="6"/>
  <c r="N1339" i="6"/>
  <c r="M1340" i="6"/>
  <c r="N1340" i="6"/>
  <c r="M1341" i="6"/>
  <c r="N1341" i="6"/>
  <c r="M1342" i="6"/>
  <c r="N1342" i="6"/>
  <c r="M1343" i="6"/>
  <c r="N1343" i="6"/>
  <c r="M1344" i="6"/>
  <c r="N1344" i="6"/>
  <c r="M1345" i="6"/>
  <c r="N1345" i="6"/>
  <c r="M1346" i="6"/>
  <c r="N1346" i="6"/>
  <c r="M1347" i="6"/>
  <c r="N1347" i="6"/>
  <c r="M1348" i="6"/>
  <c r="N1348" i="6"/>
  <c r="M1349" i="6"/>
  <c r="N1349" i="6"/>
  <c r="M1350" i="6"/>
  <c r="N1350" i="6"/>
  <c r="M1351" i="6"/>
  <c r="N1351" i="6"/>
  <c r="M1352" i="6"/>
  <c r="N1352" i="6"/>
  <c r="M1353" i="6"/>
  <c r="N1353" i="6"/>
  <c r="M1354" i="6"/>
  <c r="N1354" i="6"/>
  <c r="M1355" i="6"/>
  <c r="N1355" i="6"/>
  <c r="M1356" i="6"/>
  <c r="N1356" i="6"/>
  <c r="M1357" i="6"/>
  <c r="N1357" i="6"/>
  <c r="M1358" i="6"/>
  <c r="N1358" i="6"/>
  <c r="M1359" i="6"/>
  <c r="N1359" i="6"/>
  <c r="M1360" i="6"/>
  <c r="N1360" i="6"/>
  <c r="M1361" i="6"/>
  <c r="N1361" i="6"/>
  <c r="M1362" i="6"/>
  <c r="N1362" i="6"/>
  <c r="M1363" i="6"/>
  <c r="N1363" i="6"/>
  <c r="M1364" i="6"/>
  <c r="N1364" i="6"/>
  <c r="M1365" i="6"/>
  <c r="N1365" i="6"/>
  <c r="M1366" i="6"/>
  <c r="N1366" i="6"/>
  <c r="M1367" i="6"/>
  <c r="N1367" i="6"/>
  <c r="M1368" i="6"/>
  <c r="N1368" i="6"/>
  <c r="M1369" i="6"/>
  <c r="N1369" i="6"/>
  <c r="M1370" i="6"/>
  <c r="N1370" i="6"/>
  <c r="M1371" i="6"/>
  <c r="N1371" i="6"/>
  <c r="M1372" i="6"/>
  <c r="N1372" i="6"/>
  <c r="M1373" i="6"/>
  <c r="N1373" i="6"/>
  <c r="M1374" i="6"/>
  <c r="N1374" i="6"/>
  <c r="M1375" i="6"/>
  <c r="N1375" i="6"/>
  <c r="M1376" i="6"/>
  <c r="N1376" i="6"/>
  <c r="M1377" i="6"/>
  <c r="N1377" i="6"/>
  <c r="M1378" i="6"/>
  <c r="N1378" i="6"/>
  <c r="M1379" i="6"/>
  <c r="N1379" i="6"/>
  <c r="M1380" i="6"/>
  <c r="N1380" i="6"/>
  <c r="M1381" i="6"/>
  <c r="N1381" i="6"/>
  <c r="M1382" i="6"/>
  <c r="N1382" i="6"/>
  <c r="M1383" i="6"/>
  <c r="N1383" i="6"/>
  <c r="M1384" i="6"/>
  <c r="N1384" i="6"/>
  <c r="M1385" i="6"/>
  <c r="N1385" i="6"/>
  <c r="M1386" i="6"/>
  <c r="N1386" i="6"/>
  <c r="M1387" i="6"/>
  <c r="N1387" i="6"/>
  <c r="M1388" i="6"/>
  <c r="N1388" i="6"/>
  <c r="M1389" i="6"/>
  <c r="N1389" i="6"/>
  <c r="M1390" i="6"/>
  <c r="N1390" i="6"/>
  <c r="M1391" i="6"/>
  <c r="N1391" i="6"/>
  <c r="M1392" i="6"/>
  <c r="N1392" i="6"/>
  <c r="M1393" i="6"/>
  <c r="N1393" i="6"/>
  <c r="M1394" i="6"/>
  <c r="N1394" i="6"/>
  <c r="M1395" i="6"/>
  <c r="N1395" i="6"/>
  <c r="M1396" i="6"/>
  <c r="N1396" i="6"/>
  <c r="M1397" i="6"/>
  <c r="N1397" i="6"/>
  <c r="M1398" i="6"/>
  <c r="N1398" i="6"/>
  <c r="M1399" i="6"/>
  <c r="N1399" i="6"/>
  <c r="M1400" i="6"/>
  <c r="N1400" i="6"/>
  <c r="M1401" i="6"/>
  <c r="N1401" i="6"/>
  <c r="M1402" i="6"/>
  <c r="N1402" i="6"/>
  <c r="M1403" i="6"/>
  <c r="N1403" i="6"/>
  <c r="M1404" i="6"/>
  <c r="N1404" i="6"/>
  <c r="M1405" i="6"/>
  <c r="N1405" i="6"/>
  <c r="M1406" i="6"/>
  <c r="N1406" i="6"/>
  <c r="M1407" i="6"/>
  <c r="N1407" i="6"/>
  <c r="M1408" i="6"/>
  <c r="N1408" i="6"/>
  <c r="M1409" i="6"/>
  <c r="N1409" i="6"/>
  <c r="M1410" i="6"/>
  <c r="N1410" i="6"/>
  <c r="M1411" i="6"/>
  <c r="N1411" i="6"/>
  <c r="M1412" i="6"/>
  <c r="N1412" i="6"/>
  <c r="M1413" i="6"/>
  <c r="N1413" i="6"/>
  <c r="M1414" i="6"/>
  <c r="N1414" i="6"/>
  <c r="M1415" i="6"/>
  <c r="N1415" i="6"/>
  <c r="M1416" i="6"/>
  <c r="N1416" i="6"/>
  <c r="M1417" i="6"/>
  <c r="N1417" i="6"/>
  <c r="M1418" i="6"/>
  <c r="N1418" i="6"/>
  <c r="M1419" i="6"/>
  <c r="N1419" i="6"/>
  <c r="M1420" i="6"/>
  <c r="N1420" i="6"/>
  <c r="M1421" i="6"/>
  <c r="N1421" i="6"/>
  <c r="M1422" i="6"/>
  <c r="N1422" i="6"/>
  <c r="M1423" i="6"/>
  <c r="N1423" i="6"/>
  <c r="M1424" i="6"/>
  <c r="N1424" i="6"/>
  <c r="M1425" i="6"/>
  <c r="N1425" i="6"/>
  <c r="M1426" i="6"/>
  <c r="N1426" i="6"/>
  <c r="M1427" i="6"/>
  <c r="N1427" i="6"/>
  <c r="M1428" i="6"/>
  <c r="N1428" i="6"/>
  <c r="M1429" i="6"/>
  <c r="N1429" i="6"/>
  <c r="M1430" i="6"/>
  <c r="N1430" i="6"/>
  <c r="M1431" i="6"/>
  <c r="N1431" i="6"/>
  <c r="M1432" i="6"/>
  <c r="N1432" i="6"/>
  <c r="M1433" i="6"/>
  <c r="N1433" i="6"/>
  <c r="M1434" i="6"/>
  <c r="N1434" i="6"/>
  <c r="M1435" i="6"/>
  <c r="N1435" i="6"/>
  <c r="M1436" i="6"/>
  <c r="N1436" i="6"/>
  <c r="M1437" i="6"/>
  <c r="N1437" i="6"/>
  <c r="M1438" i="6"/>
  <c r="N1438" i="6"/>
  <c r="M1439" i="6"/>
  <c r="N1439" i="6"/>
  <c r="M1440" i="6"/>
  <c r="N1440" i="6"/>
  <c r="M1441" i="6"/>
  <c r="N1441" i="6"/>
  <c r="M1442" i="6"/>
  <c r="N1442" i="6"/>
  <c r="M1443" i="6"/>
  <c r="N1443" i="6"/>
  <c r="M1444" i="6"/>
  <c r="N1444" i="6"/>
  <c r="M1445" i="6"/>
  <c r="N1445" i="6"/>
  <c r="M1446" i="6"/>
  <c r="N1446" i="6"/>
  <c r="M1447" i="6"/>
  <c r="N1447" i="6"/>
  <c r="M1448" i="6"/>
  <c r="N1448" i="6"/>
  <c r="M1449" i="6"/>
  <c r="N1449" i="6"/>
  <c r="M1450" i="6"/>
  <c r="N1450" i="6"/>
  <c r="M1451" i="6"/>
  <c r="N1451" i="6"/>
  <c r="M1452" i="6"/>
  <c r="N1452" i="6"/>
  <c r="M1453" i="6"/>
  <c r="N1453" i="6"/>
  <c r="M1454" i="6"/>
  <c r="N1454" i="6"/>
  <c r="M1455" i="6"/>
  <c r="N1455" i="6"/>
  <c r="M1456" i="6"/>
  <c r="N1456" i="6"/>
  <c r="M1457" i="6"/>
  <c r="N1457" i="6"/>
  <c r="M1458" i="6"/>
  <c r="N1458" i="6"/>
  <c r="M1459" i="6"/>
  <c r="N1459" i="6"/>
  <c r="M1460" i="6"/>
  <c r="N1460" i="6"/>
  <c r="M1461" i="6"/>
  <c r="N1461" i="6"/>
  <c r="M1462" i="6"/>
  <c r="N1462" i="6"/>
  <c r="M1463" i="6"/>
  <c r="N1463" i="6"/>
  <c r="M1464" i="6"/>
  <c r="N1464" i="6"/>
  <c r="M1465" i="6"/>
  <c r="N1465" i="6"/>
  <c r="M1466" i="6"/>
  <c r="N1466" i="6"/>
  <c r="M1467" i="6"/>
  <c r="N1467" i="6"/>
  <c r="M1468" i="6"/>
  <c r="N1468" i="6"/>
  <c r="M1469" i="6"/>
  <c r="N1469" i="6"/>
  <c r="M1470" i="6"/>
  <c r="N1470" i="6"/>
  <c r="M1471" i="6"/>
  <c r="N1471" i="6"/>
  <c r="M1472" i="6"/>
  <c r="N1472" i="6"/>
  <c r="M1473" i="6"/>
  <c r="N1473" i="6"/>
  <c r="M1474" i="6"/>
  <c r="N1474" i="6"/>
  <c r="M1475" i="6"/>
  <c r="N1475" i="6"/>
  <c r="M1476" i="6"/>
  <c r="N1476" i="6"/>
  <c r="M1477" i="6"/>
  <c r="N1477" i="6"/>
  <c r="M1478" i="6"/>
  <c r="N1478" i="6"/>
  <c r="M1479" i="6"/>
  <c r="N1479" i="6"/>
  <c r="M1480" i="6"/>
  <c r="N1480" i="6"/>
  <c r="M1481" i="6"/>
  <c r="N1481" i="6"/>
  <c r="M1482" i="6"/>
  <c r="N1482" i="6"/>
  <c r="M1483" i="6"/>
  <c r="N1483" i="6"/>
  <c r="M1484" i="6"/>
  <c r="N1484" i="6"/>
  <c r="M1485" i="6"/>
  <c r="N1485" i="6"/>
  <c r="M1486" i="6"/>
  <c r="N1486" i="6"/>
  <c r="M1487" i="6"/>
  <c r="N1487" i="6"/>
  <c r="M1488" i="6"/>
  <c r="N1488" i="6"/>
  <c r="M1489" i="6"/>
  <c r="N1489" i="6"/>
  <c r="M1490" i="6"/>
  <c r="N1490" i="6"/>
  <c r="M1491" i="6"/>
  <c r="N1491" i="6"/>
  <c r="M1492" i="6"/>
  <c r="N1492" i="6"/>
  <c r="M1493" i="6"/>
  <c r="N1493" i="6"/>
  <c r="M1494" i="6"/>
  <c r="N1494" i="6"/>
  <c r="M1495" i="6"/>
  <c r="N1495" i="6"/>
  <c r="M1496" i="6"/>
  <c r="N1496" i="6"/>
  <c r="M1497" i="6"/>
  <c r="N1497" i="6"/>
  <c r="M1498" i="6"/>
  <c r="N1498" i="6"/>
  <c r="M1499" i="6"/>
  <c r="N1499" i="6"/>
  <c r="M1500" i="6"/>
  <c r="N1500" i="6"/>
  <c r="M1501" i="6"/>
  <c r="N1501" i="6"/>
  <c r="M1502" i="6"/>
  <c r="N1502" i="6"/>
  <c r="M1503" i="6"/>
  <c r="N1503" i="6"/>
  <c r="M1504" i="6"/>
  <c r="N1504" i="6"/>
  <c r="M1505" i="6"/>
  <c r="N1505" i="6"/>
  <c r="M1506" i="6"/>
  <c r="N1506" i="6"/>
  <c r="M1507" i="6"/>
  <c r="N1507" i="6"/>
  <c r="M1508" i="6"/>
  <c r="N1508" i="6"/>
  <c r="M1509" i="6"/>
  <c r="N1509" i="6"/>
  <c r="M1510" i="6"/>
  <c r="N1510" i="6"/>
  <c r="M1511" i="6"/>
  <c r="N1511" i="6"/>
  <c r="M1512" i="6"/>
  <c r="N1512" i="6"/>
  <c r="M1513" i="6"/>
  <c r="N1513" i="6"/>
  <c r="M1514" i="6"/>
  <c r="N1514" i="6"/>
  <c r="M1515" i="6"/>
  <c r="N1515" i="6"/>
  <c r="M1516" i="6"/>
  <c r="N1516" i="6"/>
  <c r="M1517" i="6"/>
  <c r="N1517" i="6"/>
  <c r="M1518" i="6"/>
  <c r="N1518" i="6"/>
  <c r="M1519" i="6"/>
  <c r="N1519" i="6"/>
  <c r="M1520" i="6"/>
  <c r="N1520" i="6"/>
  <c r="M1521" i="6"/>
  <c r="N1521" i="6"/>
  <c r="M1522" i="6"/>
  <c r="N1522" i="6"/>
  <c r="M1523" i="6"/>
  <c r="N1523" i="6"/>
  <c r="M1524" i="6"/>
  <c r="N1524" i="6"/>
  <c r="M1525" i="6"/>
  <c r="N1525" i="6"/>
  <c r="M1526" i="6"/>
  <c r="N1526" i="6"/>
  <c r="M1527" i="6"/>
  <c r="N1527" i="6"/>
  <c r="M1528" i="6"/>
  <c r="N1528" i="6"/>
  <c r="M1529" i="6"/>
  <c r="N1529" i="6"/>
  <c r="M1530" i="6"/>
  <c r="N1530" i="6"/>
  <c r="M1531" i="6"/>
  <c r="N1531" i="6"/>
  <c r="M1532" i="6"/>
  <c r="N1532" i="6"/>
  <c r="M1533" i="6"/>
  <c r="N1533" i="6"/>
  <c r="M1534" i="6"/>
  <c r="N1534" i="6"/>
  <c r="M1535" i="6"/>
  <c r="N1535" i="6"/>
  <c r="M1536" i="6"/>
  <c r="N1536" i="6"/>
  <c r="M1537" i="6"/>
  <c r="N1537" i="6"/>
  <c r="M1538" i="6"/>
  <c r="N1538" i="6"/>
  <c r="M1539" i="6"/>
  <c r="N1539" i="6"/>
  <c r="M1540" i="6"/>
  <c r="N1540" i="6"/>
  <c r="M1541" i="6"/>
  <c r="N1541" i="6"/>
  <c r="M1542" i="6"/>
  <c r="N1542" i="6"/>
  <c r="M1543" i="6"/>
  <c r="N1543" i="6"/>
  <c r="M1544" i="6"/>
  <c r="N1544" i="6"/>
  <c r="M1545" i="6"/>
  <c r="N1545" i="6"/>
  <c r="M1546" i="6"/>
  <c r="N1546" i="6"/>
  <c r="M1547" i="6"/>
  <c r="N1547" i="6"/>
  <c r="M1548" i="6"/>
  <c r="N1548" i="6"/>
  <c r="M1549" i="6"/>
  <c r="N1549" i="6"/>
  <c r="M1550" i="6"/>
  <c r="N1550" i="6"/>
  <c r="M1551" i="6"/>
  <c r="N1551" i="6"/>
  <c r="M1552" i="6"/>
  <c r="N1552" i="6"/>
  <c r="M1553" i="6"/>
  <c r="N1553" i="6"/>
  <c r="M1554" i="6"/>
  <c r="N1554" i="6"/>
  <c r="M1555" i="6"/>
  <c r="N1555" i="6"/>
  <c r="M1556" i="6"/>
  <c r="N1556" i="6"/>
  <c r="M1557" i="6"/>
  <c r="N1557" i="6"/>
  <c r="M1558" i="6"/>
  <c r="N1558" i="6"/>
  <c r="M1559" i="6"/>
  <c r="N1559" i="6"/>
  <c r="M1560" i="6"/>
  <c r="N1560" i="6"/>
  <c r="M1561" i="6"/>
  <c r="N1561" i="6"/>
  <c r="M1562" i="6"/>
  <c r="N1562" i="6"/>
  <c r="M1563" i="6"/>
  <c r="N1563" i="6"/>
  <c r="M1564" i="6"/>
  <c r="N1564" i="6"/>
  <c r="M1565" i="6"/>
  <c r="N1565" i="6"/>
  <c r="M1566" i="6"/>
  <c r="N1566" i="6"/>
  <c r="M1567" i="6"/>
  <c r="N1567" i="6"/>
  <c r="M1568" i="6"/>
  <c r="N1568" i="6"/>
  <c r="M1569" i="6"/>
  <c r="N1569" i="6"/>
  <c r="M1570" i="6"/>
  <c r="N1570" i="6"/>
  <c r="M1571" i="6"/>
  <c r="N1571" i="6"/>
  <c r="M1572" i="6"/>
  <c r="N1572" i="6"/>
  <c r="M1573" i="6"/>
  <c r="N1573" i="6"/>
  <c r="M1574" i="6"/>
  <c r="N1574" i="6"/>
  <c r="M1575" i="6"/>
  <c r="N1575" i="6"/>
  <c r="M1576" i="6"/>
  <c r="N1576" i="6"/>
  <c r="M1577" i="6"/>
  <c r="N1577" i="6"/>
  <c r="M1578" i="6"/>
  <c r="N1578" i="6"/>
  <c r="M1579" i="6"/>
  <c r="N1579" i="6"/>
  <c r="M1580" i="6"/>
  <c r="N1580" i="6"/>
  <c r="M1581" i="6"/>
  <c r="N1581" i="6"/>
  <c r="M1582" i="6"/>
  <c r="N1582" i="6"/>
  <c r="M1583" i="6"/>
  <c r="N1583" i="6"/>
  <c r="M1584" i="6"/>
  <c r="N1584" i="6"/>
  <c r="M1585" i="6"/>
  <c r="N1585" i="6"/>
  <c r="M1586" i="6"/>
  <c r="N1586" i="6"/>
  <c r="M1587" i="6"/>
  <c r="N1587" i="6"/>
  <c r="M1588" i="6"/>
  <c r="N1588" i="6"/>
  <c r="M1589" i="6"/>
  <c r="N1589" i="6"/>
  <c r="M1590" i="6"/>
  <c r="N1590" i="6"/>
  <c r="M1591" i="6"/>
  <c r="N1591" i="6"/>
  <c r="M1592" i="6"/>
  <c r="N1592" i="6"/>
  <c r="M1593" i="6"/>
  <c r="N1593" i="6"/>
  <c r="M1594" i="6"/>
  <c r="N1594" i="6"/>
  <c r="M1595" i="6"/>
  <c r="N1595" i="6"/>
  <c r="M1596" i="6"/>
  <c r="N1596" i="6"/>
  <c r="M1597" i="6"/>
  <c r="N1597" i="6"/>
  <c r="M1598" i="6"/>
  <c r="N1598" i="6"/>
  <c r="M1599" i="6"/>
  <c r="N1599" i="6"/>
  <c r="M1600" i="6"/>
  <c r="N1600" i="6"/>
  <c r="M1601" i="6"/>
  <c r="N1601" i="6"/>
  <c r="M1602" i="6"/>
  <c r="N1602" i="6"/>
  <c r="M1603" i="6"/>
  <c r="N1603" i="6"/>
  <c r="M1604" i="6"/>
  <c r="N1604" i="6"/>
  <c r="M1605" i="6"/>
  <c r="N1605" i="6"/>
  <c r="M1606" i="6"/>
  <c r="N1606" i="6"/>
  <c r="M1607" i="6"/>
  <c r="N1607" i="6"/>
  <c r="M1608" i="6"/>
  <c r="N1608" i="6"/>
  <c r="M1609" i="6"/>
  <c r="N1609" i="6"/>
  <c r="M1610" i="6"/>
  <c r="N1610" i="6"/>
  <c r="M1611" i="6"/>
  <c r="N1611" i="6"/>
  <c r="M1612" i="6"/>
  <c r="N1612" i="6"/>
  <c r="M1613" i="6"/>
  <c r="N1613" i="6"/>
  <c r="M1614" i="6"/>
  <c r="N1614" i="6"/>
  <c r="M1615" i="6"/>
  <c r="N1615" i="6"/>
  <c r="M1616" i="6"/>
  <c r="N1616" i="6"/>
  <c r="M1617" i="6"/>
  <c r="N1617" i="6"/>
  <c r="M1618" i="6"/>
  <c r="N1618" i="6"/>
  <c r="M1619" i="6"/>
  <c r="N1619" i="6"/>
  <c r="M1620" i="6"/>
  <c r="N1620" i="6"/>
  <c r="M1621" i="6"/>
  <c r="N1621" i="6"/>
  <c r="M1622" i="6"/>
  <c r="N1622" i="6"/>
  <c r="M1623" i="6"/>
  <c r="N1623" i="6"/>
  <c r="M1624" i="6"/>
  <c r="N1624" i="6"/>
  <c r="M1625" i="6"/>
  <c r="N1625" i="6"/>
  <c r="M1626" i="6"/>
  <c r="N1626" i="6"/>
  <c r="M1627" i="6"/>
  <c r="N1627" i="6"/>
  <c r="M1628" i="6"/>
  <c r="N1628" i="6"/>
  <c r="M1629" i="6"/>
  <c r="N1629" i="6"/>
  <c r="M1630" i="6"/>
  <c r="N1630" i="6"/>
  <c r="M1631" i="6"/>
  <c r="N1631" i="6"/>
  <c r="M1632" i="6"/>
  <c r="N1632" i="6"/>
  <c r="M1633" i="6"/>
  <c r="N1633" i="6"/>
  <c r="M1634" i="6"/>
  <c r="N1634" i="6"/>
  <c r="M1635" i="6"/>
  <c r="N1635" i="6"/>
  <c r="M1636" i="6"/>
  <c r="N1636" i="6"/>
  <c r="M1637" i="6"/>
  <c r="N1637" i="6"/>
  <c r="M1638" i="6"/>
  <c r="N1638" i="6"/>
  <c r="M1639" i="6"/>
  <c r="N1639" i="6"/>
  <c r="M1640" i="6"/>
  <c r="N1640" i="6"/>
  <c r="M1641" i="6"/>
  <c r="N1641" i="6"/>
  <c r="M1642" i="6"/>
  <c r="N1642" i="6"/>
  <c r="M1643" i="6"/>
  <c r="N1643" i="6"/>
  <c r="M1644" i="6"/>
  <c r="N1644" i="6"/>
  <c r="M1645" i="6"/>
  <c r="N1645" i="6"/>
  <c r="M1646" i="6"/>
  <c r="N1646" i="6"/>
  <c r="M1647" i="6"/>
  <c r="N1647" i="6"/>
  <c r="M1648" i="6"/>
  <c r="N1648" i="6"/>
  <c r="M1649" i="6"/>
  <c r="N1649" i="6"/>
  <c r="M1650" i="6"/>
  <c r="N1650" i="6"/>
  <c r="M1651" i="6"/>
  <c r="N1651" i="6"/>
  <c r="M1652" i="6"/>
  <c r="N1652" i="6"/>
  <c r="M1653" i="6"/>
  <c r="N1653" i="6"/>
  <c r="M1654" i="6"/>
  <c r="N1654" i="6"/>
  <c r="M1655" i="6"/>
  <c r="N1655" i="6"/>
  <c r="M1656" i="6"/>
  <c r="N1656" i="6"/>
  <c r="M1657" i="6"/>
  <c r="N1657" i="6"/>
  <c r="M1658" i="6"/>
  <c r="N1658" i="6"/>
  <c r="M1659" i="6"/>
  <c r="N1659" i="6"/>
  <c r="M1660" i="6"/>
  <c r="N1660" i="6"/>
  <c r="M1661" i="6"/>
  <c r="N1661" i="6"/>
  <c r="M1662" i="6"/>
  <c r="N1662" i="6"/>
  <c r="M1663" i="6"/>
  <c r="N1663" i="6"/>
  <c r="M1664" i="6"/>
  <c r="N1664" i="6"/>
  <c r="M1665" i="6"/>
  <c r="N1665" i="6"/>
  <c r="M1666" i="6"/>
  <c r="N1666" i="6"/>
  <c r="M1667" i="6"/>
  <c r="N1667" i="6"/>
  <c r="M1668" i="6"/>
  <c r="N1668" i="6"/>
  <c r="M1669" i="6"/>
  <c r="N1669" i="6"/>
  <c r="M1670" i="6"/>
  <c r="N1670" i="6"/>
  <c r="M1671" i="6"/>
  <c r="N1671" i="6"/>
  <c r="M1672" i="6"/>
  <c r="N1672" i="6"/>
  <c r="M1673" i="6"/>
  <c r="N1673" i="6"/>
  <c r="M1674" i="6"/>
  <c r="N1674" i="6"/>
  <c r="M1675" i="6"/>
  <c r="N1675" i="6"/>
  <c r="M1676" i="6"/>
  <c r="N1676" i="6"/>
  <c r="M1677" i="6"/>
  <c r="N1677" i="6"/>
  <c r="M1678" i="6"/>
  <c r="N1678" i="6"/>
  <c r="M1679" i="6"/>
  <c r="N1679" i="6"/>
  <c r="M1680" i="6"/>
  <c r="N1680" i="6"/>
  <c r="M1681" i="6"/>
  <c r="N1681" i="6"/>
  <c r="M1682" i="6"/>
  <c r="N1682" i="6"/>
  <c r="M1683" i="6"/>
  <c r="N1683" i="6"/>
  <c r="M1684" i="6"/>
  <c r="N1684" i="6"/>
  <c r="M1685" i="6"/>
  <c r="N1685" i="6"/>
  <c r="M1686" i="6"/>
  <c r="N1686" i="6"/>
  <c r="M1687" i="6"/>
  <c r="N1687" i="6"/>
  <c r="M1688" i="6"/>
  <c r="N1688" i="6"/>
  <c r="M1689" i="6"/>
  <c r="N1689" i="6"/>
  <c r="M1690" i="6"/>
  <c r="N1690" i="6"/>
  <c r="M1691" i="6"/>
  <c r="N1691" i="6"/>
  <c r="M1692" i="6"/>
  <c r="N1692" i="6"/>
  <c r="M1693" i="6"/>
  <c r="N1693" i="6"/>
  <c r="M1694" i="6"/>
  <c r="N1694" i="6"/>
  <c r="M1695" i="6"/>
  <c r="N1695" i="6"/>
  <c r="M1696" i="6"/>
  <c r="N1696" i="6"/>
  <c r="M1697" i="6"/>
  <c r="N1697" i="6"/>
  <c r="M1698" i="6"/>
  <c r="N1698" i="6"/>
  <c r="M1699" i="6"/>
  <c r="N1699" i="6"/>
  <c r="M1700" i="6"/>
  <c r="N1700" i="6"/>
  <c r="M1701" i="6"/>
  <c r="N1701" i="6"/>
  <c r="M1702" i="6"/>
  <c r="N1702" i="6"/>
  <c r="M1703" i="6"/>
  <c r="N1703" i="6"/>
  <c r="M1704" i="6"/>
  <c r="N1704" i="6"/>
  <c r="M1705" i="6"/>
  <c r="N1705" i="6"/>
  <c r="M1706" i="6"/>
  <c r="N1706" i="6"/>
  <c r="M1707" i="6"/>
  <c r="N1707" i="6"/>
  <c r="M1708" i="6"/>
  <c r="N1708" i="6"/>
  <c r="M1709" i="6"/>
  <c r="N1709" i="6"/>
  <c r="M1710" i="6"/>
  <c r="N1710" i="6"/>
  <c r="M1711" i="6"/>
  <c r="N1711" i="6"/>
  <c r="M1712" i="6"/>
  <c r="N1712" i="6"/>
  <c r="M1713" i="6"/>
  <c r="N1713" i="6"/>
  <c r="M1714" i="6"/>
  <c r="N1714" i="6"/>
  <c r="M1715" i="6"/>
  <c r="N1715" i="6"/>
  <c r="M1716" i="6"/>
  <c r="N1716" i="6"/>
  <c r="M1717" i="6"/>
  <c r="N1717" i="6"/>
  <c r="M1718" i="6"/>
  <c r="N1718" i="6"/>
  <c r="M1719" i="6"/>
  <c r="N1719" i="6"/>
  <c r="M1720" i="6"/>
  <c r="N1720" i="6"/>
  <c r="M1721" i="6"/>
  <c r="N1721" i="6"/>
  <c r="M1722" i="6"/>
  <c r="N1722" i="6"/>
  <c r="M1723" i="6"/>
  <c r="N1723" i="6"/>
  <c r="M1724" i="6"/>
  <c r="N1724" i="6"/>
  <c r="M1725" i="6"/>
  <c r="N1725" i="6"/>
  <c r="M1726" i="6"/>
  <c r="N1726" i="6"/>
  <c r="M1727" i="6"/>
  <c r="N1727" i="6"/>
  <c r="M1728" i="6"/>
  <c r="N1728" i="6"/>
  <c r="M1729" i="6"/>
  <c r="N1729" i="6"/>
  <c r="M1730" i="6"/>
  <c r="N1730" i="6"/>
  <c r="M1731" i="6"/>
  <c r="N1731" i="6"/>
  <c r="M1732" i="6"/>
  <c r="N1732" i="6"/>
  <c r="M1733" i="6"/>
  <c r="N1733" i="6"/>
  <c r="M1734" i="6"/>
  <c r="N1734" i="6"/>
  <c r="M1735" i="6"/>
  <c r="N1735" i="6"/>
  <c r="M1736" i="6"/>
  <c r="N1736" i="6"/>
  <c r="M1737" i="6"/>
  <c r="N1737" i="6"/>
  <c r="M1738" i="6"/>
  <c r="N1738" i="6"/>
  <c r="M1739" i="6"/>
  <c r="N1739" i="6"/>
  <c r="M1740" i="6"/>
  <c r="N1740" i="6"/>
  <c r="M1741" i="6"/>
  <c r="N1741" i="6"/>
  <c r="M1742" i="6"/>
  <c r="N1742" i="6"/>
  <c r="M1743" i="6"/>
  <c r="N1743" i="6"/>
  <c r="M1744" i="6"/>
  <c r="N1744" i="6"/>
  <c r="M1745" i="6"/>
  <c r="N1745" i="6"/>
  <c r="M1746" i="6"/>
  <c r="N1746" i="6"/>
  <c r="M1747" i="6"/>
  <c r="N1747" i="6"/>
  <c r="M1748" i="6"/>
  <c r="N1748" i="6"/>
  <c r="M1749" i="6"/>
  <c r="N1749" i="6"/>
  <c r="M1750" i="6"/>
  <c r="N1750" i="6"/>
  <c r="M1751" i="6"/>
  <c r="N1751" i="6"/>
  <c r="M1752" i="6"/>
  <c r="N1752" i="6"/>
  <c r="M1753" i="6"/>
  <c r="N1753" i="6"/>
  <c r="M1754" i="6"/>
  <c r="N1754" i="6"/>
  <c r="M1755" i="6"/>
  <c r="N1755" i="6"/>
  <c r="M1756" i="6"/>
  <c r="N1756" i="6"/>
  <c r="M1757" i="6"/>
  <c r="N1757" i="6"/>
  <c r="M1758" i="6"/>
  <c r="N1758" i="6"/>
  <c r="M1759" i="6"/>
  <c r="N1759" i="6"/>
  <c r="M1760" i="6"/>
  <c r="N1760" i="6"/>
  <c r="M1761" i="6"/>
  <c r="N1761" i="6"/>
  <c r="M1762" i="6"/>
  <c r="N1762" i="6"/>
  <c r="M1763" i="6"/>
  <c r="N1763" i="6"/>
  <c r="M1764" i="6"/>
  <c r="N1764" i="6"/>
  <c r="M1765" i="6"/>
  <c r="N1765" i="6"/>
  <c r="M1766" i="6"/>
  <c r="N1766" i="6"/>
  <c r="M1767" i="6"/>
  <c r="N1767" i="6"/>
  <c r="M1768" i="6"/>
  <c r="N1768" i="6"/>
  <c r="M1769" i="6"/>
  <c r="N1769" i="6"/>
  <c r="M1770" i="6"/>
  <c r="N1770" i="6"/>
  <c r="M1771" i="6"/>
  <c r="N1771" i="6"/>
  <c r="M1772" i="6"/>
  <c r="N1772" i="6"/>
  <c r="M1773" i="6"/>
  <c r="N1773" i="6"/>
  <c r="M1774" i="6"/>
  <c r="N1774" i="6"/>
  <c r="M1775" i="6"/>
  <c r="N1775" i="6"/>
  <c r="M1776" i="6"/>
  <c r="N1776" i="6"/>
  <c r="M1777" i="6"/>
  <c r="N1777" i="6"/>
  <c r="M1778" i="6"/>
  <c r="N1778" i="6"/>
  <c r="M1779" i="6"/>
  <c r="N1779" i="6"/>
  <c r="M1780" i="6"/>
  <c r="N1780" i="6"/>
  <c r="M1781" i="6"/>
  <c r="N1781" i="6"/>
  <c r="M1782" i="6"/>
  <c r="N1782" i="6"/>
  <c r="M1783" i="6"/>
  <c r="N1783" i="6"/>
  <c r="M1784" i="6"/>
  <c r="N1784" i="6"/>
  <c r="M1785" i="6"/>
  <c r="N1785" i="6"/>
  <c r="M1786" i="6"/>
  <c r="N1786" i="6"/>
  <c r="M1787" i="6"/>
  <c r="N1787" i="6"/>
  <c r="M1788" i="6"/>
  <c r="N1788" i="6"/>
  <c r="M1789" i="6"/>
  <c r="N1789" i="6"/>
  <c r="M1790" i="6"/>
  <c r="N1790" i="6"/>
  <c r="M1791" i="6"/>
  <c r="N1791" i="6"/>
  <c r="M1792" i="6"/>
  <c r="N1792" i="6"/>
  <c r="M1793" i="6"/>
  <c r="N1793" i="6"/>
  <c r="M1794" i="6"/>
  <c r="N1794" i="6"/>
  <c r="M1795" i="6"/>
  <c r="N1795" i="6"/>
  <c r="M1796" i="6"/>
  <c r="N1796" i="6"/>
  <c r="M1797" i="6"/>
  <c r="N1797" i="6"/>
  <c r="M1798" i="6"/>
  <c r="N1798" i="6"/>
  <c r="M1799" i="6"/>
  <c r="N1799" i="6"/>
  <c r="M1800" i="6"/>
  <c r="N1800" i="6"/>
  <c r="M1801" i="6"/>
  <c r="N1801" i="6"/>
  <c r="M1802" i="6"/>
  <c r="N1802" i="6"/>
  <c r="M1803" i="6"/>
  <c r="N1803" i="6"/>
  <c r="M1804" i="6"/>
  <c r="N1804" i="6"/>
  <c r="M1805" i="6"/>
  <c r="N1805" i="6"/>
  <c r="M1806" i="6"/>
  <c r="N1806" i="6"/>
  <c r="M1807" i="6"/>
  <c r="N1807" i="6"/>
  <c r="M1808" i="6"/>
  <c r="N1808" i="6"/>
  <c r="M1809" i="6"/>
  <c r="N1809" i="6"/>
  <c r="M1810" i="6"/>
  <c r="N1810" i="6"/>
  <c r="M1811" i="6"/>
  <c r="N1811" i="6"/>
  <c r="M1812" i="6"/>
  <c r="N1812" i="6"/>
  <c r="M1813" i="6"/>
  <c r="N1813" i="6"/>
  <c r="M1814" i="6"/>
  <c r="N1814" i="6"/>
  <c r="M1815" i="6"/>
  <c r="N1815" i="6"/>
  <c r="M1816" i="6"/>
  <c r="N1816" i="6"/>
  <c r="M1817" i="6"/>
  <c r="N1817" i="6"/>
  <c r="M1818" i="6"/>
  <c r="N1818" i="6"/>
  <c r="M1819" i="6"/>
  <c r="N1819" i="6"/>
  <c r="M1820" i="6"/>
  <c r="N1820" i="6"/>
  <c r="M1821" i="6"/>
  <c r="N1821" i="6"/>
  <c r="M1822" i="6"/>
  <c r="N1822" i="6"/>
  <c r="M1823" i="6"/>
  <c r="N1823" i="6"/>
  <c r="M1824" i="6"/>
  <c r="N1824" i="6"/>
  <c r="M1825" i="6"/>
  <c r="N1825" i="6"/>
  <c r="M1826" i="6"/>
  <c r="N1826" i="6"/>
  <c r="M1827" i="6"/>
  <c r="N1827" i="6"/>
  <c r="M1828" i="6"/>
  <c r="N1828" i="6"/>
  <c r="M1829" i="6"/>
  <c r="N1829" i="6"/>
  <c r="M1830" i="6"/>
  <c r="N1830" i="6"/>
  <c r="M1831" i="6"/>
  <c r="N1831" i="6"/>
  <c r="M1832" i="6"/>
  <c r="N1832" i="6"/>
  <c r="M1833" i="6"/>
  <c r="N1833" i="6"/>
  <c r="M1834" i="6"/>
  <c r="N1834" i="6"/>
  <c r="M1835" i="6"/>
  <c r="N1835" i="6"/>
  <c r="M1836" i="6"/>
  <c r="N1836" i="6"/>
  <c r="M1837" i="6"/>
  <c r="N1837" i="6"/>
  <c r="M1838" i="6"/>
  <c r="N1838" i="6"/>
  <c r="M1839" i="6"/>
  <c r="N1839" i="6"/>
  <c r="M1840" i="6"/>
  <c r="N1840" i="6"/>
  <c r="M1841" i="6"/>
  <c r="N1841" i="6"/>
  <c r="M1842" i="6"/>
  <c r="N1842" i="6"/>
  <c r="M1843" i="6"/>
  <c r="N1843" i="6"/>
  <c r="M1844" i="6"/>
  <c r="N1844" i="6"/>
  <c r="M1845" i="6"/>
  <c r="N1845" i="6"/>
  <c r="M1846" i="6"/>
  <c r="N1846" i="6"/>
  <c r="M1847" i="6"/>
  <c r="N1847" i="6"/>
  <c r="M1848" i="6"/>
  <c r="N1848" i="6"/>
  <c r="M1849" i="6"/>
  <c r="N1849" i="6"/>
  <c r="M1850" i="6"/>
  <c r="N1850" i="6"/>
  <c r="M1851" i="6"/>
  <c r="N1851" i="6"/>
  <c r="M1852" i="6"/>
  <c r="N1852" i="6"/>
  <c r="M1853" i="6"/>
  <c r="N1853" i="6"/>
  <c r="M1854" i="6"/>
  <c r="N1854" i="6"/>
  <c r="M1855" i="6"/>
  <c r="N1855" i="6"/>
  <c r="M1856" i="6"/>
  <c r="N1856" i="6"/>
  <c r="M1857" i="6"/>
  <c r="N1857" i="6"/>
  <c r="M1858" i="6"/>
  <c r="N1858" i="6"/>
  <c r="M1859" i="6"/>
  <c r="N1859" i="6"/>
  <c r="M1860" i="6"/>
  <c r="N1860" i="6"/>
  <c r="M1861" i="6"/>
  <c r="N1861" i="6"/>
  <c r="M1862" i="6"/>
  <c r="N1862" i="6"/>
  <c r="M1863" i="6"/>
  <c r="N1863" i="6"/>
  <c r="M1864" i="6"/>
  <c r="N1864" i="6"/>
  <c r="M1865" i="6"/>
  <c r="N1865" i="6"/>
  <c r="M1866" i="6"/>
  <c r="N1866" i="6"/>
  <c r="M1867" i="6"/>
  <c r="N1867" i="6"/>
  <c r="M1868" i="6"/>
  <c r="N1868" i="6"/>
  <c r="M1869" i="6"/>
  <c r="N1869" i="6"/>
  <c r="M1870" i="6"/>
  <c r="N1870" i="6"/>
  <c r="M1871" i="6"/>
  <c r="N1871" i="6"/>
  <c r="M1872" i="6"/>
  <c r="N1872" i="6"/>
  <c r="M1873" i="6"/>
  <c r="N1873" i="6"/>
  <c r="M1874" i="6"/>
  <c r="N1874" i="6"/>
  <c r="M1875" i="6"/>
  <c r="N1875" i="6"/>
  <c r="M1876" i="6"/>
  <c r="N1876" i="6"/>
  <c r="M1877" i="6"/>
  <c r="N1877" i="6"/>
  <c r="M1878" i="6"/>
  <c r="N1878" i="6"/>
  <c r="M1879" i="6"/>
  <c r="N1879" i="6"/>
  <c r="M1880" i="6"/>
  <c r="N1880" i="6"/>
  <c r="M1881" i="6"/>
  <c r="N1881" i="6"/>
  <c r="M1882" i="6"/>
  <c r="N1882" i="6"/>
  <c r="M1883" i="6"/>
  <c r="N1883" i="6"/>
  <c r="M1884" i="6"/>
  <c r="N1884" i="6"/>
  <c r="M1885" i="6"/>
  <c r="N1885" i="6"/>
  <c r="M1886" i="6"/>
  <c r="N1886" i="6"/>
  <c r="M1887" i="6"/>
  <c r="N1887" i="6"/>
  <c r="M1888" i="6"/>
  <c r="N1888" i="6"/>
  <c r="M1889" i="6"/>
  <c r="N1889" i="6"/>
  <c r="M1890" i="6"/>
  <c r="N1890" i="6"/>
  <c r="M1891" i="6"/>
  <c r="N1891" i="6"/>
  <c r="M1892" i="6"/>
  <c r="N1892" i="6"/>
  <c r="M1893" i="6"/>
  <c r="N1893" i="6"/>
  <c r="M1894" i="6"/>
  <c r="N1894" i="6"/>
  <c r="M1895" i="6"/>
  <c r="N1895" i="6"/>
  <c r="M1896" i="6"/>
  <c r="N1896" i="6"/>
  <c r="M1897" i="6"/>
  <c r="N1897" i="6"/>
  <c r="M1898" i="6"/>
  <c r="N1898" i="6"/>
  <c r="M1899" i="6"/>
  <c r="N1899" i="6"/>
  <c r="M1900" i="6"/>
  <c r="N1900" i="6"/>
  <c r="M1901" i="6"/>
  <c r="N1901" i="6"/>
  <c r="M1902" i="6"/>
  <c r="N1902" i="6"/>
  <c r="M1903" i="6"/>
  <c r="N1903" i="6"/>
  <c r="M1904" i="6"/>
  <c r="N1904" i="6"/>
  <c r="M1905" i="6"/>
  <c r="N1905" i="6"/>
  <c r="M1906" i="6"/>
  <c r="N1906" i="6"/>
  <c r="M1907" i="6"/>
  <c r="N1907" i="6"/>
  <c r="M1908" i="6"/>
  <c r="N1908" i="6"/>
  <c r="M1909" i="6"/>
  <c r="N1909" i="6"/>
  <c r="M1910" i="6"/>
  <c r="N1910" i="6"/>
  <c r="M1911" i="6"/>
  <c r="N1911" i="6"/>
  <c r="M1912" i="6"/>
  <c r="N1912" i="6"/>
  <c r="M1913" i="6"/>
  <c r="N1913" i="6"/>
  <c r="M1914" i="6"/>
  <c r="N1914" i="6"/>
  <c r="M1915" i="6"/>
  <c r="N1915" i="6"/>
  <c r="M1916" i="6"/>
  <c r="N1916" i="6"/>
  <c r="M1917" i="6"/>
  <c r="N1917" i="6"/>
  <c r="M1918" i="6"/>
  <c r="N1918" i="6"/>
  <c r="M1919" i="6"/>
  <c r="N1919" i="6"/>
  <c r="M1920" i="6"/>
  <c r="N1920" i="6"/>
  <c r="M1921" i="6"/>
  <c r="N1921" i="6"/>
  <c r="M1922" i="6"/>
  <c r="N1922" i="6"/>
  <c r="M1923" i="6"/>
  <c r="N1923" i="6"/>
  <c r="M1924" i="6"/>
  <c r="N1924" i="6"/>
  <c r="M1925" i="6"/>
  <c r="N1925" i="6"/>
  <c r="M1926" i="6"/>
  <c r="N1926" i="6"/>
  <c r="M1927" i="6"/>
  <c r="N1927" i="6"/>
  <c r="M1928" i="6"/>
  <c r="N1928" i="6"/>
  <c r="M1929" i="6"/>
  <c r="N1929" i="6"/>
  <c r="M1930" i="6"/>
  <c r="N1930" i="6"/>
  <c r="M1931" i="6"/>
  <c r="N1931" i="6"/>
  <c r="M1932" i="6"/>
  <c r="N1932" i="6"/>
  <c r="M1933" i="6"/>
  <c r="N1933" i="6"/>
  <c r="M1934" i="6"/>
  <c r="N1934" i="6"/>
  <c r="M1935" i="6"/>
  <c r="N1935" i="6"/>
  <c r="M1936" i="6"/>
  <c r="N1936" i="6"/>
  <c r="M1937" i="6"/>
  <c r="N1937" i="6"/>
  <c r="M1938" i="6"/>
  <c r="N1938" i="6"/>
  <c r="M1939" i="6"/>
  <c r="N1939" i="6"/>
  <c r="M1940" i="6"/>
  <c r="N1940" i="6"/>
  <c r="M1941" i="6"/>
  <c r="N1941" i="6"/>
  <c r="M1942" i="6"/>
  <c r="N1942" i="6"/>
  <c r="M1943" i="6"/>
  <c r="N1943" i="6"/>
  <c r="M1944" i="6"/>
  <c r="N1944" i="6"/>
  <c r="M1945" i="6"/>
  <c r="N1945" i="6"/>
  <c r="M1946" i="6"/>
  <c r="N1946" i="6"/>
  <c r="M1947" i="6"/>
  <c r="N1947" i="6"/>
  <c r="M1948" i="6"/>
  <c r="N1948" i="6"/>
  <c r="M1949" i="6"/>
  <c r="N1949" i="6"/>
  <c r="M1950" i="6"/>
  <c r="N1950" i="6"/>
  <c r="M1951" i="6"/>
  <c r="N1951" i="6"/>
  <c r="M1952" i="6"/>
  <c r="N1952" i="6"/>
  <c r="M1953" i="6"/>
  <c r="N1953" i="6"/>
  <c r="M1954" i="6"/>
  <c r="N1954" i="6"/>
  <c r="M1955" i="6"/>
  <c r="N1955" i="6"/>
  <c r="M1956" i="6"/>
  <c r="N1956" i="6"/>
  <c r="M1957" i="6"/>
  <c r="N1957" i="6"/>
  <c r="M1958" i="6"/>
  <c r="N1958" i="6"/>
  <c r="M1959" i="6"/>
  <c r="N1959" i="6"/>
  <c r="M1960" i="6"/>
  <c r="N1960" i="6"/>
  <c r="M1961" i="6"/>
  <c r="N1961" i="6"/>
  <c r="M1962" i="6"/>
  <c r="N1962" i="6"/>
  <c r="M1963" i="6"/>
  <c r="N1963" i="6"/>
  <c r="M1964" i="6"/>
  <c r="N1964" i="6"/>
  <c r="M1965" i="6"/>
  <c r="N1965" i="6"/>
  <c r="M1966" i="6"/>
  <c r="N1966" i="6"/>
  <c r="M1967" i="6"/>
  <c r="N1967" i="6"/>
  <c r="M1968" i="6"/>
  <c r="N1968" i="6"/>
  <c r="M1969" i="6"/>
  <c r="N1969" i="6"/>
  <c r="M1970" i="6"/>
  <c r="N1970" i="6"/>
  <c r="M1971" i="6"/>
  <c r="N1971" i="6"/>
  <c r="M1972" i="6"/>
  <c r="N1972" i="6"/>
  <c r="M1973" i="6"/>
  <c r="N1973" i="6"/>
  <c r="M1974" i="6"/>
  <c r="N1974" i="6"/>
  <c r="M1975" i="6"/>
  <c r="N1975" i="6"/>
  <c r="M1976" i="6"/>
  <c r="N1976" i="6"/>
  <c r="M1977" i="6"/>
  <c r="N1977" i="6"/>
  <c r="M1978" i="6"/>
  <c r="N1978" i="6"/>
  <c r="M1979" i="6"/>
  <c r="N1979" i="6"/>
  <c r="M1980" i="6"/>
  <c r="N1980" i="6"/>
  <c r="M1981" i="6"/>
  <c r="N1981" i="6"/>
  <c r="M1982" i="6"/>
  <c r="N1982" i="6"/>
  <c r="M1983" i="6"/>
  <c r="N1983" i="6"/>
  <c r="M1984" i="6"/>
  <c r="N1984" i="6"/>
  <c r="M1985" i="6"/>
  <c r="N1985" i="6"/>
  <c r="M1986" i="6"/>
  <c r="N1986" i="6"/>
  <c r="M1987" i="6"/>
  <c r="N1987" i="6"/>
  <c r="M1988" i="6"/>
  <c r="N1988" i="6"/>
  <c r="M1989" i="6"/>
  <c r="N1989" i="6"/>
  <c r="M1990" i="6"/>
  <c r="N1990" i="6"/>
  <c r="M1991" i="6"/>
  <c r="N1991" i="6"/>
  <c r="M1992" i="6"/>
  <c r="N1992" i="6"/>
  <c r="M1993" i="6"/>
  <c r="N1993" i="6"/>
  <c r="M1994" i="6"/>
  <c r="N1994" i="6"/>
  <c r="M1995" i="6"/>
  <c r="N1995" i="6"/>
  <c r="M1996" i="6"/>
  <c r="N1996" i="6"/>
  <c r="M1997" i="6"/>
  <c r="N1997" i="6"/>
  <c r="M1998" i="6"/>
  <c r="N1998" i="6"/>
  <c r="M1999" i="6"/>
  <c r="N1999" i="6"/>
  <c r="M2000" i="6"/>
  <c r="N2000" i="6"/>
  <c r="M2001" i="6"/>
  <c r="N2001" i="6"/>
  <c r="M2002" i="6"/>
  <c r="N2002" i="6"/>
  <c r="M2003" i="6"/>
  <c r="N2003" i="6"/>
  <c r="M2004" i="6"/>
  <c r="N2004" i="6"/>
  <c r="M2005" i="6"/>
  <c r="N2005" i="6"/>
  <c r="M2006" i="6"/>
  <c r="N2006" i="6"/>
  <c r="M2007" i="6"/>
  <c r="N2007" i="6"/>
  <c r="M2008" i="6"/>
  <c r="N2008" i="6"/>
  <c r="M2009" i="6"/>
  <c r="N2009" i="6"/>
  <c r="M2010" i="6"/>
  <c r="N2010" i="6"/>
  <c r="M2011" i="6"/>
  <c r="N2011" i="6"/>
  <c r="M2012" i="6"/>
  <c r="N2012" i="6"/>
  <c r="M2013" i="6"/>
  <c r="N2013" i="6"/>
  <c r="M2014" i="6"/>
  <c r="N2014" i="6"/>
  <c r="M2015" i="6"/>
  <c r="N2015" i="6"/>
  <c r="M2016" i="6"/>
  <c r="N2016" i="6"/>
  <c r="M2017" i="6"/>
  <c r="N2017" i="6"/>
  <c r="M2018" i="6"/>
  <c r="N2018" i="6"/>
  <c r="M2019" i="6"/>
  <c r="N2019" i="6"/>
  <c r="M2020" i="6"/>
  <c r="N2020" i="6"/>
  <c r="M2021" i="6"/>
  <c r="N2021" i="6"/>
  <c r="M2022" i="6"/>
  <c r="N2022" i="6"/>
  <c r="M2023" i="6"/>
  <c r="N2023" i="6"/>
  <c r="M2024" i="6"/>
  <c r="N2024" i="6"/>
  <c r="M2025" i="6"/>
  <c r="N2025" i="6"/>
  <c r="M2026" i="6"/>
  <c r="N2026" i="6"/>
  <c r="M2027" i="6"/>
  <c r="N2027" i="6"/>
  <c r="M2028" i="6"/>
  <c r="N2028" i="6"/>
  <c r="M2029" i="6"/>
  <c r="N2029" i="6"/>
  <c r="M2030" i="6"/>
  <c r="N2030" i="6"/>
  <c r="M2031" i="6"/>
  <c r="N2031" i="6"/>
  <c r="M2032" i="6"/>
  <c r="N2032" i="6"/>
  <c r="M2033" i="6"/>
  <c r="N2033" i="6"/>
  <c r="M2034" i="6"/>
  <c r="N2034" i="6"/>
  <c r="M2035" i="6"/>
  <c r="N2035" i="6"/>
  <c r="M2036" i="6"/>
  <c r="N2036" i="6"/>
  <c r="M2037" i="6"/>
  <c r="N2037" i="6"/>
  <c r="M2038" i="6"/>
  <c r="N2038" i="6"/>
  <c r="M2039" i="6"/>
  <c r="N2039" i="6"/>
  <c r="M2040" i="6"/>
  <c r="N2040" i="6"/>
  <c r="M2041" i="6"/>
  <c r="N2041" i="6"/>
  <c r="M2042" i="6"/>
  <c r="N2042" i="6"/>
  <c r="M2043" i="6"/>
  <c r="N2043" i="6"/>
  <c r="M2044" i="6"/>
  <c r="N2044" i="6"/>
  <c r="M2045" i="6"/>
  <c r="N2045" i="6"/>
  <c r="M2046" i="6"/>
  <c r="N2046" i="6"/>
  <c r="M2047" i="6"/>
  <c r="N2047" i="6"/>
  <c r="M2048" i="6"/>
  <c r="N2048" i="6"/>
  <c r="M2049" i="6"/>
  <c r="N2049" i="6"/>
  <c r="M2050" i="6"/>
  <c r="N2050" i="6"/>
  <c r="M2051" i="6"/>
  <c r="N2051" i="6"/>
  <c r="M2052" i="6"/>
  <c r="N2052" i="6"/>
  <c r="M2053" i="6"/>
  <c r="N2053" i="6"/>
  <c r="M2054" i="6"/>
  <c r="N2054" i="6"/>
  <c r="M2055" i="6"/>
  <c r="N2055" i="6"/>
  <c r="M2056" i="6"/>
  <c r="N2056" i="6"/>
  <c r="M2057" i="6"/>
  <c r="N2057" i="6"/>
  <c r="M2058" i="6"/>
  <c r="N2058" i="6"/>
  <c r="M2059" i="6"/>
  <c r="N2059" i="6"/>
  <c r="M2060" i="6"/>
  <c r="N2060" i="6"/>
  <c r="M2061" i="6"/>
  <c r="N2061" i="6"/>
  <c r="M2062" i="6"/>
  <c r="N2062" i="6"/>
  <c r="M2063" i="6"/>
  <c r="N2063" i="6"/>
  <c r="M2064" i="6"/>
  <c r="N2064" i="6"/>
  <c r="M2065" i="6"/>
  <c r="N2065" i="6"/>
  <c r="M2066" i="6"/>
  <c r="N2066" i="6"/>
  <c r="M2067" i="6"/>
  <c r="N2067" i="6"/>
  <c r="M2068" i="6"/>
  <c r="N2068" i="6"/>
  <c r="M2069" i="6"/>
  <c r="N2069" i="6"/>
  <c r="M2070" i="6"/>
  <c r="N2070" i="6"/>
  <c r="M2071" i="6"/>
  <c r="N2071" i="6"/>
  <c r="M2072" i="6"/>
  <c r="N2072" i="6"/>
  <c r="M2073" i="6"/>
  <c r="N2073" i="6"/>
  <c r="M2074" i="6"/>
  <c r="N2074" i="6"/>
  <c r="M2075" i="6"/>
  <c r="N2075" i="6"/>
  <c r="M2076" i="6"/>
  <c r="N2076" i="6"/>
  <c r="M2077" i="6"/>
  <c r="N2077" i="6"/>
  <c r="M2078" i="6"/>
  <c r="N2078" i="6"/>
  <c r="M2079" i="6"/>
  <c r="N2079" i="6"/>
  <c r="M2080" i="6"/>
  <c r="N2080" i="6"/>
  <c r="M2081" i="6"/>
  <c r="N2081" i="6"/>
  <c r="M2082" i="6"/>
  <c r="N2082" i="6"/>
  <c r="M2083" i="6"/>
  <c r="N2083" i="6"/>
  <c r="M2084" i="6"/>
  <c r="N2084" i="6"/>
  <c r="M2085" i="6"/>
  <c r="N2085" i="6"/>
  <c r="M2086" i="6"/>
  <c r="N2086" i="6"/>
  <c r="M2087" i="6"/>
  <c r="N2087" i="6"/>
  <c r="M2088" i="6"/>
  <c r="N2088" i="6"/>
  <c r="M2089" i="6"/>
  <c r="N2089" i="6"/>
  <c r="M2090" i="6"/>
  <c r="N2090" i="6"/>
  <c r="M2091" i="6"/>
  <c r="N2091" i="6"/>
  <c r="M2092" i="6"/>
  <c r="N2092" i="6"/>
  <c r="M2093" i="6"/>
  <c r="N2093" i="6"/>
  <c r="M2094" i="6"/>
  <c r="N2094" i="6"/>
  <c r="M2095" i="6"/>
  <c r="N2095" i="6"/>
  <c r="M2096" i="6"/>
  <c r="N2096" i="6"/>
  <c r="M2097" i="6"/>
  <c r="N2097" i="6"/>
  <c r="M2098" i="6"/>
  <c r="N2098" i="6"/>
  <c r="M2099" i="6"/>
  <c r="N2099" i="6"/>
  <c r="M2100" i="6"/>
  <c r="N2100" i="6"/>
  <c r="M2101" i="6"/>
  <c r="N2101" i="6"/>
  <c r="M2102" i="6"/>
  <c r="N2102" i="6"/>
  <c r="M2103" i="6"/>
  <c r="N2103" i="6"/>
  <c r="M2104" i="6"/>
  <c r="N2104" i="6"/>
  <c r="M2105" i="6"/>
  <c r="N2105" i="6"/>
  <c r="M2106" i="6"/>
  <c r="N2106" i="6"/>
  <c r="M2107" i="6"/>
  <c r="N2107" i="6"/>
  <c r="M2108" i="6"/>
  <c r="N2108" i="6"/>
  <c r="M2109" i="6"/>
  <c r="N2109" i="6"/>
  <c r="M2110" i="6"/>
  <c r="N2110" i="6"/>
  <c r="M2111" i="6"/>
  <c r="N2111" i="6"/>
  <c r="M2112" i="6"/>
  <c r="N2112" i="6"/>
  <c r="M2113" i="6"/>
  <c r="N2113" i="6"/>
  <c r="M2114" i="6"/>
  <c r="N2114" i="6"/>
  <c r="M2115" i="6"/>
  <c r="N2115" i="6"/>
  <c r="M2116" i="6"/>
  <c r="N2116" i="6"/>
  <c r="M2117" i="6"/>
  <c r="N2117" i="6"/>
  <c r="M2118" i="6"/>
  <c r="N2118" i="6"/>
  <c r="M2119" i="6"/>
  <c r="N2119" i="6"/>
  <c r="M2120" i="6"/>
  <c r="N2120" i="6"/>
  <c r="M2121" i="6"/>
  <c r="N2121" i="6"/>
  <c r="M2122" i="6"/>
  <c r="N2122" i="6"/>
  <c r="M2123" i="6"/>
  <c r="N2123" i="6"/>
  <c r="M2124" i="6"/>
  <c r="N2124" i="6"/>
  <c r="M2125" i="6"/>
  <c r="N2125" i="6"/>
  <c r="M2126" i="6"/>
  <c r="N2126" i="6"/>
  <c r="M2127" i="6"/>
  <c r="N2127" i="6"/>
  <c r="M2128" i="6"/>
  <c r="N2128" i="6"/>
  <c r="M2129" i="6"/>
  <c r="N2129" i="6"/>
  <c r="M2130" i="6"/>
  <c r="N2130" i="6"/>
  <c r="M2131" i="6"/>
  <c r="N2131" i="6"/>
  <c r="M2132" i="6"/>
  <c r="N2132" i="6"/>
  <c r="M2133" i="6"/>
  <c r="N2133" i="6"/>
  <c r="M2134" i="6"/>
  <c r="N2134" i="6"/>
  <c r="M2135" i="6"/>
  <c r="N2135" i="6"/>
  <c r="M2136" i="6"/>
  <c r="N2136" i="6"/>
  <c r="M2137" i="6"/>
  <c r="N2137" i="6"/>
  <c r="M2138" i="6"/>
  <c r="N2138" i="6"/>
  <c r="M2139" i="6"/>
  <c r="N2139" i="6"/>
  <c r="M2140" i="6"/>
  <c r="N2140" i="6"/>
  <c r="M2141" i="6"/>
  <c r="N2141" i="6"/>
  <c r="M2142" i="6"/>
  <c r="N2142" i="6"/>
  <c r="M2143" i="6"/>
  <c r="N2143" i="6"/>
  <c r="M2144" i="6"/>
  <c r="N2144" i="6"/>
  <c r="M2145" i="6"/>
  <c r="N2145" i="6"/>
  <c r="M2146" i="6"/>
  <c r="N2146" i="6"/>
  <c r="M2147" i="6"/>
  <c r="N2147" i="6"/>
  <c r="M2148" i="6"/>
  <c r="N2148" i="6"/>
  <c r="M2149" i="6"/>
  <c r="N2149" i="6"/>
  <c r="M2150" i="6"/>
  <c r="N2150" i="6"/>
  <c r="M2151" i="6"/>
  <c r="N2151" i="6"/>
  <c r="M2152" i="6"/>
  <c r="N2152" i="6"/>
  <c r="M2153" i="6"/>
  <c r="N2153" i="6"/>
  <c r="M2154" i="6"/>
  <c r="N2154" i="6"/>
  <c r="M2155" i="6"/>
  <c r="N2155" i="6"/>
  <c r="M2156" i="6"/>
  <c r="N2156" i="6"/>
  <c r="M2157" i="6"/>
  <c r="N2157" i="6"/>
  <c r="M2158" i="6"/>
  <c r="N2158" i="6"/>
  <c r="M2159" i="6"/>
  <c r="N2159" i="6"/>
  <c r="M2160" i="6"/>
  <c r="N2160" i="6"/>
  <c r="M2161" i="6"/>
  <c r="N2161" i="6"/>
  <c r="M2162" i="6"/>
  <c r="N2162" i="6"/>
  <c r="M2163" i="6"/>
  <c r="N2163" i="6"/>
  <c r="M2164" i="6"/>
  <c r="N2164" i="6"/>
  <c r="M2165" i="6"/>
  <c r="N2165" i="6"/>
  <c r="M2166" i="6"/>
  <c r="N2166" i="6"/>
  <c r="M2167" i="6"/>
  <c r="N2167" i="6"/>
  <c r="M2168" i="6"/>
  <c r="N2168" i="6"/>
  <c r="M2169" i="6"/>
  <c r="N2169" i="6"/>
  <c r="M2170" i="6"/>
  <c r="N2170" i="6"/>
  <c r="M2171" i="6"/>
  <c r="N2171" i="6"/>
  <c r="M2172" i="6"/>
  <c r="N2172" i="6"/>
  <c r="M2173" i="6"/>
  <c r="N2173" i="6"/>
  <c r="M2174" i="6"/>
  <c r="N2174" i="6"/>
  <c r="M2175" i="6"/>
  <c r="N2175" i="6"/>
  <c r="M2176" i="6"/>
  <c r="N2176" i="6"/>
  <c r="M2177" i="6"/>
  <c r="N2177" i="6"/>
  <c r="M2178" i="6"/>
  <c r="N2178" i="6"/>
  <c r="M2179" i="6"/>
  <c r="N2179" i="6"/>
  <c r="M2180" i="6"/>
  <c r="N2180" i="6"/>
  <c r="M2181" i="6"/>
  <c r="N2181" i="6"/>
  <c r="M2182" i="6"/>
  <c r="N2182" i="6"/>
  <c r="M2183" i="6"/>
  <c r="N2183" i="6"/>
  <c r="M2184" i="6"/>
  <c r="N2184" i="6"/>
  <c r="M2185" i="6"/>
  <c r="N2185" i="6"/>
  <c r="M2186" i="6"/>
  <c r="N2186" i="6"/>
  <c r="M2187" i="6"/>
  <c r="N2187" i="6"/>
  <c r="M2188" i="6"/>
  <c r="N2188" i="6"/>
  <c r="M2189" i="6"/>
  <c r="N2189" i="6"/>
  <c r="M2190" i="6"/>
  <c r="N2190" i="6"/>
  <c r="M2191" i="6"/>
  <c r="N2191" i="6"/>
  <c r="M2192" i="6"/>
  <c r="N2192" i="6"/>
  <c r="M2193" i="6"/>
  <c r="N2193" i="6"/>
  <c r="M2194" i="6"/>
  <c r="N2194" i="6"/>
  <c r="M2195" i="6"/>
  <c r="N2195" i="6"/>
  <c r="M2196" i="6"/>
  <c r="N2196" i="6"/>
  <c r="M2197" i="6"/>
  <c r="N2197" i="6"/>
  <c r="M2198" i="6"/>
  <c r="N2198" i="6"/>
  <c r="M2199" i="6"/>
  <c r="N2199" i="6"/>
  <c r="M2200" i="6"/>
  <c r="N2200" i="6"/>
  <c r="M2201" i="6"/>
  <c r="N2201" i="6"/>
  <c r="M2202" i="6"/>
  <c r="N2202" i="6"/>
  <c r="M2203" i="6"/>
  <c r="N2203" i="6"/>
  <c r="M2204" i="6"/>
  <c r="N2204" i="6"/>
  <c r="M2205" i="6"/>
  <c r="N2205" i="6"/>
  <c r="M2206" i="6"/>
  <c r="N2206" i="6"/>
  <c r="M2207" i="6"/>
  <c r="N2207" i="6"/>
  <c r="M2208" i="6"/>
  <c r="N2208" i="6"/>
  <c r="M2209" i="6"/>
  <c r="N2209" i="6"/>
  <c r="M2210" i="6"/>
  <c r="N2210" i="6"/>
  <c r="M2211" i="6"/>
  <c r="N2211" i="6"/>
  <c r="M2212" i="6"/>
  <c r="N2212" i="6"/>
  <c r="M2213" i="6"/>
  <c r="N2213" i="6"/>
  <c r="M2214" i="6"/>
  <c r="N2214" i="6"/>
  <c r="M2215" i="6"/>
  <c r="N2215" i="6"/>
  <c r="M2216" i="6"/>
  <c r="N2216" i="6"/>
  <c r="M2217" i="6"/>
  <c r="N2217" i="6"/>
  <c r="M2218" i="6"/>
  <c r="N2218" i="6"/>
  <c r="M2219" i="6"/>
  <c r="N2219" i="6"/>
  <c r="M2220" i="6"/>
  <c r="N2220" i="6"/>
  <c r="M2221" i="6"/>
  <c r="N2221" i="6"/>
  <c r="M2222" i="6"/>
  <c r="N2222" i="6"/>
  <c r="M2223" i="6"/>
  <c r="N2223" i="6"/>
  <c r="M2224" i="6"/>
  <c r="N2224" i="6"/>
  <c r="M2225" i="6"/>
  <c r="N2225" i="6"/>
  <c r="M2226" i="6"/>
  <c r="N2226" i="6"/>
  <c r="M2227" i="6"/>
  <c r="N2227" i="6"/>
  <c r="M2228" i="6"/>
  <c r="N2228" i="6"/>
  <c r="M2229" i="6"/>
  <c r="N2229" i="6"/>
  <c r="M2230" i="6"/>
  <c r="N2230" i="6"/>
  <c r="M2231" i="6"/>
  <c r="N2231" i="6"/>
  <c r="M2232" i="6"/>
  <c r="N2232" i="6"/>
  <c r="M2233" i="6"/>
  <c r="N2233" i="6"/>
  <c r="M2234" i="6"/>
  <c r="N2234" i="6"/>
  <c r="M2235" i="6"/>
  <c r="N2235" i="6"/>
  <c r="M2236" i="6"/>
  <c r="N2236" i="6"/>
  <c r="M2237" i="6"/>
  <c r="N2237" i="6"/>
  <c r="M2238" i="6"/>
  <c r="N2238" i="6"/>
  <c r="M2239" i="6"/>
  <c r="N2239" i="6"/>
  <c r="M2240" i="6"/>
  <c r="N2240" i="6"/>
  <c r="M2241" i="6"/>
  <c r="N2241" i="6"/>
  <c r="M2242" i="6"/>
  <c r="N2242" i="6"/>
  <c r="M2243" i="6"/>
  <c r="N2243" i="6"/>
  <c r="M2244" i="6"/>
  <c r="N2244" i="6"/>
  <c r="M2245" i="6"/>
  <c r="N2245" i="6"/>
  <c r="M2246" i="6"/>
  <c r="N2246" i="6"/>
  <c r="M2247" i="6"/>
  <c r="N2247" i="6"/>
  <c r="M2248" i="6"/>
  <c r="N2248" i="6"/>
  <c r="M2249" i="6"/>
  <c r="N2249" i="6"/>
  <c r="M2250" i="6"/>
  <c r="N2250" i="6"/>
  <c r="M2251" i="6"/>
  <c r="N2251" i="6"/>
  <c r="M2252" i="6"/>
  <c r="N2252" i="6"/>
  <c r="M2253" i="6"/>
  <c r="N2253" i="6"/>
  <c r="M2254" i="6"/>
  <c r="N2254" i="6"/>
  <c r="M2255" i="6"/>
  <c r="N2255" i="6"/>
  <c r="M2256" i="6"/>
  <c r="N2256" i="6"/>
  <c r="M2257" i="6"/>
  <c r="N2257" i="6"/>
  <c r="M2258" i="6"/>
  <c r="N2258" i="6"/>
  <c r="M2259" i="6"/>
  <c r="N2259" i="6"/>
  <c r="M2260" i="6"/>
  <c r="N2260" i="6"/>
  <c r="M2261" i="6"/>
  <c r="N2261" i="6"/>
  <c r="M2262" i="6"/>
  <c r="N2262" i="6"/>
  <c r="M2263" i="6"/>
  <c r="N2263" i="6"/>
  <c r="M2264" i="6"/>
  <c r="N2264" i="6"/>
  <c r="M2265" i="6"/>
  <c r="N2265" i="6"/>
  <c r="M2266" i="6"/>
  <c r="N2266" i="6"/>
  <c r="M2267" i="6"/>
  <c r="N2267" i="6"/>
  <c r="M2268" i="6"/>
  <c r="N2268" i="6"/>
  <c r="M2269" i="6"/>
  <c r="N2269" i="6"/>
  <c r="M2270" i="6"/>
  <c r="N2270" i="6"/>
  <c r="M2271" i="6"/>
  <c r="N2271" i="6"/>
  <c r="M2272" i="6"/>
  <c r="N2272" i="6"/>
  <c r="M2273" i="6"/>
  <c r="N2273" i="6"/>
  <c r="M2274" i="6"/>
  <c r="N2274" i="6"/>
  <c r="M2275" i="6"/>
  <c r="N2275" i="6"/>
  <c r="M2276" i="6"/>
  <c r="N2276" i="6"/>
  <c r="M2277" i="6"/>
  <c r="N2277" i="6"/>
  <c r="M2278" i="6"/>
  <c r="N2278" i="6"/>
  <c r="M2279" i="6"/>
  <c r="N2279" i="6"/>
  <c r="M2280" i="6"/>
  <c r="N2280" i="6"/>
  <c r="M2281" i="6"/>
  <c r="N2281" i="6"/>
  <c r="M2282" i="6"/>
  <c r="N2282" i="6"/>
  <c r="M2283" i="6"/>
  <c r="N2283" i="6"/>
  <c r="M2284" i="6"/>
  <c r="N2284" i="6"/>
  <c r="M2285" i="6"/>
  <c r="N2285" i="6"/>
  <c r="M2286" i="6"/>
  <c r="N2286" i="6"/>
  <c r="M2287" i="6"/>
  <c r="N2287" i="6"/>
  <c r="M2288" i="6"/>
  <c r="N2288" i="6"/>
  <c r="M2289" i="6"/>
  <c r="N2289" i="6"/>
  <c r="M2290" i="6"/>
  <c r="N2290" i="6"/>
  <c r="M2291" i="6"/>
  <c r="N2291" i="6"/>
  <c r="M2292" i="6"/>
  <c r="N2292" i="6"/>
  <c r="M2293" i="6"/>
  <c r="N2293" i="6"/>
  <c r="M2294" i="6"/>
  <c r="N2294" i="6"/>
  <c r="M2295" i="6"/>
  <c r="N2295" i="6"/>
  <c r="M2296" i="6"/>
  <c r="N2296" i="6"/>
  <c r="M2297" i="6"/>
  <c r="N2297" i="6"/>
  <c r="M2298" i="6"/>
  <c r="N2298" i="6"/>
  <c r="M2299" i="6"/>
  <c r="N2299" i="6"/>
  <c r="M2300" i="6"/>
  <c r="N2300" i="6"/>
  <c r="M2301" i="6"/>
  <c r="N2301" i="6"/>
  <c r="M2302" i="6"/>
  <c r="N2302" i="6"/>
  <c r="M2303" i="6"/>
  <c r="N2303" i="6"/>
  <c r="M2304" i="6"/>
  <c r="N2304" i="6"/>
  <c r="M2305" i="6"/>
  <c r="N2305" i="6"/>
  <c r="M2306" i="6"/>
  <c r="N2306" i="6"/>
  <c r="M2307" i="6"/>
  <c r="N2307" i="6"/>
  <c r="M2308" i="6"/>
  <c r="N2308" i="6"/>
  <c r="M2309" i="6"/>
  <c r="N2309" i="6"/>
  <c r="M2310" i="6"/>
  <c r="N2310" i="6"/>
  <c r="M2311" i="6"/>
  <c r="N2311" i="6"/>
  <c r="M2312" i="6"/>
  <c r="N2312" i="6"/>
  <c r="M2313" i="6"/>
  <c r="N2313" i="6"/>
  <c r="M2314" i="6"/>
  <c r="N2314" i="6"/>
  <c r="M2315" i="6"/>
  <c r="N2315" i="6"/>
  <c r="M2316" i="6"/>
  <c r="N2316" i="6"/>
  <c r="M2317" i="6"/>
  <c r="N2317" i="6"/>
  <c r="M2318" i="6"/>
  <c r="N2318" i="6"/>
  <c r="M2319" i="6"/>
  <c r="N2319" i="6"/>
  <c r="M2320" i="6"/>
  <c r="N2320" i="6"/>
  <c r="M2321" i="6"/>
  <c r="N2321" i="6"/>
  <c r="M2322" i="6"/>
  <c r="N2322" i="6"/>
  <c r="M2323" i="6"/>
  <c r="N2323" i="6"/>
  <c r="M2324" i="6"/>
  <c r="N2324" i="6"/>
  <c r="M2325" i="6"/>
  <c r="N2325" i="6"/>
  <c r="M2326" i="6"/>
  <c r="N2326" i="6"/>
  <c r="M2327" i="6"/>
  <c r="N2327" i="6"/>
  <c r="M2328" i="6"/>
  <c r="N2328" i="6"/>
  <c r="M2329" i="6"/>
  <c r="N2329" i="6"/>
  <c r="M2330" i="6"/>
  <c r="N2330" i="6"/>
  <c r="M2331" i="6"/>
  <c r="N2331" i="6"/>
  <c r="M2332" i="6"/>
  <c r="N2332" i="6"/>
  <c r="M2333" i="6"/>
  <c r="N2333" i="6"/>
  <c r="M2334" i="6"/>
  <c r="N2334" i="6"/>
  <c r="M2335" i="6"/>
  <c r="N2335" i="6"/>
  <c r="M2336" i="6"/>
  <c r="N2336" i="6"/>
  <c r="M2337" i="6"/>
  <c r="N2337" i="6"/>
  <c r="M2338" i="6"/>
  <c r="N2338" i="6"/>
  <c r="M2339" i="6"/>
  <c r="N2339" i="6"/>
  <c r="M2340" i="6"/>
  <c r="N2340" i="6"/>
  <c r="M2341" i="6"/>
  <c r="N2341" i="6"/>
  <c r="M2342" i="6"/>
  <c r="N2342" i="6"/>
  <c r="M2343" i="6"/>
  <c r="N2343" i="6"/>
  <c r="M2344" i="6"/>
  <c r="N2344" i="6"/>
  <c r="M2345" i="6"/>
  <c r="N2345" i="6"/>
  <c r="M2346" i="6"/>
  <c r="N2346" i="6"/>
  <c r="M2347" i="6"/>
  <c r="N2347" i="6"/>
  <c r="M2348" i="6"/>
  <c r="N2348" i="6"/>
  <c r="M2349" i="6"/>
  <c r="N2349" i="6"/>
  <c r="M2350" i="6"/>
  <c r="N2350" i="6"/>
  <c r="M2351" i="6"/>
  <c r="N2351" i="6"/>
  <c r="M2352" i="6"/>
  <c r="N2352" i="6"/>
  <c r="M2353" i="6"/>
  <c r="N2353" i="6"/>
  <c r="M2354" i="6"/>
  <c r="N2354" i="6"/>
  <c r="M2355" i="6"/>
  <c r="N2355" i="6"/>
  <c r="M2356" i="6"/>
  <c r="N2356" i="6"/>
  <c r="M2357" i="6"/>
  <c r="N2357" i="6"/>
  <c r="M2358" i="6"/>
  <c r="N2358" i="6"/>
  <c r="M2359" i="6"/>
  <c r="N2359" i="6"/>
  <c r="M2360" i="6"/>
  <c r="N2360" i="6"/>
  <c r="M2361" i="6"/>
  <c r="N2361" i="6"/>
  <c r="M2362" i="6"/>
  <c r="N2362" i="6"/>
  <c r="N10" i="6"/>
  <c r="M10" i="6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6" i="7"/>
  <c r="N1" i="11" l="1"/>
  <c r="G4" i="10"/>
  <c r="F4" i="10"/>
  <c r="E4" i="10"/>
  <c r="J9" i="6"/>
  <c r="I9" i="6"/>
  <c r="N1" i="10"/>
  <c r="O1" i="10"/>
  <c r="P1" i="10"/>
  <c r="Q1" i="10"/>
  <c r="R1" i="10"/>
  <c r="S1" i="10"/>
  <c r="T1" i="10"/>
  <c r="U1" i="10"/>
  <c r="V1" i="10"/>
  <c r="E6" i="10"/>
  <c r="F6" i="10"/>
  <c r="G6" i="10"/>
  <c r="O6" i="10"/>
  <c r="P6" i="10"/>
  <c r="Q6" i="10"/>
  <c r="E7" i="10"/>
  <c r="F7" i="10"/>
  <c r="G7" i="10"/>
  <c r="O7" i="10"/>
  <c r="P7" i="10"/>
  <c r="Q7" i="10"/>
  <c r="E8" i="10"/>
  <c r="F8" i="10"/>
  <c r="G8" i="10"/>
  <c r="O8" i="10"/>
  <c r="P8" i="10"/>
  <c r="Q8" i="10"/>
  <c r="E9" i="10"/>
  <c r="F9" i="10"/>
  <c r="G9" i="10"/>
  <c r="O9" i="10"/>
  <c r="P9" i="10"/>
  <c r="Q9" i="10"/>
  <c r="E10" i="10"/>
  <c r="F10" i="10"/>
  <c r="G10" i="10"/>
  <c r="O10" i="10"/>
  <c r="P10" i="10"/>
  <c r="Q10" i="10"/>
  <c r="E11" i="10"/>
  <c r="F11" i="10"/>
  <c r="G11" i="10"/>
  <c r="O11" i="10"/>
  <c r="P11" i="10"/>
  <c r="Q11" i="10"/>
  <c r="E12" i="10"/>
  <c r="F12" i="10"/>
  <c r="G12" i="10"/>
  <c r="O12" i="10"/>
  <c r="P12" i="10"/>
  <c r="Q12" i="10"/>
  <c r="E13" i="10"/>
  <c r="F13" i="10"/>
  <c r="G13" i="10"/>
  <c r="O13" i="10"/>
  <c r="P13" i="10"/>
  <c r="Q13" i="10"/>
  <c r="E14" i="10"/>
  <c r="F14" i="10"/>
  <c r="G14" i="10"/>
  <c r="O14" i="10"/>
  <c r="P14" i="10"/>
  <c r="Q14" i="10"/>
  <c r="E15" i="10"/>
  <c r="F15" i="10"/>
  <c r="G15" i="10"/>
  <c r="O15" i="10"/>
  <c r="P15" i="10"/>
  <c r="Q15" i="10"/>
  <c r="E16" i="10"/>
  <c r="F16" i="10"/>
  <c r="G16" i="10"/>
  <c r="O16" i="10"/>
  <c r="P16" i="10"/>
  <c r="Q16" i="10"/>
  <c r="E17" i="10"/>
  <c r="F17" i="10"/>
  <c r="G17" i="10"/>
  <c r="O17" i="10"/>
  <c r="P17" i="10"/>
  <c r="Q17" i="10"/>
  <c r="E18" i="10"/>
  <c r="F18" i="10"/>
  <c r="G18" i="10"/>
  <c r="O18" i="10"/>
  <c r="P18" i="10"/>
  <c r="Q18" i="10"/>
  <c r="E19" i="10"/>
  <c r="F19" i="10"/>
  <c r="G19" i="10"/>
  <c r="O19" i="10"/>
  <c r="P19" i="10"/>
  <c r="Q19" i="10"/>
  <c r="E20" i="10"/>
  <c r="F20" i="10"/>
  <c r="G20" i="10"/>
  <c r="O20" i="10"/>
  <c r="P20" i="10"/>
  <c r="Q20" i="10"/>
  <c r="E21" i="10"/>
  <c r="F21" i="10"/>
  <c r="G21" i="10"/>
  <c r="O21" i="10"/>
  <c r="P21" i="10"/>
  <c r="Q21" i="10"/>
  <c r="E22" i="10"/>
  <c r="F22" i="10"/>
  <c r="G22" i="10"/>
  <c r="O22" i="10"/>
  <c r="P22" i="10"/>
  <c r="Q22" i="10"/>
  <c r="E23" i="10"/>
  <c r="F23" i="10"/>
  <c r="G23" i="10"/>
  <c r="O23" i="10"/>
  <c r="P23" i="10"/>
  <c r="Q23" i="10"/>
  <c r="E24" i="10"/>
  <c r="F24" i="10"/>
  <c r="G24" i="10"/>
  <c r="O24" i="10"/>
  <c r="P24" i="10"/>
  <c r="Q24" i="10"/>
  <c r="E25" i="10"/>
  <c r="F25" i="10"/>
  <c r="G25" i="10"/>
  <c r="O25" i="10"/>
  <c r="P25" i="10"/>
  <c r="Q25" i="10"/>
  <c r="E26" i="10"/>
  <c r="F26" i="10"/>
  <c r="G26" i="10"/>
  <c r="O26" i="10"/>
  <c r="P26" i="10"/>
  <c r="Q26" i="10"/>
  <c r="E27" i="10"/>
  <c r="F27" i="10"/>
  <c r="G27" i="10"/>
  <c r="O27" i="10"/>
  <c r="P27" i="10"/>
  <c r="Q27" i="10"/>
  <c r="E28" i="10"/>
  <c r="F28" i="10"/>
  <c r="G28" i="10"/>
  <c r="O28" i="10"/>
  <c r="P28" i="10"/>
  <c r="Q28" i="10"/>
  <c r="E29" i="10"/>
  <c r="F29" i="10"/>
  <c r="G29" i="10"/>
  <c r="O29" i="10"/>
  <c r="P29" i="10"/>
  <c r="Q29" i="10"/>
  <c r="E30" i="10"/>
  <c r="F30" i="10"/>
  <c r="G30" i="10"/>
  <c r="O30" i="10"/>
  <c r="P30" i="10"/>
  <c r="Q30" i="10"/>
  <c r="E31" i="10"/>
  <c r="F31" i="10"/>
  <c r="G31" i="10"/>
  <c r="O31" i="10"/>
  <c r="P31" i="10"/>
  <c r="Q31" i="10"/>
  <c r="E32" i="10"/>
  <c r="F32" i="10"/>
  <c r="G32" i="10"/>
  <c r="O32" i="10"/>
  <c r="P32" i="10"/>
  <c r="Q32" i="10"/>
  <c r="E33" i="10"/>
  <c r="F33" i="10"/>
  <c r="G33" i="10"/>
  <c r="O33" i="10"/>
  <c r="P33" i="10"/>
  <c r="Q33" i="10"/>
  <c r="E34" i="10"/>
  <c r="F34" i="10"/>
  <c r="G34" i="10"/>
  <c r="O34" i="10"/>
  <c r="P34" i="10"/>
  <c r="Q34" i="10"/>
  <c r="E35" i="10"/>
  <c r="F35" i="10"/>
  <c r="G35" i="10"/>
  <c r="O35" i="10"/>
  <c r="P35" i="10"/>
  <c r="Q35" i="10"/>
  <c r="E36" i="10"/>
  <c r="F36" i="10"/>
  <c r="G36" i="10"/>
  <c r="O36" i="10"/>
  <c r="P36" i="10"/>
  <c r="Q36" i="10"/>
  <c r="E37" i="10"/>
  <c r="F37" i="10"/>
  <c r="G37" i="10"/>
  <c r="O37" i="10"/>
  <c r="P37" i="10"/>
  <c r="Q37" i="10"/>
  <c r="E38" i="10"/>
  <c r="F38" i="10"/>
  <c r="G38" i="10"/>
  <c r="O38" i="10"/>
  <c r="P38" i="10"/>
  <c r="Q38" i="10"/>
  <c r="E39" i="10"/>
  <c r="F39" i="10"/>
  <c r="G39" i="10"/>
  <c r="O39" i="10"/>
  <c r="P39" i="10"/>
  <c r="Q39" i="10"/>
  <c r="E40" i="10"/>
  <c r="F40" i="10"/>
  <c r="G40" i="10"/>
  <c r="O40" i="10"/>
  <c r="P40" i="10"/>
  <c r="Q40" i="10"/>
  <c r="E41" i="10"/>
  <c r="F41" i="10"/>
  <c r="G41" i="10"/>
  <c r="O41" i="10"/>
  <c r="P41" i="10"/>
  <c r="Q41" i="10"/>
  <c r="E42" i="10"/>
  <c r="F42" i="10"/>
  <c r="G42" i="10"/>
  <c r="O42" i="10"/>
  <c r="P42" i="10"/>
  <c r="Q42" i="10"/>
  <c r="E43" i="10"/>
  <c r="F43" i="10"/>
  <c r="G43" i="10"/>
  <c r="O43" i="10"/>
  <c r="P43" i="10"/>
  <c r="Q43" i="10"/>
  <c r="E44" i="10"/>
  <c r="F44" i="10"/>
  <c r="G44" i="10"/>
  <c r="O44" i="10"/>
  <c r="P44" i="10"/>
  <c r="Q44" i="10"/>
  <c r="E45" i="10"/>
  <c r="F45" i="10"/>
  <c r="G45" i="10"/>
  <c r="O45" i="10"/>
  <c r="P45" i="10"/>
  <c r="Q45" i="10"/>
  <c r="E46" i="10"/>
  <c r="F46" i="10"/>
  <c r="G46" i="10"/>
  <c r="O46" i="10"/>
  <c r="P46" i="10"/>
  <c r="Q46" i="10"/>
  <c r="E47" i="10"/>
  <c r="F47" i="10"/>
  <c r="G47" i="10"/>
  <c r="O47" i="10"/>
  <c r="P47" i="10"/>
  <c r="Q47" i="10"/>
  <c r="E48" i="10"/>
  <c r="F48" i="10"/>
  <c r="G48" i="10"/>
  <c r="O48" i="10"/>
  <c r="P48" i="10"/>
  <c r="Q48" i="10"/>
  <c r="E49" i="10"/>
  <c r="F49" i="10"/>
  <c r="G49" i="10"/>
  <c r="O49" i="10"/>
  <c r="P49" i="10"/>
  <c r="Q49" i="10"/>
  <c r="E50" i="10"/>
  <c r="F50" i="10"/>
  <c r="G50" i="10"/>
  <c r="O50" i="10"/>
  <c r="P50" i="10"/>
  <c r="Q50" i="10"/>
  <c r="E51" i="10"/>
  <c r="F51" i="10"/>
  <c r="G51" i="10"/>
  <c r="O51" i="10"/>
  <c r="P51" i="10"/>
  <c r="Q51" i="10"/>
  <c r="E52" i="10"/>
  <c r="F52" i="10"/>
  <c r="G52" i="10"/>
  <c r="O52" i="10"/>
  <c r="P52" i="10"/>
  <c r="Q52" i="10"/>
  <c r="E53" i="10"/>
  <c r="F53" i="10"/>
  <c r="G53" i="10"/>
  <c r="O53" i="10"/>
  <c r="P53" i="10"/>
  <c r="Q53" i="10"/>
  <c r="E54" i="10"/>
  <c r="F54" i="10"/>
  <c r="G54" i="10"/>
  <c r="O54" i="10"/>
  <c r="P54" i="10"/>
  <c r="Q54" i="10"/>
  <c r="E55" i="10"/>
  <c r="F55" i="10"/>
  <c r="G55" i="10"/>
  <c r="O55" i="10"/>
  <c r="P55" i="10"/>
  <c r="Q55" i="10"/>
  <c r="E56" i="10"/>
  <c r="F56" i="10"/>
  <c r="G56" i="10"/>
  <c r="O56" i="10"/>
  <c r="P56" i="10"/>
  <c r="Q56" i="10"/>
  <c r="E57" i="10"/>
  <c r="F57" i="10"/>
  <c r="G57" i="10"/>
  <c r="O57" i="10"/>
  <c r="P57" i="10"/>
  <c r="Q57" i="10"/>
  <c r="E58" i="10"/>
  <c r="F58" i="10"/>
  <c r="G58" i="10"/>
  <c r="O58" i="10"/>
  <c r="P58" i="10"/>
  <c r="Q58" i="10"/>
  <c r="E59" i="10"/>
  <c r="F59" i="10"/>
  <c r="G59" i="10"/>
  <c r="O59" i="10"/>
  <c r="P59" i="10"/>
  <c r="Q59" i="10"/>
  <c r="E60" i="10"/>
  <c r="F60" i="10"/>
  <c r="G60" i="10"/>
  <c r="O60" i="10"/>
  <c r="P60" i="10"/>
  <c r="Q60" i="10"/>
  <c r="E61" i="10"/>
  <c r="F61" i="10"/>
  <c r="G61" i="10"/>
  <c r="O61" i="10"/>
  <c r="P61" i="10"/>
  <c r="Q61" i="10"/>
  <c r="E62" i="10"/>
  <c r="F62" i="10"/>
  <c r="G62" i="10"/>
  <c r="O62" i="10"/>
  <c r="P62" i="10"/>
  <c r="Q62" i="10"/>
  <c r="E63" i="10"/>
  <c r="F63" i="10"/>
  <c r="G63" i="10"/>
  <c r="O63" i="10"/>
  <c r="P63" i="10"/>
  <c r="Q63" i="10"/>
  <c r="E64" i="10"/>
  <c r="F64" i="10"/>
  <c r="G64" i="10"/>
  <c r="O64" i="10"/>
  <c r="P64" i="10"/>
  <c r="Q64" i="10"/>
  <c r="E65" i="10"/>
  <c r="F65" i="10"/>
  <c r="G65" i="10"/>
  <c r="O65" i="10"/>
  <c r="P65" i="10"/>
  <c r="Q65" i="10"/>
  <c r="E66" i="10"/>
  <c r="F66" i="10"/>
  <c r="G66" i="10"/>
  <c r="O66" i="10"/>
  <c r="P66" i="10"/>
  <c r="Q66" i="10"/>
  <c r="E67" i="10"/>
  <c r="F67" i="10"/>
  <c r="G67" i="10"/>
  <c r="O67" i="10"/>
  <c r="P67" i="10"/>
  <c r="Q67" i="10"/>
  <c r="E68" i="10"/>
  <c r="F68" i="10"/>
  <c r="G68" i="10"/>
  <c r="O68" i="10"/>
  <c r="P68" i="10"/>
  <c r="Q68" i="10"/>
  <c r="E69" i="10"/>
  <c r="F69" i="10"/>
  <c r="G69" i="10"/>
  <c r="O69" i="10"/>
  <c r="P69" i="10"/>
  <c r="Q69" i="10"/>
  <c r="E70" i="10"/>
  <c r="F70" i="10"/>
  <c r="G70" i="10"/>
  <c r="O70" i="10"/>
  <c r="P70" i="10"/>
  <c r="Q70" i="10"/>
  <c r="E71" i="10"/>
  <c r="F71" i="10"/>
  <c r="G71" i="10"/>
  <c r="O71" i="10"/>
  <c r="P71" i="10"/>
  <c r="Q71" i="10"/>
  <c r="E72" i="10"/>
  <c r="F72" i="10"/>
  <c r="G72" i="10"/>
  <c r="O72" i="10"/>
  <c r="P72" i="10"/>
  <c r="Q72" i="10"/>
  <c r="E73" i="10"/>
  <c r="F73" i="10"/>
  <c r="G73" i="10"/>
  <c r="O73" i="10"/>
  <c r="P73" i="10"/>
  <c r="Q73" i="10"/>
  <c r="E74" i="10"/>
  <c r="F74" i="10"/>
  <c r="G74" i="10"/>
  <c r="O74" i="10"/>
  <c r="P74" i="10"/>
  <c r="Q74" i="10"/>
  <c r="E75" i="10"/>
  <c r="F75" i="10"/>
  <c r="G75" i="10"/>
  <c r="O75" i="10"/>
  <c r="P75" i="10"/>
  <c r="Q75" i="10"/>
  <c r="E76" i="10"/>
  <c r="F76" i="10"/>
  <c r="G76" i="10"/>
  <c r="O76" i="10"/>
  <c r="P76" i="10"/>
  <c r="Q76" i="10"/>
  <c r="E77" i="10"/>
  <c r="F77" i="10"/>
  <c r="G77" i="10"/>
  <c r="O77" i="10"/>
  <c r="P77" i="10"/>
  <c r="Q77" i="10"/>
  <c r="E78" i="10"/>
  <c r="F78" i="10"/>
  <c r="G78" i="10"/>
  <c r="O78" i="10"/>
  <c r="P78" i="10"/>
  <c r="Q78" i="10"/>
  <c r="E79" i="10"/>
  <c r="F79" i="10"/>
  <c r="G79" i="10"/>
  <c r="O79" i="10"/>
  <c r="P79" i="10"/>
  <c r="Q79" i="10"/>
  <c r="E80" i="10"/>
  <c r="F80" i="10"/>
  <c r="G80" i="10"/>
  <c r="O80" i="10"/>
  <c r="P80" i="10"/>
  <c r="Q80" i="10"/>
  <c r="E81" i="10"/>
  <c r="F81" i="10"/>
  <c r="G81" i="10"/>
  <c r="O81" i="10"/>
  <c r="P81" i="10"/>
  <c r="Q81" i="10"/>
  <c r="E82" i="10"/>
  <c r="F82" i="10"/>
  <c r="G82" i="10"/>
  <c r="O82" i="10"/>
  <c r="P82" i="10"/>
  <c r="Q82" i="10"/>
  <c r="E83" i="10"/>
  <c r="F83" i="10"/>
  <c r="G83" i="10"/>
  <c r="O83" i="10"/>
  <c r="P83" i="10"/>
  <c r="Q83" i="10"/>
  <c r="E84" i="10"/>
  <c r="F84" i="10"/>
  <c r="G84" i="10"/>
  <c r="O84" i="10"/>
  <c r="P84" i="10"/>
  <c r="Q84" i="10"/>
  <c r="E85" i="10"/>
  <c r="F85" i="10"/>
  <c r="G85" i="10"/>
  <c r="O85" i="10"/>
  <c r="P85" i="10"/>
  <c r="Q85" i="10"/>
  <c r="E86" i="10"/>
  <c r="F86" i="10"/>
  <c r="G86" i="10"/>
  <c r="O86" i="10"/>
  <c r="P86" i="10"/>
  <c r="Q86" i="10"/>
  <c r="E87" i="10"/>
  <c r="F87" i="10"/>
  <c r="G87" i="10"/>
  <c r="O87" i="10"/>
  <c r="P87" i="10"/>
  <c r="Q87" i="10"/>
  <c r="E88" i="10"/>
  <c r="F88" i="10"/>
  <c r="G88" i="10"/>
  <c r="O88" i="10"/>
  <c r="P88" i="10"/>
  <c r="Q88" i="10"/>
  <c r="E89" i="10"/>
  <c r="F89" i="10"/>
  <c r="G89" i="10"/>
  <c r="O89" i="10"/>
  <c r="P89" i="10"/>
  <c r="Q89" i="10"/>
  <c r="E90" i="10"/>
  <c r="F90" i="10"/>
  <c r="G90" i="10"/>
  <c r="O90" i="10"/>
  <c r="P90" i="10"/>
  <c r="Q90" i="10"/>
  <c r="E91" i="10"/>
  <c r="F91" i="10"/>
  <c r="G91" i="10"/>
  <c r="O91" i="10"/>
  <c r="P91" i="10"/>
  <c r="Q91" i="10"/>
  <c r="E92" i="10"/>
  <c r="F92" i="10"/>
  <c r="G92" i="10"/>
  <c r="O92" i="10"/>
  <c r="P92" i="10"/>
  <c r="Q92" i="10"/>
  <c r="E93" i="10"/>
  <c r="F93" i="10"/>
  <c r="G93" i="10"/>
  <c r="O93" i="10"/>
  <c r="P93" i="10"/>
  <c r="Q93" i="10"/>
  <c r="E94" i="10"/>
  <c r="F94" i="10"/>
  <c r="G94" i="10"/>
  <c r="O94" i="10"/>
  <c r="P94" i="10"/>
  <c r="Q94" i="10"/>
  <c r="E95" i="10"/>
  <c r="F95" i="10"/>
  <c r="G95" i="10"/>
  <c r="O95" i="10"/>
  <c r="P95" i="10"/>
  <c r="Q95" i="10"/>
  <c r="E96" i="10"/>
  <c r="F96" i="10"/>
  <c r="G96" i="10"/>
  <c r="O96" i="10"/>
  <c r="P96" i="10"/>
  <c r="Q96" i="10"/>
  <c r="E97" i="10"/>
  <c r="F97" i="10"/>
  <c r="G97" i="10"/>
  <c r="O97" i="10"/>
  <c r="P97" i="10"/>
  <c r="Q97" i="10"/>
  <c r="E98" i="10"/>
  <c r="F98" i="10"/>
  <c r="G98" i="10"/>
  <c r="O98" i="10"/>
  <c r="P98" i="10"/>
  <c r="Q98" i="10"/>
  <c r="E99" i="10"/>
  <c r="F99" i="10"/>
  <c r="G99" i="10"/>
  <c r="O99" i="10"/>
  <c r="P99" i="10"/>
  <c r="Q99" i="10"/>
  <c r="E100" i="10"/>
  <c r="F100" i="10"/>
  <c r="G100" i="10"/>
  <c r="O100" i="10"/>
  <c r="P100" i="10"/>
  <c r="Q100" i="10"/>
  <c r="E101" i="10"/>
  <c r="F101" i="10"/>
  <c r="G101" i="10"/>
  <c r="O101" i="10"/>
  <c r="P101" i="10"/>
  <c r="Q101" i="10"/>
  <c r="E102" i="10"/>
  <c r="F102" i="10"/>
  <c r="G102" i="10"/>
  <c r="O102" i="10"/>
  <c r="P102" i="10"/>
  <c r="Q102" i="10"/>
  <c r="E103" i="10"/>
  <c r="F103" i="10"/>
  <c r="G103" i="10"/>
  <c r="O103" i="10"/>
  <c r="P103" i="10"/>
  <c r="Q103" i="10"/>
  <c r="E104" i="10"/>
  <c r="F104" i="10"/>
  <c r="G104" i="10"/>
  <c r="O104" i="10"/>
  <c r="P104" i="10"/>
  <c r="Q104" i="10"/>
  <c r="E105" i="10"/>
  <c r="F105" i="10"/>
  <c r="G105" i="10"/>
  <c r="O105" i="10"/>
  <c r="P105" i="10"/>
  <c r="Q105" i="10"/>
  <c r="E107" i="10"/>
  <c r="F107" i="10"/>
  <c r="G107" i="10"/>
  <c r="O107" i="10"/>
  <c r="P107" i="10"/>
  <c r="Q107" i="10"/>
  <c r="E108" i="10"/>
  <c r="F108" i="10"/>
  <c r="G108" i="10"/>
  <c r="O108" i="10"/>
  <c r="P108" i="10"/>
  <c r="Q108" i="10"/>
  <c r="E106" i="10"/>
  <c r="F106" i="10"/>
  <c r="G106" i="10"/>
  <c r="O106" i="10"/>
  <c r="P106" i="10"/>
  <c r="Q106" i="10"/>
  <c r="E110" i="10"/>
  <c r="F110" i="10"/>
  <c r="G110" i="10"/>
  <c r="O110" i="10"/>
  <c r="P110" i="10"/>
  <c r="Q110" i="10"/>
  <c r="E111" i="10"/>
  <c r="F111" i="10"/>
  <c r="G111" i="10"/>
  <c r="O111" i="10"/>
  <c r="P111" i="10"/>
  <c r="Q111" i="10"/>
  <c r="E112" i="10"/>
  <c r="F112" i="10"/>
  <c r="G112" i="10"/>
  <c r="O112" i="10"/>
  <c r="P112" i="10"/>
  <c r="Q112" i="10"/>
  <c r="E113" i="10"/>
  <c r="F113" i="10"/>
  <c r="G113" i="10"/>
  <c r="O113" i="10"/>
  <c r="P113" i="10"/>
  <c r="Q113" i="10"/>
  <c r="E114" i="10"/>
  <c r="F114" i="10"/>
  <c r="G114" i="10"/>
  <c r="O114" i="10"/>
  <c r="P114" i="10"/>
  <c r="Q114" i="10"/>
  <c r="E115" i="10"/>
  <c r="F115" i="10"/>
  <c r="G115" i="10"/>
  <c r="O115" i="10"/>
  <c r="P115" i="10"/>
  <c r="Q115" i="10"/>
  <c r="E116" i="10"/>
  <c r="F116" i="10"/>
  <c r="G116" i="10"/>
  <c r="O116" i="10"/>
  <c r="P116" i="10"/>
  <c r="Q116" i="10"/>
  <c r="E117" i="10"/>
  <c r="F117" i="10"/>
  <c r="G117" i="10"/>
  <c r="O117" i="10"/>
  <c r="P117" i="10"/>
  <c r="Q117" i="10"/>
  <c r="E118" i="10"/>
  <c r="F118" i="10"/>
  <c r="G118" i="10"/>
  <c r="O118" i="10"/>
  <c r="P118" i="10"/>
  <c r="Q118" i="10"/>
  <c r="E119" i="10"/>
  <c r="F119" i="10"/>
  <c r="G119" i="10"/>
  <c r="O119" i="10"/>
  <c r="P119" i="10"/>
  <c r="Q119" i="10"/>
  <c r="E120" i="10"/>
  <c r="F120" i="10"/>
  <c r="G120" i="10"/>
  <c r="O120" i="10"/>
  <c r="P120" i="10"/>
  <c r="Q120" i="10"/>
  <c r="E121" i="10"/>
  <c r="F121" i="10"/>
  <c r="G121" i="10"/>
  <c r="O121" i="10"/>
  <c r="P121" i="10"/>
  <c r="Q121" i="10"/>
  <c r="E122" i="10"/>
  <c r="F122" i="10"/>
  <c r="G122" i="10"/>
  <c r="O122" i="10"/>
  <c r="P122" i="10"/>
  <c r="Q122" i="10"/>
  <c r="E123" i="10"/>
  <c r="F123" i="10"/>
  <c r="G123" i="10"/>
  <c r="O123" i="10"/>
  <c r="P123" i="10"/>
  <c r="Q123" i="10"/>
  <c r="E124" i="10"/>
  <c r="F124" i="10"/>
  <c r="G124" i="10"/>
  <c r="O124" i="10"/>
  <c r="P124" i="10"/>
  <c r="Q124" i="10"/>
  <c r="E125" i="10"/>
  <c r="F125" i="10"/>
  <c r="G125" i="10"/>
  <c r="O125" i="10"/>
  <c r="P125" i="10"/>
  <c r="Q125" i="10"/>
  <c r="E126" i="10"/>
  <c r="F126" i="10"/>
  <c r="G126" i="10"/>
  <c r="O126" i="10"/>
  <c r="P126" i="10"/>
  <c r="Q126" i="10"/>
  <c r="E127" i="10"/>
  <c r="F127" i="10"/>
  <c r="G127" i="10"/>
  <c r="O127" i="10"/>
  <c r="P127" i="10"/>
  <c r="Q127" i="10"/>
  <c r="E128" i="10"/>
  <c r="F128" i="10"/>
  <c r="G128" i="10"/>
  <c r="O128" i="10"/>
  <c r="P128" i="10"/>
  <c r="Q128" i="10"/>
  <c r="E129" i="10"/>
  <c r="F129" i="10"/>
  <c r="G129" i="10"/>
  <c r="O129" i="10"/>
  <c r="P129" i="10"/>
  <c r="Q129" i="10"/>
  <c r="E130" i="10"/>
  <c r="F130" i="10"/>
  <c r="G130" i="10"/>
  <c r="O130" i="10"/>
  <c r="P130" i="10"/>
  <c r="Q130" i="10"/>
  <c r="E131" i="10"/>
  <c r="F131" i="10"/>
  <c r="G131" i="10"/>
  <c r="O131" i="10"/>
  <c r="P131" i="10"/>
  <c r="Q131" i="10"/>
  <c r="E132" i="10"/>
  <c r="F132" i="10"/>
  <c r="G132" i="10"/>
  <c r="O132" i="10"/>
  <c r="P132" i="10"/>
  <c r="Q132" i="10"/>
  <c r="E133" i="10"/>
  <c r="F133" i="10"/>
  <c r="G133" i="10"/>
  <c r="O133" i="10"/>
  <c r="P133" i="10"/>
  <c r="Q133" i="10"/>
  <c r="E134" i="10"/>
  <c r="F134" i="10"/>
  <c r="G134" i="10"/>
  <c r="O134" i="10"/>
  <c r="P134" i="10"/>
  <c r="Q134" i="10"/>
  <c r="E135" i="10"/>
  <c r="F135" i="10"/>
  <c r="G135" i="10"/>
  <c r="O135" i="10"/>
  <c r="P135" i="10"/>
  <c r="Q135" i="10"/>
  <c r="E136" i="10"/>
  <c r="F136" i="10"/>
  <c r="G136" i="10"/>
  <c r="O136" i="10"/>
  <c r="P136" i="10"/>
  <c r="Q136" i="10"/>
  <c r="E137" i="10"/>
  <c r="F137" i="10"/>
  <c r="G137" i="10"/>
  <c r="O137" i="10"/>
  <c r="P137" i="10"/>
  <c r="Q137" i="10"/>
  <c r="E138" i="10"/>
  <c r="F138" i="10"/>
  <c r="G138" i="10"/>
  <c r="O138" i="10"/>
  <c r="P138" i="10"/>
  <c r="Q138" i="10"/>
  <c r="E139" i="10"/>
  <c r="F139" i="10"/>
  <c r="G139" i="10"/>
  <c r="O139" i="10"/>
  <c r="P139" i="10"/>
  <c r="Q139" i="10"/>
  <c r="E140" i="10"/>
  <c r="F140" i="10"/>
  <c r="G140" i="10"/>
  <c r="O140" i="10"/>
  <c r="P140" i="10"/>
  <c r="Q140" i="10"/>
  <c r="E141" i="10"/>
  <c r="F141" i="10"/>
  <c r="G141" i="10"/>
  <c r="O141" i="10"/>
  <c r="P141" i="10"/>
  <c r="Q141" i="10"/>
  <c r="E142" i="10"/>
  <c r="F142" i="10"/>
  <c r="G142" i="10"/>
  <c r="O142" i="10"/>
  <c r="P142" i="10"/>
  <c r="Q142" i="10"/>
  <c r="E143" i="10"/>
  <c r="F143" i="10"/>
  <c r="G143" i="10"/>
  <c r="O143" i="10"/>
  <c r="P143" i="10"/>
  <c r="Q143" i="10"/>
  <c r="E144" i="10"/>
  <c r="F144" i="10"/>
  <c r="G144" i="10"/>
  <c r="O144" i="10"/>
  <c r="P144" i="10"/>
  <c r="Q144" i="10"/>
  <c r="E145" i="10"/>
  <c r="F145" i="10"/>
  <c r="G145" i="10"/>
  <c r="O145" i="10"/>
  <c r="P145" i="10"/>
  <c r="Q145" i="10"/>
  <c r="E146" i="10"/>
  <c r="F146" i="10"/>
  <c r="G146" i="10"/>
  <c r="O146" i="10"/>
  <c r="P146" i="10"/>
  <c r="Q146" i="10"/>
  <c r="E147" i="10"/>
  <c r="F147" i="10"/>
  <c r="G147" i="10"/>
  <c r="O147" i="10"/>
  <c r="P147" i="10"/>
  <c r="Q147" i="10"/>
  <c r="E148" i="10"/>
  <c r="F148" i="10"/>
  <c r="G148" i="10"/>
  <c r="O148" i="10"/>
  <c r="P148" i="10"/>
  <c r="Q148" i="10"/>
  <c r="E149" i="10"/>
  <c r="F149" i="10"/>
  <c r="G149" i="10"/>
  <c r="O149" i="10"/>
  <c r="P149" i="10"/>
  <c r="Q149" i="10"/>
  <c r="E150" i="10"/>
  <c r="F150" i="10"/>
  <c r="G150" i="10"/>
  <c r="O150" i="10"/>
  <c r="P150" i="10"/>
  <c r="Q150" i="10"/>
  <c r="E151" i="10"/>
  <c r="F151" i="10"/>
  <c r="G151" i="10"/>
  <c r="O151" i="10"/>
  <c r="P151" i="10"/>
  <c r="Q151" i="10"/>
  <c r="E152" i="10"/>
  <c r="F152" i="10"/>
  <c r="G152" i="10"/>
  <c r="O152" i="10"/>
  <c r="P152" i="10"/>
  <c r="Q152" i="10"/>
  <c r="E153" i="10"/>
  <c r="F153" i="10"/>
  <c r="G153" i="10"/>
  <c r="O153" i="10"/>
  <c r="P153" i="10"/>
  <c r="Q153" i="10"/>
  <c r="E154" i="10"/>
  <c r="F154" i="10"/>
  <c r="G154" i="10"/>
  <c r="O154" i="10"/>
  <c r="P154" i="10"/>
  <c r="Q154" i="10"/>
  <c r="E155" i="10"/>
  <c r="F155" i="10"/>
  <c r="G155" i="10"/>
  <c r="O155" i="10"/>
  <c r="P155" i="10"/>
  <c r="Q155" i="10"/>
  <c r="E156" i="10"/>
  <c r="F156" i="10"/>
  <c r="G156" i="10"/>
  <c r="O156" i="10"/>
  <c r="P156" i="10"/>
  <c r="Q156" i="10"/>
  <c r="E157" i="10"/>
  <c r="F157" i="10"/>
  <c r="G157" i="10"/>
  <c r="O157" i="10"/>
  <c r="P157" i="10"/>
  <c r="Q157" i="10"/>
  <c r="E158" i="10"/>
  <c r="F158" i="10"/>
  <c r="G158" i="10"/>
  <c r="O158" i="10"/>
  <c r="P158" i="10"/>
  <c r="Q158" i="10"/>
  <c r="E159" i="10"/>
  <c r="F159" i="10"/>
  <c r="G159" i="10"/>
  <c r="O159" i="10"/>
  <c r="P159" i="10"/>
  <c r="Q159" i="10"/>
  <c r="E160" i="10"/>
  <c r="F160" i="10"/>
  <c r="G160" i="10"/>
  <c r="O160" i="10"/>
  <c r="P160" i="10"/>
  <c r="Q160" i="10"/>
  <c r="E161" i="10"/>
  <c r="F161" i="10"/>
  <c r="G161" i="10"/>
  <c r="O161" i="10"/>
  <c r="P161" i="10"/>
  <c r="Q161" i="10"/>
  <c r="E162" i="10"/>
  <c r="F162" i="10"/>
  <c r="G162" i="10"/>
  <c r="O162" i="10"/>
  <c r="P162" i="10"/>
  <c r="Q162" i="10"/>
  <c r="E163" i="10"/>
  <c r="F163" i="10"/>
  <c r="G163" i="10"/>
  <c r="O163" i="10"/>
  <c r="P163" i="10"/>
  <c r="Q163" i="10"/>
  <c r="E164" i="10"/>
  <c r="F164" i="10"/>
  <c r="G164" i="10"/>
  <c r="O164" i="10"/>
  <c r="P164" i="10"/>
  <c r="Q164" i="10"/>
  <c r="E165" i="10"/>
  <c r="F165" i="10"/>
  <c r="G165" i="10"/>
  <c r="O165" i="10"/>
  <c r="P165" i="10"/>
  <c r="Q165" i="10"/>
  <c r="E166" i="10"/>
  <c r="F166" i="10"/>
  <c r="G166" i="10"/>
  <c r="O166" i="10"/>
  <c r="P166" i="10"/>
  <c r="Q166" i="10"/>
  <c r="E167" i="10"/>
  <c r="F167" i="10"/>
  <c r="G167" i="10"/>
  <c r="O167" i="10"/>
  <c r="P167" i="10"/>
  <c r="Q167" i="10"/>
  <c r="E168" i="10"/>
  <c r="F168" i="10"/>
  <c r="G168" i="10"/>
  <c r="O168" i="10"/>
  <c r="P168" i="10"/>
  <c r="Q168" i="10"/>
  <c r="E169" i="10"/>
  <c r="F169" i="10"/>
  <c r="G169" i="10"/>
  <c r="O169" i="10"/>
  <c r="P169" i="10"/>
  <c r="Q169" i="10"/>
  <c r="E170" i="10"/>
  <c r="F170" i="10"/>
  <c r="G170" i="10"/>
  <c r="O170" i="10"/>
  <c r="P170" i="10"/>
  <c r="Q170" i="10"/>
  <c r="E171" i="10"/>
  <c r="F171" i="10"/>
  <c r="G171" i="10"/>
  <c r="O171" i="10"/>
  <c r="P171" i="10"/>
  <c r="Q171" i="10"/>
  <c r="E172" i="10"/>
  <c r="F172" i="10"/>
  <c r="G172" i="10"/>
  <c r="O172" i="10"/>
  <c r="P172" i="10"/>
  <c r="Q172" i="10"/>
  <c r="E173" i="10"/>
  <c r="F173" i="10"/>
  <c r="G173" i="10"/>
  <c r="O173" i="10"/>
  <c r="P173" i="10"/>
  <c r="Q173" i="10"/>
  <c r="E174" i="10"/>
  <c r="F174" i="10"/>
  <c r="G174" i="10"/>
  <c r="O174" i="10"/>
  <c r="P174" i="10"/>
  <c r="Q174" i="10"/>
  <c r="E175" i="10"/>
  <c r="F175" i="10"/>
  <c r="G175" i="10"/>
  <c r="O175" i="10"/>
  <c r="P175" i="10"/>
  <c r="Q175" i="10"/>
  <c r="E176" i="10"/>
  <c r="F176" i="10"/>
  <c r="G176" i="10"/>
  <c r="O176" i="10"/>
  <c r="P176" i="10"/>
  <c r="Q176" i="10"/>
  <c r="E177" i="10"/>
  <c r="F177" i="10"/>
  <c r="G177" i="10"/>
  <c r="O177" i="10"/>
  <c r="P177" i="10"/>
  <c r="Q177" i="10"/>
  <c r="E178" i="10"/>
  <c r="F178" i="10"/>
  <c r="G178" i="10"/>
  <c r="O178" i="10"/>
  <c r="P178" i="10"/>
  <c r="Q178" i="10"/>
  <c r="E179" i="10"/>
  <c r="F179" i="10"/>
  <c r="G179" i="10"/>
  <c r="O179" i="10"/>
  <c r="P179" i="10"/>
  <c r="Q179" i="10"/>
  <c r="E180" i="10"/>
  <c r="F180" i="10"/>
  <c r="G180" i="10"/>
  <c r="O180" i="10"/>
  <c r="P180" i="10"/>
  <c r="Q180" i="10"/>
  <c r="E181" i="10"/>
  <c r="F181" i="10"/>
  <c r="G181" i="10"/>
  <c r="O181" i="10"/>
  <c r="P181" i="10"/>
  <c r="Q181" i="10"/>
  <c r="E182" i="10"/>
  <c r="F182" i="10"/>
  <c r="G182" i="10"/>
  <c r="O182" i="10"/>
  <c r="P182" i="10"/>
  <c r="Q182" i="10"/>
  <c r="E183" i="10"/>
  <c r="F183" i="10"/>
  <c r="G183" i="10"/>
  <c r="O183" i="10"/>
  <c r="P183" i="10"/>
  <c r="Q183" i="10"/>
  <c r="E184" i="10"/>
  <c r="F184" i="10"/>
  <c r="G184" i="10"/>
  <c r="O184" i="10"/>
  <c r="P184" i="10"/>
  <c r="Q184" i="10"/>
  <c r="E185" i="10"/>
  <c r="F185" i="10"/>
  <c r="G185" i="10"/>
  <c r="O185" i="10"/>
  <c r="P185" i="10"/>
  <c r="Q185" i="10"/>
  <c r="E186" i="10"/>
  <c r="F186" i="10"/>
  <c r="G186" i="10"/>
  <c r="O186" i="10"/>
  <c r="P186" i="10"/>
  <c r="Q186" i="10"/>
  <c r="E187" i="10"/>
  <c r="F187" i="10"/>
  <c r="G187" i="10"/>
  <c r="O187" i="10"/>
  <c r="P187" i="10"/>
  <c r="Q187" i="10"/>
  <c r="E188" i="10"/>
  <c r="F188" i="10"/>
  <c r="G188" i="10"/>
  <c r="O188" i="10"/>
  <c r="P188" i="10"/>
  <c r="Q188" i="10"/>
  <c r="E189" i="10"/>
  <c r="F189" i="10"/>
  <c r="G189" i="10"/>
  <c r="O189" i="10"/>
  <c r="P189" i="10"/>
  <c r="Q189" i="10"/>
  <c r="E190" i="10"/>
  <c r="F190" i="10"/>
  <c r="G190" i="10"/>
  <c r="O190" i="10"/>
  <c r="P190" i="10"/>
  <c r="Q190" i="10"/>
  <c r="E191" i="10"/>
  <c r="F191" i="10"/>
  <c r="G191" i="10"/>
  <c r="O191" i="10"/>
  <c r="P191" i="10"/>
  <c r="Q191" i="10"/>
  <c r="E192" i="10"/>
  <c r="F192" i="10"/>
  <c r="G192" i="10"/>
  <c r="O192" i="10"/>
  <c r="P192" i="10"/>
  <c r="Q192" i="10"/>
  <c r="E193" i="10"/>
  <c r="F193" i="10"/>
  <c r="G193" i="10"/>
  <c r="O193" i="10"/>
  <c r="P193" i="10"/>
  <c r="Q193" i="10"/>
  <c r="E194" i="10"/>
  <c r="F194" i="10"/>
  <c r="G194" i="10"/>
  <c r="O194" i="10"/>
  <c r="P194" i="10"/>
  <c r="Q194" i="10"/>
  <c r="E195" i="10"/>
  <c r="F195" i="10"/>
  <c r="G195" i="10"/>
  <c r="O195" i="10"/>
  <c r="P195" i="10"/>
  <c r="Q195" i="10"/>
  <c r="E196" i="10"/>
  <c r="F196" i="10"/>
  <c r="G196" i="10"/>
  <c r="O196" i="10"/>
  <c r="P196" i="10"/>
  <c r="Q196" i="10"/>
  <c r="E197" i="10"/>
  <c r="F197" i="10"/>
  <c r="G197" i="10"/>
  <c r="O197" i="10"/>
  <c r="P197" i="10"/>
  <c r="Q197" i="10"/>
  <c r="E198" i="10"/>
  <c r="F198" i="10"/>
  <c r="G198" i="10"/>
  <c r="O198" i="10"/>
  <c r="P198" i="10"/>
  <c r="Q198" i="10"/>
  <c r="E199" i="10"/>
  <c r="F199" i="10"/>
  <c r="G199" i="10"/>
  <c r="O199" i="10"/>
  <c r="P199" i="10"/>
  <c r="Q199" i="10"/>
  <c r="E201" i="10"/>
  <c r="F201" i="10"/>
  <c r="G201" i="10"/>
  <c r="O201" i="10"/>
  <c r="P201" i="10"/>
  <c r="Q201" i="10"/>
  <c r="E202" i="10"/>
  <c r="F202" i="10"/>
  <c r="G202" i="10"/>
  <c r="O202" i="10"/>
  <c r="P202" i="10"/>
  <c r="Q202" i="10"/>
  <c r="E203" i="10"/>
  <c r="F203" i="10"/>
  <c r="G203" i="10"/>
  <c r="O203" i="10"/>
  <c r="P203" i="10"/>
  <c r="Q203" i="10"/>
  <c r="E204" i="10"/>
  <c r="F204" i="10"/>
  <c r="G204" i="10"/>
  <c r="O204" i="10"/>
  <c r="P204" i="10"/>
  <c r="Q204" i="10"/>
  <c r="E205" i="10"/>
  <c r="F205" i="10"/>
  <c r="G205" i="10"/>
  <c r="O205" i="10"/>
  <c r="P205" i="10"/>
  <c r="Q205" i="10"/>
  <c r="E206" i="10"/>
  <c r="F206" i="10"/>
  <c r="G206" i="10"/>
  <c r="O206" i="10"/>
  <c r="P206" i="10"/>
  <c r="Q206" i="10"/>
  <c r="E207" i="10"/>
  <c r="F207" i="10"/>
  <c r="G207" i="10"/>
  <c r="O207" i="10"/>
  <c r="P207" i="10"/>
  <c r="Q207" i="10"/>
  <c r="E208" i="10"/>
  <c r="F208" i="10"/>
  <c r="G208" i="10"/>
  <c r="O208" i="10"/>
  <c r="P208" i="10"/>
  <c r="Q208" i="10"/>
  <c r="E209" i="10"/>
  <c r="F209" i="10"/>
  <c r="G209" i="10"/>
  <c r="O209" i="10"/>
  <c r="P209" i="10"/>
  <c r="Q209" i="10"/>
  <c r="E210" i="10"/>
  <c r="F210" i="10"/>
  <c r="G210" i="10"/>
  <c r="O210" i="10"/>
  <c r="P210" i="10"/>
  <c r="Q210" i="10"/>
  <c r="E211" i="10"/>
  <c r="F211" i="10"/>
  <c r="G211" i="10"/>
  <c r="O211" i="10"/>
  <c r="P211" i="10"/>
  <c r="Q211" i="10"/>
  <c r="E212" i="10"/>
  <c r="F212" i="10"/>
  <c r="G212" i="10"/>
  <c r="O212" i="10"/>
  <c r="P212" i="10"/>
  <c r="Q212" i="10"/>
  <c r="E213" i="10"/>
  <c r="F213" i="10"/>
  <c r="G213" i="10"/>
  <c r="O213" i="10"/>
  <c r="P213" i="10"/>
  <c r="Q213" i="10"/>
  <c r="E214" i="10"/>
  <c r="F214" i="10"/>
  <c r="G214" i="10"/>
  <c r="O214" i="10"/>
  <c r="P214" i="10"/>
  <c r="Q214" i="10"/>
  <c r="E215" i="10"/>
  <c r="F215" i="10"/>
  <c r="G215" i="10"/>
  <c r="O215" i="10"/>
  <c r="P215" i="10"/>
  <c r="Q215" i="10"/>
  <c r="E216" i="10"/>
  <c r="F216" i="10"/>
  <c r="G216" i="10"/>
  <c r="O216" i="10"/>
  <c r="P216" i="10"/>
  <c r="Q216" i="10"/>
  <c r="E217" i="10"/>
  <c r="F217" i="10"/>
  <c r="G217" i="10"/>
  <c r="O217" i="10"/>
  <c r="P217" i="10"/>
  <c r="Q217" i="10"/>
  <c r="E218" i="10"/>
  <c r="F218" i="10"/>
  <c r="G218" i="10"/>
  <c r="O218" i="10"/>
  <c r="P218" i="10"/>
  <c r="Q218" i="10"/>
  <c r="E219" i="10"/>
  <c r="F219" i="10"/>
  <c r="G219" i="10"/>
  <c r="O219" i="10"/>
  <c r="P219" i="10"/>
  <c r="Q219" i="10"/>
  <c r="E220" i="10"/>
  <c r="F220" i="10"/>
  <c r="G220" i="10"/>
  <c r="O220" i="10"/>
  <c r="P220" i="10"/>
  <c r="Q220" i="10"/>
  <c r="E221" i="10"/>
  <c r="F221" i="10"/>
  <c r="G221" i="10"/>
  <c r="O221" i="10"/>
  <c r="P221" i="10"/>
  <c r="Q221" i="10"/>
  <c r="E222" i="10"/>
  <c r="F222" i="10"/>
  <c r="G222" i="10"/>
  <c r="O222" i="10"/>
  <c r="P222" i="10"/>
  <c r="Q222" i="10"/>
  <c r="E223" i="10"/>
  <c r="F223" i="10"/>
  <c r="G223" i="10"/>
  <c r="O223" i="10"/>
  <c r="P223" i="10"/>
  <c r="Q223" i="10"/>
  <c r="E224" i="10"/>
  <c r="F224" i="10"/>
  <c r="G224" i="10"/>
  <c r="O224" i="10"/>
  <c r="P224" i="10"/>
  <c r="Q224" i="10"/>
  <c r="E225" i="10"/>
  <c r="F225" i="10"/>
  <c r="G225" i="10"/>
  <c r="O225" i="10"/>
  <c r="P225" i="10"/>
  <c r="Q225" i="10"/>
  <c r="E226" i="10"/>
  <c r="F226" i="10"/>
  <c r="G226" i="10"/>
  <c r="O226" i="10"/>
  <c r="P226" i="10"/>
  <c r="Q226" i="10"/>
  <c r="E227" i="10"/>
  <c r="F227" i="10"/>
  <c r="G227" i="10"/>
  <c r="O227" i="10"/>
  <c r="P227" i="10"/>
  <c r="Q227" i="10"/>
  <c r="E228" i="10"/>
  <c r="F228" i="10"/>
  <c r="G228" i="10"/>
  <c r="O228" i="10"/>
  <c r="P228" i="10"/>
  <c r="Q228" i="10"/>
  <c r="E229" i="10"/>
  <c r="F229" i="10"/>
  <c r="G229" i="10"/>
  <c r="O229" i="10"/>
  <c r="P229" i="10"/>
  <c r="Q229" i="10"/>
  <c r="E230" i="10"/>
  <c r="F230" i="10"/>
  <c r="G230" i="10"/>
  <c r="O230" i="10"/>
  <c r="P230" i="10"/>
  <c r="Q230" i="10"/>
  <c r="E231" i="10"/>
  <c r="F231" i="10"/>
  <c r="G231" i="10"/>
  <c r="O231" i="10"/>
  <c r="P231" i="10"/>
  <c r="Q231" i="10"/>
  <c r="E232" i="10"/>
  <c r="F232" i="10"/>
  <c r="G232" i="10"/>
  <c r="O232" i="10"/>
  <c r="P232" i="10"/>
  <c r="Q232" i="10"/>
  <c r="E233" i="10"/>
  <c r="F233" i="10"/>
  <c r="G233" i="10"/>
  <c r="O233" i="10"/>
  <c r="P233" i="10"/>
  <c r="Q233" i="10"/>
  <c r="E234" i="10"/>
  <c r="F234" i="10"/>
  <c r="G234" i="10"/>
  <c r="O234" i="10"/>
  <c r="P234" i="10"/>
  <c r="Q234" i="10"/>
  <c r="E235" i="10"/>
  <c r="F235" i="10"/>
  <c r="G235" i="10"/>
  <c r="O235" i="10"/>
  <c r="P235" i="10"/>
  <c r="Q235" i="10"/>
  <c r="E237" i="10"/>
  <c r="F237" i="10"/>
  <c r="G237" i="10"/>
  <c r="O237" i="10"/>
  <c r="P237" i="10"/>
  <c r="Q237" i="10"/>
  <c r="E238" i="10"/>
  <c r="F238" i="10"/>
  <c r="G238" i="10"/>
  <c r="O238" i="10"/>
  <c r="P238" i="10"/>
  <c r="Q238" i="10"/>
  <c r="E239" i="10"/>
  <c r="F239" i="10"/>
  <c r="G239" i="10"/>
  <c r="O239" i="10"/>
  <c r="P239" i="10"/>
  <c r="Q239" i="10"/>
  <c r="E240" i="10"/>
  <c r="F240" i="10"/>
  <c r="G240" i="10"/>
  <c r="O240" i="10"/>
  <c r="P240" i="10"/>
  <c r="Q240" i="10"/>
  <c r="E241" i="10"/>
  <c r="F241" i="10"/>
  <c r="G241" i="10"/>
  <c r="O241" i="10"/>
  <c r="P241" i="10"/>
  <c r="Q241" i="10"/>
  <c r="E242" i="10"/>
  <c r="F242" i="10"/>
  <c r="G242" i="10"/>
  <c r="O242" i="10"/>
  <c r="P242" i="10"/>
  <c r="Q242" i="10"/>
  <c r="E243" i="10"/>
  <c r="F243" i="10"/>
  <c r="G243" i="10"/>
  <c r="O243" i="10"/>
  <c r="P243" i="10"/>
  <c r="Q243" i="10"/>
  <c r="E244" i="10"/>
  <c r="F244" i="10"/>
  <c r="G244" i="10"/>
  <c r="O244" i="10"/>
  <c r="P244" i="10"/>
  <c r="Q244" i="10"/>
  <c r="E245" i="10"/>
  <c r="F245" i="10"/>
  <c r="G245" i="10"/>
  <c r="O245" i="10"/>
  <c r="P245" i="10"/>
  <c r="Q245" i="10"/>
  <c r="E246" i="10"/>
  <c r="F246" i="10"/>
  <c r="G246" i="10"/>
  <c r="O246" i="10"/>
  <c r="P246" i="10"/>
  <c r="Q246" i="10"/>
  <c r="E247" i="10"/>
  <c r="F247" i="10"/>
  <c r="G247" i="10"/>
  <c r="O247" i="10"/>
  <c r="P247" i="10"/>
  <c r="Q247" i="10"/>
  <c r="E248" i="10"/>
  <c r="F248" i="10"/>
  <c r="G248" i="10"/>
  <c r="O248" i="10"/>
  <c r="P248" i="10"/>
  <c r="Q248" i="10"/>
  <c r="E249" i="10"/>
  <c r="F249" i="10"/>
  <c r="G249" i="10"/>
  <c r="O249" i="10"/>
  <c r="P249" i="10"/>
  <c r="Q249" i="10"/>
  <c r="E250" i="10"/>
  <c r="F250" i="10"/>
  <c r="G250" i="10"/>
  <c r="O250" i="10"/>
  <c r="P250" i="10"/>
  <c r="Q250" i="10"/>
  <c r="E251" i="10"/>
  <c r="F251" i="10"/>
  <c r="G251" i="10"/>
  <c r="O251" i="10"/>
  <c r="P251" i="10"/>
  <c r="Q251" i="10"/>
  <c r="E252" i="10"/>
  <c r="F252" i="10"/>
  <c r="G252" i="10"/>
  <c r="O252" i="10"/>
  <c r="P252" i="10"/>
  <c r="Q252" i="10"/>
  <c r="E253" i="10"/>
  <c r="F253" i="10"/>
  <c r="G253" i="10"/>
  <c r="O253" i="10"/>
  <c r="P253" i="10"/>
  <c r="Q253" i="10"/>
  <c r="E254" i="10"/>
  <c r="F254" i="10"/>
  <c r="G254" i="10"/>
  <c r="O254" i="10"/>
  <c r="P254" i="10"/>
  <c r="Q254" i="10"/>
  <c r="E255" i="10"/>
  <c r="F255" i="10"/>
  <c r="G255" i="10"/>
  <c r="O255" i="10"/>
  <c r="P255" i="10"/>
  <c r="Q255" i="10"/>
  <c r="E256" i="10"/>
  <c r="F256" i="10"/>
  <c r="G256" i="10"/>
  <c r="O256" i="10"/>
  <c r="P256" i="10"/>
  <c r="Q256" i="10"/>
  <c r="E257" i="10"/>
  <c r="F257" i="10"/>
  <c r="G257" i="10"/>
  <c r="O257" i="10"/>
  <c r="P257" i="10"/>
  <c r="Q257" i="10"/>
  <c r="E258" i="10"/>
  <c r="F258" i="10"/>
  <c r="G258" i="10"/>
  <c r="O258" i="10"/>
  <c r="P258" i="10"/>
  <c r="Q258" i="10"/>
  <c r="E259" i="10"/>
  <c r="F259" i="10"/>
  <c r="G259" i="10"/>
  <c r="O259" i="10"/>
  <c r="P259" i="10"/>
  <c r="Q259" i="10"/>
  <c r="E260" i="10"/>
  <c r="F260" i="10"/>
  <c r="G260" i="10"/>
  <c r="O260" i="10"/>
  <c r="P260" i="10"/>
  <c r="Q260" i="10"/>
  <c r="E261" i="10"/>
  <c r="F261" i="10"/>
  <c r="G261" i="10"/>
  <c r="O261" i="10"/>
  <c r="P261" i="10"/>
  <c r="Q261" i="10"/>
  <c r="E262" i="10"/>
  <c r="F262" i="10"/>
  <c r="G262" i="10"/>
  <c r="O262" i="10"/>
  <c r="P262" i="10"/>
  <c r="Q262" i="10"/>
  <c r="E263" i="10"/>
  <c r="F263" i="10"/>
  <c r="G263" i="10"/>
  <c r="O263" i="10"/>
  <c r="P263" i="10"/>
  <c r="Q263" i="10"/>
  <c r="E264" i="10"/>
  <c r="F264" i="10"/>
  <c r="G264" i="10"/>
  <c r="O264" i="10"/>
  <c r="P264" i="10"/>
  <c r="Q264" i="10"/>
  <c r="E265" i="10"/>
  <c r="F265" i="10"/>
  <c r="G265" i="10"/>
  <c r="O265" i="10"/>
  <c r="P265" i="10"/>
  <c r="Q265" i="10"/>
  <c r="E266" i="10"/>
  <c r="F266" i="10"/>
  <c r="G266" i="10"/>
  <c r="O266" i="10"/>
  <c r="P266" i="10"/>
  <c r="Q266" i="10"/>
  <c r="E267" i="10"/>
  <c r="F267" i="10"/>
  <c r="G267" i="10"/>
  <c r="O267" i="10"/>
  <c r="P267" i="10"/>
  <c r="Q267" i="10"/>
  <c r="E268" i="10"/>
  <c r="F268" i="10"/>
  <c r="G268" i="10"/>
  <c r="O268" i="10"/>
  <c r="P268" i="10"/>
  <c r="Q268" i="10"/>
  <c r="E269" i="10"/>
  <c r="F269" i="10"/>
  <c r="G269" i="10"/>
  <c r="O269" i="10"/>
  <c r="P269" i="10"/>
  <c r="Q269" i="10"/>
  <c r="E270" i="10"/>
  <c r="F270" i="10"/>
  <c r="G270" i="10"/>
  <c r="O270" i="10"/>
  <c r="P270" i="10"/>
  <c r="Q270" i="10"/>
  <c r="E271" i="10"/>
  <c r="F271" i="10"/>
  <c r="G271" i="10"/>
  <c r="O271" i="10"/>
  <c r="P271" i="10"/>
  <c r="Q271" i="10"/>
  <c r="E272" i="10"/>
  <c r="F272" i="10"/>
  <c r="G272" i="10"/>
  <c r="O272" i="10"/>
  <c r="P272" i="10"/>
  <c r="Q272" i="10"/>
  <c r="E273" i="10"/>
  <c r="F273" i="10"/>
  <c r="G273" i="10"/>
  <c r="O273" i="10"/>
  <c r="P273" i="10"/>
  <c r="Q273" i="10"/>
  <c r="E274" i="10"/>
  <c r="F274" i="10"/>
  <c r="G274" i="10"/>
  <c r="O274" i="10"/>
  <c r="P274" i="10"/>
  <c r="Q274" i="10"/>
  <c r="E275" i="10"/>
  <c r="F275" i="10"/>
  <c r="G275" i="10"/>
  <c r="O275" i="10"/>
  <c r="P275" i="10"/>
  <c r="Q275" i="10"/>
  <c r="E276" i="10"/>
  <c r="F276" i="10"/>
  <c r="G276" i="10"/>
  <c r="O276" i="10"/>
  <c r="P276" i="10"/>
  <c r="Q276" i="10"/>
  <c r="E277" i="10"/>
  <c r="F277" i="10"/>
  <c r="G277" i="10"/>
  <c r="O277" i="10"/>
  <c r="P277" i="10"/>
  <c r="Q277" i="10"/>
  <c r="E278" i="10"/>
  <c r="F278" i="10"/>
  <c r="G278" i="10"/>
  <c r="O278" i="10"/>
  <c r="P278" i="10"/>
  <c r="Q278" i="10"/>
  <c r="E279" i="10"/>
  <c r="F279" i="10"/>
  <c r="G279" i="10"/>
  <c r="O279" i="10"/>
  <c r="P279" i="10"/>
  <c r="Q279" i="10"/>
  <c r="E280" i="10"/>
  <c r="F280" i="10"/>
  <c r="G280" i="10"/>
  <c r="O280" i="10"/>
  <c r="P280" i="10"/>
  <c r="Q280" i="10"/>
  <c r="E281" i="10"/>
  <c r="F281" i="10"/>
  <c r="G281" i="10"/>
  <c r="O281" i="10"/>
  <c r="P281" i="10"/>
  <c r="Q281" i="10"/>
  <c r="E282" i="10"/>
  <c r="F282" i="10"/>
  <c r="G282" i="10"/>
  <c r="O282" i="10"/>
  <c r="P282" i="10"/>
  <c r="Q282" i="10"/>
  <c r="E283" i="10"/>
  <c r="F283" i="10"/>
  <c r="G283" i="10"/>
  <c r="O283" i="10"/>
  <c r="P283" i="10"/>
  <c r="Q283" i="10"/>
  <c r="E284" i="10"/>
  <c r="F284" i="10"/>
  <c r="G284" i="10"/>
  <c r="O284" i="10"/>
  <c r="P284" i="10"/>
  <c r="Q284" i="10"/>
  <c r="E285" i="10"/>
  <c r="F285" i="10"/>
  <c r="G285" i="10"/>
  <c r="O285" i="10"/>
  <c r="P285" i="10"/>
  <c r="Q285" i="10"/>
  <c r="E286" i="10"/>
  <c r="F286" i="10"/>
  <c r="G286" i="10"/>
  <c r="O286" i="10"/>
  <c r="P286" i="10"/>
  <c r="Q286" i="10"/>
  <c r="E287" i="10"/>
  <c r="F287" i="10"/>
  <c r="G287" i="10"/>
  <c r="O287" i="10"/>
  <c r="P287" i="10"/>
  <c r="Q287" i="10"/>
  <c r="E288" i="10"/>
  <c r="F288" i="10"/>
  <c r="G288" i="10"/>
  <c r="O288" i="10"/>
  <c r="P288" i="10"/>
  <c r="Q288" i="10"/>
  <c r="E289" i="10"/>
  <c r="F289" i="10"/>
  <c r="G289" i="10"/>
  <c r="O289" i="10"/>
  <c r="P289" i="10"/>
  <c r="Q289" i="10"/>
  <c r="E290" i="10"/>
  <c r="F290" i="10"/>
  <c r="G290" i="10"/>
  <c r="O290" i="10"/>
  <c r="P290" i="10"/>
  <c r="Q290" i="10"/>
  <c r="E291" i="10"/>
  <c r="F291" i="10"/>
  <c r="G291" i="10"/>
  <c r="O291" i="10"/>
  <c r="P291" i="10"/>
  <c r="Q291" i="10"/>
  <c r="E292" i="10"/>
  <c r="F292" i="10"/>
  <c r="G292" i="10"/>
  <c r="O292" i="10"/>
  <c r="P292" i="10"/>
  <c r="Q292" i="10"/>
  <c r="E293" i="10"/>
  <c r="F293" i="10"/>
  <c r="G293" i="10"/>
  <c r="O293" i="10"/>
  <c r="P293" i="10"/>
  <c r="Q293" i="10"/>
  <c r="E294" i="10"/>
  <c r="F294" i="10"/>
  <c r="G294" i="10"/>
  <c r="O294" i="10"/>
  <c r="P294" i="10"/>
  <c r="Q294" i="10"/>
  <c r="E295" i="10"/>
  <c r="F295" i="10"/>
  <c r="G295" i="10"/>
  <c r="O295" i="10"/>
  <c r="P295" i="10"/>
  <c r="Q295" i="10"/>
  <c r="E296" i="10"/>
  <c r="F296" i="10"/>
  <c r="G296" i="10"/>
  <c r="O296" i="10"/>
  <c r="P296" i="10"/>
  <c r="Q296" i="10"/>
  <c r="E297" i="10"/>
  <c r="F297" i="10"/>
  <c r="G297" i="10"/>
  <c r="O297" i="10"/>
  <c r="P297" i="10"/>
  <c r="Q297" i="10"/>
  <c r="E298" i="10"/>
  <c r="F298" i="10"/>
  <c r="G298" i="10"/>
  <c r="O298" i="10"/>
  <c r="P298" i="10"/>
  <c r="Q298" i="10"/>
  <c r="E299" i="10"/>
  <c r="F299" i="10"/>
  <c r="G299" i="10"/>
  <c r="O299" i="10"/>
  <c r="P299" i="10"/>
  <c r="Q299" i="10"/>
  <c r="E300" i="10"/>
  <c r="F300" i="10"/>
  <c r="G300" i="10"/>
  <c r="O300" i="10"/>
  <c r="P300" i="10"/>
  <c r="Q300" i="10"/>
  <c r="E301" i="10"/>
  <c r="F301" i="10"/>
  <c r="G301" i="10"/>
  <c r="O301" i="10"/>
  <c r="P301" i="10"/>
  <c r="Q301" i="10"/>
  <c r="E302" i="10"/>
  <c r="F302" i="10"/>
  <c r="G302" i="10"/>
  <c r="O302" i="10"/>
  <c r="P302" i="10"/>
  <c r="Q302" i="10"/>
  <c r="E303" i="10"/>
  <c r="F303" i="10"/>
  <c r="G303" i="10"/>
  <c r="O303" i="10"/>
  <c r="P303" i="10"/>
  <c r="Q303" i="10"/>
  <c r="E304" i="10"/>
  <c r="F304" i="10"/>
  <c r="G304" i="10"/>
  <c r="O304" i="10"/>
  <c r="P304" i="10"/>
  <c r="Q304" i="10"/>
  <c r="E305" i="10"/>
  <c r="F305" i="10"/>
  <c r="G305" i="10"/>
  <c r="O305" i="10"/>
  <c r="P305" i="10"/>
  <c r="Q305" i="10"/>
  <c r="E306" i="10"/>
  <c r="F306" i="10"/>
  <c r="G306" i="10"/>
  <c r="O306" i="10"/>
  <c r="P306" i="10"/>
  <c r="Q306" i="10"/>
  <c r="E307" i="10"/>
  <c r="F307" i="10"/>
  <c r="G307" i="10"/>
  <c r="O307" i="10"/>
  <c r="P307" i="10"/>
  <c r="Q307" i="10"/>
  <c r="E308" i="10"/>
  <c r="F308" i="10"/>
  <c r="G308" i="10"/>
  <c r="O308" i="10"/>
  <c r="P308" i="10"/>
  <c r="Q308" i="10"/>
  <c r="E309" i="10"/>
  <c r="F309" i="10"/>
  <c r="G309" i="10"/>
  <c r="O309" i="10"/>
  <c r="P309" i="10"/>
  <c r="Q309" i="10"/>
  <c r="E310" i="10"/>
  <c r="F310" i="10"/>
  <c r="G310" i="10"/>
  <c r="O310" i="10"/>
  <c r="P310" i="10"/>
  <c r="Q310" i="10"/>
  <c r="E311" i="10"/>
  <c r="F311" i="10"/>
  <c r="G311" i="10"/>
  <c r="O311" i="10"/>
  <c r="P311" i="10"/>
  <c r="Q311" i="10"/>
  <c r="E312" i="10"/>
  <c r="F312" i="10"/>
  <c r="G312" i="10"/>
  <c r="O312" i="10"/>
  <c r="P312" i="10"/>
  <c r="Q312" i="10"/>
  <c r="E313" i="10"/>
  <c r="F313" i="10"/>
  <c r="G313" i="10"/>
  <c r="O313" i="10"/>
  <c r="P313" i="10"/>
  <c r="Q313" i="10"/>
  <c r="E314" i="10"/>
  <c r="F314" i="10"/>
  <c r="G314" i="10"/>
  <c r="O314" i="10"/>
  <c r="P314" i="10"/>
  <c r="Q314" i="10"/>
  <c r="E315" i="10"/>
  <c r="F315" i="10"/>
  <c r="G315" i="10"/>
  <c r="O315" i="10"/>
  <c r="P315" i="10"/>
  <c r="Q315" i="10"/>
  <c r="E316" i="10"/>
  <c r="F316" i="10"/>
  <c r="G316" i="10"/>
  <c r="O316" i="10"/>
  <c r="P316" i="10"/>
  <c r="Q316" i="10"/>
  <c r="E317" i="10"/>
  <c r="F317" i="10"/>
  <c r="G317" i="10"/>
  <c r="O317" i="10"/>
  <c r="P317" i="10"/>
  <c r="Q317" i="10"/>
  <c r="E318" i="10"/>
  <c r="F318" i="10"/>
  <c r="G318" i="10"/>
  <c r="O318" i="10"/>
  <c r="P318" i="10"/>
  <c r="Q318" i="10"/>
  <c r="E319" i="10"/>
  <c r="F319" i="10"/>
  <c r="G319" i="10"/>
  <c r="O319" i="10"/>
  <c r="P319" i="10"/>
  <c r="Q319" i="10"/>
  <c r="E320" i="10"/>
  <c r="F320" i="10"/>
  <c r="G320" i="10"/>
  <c r="O320" i="10"/>
  <c r="P320" i="10"/>
  <c r="Q320" i="10"/>
  <c r="E321" i="10"/>
  <c r="F321" i="10"/>
  <c r="G321" i="10"/>
  <c r="O321" i="10"/>
  <c r="P321" i="10"/>
  <c r="Q321" i="10"/>
  <c r="E322" i="10"/>
  <c r="F322" i="10"/>
  <c r="G322" i="10"/>
  <c r="O322" i="10"/>
  <c r="P322" i="10"/>
  <c r="Q322" i="10"/>
  <c r="E323" i="10"/>
  <c r="F323" i="10"/>
  <c r="G323" i="10"/>
  <c r="O323" i="10"/>
  <c r="P323" i="10"/>
  <c r="Q323" i="10"/>
  <c r="E324" i="10"/>
  <c r="F324" i="10"/>
  <c r="G324" i="10"/>
  <c r="O324" i="10"/>
  <c r="P324" i="10"/>
  <c r="Q324" i="10"/>
  <c r="E325" i="10"/>
  <c r="F325" i="10"/>
  <c r="G325" i="10"/>
  <c r="O325" i="10"/>
  <c r="P325" i="10"/>
  <c r="Q325" i="10"/>
  <c r="E109" i="10"/>
  <c r="F109" i="10"/>
  <c r="G109" i="10"/>
  <c r="O109" i="10"/>
  <c r="P109" i="10"/>
  <c r="Q109" i="10"/>
  <c r="E236" i="10"/>
  <c r="F236" i="10"/>
  <c r="G236" i="10"/>
  <c r="O236" i="10"/>
  <c r="P236" i="10"/>
  <c r="Q236" i="10"/>
  <c r="E200" i="10"/>
  <c r="F200" i="10"/>
  <c r="G200" i="10"/>
  <c r="O200" i="10"/>
  <c r="P200" i="10"/>
  <c r="Q200" i="10"/>
  <c r="D4" i="10"/>
  <c r="D236" i="10"/>
  <c r="D200" i="10"/>
  <c r="I11" i="6"/>
  <c r="J11" i="6"/>
  <c r="I12" i="6"/>
  <c r="J12" i="6"/>
  <c r="I13" i="6"/>
  <c r="J13" i="6"/>
  <c r="I14" i="6"/>
  <c r="J14" i="6"/>
  <c r="I15" i="6"/>
  <c r="J15" i="6"/>
  <c r="I16" i="6"/>
  <c r="J16" i="6"/>
  <c r="I17" i="6"/>
  <c r="J17" i="6"/>
  <c r="I18" i="6"/>
  <c r="J18" i="6"/>
  <c r="I19" i="6"/>
  <c r="J19" i="6"/>
  <c r="I20" i="6"/>
  <c r="J20" i="6"/>
  <c r="I21" i="6"/>
  <c r="J21" i="6"/>
  <c r="I22" i="6"/>
  <c r="J22" i="6"/>
  <c r="I23" i="6"/>
  <c r="J23" i="6"/>
  <c r="I24" i="6"/>
  <c r="J24" i="6"/>
  <c r="I25" i="6"/>
  <c r="J25" i="6"/>
  <c r="I26" i="6"/>
  <c r="J26" i="6"/>
  <c r="I27" i="6"/>
  <c r="J27" i="6"/>
  <c r="I28" i="6"/>
  <c r="J28" i="6"/>
  <c r="I29" i="6"/>
  <c r="J29" i="6"/>
  <c r="I30" i="6"/>
  <c r="J30" i="6"/>
  <c r="I31" i="6"/>
  <c r="J31" i="6"/>
  <c r="I32" i="6"/>
  <c r="J32" i="6"/>
  <c r="I33" i="6"/>
  <c r="J33" i="6"/>
  <c r="I34" i="6"/>
  <c r="J34" i="6"/>
  <c r="I35" i="6"/>
  <c r="J35" i="6"/>
  <c r="I36" i="6"/>
  <c r="J36" i="6"/>
  <c r="I37" i="6"/>
  <c r="J37" i="6"/>
  <c r="I38" i="6"/>
  <c r="J38" i="6"/>
  <c r="I39" i="6"/>
  <c r="J39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I63" i="6"/>
  <c r="J63" i="6"/>
  <c r="I64" i="6"/>
  <c r="J64" i="6"/>
  <c r="I65" i="6"/>
  <c r="J65" i="6"/>
  <c r="I66" i="6"/>
  <c r="J66" i="6"/>
  <c r="I67" i="6"/>
  <c r="J67" i="6"/>
  <c r="I68" i="6"/>
  <c r="J68" i="6"/>
  <c r="I69" i="6"/>
  <c r="J69" i="6"/>
  <c r="I70" i="6"/>
  <c r="J70" i="6"/>
  <c r="I71" i="6"/>
  <c r="J71" i="6"/>
  <c r="I72" i="6"/>
  <c r="J72" i="6"/>
  <c r="I73" i="6"/>
  <c r="J73" i="6"/>
  <c r="I74" i="6"/>
  <c r="J74" i="6"/>
  <c r="I75" i="6"/>
  <c r="J75" i="6"/>
  <c r="I76" i="6"/>
  <c r="J76" i="6"/>
  <c r="I77" i="6"/>
  <c r="J77" i="6"/>
  <c r="I78" i="6"/>
  <c r="J78" i="6"/>
  <c r="I79" i="6"/>
  <c r="J79" i="6"/>
  <c r="I80" i="6"/>
  <c r="J80" i="6"/>
  <c r="I81" i="6"/>
  <c r="J81" i="6"/>
  <c r="I82" i="6"/>
  <c r="J82" i="6"/>
  <c r="I83" i="6"/>
  <c r="J83" i="6"/>
  <c r="I84" i="6"/>
  <c r="J84" i="6"/>
  <c r="I85" i="6"/>
  <c r="J85" i="6"/>
  <c r="I86" i="6"/>
  <c r="J86" i="6"/>
  <c r="I87" i="6"/>
  <c r="J87" i="6"/>
  <c r="I88" i="6"/>
  <c r="J88" i="6"/>
  <c r="I89" i="6"/>
  <c r="J89" i="6"/>
  <c r="I90" i="6"/>
  <c r="J90" i="6"/>
  <c r="I91" i="6"/>
  <c r="J91" i="6"/>
  <c r="I92" i="6"/>
  <c r="J92" i="6"/>
  <c r="I93" i="6"/>
  <c r="J93" i="6"/>
  <c r="I94" i="6"/>
  <c r="J94" i="6"/>
  <c r="I95" i="6"/>
  <c r="J95" i="6"/>
  <c r="I96" i="6"/>
  <c r="J96" i="6"/>
  <c r="I97" i="6"/>
  <c r="J97" i="6"/>
  <c r="I98" i="6"/>
  <c r="J98" i="6"/>
  <c r="I99" i="6"/>
  <c r="J99" i="6"/>
  <c r="I100" i="6"/>
  <c r="J100" i="6"/>
  <c r="I101" i="6"/>
  <c r="J101" i="6"/>
  <c r="I102" i="6"/>
  <c r="J102" i="6"/>
  <c r="I103" i="6"/>
  <c r="J103" i="6"/>
  <c r="I104" i="6"/>
  <c r="J104" i="6"/>
  <c r="I105" i="6"/>
  <c r="J105" i="6"/>
  <c r="I106" i="6"/>
  <c r="J106" i="6"/>
  <c r="I107" i="6"/>
  <c r="J107" i="6"/>
  <c r="I108" i="6"/>
  <c r="J108" i="6"/>
  <c r="I109" i="6"/>
  <c r="J109" i="6"/>
  <c r="I110" i="6"/>
  <c r="J110" i="6"/>
  <c r="I111" i="6"/>
  <c r="J111" i="6"/>
  <c r="I112" i="6"/>
  <c r="J112" i="6"/>
  <c r="I113" i="6"/>
  <c r="J113" i="6"/>
  <c r="I114" i="6"/>
  <c r="J114" i="6"/>
  <c r="I115" i="6"/>
  <c r="J115" i="6"/>
  <c r="I116" i="6"/>
  <c r="J116" i="6"/>
  <c r="I117" i="6"/>
  <c r="J117" i="6"/>
  <c r="I118" i="6"/>
  <c r="J118" i="6"/>
  <c r="I119" i="6"/>
  <c r="J119" i="6"/>
  <c r="I120" i="6"/>
  <c r="J120" i="6"/>
  <c r="I121" i="6"/>
  <c r="J121" i="6"/>
  <c r="I122" i="6"/>
  <c r="J122" i="6"/>
  <c r="I123" i="6"/>
  <c r="J123" i="6"/>
  <c r="I124" i="6"/>
  <c r="J124" i="6"/>
  <c r="I125" i="6"/>
  <c r="J125" i="6"/>
  <c r="I126" i="6"/>
  <c r="J126" i="6"/>
  <c r="I127" i="6"/>
  <c r="J127" i="6"/>
  <c r="I128" i="6"/>
  <c r="J128" i="6"/>
  <c r="I129" i="6"/>
  <c r="J129" i="6"/>
  <c r="I130" i="6"/>
  <c r="J130" i="6"/>
  <c r="I131" i="6"/>
  <c r="J131" i="6"/>
  <c r="I132" i="6"/>
  <c r="J132" i="6"/>
  <c r="I133" i="6"/>
  <c r="J133" i="6"/>
  <c r="I134" i="6"/>
  <c r="J134" i="6"/>
  <c r="I135" i="6"/>
  <c r="J135" i="6"/>
  <c r="I136" i="6"/>
  <c r="J136" i="6"/>
  <c r="I137" i="6"/>
  <c r="J137" i="6"/>
  <c r="I138" i="6"/>
  <c r="J138" i="6"/>
  <c r="I139" i="6"/>
  <c r="J139" i="6"/>
  <c r="I140" i="6"/>
  <c r="J140" i="6"/>
  <c r="I141" i="6"/>
  <c r="J141" i="6"/>
  <c r="I142" i="6"/>
  <c r="J142" i="6"/>
  <c r="I143" i="6"/>
  <c r="J143" i="6"/>
  <c r="I144" i="6"/>
  <c r="J144" i="6"/>
  <c r="I145" i="6"/>
  <c r="J145" i="6"/>
  <c r="I146" i="6"/>
  <c r="J146" i="6"/>
  <c r="I147" i="6"/>
  <c r="J147" i="6"/>
  <c r="I148" i="6"/>
  <c r="J148" i="6"/>
  <c r="I149" i="6"/>
  <c r="J149" i="6"/>
  <c r="I150" i="6"/>
  <c r="J150" i="6"/>
  <c r="I151" i="6"/>
  <c r="J151" i="6"/>
  <c r="I152" i="6"/>
  <c r="J152" i="6"/>
  <c r="I153" i="6"/>
  <c r="J153" i="6"/>
  <c r="I154" i="6"/>
  <c r="J154" i="6"/>
  <c r="I155" i="6"/>
  <c r="J155" i="6"/>
  <c r="I156" i="6"/>
  <c r="J156" i="6"/>
  <c r="I157" i="6"/>
  <c r="J157" i="6"/>
  <c r="I158" i="6"/>
  <c r="J158" i="6"/>
  <c r="I159" i="6"/>
  <c r="J159" i="6"/>
  <c r="I160" i="6"/>
  <c r="J160" i="6"/>
  <c r="I161" i="6"/>
  <c r="J161" i="6"/>
  <c r="I162" i="6"/>
  <c r="J162" i="6"/>
  <c r="I163" i="6"/>
  <c r="J163" i="6"/>
  <c r="I164" i="6"/>
  <c r="J164" i="6"/>
  <c r="I165" i="6"/>
  <c r="J165" i="6"/>
  <c r="I166" i="6"/>
  <c r="J166" i="6"/>
  <c r="I167" i="6"/>
  <c r="J167" i="6"/>
  <c r="I168" i="6"/>
  <c r="J168" i="6"/>
  <c r="I169" i="6"/>
  <c r="J169" i="6"/>
  <c r="I170" i="6"/>
  <c r="J170" i="6"/>
  <c r="I171" i="6"/>
  <c r="J171" i="6"/>
  <c r="I172" i="6"/>
  <c r="J172" i="6"/>
  <c r="I173" i="6"/>
  <c r="J173" i="6"/>
  <c r="I174" i="6"/>
  <c r="J174" i="6"/>
  <c r="I175" i="6"/>
  <c r="J175" i="6"/>
  <c r="I176" i="6"/>
  <c r="J176" i="6"/>
  <c r="I177" i="6"/>
  <c r="J177" i="6"/>
  <c r="I178" i="6"/>
  <c r="J178" i="6"/>
  <c r="I179" i="6"/>
  <c r="J179" i="6"/>
  <c r="I180" i="6"/>
  <c r="J180" i="6"/>
  <c r="I181" i="6"/>
  <c r="J181" i="6"/>
  <c r="I182" i="6"/>
  <c r="J182" i="6"/>
  <c r="I183" i="6"/>
  <c r="J183" i="6"/>
  <c r="I184" i="6"/>
  <c r="J184" i="6"/>
  <c r="I185" i="6"/>
  <c r="J185" i="6"/>
  <c r="I186" i="6"/>
  <c r="J186" i="6"/>
  <c r="I187" i="6"/>
  <c r="J187" i="6"/>
  <c r="I188" i="6"/>
  <c r="J188" i="6"/>
  <c r="I189" i="6"/>
  <c r="J189" i="6"/>
  <c r="I190" i="6"/>
  <c r="J190" i="6"/>
  <c r="I191" i="6"/>
  <c r="J191" i="6"/>
  <c r="I192" i="6"/>
  <c r="J192" i="6"/>
  <c r="I193" i="6"/>
  <c r="J193" i="6"/>
  <c r="I194" i="6"/>
  <c r="J194" i="6"/>
  <c r="I195" i="6"/>
  <c r="J195" i="6"/>
  <c r="I196" i="6"/>
  <c r="J196" i="6"/>
  <c r="I197" i="6"/>
  <c r="J197" i="6"/>
  <c r="I198" i="6"/>
  <c r="J198" i="6"/>
  <c r="I199" i="6"/>
  <c r="J199" i="6"/>
  <c r="I200" i="6"/>
  <c r="J200" i="6"/>
  <c r="I201" i="6"/>
  <c r="J201" i="6"/>
  <c r="I202" i="6"/>
  <c r="J202" i="6"/>
  <c r="I203" i="6"/>
  <c r="J203" i="6"/>
  <c r="I204" i="6"/>
  <c r="J204" i="6"/>
  <c r="I205" i="6"/>
  <c r="J205" i="6"/>
  <c r="I206" i="6"/>
  <c r="J206" i="6"/>
  <c r="I207" i="6"/>
  <c r="J207" i="6"/>
  <c r="I208" i="6"/>
  <c r="J208" i="6"/>
  <c r="I209" i="6"/>
  <c r="J209" i="6"/>
  <c r="I210" i="6"/>
  <c r="J210" i="6"/>
  <c r="I211" i="6"/>
  <c r="J211" i="6"/>
  <c r="I212" i="6"/>
  <c r="J212" i="6"/>
  <c r="I213" i="6"/>
  <c r="J213" i="6"/>
  <c r="I214" i="6"/>
  <c r="J214" i="6"/>
  <c r="I215" i="6"/>
  <c r="J215" i="6"/>
  <c r="I216" i="6"/>
  <c r="J216" i="6"/>
  <c r="I217" i="6"/>
  <c r="J217" i="6"/>
  <c r="I218" i="6"/>
  <c r="J218" i="6"/>
  <c r="I219" i="6"/>
  <c r="J219" i="6"/>
  <c r="I220" i="6"/>
  <c r="J220" i="6"/>
  <c r="I221" i="6"/>
  <c r="J221" i="6"/>
  <c r="I222" i="6"/>
  <c r="J222" i="6"/>
  <c r="I223" i="6"/>
  <c r="J223" i="6"/>
  <c r="I224" i="6"/>
  <c r="J224" i="6"/>
  <c r="I225" i="6"/>
  <c r="J225" i="6"/>
  <c r="I226" i="6"/>
  <c r="J226" i="6"/>
  <c r="I227" i="6"/>
  <c r="J227" i="6"/>
  <c r="I228" i="6"/>
  <c r="J228" i="6"/>
  <c r="I229" i="6"/>
  <c r="J229" i="6"/>
  <c r="I230" i="6"/>
  <c r="J230" i="6"/>
  <c r="I231" i="6"/>
  <c r="J231" i="6"/>
  <c r="I232" i="6"/>
  <c r="J232" i="6"/>
  <c r="I233" i="6"/>
  <c r="J233" i="6"/>
  <c r="I234" i="6"/>
  <c r="J234" i="6"/>
  <c r="I235" i="6"/>
  <c r="J235" i="6"/>
  <c r="I236" i="6"/>
  <c r="J236" i="6"/>
  <c r="I237" i="6"/>
  <c r="J237" i="6"/>
  <c r="I238" i="6"/>
  <c r="J238" i="6"/>
  <c r="I239" i="6"/>
  <c r="J239" i="6"/>
  <c r="I240" i="6"/>
  <c r="J240" i="6"/>
  <c r="I241" i="6"/>
  <c r="J241" i="6"/>
  <c r="I242" i="6"/>
  <c r="J242" i="6"/>
  <c r="I243" i="6"/>
  <c r="J243" i="6"/>
  <c r="I244" i="6"/>
  <c r="J244" i="6"/>
  <c r="I245" i="6"/>
  <c r="J245" i="6"/>
  <c r="I246" i="6"/>
  <c r="J246" i="6"/>
  <c r="I247" i="6"/>
  <c r="J247" i="6"/>
  <c r="I248" i="6"/>
  <c r="J248" i="6"/>
  <c r="I249" i="6"/>
  <c r="J249" i="6"/>
  <c r="I250" i="6"/>
  <c r="J250" i="6"/>
  <c r="I251" i="6"/>
  <c r="J251" i="6"/>
  <c r="I252" i="6"/>
  <c r="J252" i="6"/>
  <c r="I253" i="6"/>
  <c r="J253" i="6"/>
  <c r="I254" i="6"/>
  <c r="J254" i="6"/>
  <c r="I255" i="6"/>
  <c r="J255" i="6"/>
  <c r="I256" i="6"/>
  <c r="J256" i="6"/>
  <c r="I257" i="6"/>
  <c r="J257" i="6"/>
  <c r="I258" i="6"/>
  <c r="J258" i="6"/>
  <c r="I259" i="6"/>
  <c r="J259" i="6"/>
  <c r="I260" i="6"/>
  <c r="J260" i="6"/>
  <c r="I261" i="6"/>
  <c r="J261" i="6"/>
  <c r="I262" i="6"/>
  <c r="J262" i="6"/>
  <c r="I263" i="6"/>
  <c r="J263" i="6"/>
  <c r="I264" i="6"/>
  <c r="J264" i="6"/>
  <c r="I265" i="6"/>
  <c r="J265" i="6"/>
  <c r="I266" i="6"/>
  <c r="J266" i="6"/>
  <c r="I267" i="6"/>
  <c r="J267" i="6"/>
  <c r="I268" i="6"/>
  <c r="J268" i="6"/>
  <c r="I269" i="6"/>
  <c r="J269" i="6"/>
  <c r="I270" i="6"/>
  <c r="J270" i="6"/>
  <c r="I271" i="6"/>
  <c r="J271" i="6"/>
  <c r="I272" i="6"/>
  <c r="J272" i="6"/>
  <c r="I273" i="6"/>
  <c r="J273" i="6"/>
  <c r="I274" i="6"/>
  <c r="J274" i="6"/>
  <c r="I275" i="6"/>
  <c r="J275" i="6"/>
  <c r="I276" i="6"/>
  <c r="J276" i="6"/>
  <c r="I277" i="6"/>
  <c r="J277" i="6"/>
  <c r="I278" i="6"/>
  <c r="J278" i="6"/>
  <c r="I279" i="6"/>
  <c r="J279" i="6"/>
  <c r="I280" i="6"/>
  <c r="J280" i="6"/>
  <c r="I281" i="6"/>
  <c r="J281" i="6"/>
  <c r="I282" i="6"/>
  <c r="J282" i="6"/>
  <c r="I283" i="6"/>
  <c r="J283" i="6"/>
  <c r="I284" i="6"/>
  <c r="J284" i="6"/>
  <c r="I285" i="6"/>
  <c r="J285" i="6"/>
  <c r="I286" i="6"/>
  <c r="J286" i="6"/>
  <c r="I287" i="6"/>
  <c r="J287" i="6"/>
  <c r="I288" i="6"/>
  <c r="J288" i="6"/>
  <c r="I289" i="6"/>
  <c r="J289" i="6"/>
  <c r="I290" i="6"/>
  <c r="J290" i="6"/>
  <c r="I291" i="6"/>
  <c r="J291" i="6"/>
  <c r="I292" i="6"/>
  <c r="J292" i="6"/>
  <c r="I293" i="6"/>
  <c r="J293" i="6"/>
  <c r="I294" i="6"/>
  <c r="J294" i="6"/>
  <c r="I295" i="6"/>
  <c r="J295" i="6"/>
  <c r="I296" i="6"/>
  <c r="J296" i="6"/>
  <c r="I297" i="6"/>
  <c r="J297" i="6"/>
  <c r="I298" i="6"/>
  <c r="J298" i="6"/>
  <c r="I299" i="6"/>
  <c r="J299" i="6"/>
  <c r="I300" i="6"/>
  <c r="J300" i="6"/>
  <c r="I301" i="6"/>
  <c r="J301" i="6"/>
  <c r="I302" i="6"/>
  <c r="J302" i="6"/>
  <c r="I303" i="6"/>
  <c r="J303" i="6"/>
  <c r="I304" i="6"/>
  <c r="J304" i="6"/>
  <c r="I305" i="6"/>
  <c r="J305" i="6"/>
  <c r="I306" i="6"/>
  <c r="J306" i="6"/>
  <c r="I307" i="6"/>
  <c r="J307" i="6"/>
  <c r="I308" i="6"/>
  <c r="J308" i="6"/>
  <c r="I309" i="6"/>
  <c r="J309" i="6"/>
  <c r="I310" i="6"/>
  <c r="J310" i="6"/>
  <c r="I311" i="6"/>
  <c r="J311" i="6"/>
  <c r="I312" i="6"/>
  <c r="J312" i="6"/>
  <c r="I313" i="6"/>
  <c r="J313" i="6"/>
  <c r="I314" i="6"/>
  <c r="J314" i="6"/>
  <c r="I315" i="6"/>
  <c r="J315" i="6"/>
  <c r="I316" i="6"/>
  <c r="J316" i="6"/>
  <c r="I317" i="6"/>
  <c r="J317" i="6"/>
  <c r="I318" i="6"/>
  <c r="J318" i="6"/>
  <c r="I319" i="6"/>
  <c r="J319" i="6"/>
  <c r="I320" i="6"/>
  <c r="J320" i="6"/>
  <c r="I321" i="6"/>
  <c r="J321" i="6"/>
  <c r="I322" i="6"/>
  <c r="J322" i="6"/>
  <c r="I323" i="6"/>
  <c r="J323" i="6"/>
  <c r="I324" i="6"/>
  <c r="J324" i="6"/>
  <c r="I325" i="6"/>
  <c r="J325" i="6"/>
  <c r="I326" i="6"/>
  <c r="J326" i="6"/>
  <c r="I327" i="6"/>
  <c r="J327" i="6"/>
  <c r="I328" i="6"/>
  <c r="J328" i="6"/>
  <c r="I329" i="6"/>
  <c r="J329" i="6"/>
  <c r="I330" i="6"/>
  <c r="J330" i="6"/>
  <c r="I331" i="6"/>
  <c r="J331" i="6"/>
  <c r="I332" i="6"/>
  <c r="J332" i="6"/>
  <c r="I333" i="6"/>
  <c r="J333" i="6"/>
  <c r="I334" i="6"/>
  <c r="J334" i="6"/>
  <c r="I335" i="6"/>
  <c r="J335" i="6"/>
  <c r="I336" i="6"/>
  <c r="J336" i="6"/>
  <c r="I337" i="6"/>
  <c r="J337" i="6"/>
  <c r="I338" i="6"/>
  <c r="J338" i="6"/>
  <c r="I339" i="6"/>
  <c r="J339" i="6"/>
  <c r="I340" i="6"/>
  <c r="J340" i="6"/>
  <c r="I341" i="6"/>
  <c r="J341" i="6"/>
  <c r="I342" i="6"/>
  <c r="J342" i="6"/>
  <c r="I343" i="6"/>
  <c r="J343" i="6"/>
  <c r="I344" i="6"/>
  <c r="J344" i="6"/>
  <c r="I345" i="6"/>
  <c r="J345" i="6"/>
  <c r="I346" i="6"/>
  <c r="J346" i="6"/>
  <c r="I347" i="6"/>
  <c r="J347" i="6"/>
  <c r="I348" i="6"/>
  <c r="J348" i="6"/>
  <c r="I349" i="6"/>
  <c r="J349" i="6"/>
  <c r="I350" i="6"/>
  <c r="J350" i="6"/>
  <c r="I351" i="6"/>
  <c r="J351" i="6"/>
  <c r="I352" i="6"/>
  <c r="J352" i="6"/>
  <c r="I353" i="6"/>
  <c r="J353" i="6"/>
  <c r="I354" i="6"/>
  <c r="J354" i="6"/>
  <c r="I355" i="6"/>
  <c r="J355" i="6"/>
  <c r="I356" i="6"/>
  <c r="J356" i="6"/>
  <c r="I357" i="6"/>
  <c r="J357" i="6"/>
  <c r="I358" i="6"/>
  <c r="J358" i="6"/>
  <c r="I359" i="6"/>
  <c r="J359" i="6"/>
  <c r="I360" i="6"/>
  <c r="J360" i="6"/>
  <c r="I361" i="6"/>
  <c r="J361" i="6"/>
  <c r="I362" i="6"/>
  <c r="J362" i="6"/>
  <c r="I363" i="6"/>
  <c r="J363" i="6"/>
  <c r="I364" i="6"/>
  <c r="J364" i="6"/>
  <c r="I365" i="6"/>
  <c r="J365" i="6"/>
  <c r="I366" i="6"/>
  <c r="J366" i="6"/>
  <c r="I367" i="6"/>
  <c r="J367" i="6"/>
  <c r="I368" i="6"/>
  <c r="J368" i="6"/>
  <c r="I369" i="6"/>
  <c r="J369" i="6"/>
  <c r="I370" i="6"/>
  <c r="J370" i="6"/>
  <c r="I371" i="6"/>
  <c r="J371" i="6"/>
  <c r="I372" i="6"/>
  <c r="J372" i="6"/>
  <c r="I373" i="6"/>
  <c r="J373" i="6"/>
  <c r="I374" i="6"/>
  <c r="J374" i="6"/>
  <c r="I375" i="6"/>
  <c r="J375" i="6"/>
  <c r="I376" i="6"/>
  <c r="J376" i="6"/>
  <c r="I377" i="6"/>
  <c r="J377" i="6"/>
  <c r="I378" i="6"/>
  <c r="J378" i="6"/>
  <c r="I379" i="6"/>
  <c r="J379" i="6"/>
  <c r="I380" i="6"/>
  <c r="J380" i="6"/>
  <c r="I381" i="6"/>
  <c r="J381" i="6"/>
  <c r="I382" i="6"/>
  <c r="J382" i="6"/>
  <c r="I383" i="6"/>
  <c r="J383" i="6"/>
  <c r="I384" i="6"/>
  <c r="J384" i="6"/>
  <c r="I385" i="6"/>
  <c r="J385" i="6"/>
  <c r="I386" i="6"/>
  <c r="J386" i="6"/>
  <c r="I387" i="6"/>
  <c r="J387" i="6"/>
  <c r="I388" i="6"/>
  <c r="J388" i="6"/>
  <c r="I389" i="6"/>
  <c r="J389" i="6"/>
  <c r="I390" i="6"/>
  <c r="J390" i="6"/>
  <c r="I391" i="6"/>
  <c r="J391" i="6"/>
  <c r="I392" i="6"/>
  <c r="J392" i="6"/>
  <c r="I393" i="6"/>
  <c r="J393" i="6"/>
  <c r="I394" i="6"/>
  <c r="J394" i="6"/>
  <c r="I395" i="6"/>
  <c r="J395" i="6"/>
  <c r="I396" i="6"/>
  <c r="J396" i="6"/>
  <c r="I397" i="6"/>
  <c r="J397" i="6"/>
  <c r="I398" i="6"/>
  <c r="J398" i="6"/>
  <c r="I399" i="6"/>
  <c r="J399" i="6"/>
  <c r="I400" i="6"/>
  <c r="J400" i="6"/>
  <c r="I401" i="6"/>
  <c r="J401" i="6"/>
  <c r="I402" i="6"/>
  <c r="J402" i="6"/>
  <c r="I403" i="6"/>
  <c r="J403" i="6"/>
  <c r="I404" i="6"/>
  <c r="J404" i="6"/>
  <c r="I405" i="6"/>
  <c r="J405" i="6"/>
  <c r="I406" i="6"/>
  <c r="J406" i="6"/>
  <c r="I407" i="6"/>
  <c r="J407" i="6"/>
  <c r="I408" i="6"/>
  <c r="J408" i="6"/>
  <c r="I409" i="6"/>
  <c r="J409" i="6"/>
  <c r="I410" i="6"/>
  <c r="J410" i="6"/>
  <c r="I411" i="6"/>
  <c r="J411" i="6"/>
  <c r="I412" i="6"/>
  <c r="J412" i="6"/>
  <c r="I413" i="6"/>
  <c r="J413" i="6"/>
  <c r="I414" i="6"/>
  <c r="J414" i="6"/>
  <c r="I415" i="6"/>
  <c r="J415" i="6"/>
  <c r="I416" i="6"/>
  <c r="J416" i="6"/>
  <c r="I417" i="6"/>
  <c r="J417" i="6"/>
  <c r="I418" i="6"/>
  <c r="J418" i="6"/>
  <c r="I419" i="6"/>
  <c r="J419" i="6"/>
  <c r="I420" i="6"/>
  <c r="J420" i="6"/>
  <c r="I421" i="6"/>
  <c r="J421" i="6"/>
  <c r="I422" i="6"/>
  <c r="J422" i="6"/>
  <c r="I423" i="6"/>
  <c r="J423" i="6"/>
  <c r="I424" i="6"/>
  <c r="J424" i="6"/>
  <c r="I425" i="6"/>
  <c r="J425" i="6"/>
  <c r="I426" i="6"/>
  <c r="J426" i="6"/>
  <c r="I427" i="6"/>
  <c r="J427" i="6"/>
  <c r="I428" i="6"/>
  <c r="J428" i="6"/>
  <c r="I429" i="6"/>
  <c r="J429" i="6"/>
  <c r="I430" i="6"/>
  <c r="J430" i="6"/>
  <c r="I431" i="6"/>
  <c r="J431" i="6"/>
  <c r="I432" i="6"/>
  <c r="J432" i="6"/>
  <c r="I433" i="6"/>
  <c r="J433" i="6"/>
  <c r="I434" i="6"/>
  <c r="J434" i="6"/>
  <c r="I435" i="6"/>
  <c r="J435" i="6"/>
  <c r="I436" i="6"/>
  <c r="J436" i="6"/>
  <c r="I437" i="6"/>
  <c r="J437" i="6"/>
  <c r="I438" i="6"/>
  <c r="J438" i="6"/>
  <c r="I439" i="6"/>
  <c r="J439" i="6"/>
  <c r="I440" i="6"/>
  <c r="J440" i="6"/>
  <c r="I441" i="6"/>
  <c r="J441" i="6"/>
  <c r="I442" i="6"/>
  <c r="J442" i="6"/>
  <c r="I443" i="6"/>
  <c r="J443" i="6"/>
  <c r="I444" i="6"/>
  <c r="J444" i="6"/>
  <c r="I445" i="6"/>
  <c r="J445" i="6"/>
  <c r="I446" i="6"/>
  <c r="J446" i="6"/>
  <c r="I447" i="6"/>
  <c r="J447" i="6"/>
  <c r="I448" i="6"/>
  <c r="J448" i="6"/>
  <c r="I449" i="6"/>
  <c r="J449" i="6"/>
  <c r="I450" i="6"/>
  <c r="J450" i="6"/>
  <c r="I451" i="6"/>
  <c r="J451" i="6"/>
  <c r="I452" i="6"/>
  <c r="J452" i="6"/>
  <c r="I453" i="6"/>
  <c r="J453" i="6"/>
  <c r="I454" i="6"/>
  <c r="J454" i="6"/>
  <c r="I455" i="6"/>
  <c r="J455" i="6"/>
  <c r="I456" i="6"/>
  <c r="J456" i="6"/>
  <c r="I457" i="6"/>
  <c r="J457" i="6"/>
  <c r="I458" i="6"/>
  <c r="J458" i="6"/>
  <c r="I459" i="6"/>
  <c r="J459" i="6"/>
  <c r="I460" i="6"/>
  <c r="J460" i="6"/>
  <c r="I461" i="6"/>
  <c r="J461" i="6"/>
  <c r="I462" i="6"/>
  <c r="J462" i="6"/>
  <c r="I463" i="6"/>
  <c r="J463" i="6"/>
  <c r="I464" i="6"/>
  <c r="J464" i="6"/>
  <c r="I465" i="6"/>
  <c r="J465" i="6"/>
  <c r="I466" i="6"/>
  <c r="J466" i="6"/>
  <c r="I467" i="6"/>
  <c r="J467" i="6"/>
  <c r="I468" i="6"/>
  <c r="J468" i="6"/>
  <c r="I469" i="6"/>
  <c r="J469" i="6"/>
  <c r="I470" i="6"/>
  <c r="J470" i="6"/>
  <c r="I471" i="6"/>
  <c r="J471" i="6"/>
  <c r="I472" i="6"/>
  <c r="J472" i="6"/>
  <c r="I473" i="6"/>
  <c r="J473" i="6"/>
  <c r="I474" i="6"/>
  <c r="J474" i="6"/>
  <c r="I475" i="6"/>
  <c r="J475" i="6"/>
  <c r="I476" i="6"/>
  <c r="J476" i="6"/>
  <c r="I477" i="6"/>
  <c r="J477" i="6"/>
  <c r="I478" i="6"/>
  <c r="J478" i="6"/>
  <c r="I479" i="6"/>
  <c r="J479" i="6"/>
  <c r="I480" i="6"/>
  <c r="J480" i="6"/>
  <c r="I481" i="6"/>
  <c r="J481" i="6"/>
  <c r="I482" i="6"/>
  <c r="J482" i="6"/>
  <c r="I483" i="6"/>
  <c r="J483" i="6"/>
  <c r="I484" i="6"/>
  <c r="J484" i="6"/>
  <c r="I485" i="6"/>
  <c r="J485" i="6"/>
  <c r="I486" i="6"/>
  <c r="J486" i="6"/>
  <c r="I487" i="6"/>
  <c r="J487" i="6"/>
  <c r="I488" i="6"/>
  <c r="J488" i="6"/>
  <c r="I489" i="6"/>
  <c r="J489" i="6"/>
  <c r="I490" i="6"/>
  <c r="J490" i="6"/>
  <c r="I491" i="6"/>
  <c r="J491" i="6"/>
  <c r="I492" i="6"/>
  <c r="J492" i="6"/>
  <c r="I493" i="6"/>
  <c r="J493" i="6"/>
  <c r="I494" i="6"/>
  <c r="J494" i="6"/>
  <c r="I495" i="6"/>
  <c r="J495" i="6"/>
  <c r="I496" i="6"/>
  <c r="J496" i="6"/>
  <c r="I497" i="6"/>
  <c r="J497" i="6"/>
  <c r="I498" i="6"/>
  <c r="J498" i="6"/>
  <c r="I499" i="6"/>
  <c r="J499" i="6"/>
  <c r="I500" i="6"/>
  <c r="J500" i="6"/>
  <c r="I501" i="6"/>
  <c r="J501" i="6"/>
  <c r="I502" i="6"/>
  <c r="J502" i="6"/>
  <c r="I503" i="6"/>
  <c r="J503" i="6"/>
  <c r="I504" i="6"/>
  <c r="J504" i="6"/>
  <c r="I505" i="6"/>
  <c r="J505" i="6"/>
  <c r="I506" i="6"/>
  <c r="J506" i="6"/>
  <c r="I507" i="6"/>
  <c r="J507" i="6"/>
  <c r="I508" i="6"/>
  <c r="J508" i="6"/>
  <c r="I509" i="6"/>
  <c r="J509" i="6"/>
  <c r="I510" i="6"/>
  <c r="J510" i="6"/>
  <c r="I511" i="6"/>
  <c r="J511" i="6"/>
  <c r="I512" i="6"/>
  <c r="J512" i="6"/>
  <c r="I513" i="6"/>
  <c r="J513" i="6"/>
  <c r="I514" i="6"/>
  <c r="J514" i="6"/>
  <c r="I515" i="6"/>
  <c r="J515" i="6"/>
  <c r="I516" i="6"/>
  <c r="J516" i="6"/>
  <c r="I517" i="6"/>
  <c r="J517" i="6"/>
  <c r="I518" i="6"/>
  <c r="J518" i="6"/>
  <c r="I519" i="6"/>
  <c r="J519" i="6"/>
  <c r="I520" i="6"/>
  <c r="J520" i="6"/>
  <c r="I521" i="6"/>
  <c r="J521" i="6"/>
  <c r="I522" i="6"/>
  <c r="J522" i="6"/>
  <c r="I523" i="6"/>
  <c r="J523" i="6"/>
  <c r="I524" i="6"/>
  <c r="J524" i="6"/>
  <c r="I525" i="6"/>
  <c r="J525" i="6"/>
  <c r="I526" i="6"/>
  <c r="J526" i="6"/>
  <c r="I527" i="6"/>
  <c r="J527" i="6"/>
  <c r="I528" i="6"/>
  <c r="J528" i="6"/>
  <c r="I529" i="6"/>
  <c r="J529" i="6"/>
  <c r="I530" i="6"/>
  <c r="J530" i="6"/>
  <c r="I531" i="6"/>
  <c r="J531" i="6"/>
  <c r="I532" i="6"/>
  <c r="J532" i="6"/>
  <c r="I533" i="6"/>
  <c r="J533" i="6"/>
  <c r="I534" i="6"/>
  <c r="J534" i="6"/>
  <c r="I535" i="6"/>
  <c r="J535" i="6"/>
  <c r="I536" i="6"/>
  <c r="J536" i="6"/>
  <c r="I537" i="6"/>
  <c r="J537" i="6"/>
  <c r="I538" i="6"/>
  <c r="J538" i="6"/>
  <c r="I539" i="6"/>
  <c r="J539" i="6"/>
  <c r="I540" i="6"/>
  <c r="J540" i="6"/>
  <c r="I541" i="6"/>
  <c r="J541" i="6"/>
  <c r="I542" i="6"/>
  <c r="J542" i="6"/>
  <c r="I543" i="6"/>
  <c r="J543" i="6"/>
  <c r="I544" i="6"/>
  <c r="J544" i="6"/>
  <c r="I545" i="6"/>
  <c r="J545" i="6"/>
  <c r="I546" i="6"/>
  <c r="J546" i="6"/>
  <c r="I547" i="6"/>
  <c r="J547" i="6"/>
  <c r="I548" i="6"/>
  <c r="J548" i="6"/>
  <c r="I549" i="6"/>
  <c r="J549" i="6"/>
  <c r="I550" i="6"/>
  <c r="J550" i="6"/>
  <c r="I551" i="6"/>
  <c r="J551" i="6"/>
  <c r="I552" i="6"/>
  <c r="J552" i="6"/>
  <c r="I553" i="6"/>
  <c r="J553" i="6"/>
  <c r="I554" i="6"/>
  <c r="J554" i="6"/>
  <c r="I555" i="6"/>
  <c r="J555" i="6"/>
  <c r="I556" i="6"/>
  <c r="J556" i="6"/>
  <c r="I557" i="6"/>
  <c r="J557" i="6"/>
  <c r="I558" i="6"/>
  <c r="J558" i="6"/>
  <c r="I559" i="6"/>
  <c r="J559" i="6"/>
  <c r="I560" i="6"/>
  <c r="J560" i="6"/>
  <c r="I561" i="6"/>
  <c r="J561" i="6"/>
  <c r="I562" i="6"/>
  <c r="J562" i="6"/>
  <c r="I563" i="6"/>
  <c r="J563" i="6"/>
  <c r="I564" i="6"/>
  <c r="J564" i="6"/>
  <c r="I565" i="6"/>
  <c r="J565" i="6"/>
  <c r="I566" i="6"/>
  <c r="J566" i="6"/>
  <c r="I567" i="6"/>
  <c r="J567" i="6"/>
  <c r="I568" i="6"/>
  <c r="J568" i="6"/>
  <c r="I569" i="6"/>
  <c r="J569" i="6"/>
  <c r="I570" i="6"/>
  <c r="J570" i="6"/>
  <c r="I571" i="6"/>
  <c r="J571" i="6"/>
  <c r="I572" i="6"/>
  <c r="J572" i="6"/>
  <c r="I573" i="6"/>
  <c r="J573" i="6"/>
  <c r="I574" i="6"/>
  <c r="J574" i="6"/>
  <c r="I575" i="6"/>
  <c r="J575" i="6"/>
  <c r="I576" i="6"/>
  <c r="J576" i="6"/>
  <c r="I577" i="6"/>
  <c r="J577" i="6"/>
  <c r="I578" i="6"/>
  <c r="J578" i="6"/>
  <c r="I579" i="6"/>
  <c r="J579" i="6"/>
  <c r="I580" i="6"/>
  <c r="J580" i="6"/>
  <c r="I581" i="6"/>
  <c r="J581" i="6"/>
  <c r="I582" i="6"/>
  <c r="J582" i="6"/>
  <c r="I583" i="6"/>
  <c r="J583" i="6"/>
  <c r="I584" i="6"/>
  <c r="J584" i="6"/>
  <c r="I585" i="6"/>
  <c r="J585" i="6"/>
  <c r="I586" i="6"/>
  <c r="J586" i="6"/>
  <c r="I587" i="6"/>
  <c r="J587" i="6"/>
  <c r="I588" i="6"/>
  <c r="J588" i="6"/>
  <c r="I589" i="6"/>
  <c r="J589" i="6"/>
  <c r="I590" i="6"/>
  <c r="J590" i="6"/>
  <c r="I591" i="6"/>
  <c r="J591" i="6"/>
  <c r="I592" i="6"/>
  <c r="J592" i="6"/>
  <c r="I593" i="6"/>
  <c r="J593" i="6"/>
  <c r="I594" i="6"/>
  <c r="J594" i="6"/>
  <c r="I595" i="6"/>
  <c r="J595" i="6"/>
  <c r="I596" i="6"/>
  <c r="J596" i="6"/>
  <c r="I597" i="6"/>
  <c r="J597" i="6"/>
  <c r="I598" i="6"/>
  <c r="J598" i="6"/>
  <c r="I599" i="6"/>
  <c r="J599" i="6"/>
  <c r="I600" i="6"/>
  <c r="J600" i="6"/>
  <c r="I601" i="6"/>
  <c r="J601" i="6"/>
  <c r="I602" i="6"/>
  <c r="J602" i="6"/>
  <c r="I603" i="6"/>
  <c r="J603" i="6"/>
  <c r="I604" i="6"/>
  <c r="J604" i="6"/>
  <c r="I605" i="6"/>
  <c r="J605" i="6"/>
  <c r="I606" i="6"/>
  <c r="J606" i="6"/>
  <c r="I607" i="6"/>
  <c r="J607" i="6"/>
  <c r="I608" i="6"/>
  <c r="J608" i="6"/>
  <c r="I609" i="6"/>
  <c r="J609" i="6"/>
  <c r="I610" i="6"/>
  <c r="J610" i="6"/>
  <c r="I611" i="6"/>
  <c r="J611" i="6"/>
  <c r="I612" i="6"/>
  <c r="J612" i="6"/>
  <c r="I613" i="6"/>
  <c r="J613" i="6"/>
  <c r="I614" i="6"/>
  <c r="J614" i="6"/>
  <c r="I615" i="6"/>
  <c r="J615" i="6"/>
  <c r="I616" i="6"/>
  <c r="J616" i="6"/>
  <c r="I617" i="6"/>
  <c r="J617" i="6"/>
  <c r="I618" i="6"/>
  <c r="J618" i="6"/>
  <c r="I619" i="6"/>
  <c r="J619" i="6"/>
  <c r="I620" i="6"/>
  <c r="J620" i="6"/>
  <c r="I621" i="6"/>
  <c r="J621" i="6"/>
  <c r="I622" i="6"/>
  <c r="J622" i="6"/>
  <c r="I623" i="6"/>
  <c r="J623" i="6"/>
  <c r="I624" i="6"/>
  <c r="J624" i="6"/>
  <c r="I625" i="6"/>
  <c r="J625" i="6"/>
  <c r="I626" i="6"/>
  <c r="J626" i="6"/>
  <c r="I627" i="6"/>
  <c r="J627" i="6"/>
  <c r="I628" i="6"/>
  <c r="J628" i="6"/>
  <c r="I629" i="6"/>
  <c r="J629" i="6"/>
  <c r="I630" i="6"/>
  <c r="J630" i="6"/>
  <c r="I631" i="6"/>
  <c r="J631" i="6"/>
  <c r="I632" i="6"/>
  <c r="J632" i="6"/>
  <c r="I633" i="6"/>
  <c r="J633" i="6"/>
  <c r="I634" i="6"/>
  <c r="J634" i="6"/>
  <c r="I635" i="6"/>
  <c r="J635" i="6"/>
  <c r="I636" i="6"/>
  <c r="J636" i="6"/>
  <c r="I637" i="6"/>
  <c r="J637" i="6"/>
  <c r="I638" i="6"/>
  <c r="J638" i="6"/>
  <c r="I639" i="6"/>
  <c r="J639" i="6"/>
  <c r="I640" i="6"/>
  <c r="J640" i="6"/>
  <c r="I641" i="6"/>
  <c r="J641" i="6"/>
  <c r="I642" i="6"/>
  <c r="J642" i="6"/>
  <c r="I643" i="6"/>
  <c r="J643" i="6"/>
  <c r="I644" i="6"/>
  <c r="J644" i="6"/>
  <c r="I645" i="6"/>
  <c r="J645" i="6"/>
  <c r="I646" i="6"/>
  <c r="J646" i="6"/>
  <c r="I647" i="6"/>
  <c r="J647" i="6"/>
  <c r="I648" i="6"/>
  <c r="J648" i="6"/>
  <c r="I649" i="6"/>
  <c r="J649" i="6"/>
  <c r="I650" i="6"/>
  <c r="J650" i="6"/>
  <c r="I651" i="6"/>
  <c r="J651" i="6"/>
  <c r="I652" i="6"/>
  <c r="J652" i="6"/>
  <c r="I653" i="6"/>
  <c r="J653" i="6"/>
  <c r="I654" i="6"/>
  <c r="J654" i="6"/>
  <c r="I655" i="6"/>
  <c r="J655" i="6"/>
  <c r="I656" i="6"/>
  <c r="J656" i="6"/>
  <c r="I657" i="6"/>
  <c r="J657" i="6"/>
  <c r="I658" i="6"/>
  <c r="J658" i="6"/>
  <c r="I659" i="6"/>
  <c r="J659" i="6"/>
  <c r="I660" i="6"/>
  <c r="J660" i="6"/>
  <c r="I661" i="6"/>
  <c r="J661" i="6"/>
  <c r="I662" i="6"/>
  <c r="J662" i="6"/>
  <c r="I663" i="6"/>
  <c r="J663" i="6"/>
  <c r="I664" i="6"/>
  <c r="J664" i="6"/>
  <c r="I665" i="6"/>
  <c r="J665" i="6"/>
  <c r="I666" i="6"/>
  <c r="J666" i="6"/>
  <c r="I667" i="6"/>
  <c r="J667" i="6"/>
  <c r="I668" i="6"/>
  <c r="J668" i="6"/>
  <c r="I669" i="6"/>
  <c r="J669" i="6"/>
  <c r="I670" i="6"/>
  <c r="J670" i="6"/>
  <c r="I671" i="6"/>
  <c r="J671" i="6"/>
  <c r="I672" i="6"/>
  <c r="J672" i="6"/>
  <c r="I673" i="6"/>
  <c r="J673" i="6"/>
  <c r="I674" i="6"/>
  <c r="J674" i="6"/>
  <c r="I675" i="6"/>
  <c r="J675" i="6"/>
  <c r="I676" i="6"/>
  <c r="J676" i="6"/>
  <c r="I677" i="6"/>
  <c r="J677" i="6"/>
  <c r="I678" i="6"/>
  <c r="J678" i="6"/>
  <c r="I679" i="6"/>
  <c r="J679" i="6"/>
  <c r="I680" i="6"/>
  <c r="J680" i="6"/>
  <c r="I681" i="6"/>
  <c r="J681" i="6"/>
  <c r="I682" i="6"/>
  <c r="J682" i="6"/>
  <c r="I683" i="6"/>
  <c r="J683" i="6"/>
  <c r="I684" i="6"/>
  <c r="J684" i="6"/>
  <c r="I685" i="6"/>
  <c r="J685" i="6"/>
  <c r="I686" i="6"/>
  <c r="J686" i="6"/>
  <c r="I687" i="6"/>
  <c r="J687" i="6"/>
  <c r="I688" i="6"/>
  <c r="J688" i="6"/>
  <c r="I689" i="6"/>
  <c r="J689" i="6"/>
  <c r="I690" i="6"/>
  <c r="J690" i="6"/>
  <c r="I691" i="6"/>
  <c r="J691" i="6"/>
  <c r="I692" i="6"/>
  <c r="J692" i="6"/>
  <c r="I693" i="6"/>
  <c r="J693" i="6"/>
  <c r="I694" i="6"/>
  <c r="J694" i="6"/>
  <c r="I695" i="6"/>
  <c r="J695" i="6"/>
  <c r="I696" i="6"/>
  <c r="J696" i="6"/>
  <c r="I697" i="6"/>
  <c r="J697" i="6"/>
  <c r="I698" i="6"/>
  <c r="J698" i="6"/>
  <c r="I699" i="6"/>
  <c r="J699" i="6"/>
  <c r="I700" i="6"/>
  <c r="J700" i="6"/>
  <c r="I701" i="6"/>
  <c r="J701" i="6"/>
  <c r="I702" i="6"/>
  <c r="J702" i="6"/>
  <c r="I703" i="6"/>
  <c r="J703" i="6"/>
  <c r="I704" i="6"/>
  <c r="J704" i="6"/>
  <c r="I705" i="6"/>
  <c r="J705" i="6"/>
  <c r="I706" i="6"/>
  <c r="J706" i="6"/>
  <c r="I707" i="6"/>
  <c r="J707" i="6"/>
  <c r="I708" i="6"/>
  <c r="J708" i="6"/>
  <c r="I709" i="6"/>
  <c r="J709" i="6"/>
  <c r="I710" i="6"/>
  <c r="J710" i="6"/>
  <c r="I711" i="6"/>
  <c r="J711" i="6"/>
  <c r="I712" i="6"/>
  <c r="J712" i="6"/>
  <c r="I713" i="6"/>
  <c r="J713" i="6"/>
  <c r="I714" i="6"/>
  <c r="J714" i="6"/>
  <c r="I715" i="6"/>
  <c r="J715" i="6"/>
  <c r="I716" i="6"/>
  <c r="J716" i="6"/>
  <c r="I717" i="6"/>
  <c r="J717" i="6"/>
  <c r="I718" i="6"/>
  <c r="J718" i="6"/>
  <c r="I719" i="6"/>
  <c r="J719" i="6"/>
  <c r="I720" i="6"/>
  <c r="J720" i="6"/>
  <c r="I721" i="6"/>
  <c r="J721" i="6"/>
  <c r="I722" i="6"/>
  <c r="J722" i="6"/>
  <c r="I723" i="6"/>
  <c r="J723" i="6"/>
  <c r="I724" i="6"/>
  <c r="J724" i="6"/>
  <c r="I725" i="6"/>
  <c r="J725" i="6"/>
  <c r="I726" i="6"/>
  <c r="J726" i="6"/>
  <c r="I727" i="6"/>
  <c r="J727" i="6"/>
  <c r="I728" i="6"/>
  <c r="J728" i="6"/>
  <c r="I729" i="6"/>
  <c r="J729" i="6"/>
  <c r="I730" i="6"/>
  <c r="J730" i="6"/>
  <c r="I731" i="6"/>
  <c r="J731" i="6"/>
  <c r="I732" i="6"/>
  <c r="J732" i="6"/>
  <c r="I733" i="6"/>
  <c r="J733" i="6"/>
  <c r="I734" i="6"/>
  <c r="J734" i="6"/>
  <c r="I735" i="6"/>
  <c r="J735" i="6"/>
  <c r="I736" i="6"/>
  <c r="J736" i="6"/>
  <c r="I737" i="6"/>
  <c r="J737" i="6"/>
  <c r="I738" i="6"/>
  <c r="J738" i="6"/>
  <c r="I739" i="6"/>
  <c r="J739" i="6"/>
  <c r="I740" i="6"/>
  <c r="J740" i="6"/>
  <c r="I741" i="6"/>
  <c r="J741" i="6"/>
  <c r="I742" i="6"/>
  <c r="J742" i="6"/>
  <c r="I743" i="6"/>
  <c r="J743" i="6"/>
  <c r="I744" i="6"/>
  <c r="J744" i="6"/>
  <c r="I745" i="6"/>
  <c r="J745" i="6"/>
  <c r="I746" i="6"/>
  <c r="J746" i="6"/>
  <c r="I747" i="6"/>
  <c r="J747" i="6"/>
  <c r="I748" i="6"/>
  <c r="J748" i="6"/>
  <c r="I749" i="6"/>
  <c r="J749" i="6"/>
  <c r="I750" i="6"/>
  <c r="J750" i="6"/>
  <c r="I751" i="6"/>
  <c r="J751" i="6"/>
  <c r="I752" i="6"/>
  <c r="J752" i="6"/>
  <c r="I753" i="6"/>
  <c r="J753" i="6"/>
  <c r="I754" i="6"/>
  <c r="J754" i="6"/>
  <c r="I755" i="6"/>
  <c r="J755" i="6"/>
  <c r="I756" i="6"/>
  <c r="J756" i="6"/>
  <c r="I757" i="6"/>
  <c r="J757" i="6"/>
  <c r="I758" i="6"/>
  <c r="J758" i="6"/>
  <c r="I759" i="6"/>
  <c r="J759" i="6"/>
  <c r="I760" i="6"/>
  <c r="J760" i="6"/>
  <c r="I761" i="6"/>
  <c r="J761" i="6"/>
  <c r="I762" i="6"/>
  <c r="J762" i="6"/>
  <c r="I763" i="6"/>
  <c r="J763" i="6"/>
  <c r="I764" i="6"/>
  <c r="J764" i="6"/>
  <c r="I765" i="6"/>
  <c r="J765" i="6"/>
  <c r="I766" i="6"/>
  <c r="J766" i="6"/>
  <c r="I767" i="6"/>
  <c r="J767" i="6"/>
  <c r="I768" i="6"/>
  <c r="J768" i="6"/>
  <c r="I769" i="6"/>
  <c r="J769" i="6"/>
  <c r="I770" i="6"/>
  <c r="J770" i="6"/>
  <c r="I771" i="6"/>
  <c r="J771" i="6"/>
  <c r="I772" i="6"/>
  <c r="J772" i="6"/>
  <c r="I773" i="6"/>
  <c r="J773" i="6"/>
  <c r="I774" i="6"/>
  <c r="J774" i="6"/>
  <c r="I775" i="6"/>
  <c r="J775" i="6"/>
  <c r="I776" i="6"/>
  <c r="J776" i="6"/>
  <c r="I777" i="6"/>
  <c r="J777" i="6"/>
  <c r="I778" i="6"/>
  <c r="J778" i="6"/>
  <c r="I779" i="6"/>
  <c r="J779" i="6"/>
  <c r="I780" i="6"/>
  <c r="J780" i="6"/>
  <c r="I781" i="6"/>
  <c r="J781" i="6"/>
  <c r="I783" i="6"/>
  <c r="J783" i="6"/>
  <c r="I784" i="6"/>
  <c r="J784" i="6"/>
  <c r="I785" i="6"/>
  <c r="J785" i="6"/>
  <c r="I786" i="6"/>
  <c r="J786" i="6"/>
  <c r="I787" i="6"/>
  <c r="J787" i="6"/>
  <c r="I788" i="6"/>
  <c r="J788" i="6"/>
  <c r="I789" i="6"/>
  <c r="J789" i="6"/>
  <c r="I790" i="6"/>
  <c r="J790" i="6"/>
  <c r="I791" i="6"/>
  <c r="J791" i="6"/>
  <c r="I792" i="6"/>
  <c r="J792" i="6"/>
  <c r="I793" i="6"/>
  <c r="J793" i="6"/>
  <c r="I794" i="6"/>
  <c r="J794" i="6"/>
  <c r="I795" i="6"/>
  <c r="J795" i="6"/>
  <c r="I796" i="6"/>
  <c r="J796" i="6"/>
  <c r="I797" i="6"/>
  <c r="J797" i="6"/>
  <c r="I798" i="6"/>
  <c r="J798" i="6"/>
  <c r="I799" i="6"/>
  <c r="J799" i="6"/>
  <c r="I800" i="6"/>
  <c r="J800" i="6"/>
  <c r="I801" i="6"/>
  <c r="J801" i="6"/>
  <c r="I802" i="6"/>
  <c r="J802" i="6"/>
  <c r="I803" i="6"/>
  <c r="J803" i="6"/>
  <c r="I804" i="6"/>
  <c r="J804" i="6"/>
  <c r="I805" i="6"/>
  <c r="J805" i="6"/>
  <c r="I806" i="6"/>
  <c r="J806" i="6"/>
  <c r="I807" i="6"/>
  <c r="J807" i="6"/>
  <c r="I808" i="6"/>
  <c r="J808" i="6"/>
  <c r="I809" i="6"/>
  <c r="J809" i="6"/>
  <c r="I810" i="6"/>
  <c r="J810" i="6"/>
  <c r="I811" i="6"/>
  <c r="J811" i="6"/>
  <c r="I812" i="6"/>
  <c r="J812" i="6"/>
  <c r="I813" i="6"/>
  <c r="J813" i="6"/>
  <c r="I814" i="6"/>
  <c r="J814" i="6"/>
  <c r="I815" i="6"/>
  <c r="J815" i="6"/>
  <c r="I816" i="6"/>
  <c r="J816" i="6"/>
  <c r="I817" i="6"/>
  <c r="J817" i="6"/>
  <c r="I818" i="6"/>
  <c r="J818" i="6"/>
  <c r="I819" i="6"/>
  <c r="J819" i="6"/>
  <c r="I820" i="6"/>
  <c r="J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I829" i="6"/>
  <c r="J829" i="6"/>
  <c r="I830" i="6"/>
  <c r="J830" i="6"/>
  <c r="I831" i="6"/>
  <c r="J831" i="6"/>
  <c r="I832" i="6"/>
  <c r="J832" i="6"/>
  <c r="I833" i="6"/>
  <c r="J833" i="6"/>
  <c r="I834" i="6"/>
  <c r="J834" i="6"/>
  <c r="I835" i="6"/>
  <c r="J835" i="6"/>
  <c r="I836" i="6"/>
  <c r="J836" i="6"/>
  <c r="I837" i="6"/>
  <c r="J837" i="6"/>
  <c r="I838" i="6"/>
  <c r="J838" i="6"/>
  <c r="I839" i="6"/>
  <c r="J839" i="6"/>
  <c r="I840" i="6"/>
  <c r="J840" i="6"/>
  <c r="I841" i="6"/>
  <c r="J841" i="6"/>
  <c r="I842" i="6"/>
  <c r="J842" i="6"/>
  <c r="I843" i="6"/>
  <c r="J843" i="6"/>
  <c r="I844" i="6"/>
  <c r="J844" i="6"/>
  <c r="I845" i="6"/>
  <c r="J845" i="6"/>
  <c r="I846" i="6"/>
  <c r="J846" i="6"/>
  <c r="I847" i="6"/>
  <c r="J847" i="6"/>
  <c r="I848" i="6"/>
  <c r="J848" i="6"/>
  <c r="I849" i="6"/>
  <c r="J849" i="6"/>
  <c r="I850" i="6"/>
  <c r="J850" i="6"/>
  <c r="I851" i="6"/>
  <c r="J851" i="6"/>
  <c r="I852" i="6"/>
  <c r="J852" i="6"/>
  <c r="I853" i="6"/>
  <c r="J853" i="6"/>
  <c r="I854" i="6"/>
  <c r="J854" i="6"/>
  <c r="I855" i="6"/>
  <c r="J855" i="6"/>
  <c r="I856" i="6"/>
  <c r="J856" i="6"/>
  <c r="I857" i="6"/>
  <c r="J857" i="6"/>
  <c r="I858" i="6"/>
  <c r="J858" i="6"/>
  <c r="I859" i="6"/>
  <c r="J859" i="6"/>
  <c r="I860" i="6"/>
  <c r="J860" i="6"/>
  <c r="I861" i="6"/>
  <c r="J861" i="6"/>
  <c r="I862" i="6"/>
  <c r="J862" i="6"/>
  <c r="I863" i="6"/>
  <c r="J863" i="6"/>
  <c r="I864" i="6"/>
  <c r="J864" i="6"/>
  <c r="I865" i="6"/>
  <c r="J865" i="6"/>
  <c r="I866" i="6"/>
  <c r="J866" i="6"/>
  <c r="I867" i="6"/>
  <c r="J867" i="6"/>
  <c r="I868" i="6"/>
  <c r="J868" i="6"/>
  <c r="I869" i="6"/>
  <c r="J869" i="6"/>
  <c r="I870" i="6"/>
  <c r="J870" i="6"/>
  <c r="I871" i="6"/>
  <c r="J871" i="6"/>
  <c r="I872" i="6"/>
  <c r="J872" i="6"/>
  <c r="I873" i="6"/>
  <c r="J873" i="6"/>
  <c r="I874" i="6"/>
  <c r="J874" i="6"/>
  <c r="I875" i="6"/>
  <c r="J875" i="6"/>
  <c r="I876" i="6"/>
  <c r="J876" i="6"/>
  <c r="I877" i="6"/>
  <c r="J877" i="6"/>
  <c r="I878" i="6"/>
  <c r="J878" i="6"/>
  <c r="I879" i="6"/>
  <c r="J879" i="6"/>
  <c r="I880" i="6"/>
  <c r="J880" i="6"/>
  <c r="I881" i="6"/>
  <c r="J881" i="6"/>
  <c r="I882" i="6"/>
  <c r="J882" i="6"/>
  <c r="I883" i="6"/>
  <c r="J883" i="6"/>
  <c r="I884" i="6"/>
  <c r="J884" i="6"/>
  <c r="I885" i="6"/>
  <c r="J885" i="6"/>
  <c r="I886" i="6"/>
  <c r="J886" i="6"/>
  <c r="I887" i="6"/>
  <c r="J887" i="6"/>
  <c r="I888" i="6"/>
  <c r="J888" i="6"/>
  <c r="I889" i="6"/>
  <c r="J889" i="6"/>
  <c r="I890" i="6"/>
  <c r="J890" i="6"/>
  <c r="I891" i="6"/>
  <c r="J891" i="6"/>
  <c r="I892" i="6"/>
  <c r="J892" i="6"/>
  <c r="I893" i="6"/>
  <c r="J893" i="6"/>
  <c r="I894" i="6"/>
  <c r="J894" i="6"/>
  <c r="I895" i="6"/>
  <c r="J895" i="6"/>
  <c r="I896" i="6"/>
  <c r="J896" i="6"/>
  <c r="I897" i="6"/>
  <c r="J897" i="6"/>
  <c r="I898" i="6"/>
  <c r="J898" i="6"/>
  <c r="I899" i="6"/>
  <c r="J899" i="6"/>
  <c r="I900" i="6"/>
  <c r="J900" i="6"/>
  <c r="I901" i="6"/>
  <c r="J901" i="6"/>
  <c r="I902" i="6"/>
  <c r="J902" i="6"/>
  <c r="I903" i="6"/>
  <c r="J903" i="6"/>
  <c r="I904" i="6"/>
  <c r="J904" i="6"/>
  <c r="I905" i="6"/>
  <c r="J905" i="6"/>
  <c r="I906" i="6"/>
  <c r="J906" i="6"/>
  <c r="I907" i="6"/>
  <c r="J907" i="6"/>
  <c r="I908" i="6"/>
  <c r="J908" i="6"/>
  <c r="I909" i="6"/>
  <c r="J909" i="6"/>
  <c r="I910" i="6"/>
  <c r="J910" i="6"/>
  <c r="I911" i="6"/>
  <c r="J911" i="6"/>
  <c r="I912" i="6"/>
  <c r="J912" i="6"/>
  <c r="I913" i="6"/>
  <c r="J913" i="6"/>
  <c r="I914" i="6"/>
  <c r="J914" i="6"/>
  <c r="I915" i="6"/>
  <c r="J915" i="6"/>
  <c r="I916" i="6"/>
  <c r="J916" i="6"/>
  <c r="I917" i="6"/>
  <c r="J917" i="6"/>
  <c r="I918" i="6"/>
  <c r="J918" i="6"/>
  <c r="I919" i="6"/>
  <c r="J919" i="6"/>
  <c r="I920" i="6"/>
  <c r="J920" i="6"/>
  <c r="I921" i="6"/>
  <c r="J921" i="6"/>
  <c r="I922" i="6"/>
  <c r="J922" i="6"/>
  <c r="I923" i="6"/>
  <c r="J923" i="6"/>
  <c r="I924" i="6"/>
  <c r="J924" i="6"/>
  <c r="I925" i="6"/>
  <c r="J925" i="6"/>
  <c r="I926" i="6"/>
  <c r="J926" i="6"/>
  <c r="I927" i="6"/>
  <c r="J927" i="6"/>
  <c r="I928" i="6"/>
  <c r="J928" i="6"/>
  <c r="I929" i="6"/>
  <c r="J929" i="6"/>
  <c r="I930" i="6"/>
  <c r="J930" i="6"/>
  <c r="I931" i="6"/>
  <c r="J931" i="6"/>
  <c r="I932" i="6"/>
  <c r="J932" i="6"/>
  <c r="I933" i="6"/>
  <c r="J933" i="6"/>
  <c r="I934" i="6"/>
  <c r="J934" i="6"/>
  <c r="I935" i="6"/>
  <c r="J935" i="6"/>
  <c r="I936" i="6"/>
  <c r="J936" i="6"/>
  <c r="I937" i="6"/>
  <c r="J937" i="6"/>
  <c r="I938" i="6"/>
  <c r="J938" i="6"/>
  <c r="I939" i="6"/>
  <c r="J939" i="6"/>
  <c r="I940" i="6"/>
  <c r="J940" i="6"/>
  <c r="I941" i="6"/>
  <c r="J941" i="6"/>
  <c r="I942" i="6"/>
  <c r="J942" i="6"/>
  <c r="I943" i="6"/>
  <c r="J943" i="6"/>
  <c r="I944" i="6"/>
  <c r="J944" i="6"/>
  <c r="I945" i="6"/>
  <c r="J945" i="6"/>
  <c r="I946" i="6"/>
  <c r="J946" i="6"/>
  <c r="I947" i="6"/>
  <c r="J947" i="6"/>
  <c r="I948" i="6"/>
  <c r="J948" i="6"/>
  <c r="I949" i="6"/>
  <c r="J949" i="6"/>
  <c r="I950" i="6"/>
  <c r="J950" i="6"/>
  <c r="I951" i="6"/>
  <c r="J951" i="6"/>
  <c r="I952" i="6"/>
  <c r="J952" i="6"/>
  <c r="I953" i="6"/>
  <c r="J953" i="6"/>
  <c r="I954" i="6"/>
  <c r="J954" i="6"/>
  <c r="I955" i="6"/>
  <c r="J955" i="6"/>
  <c r="I956" i="6"/>
  <c r="J956" i="6"/>
  <c r="I957" i="6"/>
  <c r="J957" i="6"/>
  <c r="I958" i="6"/>
  <c r="J958" i="6"/>
  <c r="I959" i="6"/>
  <c r="J959" i="6"/>
  <c r="I960" i="6"/>
  <c r="J960" i="6"/>
  <c r="I961" i="6"/>
  <c r="J961" i="6"/>
  <c r="I962" i="6"/>
  <c r="J962" i="6"/>
  <c r="I963" i="6"/>
  <c r="J963" i="6"/>
  <c r="I964" i="6"/>
  <c r="J964" i="6"/>
  <c r="I965" i="6"/>
  <c r="J965" i="6"/>
  <c r="I966" i="6"/>
  <c r="J966" i="6"/>
  <c r="I967" i="6"/>
  <c r="J967" i="6"/>
  <c r="I968" i="6"/>
  <c r="J968" i="6"/>
  <c r="I969" i="6"/>
  <c r="J969" i="6"/>
  <c r="I970" i="6"/>
  <c r="J970" i="6"/>
  <c r="I971" i="6"/>
  <c r="J971" i="6"/>
  <c r="I972" i="6"/>
  <c r="J972" i="6"/>
  <c r="I973" i="6"/>
  <c r="J973" i="6"/>
  <c r="I974" i="6"/>
  <c r="J974" i="6"/>
  <c r="I975" i="6"/>
  <c r="J975" i="6"/>
  <c r="I976" i="6"/>
  <c r="J976" i="6"/>
  <c r="I977" i="6"/>
  <c r="J977" i="6"/>
  <c r="I978" i="6"/>
  <c r="J978" i="6"/>
  <c r="I979" i="6"/>
  <c r="J979" i="6"/>
  <c r="I980" i="6"/>
  <c r="J980" i="6"/>
  <c r="I981" i="6"/>
  <c r="J981" i="6"/>
  <c r="I982" i="6"/>
  <c r="J982" i="6"/>
  <c r="I983" i="6"/>
  <c r="J983" i="6"/>
  <c r="I984" i="6"/>
  <c r="J984" i="6"/>
  <c r="I985" i="6"/>
  <c r="J985" i="6"/>
  <c r="I986" i="6"/>
  <c r="J986" i="6"/>
  <c r="I987" i="6"/>
  <c r="J987" i="6"/>
  <c r="I988" i="6"/>
  <c r="J988" i="6"/>
  <c r="I989" i="6"/>
  <c r="J989" i="6"/>
  <c r="I990" i="6"/>
  <c r="J990" i="6"/>
  <c r="I991" i="6"/>
  <c r="J991" i="6"/>
  <c r="I992" i="6"/>
  <c r="J992" i="6"/>
  <c r="I993" i="6"/>
  <c r="J993" i="6"/>
  <c r="I994" i="6"/>
  <c r="J994" i="6"/>
  <c r="I995" i="6"/>
  <c r="J995" i="6"/>
  <c r="I996" i="6"/>
  <c r="J996" i="6"/>
  <c r="I997" i="6"/>
  <c r="J997" i="6"/>
  <c r="I998" i="6"/>
  <c r="J998" i="6"/>
  <c r="I999" i="6"/>
  <c r="J999" i="6"/>
  <c r="I1000" i="6"/>
  <c r="J1000" i="6"/>
  <c r="I1001" i="6"/>
  <c r="J1001" i="6"/>
  <c r="I1002" i="6"/>
  <c r="J1002" i="6"/>
  <c r="I1003" i="6"/>
  <c r="J1003" i="6"/>
  <c r="I1004" i="6"/>
  <c r="J1004" i="6"/>
  <c r="I1005" i="6"/>
  <c r="J1005" i="6"/>
  <c r="I1006" i="6"/>
  <c r="J1006" i="6"/>
  <c r="I1007" i="6"/>
  <c r="J1007" i="6"/>
  <c r="I1008" i="6"/>
  <c r="J1008" i="6"/>
  <c r="I1009" i="6"/>
  <c r="J1009" i="6"/>
  <c r="I1010" i="6"/>
  <c r="J1010" i="6"/>
  <c r="I1011" i="6"/>
  <c r="J1011" i="6"/>
  <c r="I1012" i="6"/>
  <c r="J1012" i="6"/>
  <c r="I1013" i="6"/>
  <c r="J1013" i="6"/>
  <c r="I1014" i="6"/>
  <c r="J1014" i="6"/>
  <c r="I1015" i="6"/>
  <c r="J1015" i="6"/>
  <c r="I1016" i="6"/>
  <c r="J1016" i="6"/>
  <c r="I1017" i="6"/>
  <c r="J1017" i="6"/>
  <c r="I1018" i="6"/>
  <c r="J1018" i="6"/>
  <c r="I1019" i="6"/>
  <c r="J1019" i="6"/>
  <c r="I1020" i="6"/>
  <c r="J1020" i="6"/>
  <c r="I1021" i="6"/>
  <c r="J1021" i="6"/>
  <c r="I1022" i="6"/>
  <c r="J1022" i="6"/>
  <c r="I1023" i="6"/>
  <c r="J1023" i="6"/>
  <c r="I1024" i="6"/>
  <c r="J1024" i="6"/>
  <c r="I1025" i="6"/>
  <c r="J1025" i="6"/>
  <c r="I1026" i="6"/>
  <c r="J1026" i="6"/>
  <c r="I1027" i="6"/>
  <c r="J1027" i="6"/>
  <c r="I1028" i="6"/>
  <c r="J1028" i="6"/>
  <c r="I1029" i="6"/>
  <c r="J1029" i="6"/>
  <c r="I1030" i="6"/>
  <c r="J1030" i="6"/>
  <c r="I1031" i="6"/>
  <c r="J1031" i="6"/>
  <c r="I1032" i="6"/>
  <c r="J1032" i="6"/>
  <c r="I1033" i="6"/>
  <c r="J1033" i="6"/>
  <c r="I1034" i="6"/>
  <c r="J1034" i="6"/>
  <c r="I1035" i="6"/>
  <c r="J1035" i="6"/>
  <c r="I1036" i="6"/>
  <c r="J1036" i="6"/>
  <c r="I1037" i="6"/>
  <c r="J1037" i="6"/>
  <c r="I1038" i="6"/>
  <c r="J1038" i="6"/>
  <c r="I1039" i="6"/>
  <c r="J1039" i="6"/>
  <c r="I1040" i="6"/>
  <c r="J1040" i="6"/>
  <c r="I1041" i="6"/>
  <c r="J1041" i="6"/>
  <c r="I1042" i="6"/>
  <c r="J1042" i="6"/>
  <c r="I1043" i="6"/>
  <c r="J1043" i="6"/>
  <c r="I1044" i="6"/>
  <c r="J1044" i="6"/>
  <c r="I1045" i="6"/>
  <c r="J1045" i="6"/>
  <c r="I1046" i="6"/>
  <c r="J1046" i="6"/>
  <c r="I1047" i="6"/>
  <c r="J1047" i="6"/>
  <c r="I1048" i="6"/>
  <c r="J1048" i="6"/>
  <c r="I1049" i="6"/>
  <c r="J1049" i="6"/>
  <c r="I1050" i="6"/>
  <c r="J1050" i="6"/>
  <c r="I1051" i="6"/>
  <c r="J1051" i="6"/>
  <c r="I1052" i="6"/>
  <c r="J1052" i="6"/>
  <c r="I1053" i="6"/>
  <c r="J1053" i="6"/>
  <c r="I1054" i="6"/>
  <c r="J1054" i="6"/>
  <c r="I1055" i="6"/>
  <c r="J1055" i="6"/>
  <c r="I1056" i="6"/>
  <c r="J1056" i="6"/>
  <c r="I1057" i="6"/>
  <c r="J1057" i="6"/>
  <c r="I1058" i="6"/>
  <c r="J1058" i="6"/>
  <c r="I1059" i="6"/>
  <c r="J1059" i="6"/>
  <c r="I1060" i="6"/>
  <c r="J1060" i="6"/>
  <c r="I1061" i="6"/>
  <c r="J1061" i="6"/>
  <c r="I1062" i="6"/>
  <c r="J1062" i="6"/>
  <c r="I1063" i="6"/>
  <c r="J1063" i="6"/>
  <c r="I1064" i="6"/>
  <c r="J1064" i="6"/>
  <c r="I1065" i="6"/>
  <c r="J1065" i="6"/>
  <c r="I1066" i="6"/>
  <c r="J1066" i="6"/>
  <c r="I1067" i="6"/>
  <c r="J1067" i="6"/>
  <c r="I1068" i="6"/>
  <c r="J1068" i="6"/>
  <c r="I1069" i="6"/>
  <c r="J1069" i="6"/>
  <c r="I1070" i="6"/>
  <c r="J1070" i="6"/>
  <c r="I1071" i="6"/>
  <c r="J1071" i="6"/>
  <c r="I1072" i="6"/>
  <c r="J1072" i="6"/>
  <c r="I1073" i="6"/>
  <c r="J1073" i="6"/>
  <c r="I1074" i="6"/>
  <c r="J1074" i="6"/>
  <c r="I1075" i="6"/>
  <c r="J1075" i="6"/>
  <c r="I1076" i="6"/>
  <c r="J1076" i="6"/>
  <c r="I1077" i="6"/>
  <c r="J1077" i="6"/>
  <c r="I1078" i="6"/>
  <c r="J1078" i="6"/>
  <c r="I1079" i="6"/>
  <c r="J1079" i="6"/>
  <c r="I1080" i="6"/>
  <c r="J1080" i="6"/>
  <c r="I1081" i="6"/>
  <c r="J1081" i="6"/>
  <c r="I1082" i="6"/>
  <c r="J1082" i="6"/>
  <c r="I1083" i="6"/>
  <c r="J1083" i="6"/>
  <c r="I1084" i="6"/>
  <c r="J1084" i="6"/>
  <c r="I1085" i="6"/>
  <c r="J1085" i="6"/>
  <c r="I1086" i="6"/>
  <c r="J1086" i="6"/>
  <c r="I1087" i="6"/>
  <c r="J1087" i="6"/>
  <c r="I1088" i="6"/>
  <c r="J1088" i="6"/>
  <c r="I1089" i="6"/>
  <c r="J1089" i="6"/>
  <c r="I1090" i="6"/>
  <c r="J1090" i="6"/>
  <c r="I1091" i="6"/>
  <c r="J1091" i="6"/>
  <c r="I1092" i="6"/>
  <c r="J1092" i="6"/>
  <c r="I1093" i="6"/>
  <c r="J1093" i="6"/>
  <c r="I1094" i="6"/>
  <c r="J1094" i="6"/>
  <c r="I1095" i="6"/>
  <c r="J1095" i="6"/>
  <c r="I1096" i="6"/>
  <c r="J1096" i="6"/>
  <c r="I1097" i="6"/>
  <c r="J1097" i="6"/>
  <c r="I1098" i="6"/>
  <c r="J1098" i="6"/>
  <c r="I1099" i="6"/>
  <c r="J1099" i="6"/>
  <c r="I1100" i="6"/>
  <c r="J1100" i="6"/>
  <c r="I1101" i="6"/>
  <c r="J1101" i="6"/>
  <c r="I1102" i="6"/>
  <c r="J1102" i="6"/>
  <c r="I1103" i="6"/>
  <c r="J1103" i="6"/>
  <c r="I1104" i="6"/>
  <c r="J1104" i="6"/>
  <c r="I1105" i="6"/>
  <c r="J1105" i="6"/>
  <c r="I1106" i="6"/>
  <c r="J1106" i="6"/>
  <c r="I1107" i="6"/>
  <c r="J1107" i="6"/>
  <c r="I1108" i="6"/>
  <c r="J1108" i="6"/>
  <c r="I1109" i="6"/>
  <c r="J1109" i="6"/>
  <c r="I1110" i="6"/>
  <c r="J1110" i="6"/>
  <c r="I1111" i="6"/>
  <c r="J1111" i="6"/>
  <c r="I1112" i="6"/>
  <c r="J1112" i="6"/>
  <c r="I1113" i="6"/>
  <c r="J1113" i="6"/>
  <c r="I1114" i="6"/>
  <c r="J1114" i="6"/>
  <c r="I1115" i="6"/>
  <c r="J1115" i="6"/>
  <c r="I1116" i="6"/>
  <c r="J1116" i="6"/>
  <c r="I1117" i="6"/>
  <c r="J1117" i="6"/>
  <c r="I1118" i="6"/>
  <c r="J1118" i="6"/>
  <c r="I1119" i="6"/>
  <c r="J1119" i="6"/>
  <c r="I1120" i="6"/>
  <c r="J1120" i="6"/>
  <c r="I1121" i="6"/>
  <c r="J1121" i="6"/>
  <c r="I1122" i="6"/>
  <c r="J1122" i="6"/>
  <c r="I1123" i="6"/>
  <c r="J1123" i="6"/>
  <c r="I1124" i="6"/>
  <c r="J1124" i="6"/>
  <c r="I1125" i="6"/>
  <c r="J1125" i="6"/>
  <c r="I1126" i="6"/>
  <c r="J1126" i="6"/>
  <c r="I1127" i="6"/>
  <c r="J1127" i="6"/>
  <c r="I1128" i="6"/>
  <c r="J1128" i="6"/>
  <c r="I1129" i="6"/>
  <c r="J1129" i="6"/>
  <c r="I1130" i="6"/>
  <c r="J1130" i="6"/>
  <c r="I1131" i="6"/>
  <c r="J1131" i="6"/>
  <c r="I1132" i="6"/>
  <c r="J1132" i="6"/>
  <c r="I1133" i="6"/>
  <c r="J1133" i="6"/>
  <c r="I1134" i="6"/>
  <c r="J1134" i="6"/>
  <c r="I1135" i="6"/>
  <c r="J1135" i="6"/>
  <c r="I1136" i="6"/>
  <c r="J1136" i="6"/>
  <c r="I1137" i="6"/>
  <c r="J1137" i="6"/>
  <c r="I1138" i="6"/>
  <c r="J1138" i="6"/>
  <c r="I1139" i="6"/>
  <c r="J1139" i="6"/>
  <c r="I1140" i="6"/>
  <c r="J1140" i="6"/>
  <c r="I1141" i="6"/>
  <c r="J1141" i="6"/>
  <c r="I1142" i="6"/>
  <c r="J1142" i="6"/>
  <c r="I1143" i="6"/>
  <c r="J1143" i="6"/>
  <c r="I1144" i="6"/>
  <c r="J1144" i="6"/>
  <c r="I1145" i="6"/>
  <c r="J1145" i="6"/>
  <c r="I1146" i="6"/>
  <c r="J1146" i="6"/>
  <c r="I1147" i="6"/>
  <c r="J1147" i="6"/>
  <c r="I1148" i="6"/>
  <c r="J1148" i="6"/>
  <c r="I1149" i="6"/>
  <c r="J1149" i="6"/>
  <c r="I1150" i="6"/>
  <c r="J1150" i="6"/>
  <c r="I1151" i="6"/>
  <c r="J1151" i="6"/>
  <c r="I1152" i="6"/>
  <c r="J1152" i="6"/>
  <c r="I1153" i="6"/>
  <c r="J1153" i="6"/>
  <c r="I1154" i="6"/>
  <c r="J1154" i="6"/>
  <c r="I1155" i="6"/>
  <c r="J1155" i="6"/>
  <c r="I1156" i="6"/>
  <c r="J1156" i="6"/>
  <c r="I1157" i="6"/>
  <c r="J1157" i="6"/>
  <c r="I1158" i="6"/>
  <c r="J1158" i="6"/>
  <c r="I1159" i="6"/>
  <c r="J1159" i="6"/>
  <c r="I1160" i="6"/>
  <c r="J1160" i="6"/>
  <c r="I1161" i="6"/>
  <c r="J1161" i="6"/>
  <c r="I1162" i="6"/>
  <c r="J1162" i="6"/>
  <c r="I1163" i="6"/>
  <c r="J1163" i="6"/>
  <c r="I1164" i="6"/>
  <c r="J1164" i="6"/>
  <c r="I1165" i="6"/>
  <c r="J1165" i="6"/>
  <c r="I1166" i="6"/>
  <c r="J1166" i="6"/>
  <c r="I1167" i="6"/>
  <c r="J1167" i="6"/>
  <c r="I1168" i="6"/>
  <c r="J1168" i="6"/>
  <c r="I1169" i="6"/>
  <c r="J1169" i="6"/>
  <c r="I1170" i="6"/>
  <c r="J1170" i="6"/>
  <c r="I1171" i="6"/>
  <c r="J1171" i="6"/>
  <c r="I1172" i="6"/>
  <c r="J1172" i="6"/>
  <c r="I1173" i="6"/>
  <c r="J1173" i="6"/>
  <c r="I1174" i="6"/>
  <c r="J1174" i="6"/>
  <c r="I1175" i="6"/>
  <c r="J1175" i="6"/>
  <c r="I1176" i="6"/>
  <c r="J1176" i="6"/>
  <c r="I1177" i="6"/>
  <c r="J1177" i="6"/>
  <c r="I1178" i="6"/>
  <c r="J1178" i="6"/>
  <c r="I1179" i="6"/>
  <c r="J1179" i="6"/>
  <c r="I1180" i="6"/>
  <c r="J1180" i="6"/>
  <c r="I1181" i="6"/>
  <c r="J1181" i="6"/>
  <c r="I1182" i="6"/>
  <c r="J1182" i="6"/>
  <c r="I1183" i="6"/>
  <c r="J1183" i="6"/>
  <c r="I1184" i="6"/>
  <c r="J1184" i="6"/>
  <c r="I1185" i="6"/>
  <c r="J1185" i="6"/>
  <c r="I1186" i="6"/>
  <c r="J1186" i="6"/>
  <c r="I1187" i="6"/>
  <c r="J1187" i="6"/>
  <c r="I1188" i="6"/>
  <c r="J1188" i="6"/>
  <c r="I1189" i="6"/>
  <c r="J1189" i="6"/>
  <c r="I1190" i="6"/>
  <c r="J1190" i="6"/>
  <c r="I1191" i="6"/>
  <c r="J1191" i="6"/>
  <c r="I1192" i="6"/>
  <c r="J1192" i="6"/>
  <c r="I1193" i="6"/>
  <c r="J1193" i="6"/>
  <c r="I1194" i="6"/>
  <c r="J1194" i="6"/>
  <c r="I1195" i="6"/>
  <c r="J1195" i="6"/>
  <c r="I1196" i="6"/>
  <c r="J1196" i="6"/>
  <c r="I1197" i="6"/>
  <c r="J1197" i="6"/>
  <c r="I1198" i="6"/>
  <c r="J1198" i="6"/>
  <c r="I1199" i="6"/>
  <c r="J1199" i="6"/>
  <c r="I1200" i="6"/>
  <c r="J1200" i="6"/>
  <c r="I1201" i="6"/>
  <c r="J1201" i="6"/>
  <c r="I1202" i="6"/>
  <c r="J1202" i="6"/>
  <c r="I1203" i="6"/>
  <c r="J1203" i="6"/>
  <c r="I1204" i="6"/>
  <c r="J1204" i="6"/>
  <c r="I1205" i="6"/>
  <c r="J1205" i="6"/>
  <c r="I1206" i="6"/>
  <c r="J1206" i="6"/>
  <c r="I1207" i="6"/>
  <c r="J1207" i="6"/>
  <c r="I1208" i="6"/>
  <c r="J1208" i="6"/>
  <c r="I1209" i="6"/>
  <c r="J1209" i="6"/>
  <c r="I1210" i="6"/>
  <c r="J1210" i="6"/>
  <c r="I1211" i="6"/>
  <c r="J1211" i="6"/>
  <c r="I1212" i="6"/>
  <c r="J1212" i="6"/>
  <c r="I1213" i="6"/>
  <c r="J1213" i="6"/>
  <c r="I1214" i="6"/>
  <c r="J1214" i="6"/>
  <c r="I1215" i="6"/>
  <c r="J1215" i="6"/>
  <c r="I1216" i="6"/>
  <c r="J1216" i="6"/>
  <c r="I1217" i="6"/>
  <c r="J1217" i="6"/>
  <c r="I1218" i="6"/>
  <c r="J1218" i="6"/>
  <c r="I1219" i="6"/>
  <c r="J1219" i="6"/>
  <c r="I1220" i="6"/>
  <c r="J1220" i="6"/>
  <c r="I1221" i="6"/>
  <c r="J1221" i="6"/>
  <c r="I1222" i="6"/>
  <c r="J1222" i="6"/>
  <c r="I1223" i="6"/>
  <c r="J1223" i="6"/>
  <c r="I1224" i="6"/>
  <c r="J1224" i="6"/>
  <c r="I1225" i="6"/>
  <c r="J1225" i="6"/>
  <c r="I1226" i="6"/>
  <c r="J1226" i="6"/>
  <c r="I1227" i="6"/>
  <c r="J1227" i="6"/>
  <c r="I1228" i="6"/>
  <c r="J1228" i="6"/>
  <c r="I1229" i="6"/>
  <c r="J1229" i="6"/>
  <c r="I1230" i="6"/>
  <c r="J1230" i="6"/>
  <c r="I1231" i="6"/>
  <c r="J1231" i="6"/>
  <c r="I1232" i="6"/>
  <c r="J1232" i="6"/>
  <c r="I1233" i="6"/>
  <c r="J1233" i="6"/>
  <c r="I1234" i="6"/>
  <c r="J1234" i="6"/>
  <c r="I1235" i="6"/>
  <c r="J1235" i="6"/>
  <c r="I1236" i="6"/>
  <c r="J1236" i="6"/>
  <c r="I1237" i="6"/>
  <c r="J1237" i="6"/>
  <c r="I1238" i="6"/>
  <c r="J1238" i="6"/>
  <c r="I1239" i="6"/>
  <c r="J1239" i="6"/>
  <c r="I1240" i="6"/>
  <c r="J1240" i="6"/>
  <c r="I1241" i="6"/>
  <c r="J1241" i="6"/>
  <c r="I1242" i="6"/>
  <c r="J1242" i="6"/>
  <c r="I1243" i="6"/>
  <c r="J1243" i="6"/>
  <c r="I1244" i="6"/>
  <c r="J1244" i="6"/>
  <c r="I1245" i="6"/>
  <c r="J1245" i="6"/>
  <c r="I1246" i="6"/>
  <c r="J1246" i="6"/>
  <c r="I1247" i="6"/>
  <c r="J1247" i="6"/>
  <c r="I1248" i="6"/>
  <c r="J1248" i="6"/>
  <c r="I1249" i="6"/>
  <c r="J1249" i="6"/>
  <c r="I1250" i="6"/>
  <c r="J1250" i="6"/>
  <c r="I1251" i="6"/>
  <c r="J1251" i="6"/>
  <c r="I1252" i="6"/>
  <c r="J1252" i="6"/>
  <c r="I1253" i="6"/>
  <c r="J1253" i="6"/>
  <c r="I1254" i="6"/>
  <c r="J1254" i="6"/>
  <c r="I1255" i="6"/>
  <c r="J1255" i="6"/>
  <c r="I1256" i="6"/>
  <c r="J1256" i="6"/>
  <c r="I1257" i="6"/>
  <c r="J1257" i="6"/>
  <c r="I1258" i="6"/>
  <c r="J1258" i="6"/>
  <c r="I1259" i="6"/>
  <c r="J1259" i="6"/>
  <c r="I1260" i="6"/>
  <c r="J1260" i="6"/>
  <c r="I1261" i="6"/>
  <c r="J1261" i="6"/>
  <c r="I1262" i="6"/>
  <c r="J1262" i="6"/>
  <c r="I1263" i="6"/>
  <c r="J1263" i="6"/>
  <c r="I1264" i="6"/>
  <c r="J1264" i="6"/>
  <c r="I1265" i="6"/>
  <c r="J1265" i="6"/>
  <c r="I1266" i="6"/>
  <c r="J1266" i="6"/>
  <c r="I1267" i="6"/>
  <c r="J1267" i="6"/>
  <c r="I1268" i="6"/>
  <c r="J1268" i="6"/>
  <c r="I1269" i="6"/>
  <c r="J1269" i="6"/>
  <c r="I1270" i="6"/>
  <c r="J1270" i="6"/>
  <c r="I1271" i="6"/>
  <c r="J1271" i="6"/>
  <c r="I1272" i="6"/>
  <c r="J1272" i="6"/>
  <c r="I1273" i="6"/>
  <c r="J1273" i="6"/>
  <c r="I1274" i="6"/>
  <c r="J1274" i="6"/>
  <c r="I1275" i="6"/>
  <c r="J1275" i="6"/>
  <c r="I1276" i="6"/>
  <c r="J1276" i="6"/>
  <c r="I1277" i="6"/>
  <c r="J1277" i="6"/>
  <c r="I1278" i="6"/>
  <c r="J1278" i="6"/>
  <c r="I1279" i="6"/>
  <c r="J1279" i="6"/>
  <c r="I1280" i="6"/>
  <c r="J1280" i="6"/>
  <c r="I1281" i="6"/>
  <c r="J1281" i="6"/>
  <c r="I1282" i="6"/>
  <c r="J1282" i="6"/>
  <c r="I1283" i="6"/>
  <c r="J1283" i="6"/>
  <c r="I1284" i="6"/>
  <c r="J1284" i="6"/>
  <c r="I1285" i="6"/>
  <c r="J1285" i="6"/>
  <c r="I1286" i="6"/>
  <c r="J1286" i="6"/>
  <c r="I1287" i="6"/>
  <c r="J1287" i="6"/>
  <c r="I1288" i="6"/>
  <c r="J1288" i="6"/>
  <c r="I1289" i="6"/>
  <c r="J1289" i="6"/>
  <c r="I1290" i="6"/>
  <c r="J1290" i="6"/>
  <c r="I1291" i="6"/>
  <c r="J1291" i="6"/>
  <c r="I1292" i="6"/>
  <c r="J1292" i="6"/>
  <c r="I1293" i="6"/>
  <c r="J1293" i="6"/>
  <c r="I1294" i="6"/>
  <c r="J1294" i="6"/>
  <c r="I1295" i="6"/>
  <c r="J1295" i="6"/>
  <c r="I1296" i="6"/>
  <c r="J1296" i="6"/>
  <c r="I1297" i="6"/>
  <c r="J1297" i="6"/>
  <c r="I1298" i="6"/>
  <c r="J1298" i="6"/>
  <c r="I1299" i="6"/>
  <c r="J1299" i="6"/>
  <c r="I1300" i="6"/>
  <c r="J1300" i="6"/>
  <c r="I1301" i="6"/>
  <c r="J1301" i="6"/>
  <c r="I1302" i="6"/>
  <c r="J1302" i="6"/>
  <c r="I1303" i="6"/>
  <c r="J1303" i="6"/>
  <c r="I1304" i="6"/>
  <c r="J1304" i="6"/>
  <c r="I1305" i="6"/>
  <c r="J1305" i="6"/>
  <c r="I1306" i="6"/>
  <c r="J1306" i="6"/>
  <c r="I1307" i="6"/>
  <c r="J1307" i="6"/>
  <c r="I1308" i="6"/>
  <c r="J1308" i="6"/>
  <c r="I1309" i="6"/>
  <c r="J1309" i="6"/>
  <c r="I1310" i="6"/>
  <c r="J1310" i="6"/>
  <c r="I1311" i="6"/>
  <c r="J1311" i="6"/>
  <c r="I1312" i="6"/>
  <c r="J1312" i="6"/>
  <c r="I1313" i="6"/>
  <c r="J1313" i="6"/>
  <c r="I1314" i="6"/>
  <c r="J1314" i="6"/>
  <c r="I1315" i="6"/>
  <c r="J1315" i="6"/>
  <c r="I1316" i="6"/>
  <c r="J1316" i="6"/>
  <c r="I1317" i="6"/>
  <c r="J1317" i="6"/>
  <c r="I1318" i="6"/>
  <c r="J1318" i="6"/>
  <c r="I1319" i="6"/>
  <c r="J1319" i="6"/>
  <c r="I1320" i="6"/>
  <c r="J1320" i="6"/>
  <c r="I1321" i="6"/>
  <c r="J1321" i="6"/>
  <c r="I1322" i="6"/>
  <c r="J1322" i="6"/>
  <c r="I1323" i="6"/>
  <c r="J1323" i="6"/>
  <c r="I1324" i="6"/>
  <c r="J1324" i="6"/>
  <c r="I1325" i="6"/>
  <c r="J1325" i="6"/>
  <c r="I1326" i="6"/>
  <c r="J1326" i="6"/>
  <c r="I1327" i="6"/>
  <c r="J1327" i="6"/>
  <c r="I1328" i="6"/>
  <c r="J1328" i="6"/>
  <c r="I1329" i="6"/>
  <c r="J1329" i="6"/>
  <c r="I1330" i="6"/>
  <c r="J1330" i="6"/>
  <c r="I1331" i="6"/>
  <c r="J1331" i="6"/>
  <c r="I1332" i="6"/>
  <c r="J1332" i="6"/>
  <c r="I1333" i="6"/>
  <c r="J1333" i="6"/>
  <c r="I1334" i="6"/>
  <c r="J1334" i="6"/>
  <c r="I1335" i="6"/>
  <c r="J1335" i="6"/>
  <c r="I1336" i="6"/>
  <c r="J1336" i="6"/>
  <c r="I1337" i="6"/>
  <c r="J1337" i="6"/>
  <c r="I1338" i="6"/>
  <c r="J1338" i="6"/>
  <c r="I1339" i="6"/>
  <c r="J1339" i="6"/>
  <c r="I1340" i="6"/>
  <c r="J1340" i="6"/>
  <c r="I1341" i="6"/>
  <c r="J1341" i="6"/>
  <c r="I1342" i="6"/>
  <c r="J1342" i="6"/>
  <c r="I1343" i="6"/>
  <c r="J1343" i="6"/>
  <c r="I1344" i="6"/>
  <c r="J1344" i="6"/>
  <c r="I1345" i="6"/>
  <c r="J1345" i="6"/>
  <c r="I1346" i="6"/>
  <c r="J1346" i="6"/>
  <c r="I1347" i="6"/>
  <c r="J1347" i="6"/>
  <c r="I1348" i="6"/>
  <c r="J1348" i="6"/>
  <c r="I1349" i="6"/>
  <c r="J1349" i="6"/>
  <c r="I1350" i="6"/>
  <c r="J1350" i="6"/>
  <c r="I1351" i="6"/>
  <c r="J1351" i="6"/>
  <c r="I1352" i="6"/>
  <c r="J1352" i="6"/>
  <c r="I1353" i="6"/>
  <c r="J1353" i="6"/>
  <c r="I1354" i="6"/>
  <c r="J1354" i="6"/>
  <c r="I1355" i="6"/>
  <c r="J1355" i="6"/>
  <c r="I1356" i="6"/>
  <c r="J1356" i="6"/>
  <c r="I1357" i="6"/>
  <c r="J1357" i="6"/>
  <c r="I1358" i="6"/>
  <c r="J1358" i="6"/>
  <c r="I1359" i="6"/>
  <c r="J1359" i="6"/>
  <c r="I1360" i="6"/>
  <c r="J1360" i="6"/>
  <c r="I1361" i="6"/>
  <c r="J1361" i="6"/>
  <c r="I1362" i="6"/>
  <c r="J1362" i="6"/>
  <c r="I1363" i="6"/>
  <c r="J1363" i="6"/>
  <c r="I1364" i="6"/>
  <c r="J1364" i="6"/>
  <c r="I1365" i="6"/>
  <c r="J1365" i="6"/>
  <c r="I1366" i="6"/>
  <c r="J1366" i="6"/>
  <c r="I1367" i="6"/>
  <c r="J1367" i="6"/>
  <c r="I1368" i="6"/>
  <c r="J1368" i="6"/>
  <c r="I1369" i="6"/>
  <c r="J1369" i="6"/>
  <c r="I1370" i="6"/>
  <c r="J1370" i="6"/>
  <c r="I1371" i="6"/>
  <c r="J1371" i="6"/>
  <c r="I1372" i="6"/>
  <c r="J1372" i="6"/>
  <c r="I1373" i="6"/>
  <c r="J1373" i="6"/>
  <c r="I1374" i="6"/>
  <c r="J1374" i="6"/>
  <c r="I1375" i="6"/>
  <c r="J1375" i="6"/>
  <c r="I1376" i="6"/>
  <c r="J1376" i="6"/>
  <c r="I1377" i="6"/>
  <c r="J1377" i="6"/>
  <c r="I1378" i="6"/>
  <c r="J1378" i="6"/>
  <c r="I1379" i="6"/>
  <c r="J1379" i="6"/>
  <c r="I1380" i="6"/>
  <c r="J1380" i="6"/>
  <c r="I1381" i="6"/>
  <c r="J1381" i="6"/>
  <c r="I1382" i="6"/>
  <c r="J1382" i="6"/>
  <c r="I1383" i="6"/>
  <c r="J1383" i="6"/>
  <c r="I1384" i="6"/>
  <c r="J1384" i="6"/>
  <c r="I1385" i="6"/>
  <c r="J1385" i="6"/>
  <c r="I1386" i="6"/>
  <c r="J1386" i="6"/>
  <c r="I1387" i="6"/>
  <c r="J1387" i="6"/>
  <c r="I1388" i="6"/>
  <c r="J1388" i="6"/>
  <c r="I1389" i="6"/>
  <c r="J1389" i="6"/>
  <c r="I1390" i="6"/>
  <c r="J1390" i="6"/>
  <c r="I1391" i="6"/>
  <c r="J1391" i="6"/>
  <c r="I1392" i="6"/>
  <c r="J1392" i="6"/>
  <c r="I1393" i="6"/>
  <c r="J1393" i="6"/>
  <c r="I1394" i="6"/>
  <c r="J1394" i="6"/>
  <c r="I1395" i="6"/>
  <c r="J1395" i="6"/>
  <c r="I1396" i="6"/>
  <c r="J1396" i="6"/>
  <c r="I1397" i="6"/>
  <c r="J1397" i="6"/>
  <c r="I1398" i="6"/>
  <c r="J1398" i="6"/>
  <c r="I1399" i="6"/>
  <c r="J1399" i="6"/>
  <c r="I1400" i="6"/>
  <c r="J1400" i="6"/>
  <c r="I1401" i="6"/>
  <c r="J1401" i="6"/>
  <c r="I1402" i="6"/>
  <c r="J1402" i="6"/>
  <c r="I1403" i="6"/>
  <c r="J1403" i="6"/>
  <c r="I1404" i="6"/>
  <c r="J1404" i="6"/>
  <c r="I1405" i="6"/>
  <c r="J1405" i="6"/>
  <c r="I1406" i="6"/>
  <c r="J1406" i="6"/>
  <c r="I1407" i="6"/>
  <c r="J1407" i="6"/>
  <c r="I1408" i="6"/>
  <c r="J1408" i="6"/>
  <c r="I1409" i="6"/>
  <c r="J1409" i="6"/>
  <c r="I1410" i="6"/>
  <c r="J1410" i="6"/>
  <c r="I1411" i="6"/>
  <c r="J1411" i="6"/>
  <c r="I1412" i="6"/>
  <c r="J1412" i="6"/>
  <c r="I1413" i="6"/>
  <c r="J1413" i="6"/>
  <c r="I1414" i="6"/>
  <c r="J1414" i="6"/>
  <c r="I1415" i="6"/>
  <c r="J1415" i="6"/>
  <c r="I1416" i="6"/>
  <c r="J1416" i="6"/>
  <c r="I1417" i="6"/>
  <c r="J1417" i="6"/>
  <c r="I1418" i="6"/>
  <c r="J1418" i="6"/>
  <c r="I1419" i="6"/>
  <c r="J1419" i="6"/>
  <c r="I1420" i="6"/>
  <c r="J1420" i="6"/>
  <c r="I1421" i="6"/>
  <c r="J1421" i="6"/>
  <c r="I1422" i="6"/>
  <c r="J1422" i="6"/>
  <c r="I1423" i="6"/>
  <c r="J1423" i="6"/>
  <c r="I1424" i="6"/>
  <c r="J1424" i="6"/>
  <c r="I1425" i="6"/>
  <c r="J1425" i="6"/>
  <c r="I1426" i="6"/>
  <c r="J1426" i="6"/>
  <c r="I1427" i="6"/>
  <c r="J1427" i="6"/>
  <c r="I1428" i="6"/>
  <c r="J1428" i="6"/>
  <c r="I1429" i="6"/>
  <c r="J1429" i="6"/>
  <c r="I1430" i="6"/>
  <c r="J1430" i="6"/>
  <c r="I1431" i="6"/>
  <c r="J1431" i="6"/>
  <c r="I1432" i="6"/>
  <c r="J1432" i="6"/>
  <c r="I1433" i="6"/>
  <c r="J1433" i="6"/>
  <c r="I1434" i="6"/>
  <c r="J1434" i="6"/>
  <c r="I1435" i="6"/>
  <c r="J1435" i="6"/>
  <c r="I1436" i="6"/>
  <c r="J1436" i="6"/>
  <c r="I1437" i="6"/>
  <c r="J1437" i="6"/>
  <c r="I1438" i="6"/>
  <c r="J1438" i="6"/>
  <c r="I1439" i="6"/>
  <c r="J1439" i="6"/>
  <c r="I1440" i="6"/>
  <c r="J1440" i="6"/>
  <c r="I1441" i="6"/>
  <c r="J1441" i="6"/>
  <c r="I1442" i="6"/>
  <c r="J1442" i="6"/>
  <c r="I1443" i="6"/>
  <c r="J1443" i="6"/>
  <c r="I1444" i="6"/>
  <c r="J1444" i="6"/>
  <c r="I1445" i="6"/>
  <c r="J1445" i="6"/>
  <c r="I1446" i="6"/>
  <c r="J1446" i="6"/>
  <c r="I1447" i="6"/>
  <c r="J1447" i="6"/>
  <c r="I1448" i="6"/>
  <c r="J1448" i="6"/>
  <c r="I1449" i="6"/>
  <c r="J1449" i="6"/>
  <c r="I1450" i="6"/>
  <c r="J1450" i="6"/>
  <c r="I1451" i="6"/>
  <c r="J1451" i="6"/>
  <c r="I1452" i="6"/>
  <c r="J1452" i="6"/>
  <c r="I1453" i="6"/>
  <c r="J1453" i="6"/>
  <c r="I1454" i="6"/>
  <c r="J1454" i="6"/>
  <c r="I1455" i="6"/>
  <c r="J1455" i="6"/>
  <c r="I1456" i="6"/>
  <c r="J1456" i="6"/>
  <c r="I1457" i="6"/>
  <c r="J1457" i="6"/>
  <c r="I1458" i="6"/>
  <c r="J1458" i="6"/>
  <c r="I1459" i="6"/>
  <c r="J1459" i="6"/>
  <c r="I1460" i="6"/>
  <c r="J1460" i="6"/>
  <c r="I1461" i="6"/>
  <c r="J1461" i="6"/>
  <c r="I1462" i="6"/>
  <c r="J1462" i="6"/>
  <c r="I1463" i="6"/>
  <c r="J1463" i="6"/>
  <c r="I1464" i="6"/>
  <c r="J1464" i="6"/>
  <c r="I1465" i="6"/>
  <c r="J1465" i="6"/>
  <c r="I1467" i="6"/>
  <c r="J1467" i="6"/>
  <c r="I1468" i="6"/>
  <c r="J1468" i="6"/>
  <c r="I1469" i="6"/>
  <c r="J1469" i="6"/>
  <c r="I1470" i="6"/>
  <c r="J1470" i="6"/>
  <c r="I1471" i="6"/>
  <c r="J1471" i="6"/>
  <c r="I1472" i="6"/>
  <c r="J1472" i="6"/>
  <c r="I1473" i="6"/>
  <c r="J1473" i="6"/>
  <c r="I1474" i="6"/>
  <c r="J1474" i="6"/>
  <c r="I1475" i="6"/>
  <c r="J1475" i="6"/>
  <c r="I1476" i="6"/>
  <c r="J1476" i="6"/>
  <c r="I1477" i="6"/>
  <c r="J1477" i="6"/>
  <c r="I1478" i="6"/>
  <c r="J1478" i="6"/>
  <c r="I1479" i="6"/>
  <c r="J1479" i="6"/>
  <c r="I1480" i="6"/>
  <c r="J1480" i="6"/>
  <c r="I1481" i="6"/>
  <c r="J1481" i="6"/>
  <c r="I1482" i="6"/>
  <c r="J1482" i="6"/>
  <c r="I1483" i="6"/>
  <c r="J1483" i="6"/>
  <c r="I1484" i="6"/>
  <c r="J1484" i="6"/>
  <c r="I1485" i="6"/>
  <c r="J1485" i="6"/>
  <c r="I1486" i="6"/>
  <c r="J1486" i="6"/>
  <c r="I1487" i="6"/>
  <c r="J1487" i="6"/>
  <c r="I1488" i="6"/>
  <c r="J1488" i="6"/>
  <c r="I1489" i="6"/>
  <c r="J1489" i="6"/>
  <c r="I1490" i="6"/>
  <c r="J1490" i="6"/>
  <c r="I1491" i="6"/>
  <c r="J1491" i="6"/>
  <c r="I1492" i="6"/>
  <c r="J1492" i="6"/>
  <c r="I1493" i="6"/>
  <c r="J1493" i="6"/>
  <c r="I1494" i="6"/>
  <c r="J1494" i="6"/>
  <c r="I1495" i="6"/>
  <c r="J1495" i="6"/>
  <c r="I1496" i="6"/>
  <c r="J1496" i="6"/>
  <c r="I1497" i="6"/>
  <c r="J1497" i="6"/>
  <c r="I1498" i="6"/>
  <c r="J1498" i="6"/>
  <c r="I1499" i="6"/>
  <c r="J1499" i="6"/>
  <c r="I1500" i="6"/>
  <c r="J1500" i="6"/>
  <c r="I1502" i="6"/>
  <c r="J1502" i="6"/>
  <c r="I1503" i="6"/>
  <c r="J1503" i="6"/>
  <c r="I1504" i="6"/>
  <c r="J1504" i="6"/>
  <c r="I1505" i="6"/>
  <c r="J1505" i="6"/>
  <c r="I1506" i="6"/>
  <c r="J1506" i="6"/>
  <c r="I1507" i="6"/>
  <c r="J1507" i="6"/>
  <c r="I1508" i="6"/>
  <c r="J1508" i="6"/>
  <c r="I1509" i="6"/>
  <c r="J1509" i="6"/>
  <c r="I1510" i="6"/>
  <c r="J1510" i="6"/>
  <c r="I1511" i="6"/>
  <c r="J1511" i="6"/>
  <c r="I1512" i="6"/>
  <c r="J1512" i="6"/>
  <c r="I1513" i="6"/>
  <c r="J1513" i="6"/>
  <c r="I1514" i="6"/>
  <c r="J1514" i="6"/>
  <c r="I1515" i="6"/>
  <c r="J1515" i="6"/>
  <c r="I1516" i="6"/>
  <c r="J1516" i="6"/>
  <c r="I1517" i="6"/>
  <c r="J1517" i="6"/>
  <c r="I1518" i="6"/>
  <c r="J1518" i="6"/>
  <c r="I1519" i="6"/>
  <c r="J1519" i="6"/>
  <c r="I1520" i="6"/>
  <c r="J1520" i="6"/>
  <c r="I1521" i="6"/>
  <c r="J1521" i="6"/>
  <c r="I1522" i="6"/>
  <c r="J1522" i="6"/>
  <c r="I1523" i="6"/>
  <c r="J1523" i="6"/>
  <c r="I1524" i="6"/>
  <c r="J1524" i="6"/>
  <c r="I1525" i="6"/>
  <c r="J1525" i="6"/>
  <c r="I1526" i="6"/>
  <c r="J1526" i="6"/>
  <c r="I1527" i="6"/>
  <c r="J1527" i="6"/>
  <c r="I1528" i="6"/>
  <c r="J1528" i="6"/>
  <c r="I1529" i="6"/>
  <c r="J1529" i="6"/>
  <c r="I1530" i="6"/>
  <c r="J1530" i="6"/>
  <c r="I1531" i="6"/>
  <c r="J1531" i="6"/>
  <c r="I1532" i="6"/>
  <c r="J1532" i="6"/>
  <c r="I1533" i="6"/>
  <c r="J1533" i="6"/>
  <c r="I1534" i="6"/>
  <c r="J1534" i="6"/>
  <c r="I1535" i="6"/>
  <c r="J1535" i="6"/>
  <c r="I1536" i="6"/>
  <c r="J1536" i="6"/>
  <c r="I1537" i="6"/>
  <c r="J1537" i="6"/>
  <c r="I1538" i="6"/>
  <c r="J1538" i="6"/>
  <c r="I1539" i="6"/>
  <c r="J1539" i="6"/>
  <c r="I1540" i="6"/>
  <c r="J1540" i="6"/>
  <c r="I1541" i="6"/>
  <c r="J1541" i="6"/>
  <c r="I1542" i="6"/>
  <c r="J1542" i="6"/>
  <c r="I1543" i="6"/>
  <c r="J1543" i="6"/>
  <c r="I1544" i="6"/>
  <c r="J1544" i="6"/>
  <c r="I1545" i="6"/>
  <c r="J1545" i="6"/>
  <c r="I1546" i="6"/>
  <c r="J1546" i="6"/>
  <c r="I1547" i="6"/>
  <c r="J1547" i="6"/>
  <c r="I1548" i="6"/>
  <c r="J1548" i="6"/>
  <c r="I1549" i="6"/>
  <c r="J1549" i="6"/>
  <c r="I1550" i="6"/>
  <c r="J1550" i="6"/>
  <c r="I1551" i="6"/>
  <c r="J1551" i="6"/>
  <c r="I1552" i="6"/>
  <c r="J1552" i="6"/>
  <c r="I1553" i="6"/>
  <c r="J1553" i="6"/>
  <c r="I1554" i="6"/>
  <c r="J1554" i="6"/>
  <c r="I1555" i="6"/>
  <c r="J1555" i="6"/>
  <c r="I1556" i="6"/>
  <c r="J1556" i="6"/>
  <c r="I1557" i="6"/>
  <c r="J1557" i="6"/>
  <c r="I1558" i="6"/>
  <c r="J1558" i="6"/>
  <c r="I1559" i="6"/>
  <c r="J1559" i="6"/>
  <c r="I1560" i="6"/>
  <c r="J1560" i="6"/>
  <c r="I1561" i="6"/>
  <c r="J1561" i="6"/>
  <c r="I1562" i="6"/>
  <c r="J1562" i="6"/>
  <c r="I1563" i="6"/>
  <c r="J1563" i="6"/>
  <c r="I1564" i="6"/>
  <c r="J1564" i="6"/>
  <c r="I1565" i="6"/>
  <c r="J1565" i="6"/>
  <c r="I1566" i="6"/>
  <c r="J1566" i="6"/>
  <c r="I1567" i="6"/>
  <c r="J1567" i="6"/>
  <c r="I1568" i="6"/>
  <c r="J1568" i="6"/>
  <c r="I1569" i="6"/>
  <c r="J1569" i="6"/>
  <c r="I1570" i="6"/>
  <c r="J1570" i="6"/>
  <c r="I1571" i="6"/>
  <c r="J1571" i="6"/>
  <c r="I1572" i="6"/>
  <c r="J1572" i="6"/>
  <c r="I1573" i="6"/>
  <c r="J1573" i="6"/>
  <c r="I1574" i="6"/>
  <c r="J1574" i="6"/>
  <c r="I1575" i="6"/>
  <c r="J1575" i="6"/>
  <c r="I1576" i="6"/>
  <c r="J1576" i="6"/>
  <c r="I1577" i="6"/>
  <c r="J1577" i="6"/>
  <c r="I1578" i="6"/>
  <c r="J1578" i="6"/>
  <c r="I1579" i="6"/>
  <c r="J1579" i="6"/>
  <c r="I1580" i="6"/>
  <c r="J1580" i="6"/>
  <c r="I1581" i="6"/>
  <c r="J1581" i="6"/>
  <c r="I1582" i="6"/>
  <c r="J1582" i="6"/>
  <c r="I1583" i="6"/>
  <c r="J1583" i="6"/>
  <c r="I1584" i="6"/>
  <c r="J1584" i="6"/>
  <c r="I1585" i="6"/>
  <c r="J1585" i="6"/>
  <c r="I1586" i="6"/>
  <c r="J1586" i="6"/>
  <c r="I1587" i="6"/>
  <c r="J1587" i="6"/>
  <c r="I1588" i="6"/>
  <c r="J1588" i="6"/>
  <c r="I1589" i="6"/>
  <c r="J1589" i="6"/>
  <c r="I1590" i="6"/>
  <c r="J1590" i="6"/>
  <c r="I1591" i="6"/>
  <c r="J1591" i="6"/>
  <c r="I1592" i="6"/>
  <c r="J1592" i="6"/>
  <c r="I1593" i="6"/>
  <c r="J1593" i="6"/>
  <c r="I1594" i="6"/>
  <c r="J1594" i="6"/>
  <c r="I1595" i="6"/>
  <c r="J1595" i="6"/>
  <c r="I1596" i="6"/>
  <c r="J1596" i="6"/>
  <c r="I1597" i="6"/>
  <c r="J1597" i="6"/>
  <c r="I1598" i="6"/>
  <c r="J1598" i="6"/>
  <c r="I1599" i="6"/>
  <c r="J1599" i="6"/>
  <c r="I1600" i="6"/>
  <c r="J1600" i="6"/>
  <c r="I1601" i="6"/>
  <c r="J1601" i="6"/>
  <c r="I1602" i="6"/>
  <c r="J1602" i="6"/>
  <c r="I1603" i="6"/>
  <c r="J1603" i="6"/>
  <c r="I1604" i="6"/>
  <c r="J1604" i="6"/>
  <c r="I1605" i="6"/>
  <c r="J1605" i="6"/>
  <c r="I1606" i="6"/>
  <c r="J1606" i="6"/>
  <c r="I1607" i="6"/>
  <c r="J1607" i="6"/>
  <c r="I1608" i="6"/>
  <c r="J1608" i="6"/>
  <c r="I1609" i="6"/>
  <c r="J1609" i="6"/>
  <c r="I1610" i="6"/>
  <c r="J1610" i="6"/>
  <c r="I1611" i="6"/>
  <c r="J1611" i="6"/>
  <c r="I1612" i="6"/>
  <c r="J1612" i="6"/>
  <c r="I1613" i="6"/>
  <c r="J1613" i="6"/>
  <c r="I1614" i="6"/>
  <c r="J1614" i="6"/>
  <c r="I1615" i="6"/>
  <c r="J1615" i="6"/>
  <c r="I1616" i="6"/>
  <c r="J1616" i="6"/>
  <c r="I1617" i="6"/>
  <c r="J1617" i="6"/>
  <c r="I1618" i="6"/>
  <c r="J1618" i="6"/>
  <c r="I1619" i="6"/>
  <c r="J1619" i="6"/>
  <c r="I1620" i="6"/>
  <c r="J1620" i="6"/>
  <c r="I1621" i="6"/>
  <c r="J1621" i="6"/>
  <c r="I1622" i="6"/>
  <c r="J1622" i="6"/>
  <c r="I1623" i="6"/>
  <c r="J1623" i="6"/>
  <c r="I1624" i="6"/>
  <c r="J1624" i="6"/>
  <c r="I1625" i="6"/>
  <c r="J1625" i="6"/>
  <c r="I1626" i="6"/>
  <c r="J1626" i="6"/>
  <c r="I1627" i="6"/>
  <c r="J1627" i="6"/>
  <c r="I1628" i="6"/>
  <c r="J1628" i="6"/>
  <c r="I1629" i="6"/>
  <c r="J1629" i="6"/>
  <c r="I1630" i="6"/>
  <c r="J1630" i="6"/>
  <c r="I1631" i="6"/>
  <c r="J1631" i="6"/>
  <c r="I1632" i="6"/>
  <c r="J1632" i="6"/>
  <c r="I1633" i="6"/>
  <c r="J1633" i="6"/>
  <c r="I1634" i="6"/>
  <c r="J1634" i="6"/>
  <c r="I1635" i="6"/>
  <c r="J1635" i="6"/>
  <c r="I1636" i="6"/>
  <c r="J1636" i="6"/>
  <c r="I1637" i="6"/>
  <c r="J1637" i="6"/>
  <c r="I1638" i="6"/>
  <c r="J1638" i="6"/>
  <c r="I1639" i="6"/>
  <c r="J1639" i="6"/>
  <c r="I1640" i="6"/>
  <c r="J1640" i="6"/>
  <c r="I1641" i="6"/>
  <c r="J1641" i="6"/>
  <c r="I1642" i="6"/>
  <c r="J1642" i="6"/>
  <c r="I1643" i="6"/>
  <c r="J1643" i="6"/>
  <c r="I1644" i="6"/>
  <c r="J1644" i="6"/>
  <c r="I1645" i="6"/>
  <c r="J1645" i="6"/>
  <c r="I1646" i="6"/>
  <c r="J1646" i="6"/>
  <c r="I1647" i="6"/>
  <c r="J1647" i="6"/>
  <c r="I1648" i="6"/>
  <c r="J1648" i="6"/>
  <c r="I1649" i="6"/>
  <c r="J1649" i="6"/>
  <c r="I1650" i="6"/>
  <c r="J1650" i="6"/>
  <c r="I1651" i="6"/>
  <c r="J1651" i="6"/>
  <c r="I1652" i="6"/>
  <c r="J1652" i="6"/>
  <c r="I1653" i="6"/>
  <c r="J1653" i="6"/>
  <c r="I1654" i="6"/>
  <c r="J1654" i="6"/>
  <c r="I1655" i="6"/>
  <c r="J1655" i="6"/>
  <c r="I1656" i="6"/>
  <c r="J1656" i="6"/>
  <c r="I1657" i="6"/>
  <c r="J1657" i="6"/>
  <c r="I1658" i="6"/>
  <c r="J1658" i="6"/>
  <c r="I1659" i="6"/>
  <c r="J1659" i="6"/>
  <c r="I1660" i="6"/>
  <c r="J1660" i="6"/>
  <c r="I1661" i="6"/>
  <c r="J1661" i="6"/>
  <c r="I1662" i="6"/>
  <c r="J1662" i="6"/>
  <c r="I1663" i="6"/>
  <c r="J1663" i="6"/>
  <c r="I1664" i="6"/>
  <c r="J1664" i="6"/>
  <c r="I1665" i="6"/>
  <c r="J1665" i="6"/>
  <c r="I1666" i="6"/>
  <c r="J1666" i="6"/>
  <c r="I1667" i="6"/>
  <c r="J1667" i="6"/>
  <c r="I1668" i="6"/>
  <c r="J1668" i="6"/>
  <c r="I1669" i="6"/>
  <c r="J1669" i="6"/>
  <c r="I1670" i="6"/>
  <c r="J1670" i="6"/>
  <c r="I1671" i="6"/>
  <c r="J1671" i="6"/>
  <c r="I1672" i="6"/>
  <c r="J1672" i="6"/>
  <c r="I1673" i="6"/>
  <c r="J1673" i="6"/>
  <c r="I1674" i="6"/>
  <c r="J1674" i="6"/>
  <c r="I1675" i="6"/>
  <c r="J1675" i="6"/>
  <c r="I1676" i="6"/>
  <c r="J1676" i="6"/>
  <c r="I1677" i="6"/>
  <c r="J1677" i="6"/>
  <c r="I1678" i="6"/>
  <c r="J1678" i="6"/>
  <c r="I1679" i="6"/>
  <c r="J1679" i="6"/>
  <c r="I1680" i="6"/>
  <c r="J1680" i="6"/>
  <c r="I1681" i="6"/>
  <c r="J1681" i="6"/>
  <c r="I1682" i="6"/>
  <c r="J1682" i="6"/>
  <c r="I1683" i="6"/>
  <c r="J1683" i="6"/>
  <c r="I1684" i="6"/>
  <c r="J1684" i="6"/>
  <c r="I1685" i="6"/>
  <c r="J1685" i="6"/>
  <c r="I1686" i="6"/>
  <c r="J1686" i="6"/>
  <c r="I1687" i="6"/>
  <c r="J1687" i="6"/>
  <c r="I1688" i="6"/>
  <c r="J1688" i="6"/>
  <c r="I1689" i="6"/>
  <c r="J1689" i="6"/>
  <c r="I1690" i="6"/>
  <c r="J1690" i="6"/>
  <c r="I1691" i="6"/>
  <c r="J1691" i="6"/>
  <c r="I1692" i="6"/>
  <c r="J1692" i="6"/>
  <c r="I1693" i="6"/>
  <c r="J1693" i="6"/>
  <c r="I1694" i="6"/>
  <c r="J1694" i="6"/>
  <c r="I1695" i="6"/>
  <c r="J1695" i="6"/>
  <c r="I1696" i="6"/>
  <c r="J1696" i="6"/>
  <c r="I1697" i="6"/>
  <c r="J1697" i="6"/>
  <c r="I1698" i="6"/>
  <c r="J1698" i="6"/>
  <c r="I1699" i="6"/>
  <c r="J1699" i="6"/>
  <c r="I1700" i="6"/>
  <c r="J1700" i="6"/>
  <c r="I1701" i="6"/>
  <c r="J1701" i="6"/>
  <c r="I1702" i="6"/>
  <c r="J1702" i="6"/>
  <c r="I1703" i="6"/>
  <c r="J1703" i="6"/>
  <c r="I1704" i="6"/>
  <c r="J1704" i="6"/>
  <c r="I1705" i="6"/>
  <c r="J1705" i="6"/>
  <c r="I1706" i="6"/>
  <c r="J1706" i="6"/>
  <c r="I1707" i="6"/>
  <c r="J1707" i="6"/>
  <c r="I1708" i="6"/>
  <c r="J1708" i="6"/>
  <c r="I1709" i="6"/>
  <c r="J1709" i="6"/>
  <c r="I1710" i="6"/>
  <c r="J1710" i="6"/>
  <c r="I1711" i="6"/>
  <c r="J1711" i="6"/>
  <c r="I1712" i="6"/>
  <c r="J1712" i="6"/>
  <c r="I1713" i="6"/>
  <c r="J1713" i="6"/>
  <c r="I1714" i="6"/>
  <c r="J1714" i="6"/>
  <c r="I1715" i="6"/>
  <c r="J1715" i="6"/>
  <c r="I1716" i="6"/>
  <c r="J1716" i="6"/>
  <c r="I1717" i="6"/>
  <c r="J1717" i="6"/>
  <c r="I1718" i="6"/>
  <c r="J1718" i="6"/>
  <c r="I1719" i="6"/>
  <c r="J1719" i="6"/>
  <c r="I1720" i="6"/>
  <c r="J1720" i="6"/>
  <c r="I1721" i="6"/>
  <c r="J1721" i="6"/>
  <c r="I1722" i="6"/>
  <c r="J1722" i="6"/>
  <c r="I1723" i="6"/>
  <c r="J1723" i="6"/>
  <c r="I1724" i="6"/>
  <c r="J1724" i="6"/>
  <c r="I1725" i="6"/>
  <c r="J1725" i="6"/>
  <c r="I1726" i="6"/>
  <c r="J1726" i="6"/>
  <c r="I1727" i="6"/>
  <c r="J1727" i="6"/>
  <c r="I1728" i="6"/>
  <c r="J1728" i="6"/>
  <c r="I1729" i="6"/>
  <c r="J1729" i="6"/>
  <c r="I1730" i="6"/>
  <c r="J1730" i="6"/>
  <c r="I1731" i="6"/>
  <c r="J1731" i="6"/>
  <c r="I1732" i="6"/>
  <c r="J1732" i="6"/>
  <c r="I1733" i="6"/>
  <c r="J1733" i="6"/>
  <c r="I1734" i="6"/>
  <c r="J1734" i="6"/>
  <c r="I1735" i="6"/>
  <c r="J1735" i="6"/>
  <c r="I1736" i="6"/>
  <c r="J1736" i="6"/>
  <c r="I1737" i="6"/>
  <c r="J1737" i="6"/>
  <c r="I1738" i="6"/>
  <c r="J1738" i="6"/>
  <c r="I1739" i="6"/>
  <c r="J1739" i="6"/>
  <c r="I1740" i="6"/>
  <c r="J1740" i="6"/>
  <c r="I1741" i="6"/>
  <c r="J1741" i="6"/>
  <c r="I1742" i="6"/>
  <c r="J1742" i="6"/>
  <c r="I1743" i="6"/>
  <c r="J1743" i="6"/>
  <c r="I1744" i="6"/>
  <c r="J1744" i="6"/>
  <c r="I1745" i="6"/>
  <c r="J1745" i="6"/>
  <c r="I1746" i="6"/>
  <c r="J1746" i="6"/>
  <c r="I1747" i="6"/>
  <c r="J1747" i="6"/>
  <c r="I1748" i="6"/>
  <c r="J1748" i="6"/>
  <c r="I1749" i="6"/>
  <c r="J1749" i="6"/>
  <c r="I1750" i="6"/>
  <c r="J1750" i="6"/>
  <c r="I1751" i="6"/>
  <c r="J1751" i="6"/>
  <c r="I1752" i="6"/>
  <c r="J1752" i="6"/>
  <c r="I1753" i="6"/>
  <c r="J1753" i="6"/>
  <c r="I1754" i="6"/>
  <c r="J1754" i="6"/>
  <c r="I1755" i="6"/>
  <c r="J1755" i="6"/>
  <c r="I1756" i="6"/>
  <c r="J1756" i="6"/>
  <c r="I1757" i="6"/>
  <c r="J1757" i="6"/>
  <c r="I1758" i="6"/>
  <c r="J1758" i="6"/>
  <c r="I1759" i="6"/>
  <c r="J1759" i="6"/>
  <c r="I1760" i="6"/>
  <c r="J1760" i="6"/>
  <c r="I1761" i="6"/>
  <c r="J1761" i="6"/>
  <c r="I1762" i="6"/>
  <c r="J1762" i="6"/>
  <c r="I1763" i="6"/>
  <c r="J1763" i="6"/>
  <c r="I1764" i="6"/>
  <c r="J1764" i="6"/>
  <c r="I1765" i="6"/>
  <c r="J1765" i="6"/>
  <c r="I1766" i="6"/>
  <c r="J1766" i="6"/>
  <c r="I1767" i="6"/>
  <c r="J1767" i="6"/>
  <c r="I1768" i="6"/>
  <c r="J1768" i="6"/>
  <c r="I1769" i="6"/>
  <c r="J1769" i="6"/>
  <c r="I1770" i="6"/>
  <c r="J1770" i="6"/>
  <c r="I1771" i="6"/>
  <c r="J1771" i="6"/>
  <c r="I1772" i="6"/>
  <c r="J1772" i="6"/>
  <c r="I1773" i="6"/>
  <c r="J1773" i="6"/>
  <c r="I1774" i="6"/>
  <c r="J1774" i="6"/>
  <c r="I1775" i="6"/>
  <c r="J1775" i="6"/>
  <c r="I1776" i="6"/>
  <c r="J1776" i="6"/>
  <c r="I1777" i="6"/>
  <c r="J1777" i="6"/>
  <c r="I1778" i="6"/>
  <c r="J1778" i="6"/>
  <c r="I1779" i="6"/>
  <c r="J1779" i="6"/>
  <c r="I1780" i="6"/>
  <c r="J1780" i="6"/>
  <c r="I1781" i="6"/>
  <c r="J1781" i="6"/>
  <c r="I1782" i="6"/>
  <c r="J1782" i="6"/>
  <c r="I1783" i="6"/>
  <c r="J1783" i="6"/>
  <c r="I1784" i="6"/>
  <c r="J1784" i="6"/>
  <c r="I1785" i="6"/>
  <c r="J1785" i="6"/>
  <c r="I1786" i="6"/>
  <c r="J1786" i="6"/>
  <c r="I1787" i="6"/>
  <c r="J1787" i="6"/>
  <c r="I1788" i="6"/>
  <c r="J1788" i="6"/>
  <c r="I1789" i="6"/>
  <c r="J1789" i="6"/>
  <c r="I1790" i="6"/>
  <c r="J1790" i="6"/>
  <c r="I1791" i="6"/>
  <c r="J1791" i="6"/>
  <c r="I1792" i="6"/>
  <c r="J1792" i="6"/>
  <c r="I1793" i="6"/>
  <c r="J1793" i="6"/>
  <c r="I1794" i="6"/>
  <c r="J1794" i="6"/>
  <c r="I1795" i="6"/>
  <c r="J1795" i="6"/>
  <c r="I1796" i="6"/>
  <c r="J1796" i="6"/>
  <c r="I1797" i="6"/>
  <c r="J1797" i="6"/>
  <c r="I1798" i="6"/>
  <c r="J1798" i="6"/>
  <c r="I1799" i="6"/>
  <c r="J1799" i="6"/>
  <c r="I1800" i="6"/>
  <c r="J1800" i="6"/>
  <c r="I1801" i="6"/>
  <c r="J1801" i="6"/>
  <c r="I1802" i="6"/>
  <c r="J1802" i="6"/>
  <c r="I1803" i="6"/>
  <c r="J1803" i="6"/>
  <c r="I1804" i="6"/>
  <c r="J1804" i="6"/>
  <c r="I1805" i="6"/>
  <c r="J1805" i="6"/>
  <c r="I1806" i="6"/>
  <c r="J1806" i="6"/>
  <c r="I1807" i="6"/>
  <c r="J1807" i="6"/>
  <c r="I1808" i="6"/>
  <c r="J1808" i="6"/>
  <c r="I1809" i="6"/>
  <c r="J1809" i="6"/>
  <c r="I1810" i="6"/>
  <c r="J1810" i="6"/>
  <c r="I1811" i="6"/>
  <c r="J1811" i="6"/>
  <c r="I1812" i="6"/>
  <c r="J1812" i="6"/>
  <c r="I1813" i="6"/>
  <c r="J1813" i="6"/>
  <c r="I1814" i="6"/>
  <c r="J1814" i="6"/>
  <c r="I1815" i="6"/>
  <c r="J1815" i="6"/>
  <c r="I1816" i="6"/>
  <c r="J1816" i="6"/>
  <c r="I1817" i="6"/>
  <c r="J1817" i="6"/>
  <c r="I1818" i="6"/>
  <c r="J1818" i="6"/>
  <c r="I1819" i="6"/>
  <c r="J1819" i="6"/>
  <c r="I1820" i="6"/>
  <c r="J1820" i="6"/>
  <c r="I1821" i="6"/>
  <c r="J1821" i="6"/>
  <c r="I1822" i="6"/>
  <c r="J1822" i="6"/>
  <c r="I1823" i="6"/>
  <c r="J1823" i="6"/>
  <c r="I1824" i="6"/>
  <c r="J1824" i="6"/>
  <c r="I1825" i="6"/>
  <c r="J1825" i="6"/>
  <c r="I1826" i="6"/>
  <c r="J1826" i="6"/>
  <c r="I1827" i="6"/>
  <c r="J1827" i="6"/>
  <c r="I1828" i="6"/>
  <c r="J1828" i="6"/>
  <c r="I1829" i="6"/>
  <c r="J1829" i="6"/>
  <c r="I1830" i="6"/>
  <c r="J1830" i="6"/>
  <c r="I1831" i="6"/>
  <c r="J1831" i="6"/>
  <c r="I1832" i="6"/>
  <c r="J1832" i="6"/>
  <c r="I1833" i="6"/>
  <c r="J1833" i="6"/>
  <c r="I1834" i="6"/>
  <c r="J1834" i="6"/>
  <c r="I1835" i="6"/>
  <c r="J1835" i="6"/>
  <c r="I1836" i="6"/>
  <c r="J1836" i="6"/>
  <c r="I1837" i="6"/>
  <c r="J1837" i="6"/>
  <c r="I1838" i="6"/>
  <c r="J1838" i="6"/>
  <c r="I1839" i="6"/>
  <c r="J1839" i="6"/>
  <c r="I1840" i="6"/>
  <c r="J1840" i="6"/>
  <c r="I1841" i="6"/>
  <c r="J1841" i="6"/>
  <c r="I1842" i="6"/>
  <c r="J1842" i="6"/>
  <c r="I1843" i="6"/>
  <c r="J1843" i="6"/>
  <c r="I1844" i="6"/>
  <c r="J1844" i="6"/>
  <c r="I1845" i="6"/>
  <c r="J1845" i="6"/>
  <c r="I1846" i="6"/>
  <c r="J1846" i="6"/>
  <c r="I1847" i="6"/>
  <c r="J1847" i="6"/>
  <c r="I1848" i="6"/>
  <c r="J1848" i="6"/>
  <c r="I1849" i="6"/>
  <c r="J1849" i="6"/>
  <c r="I1850" i="6"/>
  <c r="J1850" i="6"/>
  <c r="I1851" i="6"/>
  <c r="J1851" i="6"/>
  <c r="I1852" i="6"/>
  <c r="J1852" i="6"/>
  <c r="I1853" i="6"/>
  <c r="J1853" i="6"/>
  <c r="I1854" i="6"/>
  <c r="J1854" i="6"/>
  <c r="I1855" i="6"/>
  <c r="J1855" i="6"/>
  <c r="I1856" i="6"/>
  <c r="J1856" i="6"/>
  <c r="I1857" i="6"/>
  <c r="J1857" i="6"/>
  <c r="I1858" i="6"/>
  <c r="J1858" i="6"/>
  <c r="I1859" i="6"/>
  <c r="J1859" i="6"/>
  <c r="I1860" i="6"/>
  <c r="J1860" i="6"/>
  <c r="I1861" i="6"/>
  <c r="J1861" i="6"/>
  <c r="I1862" i="6"/>
  <c r="J1862" i="6"/>
  <c r="I1863" i="6"/>
  <c r="J1863" i="6"/>
  <c r="I1864" i="6"/>
  <c r="J1864" i="6"/>
  <c r="I1865" i="6"/>
  <c r="J1865" i="6"/>
  <c r="I1866" i="6"/>
  <c r="J1866" i="6"/>
  <c r="I1867" i="6"/>
  <c r="J1867" i="6"/>
  <c r="I1868" i="6"/>
  <c r="J1868" i="6"/>
  <c r="I1869" i="6"/>
  <c r="J1869" i="6"/>
  <c r="I1870" i="6"/>
  <c r="J1870" i="6"/>
  <c r="I1871" i="6"/>
  <c r="J1871" i="6"/>
  <c r="I1872" i="6"/>
  <c r="J1872" i="6"/>
  <c r="I1873" i="6"/>
  <c r="J1873" i="6"/>
  <c r="I1874" i="6"/>
  <c r="J1874" i="6"/>
  <c r="I1875" i="6"/>
  <c r="J1875" i="6"/>
  <c r="I1876" i="6"/>
  <c r="J1876" i="6"/>
  <c r="I1877" i="6"/>
  <c r="J1877" i="6"/>
  <c r="I1878" i="6"/>
  <c r="J1878" i="6"/>
  <c r="I1879" i="6"/>
  <c r="J1879" i="6"/>
  <c r="I1880" i="6"/>
  <c r="J1880" i="6"/>
  <c r="I1881" i="6"/>
  <c r="J1881" i="6"/>
  <c r="I1882" i="6"/>
  <c r="J1882" i="6"/>
  <c r="I1883" i="6"/>
  <c r="J1883" i="6"/>
  <c r="I1884" i="6"/>
  <c r="J1884" i="6"/>
  <c r="I1885" i="6"/>
  <c r="J1885" i="6"/>
  <c r="I1886" i="6"/>
  <c r="J1886" i="6"/>
  <c r="I1887" i="6"/>
  <c r="J1887" i="6"/>
  <c r="I1888" i="6"/>
  <c r="J1888" i="6"/>
  <c r="I1889" i="6"/>
  <c r="J1889" i="6"/>
  <c r="I1890" i="6"/>
  <c r="J1890" i="6"/>
  <c r="I1891" i="6"/>
  <c r="J1891" i="6"/>
  <c r="I1892" i="6"/>
  <c r="J1892" i="6"/>
  <c r="I1893" i="6"/>
  <c r="J1893" i="6"/>
  <c r="I1894" i="6"/>
  <c r="J1894" i="6"/>
  <c r="I1895" i="6"/>
  <c r="J1895" i="6"/>
  <c r="I1896" i="6"/>
  <c r="J1896" i="6"/>
  <c r="I1897" i="6"/>
  <c r="J1897" i="6"/>
  <c r="I1898" i="6"/>
  <c r="J1898" i="6"/>
  <c r="I1899" i="6"/>
  <c r="J1899" i="6"/>
  <c r="I1900" i="6"/>
  <c r="J1900" i="6"/>
  <c r="I1901" i="6"/>
  <c r="J1901" i="6"/>
  <c r="I1902" i="6"/>
  <c r="J1902" i="6"/>
  <c r="I1903" i="6"/>
  <c r="J1903" i="6"/>
  <c r="I1904" i="6"/>
  <c r="J1904" i="6"/>
  <c r="I1905" i="6"/>
  <c r="J1905" i="6"/>
  <c r="I1906" i="6"/>
  <c r="J1906" i="6"/>
  <c r="I1907" i="6"/>
  <c r="J1907" i="6"/>
  <c r="I1908" i="6"/>
  <c r="J1908" i="6"/>
  <c r="I1909" i="6"/>
  <c r="J1909" i="6"/>
  <c r="I1910" i="6"/>
  <c r="J1910" i="6"/>
  <c r="I1911" i="6"/>
  <c r="J1911" i="6"/>
  <c r="I1912" i="6"/>
  <c r="J1912" i="6"/>
  <c r="I1913" i="6"/>
  <c r="J1913" i="6"/>
  <c r="I1914" i="6"/>
  <c r="J1914" i="6"/>
  <c r="I1915" i="6"/>
  <c r="J1915" i="6"/>
  <c r="I1916" i="6"/>
  <c r="J1916" i="6"/>
  <c r="I1917" i="6"/>
  <c r="J1917" i="6"/>
  <c r="I1918" i="6"/>
  <c r="J1918" i="6"/>
  <c r="I1919" i="6"/>
  <c r="J1919" i="6"/>
  <c r="I1920" i="6"/>
  <c r="J1920" i="6"/>
  <c r="I1921" i="6"/>
  <c r="J1921" i="6"/>
  <c r="I1922" i="6"/>
  <c r="J1922" i="6"/>
  <c r="I1923" i="6"/>
  <c r="J1923" i="6"/>
  <c r="I1924" i="6"/>
  <c r="J1924" i="6"/>
  <c r="I1925" i="6"/>
  <c r="J1925" i="6"/>
  <c r="I1926" i="6"/>
  <c r="J1926" i="6"/>
  <c r="I1927" i="6"/>
  <c r="J1927" i="6"/>
  <c r="I1928" i="6"/>
  <c r="J1928" i="6"/>
  <c r="I1929" i="6"/>
  <c r="J1929" i="6"/>
  <c r="I1930" i="6"/>
  <c r="J1930" i="6"/>
  <c r="I1931" i="6"/>
  <c r="J1931" i="6"/>
  <c r="I1932" i="6"/>
  <c r="J1932" i="6"/>
  <c r="I1933" i="6"/>
  <c r="J1933" i="6"/>
  <c r="I1934" i="6"/>
  <c r="J1934" i="6"/>
  <c r="I1935" i="6"/>
  <c r="J1935" i="6"/>
  <c r="I1936" i="6"/>
  <c r="J1936" i="6"/>
  <c r="I1937" i="6"/>
  <c r="J1937" i="6"/>
  <c r="I1938" i="6"/>
  <c r="J1938" i="6"/>
  <c r="I1939" i="6"/>
  <c r="J1939" i="6"/>
  <c r="I1940" i="6"/>
  <c r="J1940" i="6"/>
  <c r="I1941" i="6"/>
  <c r="J1941" i="6"/>
  <c r="I1942" i="6"/>
  <c r="J1942" i="6"/>
  <c r="I1943" i="6"/>
  <c r="J1943" i="6"/>
  <c r="I1944" i="6"/>
  <c r="J1944" i="6"/>
  <c r="I1945" i="6"/>
  <c r="J1945" i="6"/>
  <c r="I1946" i="6"/>
  <c r="J1946" i="6"/>
  <c r="I1947" i="6"/>
  <c r="J1947" i="6"/>
  <c r="I1948" i="6"/>
  <c r="J1948" i="6"/>
  <c r="I1949" i="6"/>
  <c r="J1949" i="6"/>
  <c r="I1950" i="6"/>
  <c r="J1950" i="6"/>
  <c r="I1951" i="6"/>
  <c r="J1951" i="6"/>
  <c r="I1952" i="6"/>
  <c r="J1952" i="6"/>
  <c r="I1953" i="6"/>
  <c r="J1953" i="6"/>
  <c r="I1954" i="6"/>
  <c r="J1954" i="6"/>
  <c r="I1955" i="6"/>
  <c r="J1955" i="6"/>
  <c r="I1956" i="6"/>
  <c r="J1956" i="6"/>
  <c r="I1957" i="6"/>
  <c r="J1957" i="6"/>
  <c r="I1958" i="6"/>
  <c r="J1958" i="6"/>
  <c r="I1959" i="6"/>
  <c r="J1959" i="6"/>
  <c r="I1960" i="6"/>
  <c r="J1960" i="6"/>
  <c r="I1961" i="6"/>
  <c r="J1961" i="6"/>
  <c r="I1962" i="6"/>
  <c r="J1962" i="6"/>
  <c r="I1963" i="6"/>
  <c r="J1963" i="6"/>
  <c r="I1964" i="6"/>
  <c r="J1964" i="6"/>
  <c r="I1965" i="6"/>
  <c r="J1965" i="6"/>
  <c r="I1966" i="6"/>
  <c r="J1966" i="6"/>
  <c r="I1967" i="6"/>
  <c r="J1967" i="6"/>
  <c r="I1968" i="6"/>
  <c r="J1968" i="6"/>
  <c r="I1969" i="6"/>
  <c r="J1969" i="6"/>
  <c r="I1970" i="6"/>
  <c r="J1970" i="6"/>
  <c r="I1971" i="6"/>
  <c r="J1971" i="6"/>
  <c r="I1972" i="6"/>
  <c r="J1972" i="6"/>
  <c r="I1973" i="6"/>
  <c r="J1973" i="6"/>
  <c r="I1974" i="6"/>
  <c r="J1974" i="6"/>
  <c r="I1975" i="6"/>
  <c r="J1975" i="6"/>
  <c r="I1976" i="6"/>
  <c r="J1976" i="6"/>
  <c r="I1977" i="6"/>
  <c r="J1977" i="6"/>
  <c r="I1978" i="6"/>
  <c r="J1978" i="6"/>
  <c r="I1979" i="6"/>
  <c r="J1979" i="6"/>
  <c r="I1980" i="6"/>
  <c r="J1980" i="6"/>
  <c r="I1981" i="6"/>
  <c r="J1981" i="6"/>
  <c r="I1982" i="6"/>
  <c r="J1982" i="6"/>
  <c r="I1983" i="6"/>
  <c r="J1983" i="6"/>
  <c r="I1984" i="6"/>
  <c r="J1984" i="6"/>
  <c r="I1985" i="6"/>
  <c r="J1985" i="6"/>
  <c r="I1986" i="6"/>
  <c r="J1986" i="6"/>
  <c r="I1987" i="6"/>
  <c r="J1987" i="6"/>
  <c r="I1988" i="6"/>
  <c r="J1988" i="6"/>
  <c r="I1989" i="6"/>
  <c r="J1989" i="6"/>
  <c r="I1990" i="6"/>
  <c r="J1990" i="6"/>
  <c r="I1991" i="6"/>
  <c r="J1991" i="6"/>
  <c r="I1992" i="6"/>
  <c r="J1992" i="6"/>
  <c r="I1993" i="6"/>
  <c r="J1993" i="6"/>
  <c r="I1994" i="6"/>
  <c r="J1994" i="6"/>
  <c r="I1995" i="6"/>
  <c r="J1995" i="6"/>
  <c r="I1996" i="6"/>
  <c r="J1996" i="6"/>
  <c r="I1997" i="6"/>
  <c r="J1997" i="6"/>
  <c r="I1998" i="6"/>
  <c r="J1998" i="6"/>
  <c r="I1999" i="6"/>
  <c r="J1999" i="6"/>
  <c r="I2000" i="6"/>
  <c r="J2000" i="6"/>
  <c r="I2001" i="6"/>
  <c r="J2001" i="6"/>
  <c r="I2002" i="6"/>
  <c r="J2002" i="6"/>
  <c r="I2003" i="6"/>
  <c r="J2003" i="6"/>
  <c r="I2004" i="6"/>
  <c r="J2004" i="6"/>
  <c r="I2005" i="6"/>
  <c r="J2005" i="6"/>
  <c r="I2006" i="6"/>
  <c r="J2006" i="6"/>
  <c r="I2007" i="6"/>
  <c r="J2007" i="6"/>
  <c r="I2008" i="6"/>
  <c r="J2008" i="6"/>
  <c r="I2009" i="6"/>
  <c r="J2009" i="6"/>
  <c r="I2010" i="6"/>
  <c r="J2010" i="6"/>
  <c r="I2011" i="6"/>
  <c r="J2011" i="6"/>
  <c r="I2012" i="6"/>
  <c r="J2012" i="6"/>
  <c r="I2013" i="6"/>
  <c r="J2013" i="6"/>
  <c r="I2014" i="6"/>
  <c r="J2014" i="6"/>
  <c r="I2015" i="6"/>
  <c r="J2015" i="6"/>
  <c r="I2016" i="6"/>
  <c r="J2016" i="6"/>
  <c r="I2017" i="6"/>
  <c r="J2017" i="6"/>
  <c r="I2018" i="6"/>
  <c r="J2018" i="6"/>
  <c r="I2019" i="6"/>
  <c r="J2019" i="6"/>
  <c r="I2020" i="6"/>
  <c r="J2020" i="6"/>
  <c r="I2021" i="6"/>
  <c r="J2021" i="6"/>
  <c r="I2022" i="6"/>
  <c r="J2022" i="6"/>
  <c r="I2023" i="6"/>
  <c r="J2023" i="6"/>
  <c r="I2024" i="6"/>
  <c r="J2024" i="6"/>
  <c r="I2025" i="6"/>
  <c r="J2025" i="6"/>
  <c r="I2026" i="6"/>
  <c r="J2026" i="6"/>
  <c r="I2027" i="6"/>
  <c r="J2027" i="6"/>
  <c r="I2028" i="6"/>
  <c r="J2028" i="6"/>
  <c r="I2029" i="6"/>
  <c r="J2029" i="6"/>
  <c r="I2030" i="6"/>
  <c r="J2030" i="6"/>
  <c r="I2031" i="6"/>
  <c r="J2031" i="6"/>
  <c r="I2032" i="6"/>
  <c r="J2032" i="6"/>
  <c r="I2033" i="6"/>
  <c r="J2033" i="6"/>
  <c r="I2034" i="6"/>
  <c r="J2034" i="6"/>
  <c r="I2035" i="6"/>
  <c r="J2035" i="6"/>
  <c r="I2036" i="6"/>
  <c r="J2036" i="6"/>
  <c r="I2037" i="6"/>
  <c r="J2037" i="6"/>
  <c r="I2038" i="6"/>
  <c r="J2038" i="6"/>
  <c r="I2039" i="6"/>
  <c r="J2039" i="6"/>
  <c r="I2040" i="6"/>
  <c r="J2040" i="6"/>
  <c r="I2041" i="6"/>
  <c r="J2041" i="6"/>
  <c r="I2042" i="6"/>
  <c r="J2042" i="6"/>
  <c r="I2043" i="6"/>
  <c r="J2043" i="6"/>
  <c r="I2044" i="6"/>
  <c r="J2044" i="6"/>
  <c r="I2045" i="6"/>
  <c r="J2045" i="6"/>
  <c r="I2046" i="6"/>
  <c r="J2046" i="6"/>
  <c r="I2047" i="6"/>
  <c r="J2047" i="6"/>
  <c r="I2048" i="6"/>
  <c r="J2048" i="6"/>
  <c r="I2049" i="6"/>
  <c r="J2049" i="6"/>
  <c r="I2050" i="6"/>
  <c r="J2050" i="6"/>
  <c r="I2051" i="6"/>
  <c r="J2051" i="6"/>
  <c r="I2052" i="6"/>
  <c r="J2052" i="6"/>
  <c r="I2053" i="6"/>
  <c r="J2053" i="6"/>
  <c r="I2054" i="6"/>
  <c r="J2054" i="6"/>
  <c r="I2055" i="6"/>
  <c r="J2055" i="6"/>
  <c r="I2056" i="6"/>
  <c r="J2056" i="6"/>
  <c r="I2057" i="6"/>
  <c r="J2057" i="6"/>
  <c r="I2058" i="6"/>
  <c r="J2058" i="6"/>
  <c r="I2059" i="6"/>
  <c r="J2059" i="6"/>
  <c r="I2060" i="6"/>
  <c r="J2060" i="6"/>
  <c r="I2061" i="6"/>
  <c r="J2061" i="6"/>
  <c r="I2062" i="6"/>
  <c r="J2062" i="6"/>
  <c r="I2063" i="6"/>
  <c r="J2063" i="6"/>
  <c r="I2064" i="6"/>
  <c r="J2064" i="6"/>
  <c r="I2065" i="6"/>
  <c r="J2065" i="6"/>
  <c r="I2066" i="6"/>
  <c r="J2066" i="6"/>
  <c r="I2067" i="6"/>
  <c r="J2067" i="6"/>
  <c r="I2068" i="6"/>
  <c r="J2068" i="6"/>
  <c r="I2069" i="6"/>
  <c r="J2069" i="6"/>
  <c r="I2070" i="6"/>
  <c r="J2070" i="6"/>
  <c r="I2071" i="6"/>
  <c r="J2071" i="6"/>
  <c r="I2072" i="6"/>
  <c r="J2072" i="6"/>
  <c r="I2073" i="6"/>
  <c r="J2073" i="6"/>
  <c r="I2074" i="6"/>
  <c r="J2074" i="6"/>
  <c r="I2075" i="6"/>
  <c r="J2075" i="6"/>
  <c r="I2076" i="6"/>
  <c r="J2076" i="6"/>
  <c r="I2077" i="6"/>
  <c r="J2077" i="6"/>
  <c r="I2078" i="6"/>
  <c r="J2078" i="6"/>
  <c r="I2079" i="6"/>
  <c r="J2079" i="6"/>
  <c r="I2080" i="6"/>
  <c r="J2080" i="6"/>
  <c r="I2081" i="6"/>
  <c r="J2081" i="6"/>
  <c r="I2082" i="6"/>
  <c r="J2082" i="6"/>
  <c r="I2083" i="6"/>
  <c r="J2083" i="6"/>
  <c r="I2084" i="6"/>
  <c r="J2084" i="6"/>
  <c r="I2085" i="6"/>
  <c r="J2085" i="6"/>
  <c r="I2086" i="6"/>
  <c r="J2086" i="6"/>
  <c r="I2087" i="6"/>
  <c r="J2087" i="6"/>
  <c r="I2088" i="6"/>
  <c r="J2088" i="6"/>
  <c r="I2089" i="6"/>
  <c r="J2089" i="6"/>
  <c r="I2090" i="6"/>
  <c r="J2090" i="6"/>
  <c r="I2091" i="6"/>
  <c r="J2091" i="6"/>
  <c r="I2092" i="6"/>
  <c r="J2092" i="6"/>
  <c r="I2093" i="6"/>
  <c r="J2093" i="6"/>
  <c r="I2094" i="6"/>
  <c r="J2094" i="6"/>
  <c r="I2095" i="6"/>
  <c r="J2095" i="6"/>
  <c r="I2096" i="6"/>
  <c r="J2096" i="6"/>
  <c r="I2097" i="6"/>
  <c r="J2097" i="6"/>
  <c r="I2098" i="6"/>
  <c r="J2098" i="6"/>
  <c r="I2099" i="6"/>
  <c r="J2099" i="6"/>
  <c r="I2100" i="6"/>
  <c r="J2100" i="6"/>
  <c r="I2101" i="6"/>
  <c r="J2101" i="6"/>
  <c r="I2102" i="6"/>
  <c r="J2102" i="6"/>
  <c r="I2103" i="6"/>
  <c r="J2103" i="6"/>
  <c r="I2104" i="6"/>
  <c r="J2104" i="6"/>
  <c r="I2105" i="6"/>
  <c r="J2105" i="6"/>
  <c r="I2106" i="6"/>
  <c r="J2106" i="6"/>
  <c r="I2107" i="6"/>
  <c r="J2107" i="6"/>
  <c r="I2108" i="6"/>
  <c r="J2108" i="6"/>
  <c r="I2109" i="6"/>
  <c r="J2109" i="6"/>
  <c r="I2110" i="6"/>
  <c r="J2110" i="6"/>
  <c r="I2111" i="6"/>
  <c r="J2111" i="6"/>
  <c r="I2112" i="6"/>
  <c r="J2112" i="6"/>
  <c r="I2113" i="6"/>
  <c r="J2113" i="6"/>
  <c r="I2114" i="6"/>
  <c r="J2114" i="6"/>
  <c r="I2115" i="6"/>
  <c r="J2115" i="6"/>
  <c r="I2116" i="6"/>
  <c r="J2116" i="6"/>
  <c r="I2117" i="6"/>
  <c r="J2117" i="6"/>
  <c r="I2118" i="6"/>
  <c r="J2118" i="6"/>
  <c r="I2119" i="6"/>
  <c r="J2119" i="6"/>
  <c r="I2120" i="6"/>
  <c r="J2120" i="6"/>
  <c r="I2121" i="6"/>
  <c r="J2121" i="6"/>
  <c r="I2122" i="6"/>
  <c r="J2122" i="6"/>
  <c r="I2123" i="6"/>
  <c r="J2123" i="6"/>
  <c r="I2124" i="6"/>
  <c r="J2124" i="6"/>
  <c r="I2125" i="6"/>
  <c r="J2125" i="6"/>
  <c r="I2126" i="6"/>
  <c r="J2126" i="6"/>
  <c r="I2127" i="6"/>
  <c r="J2127" i="6"/>
  <c r="I2128" i="6"/>
  <c r="J2128" i="6"/>
  <c r="I2129" i="6"/>
  <c r="J2129" i="6"/>
  <c r="I2130" i="6"/>
  <c r="J2130" i="6"/>
  <c r="I2131" i="6"/>
  <c r="J2131" i="6"/>
  <c r="I2132" i="6"/>
  <c r="J2132" i="6"/>
  <c r="I2133" i="6"/>
  <c r="J2133" i="6"/>
  <c r="I2134" i="6"/>
  <c r="J2134" i="6"/>
  <c r="I2135" i="6"/>
  <c r="J2135" i="6"/>
  <c r="I2136" i="6"/>
  <c r="J2136" i="6"/>
  <c r="I2137" i="6"/>
  <c r="J2137" i="6"/>
  <c r="I2138" i="6"/>
  <c r="J2138" i="6"/>
  <c r="I2139" i="6"/>
  <c r="J2139" i="6"/>
  <c r="I2140" i="6"/>
  <c r="J2140" i="6"/>
  <c r="I2141" i="6"/>
  <c r="J2141" i="6"/>
  <c r="I2142" i="6"/>
  <c r="J2142" i="6"/>
  <c r="I2143" i="6"/>
  <c r="J2143" i="6"/>
  <c r="I2144" i="6"/>
  <c r="J2144" i="6"/>
  <c r="I2145" i="6"/>
  <c r="J2145" i="6"/>
  <c r="I2146" i="6"/>
  <c r="J2146" i="6"/>
  <c r="I2147" i="6"/>
  <c r="J2147" i="6"/>
  <c r="I2148" i="6"/>
  <c r="J2148" i="6"/>
  <c r="I2149" i="6"/>
  <c r="J2149" i="6"/>
  <c r="I2150" i="6"/>
  <c r="J2150" i="6"/>
  <c r="I2151" i="6"/>
  <c r="J2151" i="6"/>
  <c r="I2152" i="6"/>
  <c r="J2152" i="6"/>
  <c r="I2153" i="6"/>
  <c r="J2153" i="6"/>
  <c r="I2154" i="6"/>
  <c r="J2154" i="6"/>
  <c r="I2155" i="6"/>
  <c r="J2155" i="6"/>
  <c r="I2156" i="6"/>
  <c r="J2156" i="6"/>
  <c r="I2157" i="6"/>
  <c r="J2157" i="6"/>
  <c r="I2158" i="6"/>
  <c r="J2158" i="6"/>
  <c r="I2159" i="6"/>
  <c r="J2159" i="6"/>
  <c r="I2160" i="6"/>
  <c r="J2160" i="6"/>
  <c r="I2161" i="6"/>
  <c r="J2161" i="6"/>
  <c r="I2162" i="6"/>
  <c r="J2162" i="6"/>
  <c r="I2163" i="6"/>
  <c r="J2163" i="6"/>
  <c r="I2164" i="6"/>
  <c r="J2164" i="6"/>
  <c r="I2165" i="6"/>
  <c r="J2165" i="6"/>
  <c r="I2166" i="6"/>
  <c r="J2166" i="6"/>
  <c r="I2167" i="6"/>
  <c r="J2167" i="6"/>
  <c r="I2168" i="6"/>
  <c r="J2168" i="6"/>
  <c r="I2169" i="6"/>
  <c r="J2169" i="6"/>
  <c r="I2170" i="6"/>
  <c r="J2170" i="6"/>
  <c r="I2171" i="6"/>
  <c r="J2171" i="6"/>
  <c r="I2172" i="6"/>
  <c r="J2172" i="6"/>
  <c r="I2173" i="6"/>
  <c r="J2173" i="6"/>
  <c r="I2174" i="6"/>
  <c r="J2174" i="6"/>
  <c r="I2175" i="6"/>
  <c r="J2175" i="6"/>
  <c r="I2176" i="6"/>
  <c r="J2176" i="6"/>
  <c r="I2177" i="6"/>
  <c r="J2177" i="6"/>
  <c r="I2178" i="6"/>
  <c r="J2178" i="6"/>
  <c r="I2179" i="6"/>
  <c r="J2179" i="6"/>
  <c r="I2180" i="6"/>
  <c r="J2180" i="6"/>
  <c r="I2181" i="6"/>
  <c r="J2181" i="6"/>
  <c r="I2182" i="6"/>
  <c r="J2182" i="6"/>
  <c r="I2183" i="6"/>
  <c r="J2183" i="6"/>
  <c r="I2184" i="6"/>
  <c r="J2184" i="6"/>
  <c r="I2185" i="6"/>
  <c r="J2185" i="6"/>
  <c r="I2186" i="6"/>
  <c r="J2186" i="6"/>
  <c r="I2187" i="6"/>
  <c r="J2187" i="6"/>
  <c r="I2188" i="6"/>
  <c r="J2188" i="6"/>
  <c r="I2189" i="6"/>
  <c r="J2189" i="6"/>
  <c r="I2190" i="6"/>
  <c r="J2190" i="6"/>
  <c r="I2191" i="6"/>
  <c r="J2191" i="6"/>
  <c r="I2192" i="6"/>
  <c r="J2192" i="6"/>
  <c r="I2193" i="6"/>
  <c r="J2193" i="6"/>
  <c r="I2194" i="6"/>
  <c r="J2194" i="6"/>
  <c r="I2195" i="6"/>
  <c r="J2195" i="6"/>
  <c r="I2196" i="6"/>
  <c r="J2196" i="6"/>
  <c r="I2197" i="6"/>
  <c r="J2197" i="6"/>
  <c r="I2198" i="6"/>
  <c r="J2198" i="6"/>
  <c r="I2199" i="6"/>
  <c r="J2199" i="6"/>
  <c r="I2200" i="6"/>
  <c r="J2200" i="6"/>
  <c r="I2201" i="6"/>
  <c r="J2201" i="6"/>
  <c r="I2202" i="6"/>
  <c r="J2202" i="6"/>
  <c r="I2203" i="6"/>
  <c r="J2203" i="6"/>
  <c r="I2204" i="6"/>
  <c r="J2204" i="6"/>
  <c r="I2205" i="6"/>
  <c r="J2205" i="6"/>
  <c r="I2206" i="6"/>
  <c r="J2206" i="6"/>
  <c r="I2207" i="6"/>
  <c r="J2207" i="6"/>
  <c r="I2208" i="6"/>
  <c r="J2208" i="6"/>
  <c r="I2209" i="6"/>
  <c r="J2209" i="6"/>
  <c r="I2210" i="6"/>
  <c r="J2210" i="6"/>
  <c r="I2211" i="6"/>
  <c r="J2211" i="6"/>
  <c r="I2212" i="6"/>
  <c r="J2212" i="6"/>
  <c r="I2213" i="6"/>
  <c r="J2213" i="6"/>
  <c r="I2214" i="6"/>
  <c r="J2214" i="6"/>
  <c r="I2215" i="6"/>
  <c r="J2215" i="6"/>
  <c r="I2216" i="6"/>
  <c r="J2216" i="6"/>
  <c r="I2217" i="6"/>
  <c r="J2217" i="6"/>
  <c r="I2218" i="6"/>
  <c r="J2218" i="6"/>
  <c r="I2219" i="6"/>
  <c r="J2219" i="6"/>
  <c r="I2220" i="6"/>
  <c r="J2220" i="6"/>
  <c r="I2221" i="6"/>
  <c r="J2221" i="6"/>
  <c r="I2222" i="6"/>
  <c r="J2222" i="6"/>
  <c r="I2223" i="6"/>
  <c r="J2223" i="6"/>
  <c r="I2224" i="6"/>
  <c r="J2224" i="6"/>
  <c r="I2225" i="6"/>
  <c r="J2225" i="6"/>
  <c r="I2226" i="6"/>
  <c r="J2226" i="6"/>
  <c r="I2227" i="6"/>
  <c r="J2227" i="6"/>
  <c r="I2228" i="6"/>
  <c r="J2228" i="6"/>
  <c r="I2229" i="6"/>
  <c r="J2229" i="6"/>
  <c r="I2230" i="6"/>
  <c r="J2230" i="6"/>
  <c r="I2231" i="6"/>
  <c r="J2231" i="6"/>
  <c r="I2232" i="6"/>
  <c r="J2232" i="6"/>
  <c r="I2233" i="6"/>
  <c r="J2233" i="6"/>
  <c r="I2234" i="6"/>
  <c r="J2234" i="6"/>
  <c r="I2235" i="6"/>
  <c r="J2235" i="6"/>
  <c r="I2236" i="6"/>
  <c r="J2236" i="6"/>
  <c r="I2237" i="6"/>
  <c r="J2237" i="6"/>
  <c r="I2238" i="6"/>
  <c r="J2238" i="6"/>
  <c r="I2239" i="6"/>
  <c r="J2239" i="6"/>
  <c r="I2240" i="6"/>
  <c r="J2240" i="6"/>
  <c r="I2241" i="6"/>
  <c r="J2241" i="6"/>
  <c r="I2242" i="6"/>
  <c r="J2242" i="6"/>
  <c r="I2243" i="6"/>
  <c r="J2243" i="6"/>
  <c r="I2244" i="6"/>
  <c r="J2244" i="6"/>
  <c r="I2245" i="6"/>
  <c r="J2245" i="6"/>
  <c r="I2246" i="6"/>
  <c r="J2246" i="6"/>
  <c r="I2247" i="6"/>
  <c r="J2247" i="6"/>
  <c r="I2248" i="6"/>
  <c r="J2248" i="6"/>
  <c r="I2249" i="6"/>
  <c r="J2249" i="6"/>
  <c r="I2250" i="6"/>
  <c r="J2250" i="6"/>
  <c r="I2251" i="6"/>
  <c r="J2251" i="6"/>
  <c r="I2252" i="6"/>
  <c r="J2252" i="6"/>
  <c r="I2253" i="6"/>
  <c r="J2253" i="6"/>
  <c r="I2254" i="6"/>
  <c r="J2254" i="6"/>
  <c r="I2255" i="6"/>
  <c r="J2255" i="6"/>
  <c r="I2256" i="6"/>
  <c r="J2256" i="6"/>
  <c r="I2257" i="6"/>
  <c r="J2257" i="6"/>
  <c r="I2258" i="6"/>
  <c r="J2258" i="6"/>
  <c r="I2259" i="6"/>
  <c r="J2259" i="6"/>
  <c r="I2260" i="6"/>
  <c r="J2260" i="6"/>
  <c r="I2261" i="6"/>
  <c r="J2261" i="6"/>
  <c r="I2262" i="6"/>
  <c r="J2262" i="6"/>
  <c r="I2263" i="6"/>
  <c r="J2263" i="6"/>
  <c r="I2264" i="6"/>
  <c r="J2264" i="6"/>
  <c r="I2265" i="6"/>
  <c r="J2265" i="6"/>
  <c r="I2266" i="6"/>
  <c r="J2266" i="6"/>
  <c r="I2267" i="6"/>
  <c r="J2267" i="6"/>
  <c r="I2268" i="6"/>
  <c r="J2268" i="6"/>
  <c r="I2269" i="6"/>
  <c r="J2269" i="6"/>
  <c r="I2270" i="6"/>
  <c r="J2270" i="6"/>
  <c r="I2271" i="6"/>
  <c r="J2271" i="6"/>
  <c r="I2272" i="6"/>
  <c r="J2272" i="6"/>
  <c r="I2273" i="6"/>
  <c r="J2273" i="6"/>
  <c r="I2274" i="6"/>
  <c r="J2274" i="6"/>
  <c r="I2275" i="6"/>
  <c r="J2275" i="6"/>
  <c r="I2276" i="6"/>
  <c r="J2276" i="6"/>
  <c r="I2277" i="6"/>
  <c r="J2277" i="6"/>
  <c r="I2278" i="6"/>
  <c r="J2278" i="6"/>
  <c r="I2279" i="6"/>
  <c r="J2279" i="6"/>
  <c r="I2280" i="6"/>
  <c r="J2280" i="6"/>
  <c r="I2281" i="6"/>
  <c r="J2281" i="6"/>
  <c r="I2282" i="6"/>
  <c r="J2282" i="6"/>
  <c r="I2283" i="6"/>
  <c r="J2283" i="6"/>
  <c r="I2284" i="6"/>
  <c r="J2284" i="6"/>
  <c r="I2285" i="6"/>
  <c r="J2285" i="6"/>
  <c r="I2286" i="6"/>
  <c r="J2286" i="6"/>
  <c r="I2287" i="6"/>
  <c r="J2287" i="6"/>
  <c r="I2288" i="6"/>
  <c r="J2288" i="6"/>
  <c r="I2289" i="6"/>
  <c r="J2289" i="6"/>
  <c r="I2290" i="6"/>
  <c r="J2290" i="6"/>
  <c r="I2291" i="6"/>
  <c r="J2291" i="6"/>
  <c r="I2292" i="6"/>
  <c r="J2292" i="6"/>
  <c r="I2293" i="6"/>
  <c r="J2293" i="6"/>
  <c r="I2294" i="6"/>
  <c r="J2294" i="6"/>
  <c r="I2295" i="6"/>
  <c r="J2295" i="6"/>
  <c r="I2296" i="6"/>
  <c r="J2296" i="6"/>
  <c r="I2297" i="6"/>
  <c r="J2297" i="6"/>
  <c r="I2298" i="6"/>
  <c r="J2298" i="6"/>
  <c r="I2299" i="6"/>
  <c r="J2299" i="6"/>
  <c r="I2300" i="6"/>
  <c r="J2300" i="6"/>
  <c r="I2301" i="6"/>
  <c r="J2301" i="6"/>
  <c r="I2302" i="6"/>
  <c r="J2302" i="6"/>
  <c r="I2303" i="6"/>
  <c r="J2303" i="6"/>
  <c r="I2304" i="6"/>
  <c r="J2304" i="6"/>
  <c r="I2305" i="6"/>
  <c r="J2305" i="6"/>
  <c r="I2306" i="6"/>
  <c r="J2306" i="6"/>
  <c r="I2307" i="6"/>
  <c r="J2307" i="6"/>
  <c r="I2308" i="6"/>
  <c r="J2308" i="6"/>
  <c r="I2309" i="6"/>
  <c r="J2309" i="6"/>
  <c r="I2310" i="6"/>
  <c r="J2310" i="6"/>
  <c r="I2311" i="6"/>
  <c r="J2311" i="6"/>
  <c r="I2312" i="6"/>
  <c r="J2312" i="6"/>
  <c r="I2313" i="6"/>
  <c r="J2313" i="6"/>
  <c r="I2314" i="6"/>
  <c r="J2314" i="6"/>
  <c r="I2315" i="6"/>
  <c r="J2315" i="6"/>
  <c r="I2316" i="6"/>
  <c r="J2316" i="6"/>
  <c r="I2317" i="6"/>
  <c r="J2317" i="6"/>
  <c r="I2318" i="6"/>
  <c r="J2318" i="6"/>
  <c r="I2319" i="6"/>
  <c r="J2319" i="6"/>
  <c r="I2320" i="6"/>
  <c r="J2320" i="6"/>
  <c r="I2321" i="6"/>
  <c r="J2321" i="6"/>
  <c r="I2322" i="6"/>
  <c r="J2322" i="6"/>
  <c r="I2323" i="6"/>
  <c r="J2323" i="6"/>
  <c r="I2324" i="6"/>
  <c r="J2324" i="6"/>
  <c r="I2325" i="6"/>
  <c r="J2325" i="6"/>
  <c r="I2326" i="6"/>
  <c r="J2326" i="6"/>
  <c r="I2327" i="6"/>
  <c r="J2327" i="6"/>
  <c r="I2328" i="6"/>
  <c r="J2328" i="6"/>
  <c r="I2329" i="6"/>
  <c r="J2329" i="6"/>
  <c r="I2330" i="6"/>
  <c r="J2330" i="6"/>
  <c r="I2331" i="6"/>
  <c r="J2331" i="6"/>
  <c r="I2332" i="6"/>
  <c r="J2332" i="6"/>
  <c r="I2333" i="6"/>
  <c r="J2333" i="6"/>
  <c r="I2334" i="6"/>
  <c r="J2334" i="6"/>
  <c r="I2335" i="6"/>
  <c r="J2335" i="6"/>
  <c r="I2336" i="6"/>
  <c r="J2336" i="6"/>
  <c r="I2337" i="6"/>
  <c r="J2337" i="6"/>
  <c r="I2338" i="6"/>
  <c r="J2338" i="6"/>
  <c r="I2339" i="6"/>
  <c r="J2339" i="6"/>
  <c r="I2340" i="6"/>
  <c r="J2340" i="6"/>
  <c r="I2341" i="6"/>
  <c r="J2341" i="6"/>
  <c r="I2342" i="6"/>
  <c r="J2342" i="6"/>
  <c r="I2343" i="6"/>
  <c r="J2343" i="6"/>
  <c r="I2344" i="6"/>
  <c r="J2344" i="6"/>
  <c r="I2345" i="6"/>
  <c r="J2345" i="6"/>
  <c r="I2346" i="6"/>
  <c r="J2346" i="6"/>
  <c r="I2347" i="6"/>
  <c r="J2347" i="6"/>
  <c r="I2348" i="6"/>
  <c r="J2348" i="6"/>
  <c r="I2349" i="6"/>
  <c r="J2349" i="6"/>
  <c r="I2350" i="6"/>
  <c r="J2350" i="6"/>
  <c r="I2351" i="6"/>
  <c r="J2351" i="6"/>
  <c r="I2352" i="6"/>
  <c r="J2352" i="6"/>
  <c r="I2353" i="6"/>
  <c r="J2353" i="6"/>
  <c r="I2354" i="6"/>
  <c r="J2354" i="6"/>
  <c r="I2355" i="6"/>
  <c r="J2355" i="6"/>
  <c r="I2356" i="6"/>
  <c r="J2356" i="6"/>
  <c r="I2357" i="6"/>
  <c r="J2357" i="6"/>
  <c r="I2358" i="6"/>
  <c r="J2358" i="6"/>
  <c r="I2359" i="6"/>
  <c r="J2359" i="6"/>
  <c r="I2360" i="6"/>
  <c r="J2360" i="6"/>
  <c r="I2361" i="6"/>
  <c r="J2361" i="6"/>
  <c r="I2362" i="6"/>
  <c r="J2362" i="6"/>
  <c r="R2349" i="6" l="1"/>
  <c r="S2349" i="6"/>
  <c r="R2350" i="6"/>
  <c r="S2350" i="6"/>
  <c r="R2351" i="6"/>
  <c r="S2351" i="6"/>
  <c r="R2352" i="6"/>
  <c r="S2352" i="6"/>
  <c r="R2353" i="6"/>
  <c r="S2353" i="6"/>
  <c r="R2354" i="6"/>
  <c r="S2354" i="6"/>
  <c r="R2355" i="6"/>
  <c r="S2355" i="6"/>
  <c r="R2356" i="6"/>
  <c r="S2356" i="6"/>
  <c r="R2357" i="6"/>
  <c r="S2357" i="6"/>
  <c r="R2358" i="6"/>
  <c r="S2358" i="6"/>
  <c r="R2359" i="6"/>
  <c r="S2359" i="6"/>
  <c r="R2360" i="6"/>
  <c r="S2360" i="6"/>
  <c r="R2361" i="6"/>
  <c r="S2361" i="6"/>
  <c r="R2362" i="6"/>
  <c r="S2362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H9" i="6"/>
  <c r="G9" i="6"/>
  <c r="C4" i="10" s="1"/>
  <c r="F9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H2349" i="6" s="1"/>
  <c r="E2350" i="6"/>
  <c r="E2351" i="6"/>
  <c r="E2352" i="6"/>
  <c r="E2353" i="6"/>
  <c r="E2354" i="6"/>
  <c r="E2355" i="6"/>
  <c r="E2356" i="6"/>
  <c r="E2357" i="6"/>
  <c r="E2358" i="6"/>
  <c r="E2359" i="6"/>
  <c r="H2359" i="6" s="1"/>
  <c r="E2360" i="6"/>
  <c r="H2360" i="6" s="1"/>
  <c r="E2361" i="6"/>
  <c r="H2361" i="6" s="1"/>
  <c r="E2362" i="6"/>
  <c r="H2362" i="6" s="1"/>
  <c r="K1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1528" i="16"/>
  <c r="K1529" i="16"/>
  <c r="K1530" i="16"/>
  <c r="K1531" i="16"/>
  <c r="K1532" i="16"/>
  <c r="K1533" i="16"/>
  <c r="K1534" i="16"/>
  <c r="K1535" i="16"/>
  <c r="K1536" i="16"/>
  <c r="K1537" i="16"/>
  <c r="K1538" i="16"/>
  <c r="K1539" i="16"/>
  <c r="K1540" i="16"/>
  <c r="K1541" i="16"/>
  <c r="K1542" i="16"/>
  <c r="K1543" i="16"/>
  <c r="K1544" i="16"/>
  <c r="K1545" i="16"/>
  <c r="K1546" i="16"/>
  <c r="K1547" i="16"/>
  <c r="K1548" i="16"/>
  <c r="K1549" i="16"/>
  <c r="K1550" i="16"/>
  <c r="K1551" i="16"/>
  <c r="K1552" i="16"/>
  <c r="K1553" i="16"/>
  <c r="K1554" i="16"/>
  <c r="K1555" i="16"/>
  <c r="K1556" i="16"/>
  <c r="K1557" i="16"/>
  <c r="K1558" i="16"/>
  <c r="K1559" i="16"/>
  <c r="K1560" i="16"/>
  <c r="K1561" i="16"/>
  <c r="K1562" i="16"/>
  <c r="K1563" i="16"/>
  <c r="K1564" i="16"/>
  <c r="K1565" i="16"/>
  <c r="K1566" i="16"/>
  <c r="K1567" i="16"/>
  <c r="K1568" i="16"/>
  <c r="K1569" i="16"/>
  <c r="K1570" i="16"/>
  <c r="K1571" i="16"/>
  <c r="K1572" i="16"/>
  <c r="K1573" i="16"/>
  <c r="K1574" i="16"/>
  <c r="K1575" i="16"/>
  <c r="K1576" i="16"/>
  <c r="K1577" i="16"/>
  <c r="K1578" i="16"/>
  <c r="K1579" i="16"/>
  <c r="K1580" i="16"/>
  <c r="K1581" i="16"/>
  <c r="K1582" i="16"/>
  <c r="K1583" i="16"/>
  <c r="K1584" i="16"/>
  <c r="K1585" i="16"/>
  <c r="K1586" i="16"/>
  <c r="K1587" i="16"/>
  <c r="K1588" i="16"/>
  <c r="K1589" i="16"/>
  <c r="K1590" i="16"/>
  <c r="K1591" i="16"/>
  <c r="K1592" i="16"/>
  <c r="K1593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K1611" i="16"/>
  <c r="K1612" i="16"/>
  <c r="K1613" i="16"/>
  <c r="K1614" i="16"/>
  <c r="K1615" i="16"/>
  <c r="K1616" i="16"/>
  <c r="K1617" i="16"/>
  <c r="K1618" i="16"/>
  <c r="K1619" i="16"/>
  <c r="K1620" i="16"/>
  <c r="K1621" i="16"/>
  <c r="K1622" i="16"/>
  <c r="K1623" i="16"/>
  <c r="K1624" i="16"/>
  <c r="K1625" i="16"/>
  <c r="K1626" i="16"/>
  <c r="K1627" i="16"/>
  <c r="K1628" i="16"/>
  <c r="K1629" i="16"/>
  <c r="K1630" i="16"/>
  <c r="K1631" i="16"/>
  <c r="K1632" i="16"/>
  <c r="K1633" i="16"/>
  <c r="K1634" i="16"/>
  <c r="K1635" i="16"/>
  <c r="K1636" i="16"/>
  <c r="K1637" i="16"/>
  <c r="K1638" i="16"/>
  <c r="K1639" i="16"/>
  <c r="K1640" i="16"/>
  <c r="K1641" i="16"/>
  <c r="K1642" i="16"/>
  <c r="K1643" i="16"/>
  <c r="K1644" i="16"/>
  <c r="K1645" i="16"/>
  <c r="K1646" i="16"/>
  <c r="K1647" i="16"/>
  <c r="K1648" i="16"/>
  <c r="K1649" i="16"/>
  <c r="K1650" i="16"/>
  <c r="K1651" i="16"/>
  <c r="K1652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K1673" i="16"/>
  <c r="K1674" i="16"/>
  <c r="K1675" i="16"/>
  <c r="K1676" i="16"/>
  <c r="K1677" i="16"/>
  <c r="K1678" i="16"/>
  <c r="K1679" i="16"/>
  <c r="K1680" i="16"/>
  <c r="K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K1696" i="16"/>
  <c r="K1697" i="16"/>
  <c r="K1698" i="16"/>
  <c r="K1699" i="16"/>
  <c r="K1700" i="16"/>
  <c r="K1701" i="16"/>
  <c r="K1702" i="16"/>
  <c r="K1703" i="16"/>
  <c r="K1704" i="16"/>
  <c r="K1705" i="16"/>
  <c r="K1706" i="16"/>
  <c r="K1707" i="16"/>
  <c r="K1708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K1729" i="16"/>
  <c r="K1730" i="16"/>
  <c r="K1731" i="16"/>
  <c r="K1732" i="16"/>
  <c r="K1733" i="16"/>
  <c r="K1734" i="16"/>
  <c r="K1735" i="16"/>
  <c r="K1736" i="16"/>
  <c r="K1737" i="16"/>
  <c r="K1738" i="16"/>
  <c r="K1739" i="16"/>
  <c r="K1740" i="16"/>
  <c r="K1741" i="16"/>
  <c r="K1742" i="16"/>
  <c r="K1743" i="16"/>
  <c r="K1744" i="16"/>
  <c r="K1745" i="16"/>
  <c r="K1746" i="16"/>
  <c r="K1747" i="16"/>
  <c r="K1748" i="16"/>
  <c r="K1749" i="16"/>
  <c r="K1750" i="16"/>
  <c r="K1751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K1772" i="16"/>
  <c r="K1773" i="16"/>
  <c r="K1774" i="16"/>
  <c r="K1775" i="16"/>
  <c r="K1776" i="16"/>
  <c r="K1777" i="16"/>
  <c r="K1778" i="16"/>
  <c r="K1779" i="16"/>
  <c r="K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K1795" i="16"/>
  <c r="K1796" i="16"/>
  <c r="K1797" i="16"/>
  <c r="K1798" i="16"/>
  <c r="K1799" i="16"/>
  <c r="K1800" i="16"/>
  <c r="K1801" i="16"/>
  <c r="K1802" i="16"/>
  <c r="K1803" i="16"/>
  <c r="K1804" i="16"/>
  <c r="K1805" i="16"/>
  <c r="K1806" i="16"/>
  <c r="K1807" i="16"/>
  <c r="K1808" i="16"/>
  <c r="K1809" i="16"/>
  <c r="K1810" i="16"/>
  <c r="K1811" i="16"/>
  <c r="K1812" i="16"/>
  <c r="K1813" i="16"/>
  <c r="K1814" i="16"/>
  <c r="K1815" i="16"/>
  <c r="K1816" i="16"/>
  <c r="K1817" i="16"/>
  <c r="K1818" i="16"/>
  <c r="K1819" i="16"/>
  <c r="K1820" i="16"/>
  <c r="K1821" i="16"/>
  <c r="K1822" i="16"/>
  <c r="K1823" i="16"/>
  <c r="K1824" i="16"/>
  <c r="K1825" i="16"/>
  <c r="K1826" i="16"/>
  <c r="K1827" i="16"/>
  <c r="K1828" i="16"/>
  <c r="K1829" i="16"/>
  <c r="K1830" i="16"/>
  <c r="K1831" i="16"/>
  <c r="K1832" i="16"/>
  <c r="K1833" i="16"/>
  <c r="K1834" i="16"/>
  <c r="K1835" i="16"/>
  <c r="K1836" i="16"/>
  <c r="K1837" i="16"/>
  <c r="K1838" i="16"/>
  <c r="K1839" i="16"/>
  <c r="K1840" i="16"/>
  <c r="K1841" i="16"/>
  <c r="K1842" i="16"/>
  <c r="K1843" i="16"/>
  <c r="K1844" i="16"/>
  <c r="K1845" i="16"/>
  <c r="K1846" i="16"/>
  <c r="K1847" i="16"/>
  <c r="K1848" i="16"/>
  <c r="K1849" i="16"/>
  <c r="K1850" i="16"/>
  <c r="K1851" i="16"/>
  <c r="K1852" i="16"/>
  <c r="K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K1868" i="16"/>
  <c r="K1869" i="16"/>
  <c r="K1870" i="16"/>
  <c r="K1871" i="16"/>
  <c r="K1872" i="16"/>
  <c r="K1873" i="16"/>
  <c r="K1874" i="16"/>
  <c r="K1875" i="16"/>
  <c r="K1876" i="16"/>
  <c r="K1877" i="16"/>
  <c r="K1878" i="16"/>
  <c r="K1879" i="16"/>
  <c r="K1880" i="16"/>
  <c r="K1881" i="16"/>
  <c r="K1882" i="16"/>
  <c r="K1883" i="16"/>
  <c r="K1884" i="16"/>
  <c r="K1885" i="16"/>
  <c r="K1886" i="16"/>
  <c r="K1887" i="16"/>
  <c r="K1888" i="16"/>
  <c r="K1889" i="16"/>
  <c r="K1890" i="16"/>
  <c r="K1891" i="16"/>
  <c r="K1892" i="16"/>
  <c r="K1893" i="16"/>
  <c r="K1894" i="16"/>
  <c r="K1895" i="16"/>
  <c r="K1896" i="16"/>
  <c r="K1897" i="16"/>
  <c r="K1898" i="16"/>
  <c r="K1899" i="16"/>
  <c r="K1900" i="16"/>
  <c r="K1901" i="16"/>
  <c r="K1902" i="16"/>
  <c r="K1903" i="16"/>
  <c r="K1904" i="16"/>
  <c r="K1905" i="16"/>
  <c r="K1906" i="16"/>
  <c r="K1907" i="16"/>
  <c r="K1908" i="16"/>
  <c r="K1909" i="16"/>
  <c r="K1910" i="16"/>
  <c r="K1911" i="16"/>
  <c r="K1912" i="16"/>
  <c r="K1913" i="16"/>
  <c r="K1914" i="16"/>
  <c r="K1915" i="16"/>
  <c r="K1916" i="16"/>
  <c r="K1917" i="16"/>
  <c r="K1918" i="16"/>
  <c r="K1919" i="16"/>
  <c r="K1920" i="16"/>
  <c r="K1921" i="16"/>
  <c r="K1922" i="16"/>
  <c r="K1923" i="16"/>
  <c r="K1924" i="16"/>
  <c r="K1925" i="16"/>
  <c r="K1926" i="16"/>
  <c r="K1927" i="16"/>
  <c r="K1928" i="16"/>
  <c r="K1929" i="16"/>
  <c r="K1930" i="16"/>
  <c r="K1931" i="16"/>
  <c r="K1932" i="16"/>
  <c r="K1933" i="16"/>
  <c r="K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K1947" i="16"/>
  <c r="K1948" i="16"/>
  <c r="K1949" i="16"/>
  <c r="K1950" i="16"/>
  <c r="K1951" i="16"/>
  <c r="K1952" i="16"/>
  <c r="K1953" i="16"/>
  <c r="K1954" i="16"/>
  <c r="K1955" i="16"/>
  <c r="K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K1971" i="16"/>
  <c r="K1972" i="16"/>
  <c r="K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K1985" i="16"/>
  <c r="K1986" i="16"/>
  <c r="K1987" i="16"/>
  <c r="K1988" i="16"/>
  <c r="K1989" i="16"/>
  <c r="K1990" i="16"/>
  <c r="K1991" i="16"/>
  <c r="K1992" i="16"/>
  <c r="K1993" i="16"/>
  <c r="K1994" i="16"/>
  <c r="K1995" i="16"/>
  <c r="K1996" i="16"/>
  <c r="K1997" i="16"/>
  <c r="K1998" i="16"/>
  <c r="K1999" i="16"/>
  <c r="K2000" i="16"/>
  <c r="K2001" i="16"/>
  <c r="K2002" i="16"/>
  <c r="K2003" i="16"/>
  <c r="K2004" i="16"/>
  <c r="K2005" i="16"/>
  <c r="K2006" i="16"/>
  <c r="K2007" i="16"/>
  <c r="K2008" i="16"/>
  <c r="K2009" i="16"/>
  <c r="K2010" i="16"/>
  <c r="K2011" i="16"/>
  <c r="K2012" i="16"/>
  <c r="K2013" i="16"/>
  <c r="K2014" i="16"/>
  <c r="K2015" i="16"/>
  <c r="K2016" i="16"/>
  <c r="K2017" i="16"/>
  <c r="K2018" i="16"/>
  <c r="K2019" i="16"/>
  <c r="K2020" i="16"/>
  <c r="K2021" i="16"/>
  <c r="K2022" i="16"/>
  <c r="K2023" i="16"/>
  <c r="K2024" i="16"/>
  <c r="K2025" i="16"/>
  <c r="K2026" i="16"/>
  <c r="K2027" i="16"/>
  <c r="K2028" i="16"/>
  <c r="K2029" i="16"/>
  <c r="K2030" i="16"/>
  <c r="K2031" i="16"/>
  <c r="K2032" i="16"/>
  <c r="K2033" i="16"/>
  <c r="K2034" i="16"/>
  <c r="K2035" i="16"/>
  <c r="K2036" i="16"/>
  <c r="K2037" i="16"/>
  <c r="K2038" i="16"/>
  <c r="K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K2052" i="16"/>
  <c r="K2053" i="16"/>
  <c r="K2054" i="16"/>
  <c r="K2055" i="16"/>
  <c r="K2056" i="16"/>
  <c r="K2057" i="16"/>
  <c r="K2058" i="16"/>
  <c r="K2059" i="16"/>
  <c r="K2060" i="16"/>
  <c r="K2061" i="16"/>
  <c r="K2062" i="16"/>
  <c r="K2063" i="16"/>
  <c r="K2064" i="16"/>
  <c r="K2065" i="16"/>
  <c r="K2066" i="16"/>
  <c r="K2067" i="16"/>
  <c r="K2068" i="16"/>
  <c r="K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K2090" i="16"/>
  <c r="K2091" i="16"/>
  <c r="K2092" i="16"/>
  <c r="K2093" i="16"/>
  <c r="K2094" i="16"/>
  <c r="K2095" i="16"/>
  <c r="K2096" i="16"/>
  <c r="K2097" i="16"/>
  <c r="K2098" i="16"/>
  <c r="K2099" i="16"/>
  <c r="K2100" i="16"/>
  <c r="K2101" i="16"/>
  <c r="K2102" i="16"/>
  <c r="K2103" i="16"/>
  <c r="K2104" i="16"/>
  <c r="K2105" i="16"/>
  <c r="K2106" i="16"/>
  <c r="K2107" i="16"/>
  <c r="K2108" i="16"/>
  <c r="K2109" i="16"/>
  <c r="K2110" i="16"/>
  <c r="K2111" i="16"/>
  <c r="K2112" i="16"/>
  <c r="K2113" i="16"/>
  <c r="K2114" i="16"/>
  <c r="K2115" i="16"/>
  <c r="K2116" i="16"/>
  <c r="K2117" i="16"/>
  <c r="K2118" i="16"/>
  <c r="K2119" i="16"/>
  <c r="K2120" i="16"/>
  <c r="K2121" i="16"/>
  <c r="K2122" i="16"/>
  <c r="K2123" i="16"/>
  <c r="K2124" i="16"/>
  <c r="K2125" i="16"/>
  <c r="K2126" i="16"/>
  <c r="K2127" i="16"/>
  <c r="K2128" i="16"/>
  <c r="K2129" i="16"/>
  <c r="K2130" i="16"/>
  <c r="K2131" i="16"/>
  <c r="K2132" i="16"/>
  <c r="K2133" i="16"/>
  <c r="K2134" i="16"/>
  <c r="K2135" i="16"/>
  <c r="K2136" i="16"/>
  <c r="K2137" i="16"/>
  <c r="K2138" i="16"/>
  <c r="K2139" i="16"/>
  <c r="K2140" i="16"/>
  <c r="K2141" i="16"/>
  <c r="K2142" i="16"/>
  <c r="K2143" i="16"/>
  <c r="K2144" i="16"/>
  <c r="K2145" i="16"/>
  <c r="K2146" i="16"/>
  <c r="K2147" i="16"/>
  <c r="K2148" i="16"/>
  <c r="K2149" i="16"/>
  <c r="K2150" i="16"/>
  <c r="K2151" i="16"/>
  <c r="K2152" i="16"/>
  <c r="K2153" i="16"/>
  <c r="K2154" i="16"/>
  <c r="K2155" i="16"/>
  <c r="K2156" i="16"/>
  <c r="K2157" i="16"/>
  <c r="K2158" i="16"/>
  <c r="K2159" i="16"/>
  <c r="K2160" i="16"/>
  <c r="K2161" i="16"/>
  <c r="K2162" i="16"/>
  <c r="K2163" i="16"/>
  <c r="K2164" i="16"/>
  <c r="K2165" i="16"/>
  <c r="K2166" i="16"/>
  <c r="K2167" i="16"/>
  <c r="K2168" i="16"/>
  <c r="K2169" i="16"/>
  <c r="K2170" i="16"/>
  <c r="K2171" i="16"/>
  <c r="K2172" i="16"/>
  <c r="K2173" i="16"/>
  <c r="K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K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K2207" i="16"/>
  <c r="K2208" i="16"/>
  <c r="K2209" i="16"/>
  <c r="K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K2225" i="16"/>
  <c r="K2226" i="16"/>
  <c r="K2227" i="16"/>
  <c r="K2228" i="16"/>
  <c r="K2229" i="16"/>
  <c r="K2230" i="16"/>
  <c r="K2231" i="16"/>
  <c r="K2232" i="16"/>
  <c r="K2233" i="16"/>
  <c r="K2234" i="16"/>
  <c r="K2235" i="16"/>
  <c r="K2236" i="16"/>
  <c r="K2237" i="16"/>
  <c r="K2238" i="16"/>
  <c r="K2239" i="16"/>
  <c r="K2240" i="16"/>
  <c r="K2241" i="16"/>
  <c r="K2242" i="16"/>
  <c r="K2243" i="16"/>
  <c r="K2244" i="16"/>
  <c r="K2245" i="16"/>
  <c r="K2246" i="16"/>
  <c r="K2247" i="16"/>
  <c r="K2248" i="16"/>
  <c r="K2249" i="16"/>
  <c r="K2250" i="16"/>
  <c r="K2251" i="16"/>
  <c r="K2252" i="16"/>
  <c r="K2253" i="16"/>
  <c r="K2254" i="16"/>
  <c r="K2255" i="16"/>
  <c r="K2256" i="16"/>
  <c r="K2257" i="16"/>
  <c r="K2258" i="16"/>
  <c r="K2259" i="16"/>
  <c r="K2260" i="16"/>
  <c r="K2261" i="16"/>
  <c r="K2262" i="16"/>
  <c r="K2263" i="16"/>
  <c r="K2264" i="16"/>
  <c r="K2265" i="16"/>
  <c r="K2266" i="16"/>
  <c r="K2267" i="16"/>
  <c r="K2268" i="16"/>
  <c r="K2269" i="16"/>
  <c r="K2270" i="16"/>
  <c r="K2271" i="16"/>
  <c r="K2272" i="16"/>
  <c r="K2273" i="16"/>
  <c r="K2274" i="16"/>
  <c r="K2275" i="16"/>
  <c r="K2276" i="16"/>
  <c r="K2277" i="16"/>
  <c r="K2278" i="16"/>
  <c r="K2279" i="16"/>
  <c r="K2280" i="16"/>
  <c r="K2281" i="16"/>
  <c r="K2282" i="16"/>
  <c r="K2283" i="16"/>
  <c r="K2284" i="16"/>
  <c r="K2285" i="16"/>
  <c r="K2286" i="16"/>
  <c r="K2287" i="16"/>
  <c r="K2288" i="16"/>
  <c r="K2289" i="16"/>
  <c r="K2290" i="16"/>
  <c r="K2291" i="16"/>
  <c r="K2292" i="16"/>
  <c r="K2293" i="16"/>
  <c r="K2294" i="16"/>
  <c r="K2295" i="16"/>
  <c r="K2296" i="16"/>
  <c r="K2297" i="16"/>
  <c r="K2298" i="16"/>
  <c r="K2299" i="16"/>
  <c r="K2300" i="16"/>
  <c r="K2301" i="16"/>
  <c r="K2302" i="16"/>
  <c r="K2303" i="16"/>
  <c r="K2304" i="16"/>
  <c r="K2305" i="16"/>
  <c r="K2306" i="16"/>
  <c r="K2307" i="16"/>
  <c r="K2308" i="16"/>
  <c r="K2309" i="16"/>
  <c r="K2310" i="16"/>
  <c r="K2311" i="16"/>
  <c r="K2312" i="16"/>
  <c r="K2313" i="16"/>
  <c r="K2314" i="16"/>
  <c r="K2315" i="16"/>
  <c r="K2316" i="16"/>
  <c r="K2317" i="16"/>
  <c r="K2318" i="16"/>
  <c r="K2319" i="16"/>
  <c r="K2320" i="16"/>
  <c r="K2321" i="16"/>
  <c r="K2322" i="16"/>
  <c r="K2323" i="16"/>
  <c r="K2324" i="16"/>
  <c r="K2325" i="16"/>
  <c r="K2326" i="16"/>
  <c r="K2327" i="16"/>
  <c r="K2328" i="16"/>
  <c r="K2329" i="16"/>
  <c r="K2330" i="16"/>
  <c r="K2331" i="16"/>
  <c r="K2332" i="16"/>
  <c r="K2333" i="16"/>
  <c r="K2334" i="16"/>
  <c r="K2335" i="16"/>
  <c r="K2336" i="16"/>
  <c r="K2337" i="16"/>
  <c r="K2338" i="16"/>
  <c r="K2339" i="16"/>
  <c r="K2340" i="16"/>
  <c r="K2341" i="16"/>
  <c r="K2342" i="16"/>
  <c r="K2343" i="16"/>
  <c r="K2344" i="16"/>
  <c r="K2345" i="16"/>
  <c r="K2346" i="16"/>
  <c r="K2347" i="16"/>
  <c r="K2348" i="16"/>
  <c r="K2349" i="16"/>
  <c r="K2350" i="16"/>
  <c r="K2351" i="16"/>
  <c r="K2352" i="16"/>
  <c r="K2353" i="16"/>
  <c r="K2354" i="16"/>
  <c r="K2355" i="16"/>
  <c r="K2356" i="16"/>
  <c r="K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7" i="16"/>
  <c r="H2355" i="6" l="1"/>
  <c r="G2358" i="6"/>
  <c r="H2358" i="6"/>
  <c r="G2357" i="6"/>
  <c r="H2357" i="6"/>
  <c r="G2356" i="6"/>
  <c r="H2356" i="6"/>
  <c r="G2354" i="6"/>
  <c r="H2354" i="6"/>
  <c r="G2353" i="6"/>
  <c r="H2353" i="6"/>
  <c r="G2352" i="6"/>
  <c r="H2352" i="6"/>
  <c r="G2351" i="6"/>
  <c r="H2351" i="6"/>
  <c r="G2350" i="6"/>
  <c r="H2350" i="6"/>
  <c r="J5" i="16"/>
  <c r="J6" i="16"/>
  <c r="J4" i="16"/>
  <c r="E1" i="17"/>
  <c r="F1" i="17"/>
  <c r="G1" i="17"/>
  <c r="D1" i="17"/>
  <c r="C1" i="12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97" i="17"/>
  <c r="G598" i="17"/>
  <c r="G599" i="17"/>
  <c r="G600" i="17"/>
  <c r="G601" i="17"/>
  <c r="G602" i="17"/>
  <c r="G603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618" i="17"/>
  <c r="G619" i="17"/>
  <c r="G620" i="17"/>
  <c r="G621" i="17"/>
  <c r="G622" i="17"/>
  <c r="G623" i="17"/>
  <c r="G624" i="17"/>
  <c r="G625" i="17"/>
  <c r="G626" i="17"/>
  <c r="G627" i="17"/>
  <c r="G628" i="17"/>
  <c r="G629" i="17"/>
  <c r="G630" i="17"/>
  <c r="G631" i="17"/>
  <c r="G632" i="17"/>
  <c r="G633" i="17"/>
  <c r="G634" i="17"/>
  <c r="G635" i="17"/>
  <c r="G636" i="17"/>
  <c r="G637" i="17"/>
  <c r="G638" i="17"/>
  <c r="G639" i="17"/>
  <c r="G640" i="17"/>
  <c r="G641" i="17"/>
  <c r="G642" i="17"/>
  <c r="G643" i="17"/>
  <c r="G644" i="17"/>
  <c r="G645" i="17"/>
  <c r="G646" i="17"/>
  <c r="G647" i="17"/>
  <c r="G648" i="17"/>
  <c r="G649" i="17"/>
  <c r="G650" i="17"/>
  <c r="G651" i="17"/>
  <c r="G652" i="17"/>
  <c r="G653" i="17"/>
  <c r="G654" i="17"/>
  <c r="G655" i="17"/>
  <c r="G656" i="17"/>
  <c r="G657" i="17"/>
  <c r="G658" i="17"/>
  <c r="G659" i="17"/>
  <c r="G660" i="17"/>
  <c r="G661" i="17"/>
  <c r="G662" i="17"/>
  <c r="G663" i="17"/>
  <c r="G664" i="17"/>
  <c r="G665" i="17"/>
  <c r="G666" i="17"/>
  <c r="G667" i="17"/>
  <c r="G668" i="17"/>
  <c r="G669" i="17"/>
  <c r="G670" i="17"/>
  <c r="G671" i="17"/>
  <c r="G672" i="17"/>
  <c r="G673" i="17"/>
  <c r="G674" i="17"/>
  <c r="G675" i="17"/>
  <c r="G676" i="17"/>
  <c r="G677" i="17"/>
  <c r="G678" i="17"/>
  <c r="G679" i="17"/>
  <c r="G680" i="17"/>
  <c r="G681" i="17"/>
  <c r="G682" i="17"/>
  <c r="G683" i="17"/>
  <c r="G684" i="17"/>
  <c r="G685" i="17"/>
  <c r="G686" i="17"/>
  <c r="G687" i="17"/>
  <c r="G688" i="17"/>
  <c r="G689" i="17"/>
  <c r="G690" i="17"/>
  <c r="G691" i="17"/>
  <c r="G692" i="17"/>
  <c r="G693" i="17"/>
  <c r="G694" i="17"/>
  <c r="G695" i="17"/>
  <c r="G696" i="17"/>
  <c r="G697" i="17"/>
  <c r="G698" i="17"/>
  <c r="G699" i="17"/>
  <c r="G700" i="17"/>
  <c r="G701" i="17"/>
  <c r="G702" i="17"/>
  <c r="G703" i="17"/>
  <c r="G704" i="17"/>
  <c r="G705" i="17"/>
  <c r="G706" i="17"/>
  <c r="G707" i="17"/>
  <c r="G708" i="17"/>
  <c r="G709" i="17"/>
  <c r="G710" i="17"/>
  <c r="G711" i="17"/>
  <c r="G712" i="17"/>
  <c r="G713" i="17"/>
  <c r="G714" i="17"/>
  <c r="G715" i="17"/>
  <c r="G716" i="17"/>
  <c r="G717" i="17"/>
  <c r="G718" i="17"/>
  <c r="G719" i="17"/>
  <c r="G720" i="17"/>
  <c r="G721" i="17"/>
  <c r="G722" i="17"/>
  <c r="G723" i="17"/>
  <c r="G724" i="17"/>
  <c r="G725" i="17"/>
  <c r="G726" i="17"/>
  <c r="G727" i="17"/>
  <c r="G728" i="17"/>
  <c r="G729" i="17"/>
  <c r="G730" i="17"/>
  <c r="G731" i="17"/>
  <c r="G732" i="17"/>
  <c r="G733" i="17"/>
  <c r="G734" i="17"/>
  <c r="G735" i="17"/>
  <c r="G736" i="17"/>
  <c r="G737" i="17"/>
  <c r="G738" i="17"/>
  <c r="G739" i="17"/>
  <c r="G740" i="17"/>
  <c r="G741" i="17"/>
  <c r="G742" i="17"/>
  <c r="G743" i="17"/>
  <c r="G744" i="17"/>
  <c r="G745" i="17"/>
  <c r="G746" i="17"/>
  <c r="G747" i="17"/>
  <c r="G748" i="17"/>
  <c r="G749" i="17"/>
  <c r="G750" i="17"/>
  <c r="G751" i="17"/>
  <c r="G752" i="17"/>
  <c r="G753" i="17"/>
  <c r="G754" i="17"/>
  <c r="G755" i="17"/>
  <c r="G756" i="17"/>
  <c r="G757" i="17"/>
  <c r="G758" i="17"/>
  <c r="G759" i="17"/>
  <c r="G760" i="17"/>
  <c r="G761" i="17"/>
  <c r="G762" i="17"/>
  <c r="G763" i="17"/>
  <c r="G764" i="17"/>
  <c r="G765" i="17"/>
  <c r="G766" i="17"/>
  <c r="G767" i="17"/>
  <c r="G768" i="17"/>
  <c r="G769" i="17"/>
  <c r="G770" i="17"/>
  <c r="G771" i="17"/>
  <c r="G772" i="17"/>
  <c r="G773" i="17"/>
  <c r="G774" i="17"/>
  <c r="G775" i="17"/>
  <c r="G776" i="17"/>
  <c r="G777" i="17"/>
  <c r="G778" i="17"/>
  <c r="G779" i="17"/>
  <c r="G780" i="17"/>
  <c r="G781" i="17"/>
  <c r="G782" i="17"/>
  <c r="G783" i="17"/>
  <c r="G784" i="17"/>
  <c r="G785" i="17"/>
  <c r="G786" i="17"/>
  <c r="G787" i="17"/>
  <c r="G788" i="17"/>
  <c r="G789" i="17"/>
  <c r="G790" i="17"/>
  <c r="G791" i="17"/>
  <c r="G792" i="17"/>
  <c r="G793" i="17"/>
  <c r="G794" i="17"/>
  <c r="G795" i="17"/>
  <c r="G796" i="17"/>
  <c r="G797" i="17"/>
  <c r="G798" i="17"/>
  <c r="G799" i="17"/>
  <c r="G800" i="17"/>
  <c r="G801" i="17"/>
  <c r="G802" i="17"/>
  <c r="G803" i="17"/>
  <c r="G804" i="17"/>
  <c r="G805" i="17"/>
  <c r="G806" i="17"/>
  <c r="G807" i="17"/>
  <c r="G808" i="17"/>
  <c r="G809" i="17"/>
  <c r="G810" i="17"/>
  <c r="G811" i="17"/>
  <c r="G812" i="17"/>
  <c r="G813" i="17"/>
  <c r="G814" i="17"/>
  <c r="G815" i="17"/>
  <c r="G816" i="17"/>
  <c r="G817" i="17"/>
  <c r="G818" i="17"/>
  <c r="G819" i="17"/>
  <c r="G820" i="17"/>
  <c r="G821" i="17"/>
  <c r="G822" i="17"/>
  <c r="G823" i="17"/>
  <c r="G824" i="17"/>
  <c r="G825" i="17"/>
  <c r="G826" i="17"/>
  <c r="G827" i="17"/>
  <c r="G828" i="17"/>
  <c r="G829" i="17"/>
  <c r="G830" i="17"/>
  <c r="G831" i="17"/>
  <c r="G832" i="17"/>
  <c r="G833" i="17"/>
  <c r="G834" i="17"/>
  <c r="G835" i="17"/>
  <c r="G836" i="17"/>
  <c r="G837" i="17"/>
  <c r="G838" i="17"/>
  <c r="G839" i="17"/>
  <c r="G840" i="17"/>
  <c r="G841" i="17"/>
  <c r="G842" i="17"/>
  <c r="G843" i="17"/>
  <c r="G844" i="17"/>
  <c r="G845" i="17"/>
  <c r="G846" i="17"/>
  <c r="G847" i="17"/>
  <c r="G848" i="17"/>
  <c r="G849" i="17"/>
  <c r="G850" i="17"/>
  <c r="G851" i="17"/>
  <c r="G852" i="17"/>
  <c r="G853" i="17"/>
  <c r="G854" i="17"/>
  <c r="G855" i="17"/>
  <c r="G856" i="17"/>
  <c r="G857" i="17"/>
  <c r="G858" i="17"/>
  <c r="G859" i="17"/>
  <c r="G860" i="17"/>
  <c r="G861" i="17"/>
  <c r="G862" i="17"/>
  <c r="G863" i="17"/>
  <c r="G864" i="17"/>
  <c r="G865" i="17"/>
  <c r="G866" i="17"/>
  <c r="G867" i="17"/>
  <c r="G868" i="17"/>
  <c r="G869" i="17"/>
  <c r="G870" i="17"/>
  <c r="G871" i="17"/>
  <c r="G872" i="17"/>
  <c r="G873" i="17"/>
  <c r="G874" i="17"/>
  <c r="G875" i="17"/>
  <c r="G876" i="17"/>
  <c r="G877" i="17"/>
  <c r="G878" i="17"/>
  <c r="G879" i="17"/>
  <c r="G880" i="17"/>
  <c r="G881" i="17"/>
  <c r="G882" i="17"/>
  <c r="G883" i="17"/>
  <c r="G884" i="17"/>
  <c r="G885" i="17"/>
  <c r="G886" i="17"/>
  <c r="G887" i="17"/>
  <c r="G888" i="17"/>
  <c r="G889" i="17"/>
  <c r="G890" i="17"/>
  <c r="G891" i="17"/>
  <c r="G892" i="17"/>
  <c r="G893" i="17"/>
  <c r="G894" i="17"/>
  <c r="G895" i="17"/>
  <c r="G896" i="17"/>
  <c r="G897" i="17"/>
  <c r="G898" i="17"/>
  <c r="G899" i="17"/>
  <c r="G900" i="17"/>
  <c r="G901" i="17"/>
  <c r="G902" i="17"/>
  <c r="G903" i="17"/>
  <c r="G904" i="17"/>
  <c r="G905" i="17"/>
  <c r="G906" i="17"/>
  <c r="G907" i="17"/>
  <c r="G908" i="17"/>
  <c r="G909" i="17"/>
  <c r="G910" i="17"/>
  <c r="G911" i="17"/>
  <c r="G912" i="17"/>
  <c r="G913" i="17"/>
  <c r="G914" i="17"/>
  <c r="G915" i="17"/>
  <c r="G916" i="17"/>
  <c r="G917" i="17"/>
  <c r="G918" i="17"/>
  <c r="G919" i="17"/>
  <c r="G920" i="17"/>
  <c r="G921" i="17"/>
  <c r="G922" i="17"/>
  <c r="G923" i="17"/>
  <c r="G924" i="17"/>
  <c r="G925" i="17"/>
  <c r="G926" i="17"/>
  <c r="G927" i="17"/>
  <c r="G928" i="17"/>
  <c r="G929" i="17"/>
  <c r="G930" i="17"/>
  <c r="G931" i="17"/>
  <c r="G932" i="17"/>
  <c r="G933" i="17"/>
  <c r="G934" i="17"/>
  <c r="G935" i="17"/>
  <c r="G936" i="17"/>
  <c r="G937" i="17"/>
  <c r="G938" i="17"/>
  <c r="G939" i="17"/>
  <c r="G940" i="17"/>
  <c r="G941" i="17"/>
  <c r="G942" i="17"/>
  <c r="G943" i="17"/>
  <c r="G944" i="17"/>
  <c r="G945" i="17"/>
  <c r="G946" i="17"/>
  <c r="G947" i="17"/>
  <c r="G948" i="17"/>
  <c r="G949" i="17"/>
  <c r="G950" i="17"/>
  <c r="G951" i="17"/>
  <c r="G952" i="17"/>
  <c r="G953" i="17"/>
  <c r="G954" i="17"/>
  <c r="G955" i="17"/>
  <c r="G956" i="17"/>
  <c r="G957" i="17"/>
  <c r="G958" i="17"/>
  <c r="G959" i="17"/>
  <c r="G960" i="17"/>
  <c r="G961" i="17"/>
  <c r="G962" i="17"/>
  <c r="G963" i="17"/>
  <c r="G964" i="17"/>
  <c r="G965" i="17"/>
  <c r="G966" i="17"/>
  <c r="G967" i="17"/>
  <c r="G968" i="17"/>
  <c r="G969" i="17"/>
  <c r="G970" i="17"/>
  <c r="G971" i="17"/>
  <c r="G972" i="17"/>
  <c r="G973" i="17"/>
  <c r="G974" i="17"/>
  <c r="G975" i="17"/>
  <c r="G976" i="17"/>
  <c r="G977" i="17"/>
  <c r="G978" i="17"/>
  <c r="G979" i="17"/>
  <c r="G980" i="17"/>
  <c r="G981" i="17"/>
  <c r="G982" i="17"/>
  <c r="G983" i="17"/>
  <c r="G984" i="17"/>
  <c r="G985" i="17"/>
  <c r="G986" i="17"/>
  <c r="G987" i="17"/>
  <c r="G988" i="17"/>
  <c r="G989" i="17"/>
  <c r="G990" i="17"/>
  <c r="G991" i="17"/>
  <c r="G992" i="17"/>
  <c r="G993" i="17"/>
  <c r="G994" i="17"/>
  <c r="G995" i="17"/>
  <c r="G996" i="17"/>
  <c r="G997" i="17"/>
  <c r="G998" i="17"/>
  <c r="G999" i="17"/>
  <c r="G1000" i="17"/>
  <c r="G1001" i="17"/>
  <c r="G1002" i="17"/>
  <c r="G1003" i="17"/>
  <c r="G1004" i="17"/>
  <c r="G1005" i="17"/>
  <c r="G1006" i="17"/>
  <c r="G1007" i="17"/>
  <c r="G1008" i="17"/>
  <c r="G1009" i="17"/>
  <c r="G1010" i="17"/>
  <c r="G1011" i="17"/>
  <c r="G1012" i="17"/>
  <c r="G1013" i="17"/>
  <c r="G1014" i="17"/>
  <c r="G1015" i="17"/>
  <c r="G1016" i="17"/>
  <c r="G1017" i="17"/>
  <c r="G1018" i="17"/>
  <c r="G1019" i="17"/>
  <c r="G1020" i="17"/>
  <c r="G1021" i="17"/>
  <c r="G1022" i="17"/>
  <c r="G1023" i="17"/>
  <c r="G1024" i="17"/>
  <c r="G1025" i="17"/>
  <c r="G1026" i="17"/>
  <c r="G1027" i="17"/>
  <c r="G1028" i="17"/>
  <c r="G1029" i="17"/>
  <c r="G1030" i="17"/>
  <c r="G1031" i="17"/>
  <c r="G1032" i="17"/>
  <c r="G1033" i="17"/>
  <c r="G1034" i="17"/>
  <c r="G1035" i="17"/>
  <c r="G1036" i="17"/>
  <c r="G1037" i="17"/>
  <c r="G1038" i="17"/>
  <c r="G1039" i="17"/>
  <c r="G1040" i="17"/>
  <c r="G1041" i="17"/>
  <c r="G1042" i="17"/>
  <c r="G1043" i="17"/>
  <c r="G1044" i="17"/>
  <c r="G1045" i="17"/>
  <c r="G1046" i="17"/>
  <c r="G1047" i="17"/>
  <c r="G1048" i="17"/>
  <c r="G1049" i="17"/>
  <c r="G1050" i="17"/>
  <c r="G1051" i="17"/>
  <c r="G1052" i="17"/>
  <c r="G1053" i="17"/>
  <c r="G1054" i="17"/>
  <c r="G1055" i="17"/>
  <c r="G1056" i="17"/>
  <c r="G1057" i="17"/>
  <c r="G1058" i="17"/>
  <c r="G1059" i="17"/>
  <c r="G1060" i="17"/>
  <c r="G1061" i="17"/>
  <c r="G1062" i="17"/>
  <c r="G1063" i="17"/>
  <c r="G1064" i="17"/>
  <c r="G1065" i="17"/>
  <c r="G1066" i="17"/>
  <c r="G1067" i="17"/>
  <c r="G1068" i="17"/>
  <c r="G1069" i="17"/>
  <c r="G1070" i="17"/>
  <c r="G1071" i="17"/>
  <c r="G1072" i="17"/>
  <c r="G1073" i="17"/>
  <c r="G1074" i="17"/>
  <c r="G1075" i="17"/>
  <c r="G1076" i="17"/>
  <c r="G1077" i="17"/>
  <c r="G1078" i="17"/>
  <c r="G1079" i="17"/>
  <c r="G1080" i="17"/>
  <c r="G1081" i="17"/>
  <c r="G1082" i="17"/>
  <c r="G1083" i="17"/>
  <c r="G1084" i="17"/>
  <c r="G1085" i="17"/>
  <c r="G1086" i="17"/>
  <c r="G1087" i="17"/>
  <c r="G1088" i="17"/>
  <c r="G1089" i="17"/>
  <c r="G1090" i="17"/>
  <c r="G1091" i="17"/>
  <c r="G1092" i="17"/>
  <c r="G1093" i="17"/>
  <c r="G1094" i="17"/>
  <c r="G1095" i="17"/>
  <c r="G1096" i="17"/>
  <c r="G1097" i="17"/>
  <c r="G1098" i="17"/>
  <c r="G1099" i="17"/>
  <c r="G1100" i="17"/>
  <c r="G1101" i="17"/>
  <c r="G1102" i="17"/>
  <c r="G1103" i="17"/>
  <c r="G1104" i="17"/>
  <c r="G1105" i="17"/>
  <c r="G1106" i="17"/>
  <c r="G1107" i="17"/>
  <c r="G1108" i="17"/>
  <c r="G1109" i="17"/>
  <c r="G1110" i="17"/>
  <c r="G1111" i="17"/>
  <c r="G1112" i="17"/>
  <c r="G1113" i="17"/>
  <c r="G1114" i="17"/>
  <c r="G1115" i="17"/>
  <c r="G1116" i="17"/>
  <c r="G1117" i="17"/>
  <c r="G1118" i="17"/>
  <c r="G1119" i="17"/>
  <c r="G1120" i="17"/>
  <c r="G1121" i="17"/>
  <c r="G1122" i="17"/>
  <c r="G1123" i="17"/>
  <c r="G1124" i="17"/>
  <c r="G1125" i="17"/>
  <c r="G1126" i="17"/>
  <c r="G1127" i="17"/>
  <c r="G1128" i="17"/>
  <c r="G1129" i="17"/>
  <c r="G1130" i="17"/>
  <c r="G1131" i="17"/>
  <c r="G1132" i="17"/>
  <c r="G1133" i="17"/>
  <c r="G1134" i="17"/>
  <c r="G1135" i="17"/>
  <c r="G1136" i="17"/>
  <c r="G1137" i="17"/>
  <c r="G1138" i="17"/>
  <c r="G1139" i="17"/>
  <c r="G1140" i="17"/>
  <c r="G1141" i="17"/>
  <c r="G1142" i="17"/>
  <c r="G1143" i="17"/>
  <c r="G1144" i="17"/>
  <c r="G1145" i="17"/>
  <c r="G1146" i="17"/>
  <c r="G1147" i="17"/>
  <c r="G1148" i="17"/>
  <c r="G1149" i="17"/>
  <c r="G1150" i="17"/>
  <c r="G1151" i="17"/>
  <c r="G1152" i="17"/>
  <c r="G1153" i="17"/>
  <c r="G1154" i="17"/>
  <c r="G1155" i="17"/>
  <c r="G1156" i="17"/>
  <c r="G1157" i="17"/>
  <c r="G1158" i="17"/>
  <c r="G1159" i="17"/>
  <c r="G1160" i="17"/>
  <c r="G1161" i="17"/>
  <c r="G1162" i="17"/>
  <c r="G1163" i="17"/>
  <c r="G1164" i="17"/>
  <c r="G1165" i="17"/>
  <c r="G1166" i="17"/>
  <c r="G1167" i="17"/>
  <c r="G1168" i="17"/>
  <c r="G1169" i="17"/>
  <c r="G1170" i="17"/>
  <c r="G1171" i="17"/>
  <c r="G1172" i="17"/>
  <c r="G1173" i="17"/>
  <c r="G1174" i="17"/>
  <c r="G1175" i="17"/>
  <c r="G1176" i="17"/>
  <c r="G1177" i="17"/>
  <c r="G1178" i="17"/>
  <c r="G1179" i="17"/>
  <c r="G1180" i="17"/>
  <c r="G1181" i="17"/>
  <c r="G1182" i="17"/>
  <c r="G1183" i="17"/>
  <c r="G1184" i="17"/>
  <c r="G1185" i="17"/>
  <c r="G1186" i="17"/>
  <c r="G1187" i="17"/>
  <c r="G1188" i="17"/>
  <c r="G1189" i="17"/>
  <c r="G1190" i="17"/>
  <c r="G1191" i="17"/>
  <c r="G1192" i="17"/>
  <c r="G1193" i="17"/>
  <c r="G1194" i="17"/>
  <c r="G1195" i="17"/>
  <c r="G1196" i="17"/>
  <c r="G1197" i="17"/>
  <c r="G1198" i="17"/>
  <c r="G1199" i="17"/>
  <c r="G1200" i="17"/>
  <c r="G1201" i="17"/>
  <c r="G1202" i="17"/>
  <c r="G1203" i="17"/>
  <c r="G1204" i="17"/>
  <c r="G1205" i="17"/>
  <c r="G1206" i="17"/>
  <c r="G1207" i="17"/>
  <c r="G1208" i="17"/>
  <c r="G1209" i="17"/>
  <c r="G1210" i="17"/>
  <c r="G1211" i="17"/>
  <c r="G1212" i="17"/>
  <c r="G1213" i="17"/>
  <c r="G1214" i="17"/>
  <c r="G1215" i="17"/>
  <c r="G1216" i="17"/>
  <c r="G1217" i="17"/>
  <c r="G1218" i="17"/>
  <c r="G1219" i="17"/>
  <c r="G1220" i="17"/>
  <c r="G1221" i="17"/>
  <c r="G1222" i="17"/>
  <c r="G1223" i="17"/>
  <c r="G1224" i="17"/>
  <c r="G1225" i="17"/>
  <c r="G1226" i="17"/>
  <c r="G1227" i="17"/>
  <c r="G1228" i="17"/>
  <c r="G1229" i="17"/>
  <c r="G1230" i="17"/>
  <c r="G1231" i="17"/>
  <c r="G1232" i="17"/>
  <c r="G1233" i="17"/>
  <c r="G1234" i="17"/>
  <c r="G1235" i="17"/>
  <c r="G1236" i="17"/>
  <c r="G1237" i="17"/>
  <c r="G1238" i="17"/>
  <c r="G1239" i="17"/>
  <c r="G1240" i="17"/>
  <c r="G1241" i="17"/>
  <c r="G1242" i="17"/>
  <c r="G1243" i="17"/>
  <c r="G1244" i="17"/>
  <c r="G1245" i="17"/>
  <c r="G1246" i="17"/>
  <c r="G1247" i="17"/>
  <c r="G1248" i="17"/>
  <c r="G1249" i="17"/>
  <c r="G1250" i="17"/>
  <c r="G1251" i="17"/>
  <c r="G1252" i="17"/>
  <c r="G1253" i="17"/>
  <c r="G1254" i="17"/>
  <c r="G1255" i="17"/>
  <c r="G1256" i="17"/>
  <c r="G1257" i="17"/>
  <c r="G1258" i="17"/>
  <c r="G1259" i="17"/>
  <c r="G1260" i="17"/>
  <c r="G1261" i="17"/>
  <c r="G1262" i="17"/>
  <c r="G1263" i="17"/>
  <c r="G1264" i="17"/>
  <c r="G1265" i="17"/>
  <c r="G1266" i="17"/>
  <c r="G1267" i="17"/>
  <c r="G1268" i="17"/>
  <c r="G1269" i="17"/>
  <c r="G1270" i="17"/>
  <c r="G1271" i="17"/>
  <c r="G1272" i="17"/>
  <c r="G1273" i="17"/>
  <c r="G1274" i="17"/>
  <c r="G1275" i="17"/>
  <c r="G1276" i="17"/>
  <c r="G1277" i="17"/>
  <c r="G1278" i="17"/>
  <c r="G1279" i="17"/>
  <c r="G1280" i="17"/>
  <c r="G1281" i="17"/>
  <c r="G1282" i="17"/>
  <c r="G1283" i="17"/>
  <c r="G1284" i="17"/>
  <c r="G1285" i="17"/>
  <c r="G1286" i="17"/>
  <c r="G1287" i="17"/>
  <c r="G1288" i="17"/>
  <c r="G1289" i="17"/>
  <c r="G1290" i="17"/>
  <c r="G1291" i="17"/>
  <c r="G1292" i="17"/>
  <c r="G1293" i="17"/>
  <c r="G1294" i="17"/>
  <c r="G1295" i="17"/>
  <c r="G1296" i="17"/>
  <c r="G1297" i="17"/>
  <c r="G1298" i="17"/>
  <c r="G1299" i="17"/>
  <c r="G1300" i="17"/>
  <c r="G1301" i="17"/>
  <c r="G1302" i="17"/>
  <c r="G1303" i="17"/>
  <c r="G1304" i="17"/>
  <c r="G1305" i="17"/>
  <c r="G1306" i="17"/>
  <c r="G1307" i="17"/>
  <c r="G1308" i="17"/>
  <c r="G1309" i="17"/>
  <c r="G1310" i="17"/>
  <c r="G1311" i="17"/>
  <c r="G1312" i="17"/>
  <c r="G1313" i="17"/>
  <c r="G1314" i="17"/>
  <c r="G1315" i="17"/>
  <c r="G1316" i="17"/>
  <c r="G1317" i="17"/>
  <c r="G1318" i="17"/>
  <c r="G1319" i="17"/>
  <c r="G1320" i="17"/>
  <c r="G1321" i="17"/>
  <c r="G1322" i="17"/>
  <c r="G1323" i="17"/>
  <c r="G1324" i="17"/>
  <c r="G1325" i="17"/>
  <c r="G1326" i="17"/>
  <c r="G1327" i="17"/>
  <c r="G1328" i="17"/>
  <c r="G1329" i="17"/>
  <c r="G1330" i="17"/>
  <c r="G1331" i="17"/>
  <c r="G1332" i="17"/>
  <c r="G1333" i="17"/>
  <c r="G1334" i="17"/>
  <c r="G1335" i="17"/>
  <c r="G1336" i="17"/>
  <c r="G1337" i="17"/>
  <c r="G1338" i="17"/>
  <c r="G1339" i="17"/>
  <c r="G1340" i="17"/>
  <c r="G1341" i="17"/>
  <c r="G1342" i="17"/>
  <c r="G1343" i="17"/>
  <c r="G1344" i="17"/>
  <c r="G1345" i="17"/>
  <c r="G1346" i="17"/>
  <c r="G1347" i="17"/>
  <c r="G1348" i="17"/>
  <c r="G1349" i="17"/>
  <c r="G1350" i="17"/>
  <c r="G1351" i="17"/>
  <c r="G1352" i="17"/>
  <c r="G1353" i="17"/>
  <c r="G1354" i="17"/>
  <c r="G1355" i="17"/>
  <c r="G1356" i="17"/>
  <c r="G1357" i="17"/>
  <c r="G1358" i="17"/>
  <c r="G1359" i="17"/>
  <c r="G1360" i="17"/>
  <c r="G1361" i="17"/>
  <c r="G1362" i="17"/>
  <c r="G1363" i="17"/>
  <c r="G1364" i="17"/>
  <c r="G1365" i="17"/>
  <c r="G1366" i="17"/>
  <c r="G1367" i="17"/>
  <c r="G1368" i="17"/>
  <c r="G1369" i="17"/>
  <c r="G1370" i="17"/>
  <c r="G1371" i="17"/>
  <c r="G1372" i="17"/>
  <c r="G1373" i="17"/>
  <c r="G1374" i="17"/>
  <c r="G1375" i="17"/>
  <c r="G1376" i="17"/>
  <c r="G1377" i="17"/>
  <c r="G1378" i="17"/>
  <c r="G1379" i="17"/>
  <c r="G1380" i="17"/>
  <c r="G1381" i="17"/>
  <c r="G1382" i="17"/>
  <c r="G1383" i="17"/>
  <c r="G1384" i="17"/>
  <c r="G1385" i="17"/>
  <c r="G1386" i="17"/>
  <c r="G1387" i="17"/>
  <c r="G1388" i="17"/>
  <c r="G1389" i="17"/>
  <c r="G1390" i="17"/>
  <c r="G1391" i="17"/>
  <c r="G1392" i="17"/>
  <c r="G1393" i="17"/>
  <c r="G1394" i="17"/>
  <c r="G1395" i="17"/>
  <c r="G1396" i="17"/>
  <c r="G1397" i="17"/>
  <c r="G1398" i="17"/>
  <c r="G1399" i="17"/>
  <c r="G1400" i="17"/>
  <c r="G1401" i="17"/>
  <c r="G1402" i="17"/>
  <c r="G1403" i="17"/>
  <c r="G1404" i="17"/>
  <c r="G1405" i="17"/>
  <c r="G1406" i="17"/>
  <c r="G1407" i="17"/>
  <c r="G1408" i="17"/>
  <c r="G1409" i="17"/>
  <c r="G1410" i="17"/>
  <c r="G1411" i="17"/>
  <c r="G1412" i="17"/>
  <c r="G1413" i="17"/>
  <c r="G1414" i="17"/>
  <c r="G1415" i="17"/>
  <c r="G1416" i="17"/>
  <c r="G1417" i="17"/>
  <c r="G1418" i="17"/>
  <c r="G1419" i="17"/>
  <c r="G1420" i="17"/>
  <c r="G1421" i="17"/>
  <c r="G1422" i="17"/>
  <c r="G1423" i="17"/>
  <c r="G1424" i="17"/>
  <c r="G1425" i="17"/>
  <c r="G1426" i="17"/>
  <c r="G1427" i="17"/>
  <c r="G1428" i="17"/>
  <c r="G1429" i="17"/>
  <c r="G1430" i="17"/>
  <c r="G1431" i="17"/>
  <c r="G1432" i="17"/>
  <c r="G1433" i="17"/>
  <c r="G1434" i="17"/>
  <c r="G1435" i="17"/>
  <c r="G1436" i="17"/>
  <c r="G1437" i="17"/>
  <c r="G1438" i="17"/>
  <c r="G1439" i="17"/>
  <c r="G1440" i="17"/>
  <c r="G1441" i="17"/>
  <c r="G1442" i="17"/>
  <c r="G1443" i="17"/>
  <c r="G1444" i="17"/>
  <c r="G1445" i="17"/>
  <c r="G1446" i="17"/>
  <c r="G1447" i="17"/>
  <c r="G1448" i="17"/>
  <c r="G1449" i="17"/>
  <c r="G1450" i="17"/>
  <c r="G1451" i="17"/>
  <c r="G1452" i="17"/>
  <c r="G1453" i="17"/>
  <c r="G1454" i="17"/>
  <c r="G1455" i="17"/>
  <c r="G1456" i="17"/>
  <c r="G1457" i="17"/>
  <c r="G1458" i="17"/>
  <c r="G1459" i="17"/>
  <c r="G1460" i="17"/>
  <c r="G1461" i="17"/>
  <c r="G1462" i="17"/>
  <c r="G1463" i="17"/>
  <c r="G1464" i="17"/>
  <c r="G1465" i="17"/>
  <c r="G1466" i="17"/>
  <c r="G1467" i="17"/>
  <c r="G1468" i="17"/>
  <c r="G1469" i="17"/>
  <c r="G1470" i="17"/>
  <c r="G1471" i="17"/>
  <c r="G1472" i="17"/>
  <c r="G1473" i="17"/>
  <c r="G1474" i="17"/>
  <c r="G1475" i="17"/>
  <c r="G1476" i="17"/>
  <c r="G1477" i="17"/>
  <c r="G1478" i="17"/>
  <c r="G1479" i="17"/>
  <c r="G1480" i="17"/>
  <c r="G1481" i="17"/>
  <c r="G1482" i="17"/>
  <c r="G1483" i="17"/>
  <c r="G1484" i="17"/>
  <c r="G1485" i="17"/>
  <c r="G1486" i="17"/>
  <c r="G1487" i="17"/>
  <c r="G1488" i="17"/>
  <c r="G1489" i="17"/>
  <c r="G1490" i="17"/>
  <c r="G1491" i="17"/>
  <c r="G1492" i="17"/>
  <c r="G1493" i="17"/>
  <c r="G1494" i="17"/>
  <c r="G1495" i="17"/>
  <c r="G1496" i="17"/>
  <c r="G1497" i="17"/>
  <c r="G1498" i="17"/>
  <c r="G1499" i="17"/>
  <c r="G1500" i="17"/>
  <c r="G1501" i="17"/>
  <c r="G1502" i="17"/>
  <c r="G1503" i="17"/>
  <c r="G1504" i="17"/>
  <c r="G1505" i="17"/>
  <c r="G1506" i="17"/>
  <c r="G1507" i="17"/>
  <c r="G1508" i="17"/>
  <c r="G1509" i="17"/>
  <c r="G1510" i="17"/>
  <c r="G1511" i="17"/>
  <c r="G1512" i="17"/>
  <c r="G1513" i="17"/>
  <c r="G1514" i="17"/>
  <c r="G1515" i="17"/>
  <c r="G1516" i="17"/>
  <c r="G1517" i="17"/>
  <c r="G1518" i="17"/>
  <c r="G1519" i="17"/>
  <c r="G1520" i="17"/>
  <c r="G1521" i="17"/>
  <c r="G1522" i="17"/>
  <c r="G1523" i="17"/>
  <c r="G1524" i="17"/>
  <c r="G1525" i="17"/>
  <c r="G1526" i="17"/>
  <c r="G1527" i="17"/>
  <c r="G1528" i="17"/>
  <c r="G1529" i="17"/>
  <c r="G1530" i="17"/>
  <c r="G1531" i="17"/>
  <c r="G1532" i="17"/>
  <c r="G1533" i="17"/>
  <c r="G1534" i="17"/>
  <c r="G1535" i="17"/>
  <c r="G1536" i="17"/>
  <c r="G1537" i="17"/>
  <c r="G1538" i="17"/>
  <c r="G1539" i="17"/>
  <c r="G1540" i="17"/>
  <c r="G1541" i="17"/>
  <c r="G1542" i="17"/>
  <c r="G1543" i="17"/>
  <c r="G1544" i="17"/>
  <c r="G1545" i="17"/>
  <c r="G1546" i="17"/>
  <c r="G1547" i="17"/>
  <c r="G1548" i="17"/>
  <c r="G1549" i="17"/>
  <c r="G1550" i="17"/>
  <c r="G1551" i="17"/>
  <c r="G1552" i="17"/>
  <c r="G1553" i="17"/>
  <c r="G1554" i="17"/>
  <c r="G1555" i="17"/>
  <c r="G1556" i="17"/>
  <c r="G1557" i="17"/>
  <c r="G1558" i="17"/>
  <c r="G1559" i="17"/>
  <c r="G1560" i="17"/>
  <c r="G1561" i="17"/>
  <c r="G1562" i="17"/>
  <c r="G1563" i="17"/>
  <c r="G1564" i="17"/>
  <c r="G1565" i="17"/>
  <c r="G1566" i="17"/>
  <c r="G1567" i="17"/>
  <c r="G1568" i="17"/>
  <c r="G1569" i="17"/>
  <c r="G1570" i="17"/>
  <c r="G1571" i="17"/>
  <c r="G1572" i="17"/>
  <c r="G1573" i="17"/>
  <c r="G1574" i="17"/>
  <c r="G1575" i="17"/>
  <c r="G1576" i="17"/>
  <c r="G1577" i="17"/>
  <c r="G1578" i="17"/>
  <c r="G1579" i="17"/>
  <c r="G1580" i="17"/>
  <c r="G1581" i="17"/>
  <c r="G1582" i="17"/>
  <c r="G1583" i="17"/>
  <c r="G1584" i="17"/>
  <c r="G1585" i="17"/>
  <c r="G1586" i="17"/>
  <c r="G1587" i="17"/>
  <c r="G1588" i="17"/>
  <c r="G1589" i="17"/>
  <c r="G1590" i="17"/>
  <c r="G1591" i="17"/>
  <c r="G1592" i="17"/>
  <c r="G1593" i="17"/>
  <c r="G1594" i="17"/>
  <c r="G1595" i="17"/>
  <c r="G1596" i="17"/>
  <c r="G1597" i="17"/>
  <c r="G1598" i="17"/>
  <c r="G1599" i="17"/>
  <c r="G1600" i="17"/>
  <c r="G1601" i="17"/>
  <c r="G1602" i="17"/>
  <c r="G1603" i="17"/>
  <c r="G1604" i="17"/>
  <c r="G1605" i="17"/>
  <c r="G1606" i="17"/>
  <c r="G1607" i="17"/>
  <c r="G1608" i="17"/>
  <c r="G1609" i="17"/>
  <c r="G1610" i="17"/>
  <c r="G1611" i="17"/>
  <c r="G1612" i="17"/>
  <c r="G1613" i="17"/>
  <c r="G1614" i="17"/>
  <c r="G1615" i="17"/>
  <c r="G1616" i="17"/>
  <c r="G1617" i="17"/>
  <c r="G1618" i="17"/>
  <c r="G1619" i="17"/>
  <c r="G1620" i="17"/>
  <c r="G1621" i="17"/>
  <c r="G1622" i="17"/>
  <c r="G1623" i="17"/>
  <c r="G1624" i="17"/>
  <c r="G1625" i="17"/>
  <c r="G1626" i="17"/>
  <c r="G1627" i="17"/>
  <c r="G1628" i="17"/>
  <c r="G1629" i="17"/>
  <c r="G1630" i="17"/>
  <c r="G1631" i="17"/>
  <c r="G1632" i="17"/>
  <c r="G1633" i="17"/>
  <c r="G1634" i="17"/>
  <c r="G1635" i="17"/>
  <c r="G1636" i="17"/>
  <c r="G1637" i="17"/>
  <c r="G1638" i="17"/>
  <c r="G1639" i="17"/>
  <c r="G1640" i="17"/>
  <c r="G1641" i="17"/>
  <c r="G1642" i="17"/>
  <c r="G1643" i="17"/>
  <c r="G1644" i="17"/>
  <c r="G1645" i="17"/>
  <c r="G1646" i="17"/>
  <c r="G1647" i="17"/>
  <c r="G1648" i="17"/>
  <c r="G1649" i="17"/>
  <c r="G1650" i="17"/>
  <c r="G1651" i="17"/>
  <c r="G1652" i="17"/>
  <c r="G1653" i="17"/>
  <c r="G1654" i="17"/>
  <c r="G1655" i="17"/>
  <c r="G1656" i="17"/>
  <c r="G1657" i="17"/>
  <c r="G1658" i="17"/>
  <c r="G1659" i="17"/>
  <c r="G1660" i="17"/>
  <c r="G1661" i="17"/>
  <c r="G1662" i="17"/>
  <c r="G1663" i="17"/>
  <c r="G1664" i="17"/>
  <c r="G1665" i="17"/>
  <c r="G1666" i="17"/>
  <c r="G1667" i="17"/>
  <c r="G1668" i="17"/>
  <c r="G1669" i="17"/>
  <c r="G1670" i="17"/>
  <c r="G1671" i="17"/>
  <c r="G1672" i="17"/>
  <c r="G1673" i="17"/>
  <c r="G1674" i="17"/>
  <c r="G1675" i="17"/>
  <c r="G1676" i="17"/>
  <c r="G1677" i="17"/>
  <c r="G1678" i="17"/>
  <c r="G1679" i="17"/>
  <c r="G1680" i="17"/>
  <c r="G1681" i="17"/>
  <c r="G1682" i="17"/>
  <c r="G1683" i="17"/>
  <c r="G1684" i="17"/>
  <c r="G1685" i="17"/>
  <c r="G1686" i="17"/>
  <c r="G1687" i="17"/>
  <c r="G1688" i="17"/>
  <c r="G1689" i="17"/>
  <c r="G1690" i="17"/>
  <c r="G1691" i="17"/>
  <c r="G1692" i="17"/>
  <c r="G1693" i="17"/>
  <c r="G1694" i="17"/>
  <c r="G1695" i="17"/>
  <c r="G1696" i="17"/>
  <c r="G1697" i="17"/>
  <c r="G1698" i="17"/>
  <c r="G1699" i="17"/>
  <c r="G1700" i="17"/>
  <c r="G1701" i="17"/>
  <c r="G1702" i="17"/>
  <c r="G1703" i="17"/>
  <c r="G1704" i="17"/>
  <c r="G1705" i="17"/>
  <c r="G1706" i="17"/>
  <c r="G1707" i="17"/>
  <c r="G1708" i="17"/>
  <c r="G1709" i="17"/>
  <c r="G1710" i="17"/>
  <c r="G1711" i="17"/>
  <c r="G1712" i="17"/>
  <c r="G1713" i="17"/>
  <c r="G1714" i="17"/>
  <c r="G1715" i="17"/>
  <c r="G1716" i="17"/>
  <c r="G1717" i="17"/>
  <c r="G1718" i="17"/>
  <c r="G1719" i="17"/>
  <c r="G1720" i="17"/>
  <c r="G1721" i="17"/>
  <c r="G1722" i="17"/>
  <c r="G1723" i="17"/>
  <c r="G1724" i="17"/>
  <c r="G1725" i="17"/>
  <c r="G1726" i="17"/>
  <c r="G1727" i="17"/>
  <c r="G1728" i="17"/>
  <c r="G1729" i="17"/>
  <c r="G1730" i="17"/>
  <c r="G1731" i="17"/>
  <c r="G1732" i="17"/>
  <c r="G1733" i="17"/>
  <c r="G1734" i="17"/>
  <c r="G1735" i="17"/>
  <c r="G1736" i="17"/>
  <c r="G1737" i="17"/>
  <c r="G1738" i="17"/>
  <c r="G1739" i="17"/>
  <c r="G1740" i="17"/>
  <c r="G1741" i="17"/>
  <c r="G1742" i="17"/>
  <c r="G1743" i="17"/>
  <c r="G1744" i="17"/>
  <c r="G1745" i="17"/>
  <c r="G1746" i="17"/>
  <c r="G1747" i="17"/>
  <c r="G1748" i="17"/>
  <c r="G1749" i="17"/>
  <c r="G1750" i="17"/>
  <c r="G1751" i="17"/>
  <c r="G1752" i="17"/>
  <c r="G1753" i="17"/>
  <c r="G1754" i="17"/>
  <c r="G1755" i="17"/>
  <c r="G1756" i="17"/>
  <c r="G1757" i="17"/>
  <c r="G1758" i="17"/>
  <c r="G1759" i="17"/>
  <c r="G1760" i="17"/>
  <c r="G1761" i="17"/>
  <c r="G1762" i="17"/>
  <c r="G1763" i="17"/>
  <c r="G1764" i="17"/>
  <c r="G1765" i="17"/>
  <c r="G1766" i="17"/>
  <c r="G1767" i="17"/>
  <c r="G1768" i="17"/>
  <c r="G1769" i="17"/>
  <c r="G1770" i="17"/>
  <c r="G1771" i="17"/>
  <c r="G1772" i="17"/>
  <c r="G1773" i="17"/>
  <c r="G1774" i="17"/>
  <c r="G1775" i="17"/>
  <c r="G1776" i="17"/>
  <c r="G1777" i="17"/>
  <c r="G1778" i="17"/>
  <c r="G1779" i="17"/>
  <c r="G1780" i="17"/>
  <c r="G1781" i="17"/>
  <c r="G1782" i="17"/>
  <c r="G1783" i="17"/>
  <c r="G1784" i="17"/>
  <c r="G1785" i="17"/>
  <c r="G1786" i="17"/>
  <c r="G1787" i="17"/>
  <c r="G1788" i="17"/>
  <c r="G1789" i="17"/>
  <c r="G1790" i="17"/>
  <c r="G1791" i="17"/>
  <c r="G1792" i="17"/>
  <c r="G1793" i="17"/>
  <c r="G1794" i="17"/>
  <c r="G1795" i="17"/>
  <c r="G1796" i="17"/>
  <c r="G1797" i="17"/>
  <c r="G1798" i="17"/>
  <c r="G1799" i="17"/>
  <c r="G1800" i="17"/>
  <c r="G1801" i="17"/>
  <c r="G1802" i="17"/>
  <c r="G1803" i="17"/>
  <c r="G1804" i="17"/>
  <c r="G1805" i="17"/>
  <c r="G1806" i="17"/>
  <c r="G1807" i="17"/>
  <c r="G1808" i="17"/>
  <c r="G1809" i="17"/>
  <c r="G1810" i="17"/>
  <c r="G1811" i="17"/>
  <c r="G1812" i="17"/>
  <c r="G1813" i="17"/>
  <c r="G1814" i="17"/>
  <c r="G1815" i="17"/>
  <c r="G1816" i="17"/>
  <c r="G1817" i="17"/>
  <c r="G1818" i="17"/>
  <c r="G1819" i="17"/>
  <c r="G1820" i="17"/>
  <c r="G1821" i="17"/>
  <c r="G1822" i="17"/>
  <c r="G1823" i="17"/>
  <c r="G1824" i="17"/>
  <c r="G1825" i="17"/>
  <c r="G1826" i="17"/>
  <c r="G1827" i="17"/>
  <c r="G1828" i="17"/>
  <c r="G1829" i="17"/>
  <c r="G1830" i="17"/>
  <c r="G1831" i="17"/>
  <c r="G1832" i="17"/>
  <c r="G1833" i="17"/>
  <c r="G1834" i="17"/>
  <c r="G1835" i="17"/>
  <c r="G1836" i="17"/>
  <c r="G1837" i="17"/>
  <c r="G1838" i="17"/>
  <c r="G1839" i="17"/>
  <c r="G1840" i="17"/>
  <c r="G1841" i="17"/>
  <c r="G1842" i="17"/>
  <c r="G1843" i="17"/>
  <c r="G1844" i="17"/>
  <c r="G1845" i="17"/>
  <c r="G1846" i="17"/>
  <c r="G1847" i="17"/>
  <c r="G1848" i="17"/>
  <c r="G1849" i="17"/>
  <c r="G1850" i="17"/>
  <c r="G1851" i="17"/>
  <c r="G1852" i="17"/>
  <c r="G1853" i="17"/>
  <c r="G1854" i="17"/>
  <c r="G1855" i="17"/>
  <c r="G1856" i="17"/>
  <c r="G1857" i="17"/>
  <c r="G1858" i="17"/>
  <c r="G1859" i="17"/>
  <c r="G1860" i="17"/>
  <c r="G1861" i="17"/>
  <c r="G1862" i="17"/>
  <c r="G1863" i="17"/>
  <c r="G1864" i="17"/>
  <c r="G1865" i="17"/>
  <c r="G1866" i="17"/>
  <c r="G1867" i="17"/>
  <c r="G1868" i="17"/>
  <c r="G1869" i="17"/>
  <c r="G1870" i="17"/>
  <c r="G1871" i="17"/>
  <c r="G1872" i="17"/>
  <c r="G1873" i="17"/>
  <c r="G1874" i="17"/>
  <c r="G1875" i="17"/>
  <c r="G1876" i="17"/>
  <c r="G1877" i="17"/>
  <c r="G1878" i="17"/>
  <c r="G1879" i="17"/>
  <c r="G1880" i="17"/>
  <c r="G1881" i="17"/>
  <c r="G1882" i="17"/>
  <c r="G1883" i="17"/>
  <c r="G1884" i="17"/>
  <c r="G1885" i="17"/>
  <c r="G1886" i="17"/>
  <c r="G1887" i="17"/>
  <c r="G1888" i="17"/>
  <c r="G1889" i="17"/>
  <c r="G1890" i="17"/>
  <c r="G1891" i="17"/>
  <c r="G1892" i="17"/>
  <c r="G1893" i="17"/>
  <c r="G1894" i="17"/>
  <c r="G1895" i="17"/>
  <c r="G1896" i="17"/>
  <c r="G1897" i="17"/>
  <c r="G1898" i="17"/>
  <c r="G1899" i="17"/>
  <c r="G1900" i="17"/>
  <c r="G1901" i="17"/>
  <c r="G1902" i="17"/>
  <c r="G1903" i="17"/>
  <c r="G1904" i="17"/>
  <c r="G1905" i="17"/>
  <c r="G1906" i="17"/>
  <c r="G1907" i="17"/>
  <c r="G1908" i="17"/>
  <c r="G1909" i="17"/>
  <c r="G1910" i="17"/>
  <c r="G1911" i="17"/>
  <c r="G1912" i="17"/>
  <c r="G1913" i="17"/>
  <c r="G1914" i="17"/>
  <c r="G1915" i="17"/>
  <c r="G1916" i="17"/>
  <c r="G1917" i="17"/>
  <c r="G1918" i="17"/>
  <c r="G1919" i="17"/>
  <c r="G1920" i="17"/>
  <c r="G1921" i="17"/>
  <c r="G1922" i="17"/>
  <c r="G1923" i="17"/>
  <c r="G1924" i="17"/>
  <c r="G1925" i="17"/>
  <c r="G1926" i="17"/>
  <c r="G1927" i="17"/>
  <c r="G1928" i="17"/>
  <c r="G1929" i="17"/>
  <c r="G1930" i="17"/>
  <c r="G1931" i="17"/>
  <c r="G1932" i="17"/>
  <c r="G1933" i="17"/>
  <c r="G1934" i="17"/>
  <c r="G1935" i="17"/>
  <c r="G1936" i="17"/>
  <c r="G1937" i="17"/>
  <c r="G1938" i="17"/>
  <c r="G1939" i="17"/>
  <c r="G1940" i="17"/>
  <c r="G1941" i="17"/>
  <c r="G1942" i="17"/>
  <c r="G1943" i="17"/>
  <c r="G1944" i="17"/>
  <c r="G1945" i="17"/>
  <c r="G1946" i="17"/>
  <c r="G1947" i="17"/>
  <c r="G1948" i="17"/>
  <c r="G1949" i="17"/>
  <c r="G1950" i="17"/>
  <c r="G1951" i="17"/>
  <c r="G1952" i="17"/>
  <c r="G1953" i="17"/>
  <c r="G1954" i="17"/>
  <c r="G1955" i="17"/>
  <c r="G1956" i="17"/>
  <c r="G1957" i="17"/>
  <c r="G1958" i="17"/>
  <c r="G1959" i="17"/>
  <c r="G1960" i="17"/>
  <c r="G1961" i="17"/>
  <c r="G1962" i="17"/>
  <c r="G1963" i="17"/>
  <c r="G1964" i="17"/>
  <c r="G1965" i="17"/>
  <c r="G1966" i="17"/>
  <c r="G1967" i="17"/>
  <c r="G1968" i="17"/>
  <c r="G1969" i="17"/>
  <c r="G1970" i="17"/>
  <c r="G1971" i="17"/>
  <c r="G1972" i="17"/>
  <c r="G1973" i="17"/>
  <c r="G1974" i="17"/>
  <c r="G1975" i="17"/>
  <c r="G1976" i="17"/>
  <c r="G1977" i="17"/>
  <c r="G1978" i="17"/>
  <c r="G1979" i="17"/>
  <c r="G1980" i="17"/>
  <c r="G1981" i="17"/>
  <c r="G1982" i="17"/>
  <c r="G1983" i="17"/>
  <c r="G1984" i="17"/>
  <c r="G1985" i="17"/>
  <c r="G1986" i="17"/>
  <c r="G1987" i="17"/>
  <c r="G1988" i="17"/>
  <c r="G1989" i="17"/>
  <c r="G1990" i="17"/>
  <c r="G1991" i="17"/>
  <c r="G1992" i="17"/>
  <c r="G1993" i="17"/>
  <c r="G1994" i="17"/>
  <c r="G1995" i="17"/>
  <c r="G1996" i="17"/>
  <c r="G1997" i="17"/>
  <c r="G1998" i="17"/>
  <c r="G1999" i="17"/>
  <c r="G2000" i="17"/>
  <c r="G2001" i="17"/>
  <c r="G2002" i="17"/>
  <c r="G2003" i="17"/>
  <c r="G2004" i="17"/>
  <c r="G2005" i="17"/>
  <c r="G2006" i="17"/>
  <c r="G2007" i="17"/>
  <c r="G2008" i="17"/>
  <c r="G2009" i="17"/>
  <c r="G2010" i="17"/>
  <c r="G2011" i="17"/>
  <c r="G2012" i="17"/>
  <c r="G2013" i="17"/>
  <c r="G2014" i="17"/>
  <c r="G2015" i="17"/>
  <c r="G2016" i="17"/>
  <c r="G2017" i="17"/>
  <c r="G2018" i="17"/>
  <c r="G2019" i="17"/>
  <c r="G2020" i="17"/>
  <c r="G2021" i="17"/>
  <c r="G2022" i="17"/>
  <c r="G2023" i="17"/>
  <c r="G2024" i="17"/>
  <c r="G2025" i="17"/>
  <c r="G2026" i="17"/>
  <c r="G2027" i="17"/>
  <c r="G2028" i="17"/>
  <c r="G2029" i="17"/>
  <c r="G2030" i="17"/>
  <c r="G2031" i="17"/>
  <c r="G2032" i="17"/>
  <c r="G2033" i="17"/>
  <c r="G2034" i="17"/>
  <c r="G2035" i="17"/>
  <c r="G2036" i="17"/>
  <c r="G2037" i="17"/>
  <c r="G2038" i="17"/>
  <c r="G2039" i="17"/>
  <c r="G2040" i="17"/>
  <c r="G2041" i="17"/>
  <c r="G2042" i="17"/>
  <c r="G2043" i="17"/>
  <c r="G2044" i="17"/>
  <c r="G2045" i="17"/>
  <c r="G2046" i="17"/>
  <c r="G2047" i="17"/>
  <c r="G2048" i="17"/>
  <c r="G2049" i="17"/>
  <c r="G2050" i="17"/>
  <c r="G2051" i="17"/>
  <c r="G2052" i="17"/>
  <c r="G2053" i="17"/>
  <c r="G2054" i="17"/>
  <c r="G2055" i="17"/>
  <c r="G2056" i="17"/>
  <c r="G2057" i="17"/>
  <c r="G2058" i="17"/>
  <c r="G2059" i="17"/>
  <c r="G2060" i="17"/>
  <c r="G2061" i="17"/>
  <c r="G2062" i="17"/>
  <c r="G2063" i="17"/>
  <c r="G2064" i="17"/>
  <c r="G2065" i="17"/>
  <c r="G2066" i="17"/>
  <c r="G2067" i="17"/>
  <c r="G2068" i="17"/>
  <c r="G2069" i="17"/>
  <c r="G2070" i="17"/>
  <c r="G2071" i="17"/>
  <c r="G2072" i="17"/>
  <c r="G2073" i="17"/>
  <c r="G2074" i="17"/>
  <c r="G2075" i="17"/>
  <c r="G2076" i="17"/>
  <c r="G2077" i="17"/>
  <c r="G2078" i="17"/>
  <c r="G2079" i="17"/>
  <c r="G2080" i="17"/>
  <c r="G2081" i="17"/>
  <c r="G2082" i="17"/>
  <c r="G2083" i="17"/>
  <c r="G2084" i="17"/>
  <c r="G2085" i="17"/>
  <c r="G2086" i="17"/>
  <c r="G2087" i="17"/>
  <c r="G2088" i="17"/>
  <c r="G2089" i="17"/>
  <c r="G2090" i="17"/>
  <c r="G2091" i="17"/>
  <c r="G2092" i="17"/>
  <c r="G2093" i="17"/>
  <c r="G2094" i="17"/>
  <c r="G2095" i="17"/>
  <c r="G2096" i="17"/>
  <c r="G2097" i="17"/>
  <c r="G2098" i="17"/>
  <c r="G2099" i="17"/>
  <c r="G2100" i="17"/>
  <c r="G2101" i="17"/>
  <c r="G2102" i="17"/>
  <c r="G2103" i="17"/>
  <c r="G2104" i="17"/>
  <c r="G2105" i="17"/>
  <c r="G2106" i="17"/>
  <c r="G2107" i="17"/>
  <c r="G2108" i="17"/>
  <c r="G2109" i="17"/>
  <c r="G2110" i="17"/>
  <c r="G2111" i="17"/>
  <c r="G2112" i="17"/>
  <c r="G2113" i="17"/>
  <c r="G2114" i="17"/>
  <c r="G2115" i="17"/>
  <c r="G2116" i="17"/>
  <c r="G2117" i="17"/>
  <c r="G2118" i="17"/>
  <c r="G2119" i="17"/>
  <c r="G2120" i="17"/>
  <c r="G2121" i="17"/>
  <c r="G2122" i="17"/>
  <c r="G2123" i="17"/>
  <c r="G2124" i="17"/>
  <c r="G2125" i="17"/>
  <c r="G2126" i="17"/>
  <c r="G2127" i="17"/>
  <c r="G2128" i="17"/>
  <c r="G2129" i="17"/>
  <c r="G2130" i="17"/>
  <c r="G2131" i="17"/>
  <c r="G2132" i="17"/>
  <c r="G2133" i="17"/>
  <c r="G2134" i="17"/>
  <c r="G2135" i="17"/>
  <c r="G2136" i="17"/>
  <c r="G2137" i="17"/>
  <c r="G2138" i="17"/>
  <c r="G2139" i="17"/>
  <c r="G2140" i="17"/>
  <c r="G2141" i="17"/>
  <c r="G2142" i="17"/>
  <c r="G2143" i="17"/>
  <c r="G2144" i="17"/>
  <c r="G2145" i="17"/>
  <c r="G2146" i="17"/>
  <c r="G2147" i="17"/>
  <c r="G2148" i="17"/>
  <c r="G2149" i="17"/>
  <c r="G2150" i="17"/>
  <c r="G2151" i="17"/>
  <c r="G2152" i="17"/>
  <c r="G2153" i="17"/>
  <c r="G2154" i="17"/>
  <c r="G2155" i="17"/>
  <c r="G2156" i="17"/>
  <c r="G2157" i="17"/>
  <c r="G2158" i="17"/>
  <c r="G2159" i="17"/>
  <c r="G2160" i="17"/>
  <c r="G2161" i="17"/>
  <c r="G2162" i="17"/>
  <c r="G2163" i="17"/>
  <c r="G2164" i="17"/>
  <c r="G2165" i="17"/>
  <c r="G2166" i="17"/>
  <c r="G2167" i="17"/>
  <c r="G2168" i="17"/>
  <c r="G2169" i="17"/>
  <c r="G2170" i="17"/>
  <c r="G2171" i="17"/>
  <c r="G2172" i="17"/>
  <c r="G2173" i="17"/>
  <c r="G2174" i="17"/>
  <c r="G2175" i="17"/>
  <c r="G2176" i="17"/>
  <c r="G2177" i="17"/>
  <c r="G2178" i="17"/>
  <c r="G2179" i="17"/>
  <c r="G2180" i="17"/>
  <c r="G2181" i="17"/>
  <c r="G2182" i="17"/>
  <c r="G2183" i="17"/>
  <c r="G2184" i="17"/>
  <c r="G2185" i="17"/>
  <c r="G2186" i="17"/>
  <c r="G2187" i="17"/>
  <c r="G2188" i="17"/>
  <c r="G2189" i="17"/>
  <c r="G2190" i="17"/>
  <c r="G2191" i="17"/>
  <c r="G2192" i="17"/>
  <c r="G2193" i="17"/>
  <c r="G2194" i="17"/>
  <c r="G2195" i="17"/>
  <c r="G2196" i="17"/>
  <c r="G2197" i="17"/>
  <c r="G2198" i="17"/>
  <c r="G2199" i="17"/>
  <c r="G2200" i="17"/>
  <c r="G2201" i="17"/>
  <c r="G2202" i="17"/>
  <c r="G2203" i="17"/>
  <c r="G2204" i="17"/>
  <c r="G2205" i="17"/>
  <c r="G2206" i="17"/>
  <c r="G2207" i="17"/>
  <c r="G2208" i="17"/>
  <c r="G2209" i="17"/>
  <c r="G2210" i="17"/>
  <c r="G2211" i="17"/>
  <c r="G2212" i="17"/>
  <c r="G2213" i="17"/>
  <c r="G2214" i="17"/>
  <c r="G2215" i="17"/>
  <c r="G2216" i="17"/>
  <c r="G2217" i="17"/>
  <c r="G2218" i="17"/>
  <c r="G2219" i="17"/>
  <c r="G2220" i="17"/>
  <c r="G2221" i="17"/>
  <c r="G2222" i="17"/>
  <c r="G2223" i="17"/>
  <c r="G2224" i="17"/>
  <c r="G2225" i="17"/>
  <c r="G2226" i="17"/>
  <c r="G2227" i="17"/>
  <c r="G2228" i="17"/>
  <c r="G2229" i="17"/>
  <c r="G2230" i="17"/>
  <c r="G2231" i="17"/>
  <c r="G2232" i="17"/>
  <c r="G2233" i="17"/>
  <c r="G2234" i="17"/>
  <c r="G2235" i="17"/>
  <c r="G2236" i="17"/>
  <c r="G2237" i="17"/>
  <c r="G2238" i="17"/>
  <c r="G2239" i="17"/>
  <c r="G2240" i="17"/>
  <c r="G2241" i="17"/>
  <c r="G2242" i="17"/>
  <c r="G2243" i="17"/>
  <c r="G2244" i="17"/>
  <c r="G2245" i="17"/>
  <c r="G2246" i="17"/>
  <c r="G2247" i="17"/>
  <c r="G2248" i="17"/>
  <c r="G2249" i="17"/>
  <c r="G2250" i="17"/>
  <c r="G2251" i="17"/>
  <c r="G2252" i="17"/>
  <c r="G2253" i="17"/>
  <c r="G2254" i="17"/>
  <c r="G2255" i="17"/>
  <c r="G2256" i="17"/>
  <c r="G2257" i="17"/>
  <c r="G2258" i="17"/>
  <c r="G2259" i="17"/>
  <c r="G2260" i="17"/>
  <c r="G2261" i="17"/>
  <c r="G2262" i="17"/>
  <c r="G2263" i="17"/>
  <c r="G2264" i="17"/>
  <c r="G2265" i="17"/>
  <c r="G2266" i="17"/>
  <c r="G2267" i="17"/>
  <c r="G2268" i="17"/>
  <c r="G2269" i="17"/>
  <c r="G2270" i="17"/>
  <c r="G2271" i="17"/>
  <c r="G2272" i="17"/>
  <c r="G2273" i="17"/>
  <c r="G2274" i="17"/>
  <c r="G2275" i="17"/>
  <c r="G2276" i="17"/>
  <c r="G2277" i="17"/>
  <c r="G2278" i="17"/>
  <c r="G2279" i="17"/>
  <c r="G2280" i="17"/>
  <c r="G2281" i="17"/>
  <c r="G2282" i="17"/>
  <c r="G2283" i="17"/>
  <c r="G2284" i="17"/>
  <c r="G2285" i="17"/>
  <c r="G2286" i="17"/>
  <c r="G2287" i="17"/>
  <c r="G2288" i="17"/>
  <c r="G2289" i="17"/>
  <c r="G2290" i="17"/>
  <c r="G2291" i="17"/>
  <c r="G2292" i="17"/>
  <c r="G2293" i="17"/>
  <c r="G2294" i="17"/>
  <c r="G2295" i="17"/>
  <c r="G2296" i="17"/>
  <c r="G2297" i="17"/>
  <c r="G2298" i="17"/>
  <c r="G2299" i="17"/>
  <c r="G2300" i="17"/>
  <c r="G2301" i="17"/>
  <c r="G2302" i="17"/>
  <c r="G2303" i="17"/>
  <c r="G2304" i="17"/>
  <c r="G2305" i="17"/>
  <c r="G2306" i="17"/>
  <c r="G2307" i="17"/>
  <c r="G2308" i="17"/>
  <c r="G2309" i="17"/>
  <c r="G2310" i="17"/>
  <c r="G2311" i="17"/>
  <c r="G2312" i="17"/>
  <c r="G2313" i="17"/>
  <c r="G2314" i="17"/>
  <c r="G2315" i="17"/>
  <c r="G2316" i="17"/>
  <c r="G2317" i="17"/>
  <c r="G2318" i="17"/>
  <c r="G2319" i="17"/>
  <c r="G2320" i="17"/>
  <c r="G2321" i="17"/>
  <c r="G2322" i="17"/>
  <c r="G2323" i="17"/>
  <c r="G2324" i="17"/>
  <c r="G2325" i="17"/>
  <c r="G2326" i="17"/>
  <c r="G2327" i="17"/>
  <c r="G2328" i="17"/>
  <c r="G2329" i="17"/>
  <c r="G2330" i="17"/>
  <c r="G2331" i="17"/>
  <c r="G2332" i="17"/>
  <c r="G2333" i="17"/>
  <c r="G2334" i="17"/>
  <c r="G2335" i="17"/>
  <c r="G2336" i="17"/>
  <c r="G2337" i="17"/>
  <c r="G2338" i="17"/>
  <c r="G2339" i="17"/>
  <c r="G2340" i="17"/>
  <c r="G2341" i="17"/>
  <c r="G2342" i="17"/>
  <c r="G2343" i="17"/>
  <c r="G2344" i="17"/>
  <c r="G2345" i="17"/>
  <c r="G2346" i="17"/>
  <c r="G2347" i="17"/>
  <c r="G2348" i="17"/>
  <c r="G2349" i="17"/>
  <c r="G2350" i="17"/>
  <c r="G2351" i="17"/>
  <c r="G2352" i="17"/>
  <c r="G2353" i="17"/>
  <c r="G2354" i="17"/>
  <c r="G2355" i="17"/>
  <c r="G2356" i="17"/>
  <c r="G2357" i="17"/>
  <c r="G2358" i="17"/>
  <c r="G2359" i="17"/>
  <c r="G2360" i="17"/>
  <c r="G2361" i="17"/>
  <c r="G2362" i="17"/>
  <c r="G2363" i="17"/>
  <c r="G2364" i="17"/>
  <c r="G2365" i="17"/>
  <c r="G2366" i="17"/>
  <c r="G2367" i="17"/>
  <c r="G2368" i="17"/>
  <c r="G2369" i="17"/>
  <c r="G2370" i="17"/>
  <c r="G2371" i="17"/>
  <c r="G2372" i="17"/>
  <c r="G2373" i="17"/>
  <c r="G2374" i="17"/>
  <c r="G2375" i="17"/>
  <c r="G2376" i="17"/>
  <c r="G2377" i="17"/>
  <c r="G2378" i="17"/>
  <c r="G2379" i="17"/>
  <c r="G2380" i="17"/>
  <c r="G2381" i="17"/>
  <c r="G2382" i="17"/>
  <c r="G2383" i="17"/>
  <c r="G2384" i="17"/>
  <c r="G2385" i="17"/>
  <c r="G2386" i="17"/>
  <c r="G2387" i="17"/>
  <c r="G2388" i="17"/>
  <c r="G2389" i="17"/>
  <c r="G2390" i="17"/>
  <c r="G2391" i="17"/>
  <c r="G2392" i="17"/>
  <c r="G4" i="17"/>
  <c r="K2358" i="6" l="1"/>
  <c r="L2358" i="6" s="1"/>
  <c r="U2358" i="6" s="1"/>
  <c r="V2358" i="6" s="1"/>
  <c r="W2358" i="6" s="1"/>
  <c r="K2350" i="6"/>
  <c r="L2350" i="6" s="1"/>
  <c r="U2350" i="6" s="1"/>
  <c r="V2350" i="6" s="1"/>
  <c r="W2350" i="6" s="1"/>
  <c r="K2356" i="6"/>
  <c r="L2356" i="6" s="1"/>
  <c r="U2356" i="6" s="1"/>
  <c r="V2356" i="6" s="1"/>
  <c r="W2356" i="6" s="1"/>
  <c r="K2357" i="6"/>
  <c r="L2357" i="6" s="1"/>
  <c r="O2357" i="6" s="1"/>
  <c r="P2357" i="6" s="1"/>
  <c r="K2351" i="6"/>
  <c r="L2351" i="6" s="1"/>
  <c r="U2351" i="6" s="1"/>
  <c r="K2352" i="6"/>
  <c r="L2352" i="6" s="1"/>
  <c r="U2352" i="6" s="1"/>
  <c r="K2353" i="6"/>
  <c r="L2353" i="6" s="1"/>
  <c r="U2353" i="6" s="1"/>
  <c r="K2354" i="6"/>
  <c r="L2354" i="6" s="1"/>
  <c r="U2354" i="6" s="1"/>
  <c r="I2338" i="16"/>
  <c r="I2339" i="16"/>
  <c r="I2340" i="16"/>
  <c r="I2341" i="16"/>
  <c r="I2342" i="16"/>
  <c r="I2343" i="16"/>
  <c r="I2344" i="16"/>
  <c r="I2345" i="16"/>
  <c r="I2346" i="16"/>
  <c r="I2347" i="16"/>
  <c r="I2348" i="16"/>
  <c r="I2349" i="16"/>
  <c r="I2350" i="16"/>
  <c r="I2351" i="16"/>
  <c r="I2352" i="16"/>
  <c r="I2353" i="16"/>
  <c r="I2354" i="16"/>
  <c r="I2355" i="16"/>
  <c r="I2356" i="16"/>
  <c r="O2358" i="6" l="1"/>
  <c r="P2358" i="6" s="1"/>
  <c r="O2350" i="6"/>
  <c r="P2350" i="6" s="1"/>
  <c r="O2356" i="6"/>
  <c r="P2356" i="6" s="1"/>
  <c r="U2357" i="6"/>
  <c r="V2357" i="6" s="1"/>
  <c r="W2357" i="6" s="1"/>
  <c r="V2354" i="6"/>
  <c r="W2354" i="6" s="1"/>
  <c r="O2354" i="6"/>
  <c r="P2354" i="6" s="1"/>
  <c r="V2352" i="6"/>
  <c r="W2352" i="6" s="1"/>
  <c r="O2352" i="6"/>
  <c r="P2352" i="6" s="1"/>
  <c r="V2353" i="6"/>
  <c r="W2353" i="6" s="1"/>
  <c r="O2353" i="6"/>
  <c r="P2353" i="6" s="1"/>
  <c r="O2351" i="6"/>
  <c r="P2351" i="6" s="1"/>
  <c r="V2351" i="6"/>
  <c r="W2351" i="6" s="1"/>
  <c r="Q2351" i="6"/>
  <c r="Q2362" i="6"/>
  <c r="Q2357" i="6"/>
  <c r="T2357" i="6" s="1"/>
  <c r="Q2352" i="6"/>
  <c r="Q2358" i="6"/>
  <c r="Q2353" i="6"/>
  <c r="Q2359" i="6"/>
  <c r="Q2354" i="6"/>
  <c r="Q2349" i="6"/>
  <c r="Q2360" i="6"/>
  <c r="Q2355" i="6"/>
  <c r="Q2350" i="6"/>
  <c r="Q2356" i="6"/>
  <c r="Q2361" i="6"/>
  <c r="C323" i="12"/>
  <c r="C322" i="12"/>
  <c r="C321" i="12"/>
  <c r="B1" i="12"/>
  <c r="T2358" i="6" l="1"/>
  <c r="X2358" i="6" s="1"/>
  <c r="T2350" i="6"/>
  <c r="X2350" i="6" s="1"/>
  <c r="T2356" i="6"/>
  <c r="X2356" i="6" s="1"/>
  <c r="T2352" i="6"/>
  <c r="X2352" i="6" s="1"/>
  <c r="X2357" i="6"/>
  <c r="T2353" i="6"/>
  <c r="X2353" i="6" s="1"/>
  <c r="T2354" i="6"/>
  <c r="X2354" i="6" s="1"/>
  <c r="T2351" i="6"/>
  <c r="X2351" i="6" s="1"/>
  <c r="H2" i="16"/>
  <c r="E2" i="16"/>
  <c r="I4" i="16"/>
  <c r="F2" i="16"/>
  <c r="E14" i="13" l="1"/>
  <c r="I2337" i="16"/>
  <c r="I2336" i="16"/>
  <c r="I2335" i="16"/>
  <c r="I2334" i="16"/>
  <c r="I2333" i="16"/>
  <c r="I2332" i="16"/>
  <c r="I2331" i="16"/>
  <c r="I2330" i="16"/>
  <c r="I2329" i="16"/>
  <c r="I2328" i="16"/>
  <c r="I2327" i="16"/>
  <c r="I2326" i="16"/>
  <c r="I2325" i="16"/>
  <c r="I2324" i="16"/>
  <c r="I2323" i="16"/>
  <c r="I2322" i="16"/>
  <c r="I2321" i="16"/>
  <c r="I2320" i="16"/>
  <c r="I2319" i="16"/>
  <c r="I2318" i="16"/>
  <c r="I2317" i="16"/>
  <c r="I2316" i="16"/>
  <c r="I2315" i="16"/>
  <c r="I2314" i="16"/>
  <c r="I2313" i="16"/>
  <c r="I2312" i="16"/>
  <c r="I2311" i="16"/>
  <c r="I2310" i="16"/>
  <c r="I2309" i="16"/>
  <c r="I2308" i="16"/>
  <c r="I2307" i="16"/>
  <c r="I2306" i="16"/>
  <c r="I2305" i="16"/>
  <c r="I2304" i="16"/>
  <c r="I2303" i="16"/>
  <c r="I2302" i="16"/>
  <c r="I2301" i="16"/>
  <c r="I2300" i="16"/>
  <c r="I2299" i="16"/>
  <c r="I2298" i="16"/>
  <c r="I2297" i="16"/>
  <c r="I2296" i="16"/>
  <c r="I2295" i="16"/>
  <c r="I2294" i="16"/>
  <c r="I2293" i="16"/>
  <c r="I2292" i="16"/>
  <c r="I2291" i="16"/>
  <c r="I2290" i="16"/>
  <c r="I2289" i="16"/>
  <c r="I2288" i="16"/>
  <c r="I2287" i="16"/>
  <c r="I2286" i="16"/>
  <c r="I2285" i="16"/>
  <c r="I2284" i="16"/>
  <c r="I2283" i="16"/>
  <c r="I2282" i="16"/>
  <c r="I2281" i="16"/>
  <c r="I2280" i="16"/>
  <c r="I2279" i="16"/>
  <c r="I2278" i="16"/>
  <c r="I2277" i="16"/>
  <c r="I2276" i="16"/>
  <c r="I2275" i="16"/>
  <c r="I2274" i="16"/>
  <c r="I2273" i="16"/>
  <c r="I2272" i="16"/>
  <c r="I2271" i="16"/>
  <c r="I2270" i="16"/>
  <c r="I2269" i="16"/>
  <c r="I2268" i="16"/>
  <c r="I2267" i="16"/>
  <c r="I2266" i="16"/>
  <c r="I2265" i="16"/>
  <c r="I2264" i="16"/>
  <c r="I2263" i="16"/>
  <c r="I2262" i="16"/>
  <c r="I2261" i="16"/>
  <c r="I2260" i="16"/>
  <c r="I2259" i="16"/>
  <c r="I2258" i="16"/>
  <c r="I2257" i="16"/>
  <c r="I2256" i="16"/>
  <c r="I2255" i="16"/>
  <c r="I2254" i="16"/>
  <c r="I2253" i="16"/>
  <c r="I2252" i="16"/>
  <c r="I2251" i="16"/>
  <c r="I2250" i="16"/>
  <c r="I2249" i="16"/>
  <c r="I2248" i="16"/>
  <c r="I2247" i="16"/>
  <c r="I2246" i="16"/>
  <c r="I2245" i="16"/>
  <c r="I2244" i="16"/>
  <c r="I2243" i="16"/>
  <c r="I2242" i="16"/>
  <c r="I2241" i="16"/>
  <c r="I2240" i="16"/>
  <c r="I2239" i="16"/>
  <c r="I2238" i="16"/>
  <c r="I2237" i="16"/>
  <c r="I2236" i="16"/>
  <c r="I2235" i="16"/>
  <c r="I2234" i="16"/>
  <c r="I2233" i="16"/>
  <c r="I2232" i="16"/>
  <c r="I2231" i="16"/>
  <c r="I2230" i="16"/>
  <c r="I2229" i="16"/>
  <c r="I2228" i="16"/>
  <c r="I2227" i="16"/>
  <c r="I2226" i="16"/>
  <c r="I2225" i="16"/>
  <c r="I2224" i="16"/>
  <c r="I2223" i="16"/>
  <c r="I2222" i="16"/>
  <c r="I2221" i="16"/>
  <c r="I2220" i="16"/>
  <c r="I2219" i="16"/>
  <c r="I2218" i="16"/>
  <c r="I2217" i="16"/>
  <c r="I2216" i="16"/>
  <c r="I2215" i="16"/>
  <c r="I2214" i="16"/>
  <c r="I2213" i="16"/>
  <c r="I2212" i="16"/>
  <c r="I2211" i="16"/>
  <c r="I2210" i="16"/>
  <c r="I2209" i="16"/>
  <c r="I2208" i="16"/>
  <c r="I2207" i="16"/>
  <c r="I2206" i="16"/>
  <c r="I2205" i="16"/>
  <c r="I2204" i="16"/>
  <c r="I2203" i="16"/>
  <c r="I2202" i="16"/>
  <c r="I2201" i="16"/>
  <c r="I2200" i="16"/>
  <c r="I2199" i="16"/>
  <c r="I2198" i="16"/>
  <c r="I2197" i="16"/>
  <c r="I2196" i="16"/>
  <c r="I2195" i="16"/>
  <c r="I2194" i="16"/>
  <c r="I2193" i="16"/>
  <c r="I2192" i="16"/>
  <c r="I2191" i="16"/>
  <c r="I2190" i="16"/>
  <c r="I2189" i="16"/>
  <c r="I2188" i="16"/>
  <c r="I2187" i="16"/>
  <c r="I2186" i="16"/>
  <c r="I2185" i="16"/>
  <c r="I2184" i="16"/>
  <c r="I2183" i="16"/>
  <c r="I2182" i="16"/>
  <c r="I2181" i="16"/>
  <c r="I2180" i="16"/>
  <c r="I2179" i="16"/>
  <c r="I2178" i="16"/>
  <c r="I2177" i="16"/>
  <c r="I2176" i="16"/>
  <c r="I2175" i="16"/>
  <c r="I2174" i="16"/>
  <c r="I2173" i="16"/>
  <c r="I2172" i="16"/>
  <c r="I2171" i="16"/>
  <c r="I2170" i="16"/>
  <c r="I2169" i="16"/>
  <c r="I2168" i="16"/>
  <c r="I2167" i="16"/>
  <c r="I2166" i="16"/>
  <c r="I2165" i="16"/>
  <c r="I2164" i="16"/>
  <c r="I2163" i="16"/>
  <c r="I2162" i="16"/>
  <c r="I2161" i="16"/>
  <c r="I2160" i="16"/>
  <c r="I2159" i="16"/>
  <c r="I2158" i="16"/>
  <c r="I2157" i="16"/>
  <c r="I2156" i="16"/>
  <c r="I2155" i="16"/>
  <c r="I2154" i="16"/>
  <c r="I2153" i="16"/>
  <c r="I2152" i="16"/>
  <c r="I2151" i="16"/>
  <c r="I2150" i="16"/>
  <c r="I2149" i="16"/>
  <c r="I2148" i="16"/>
  <c r="I2147" i="16"/>
  <c r="I2146" i="16"/>
  <c r="I2145" i="16"/>
  <c r="I2144" i="16"/>
  <c r="I2143" i="16"/>
  <c r="I2142" i="16"/>
  <c r="I2141" i="16"/>
  <c r="I2140" i="16"/>
  <c r="I2139" i="16"/>
  <c r="I2138" i="16"/>
  <c r="I2137" i="16"/>
  <c r="I2136" i="16"/>
  <c r="I2135" i="16"/>
  <c r="I2134" i="16"/>
  <c r="I2133" i="16"/>
  <c r="I2132" i="16"/>
  <c r="I2131" i="16"/>
  <c r="I2130" i="16"/>
  <c r="I2129" i="16"/>
  <c r="I2128" i="16"/>
  <c r="I2127" i="16"/>
  <c r="I2126" i="16"/>
  <c r="I2125" i="16"/>
  <c r="I2124" i="16"/>
  <c r="I2123" i="16"/>
  <c r="I2122" i="16"/>
  <c r="I2121" i="16"/>
  <c r="I2120" i="16"/>
  <c r="I2119" i="16"/>
  <c r="I2118" i="16"/>
  <c r="I2117" i="16"/>
  <c r="I2116" i="16"/>
  <c r="I2115" i="16"/>
  <c r="I2114" i="16"/>
  <c r="I2113" i="16"/>
  <c r="I2112" i="16"/>
  <c r="I2111" i="16"/>
  <c r="I2110" i="16"/>
  <c r="I2109" i="16"/>
  <c r="I2108" i="16"/>
  <c r="I2107" i="16"/>
  <c r="I2106" i="16"/>
  <c r="I2105" i="16"/>
  <c r="I2104" i="16"/>
  <c r="I2103" i="16"/>
  <c r="I2102" i="16"/>
  <c r="I2101" i="16"/>
  <c r="I2100" i="16"/>
  <c r="I2099" i="16"/>
  <c r="I2098" i="16"/>
  <c r="I2097" i="16"/>
  <c r="I2096" i="16"/>
  <c r="I2095" i="16"/>
  <c r="I2094" i="16"/>
  <c r="I2093" i="16"/>
  <c r="I2092" i="16"/>
  <c r="I2091" i="16"/>
  <c r="I2090" i="16"/>
  <c r="I2089" i="16"/>
  <c r="I2088" i="16"/>
  <c r="I2087" i="16"/>
  <c r="I2086" i="16"/>
  <c r="I2085" i="16"/>
  <c r="I2084" i="16"/>
  <c r="I2083" i="16"/>
  <c r="I2082" i="16"/>
  <c r="I2081" i="16"/>
  <c r="I2080" i="16"/>
  <c r="I2079" i="16"/>
  <c r="I2078" i="16"/>
  <c r="I2077" i="16"/>
  <c r="I2076" i="16"/>
  <c r="I2075" i="16"/>
  <c r="I2074" i="16"/>
  <c r="I2073" i="16"/>
  <c r="I2072" i="16"/>
  <c r="I2071" i="16"/>
  <c r="I2070" i="16"/>
  <c r="I2069" i="16"/>
  <c r="I2068" i="16"/>
  <c r="I2067" i="16"/>
  <c r="I2066" i="16"/>
  <c r="I2065" i="16"/>
  <c r="I2064" i="16"/>
  <c r="I2063" i="16"/>
  <c r="I2062" i="16"/>
  <c r="I2061" i="16"/>
  <c r="I2060" i="16"/>
  <c r="I2059" i="16"/>
  <c r="I2058" i="16"/>
  <c r="I2057" i="16"/>
  <c r="I2056" i="16"/>
  <c r="I2055" i="16"/>
  <c r="I2054" i="16"/>
  <c r="I2053" i="16"/>
  <c r="I2052" i="16"/>
  <c r="I2051" i="16"/>
  <c r="I2050" i="16"/>
  <c r="I2049" i="16"/>
  <c r="I2048" i="16"/>
  <c r="I2047" i="16"/>
  <c r="I2046" i="16"/>
  <c r="I2045" i="16"/>
  <c r="I2044" i="16"/>
  <c r="I2043" i="16"/>
  <c r="I2042" i="16"/>
  <c r="I2041" i="16"/>
  <c r="I2040" i="16"/>
  <c r="I2039" i="16"/>
  <c r="I2038" i="16"/>
  <c r="I2037" i="16"/>
  <c r="I2036" i="16"/>
  <c r="I2035" i="16"/>
  <c r="I2034" i="16"/>
  <c r="I2033" i="16"/>
  <c r="I2032" i="16"/>
  <c r="I2031" i="16"/>
  <c r="I2030" i="16"/>
  <c r="I2029" i="16"/>
  <c r="I2028" i="16"/>
  <c r="I2027" i="16"/>
  <c r="I2026" i="16"/>
  <c r="I2025" i="16"/>
  <c r="I2024" i="16"/>
  <c r="I2023" i="16"/>
  <c r="I2022" i="16"/>
  <c r="I2021" i="16"/>
  <c r="I2020" i="16"/>
  <c r="I2019" i="16"/>
  <c r="I2018" i="16"/>
  <c r="I2017" i="16"/>
  <c r="I2016" i="16"/>
  <c r="I2015" i="16"/>
  <c r="I2014" i="16"/>
  <c r="I2013" i="16"/>
  <c r="I2012" i="16"/>
  <c r="I2011" i="16"/>
  <c r="I2010" i="16"/>
  <c r="I2009" i="16"/>
  <c r="I2008" i="16"/>
  <c r="I2007" i="16"/>
  <c r="I2006" i="16"/>
  <c r="I2005" i="16"/>
  <c r="I2004" i="16"/>
  <c r="I2003" i="16"/>
  <c r="I2002" i="16"/>
  <c r="I2001" i="16"/>
  <c r="I2000" i="16"/>
  <c r="I1999" i="16"/>
  <c r="I1998" i="16"/>
  <c r="I1997" i="16"/>
  <c r="I1996" i="16"/>
  <c r="I1995" i="16"/>
  <c r="I1994" i="16"/>
  <c r="I1993" i="16"/>
  <c r="I1992" i="16"/>
  <c r="I1991" i="16"/>
  <c r="I1990" i="16"/>
  <c r="I1989" i="16"/>
  <c r="I1988" i="16"/>
  <c r="I1987" i="16"/>
  <c r="I1986" i="16"/>
  <c r="I1985" i="16"/>
  <c r="I1984" i="16"/>
  <c r="I1983" i="16"/>
  <c r="I1982" i="16"/>
  <c r="I1981" i="16"/>
  <c r="I1980" i="16"/>
  <c r="I1979" i="16"/>
  <c r="I1978" i="16"/>
  <c r="I1977" i="16"/>
  <c r="I1976" i="16"/>
  <c r="I1975" i="16"/>
  <c r="I1974" i="16"/>
  <c r="I1973" i="16"/>
  <c r="I1972" i="16"/>
  <c r="I1971" i="16"/>
  <c r="I1970" i="16"/>
  <c r="I1969" i="16"/>
  <c r="I1968" i="16"/>
  <c r="I1967" i="16"/>
  <c r="I1966" i="16"/>
  <c r="I1965" i="16"/>
  <c r="I1964" i="16"/>
  <c r="I1963" i="16"/>
  <c r="I1962" i="16"/>
  <c r="I1961" i="16"/>
  <c r="I1960" i="16"/>
  <c r="I1959" i="16"/>
  <c r="I1958" i="16"/>
  <c r="I1957" i="16"/>
  <c r="I1956" i="16"/>
  <c r="I1955" i="16"/>
  <c r="I1954" i="16"/>
  <c r="I1953" i="16"/>
  <c r="I1952" i="16"/>
  <c r="I1951" i="16"/>
  <c r="I1950" i="16"/>
  <c r="I1949" i="16"/>
  <c r="I1948" i="16"/>
  <c r="I1947" i="16"/>
  <c r="I1946" i="16"/>
  <c r="I1945" i="16"/>
  <c r="I1944" i="16"/>
  <c r="I1943" i="16"/>
  <c r="I1942" i="16"/>
  <c r="I1941" i="16"/>
  <c r="I1940" i="16"/>
  <c r="I1939" i="16"/>
  <c r="I1938" i="16"/>
  <c r="I1937" i="16"/>
  <c r="I1936" i="16"/>
  <c r="I1935" i="16"/>
  <c r="I1934" i="16"/>
  <c r="I1933" i="16"/>
  <c r="I1932" i="16"/>
  <c r="I1931" i="16"/>
  <c r="I1930" i="16"/>
  <c r="I1929" i="16"/>
  <c r="I1928" i="16"/>
  <c r="I1927" i="16"/>
  <c r="I1926" i="16"/>
  <c r="I1925" i="16"/>
  <c r="I1924" i="16"/>
  <c r="I1923" i="16"/>
  <c r="I1922" i="16"/>
  <c r="I1921" i="16"/>
  <c r="I1920" i="16"/>
  <c r="I1919" i="16"/>
  <c r="I1918" i="16"/>
  <c r="I1917" i="16"/>
  <c r="I1916" i="16"/>
  <c r="I1915" i="16"/>
  <c r="I1914" i="16"/>
  <c r="I1913" i="16"/>
  <c r="I1912" i="16"/>
  <c r="I1911" i="16"/>
  <c r="I1910" i="16"/>
  <c r="I1909" i="16"/>
  <c r="I1908" i="16"/>
  <c r="I1907" i="16"/>
  <c r="I1906" i="16"/>
  <c r="I1905" i="16"/>
  <c r="I1904" i="16"/>
  <c r="I1903" i="16"/>
  <c r="I1902" i="16"/>
  <c r="I1901" i="16"/>
  <c r="I1900" i="16"/>
  <c r="I1899" i="16"/>
  <c r="I1898" i="16"/>
  <c r="I1897" i="16"/>
  <c r="I1896" i="16"/>
  <c r="I1895" i="16"/>
  <c r="I1894" i="16"/>
  <c r="I1893" i="16"/>
  <c r="I1892" i="16"/>
  <c r="I1891" i="16"/>
  <c r="I1890" i="16"/>
  <c r="I1889" i="16"/>
  <c r="I1888" i="16"/>
  <c r="I1887" i="16"/>
  <c r="I1886" i="16"/>
  <c r="I1885" i="16"/>
  <c r="I1884" i="16"/>
  <c r="I1883" i="16"/>
  <c r="I1882" i="16"/>
  <c r="I1881" i="16"/>
  <c r="I1880" i="16"/>
  <c r="I1879" i="16"/>
  <c r="I1878" i="16"/>
  <c r="I1877" i="16"/>
  <c r="I1876" i="16"/>
  <c r="I1875" i="16"/>
  <c r="I1874" i="16"/>
  <c r="I1873" i="16"/>
  <c r="I1872" i="16"/>
  <c r="I1871" i="16"/>
  <c r="I1870" i="16"/>
  <c r="I1869" i="16"/>
  <c r="I1868" i="16"/>
  <c r="I1867" i="16"/>
  <c r="I1866" i="16"/>
  <c r="I1865" i="16"/>
  <c r="I1864" i="16"/>
  <c r="I1863" i="16"/>
  <c r="I1862" i="16"/>
  <c r="I1861" i="16"/>
  <c r="I1860" i="16"/>
  <c r="I1859" i="16"/>
  <c r="I1858" i="16"/>
  <c r="I1857" i="16"/>
  <c r="I1856" i="16"/>
  <c r="I1855" i="16"/>
  <c r="I1854" i="16"/>
  <c r="I1853" i="16"/>
  <c r="I1852" i="16"/>
  <c r="I1851" i="16"/>
  <c r="I1850" i="16"/>
  <c r="I1849" i="16"/>
  <c r="I1848" i="16"/>
  <c r="I1847" i="16"/>
  <c r="I1846" i="16"/>
  <c r="I1845" i="16"/>
  <c r="I1844" i="16"/>
  <c r="I1843" i="16"/>
  <c r="I1842" i="16"/>
  <c r="I1841" i="16"/>
  <c r="I1840" i="16"/>
  <c r="I1839" i="16"/>
  <c r="I1838" i="16"/>
  <c r="I1837" i="16"/>
  <c r="I1836" i="16"/>
  <c r="I1835" i="16"/>
  <c r="I1834" i="16"/>
  <c r="I1833" i="16"/>
  <c r="I1832" i="16"/>
  <c r="I1831" i="16"/>
  <c r="I1830" i="16"/>
  <c r="I1829" i="16"/>
  <c r="I1828" i="16"/>
  <c r="I1827" i="16"/>
  <c r="I1826" i="16"/>
  <c r="I1825" i="16"/>
  <c r="I1824" i="16"/>
  <c r="I1823" i="16"/>
  <c r="I1822" i="16"/>
  <c r="I1821" i="16"/>
  <c r="I1820" i="16"/>
  <c r="I1819" i="16"/>
  <c r="I1818" i="16"/>
  <c r="I1817" i="16"/>
  <c r="I1816" i="16"/>
  <c r="I1815" i="16"/>
  <c r="I1814" i="16"/>
  <c r="I1813" i="16"/>
  <c r="I1812" i="16"/>
  <c r="I1811" i="16"/>
  <c r="I1810" i="16"/>
  <c r="I1809" i="16"/>
  <c r="I1808" i="16"/>
  <c r="I1807" i="16"/>
  <c r="I1806" i="16"/>
  <c r="I1805" i="16"/>
  <c r="I1804" i="16"/>
  <c r="I1803" i="16"/>
  <c r="I1802" i="16"/>
  <c r="I1801" i="16"/>
  <c r="I1800" i="16"/>
  <c r="I1799" i="16"/>
  <c r="I1798" i="16"/>
  <c r="I1797" i="16"/>
  <c r="I1796" i="16"/>
  <c r="I1795" i="16"/>
  <c r="I1794" i="16"/>
  <c r="I1793" i="16"/>
  <c r="I1792" i="16"/>
  <c r="I1791" i="16"/>
  <c r="I1790" i="16"/>
  <c r="I1789" i="16"/>
  <c r="I1788" i="16"/>
  <c r="I1787" i="16"/>
  <c r="I1786" i="16"/>
  <c r="I1785" i="16"/>
  <c r="I1784" i="16"/>
  <c r="I1783" i="16"/>
  <c r="I1782" i="16"/>
  <c r="I1781" i="16"/>
  <c r="I1780" i="16"/>
  <c r="I1779" i="16"/>
  <c r="I1778" i="16"/>
  <c r="I1777" i="16"/>
  <c r="I1776" i="16"/>
  <c r="I1775" i="16"/>
  <c r="I1774" i="16"/>
  <c r="I1773" i="16"/>
  <c r="I1772" i="16"/>
  <c r="I1771" i="16"/>
  <c r="I1770" i="16"/>
  <c r="I1769" i="16"/>
  <c r="I1768" i="16"/>
  <c r="I1767" i="16"/>
  <c r="I1766" i="16"/>
  <c r="I1765" i="16"/>
  <c r="I1764" i="16"/>
  <c r="I1763" i="16"/>
  <c r="I1762" i="16"/>
  <c r="I1761" i="16"/>
  <c r="I1760" i="16"/>
  <c r="I1759" i="16"/>
  <c r="I1758" i="16"/>
  <c r="I1757" i="16"/>
  <c r="I1756" i="16"/>
  <c r="I1755" i="16"/>
  <c r="I1754" i="16"/>
  <c r="I1753" i="16"/>
  <c r="I1752" i="16"/>
  <c r="I1751" i="16"/>
  <c r="I1750" i="16"/>
  <c r="I1749" i="16"/>
  <c r="I1748" i="16"/>
  <c r="I1747" i="16"/>
  <c r="I1746" i="16"/>
  <c r="I1745" i="16"/>
  <c r="I1744" i="16"/>
  <c r="I1743" i="16"/>
  <c r="I1742" i="16"/>
  <c r="I1741" i="16"/>
  <c r="I1740" i="16"/>
  <c r="I1739" i="16"/>
  <c r="I1738" i="16"/>
  <c r="I1737" i="16"/>
  <c r="I1736" i="16"/>
  <c r="I1735" i="16"/>
  <c r="I1734" i="16"/>
  <c r="I1733" i="16"/>
  <c r="I1732" i="16"/>
  <c r="I1731" i="16"/>
  <c r="I1730" i="16"/>
  <c r="I1729" i="16"/>
  <c r="I1728" i="16"/>
  <c r="I1727" i="16"/>
  <c r="I1726" i="16"/>
  <c r="I1725" i="16"/>
  <c r="I1724" i="16"/>
  <c r="I1723" i="16"/>
  <c r="I1722" i="16"/>
  <c r="I1721" i="16"/>
  <c r="I1720" i="16"/>
  <c r="I1719" i="16"/>
  <c r="I1718" i="16"/>
  <c r="I1717" i="16"/>
  <c r="I1716" i="16"/>
  <c r="I1715" i="16"/>
  <c r="I1714" i="16"/>
  <c r="I1713" i="16"/>
  <c r="I1712" i="16"/>
  <c r="I1711" i="16"/>
  <c r="I1710" i="16"/>
  <c r="I1709" i="16"/>
  <c r="I1708" i="16"/>
  <c r="I1707" i="16"/>
  <c r="I1706" i="16"/>
  <c r="I1705" i="16"/>
  <c r="I1704" i="16"/>
  <c r="I1703" i="16"/>
  <c r="I1702" i="16"/>
  <c r="I1701" i="16"/>
  <c r="I1700" i="16"/>
  <c r="I1699" i="16"/>
  <c r="I1698" i="16"/>
  <c r="I1697" i="16"/>
  <c r="I1696" i="16"/>
  <c r="I1695" i="16"/>
  <c r="I1694" i="16"/>
  <c r="I1693" i="16"/>
  <c r="I1692" i="16"/>
  <c r="I1691" i="16"/>
  <c r="I1690" i="16"/>
  <c r="I1689" i="16"/>
  <c r="I1688" i="16"/>
  <c r="I1687" i="16"/>
  <c r="I1686" i="16"/>
  <c r="I1685" i="16"/>
  <c r="I1684" i="16"/>
  <c r="I1683" i="16"/>
  <c r="I1682" i="16"/>
  <c r="I1681" i="16"/>
  <c r="I1680" i="16"/>
  <c r="I1679" i="16"/>
  <c r="I1678" i="16"/>
  <c r="I1677" i="16"/>
  <c r="I1676" i="16"/>
  <c r="I1675" i="16"/>
  <c r="I1674" i="16"/>
  <c r="I1673" i="16"/>
  <c r="I1672" i="16"/>
  <c r="I1671" i="16"/>
  <c r="I1670" i="16"/>
  <c r="I1669" i="16"/>
  <c r="I1668" i="16"/>
  <c r="I1667" i="16"/>
  <c r="I1666" i="16"/>
  <c r="I1665" i="16"/>
  <c r="I1664" i="16"/>
  <c r="I1663" i="16"/>
  <c r="I1662" i="16"/>
  <c r="I1661" i="16"/>
  <c r="I1660" i="16"/>
  <c r="I1659" i="16"/>
  <c r="I1658" i="16"/>
  <c r="I1657" i="16"/>
  <c r="I1656" i="16"/>
  <c r="I1655" i="16"/>
  <c r="I1654" i="16"/>
  <c r="I1653" i="16"/>
  <c r="I1652" i="16"/>
  <c r="I1651" i="16"/>
  <c r="I1650" i="16"/>
  <c r="I1649" i="16"/>
  <c r="I1648" i="16"/>
  <c r="I1647" i="16"/>
  <c r="I1646" i="16"/>
  <c r="I1645" i="16"/>
  <c r="I1644" i="16"/>
  <c r="I1643" i="16"/>
  <c r="I1642" i="16"/>
  <c r="I1641" i="16"/>
  <c r="I1640" i="16"/>
  <c r="I1639" i="16"/>
  <c r="I1638" i="16"/>
  <c r="I1637" i="16"/>
  <c r="I1636" i="16"/>
  <c r="I1635" i="16"/>
  <c r="I1634" i="16"/>
  <c r="I1633" i="16"/>
  <c r="I1632" i="16"/>
  <c r="I1631" i="16"/>
  <c r="I1630" i="16"/>
  <c r="I1629" i="16"/>
  <c r="I1628" i="16"/>
  <c r="I1627" i="16"/>
  <c r="I1626" i="16"/>
  <c r="I1625" i="16"/>
  <c r="I1624" i="16"/>
  <c r="I1623" i="16"/>
  <c r="I1622" i="16"/>
  <c r="I1621" i="16"/>
  <c r="I1620" i="16"/>
  <c r="I1619" i="16"/>
  <c r="I1618" i="16"/>
  <c r="I1617" i="16"/>
  <c r="I1616" i="16"/>
  <c r="I1615" i="16"/>
  <c r="I1614" i="16"/>
  <c r="I1613" i="16"/>
  <c r="I1612" i="16"/>
  <c r="I1611" i="16"/>
  <c r="I1610" i="16"/>
  <c r="I1609" i="16"/>
  <c r="I1608" i="16"/>
  <c r="I1607" i="16"/>
  <c r="I1606" i="16"/>
  <c r="I1605" i="16"/>
  <c r="I1604" i="16"/>
  <c r="I1603" i="16"/>
  <c r="I1602" i="16"/>
  <c r="I1601" i="16"/>
  <c r="I1600" i="16"/>
  <c r="I1599" i="16"/>
  <c r="I1598" i="16"/>
  <c r="I1597" i="16"/>
  <c r="I1596" i="16"/>
  <c r="I1595" i="16"/>
  <c r="I1594" i="16"/>
  <c r="I1593" i="16"/>
  <c r="I1592" i="16"/>
  <c r="I1591" i="16"/>
  <c r="I1590" i="16"/>
  <c r="I1589" i="16"/>
  <c r="I1588" i="16"/>
  <c r="I1587" i="16"/>
  <c r="I1586" i="16"/>
  <c r="I1585" i="16"/>
  <c r="I1584" i="16"/>
  <c r="I1583" i="16"/>
  <c r="I1582" i="16"/>
  <c r="I1581" i="16"/>
  <c r="I1580" i="16"/>
  <c r="I1579" i="16"/>
  <c r="I1578" i="16"/>
  <c r="I1577" i="16"/>
  <c r="I1576" i="16"/>
  <c r="I1575" i="16"/>
  <c r="I1574" i="16"/>
  <c r="I1573" i="16"/>
  <c r="I1572" i="16"/>
  <c r="I1571" i="16"/>
  <c r="I1570" i="16"/>
  <c r="I1569" i="16"/>
  <c r="I1568" i="16"/>
  <c r="I1567" i="16"/>
  <c r="I1566" i="16"/>
  <c r="I1565" i="16"/>
  <c r="I1564" i="16"/>
  <c r="I1563" i="16"/>
  <c r="I1562" i="16"/>
  <c r="I1561" i="16"/>
  <c r="I1560" i="16"/>
  <c r="I1559" i="16"/>
  <c r="I1558" i="16"/>
  <c r="I1557" i="16"/>
  <c r="I1556" i="16"/>
  <c r="I1555" i="16"/>
  <c r="I1554" i="16"/>
  <c r="I1553" i="16"/>
  <c r="I1552" i="16"/>
  <c r="I1551" i="16"/>
  <c r="I1550" i="16"/>
  <c r="I1549" i="16"/>
  <c r="I1548" i="16"/>
  <c r="I1547" i="16"/>
  <c r="I1546" i="16"/>
  <c r="I1545" i="16"/>
  <c r="I1544" i="16"/>
  <c r="I1543" i="16"/>
  <c r="I1542" i="16"/>
  <c r="I1541" i="16"/>
  <c r="I1540" i="16"/>
  <c r="I1539" i="16"/>
  <c r="I1538" i="16"/>
  <c r="I1537" i="16"/>
  <c r="I1536" i="16"/>
  <c r="I1535" i="16"/>
  <c r="I1534" i="16"/>
  <c r="I1533" i="16"/>
  <c r="I1532" i="16"/>
  <c r="I1531" i="16"/>
  <c r="I1530" i="16"/>
  <c r="I1529" i="16"/>
  <c r="I1528" i="16"/>
  <c r="I1527" i="16"/>
  <c r="I1526" i="16"/>
  <c r="I1525" i="16"/>
  <c r="I1524" i="16"/>
  <c r="I1523" i="16"/>
  <c r="I1522" i="16"/>
  <c r="I1521" i="16"/>
  <c r="I1520" i="16"/>
  <c r="I1519" i="16"/>
  <c r="I1518" i="16"/>
  <c r="I1517" i="16"/>
  <c r="I1516" i="16"/>
  <c r="I1515" i="16"/>
  <c r="I1514" i="16"/>
  <c r="I1513" i="16"/>
  <c r="I1512" i="16"/>
  <c r="I1511" i="16"/>
  <c r="I1510" i="16"/>
  <c r="I1509" i="16"/>
  <c r="I1508" i="16"/>
  <c r="I1507" i="16"/>
  <c r="I1506" i="16"/>
  <c r="I1505" i="16"/>
  <c r="I1504" i="16"/>
  <c r="I1503" i="16"/>
  <c r="I1502" i="16"/>
  <c r="I1501" i="16"/>
  <c r="I1500" i="16"/>
  <c r="I1499" i="16"/>
  <c r="I1498" i="16"/>
  <c r="I1497" i="16"/>
  <c r="I1496" i="16"/>
  <c r="I1495" i="16"/>
  <c r="I1494" i="16"/>
  <c r="I1493" i="16"/>
  <c r="I1492" i="16"/>
  <c r="I1491" i="16"/>
  <c r="I1490" i="16"/>
  <c r="I1489" i="16"/>
  <c r="I1488" i="16"/>
  <c r="I1487" i="16"/>
  <c r="I1486" i="16"/>
  <c r="I1485" i="16"/>
  <c r="I1484" i="16"/>
  <c r="I1483" i="16"/>
  <c r="I1482" i="16"/>
  <c r="I1481" i="16"/>
  <c r="I1480" i="16"/>
  <c r="I1479" i="16"/>
  <c r="I1478" i="16"/>
  <c r="I1477" i="16"/>
  <c r="I1476" i="16"/>
  <c r="I1475" i="16"/>
  <c r="I1474" i="16"/>
  <c r="I1473" i="16"/>
  <c r="I1472" i="16"/>
  <c r="I1471" i="16"/>
  <c r="I1470" i="16"/>
  <c r="I1469" i="16"/>
  <c r="I1468" i="16"/>
  <c r="I1467" i="16"/>
  <c r="I1466" i="16"/>
  <c r="I1465" i="16"/>
  <c r="I1464" i="16"/>
  <c r="I1463" i="16"/>
  <c r="I1462" i="16"/>
  <c r="I1461" i="16"/>
  <c r="I1460" i="16"/>
  <c r="I1459" i="16"/>
  <c r="I1458" i="16"/>
  <c r="I1457" i="16"/>
  <c r="I1456" i="16"/>
  <c r="I1455" i="16"/>
  <c r="I1454" i="16"/>
  <c r="I1453" i="16"/>
  <c r="I1452" i="16"/>
  <c r="I1451" i="16"/>
  <c r="I1450" i="16"/>
  <c r="I1449" i="16"/>
  <c r="I1448" i="16"/>
  <c r="I1447" i="16"/>
  <c r="I1446" i="16"/>
  <c r="I1445" i="16"/>
  <c r="I1444" i="16"/>
  <c r="I1443" i="16"/>
  <c r="I1442" i="16"/>
  <c r="I1441" i="16"/>
  <c r="I1440" i="16"/>
  <c r="I1439" i="16"/>
  <c r="I1438" i="16"/>
  <c r="I1437" i="16"/>
  <c r="I1436" i="16"/>
  <c r="I1435" i="16"/>
  <c r="I1434" i="16"/>
  <c r="I1433" i="16"/>
  <c r="I1432" i="16"/>
  <c r="I1431" i="16"/>
  <c r="I1430" i="16"/>
  <c r="I1429" i="16"/>
  <c r="I1428" i="16"/>
  <c r="I1427" i="16"/>
  <c r="I1426" i="16"/>
  <c r="I1425" i="16"/>
  <c r="I1424" i="16"/>
  <c r="I1423" i="16"/>
  <c r="I1422" i="16"/>
  <c r="I1421" i="16"/>
  <c r="I1420" i="16"/>
  <c r="I1419" i="16"/>
  <c r="I1418" i="16"/>
  <c r="I1417" i="16"/>
  <c r="I1416" i="16"/>
  <c r="I1415" i="16"/>
  <c r="I1414" i="16"/>
  <c r="I1413" i="16"/>
  <c r="I1412" i="16"/>
  <c r="I1411" i="16"/>
  <c r="I1410" i="16"/>
  <c r="I1409" i="16"/>
  <c r="I1408" i="16"/>
  <c r="I1407" i="16"/>
  <c r="I1406" i="16"/>
  <c r="I1405" i="16"/>
  <c r="I1404" i="16"/>
  <c r="I1403" i="16"/>
  <c r="I1402" i="16"/>
  <c r="I1401" i="16"/>
  <c r="I1400" i="16"/>
  <c r="I1399" i="16"/>
  <c r="I1398" i="16"/>
  <c r="I1397" i="16"/>
  <c r="I1396" i="16"/>
  <c r="I1395" i="16"/>
  <c r="I1394" i="16"/>
  <c r="I1393" i="16"/>
  <c r="I1392" i="16"/>
  <c r="I1391" i="16"/>
  <c r="I1390" i="16"/>
  <c r="I1389" i="16"/>
  <c r="I1388" i="16"/>
  <c r="I1387" i="16"/>
  <c r="I1386" i="16"/>
  <c r="I1385" i="16"/>
  <c r="I1384" i="16"/>
  <c r="I1383" i="16"/>
  <c r="I1382" i="16"/>
  <c r="I1381" i="16"/>
  <c r="I1380" i="16"/>
  <c r="I1379" i="16"/>
  <c r="I1378" i="16"/>
  <c r="I1377" i="16"/>
  <c r="I1376" i="16"/>
  <c r="I1375" i="16"/>
  <c r="I1374" i="16"/>
  <c r="I1373" i="16"/>
  <c r="I1372" i="16"/>
  <c r="I1371" i="16"/>
  <c r="I1370" i="16"/>
  <c r="I1369" i="16"/>
  <c r="I1368" i="16"/>
  <c r="I1367" i="16"/>
  <c r="I1366" i="16"/>
  <c r="I1365" i="16"/>
  <c r="I1364" i="16"/>
  <c r="I1363" i="16"/>
  <c r="I1362" i="16"/>
  <c r="I1361" i="16"/>
  <c r="I1360" i="16"/>
  <c r="I1359" i="16"/>
  <c r="I1358" i="16"/>
  <c r="I1357" i="16"/>
  <c r="I1356" i="16"/>
  <c r="I1355" i="16"/>
  <c r="I1354" i="16"/>
  <c r="I1353" i="16"/>
  <c r="I1352" i="16"/>
  <c r="I1351" i="16"/>
  <c r="I1350" i="16"/>
  <c r="I1349" i="16"/>
  <c r="I1348" i="16"/>
  <c r="I1347" i="16"/>
  <c r="I1346" i="16"/>
  <c r="I1345" i="16"/>
  <c r="I1344" i="16"/>
  <c r="I1343" i="16"/>
  <c r="I1342" i="16"/>
  <c r="I1341" i="16"/>
  <c r="I1340" i="16"/>
  <c r="I1339" i="16"/>
  <c r="I1338" i="16"/>
  <c r="I1337" i="16"/>
  <c r="I1336" i="16"/>
  <c r="I1335" i="16"/>
  <c r="I1334" i="16"/>
  <c r="I1333" i="16"/>
  <c r="I1332" i="16"/>
  <c r="I1331" i="16"/>
  <c r="I1330" i="16"/>
  <c r="I1329" i="16"/>
  <c r="I1328" i="16"/>
  <c r="I1327" i="16"/>
  <c r="I1326" i="16"/>
  <c r="I1325" i="16"/>
  <c r="I1324" i="16"/>
  <c r="I1323" i="16"/>
  <c r="I1322" i="16"/>
  <c r="I1321" i="16"/>
  <c r="I1320" i="16"/>
  <c r="I1319" i="16"/>
  <c r="I1318" i="16"/>
  <c r="I1317" i="16"/>
  <c r="I1316" i="16"/>
  <c r="I1315" i="16"/>
  <c r="I1314" i="16"/>
  <c r="I1313" i="16"/>
  <c r="I1312" i="16"/>
  <c r="I1311" i="16"/>
  <c r="I1310" i="16"/>
  <c r="I1309" i="16"/>
  <c r="I1308" i="16"/>
  <c r="I1307" i="16"/>
  <c r="I1306" i="16"/>
  <c r="I1305" i="16"/>
  <c r="I1304" i="16"/>
  <c r="I1303" i="16"/>
  <c r="I1302" i="16"/>
  <c r="I1301" i="16"/>
  <c r="I1300" i="16"/>
  <c r="I1299" i="16"/>
  <c r="I1298" i="16"/>
  <c r="I1297" i="16"/>
  <c r="I1296" i="16"/>
  <c r="I1295" i="16"/>
  <c r="I1294" i="16"/>
  <c r="I1293" i="16"/>
  <c r="I1292" i="16"/>
  <c r="I1291" i="16"/>
  <c r="I1290" i="16"/>
  <c r="I1289" i="16"/>
  <c r="I1288" i="16"/>
  <c r="I1287" i="16"/>
  <c r="I1286" i="16"/>
  <c r="I1285" i="16"/>
  <c r="I1284" i="16"/>
  <c r="I1283" i="16"/>
  <c r="I1282" i="16"/>
  <c r="I1281" i="16"/>
  <c r="I1280" i="16"/>
  <c r="I1279" i="16"/>
  <c r="I1278" i="16"/>
  <c r="I1277" i="16"/>
  <c r="I1276" i="16"/>
  <c r="I1275" i="16"/>
  <c r="I1274" i="16"/>
  <c r="I1273" i="16"/>
  <c r="I1272" i="16"/>
  <c r="I1271" i="16"/>
  <c r="I1270" i="16"/>
  <c r="I1269" i="16"/>
  <c r="I1268" i="16"/>
  <c r="I1267" i="16"/>
  <c r="I1266" i="16"/>
  <c r="I1265" i="16"/>
  <c r="I1264" i="16"/>
  <c r="I1263" i="16"/>
  <c r="I1262" i="16"/>
  <c r="I1261" i="16"/>
  <c r="I1260" i="16"/>
  <c r="I1259" i="16"/>
  <c r="I1258" i="16"/>
  <c r="I1257" i="16"/>
  <c r="I1256" i="16"/>
  <c r="I1255" i="16"/>
  <c r="I1254" i="16"/>
  <c r="I1253" i="16"/>
  <c r="I1252" i="16"/>
  <c r="I1251" i="16"/>
  <c r="I1250" i="16"/>
  <c r="I1249" i="16"/>
  <c r="I1248" i="16"/>
  <c r="I1247" i="16"/>
  <c r="I1246" i="16"/>
  <c r="I1245" i="16"/>
  <c r="I1244" i="16"/>
  <c r="I1243" i="16"/>
  <c r="I1242" i="16"/>
  <c r="I1241" i="16"/>
  <c r="I1240" i="16"/>
  <c r="I1239" i="16"/>
  <c r="I1238" i="16"/>
  <c r="I1237" i="16"/>
  <c r="I1236" i="16"/>
  <c r="I1235" i="16"/>
  <c r="I1234" i="16"/>
  <c r="I1233" i="16"/>
  <c r="I1232" i="16"/>
  <c r="I1231" i="16"/>
  <c r="I1230" i="16"/>
  <c r="I1229" i="16"/>
  <c r="I1228" i="16"/>
  <c r="I1227" i="16"/>
  <c r="I1226" i="16"/>
  <c r="I1225" i="16"/>
  <c r="I1224" i="16"/>
  <c r="I1223" i="16"/>
  <c r="I1222" i="16"/>
  <c r="I1221" i="16"/>
  <c r="I1220" i="16"/>
  <c r="I1219" i="16"/>
  <c r="I1218" i="16"/>
  <c r="I1217" i="16"/>
  <c r="I1216" i="16"/>
  <c r="I1215" i="16"/>
  <c r="I1214" i="16"/>
  <c r="I1213" i="16"/>
  <c r="I1212" i="16"/>
  <c r="I1211" i="16"/>
  <c r="I1210" i="16"/>
  <c r="I1209" i="16"/>
  <c r="I1208" i="16"/>
  <c r="I1207" i="16"/>
  <c r="I1206" i="16"/>
  <c r="I1205" i="16"/>
  <c r="I1204" i="16"/>
  <c r="I1203" i="16"/>
  <c r="I1202" i="16"/>
  <c r="I1201" i="16"/>
  <c r="I1200" i="16"/>
  <c r="I1199" i="16"/>
  <c r="I1198" i="16"/>
  <c r="I1197" i="16"/>
  <c r="I1196" i="16"/>
  <c r="I1195" i="16"/>
  <c r="I1194" i="16"/>
  <c r="I1193" i="16"/>
  <c r="I1192" i="16"/>
  <c r="I1191" i="16"/>
  <c r="I1190" i="16"/>
  <c r="I1189" i="16"/>
  <c r="I1188" i="16"/>
  <c r="I1187" i="16"/>
  <c r="I1186" i="16"/>
  <c r="I1185" i="16"/>
  <c r="I1184" i="16"/>
  <c r="I1183" i="16"/>
  <c r="I1182" i="16"/>
  <c r="I1181" i="16"/>
  <c r="I1180" i="16"/>
  <c r="I1179" i="16"/>
  <c r="I1178" i="16"/>
  <c r="I1177" i="16"/>
  <c r="I1176" i="16"/>
  <c r="I1175" i="16"/>
  <c r="I1174" i="16"/>
  <c r="I1173" i="16"/>
  <c r="I1172" i="16"/>
  <c r="I1171" i="16"/>
  <c r="I1170" i="16"/>
  <c r="I1169" i="16"/>
  <c r="I1168" i="16"/>
  <c r="I1167" i="16"/>
  <c r="I1166" i="16"/>
  <c r="I1165" i="16"/>
  <c r="I1164" i="16"/>
  <c r="I1163" i="16"/>
  <c r="I1162" i="16"/>
  <c r="I1161" i="16"/>
  <c r="I1160" i="16"/>
  <c r="I1159" i="16"/>
  <c r="I1158" i="16"/>
  <c r="I1157" i="16"/>
  <c r="I1156" i="16"/>
  <c r="I1155" i="16"/>
  <c r="I1154" i="16"/>
  <c r="I1153" i="16"/>
  <c r="I1152" i="16"/>
  <c r="I1151" i="16"/>
  <c r="I1150" i="16"/>
  <c r="I1149" i="16"/>
  <c r="I1148" i="16"/>
  <c r="I1147" i="16"/>
  <c r="I1146" i="16"/>
  <c r="I1145" i="16"/>
  <c r="I1144" i="16"/>
  <c r="I1143" i="16"/>
  <c r="I1142" i="16"/>
  <c r="I1141" i="16"/>
  <c r="I1140" i="16"/>
  <c r="I1139" i="16"/>
  <c r="I1138" i="16"/>
  <c r="I1137" i="16"/>
  <c r="I1136" i="16"/>
  <c r="I1135" i="16"/>
  <c r="I1134" i="16"/>
  <c r="I1133" i="16"/>
  <c r="I1132" i="16"/>
  <c r="I1131" i="16"/>
  <c r="I1130" i="16"/>
  <c r="I1129" i="16"/>
  <c r="I1128" i="16"/>
  <c r="I1127" i="16"/>
  <c r="I1126" i="16"/>
  <c r="I1125" i="16"/>
  <c r="I1124" i="16"/>
  <c r="I1123" i="16"/>
  <c r="I1122" i="16"/>
  <c r="I1121" i="16"/>
  <c r="I1120" i="16"/>
  <c r="I1119" i="16"/>
  <c r="I1118" i="16"/>
  <c r="I1117" i="16"/>
  <c r="I1116" i="16"/>
  <c r="I1115" i="16"/>
  <c r="I1114" i="16"/>
  <c r="I1113" i="16"/>
  <c r="I1112" i="16"/>
  <c r="I1111" i="16"/>
  <c r="I1110" i="16"/>
  <c r="I1109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6" i="16"/>
  <c r="I985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6" i="16"/>
  <c r="I905" i="16"/>
  <c r="I904" i="16"/>
  <c r="I903" i="16"/>
  <c r="I902" i="16"/>
  <c r="I901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3" i="16"/>
  <c r="I862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7" i="16"/>
  <c r="I806" i="16"/>
  <c r="I805" i="16"/>
  <c r="I804" i="16"/>
  <c r="I803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25" i="16"/>
  <c r="I724" i="16"/>
  <c r="I723" i="16"/>
  <c r="I722" i="16"/>
  <c r="I721" i="16"/>
  <c r="I720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4" i="16"/>
  <c r="I703" i="16"/>
  <c r="I702" i="16"/>
  <c r="I701" i="16"/>
  <c r="I700" i="16"/>
  <c r="I699" i="16"/>
  <c r="I698" i="16"/>
  <c r="I697" i="16"/>
  <c r="I696" i="16"/>
  <c r="I695" i="16"/>
  <c r="I694" i="16"/>
  <c r="I693" i="16"/>
  <c r="I692" i="16"/>
  <c r="I691" i="16"/>
  <c r="I690" i="16"/>
  <c r="I689" i="16"/>
  <c r="I688" i="16"/>
  <c r="I687" i="16"/>
  <c r="I686" i="16"/>
  <c r="I685" i="16"/>
  <c r="I684" i="16"/>
  <c r="I683" i="16"/>
  <c r="I682" i="16"/>
  <c r="I681" i="16"/>
  <c r="I680" i="16"/>
  <c r="I679" i="16"/>
  <c r="I678" i="16"/>
  <c r="I677" i="16"/>
  <c r="I676" i="16"/>
  <c r="I675" i="16"/>
  <c r="I674" i="16"/>
  <c r="I673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4" i="16"/>
  <c r="I603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G2" i="16"/>
  <c r="D1" i="16"/>
  <c r="E1" i="16" s="1"/>
  <c r="F1" i="16" s="1"/>
  <c r="G1" i="16" s="1"/>
  <c r="H1" i="16" s="1"/>
  <c r="I1" i="16" s="1"/>
  <c r="C9" i="13"/>
  <c r="I2" i="16" l="1"/>
  <c r="K12" i="11"/>
  <c r="K4" i="11"/>
  <c r="K5" i="11"/>
  <c r="K6" i="11"/>
  <c r="K7" i="11"/>
  <c r="K8" i="11"/>
  <c r="K9" i="11"/>
  <c r="K10" i="11"/>
  <c r="K11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" i="11"/>
  <c r="F2320" i="6" l="1"/>
  <c r="S480" i="6"/>
  <c r="R480" i="6"/>
  <c r="Q480" i="6"/>
  <c r="F480" i="6"/>
  <c r="S1435" i="6"/>
  <c r="R1435" i="6"/>
  <c r="Q1435" i="6"/>
  <c r="F1435" i="6"/>
  <c r="S2320" i="6"/>
  <c r="R2320" i="6"/>
  <c r="Q2320" i="6"/>
  <c r="E382" i="11" l="1"/>
  <c r="E383" i="11"/>
  <c r="K5" i="16" l="1"/>
  <c r="K6" i="16"/>
  <c r="D324" i="10" l="1"/>
  <c r="D325" i="10"/>
  <c r="D109" i="10"/>
  <c r="Q5" i="10"/>
  <c r="P5" i="10"/>
  <c r="G5" i="10"/>
  <c r="F5" i="10"/>
  <c r="E5" i="10"/>
  <c r="D6" i="10"/>
  <c r="D7" i="10"/>
  <c r="D8" i="10"/>
  <c r="D9" i="10"/>
  <c r="D10" i="10"/>
  <c r="D11" i="10"/>
  <c r="D12" i="10"/>
  <c r="D13" i="10"/>
  <c r="D14" i="10"/>
  <c r="D15" i="10"/>
  <c r="E9" i="13" s="1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7" i="10"/>
  <c r="D108" i="10"/>
  <c r="D106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5" i="10"/>
  <c r="R11" i="6" l="1"/>
  <c r="S11" i="6"/>
  <c r="R12" i="6"/>
  <c r="S12" i="6"/>
  <c r="R13" i="6"/>
  <c r="S13" i="6"/>
  <c r="R14" i="6"/>
  <c r="S14" i="6"/>
  <c r="R15" i="6"/>
  <c r="S15" i="6"/>
  <c r="R16" i="6"/>
  <c r="S16" i="6"/>
  <c r="R17" i="6"/>
  <c r="S17" i="6"/>
  <c r="R18" i="6"/>
  <c r="S18" i="6"/>
  <c r="R19" i="6"/>
  <c r="S19" i="6"/>
  <c r="R20" i="6"/>
  <c r="S20" i="6"/>
  <c r="R21" i="6"/>
  <c r="S21" i="6"/>
  <c r="R22" i="6"/>
  <c r="S22" i="6"/>
  <c r="R23" i="6"/>
  <c r="S23" i="6"/>
  <c r="R24" i="6"/>
  <c r="S24" i="6"/>
  <c r="R25" i="6"/>
  <c r="S25" i="6"/>
  <c r="R26" i="6"/>
  <c r="S26" i="6"/>
  <c r="R27" i="6"/>
  <c r="S27" i="6"/>
  <c r="R28" i="6"/>
  <c r="S28" i="6"/>
  <c r="R29" i="6"/>
  <c r="S29" i="6"/>
  <c r="R30" i="6"/>
  <c r="S30" i="6"/>
  <c r="R31" i="6"/>
  <c r="S31" i="6"/>
  <c r="R32" i="6"/>
  <c r="S32" i="6"/>
  <c r="R33" i="6"/>
  <c r="S33" i="6"/>
  <c r="R34" i="6"/>
  <c r="S34" i="6"/>
  <c r="R35" i="6"/>
  <c r="S35" i="6"/>
  <c r="R36" i="6"/>
  <c r="S36" i="6"/>
  <c r="R37" i="6"/>
  <c r="S37" i="6"/>
  <c r="R38" i="6"/>
  <c r="S38" i="6"/>
  <c r="R39" i="6"/>
  <c r="S39" i="6"/>
  <c r="R40" i="6"/>
  <c r="S40" i="6"/>
  <c r="R41" i="6"/>
  <c r="S41" i="6"/>
  <c r="R42" i="6"/>
  <c r="S42" i="6"/>
  <c r="R43" i="6"/>
  <c r="S43" i="6"/>
  <c r="R44" i="6"/>
  <c r="S44" i="6"/>
  <c r="R45" i="6"/>
  <c r="S45" i="6"/>
  <c r="R46" i="6"/>
  <c r="S46" i="6"/>
  <c r="R47" i="6"/>
  <c r="S47" i="6"/>
  <c r="R48" i="6"/>
  <c r="S48" i="6"/>
  <c r="R49" i="6"/>
  <c r="S49" i="6"/>
  <c r="R50" i="6"/>
  <c r="S50" i="6"/>
  <c r="R51" i="6"/>
  <c r="S51" i="6"/>
  <c r="R52" i="6"/>
  <c r="S52" i="6"/>
  <c r="R53" i="6"/>
  <c r="S53" i="6"/>
  <c r="R54" i="6"/>
  <c r="S54" i="6"/>
  <c r="R55" i="6"/>
  <c r="S55" i="6"/>
  <c r="R56" i="6"/>
  <c r="S56" i="6"/>
  <c r="R57" i="6"/>
  <c r="S57" i="6"/>
  <c r="R58" i="6"/>
  <c r="S58" i="6"/>
  <c r="R59" i="6"/>
  <c r="S59" i="6"/>
  <c r="R60" i="6"/>
  <c r="S60" i="6"/>
  <c r="R61" i="6"/>
  <c r="S61" i="6"/>
  <c r="R62" i="6"/>
  <c r="S62" i="6"/>
  <c r="R63" i="6"/>
  <c r="S63" i="6"/>
  <c r="R64" i="6"/>
  <c r="S64" i="6"/>
  <c r="R65" i="6"/>
  <c r="S65" i="6"/>
  <c r="R66" i="6"/>
  <c r="S66" i="6"/>
  <c r="R67" i="6"/>
  <c r="S67" i="6"/>
  <c r="R68" i="6"/>
  <c r="S68" i="6"/>
  <c r="R69" i="6"/>
  <c r="S69" i="6"/>
  <c r="R70" i="6"/>
  <c r="S70" i="6"/>
  <c r="R71" i="6"/>
  <c r="S71" i="6"/>
  <c r="R72" i="6"/>
  <c r="S72" i="6"/>
  <c r="R73" i="6"/>
  <c r="S73" i="6"/>
  <c r="R74" i="6"/>
  <c r="S74" i="6"/>
  <c r="R75" i="6"/>
  <c r="S75" i="6"/>
  <c r="R76" i="6"/>
  <c r="S76" i="6"/>
  <c r="R77" i="6"/>
  <c r="S77" i="6"/>
  <c r="R78" i="6"/>
  <c r="S78" i="6"/>
  <c r="R79" i="6"/>
  <c r="S79" i="6"/>
  <c r="R80" i="6"/>
  <c r="S80" i="6"/>
  <c r="R81" i="6"/>
  <c r="S81" i="6"/>
  <c r="R82" i="6"/>
  <c r="S82" i="6"/>
  <c r="R83" i="6"/>
  <c r="S83" i="6"/>
  <c r="R84" i="6"/>
  <c r="S84" i="6"/>
  <c r="R85" i="6"/>
  <c r="S85" i="6"/>
  <c r="R86" i="6"/>
  <c r="S86" i="6"/>
  <c r="R87" i="6"/>
  <c r="S87" i="6"/>
  <c r="R88" i="6"/>
  <c r="S88" i="6"/>
  <c r="R89" i="6"/>
  <c r="S89" i="6"/>
  <c r="R90" i="6"/>
  <c r="S90" i="6"/>
  <c r="R91" i="6"/>
  <c r="S91" i="6"/>
  <c r="R92" i="6"/>
  <c r="S92" i="6"/>
  <c r="R93" i="6"/>
  <c r="S93" i="6"/>
  <c r="R94" i="6"/>
  <c r="S94" i="6"/>
  <c r="R95" i="6"/>
  <c r="S95" i="6"/>
  <c r="R96" i="6"/>
  <c r="S96" i="6"/>
  <c r="R97" i="6"/>
  <c r="S97" i="6"/>
  <c r="R98" i="6"/>
  <c r="S98" i="6"/>
  <c r="R99" i="6"/>
  <c r="S99" i="6"/>
  <c r="R100" i="6"/>
  <c r="S100" i="6"/>
  <c r="R101" i="6"/>
  <c r="S101" i="6"/>
  <c r="R102" i="6"/>
  <c r="S102" i="6"/>
  <c r="R103" i="6"/>
  <c r="S103" i="6"/>
  <c r="R104" i="6"/>
  <c r="S104" i="6"/>
  <c r="R105" i="6"/>
  <c r="S105" i="6"/>
  <c r="R106" i="6"/>
  <c r="S106" i="6"/>
  <c r="R107" i="6"/>
  <c r="S107" i="6"/>
  <c r="R108" i="6"/>
  <c r="S108" i="6"/>
  <c r="R109" i="6"/>
  <c r="S109" i="6"/>
  <c r="R110" i="6"/>
  <c r="S110" i="6"/>
  <c r="R111" i="6"/>
  <c r="S111" i="6"/>
  <c r="R112" i="6"/>
  <c r="S112" i="6"/>
  <c r="R113" i="6"/>
  <c r="S113" i="6"/>
  <c r="R114" i="6"/>
  <c r="S114" i="6"/>
  <c r="R115" i="6"/>
  <c r="S115" i="6"/>
  <c r="R116" i="6"/>
  <c r="S116" i="6"/>
  <c r="R117" i="6"/>
  <c r="S117" i="6"/>
  <c r="R118" i="6"/>
  <c r="S118" i="6"/>
  <c r="R119" i="6"/>
  <c r="S119" i="6"/>
  <c r="R120" i="6"/>
  <c r="S120" i="6"/>
  <c r="R121" i="6"/>
  <c r="S121" i="6"/>
  <c r="R122" i="6"/>
  <c r="S122" i="6"/>
  <c r="R123" i="6"/>
  <c r="S123" i="6"/>
  <c r="R124" i="6"/>
  <c r="S124" i="6"/>
  <c r="R125" i="6"/>
  <c r="S125" i="6"/>
  <c r="R126" i="6"/>
  <c r="S126" i="6"/>
  <c r="R127" i="6"/>
  <c r="S127" i="6"/>
  <c r="R128" i="6"/>
  <c r="S128" i="6"/>
  <c r="R129" i="6"/>
  <c r="S129" i="6"/>
  <c r="R130" i="6"/>
  <c r="S130" i="6"/>
  <c r="R131" i="6"/>
  <c r="S131" i="6"/>
  <c r="R132" i="6"/>
  <c r="S132" i="6"/>
  <c r="R133" i="6"/>
  <c r="S133" i="6"/>
  <c r="R134" i="6"/>
  <c r="S134" i="6"/>
  <c r="R135" i="6"/>
  <c r="S135" i="6"/>
  <c r="R136" i="6"/>
  <c r="S136" i="6"/>
  <c r="R137" i="6"/>
  <c r="S137" i="6"/>
  <c r="R138" i="6"/>
  <c r="S138" i="6"/>
  <c r="R139" i="6"/>
  <c r="S139" i="6"/>
  <c r="R140" i="6"/>
  <c r="S140" i="6"/>
  <c r="R141" i="6"/>
  <c r="S141" i="6"/>
  <c r="R142" i="6"/>
  <c r="S142" i="6"/>
  <c r="R143" i="6"/>
  <c r="S143" i="6"/>
  <c r="R144" i="6"/>
  <c r="S144" i="6"/>
  <c r="R145" i="6"/>
  <c r="S145" i="6"/>
  <c r="R146" i="6"/>
  <c r="S146" i="6"/>
  <c r="R147" i="6"/>
  <c r="S147" i="6"/>
  <c r="R148" i="6"/>
  <c r="S148" i="6"/>
  <c r="R149" i="6"/>
  <c r="S149" i="6"/>
  <c r="R150" i="6"/>
  <c r="S150" i="6"/>
  <c r="R151" i="6"/>
  <c r="S151" i="6"/>
  <c r="R152" i="6"/>
  <c r="S152" i="6"/>
  <c r="R153" i="6"/>
  <c r="S153" i="6"/>
  <c r="R154" i="6"/>
  <c r="S154" i="6"/>
  <c r="R155" i="6"/>
  <c r="S155" i="6"/>
  <c r="R156" i="6"/>
  <c r="S156" i="6"/>
  <c r="R157" i="6"/>
  <c r="S157" i="6"/>
  <c r="R158" i="6"/>
  <c r="S158" i="6"/>
  <c r="R159" i="6"/>
  <c r="S159" i="6"/>
  <c r="R160" i="6"/>
  <c r="S160" i="6"/>
  <c r="R161" i="6"/>
  <c r="S161" i="6"/>
  <c r="R162" i="6"/>
  <c r="S162" i="6"/>
  <c r="R163" i="6"/>
  <c r="S163" i="6"/>
  <c r="R164" i="6"/>
  <c r="S164" i="6"/>
  <c r="R165" i="6"/>
  <c r="S165" i="6"/>
  <c r="R166" i="6"/>
  <c r="S166" i="6"/>
  <c r="R167" i="6"/>
  <c r="S167" i="6"/>
  <c r="R168" i="6"/>
  <c r="S168" i="6"/>
  <c r="R169" i="6"/>
  <c r="S169" i="6"/>
  <c r="R170" i="6"/>
  <c r="S170" i="6"/>
  <c r="R171" i="6"/>
  <c r="S171" i="6"/>
  <c r="R172" i="6"/>
  <c r="S172" i="6"/>
  <c r="R173" i="6"/>
  <c r="S173" i="6"/>
  <c r="R174" i="6"/>
  <c r="S174" i="6"/>
  <c r="R175" i="6"/>
  <c r="S175" i="6"/>
  <c r="R176" i="6"/>
  <c r="S176" i="6"/>
  <c r="R177" i="6"/>
  <c r="S177" i="6"/>
  <c r="R178" i="6"/>
  <c r="S178" i="6"/>
  <c r="R179" i="6"/>
  <c r="S179" i="6"/>
  <c r="R180" i="6"/>
  <c r="S180" i="6"/>
  <c r="R181" i="6"/>
  <c r="S181" i="6"/>
  <c r="R182" i="6"/>
  <c r="S182" i="6"/>
  <c r="R183" i="6"/>
  <c r="S183" i="6"/>
  <c r="R184" i="6"/>
  <c r="S184" i="6"/>
  <c r="R185" i="6"/>
  <c r="S185" i="6"/>
  <c r="R186" i="6"/>
  <c r="S186" i="6"/>
  <c r="R187" i="6"/>
  <c r="S187" i="6"/>
  <c r="R188" i="6"/>
  <c r="S188" i="6"/>
  <c r="R189" i="6"/>
  <c r="S189" i="6"/>
  <c r="R190" i="6"/>
  <c r="S190" i="6"/>
  <c r="R191" i="6"/>
  <c r="S191" i="6"/>
  <c r="R192" i="6"/>
  <c r="S192" i="6"/>
  <c r="R193" i="6"/>
  <c r="S193" i="6"/>
  <c r="R194" i="6"/>
  <c r="S194" i="6"/>
  <c r="R195" i="6"/>
  <c r="S195" i="6"/>
  <c r="R196" i="6"/>
  <c r="S196" i="6"/>
  <c r="R197" i="6"/>
  <c r="S197" i="6"/>
  <c r="R198" i="6"/>
  <c r="S198" i="6"/>
  <c r="R199" i="6"/>
  <c r="S199" i="6"/>
  <c r="R200" i="6"/>
  <c r="S200" i="6"/>
  <c r="R201" i="6"/>
  <c r="S201" i="6"/>
  <c r="R202" i="6"/>
  <c r="S202" i="6"/>
  <c r="R203" i="6"/>
  <c r="S203" i="6"/>
  <c r="R204" i="6"/>
  <c r="S204" i="6"/>
  <c r="R205" i="6"/>
  <c r="S205" i="6"/>
  <c r="R206" i="6"/>
  <c r="S206" i="6"/>
  <c r="R207" i="6"/>
  <c r="S207" i="6"/>
  <c r="R208" i="6"/>
  <c r="S208" i="6"/>
  <c r="R209" i="6"/>
  <c r="S209" i="6"/>
  <c r="R210" i="6"/>
  <c r="S210" i="6"/>
  <c r="R211" i="6"/>
  <c r="S211" i="6"/>
  <c r="R212" i="6"/>
  <c r="S212" i="6"/>
  <c r="R213" i="6"/>
  <c r="S213" i="6"/>
  <c r="R214" i="6"/>
  <c r="S214" i="6"/>
  <c r="R215" i="6"/>
  <c r="S215" i="6"/>
  <c r="R216" i="6"/>
  <c r="S216" i="6"/>
  <c r="R217" i="6"/>
  <c r="S217" i="6"/>
  <c r="R218" i="6"/>
  <c r="S218" i="6"/>
  <c r="R219" i="6"/>
  <c r="S219" i="6"/>
  <c r="R220" i="6"/>
  <c r="S220" i="6"/>
  <c r="R221" i="6"/>
  <c r="S221" i="6"/>
  <c r="R222" i="6"/>
  <c r="S222" i="6"/>
  <c r="R223" i="6"/>
  <c r="S223" i="6"/>
  <c r="R224" i="6"/>
  <c r="S224" i="6"/>
  <c r="R225" i="6"/>
  <c r="S225" i="6"/>
  <c r="R226" i="6"/>
  <c r="S226" i="6"/>
  <c r="R227" i="6"/>
  <c r="S227" i="6"/>
  <c r="R228" i="6"/>
  <c r="S228" i="6"/>
  <c r="R229" i="6"/>
  <c r="S229" i="6"/>
  <c r="R230" i="6"/>
  <c r="S230" i="6"/>
  <c r="R231" i="6"/>
  <c r="S231" i="6"/>
  <c r="R232" i="6"/>
  <c r="S232" i="6"/>
  <c r="R233" i="6"/>
  <c r="S233" i="6"/>
  <c r="R234" i="6"/>
  <c r="S234" i="6"/>
  <c r="R235" i="6"/>
  <c r="S235" i="6"/>
  <c r="R236" i="6"/>
  <c r="S236" i="6"/>
  <c r="R237" i="6"/>
  <c r="S237" i="6"/>
  <c r="R238" i="6"/>
  <c r="S238" i="6"/>
  <c r="R239" i="6"/>
  <c r="S239" i="6"/>
  <c r="R240" i="6"/>
  <c r="S240" i="6"/>
  <c r="R241" i="6"/>
  <c r="S241" i="6"/>
  <c r="R242" i="6"/>
  <c r="S242" i="6"/>
  <c r="R243" i="6"/>
  <c r="S243" i="6"/>
  <c r="R244" i="6"/>
  <c r="S244" i="6"/>
  <c r="R245" i="6"/>
  <c r="S245" i="6"/>
  <c r="R246" i="6"/>
  <c r="S246" i="6"/>
  <c r="R247" i="6"/>
  <c r="S247" i="6"/>
  <c r="R248" i="6"/>
  <c r="S248" i="6"/>
  <c r="R249" i="6"/>
  <c r="S249" i="6"/>
  <c r="R250" i="6"/>
  <c r="S250" i="6"/>
  <c r="R251" i="6"/>
  <c r="S251" i="6"/>
  <c r="R252" i="6"/>
  <c r="S252" i="6"/>
  <c r="R253" i="6"/>
  <c r="S253" i="6"/>
  <c r="R254" i="6"/>
  <c r="S254" i="6"/>
  <c r="R255" i="6"/>
  <c r="S255" i="6"/>
  <c r="R256" i="6"/>
  <c r="S256" i="6"/>
  <c r="R257" i="6"/>
  <c r="S257" i="6"/>
  <c r="R258" i="6"/>
  <c r="S258" i="6"/>
  <c r="R259" i="6"/>
  <c r="S259" i="6"/>
  <c r="R260" i="6"/>
  <c r="S260" i="6"/>
  <c r="R261" i="6"/>
  <c r="S261" i="6"/>
  <c r="R262" i="6"/>
  <c r="S262" i="6"/>
  <c r="R263" i="6"/>
  <c r="S263" i="6"/>
  <c r="R264" i="6"/>
  <c r="S264" i="6"/>
  <c r="R265" i="6"/>
  <c r="S265" i="6"/>
  <c r="R266" i="6"/>
  <c r="S266" i="6"/>
  <c r="R267" i="6"/>
  <c r="S267" i="6"/>
  <c r="R268" i="6"/>
  <c r="S268" i="6"/>
  <c r="R269" i="6"/>
  <c r="S269" i="6"/>
  <c r="R270" i="6"/>
  <c r="S270" i="6"/>
  <c r="R271" i="6"/>
  <c r="S271" i="6"/>
  <c r="R272" i="6"/>
  <c r="S272" i="6"/>
  <c r="R273" i="6"/>
  <c r="S273" i="6"/>
  <c r="R274" i="6"/>
  <c r="S274" i="6"/>
  <c r="R275" i="6"/>
  <c r="S275" i="6"/>
  <c r="R276" i="6"/>
  <c r="S276" i="6"/>
  <c r="R277" i="6"/>
  <c r="S277" i="6"/>
  <c r="R278" i="6"/>
  <c r="S278" i="6"/>
  <c r="R279" i="6"/>
  <c r="S279" i="6"/>
  <c r="R280" i="6"/>
  <c r="S280" i="6"/>
  <c r="R281" i="6"/>
  <c r="S281" i="6"/>
  <c r="R282" i="6"/>
  <c r="S282" i="6"/>
  <c r="R283" i="6"/>
  <c r="S283" i="6"/>
  <c r="R284" i="6"/>
  <c r="S284" i="6"/>
  <c r="R285" i="6"/>
  <c r="S285" i="6"/>
  <c r="R286" i="6"/>
  <c r="S286" i="6"/>
  <c r="R287" i="6"/>
  <c r="S287" i="6"/>
  <c r="R288" i="6"/>
  <c r="S288" i="6"/>
  <c r="R289" i="6"/>
  <c r="S289" i="6"/>
  <c r="R290" i="6"/>
  <c r="S290" i="6"/>
  <c r="R291" i="6"/>
  <c r="S291" i="6"/>
  <c r="R292" i="6"/>
  <c r="S292" i="6"/>
  <c r="R293" i="6"/>
  <c r="S293" i="6"/>
  <c r="R294" i="6"/>
  <c r="S294" i="6"/>
  <c r="R295" i="6"/>
  <c r="S295" i="6"/>
  <c r="R296" i="6"/>
  <c r="S296" i="6"/>
  <c r="R297" i="6"/>
  <c r="S297" i="6"/>
  <c r="R298" i="6"/>
  <c r="S298" i="6"/>
  <c r="R299" i="6"/>
  <c r="S299" i="6"/>
  <c r="R300" i="6"/>
  <c r="S300" i="6"/>
  <c r="R301" i="6"/>
  <c r="S301" i="6"/>
  <c r="R302" i="6"/>
  <c r="S302" i="6"/>
  <c r="R303" i="6"/>
  <c r="S303" i="6"/>
  <c r="R304" i="6"/>
  <c r="S304" i="6"/>
  <c r="R305" i="6"/>
  <c r="S305" i="6"/>
  <c r="R306" i="6"/>
  <c r="S306" i="6"/>
  <c r="R307" i="6"/>
  <c r="S307" i="6"/>
  <c r="R308" i="6"/>
  <c r="S308" i="6"/>
  <c r="R309" i="6"/>
  <c r="S309" i="6"/>
  <c r="R310" i="6"/>
  <c r="S310" i="6"/>
  <c r="R311" i="6"/>
  <c r="S311" i="6"/>
  <c r="R312" i="6"/>
  <c r="S312" i="6"/>
  <c r="R313" i="6"/>
  <c r="S313" i="6"/>
  <c r="R314" i="6"/>
  <c r="S314" i="6"/>
  <c r="R315" i="6"/>
  <c r="S315" i="6"/>
  <c r="R316" i="6"/>
  <c r="S316" i="6"/>
  <c r="R317" i="6"/>
  <c r="S317" i="6"/>
  <c r="R318" i="6"/>
  <c r="S318" i="6"/>
  <c r="R319" i="6"/>
  <c r="S319" i="6"/>
  <c r="R320" i="6"/>
  <c r="S320" i="6"/>
  <c r="R321" i="6"/>
  <c r="S321" i="6"/>
  <c r="R322" i="6"/>
  <c r="S322" i="6"/>
  <c r="R323" i="6"/>
  <c r="S323" i="6"/>
  <c r="R324" i="6"/>
  <c r="S324" i="6"/>
  <c r="R325" i="6"/>
  <c r="S325" i="6"/>
  <c r="R326" i="6"/>
  <c r="S326" i="6"/>
  <c r="R327" i="6"/>
  <c r="S327" i="6"/>
  <c r="R328" i="6"/>
  <c r="S328" i="6"/>
  <c r="R329" i="6"/>
  <c r="S329" i="6"/>
  <c r="R330" i="6"/>
  <c r="S330" i="6"/>
  <c r="R331" i="6"/>
  <c r="S331" i="6"/>
  <c r="R332" i="6"/>
  <c r="S332" i="6"/>
  <c r="R333" i="6"/>
  <c r="S333" i="6"/>
  <c r="R334" i="6"/>
  <c r="S334" i="6"/>
  <c r="R335" i="6"/>
  <c r="S335" i="6"/>
  <c r="R336" i="6"/>
  <c r="S336" i="6"/>
  <c r="R337" i="6"/>
  <c r="S337" i="6"/>
  <c r="R338" i="6"/>
  <c r="S338" i="6"/>
  <c r="R339" i="6"/>
  <c r="S339" i="6"/>
  <c r="R340" i="6"/>
  <c r="S340" i="6"/>
  <c r="R341" i="6"/>
  <c r="S341" i="6"/>
  <c r="R342" i="6"/>
  <c r="S342" i="6"/>
  <c r="R343" i="6"/>
  <c r="S343" i="6"/>
  <c r="R344" i="6"/>
  <c r="S344" i="6"/>
  <c r="R345" i="6"/>
  <c r="S345" i="6"/>
  <c r="R346" i="6"/>
  <c r="S346" i="6"/>
  <c r="R347" i="6"/>
  <c r="S347" i="6"/>
  <c r="R348" i="6"/>
  <c r="S348" i="6"/>
  <c r="R349" i="6"/>
  <c r="S349" i="6"/>
  <c r="R350" i="6"/>
  <c r="S350" i="6"/>
  <c r="R351" i="6"/>
  <c r="S351" i="6"/>
  <c r="R352" i="6"/>
  <c r="S352" i="6"/>
  <c r="R353" i="6"/>
  <c r="S353" i="6"/>
  <c r="R354" i="6"/>
  <c r="S354" i="6"/>
  <c r="R355" i="6"/>
  <c r="S355" i="6"/>
  <c r="R356" i="6"/>
  <c r="S356" i="6"/>
  <c r="R357" i="6"/>
  <c r="S357" i="6"/>
  <c r="R358" i="6"/>
  <c r="S358" i="6"/>
  <c r="R359" i="6"/>
  <c r="S359" i="6"/>
  <c r="R360" i="6"/>
  <c r="S360" i="6"/>
  <c r="R361" i="6"/>
  <c r="S361" i="6"/>
  <c r="R362" i="6"/>
  <c r="S362" i="6"/>
  <c r="R363" i="6"/>
  <c r="S363" i="6"/>
  <c r="R364" i="6"/>
  <c r="S364" i="6"/>
  <c r="R365" i="6"/>
  <c r="S365" i="6"/>
  <c r="R366" i="6"/>
  <c r="S366" i="6"/>
  <c r="R367" i="6"/>
  <c r="S367" i="6"/>
  <c r="R368" i="6"/>
  <c r="S368" i="6"/>
  <c r="R369" i="6"/>
  <c r="S369" i="6"/>
  <c r="R370" i="6"/>
  <c r="S370" i="6"/>
  <c r="R371" i="6"/>
  <c r="S371" i="6"/>
  <c r="R372" i="6"/>
  <c r="S372" i="6"/>
  <c r="R373" i="6"/>
  <c r="S373" i="6"/>
  <c r="R374" i="6"/>
  <c r="S374" i="6"/>
  <c r="R375" i="6"/>
  <c r="S375" i="6"/>
  <c r="R376" i="6"/>
  <c r="S376" i="6"/>
  <c r="R377" i="6"/>
  <c r="S377" i="6"/>
  <c r="R378" i="6"/>
  <c r="S378" i="6"/>
  <c r="R379" i="6"/>
  <c r="S379" i="6"/>
  <c r="R380" i="6"/>
  <c r="S380" i="6"/>
  <c r="R381" i="6"/>
  <c r="S381" i="6"/>
  <c r="R382" i="6"/>
  <c r="S382" i="6"/>
  <c r="R383" i="6"/>
  <c r="S383" i="6"/>
  <c r="R384" i="6"/>
  <c r="S384" i="6"/>
  <c r="R385" i="6"/>
  <c r="S385" i="6"/>
  <c r="R386" i="6"/>
  <c r="S386" i="6"/>
  <c r="R387" i="6"/>
  <c r="S387" i="6"/>
  <c r="R388" i="6"/>
  <c r="S388" i="6"/>
  <c r="R389" i="6"/>
  <c r="S389" i="6"/>
  <c r="R390" i="6"/>
  <c r="S390" i="6"/>
  <c r="R391" i="6"/>
  <c r="S391" i="6"/>
  <c r="R392" i="6"/>
  <c r="S392" i="6"/>
  <c r="R393" i="6"/>
  <c r="S393" i="6"/>
  <c r="R394" i="6"/>
  <c r="S394" i="6"/>
  <c r="R395" i="6"/>
  <c r="S395" i="6"/>
  <c r="R396" i="6"/>
  <c r="S396" i="6"/>
  <c r="R397" i="6"/>
  <c r="S397" i="6"/>
  <c r="R398" i="6"/>
  <c r="S398" i="6"/>
  <c r="R399" i="6"/>
  <c r="S399" i="6"/>
  <c r="R400" i="6"/>
  <c r="S400" i="6"/>
  <c r="R401" i="6"/>
  <c r="S401" i="6"/>
  <c r="R402" i="6"/>
  <c r="S402" i="6"/>
  <c r="R403" i="6"/>
  <c r="S403" i="6"/>
  <c r="R404" i="6"/>
  <c r="S404" i="6"/>
  <c r="R405" i="6"/>
  <c r="S405" i="6"/>
  <c r="R406" i="6"/>
  <c r="S406" i="6"/>
  <c r="R407" i="6"/>
  <c r="S407" i="6"/>
  <c r="R408" i="6"/>
  <c r="S408" i="6"/>
  <c r="R409" i="6"/>
  <c r="S409" i="6"/>
  <c r="R410" i="6"/>
  <c r="S410" i="6"/>
  <c r="R411" i="6"/>
  <c r="S411" i="6"/>
  <c r="R412" i="6"/>
  <c r="S412" i="6"/>
  <c r="R413" i="6"/>
  <c r="S413" i="6"/>
  <c r="R414" i="6"/>
  <c r="S414" i="6"/>
  <c r="R415" i="6"/>
  <c r="S415" i="6"/>
  <c r="R416" i="6"/>
  <c r="S416" i="6"/>
  <c r="R417" i="6"/>
  <c r="S417" i="6"/>
  <c r="R418" i="6"/>
  <c r="S418" i="6"/>
  <c r="R419" i="6"/>
  <c r="S419" i="6"/>
  <c r="R420" i="6"/>
  <c r="S420" i="6"/>
  <c r="R421" i="6"/>
  <c r="S421" i="6"/>
  <c r="R422" i="6"/>
  <c r="S422" i="6"/>
  <c r="R423" i="6"/>
  <c r="S423" i="6"/>
  <c r="R424" i="6"/>
  <c r="S424" i="6"/>
  <c r="R425" i="6"/>
  <c r="S425" i="6"/>
  <c r="R426" i="6"/>
  <c r="S426" i="6"/>
  <c r="R427" i="6"/>
  <c r="S427" i="6"/>
  <c r="R428" i="6"/>
  <c r="S428" i="6"/>
  <c r="R429" i="6"/>
  <c r="S429" i="6"/>
  <c r="R430" i="6"/>
  <c r="S430" i="6"/>
  <c r="R431" i="6"/>
  <c r="S431" i="6"/>
  <c r="R432" i="6"/>
  <c r="S432" i="6"/>
  <c r="R433" i="6"/>
  <c r="S433" i="6"/>
  <c r="R434" i="6"/>
  <c r="S434" i="6"/>
  <c r="R435" i="6"/>
  <c r="S435" i="6"/>
  <c r="R436" i="6"/>
  <c r="S436" i="6"/>
  <c r="R437" i="6"/>
  <c r="S437" i="6"/>
  <c r="R438" i="6"/>
  <c r="S438" i="6"/>
  <c r="R439" i="6"/>
  <c r="S439" i="6"/>
  <c r="R440" i="6"/>
  <c r="S440" i="6"/>
  <c r="R441" i="6"/>
  <c r="S441" i="6"/>
  <c r="R442" i="6"/>
  <c r="S442" i="6"/>
  <c r="R443" i="6"/>
  <c r="S443" i="6"/>
  <c r="R444" i="6"/>
  <c r="S444" i="6"/>
  <c r="R445" i="6"/>
  <c r="S445" i="6"/>
  <c r="R446" i="6"/>
  <c r="S446" i="6"/>
  <c r="R447" i="6"/>
  <c r="S447" i="6"/>
  <c r="R448" i="6"/>
  <c r="S448" i="6"/>
  <c r="R449" i="6"/>
  <c r="S449" i="6"/>
  <c r="R450" i="6"/>
  <c r="S450" i="6"/>
  <c r="R451" i="6"/>
  <c r="S451" i="6"/>
  <c r="R452" i="6"/>
  <c r="S452" i="6"/>
  <c r="R453" i="6"/>
  <c r="S453" i="6"/>
  <c r="R454" i="6"/>
  <c r="S454" i="6"/>
  <c r="R455" i="6"/>
  <c r="S455" i="6"/>
  <c r="R456" i="6"/>
  <c r="S456" i="6"/>
  <c r="R457" i="6"/>
  <c r="S457" i="6"/>
  <c r="R458" i="6"/>
  <c r="S458" i="6"/>
  <c r="R459" i="6"/>
  <c r="S459" i="6"/>
  <c r="R460" i="6"/>
  <c r="S460" i="6"/>
  <c r="R461" i="6"/>
  <c r="S461" i="6"/>
  <c r="R462" i="6"/>
  <c r="S462" i="6"/>
  <c r="R463" i="6"/>
  <c r="S463" i="6"/>
  <c r="R464" i="6"/>
  <c r="S464" i="6"/>
  <c r="R465" i="6"/>
  <c r="S465" i="6"/>
  <c r="R466" i="6"/>
  <c r="S466" i="6"/>
  <c r="R467" i="6"/>
  <c r="S467" i="6"/>
  <c r="R468" i="6"/>
  <c r="S468" i="6"/>
  <c r="R469" i="6"/>
  <c r="S469" i="6"/>
  <c r="R470" i="6"/>
  <c r="S470" i="6"/>
  <c r="R471" i="6"/>
  <c r="S471" i="6"/>
  <c r="R472" i="6"/>
  <c r="S472" i="6"/>
  <c r="R473" i="6"/>
  <c r="S473" i="6"/>
  <c r="R474" i="6"/>
  <c r="S474" i="6"/>
  <c r="R475" i="6"/>
  <c r="S475" i="6"/>
  <c r="R476" i="6"/>
  <c r="S476" i="6"/>
  <c r="R477" i="6"/>
  <c r="S477" i="6"/>
  <c r="R478" i="6"/>
  <c r="S478" i="6"/>
  <c r="R479" i="6"/>
  <c r="S479" i="6"/>
  <c r="R481" i="6"/>
  <c r="S481" i="6"/>
  <c r="R482" i="6"/>
  <c r="S482" i="6"/>
  <c r="R483" i="6"/>
  <c r="S483" i="6"/>
  <c r="R484" i="6"/>
  <c r="S484" i="6"/>
  <c r="R485" i="6"/>
  <c r="S485" i="6"/>
  <c r="R486" i="6"/>
  <c r="S486" i="6"/>
  <c r="R487" i="6"/>
  <c r="S487" i="6"/>
  <c r="R488" i="6"/>
  <c r="S488" i="6"/>
  <c r="R489" i="6"/>
  <c r="S489" i="6"/>
  <c r="R490" i="6"/>
  <c r="S490" i="6"/>
  <c r="R491" i="6"/>
  <c r="S491" i="6"/>
  <c r="R492" i="6"/>
  <c r="S492" i="6"/>
  <c r="R493" i="6"/>
  <c r="S493" i="6"/>
  <c r="R494" i="6"/>
  <c r="S494" i="6"/>
  <c r="R495" i="6"/>
  <c r="S495" i="6"/>
  <c r="R496" i="6"/>
  <c r="S496" i="6"/>
  <c r="R497" i="6"/>
  <c r="S497" i="6"/>
  <c r="R498" i="6"/>
  <c r="S498" i="6"/>
  <c r="R499" i="6"/>
  <c r="S499" i="6"/>
  <c r="R500" i="6"/>
  <c r="S500" i="6"/>
  <c r="R501" i="6"/>
  <c r="S501" i="6"/>
  <c r="R502" i="6"/>
  <c r="S502" i="6"/>
  <c r="R503" i="6"/>
  <c r="S503" i="6"/>
  <c r="R504" i="6"/>
  <c r="S504" i="6"/>
  <c r="R505" i="6"/>
  <c r="S505" i="6"/>
  <c r="R506" i="6"/>
  <c r="S506" i="6"/>
  <c r="R507" i="6"/>
  <c r="S507" i="6"/>
  <c r="R508" i="6"/>
  <c r="S508" i="6"/>
  <c r="R509" i="6"/>
  <c r="S509" i="6"/>
  <c r="R510" i="6"/>
  <c r="S510" i="6"/>
  <c r="R511" i="6"/>
  <c r="S511" i="6"/>
  <c r="R512" i="6"/>
  <c r="S512" i="6"/>
  <c r="R513" i="6"/>
  <c r="S513" i="6"/>
  <c r="R514" i="6"/>
  <c r="S514" i="6"/>
  <c r="R515" i="6"/>
  <c r="S515" i="6"/>
  <c r="R516" i="6"/>
  <c r="S516" i="6"/>
  <c r="R517" i="6"/>
  <c r="S517" i="6"/>
  <c r="R518" i="6"/>
  <c r="S518" i="6"/>
  <c r="R519" i="6"/>
  <c r="S519" i="6"/>
  <c r="R520" i="6"/>
  <c r="S520" i="6"/>
  <c r="R521" i="6"/>
  <c r="S521" i="6"/>
  <c r="R522" i="6"/>
  <c r="S522" i="6"/>
  <c r="R523" i="6"/>
  <c r="S523" i="6"/>
  <c r="R524" i="6"/>
  <c r="S524" i="6"/>
  <c r="R525" i="6"/>
  <c r="S525" i="6"/>
  <c r="R526" i="6"/>
  <c r="S526" i="6"/>
  <c r="R527" i="6"/>
  <c r="S527" i="6"/>
  <c r="R528" i="6"/>
  <c r="S528" i="6"/>
  <c r="R529" i="6"/>
  <c r="S529" i="6"/>
  <c r="R530" i="6"/>
  <c r="S530" i="6"/>
  <c r="R531" i="6"/>
  <c r="S531" i="6"/>
  <c r="R532" i="6"/>
  <c r="S532" i="6"/>
  <c r="R533" i="6"/>
  <c r="S533" i="6"/>
  <c r="R534" i="6"/>
  <c r="S534" i="6"/>
  <c r="R535" i="6"/>
  <c r="S535" i="6"/>
  <c r="R536" i="6"/>
  <c r="S536" i="6"/>
  <c r="R537" i="6"/>
  <c r="S537" i="6"/>
  <c r="R538" i="6"/>
  <c r="S538" i="6"/>
  <c r="R539" i="6"/>
  <c r="S539" i="6"/>
  <c r="R540" i="6"/>
  <c r="S540" i="6"/>
  <c r="R541" i="6"/>
  <c r="S541" i="6"/>
  <c r="R542" i="6"/>
  <c r="S542" i="6"/>
  <c r="R543" i="6"/>
  <c r="S543" i="6"/>
  <c r="R544" i="6"/>
  <c r="S544" i="6"/>
  <c r="R545" i="6"/>
  <c r="S545" i="6"/>
  <c r="R546" i="6"/>
  <c r="S546" i="6"/>
  <c r="R547" i="6"/>
  <c r="S547" i="6"/>
  <c r="R548" i="6"/>
  <c r="S548" i="6"/>
  <c r="R549" i="6"/>
  <c r="S549" i="6"/>
  <c r="R550" i="6"/>
  <c r="S550" i="6"/>
  <c r="R551" i="6"/>
  <c r="S551" i="6"/>
  <c r="R552" i="6"/>
  <c r="S552" i="6"/>
  <c r="R553" i="6"/>
  <c r="S553" i="6"/>
  <c r="R554" i="6"/>
  <c r="S554" i="6"/>
  <c r="R555" i="6"/>
  <c r="S555" i="6"/>
  <c r="R556" i="6"/>
  <c r="S556" i="6"/>
  <c r="R557" i="6"/>
  <c r="S557" i="6"/>
  <c r="R558" i="6"/>
  <c r="S558" i="6"/>
  <c r="R559" i="6"/>
  <c r="S559" i="6"/>
  <c r="R560" i="6"/>
  <c r="S560" i="6"/>
  <c r="R561" i="6"/>
  <c r="S561" i="6"/>
  <c r="R562" i="6"/>
  <c r="S562" i="6"/>
  <c r="R563" i="6"/>
  <c r="S563" i="6"/>
  <c r="R564" i="6"/>
  <c r="S564" i="6"/>
  <c r="R565" i="6"/>
  <c r="S565" i="6"/>
  <c r="R566" i="6"/>
  <c r="S566" i="6"/>
  <c r="R567" i="6"/>
  <c r="S567" i="6"/>
  <c r="R568" i="6"/>
  <c r="S568" i="6"/>
  <c r="R569" i="6"/>
  <c r="S569" i="6"/>
  <c r="R570" i="6"/>
  <c r="S570" i="6"/>
  <c r="R571" i="6"/>
  <c r="S571" i="6"/>
  <c r="R572" i="6"/>
  <c r="S572" i="6"/>
  <c r="R573" i="6"/>
  <c r="S573" i="6"/>
  <c r="R574" i="6"/>
  <c r="S574" i="6"/>
  <c r="R575" i="6"/>
  <c r="S575" i="6"/>
  <c r="R576" i="6"/>
  <c r="S576" i="6"/>
  <c r="R577" i="6"/>
  <c r="S577" i="6"/>
  <c r="R578" i="6"/>
  <c r="S578" i="6"/>
  <c r="R579" i="6"/>
  <c r="S579" i="6"/>
  <c r="R580" i="6"/>
  <c r="S580" i="6"/>
  <c r="R581" i="6"/>
  <c r="S581" i="6"/>
  <c r="R582" i="6"/>
  <c r="S582" i="6"/>
  <c r="R583" i="6"/>
  <c r="S583" i="6"/>
  <c r="R584" i="6"/>
  <c r="S584" i="6"/>
  <c r="R585" i="6"/>
  <c r="S585" i="6"/>
  <c r="R586" i="6"/>
  <c r="S586" i="6"/>
  <c r="R587" i="6"/>
  <c r="S587" i="6"/>
  <c r="R588" i="6"/>
  <c r="S588" i="6"/>
  <c r="R589" i="6"/>
  <c r="S589" i="6"/>
  <c r="R590" i="6"/>
  <c r="S590" i="6"/>
  <c r="R591" i="6"/>
  <c r="S591" i="6"/>
  <c r="R592" i="6"/>
  <c r="S592" i="6"/>
  <c r="R593" i="6"/>
  <c r="S593" i="6"/>
  <c r="R594" i="6"/>
  <c r="S594" i="6"/>
  <c r="R595" i="6"/>
  <c r="S595" i="6"/>
  <c r="R596" i="6"/>
  <c r="S596" i="6"/>
  <c r="R597" i="6"/>
  <c r="S597" i="6"/>
  <c r="R598" i="6"/>
  <c r="S598" i="6"/>
  <c r="R599" i="6"/>
  <c r="S599" i="6"/>
  <c r="R600" i="6"/>
  <c r="S600" i="6"/>
  <c r="R601" i="6"/>
  <c r="S601" i="6"/>
  <c r="R602" i="6"/>
  <c r="S602" i="6"/>
  <c r="R603" i="6"/>
  <c r="S603" i="6"/>
  <c r="R604" i="6"/>
  <c r="S604" i="6"/>
  <c r="R605" i="6"/>
  <c r="S605" i="6"/>
  <c r="R606" i="6"/>
  <c r="S606" i="6"/>
  <c r="R607" i="6"/>
  <c r="S607" i="6"/>
  <c r="R608" i="6"/>
  <c r="S608" i="6"/>
  <c r="R609" i="6"/>
  <c r="S609" i="6"/>
  <c r="R610" i="6"/>
  <c r="S610" i="6"/>
  <c r="R611" i="6"/>
  <c r="S611" i="6"/>
  <c r="R612" i="6"/>
  <c r="S612" i="6"/>
  <c r="R613" i="6"/>
  <c r="S613" i="6"/>
  <c r="R614" i="6"/>
  <c r="S614" i="6"/>
  <c r="R615" i="6"/>
  <c r="S615" i="6"/>
  <c r="R616" i="6"/>
  <c r="S616" i="6"/>
  <c r="R617" i="6"/>
  <c r="S617" i="6"/>
  <c r="R618" i="6"/>
  <c r="S618" i="6"/>
  <c r="R619" i="6"/>
  <c r="S619" i="6"/>
  <c r="R620" i="6"/>
  <c r="S620" i="6"/>
  <c r="R621" i="6"/>
  <c r="S621" i="6"/>
  <c r="R622" i="6"/>
  <c r="S622" i="6"/>
  <c r="R623" i="6"/>
  <c r="S623" i="6"/>
  <c r="R624" i="6"/>
  <c r="S624" i="6"/>
  <c r="R625" i="6"/>
  <c r="S625" i="6"/>
  <c r="R626" i="6"/>
  <c r="S626" i="6"/>
  <c r="R627" i="6"/>
  <c r="S627" i="6"/>
  <c r="R628" i="6"/>
  <c r="S628" i="6"/>
  <c r="R629" i="6"/>
  <c r="S629" i="6"/>
  <c r="R630" i="6"/>
  <c r="S630" i="6"/>
  <c r="R631" i="6"/>
  <c r="S631" i="6"/>
  <c r="R632" i="6"/>
  <c r="S632" i="6"/>
  <c r="R633" i="6"/>
  <c r="S633" i="6"/>
  <c r="R634" i="6"/>
  <c r="S634" i="6"/>
  <c r="R635" i="6"/>
  <c r="S635" i="6"/>
  <c r="R636" i="6"/>
  <c r="S636" i="6"/>
  <c r="R637" i="6"/>
  <c r="S637" i="6"/>
  <c r="R638" i="6"/>
  <c r="S638" i="6"/>
  <c r="R639" i="6"/>
  <c r="S639" i="6"/>
  <c r="R640" i="6"/>
  <c r="S640" i="6"/>
  <c r="R641" i="6"/>
  <c r="S641" i="6"/>
  <c r="R642" i="6"/>
  <c r="S642" i="6"/>
  <c r="R643" i="6"/>
  <c r="S643" i="6"/>
  <c r="R644" i="6"/>
  <c r="S644" i="6"/>
  <c r="R645" i="6"/>
  <c r="S645" i="6"/>
  <c r="R646" i="6"/>
  <c r="S646" i="6"/>
  <c r="R647" i="6"/>
  <c r="S647" i="6"/>
  <c r="R648" i="6"/>
  <c r="S648" i="6"/>
  <c r="R649" i="6"/>
  <c r="S649" i="6"/>
  <c r="R650" i="6"/>
  <c r="S650" i="6"/>
  <c r="R651" i="6"/>
  <c r="S651" i="6"/>
  <c r="R652" i="6"/>
  <c r="S652" i="6"/>
  <c r="R653" i="6"/>
  <c r="S653" i="6"/>
  <c r="R654" i="6"/>
  <c r="S654" i="6"/>
  <c r="R655" i="6"/>
  <c r="S655" i="6"/>
  <c r="R656" i="6"/>
  <c r="S656" i="6"/>
  <c r="R657" i="6"/>
  <c r="S657" i="6"/>
  <c r="R658" i="6"/>
  <c r="S658" i="6"/>
  <c r="R659" i="6"/>
  <c r="S659" i="6"/>
  <c r="R660" i="6"/>
  <c r="S660" i="6"/>
  <c r="R661" i="6"/>
  <c r="S661" i="6"/>
  <c r="R662" i="6"/>
  <c r="S662" i="6"/>
  <c r="R663" i="6"/>
  <c r="S663" i="6"/>
  <c r="R664" i="6"/>
  <c r="S664" i="6"/>
  <c r="R665" i="6"/>
  <c r="S665" i="6"/>
  <c r="R666" i="6"/>
  <c r="S666" i="6"/>
  <c r="R667" i="6"/>
  <c r="S667" i="6"/>
  <c r="R668" i="6"/>
  <c r="S668" i="6"/>
  <c r="R669" i="6"/>
  <c r="S669" i="6"/>
  <c r="R670" i="6"/>
  <c r="S670" i="6"/>
  <c r="R671" i="6"/>
  <c r="S671" i="6"/>
  <c r="R672" i="6"/>
  <c r="S672" i="6"/>
  <c r="R673" i="6"/>
  <c r="S673" i="6"/>
  <c r="R674" i="6"/>
  <c r="S674" i="6"/>
  <c r="R675" i="6"/>
  <c r="S675" i="6"/>
  <c r="R676" i="6"/>
  <c r="S676" i="6"/>
  <c r="R677" i="6"/>
  <c r="S677" i="6"/>
  <c r="R678" i="6"/>
  <c r="S678" i="6"/>
  <c r="R679" i="6"/>
  <c r="S679" i="6"/>
  <c r="R680" i="6"/>
  <c r="S680" i="6"/>
  <c r="R681" i="6"/>
  <c r="S681" i="6"/>
  <c r="R682" i="6"/>
  <c r="S682" i="6"/>
  <c r="R683" i="6"/>
  <c r="S683" i="6"/>
  <c r="R684" i="6"/>
  <c r="S684" i="6"/>
  <c r="R685" i="6"/>
  <c r="S685" i="6"/>
  <c r="R686" i="6"/>
  <c r="S686" i="6"/>
  <c r="R687" i="6"/>
  <c r="S687" i="6"/>
  <c r="R688" i="6"/>
  <c r="S688" i="6"/>
  <c r="R689" i="6"/>
  <c r="S689" i="6"/>
  <c r="R690" i="6"/>
  <c r="S690" i="6"/>
  <c r="R691" i="6"/>
  <c r="S691" i="6"/>
  <c r="R692" i="6"/>
  <c r="S692" i="6"/>
  <c r="R693" i="6"/>
  <c r="S693" i="6"/>
  <c r="R694" i="6"/>
  <c r="S694" i="6"/>
  <c r="R695" i="6"/>
  <c r="S695" i="6"/>
  <c r="R696" i="6"/>
  <c r="S696" i="6"/>
  <c r="R697" i="6"/>
  <c r="S697" i="6"/>
  <c r="R698" i="6"/>
  <c r="S698" i="6"/>
  <c r="R699" i="6"/>
  <c r="S699" i="6"/>
  <c r="R700" i="6"/>
  <c r="S700" i="6"/>
  <c r="R701" i="6"/>
  <c r="S701" i="6"/>
  <c r="R702" i="6"/>
  <c r="S702" i="6"/>
  <c r="R703" i="6"/>
  <c r="S703" i="6"/>
  <c r="R704" i="6"/>
  <c r="S704" i="6"/>
  <c r="R705" i="6"/>
  <c r="S705" i="6"/>
  <c r="R706" i="6"/>
  <c r="S706" i="6"/>
  <c r="R707" i="6"/>
  <c r="S707" i="6"/>
  <c r="R708" i="6"/>
  <c r="S708" i="6"/>
  <c r="R709" i="6"/>
  <c r="S709" i="6"/>
  <c r="R710" i="6"/>
  <c r="S710" i="6"/>
  <c r="R711" i="6"/>
  <c r="S711" i="6"/>
  <c r="R712" i="6"/>
  <c r="S712" i="6"/>
  <c r="R713" i="6"/>
  <c r="S713" i="6"/>
  <c r="R714" i="6"/>
  <c r="S714" i="6"/>
  <c r="R715" i="6"/>
  <c r="S715" i="6"/>
  <c r="R716" i="6"/>
  <c r="S716" i="6"/>
  <c r="R717" i="6"/>
  <c r="S717" i="6"/>
  <c r="R718" i="6"/>
  <c r="S718" i="6"/>
  <c r="R719" i="6"/>
  <c r="S719" i="6"/>
  <c r="R720" i="6"/>
  <c r="S720" i="6"/>
  <c r="R721" i="6"/>
  <c r="S721" i="6"/>
  <c r="R722" i="6"/>
  <c r="S722" i="6"/>
  <c r="R723" i="6"/>
  <c r="S723" i="6"/>
  <c r="R724" i="6"/>
  <c r="S724" i="6"/>
  <c r="R725" i="6"/>
  <c r="S725" i="6"/>
  <c r="R726" i="6"/>
  <c r="S726" i="6"/>
  <c r="R727" i="6"/>
  <c r="S727" i="6"/>
  <c r="R728" i="6"/>
  <c r="S728" i="6"/>
  <c r="R729" i="6"/>
  <c r="S729" i="6"/>
  <c r="R730" i="6"/>
  <c r="S730" i="6"/>
  <c r="R731" i="6"/>
  <c r="S731" i="6"/>
  <c r="R732" i="6"/>
  <c r="S732" i="6"/>
  <c r="R733" i="6"/>
  <c r="S733" i="6"/>
  <c r="R734" i="6"/>
  <c r="S734" i="6"/>
  <c r="R735" i="6"/>
  <c r="S735" i="6"/>
  <c r="R736" i="6"/>
  <c r="S736" i="6"/>
  <c r="R737" i="6"/>
  <c r="S737" i="6"/>
  <c r="R738" i="6"/>
  <c r="S738" i="6"/>
  <c r="R739" i="6"/>
  <c r="S739" i="6"/>
  <c r="R740" i="6"/>
  <c r="S740" i="6"/>
  <c r="R741" i="6"/>
  <c r="S741" i="6"/>
  <c r="R742" i="6"/>
  <c r="S742" i="6"/>
  <c r="R743" i="6"/>
  <c r="S743" i="6"/>
  <c r="R744" i="6"/>
  <c r="S744" i="6"/>
  <c r="R745" i="6"/>
  <c r="S745" i="6"/>
  <c r="R746" i="6"/>
  <c r="S746" i="6"/>
  <c r="R747" i="6"/>
  <c r="S747" i="6"/>
  <c r="R748" i="6"/>
  <c r="S748" i="6"/>
  <c r="R749" i="6"/>
  <c r="S749" i="6"/>
  <c r="R750" i="6"/>
  <c r="S750" i="6"/>
  <c r="R751" i="6"/>
  <c r="S751" i="6"/>
  <c r="R752" i="6"/>
  <c r="S752" i="6"/>
  <c r="R753" i="6"/>
  <c r="S753" i="6"/>
  <c r="R754" i="6"/>
  <c r="S754" i="6"/>
  <c r="R755" i="6"/>
  <c r="S755" i="6"/>
  <c r="R756" i="6"/>
  <c r="S756" i="6"/>
  <c r="R757" i="6"/>
  <c r="S757" i="6"/>
  <c r="R758" i="6"/>
  <c r="S758" i="6"/>
  <c r="R759" i="6"/>
  <c r="S759" i="6"/>
  <c r="R760" i="6"/>
  <c r="S760" i="6"/>
  <c r="R761" i="6"/>
  <c r="S761" i="6"/>
  <c r="R762" i="6"/>
  <c r="S762" i="6"/>
  <c r="R763" i="6"/>
  <c r="S763" i="6"/>
  <c r="R764" i="6"/>
  <c r="S764" i="6"/>
  <c r="R765" i="6"/>
  <c r="S765" i="6"/>
  <c r="R766" i="6"/>
  <c r="S766" i="6"/>
  <c r="R767" i="6"/>
  <c r="S767" i="6"/>
  <c r="R768" i="6"/>
  <c r="S768" i="6"/>
  <c r="R769" i="6"/>
  <c r="S769" i="6"/>
  <c r="R770" i="6"/>
  <c r="S770" i="6"/>
  <c r="R771" i="6"/>
  <c r="S771" i="6"/>
  <c r="R772" i="6"/>
  <c r="S772" i="6"/>
  <c r="R773" i="6"/>
  <c r="S773" i="6"/>
  <c r="R774" i="6"/>
  <c r="S774" i="6"/>
  <c r="R775" i="6"/>
  <c r="S775" i="6"/>
  <c r="R776" i="6"/>
  <c r="S776" i="6"/>
  <c r="R777" i="6"/>
  <c r="S777" i="6"/>
  <c r="R778" i="6"/>
  <c r="S778" i="6"/>
  <c r="R779" i="6"/>
  <c r="S779" i="6"/>
  <c r="R780" i="6"/>
  <c r="S780" i="6"/>
  <c r="R781" i="6"/>
  <c r="S781" i="6"/>
  <c r="R782" i="6"/>
  <c r="S782" i="6"/>
  <c r="R783" i="6"/>
  <c r="S783" i="6"/>
  <c r="R784" i="6"/>
  <c r="S784" i="6"/>
  <c r="R785" i="6"/>
  <c r="S785" i="6"/>
  <c r="R786" i="6"/>
  <c r="S786" i="6"/>
  <c r="R787" i="6"/>
  <c r="S787" i="6"/>
  <c r="R788" i="6"/>
  <c r="S788" i="6"/>
  <c r="R789" i="6"/>
  <c r="S789" i="6"/>
  <c r="R790" i="6"/>
  <c r="S790" i="6"/>
  <c r="R791" i="6"/>
  <c r="S791" i="6"/>
  <c r="R792" i="6"/>
  <c r="S792" i="6"/>
  <c r="R793" i="6"/>
  <c r="S793" i="6"/>
  <c r="R794" i="6"/>
  <c r="S794" i="6"/>
  <c r="R795" i="6"/>
  <c r="S795" i="6"/>
  <c r="R796" i="6"/>
  <c r="S796" i="6"/>
  <c r="R797" i="6"/>
  <c r="S797" i="6"/>
  <c r="R798" i="6"/>
  <c r="S798" i="6"/>
  <c r="R799" i="6"/>
  <c r="S799" i="6"/>
  <c r="R800" i="6"/>
  <c r="S800" i="6"/>
  <c r="R801" i="6"/>
  <c r="S801" i="6"/>
  <c r="R802" i="6"/>
  <c r="S802" i="6"/>
  <c r="R803" i="6"/>
  <c r="S803" i="6"/>
  <c r="R804" i="6"/>
  <c r="S804" i="6"/>
  <c r="R805" i="6"/>
  <c r="S805" i="6"/>
  <c r="R806" i="6"/>
  <c r="S806" i="6"/>
  <c r="R807" i="6"/>
  <c r="S807" i="6"/>
  <c r="R808" i="6"/>
  <c r="S808" i="6"/>
  <c r="R809" i="6"/>
  <c r="S809" i="6"/>
  <c r="R810" i="6"/>
  <c r="S810" i="6"/>
  <c r="R811" i="6"/>
  <c r="S811" i="6"/>
  <c r="R812" i="6"/>
  <c r="S812" i="6"/>
  <c r="R813" i="6"/>
  <c r="S813" i="6"/>
  <c r="R814" i="6"/>
  <c r="S814" i="6"/>
  <c r="R815" i="6"/>
  <c r="S815" i="6"/>
  <c r="R816" i="6"/>
  <c r="S816" i="6"/>
  <c r="R817" i="6"/>
  <c r="S817" i="6"/>
  <c r="R818" i="6"/>
  <c r="S818" i="6"/>
  <c r="R819" i="6"/>
  <c r="S819" i="6"/>
  <c r="R820" i="6"/>
  <c r="S820" i="6"/>
  <c r="R821" i="6"/>
  <c r="S821" i="6"/>
  <c r="R822" i="6"/>
  <c r="S822" i="6"/>
  <c r="R823" i="6"/>
  <c r="S823" i="6"/>
  <c r="R824" i="6"/>
  <c r="S824" i="6"/>
  <c r="R825" i="6"/>
  <c r="S825" i="6"/>
  <c r="R826" i="6"/>
  <c r="S826" i="6"/>
  <c r="R827" i="6"/>
  <c r="S827" i="6"/>
  <c r="R828" i="6"/>
  <c r="S828" i="6"/>
  <c r="R829" i="6"/>
  <c r="S829" i="6"/>
  <c r="R830" i="6"/>
  <c r="S830" i="6"/>
  <c r="R831" i="6"/>
  <c r="S831" i="6"/>
  <c r="R832" i="6"/>
  <c r="S832" i="6"/>
  <c r="R833" i="6"/>
  <c r="S833" i="6"/>
  <c r="R834" i="6"/>
  <c r="S834" i="6"/>
  <c r="R835" i="6"/>
  <c r="S835" i="6"/>
  <c r="R836" i="6"/>
  <c r="S836" i="6"/>
  <c r="R837" i="6"/>
  <c r="S837" i="6"/>
  <c r="R838" i="6"/>
  <c r="S838" i="6"/>
  <c r="R839" i="6"/>
  <c r="S839" i="6"/>
  <c r="R840" i="6"/>
  <c r="S840" i="6"/>
  <c r="R841" i="6"/>
  <c r="S841" i="6"/>
  <c r="R842" i="6"/>
  <c r="S842" i="6"/>
  <c r="R843" i="6"/>
  <c r="S843" i="6"/>
  <c r="R844" i="6"/>
  <c r="S844" i="6"/>
  <c r="R845" i="6"/>
  <c r="S845" i="6"/>
  <c r="R846" i="6"/>
  <c r="S846" i="6"/>
  <c r="R847" i="6"/>
  <c r="S847" i="6"/>
  <c r="R848" i="6"/>
  <c r="S848" i="6"/>
  <c r="R849" i="6"/>
  <c r="S849" i="6"/>
  <c r="R850" i="6"/>
  <c r="S850" i="6"/>
  <c r="R851" i="6"/>
  <c r="S851" i="6"/>
  <c r="R852" i="6"/>
  <c r="S852" i="6"/>
  <c r="R853" i="6"/>
  <c r="S853" i="6"/>
  <c r="R854" i="6"/>
  <c r="S854" i="6"/>
  <c r="R855" i="6"/>
  <c r="S855" i="6"/>
  <c r="R856" i="6"/>
  <c r="S856" i="6"/>
  <c r="R857" i="6"/>
  <c r="S857" i="6"/>
  <c r="R858" i="6"/>
  <c r="S858" i="6"/>
  <c r="R859" i="6"/>
  <c r="S859" i="6"/>
  <c r="R860" i="6"/>
  <c r="S860" i="6"/>
  <c r="R861" i="6"/>
  <c r="S861" i="6"/>
  <c r="R862" i="6"/>
  <c r="S862" i="6"/>
  <c r="R863" i="6"/>
  <c r="S863" i="6"/>
  <c r="R864" i="6"/>
  <c r="S864" i="6"/>
  <c r="R865" i="6"/>
  <c r="S865" i="6"/>
  <c r="R866" i="6"/>
  <c r="S866" i="6"/>
  <c r="R867" i="6"/>
  <c r="S867" i="6"/>
  <c r="R868" i="6"/>
  <c r="S868" i="6"/>
  <c r="R869" i="6"/>
  <c r="S869" i="6"/>
  <c r="R870" i="6"/>
  <c r="S870" i="6"/>
  <c r="R871" i="6"/>
  <c r="S871" i="6"/>
  <c r="R872" i="6"/>
  <c r="S872" i="6"/>
  <c r="R873" i="6"/>
  <c r="S873" i="6"/>
  <c r="R874" i="6"/>
  <c r="S874" i="6"/>
  <c r="R875" i="6"/>
  <c r="S875" i="6"/>
  <c r="R876" i="6"/>
  <c r="S876" i="6"/>
  <c r="R877" i="6"/>
  <c r="S877" i="6"/>
  <c r="R878" i="6"/>
  <c r="S878" i="6"/>
  <c r="R879" i="6"/>
  <c r="S879" i="6"/>
  <c r="R880" i="6"/>
  <c r="S880" i="6"/>
  <c r="R881" i="6"/>
  <c r="S881" i="6"/>
  <c r="R882" i="6"/>
  <c r="S882" i="6"/>
  <c r="R883" i="6"/>
  <c r="S883" i="6"/>
  <c r="R884" i="6"/>
  <c r="S884" i="6"/>
  <c r="R885" i="6"/>
  <c r="S885" i="6"/>
  <c r="R886" i="6"/>
  <c r="S886" i="6"/>
  <c r="R887" i="6"/>
  <c r="S887" i="6"/>
  <c r="R888" i="6"/>
  <c r="S888" i="6"/>
  <c r="R889" i="6"/>
  <c r="S889" i="6"/>
  <c r="R890" i="6"/>
  <c r="S890" i="6"/>
  <c r="R891" i="6"/>
  <c r="S891" i="6"/>
  <c r="R892" i="6"/>
  <c r="S892" i="6"/>
  <c r="R893" i="6"/>
  <c r="S893" i="6"/>
  <c r="R894" i="6"/>
  <c r="S894" i="6"/>
  <c r="R895" i="6"/>
  <c r="S895" i="6"/>
  <c r="R896" i="6"/>
  <c r="S896" i="6"/>
  <c r="R897" i="6"/>
  <c r="S897" i="6"/>
  <c r="R898" i="6"/>
  <c r="S898" i="6"/>
  <c r="R899" i="6"/>
  <c r="S899" i="6"/>
  <c r="R900" i="6"/>
  <c r="S900" i="6"/>
  <c r="R901" i="6"/>
  <c r="S901" i="6"/>
  <c r="R902" i="6"/>
  <c r="S902" i="6"/>
  <c r="R903" i="6"/>
  <c r="S903" i="6"/>
  <c r="R904" i="6"/>
  <c r="S904" i="6"/>
  <c r="R905" i="6"/>
  <c r="S905" i="6"/>
  <c r="R906" i="6"/>
  <c r="S906" i="6"/>
  <c r="R907" i="6"/>
  <c r="S907" i="6"/>
  <c r="R908" i="6"/>
  <c r="S908" i="6"/>
  <c r="R909" i="6"/>
  <c r="S909" i="6"/>
  <c r="R910" i="6"/>
  <c r="S910" i="6"/>
  <c r="R911" i="6"/>
  <c r="S911" i="6"/>
  <c r="R912" i="6"/>
  <c r="S912" i="6"/>
  <c r="R913" i="6"/>
  <c r="S913" i="6"/>
  <c r="R914" i="6"/>
  <c r="S914" i="6"/>
  <c r="R915" i="6"/>
  <c r="S915" i="6"/>
  <c r="R916" i="6"/>
  <c r="S916" i="6"/>
  <c r="R917" i="6"/>
  <c r="S917" i="6"/>
  <c r="R918" i="6"/>
  <c r="S918" i="6"/>
  <c r="R919" i="6"/>
  <c r="S919" i="6"/>
  <c r="R920" i="6"/>
  <c r="S920" i="6"/>
  <c r="R921" i="6"/>
  <c r="S921" i="6"/>
  <c r="R922" i="6"/>
  <c r="S922" i="6"/>
  <c r="R923" i="6"/>
  <c r="S923" i="6"/>
  <c r="R924" i="6"/>
  <c r="S924" i="6"/>
  <c r="R925" i="6"/>
  <c r="S925" i="6"/>
  <c r="R926" i="6"/>
  <c r="S926" i="6"/>
  <c r="R927" i="6"/>
  <c r="S927" i="6"/>
  <c r="R928" i="6"/>
  <c r="S928" i="6"/>
  <c r="R929" i="6"/>
  <c r="S929" i="6"/>
  <c r="R930" i="6"/>
  <c r="S930" i="6"/>
  <c r="R931" i="6"/>
  <c r="S931" i="6"/>
  <c r="R932" i="6"/>
  <c r="S932" i="6"/>
  <c r="R933" i="6"/>
  <c r="S933" i="6"/>
  <c r="R934" i="6"/>
  <c r="S934" i="6"/>
  <c r="R935" i="6"/>
  <c r="S935" i="6"/>
  <c r="R936" i="6"/>
  <c r="S936" i="6"/>
  <c r="R937" i="6"/>
  <c r="S937" i="6"/>
  <c r="R938" i="6"/>
  <c r="S938" i="6"/>
  <c r="R939" i="6"/>
  <c r="S939" i="6"/>
  <c r="R940" i="6"/>
  <c r="S940" i="6"/>
  <c r="R941" i="6"/>
  <c r="S941" i="6"/>
  <c r="R942" i="6"/>
  <c r="S942" i="6"/>
  <c r="R943" i="6"/>
  <c r="S943" i="6"/>
  <c r="R944" i="6"/>
  <c r="S944" i="6"/>
  <c r="R945" i="6"/>
  <c r="S945" i="6"/>
  <c r="R946" i="6"/>
  <c r="S946" i="6"/>
  <c r="R947" i="6"/>
  <c r="S947" i="6"/>
  <c r="R948" i="6"/>
  <c r="S948" i="6"/>
  <c r="R949" i="6"/>
  <c r="S949" i="6"/>
  <c r="R950" i="6"/>
  <c r="S950" i="6"/>
  <c r="R951" i="6"/>
  <c r="S951" i="6"/>
  <c r="R952" i="6"/>
  <c r="S952" i="6"/>
  <c r="R953" i="6"/>
  <c r="S953" i="6"/>
  <c r="R954" i="6"/>
  <c r="S954" i="6"/>
  <c r="R955" i="6"/>
  <c r="S955" i="6"/>
  <c r="R956" i="6"/>
  <c r="S956" i="6"/>
  <c r="R957" i="6"/>
  <c r="S957" i="6"/>
  <c r="R958" i="6"/>
  <c r="S958" i="6"/>
  <c r="R959" i="6"/>
  <c r="S959" i="6"/>
  <c r="R960" i="6"/>
  <c r="S960" i="6"/>
  <c r="R961" i="6"/>
  <c r="S961" i="6"/>
  <c r="R962" i="6"/>
  <c r="S962" i="6"/>
  <c r="R963" i="6"/>
  <c r="S963" i="6"/>
  <c r="R964" i="6"/>
  <c r="S964" i="6"/>
  <c r="R965" i="6"/>
  <c r="S965" i="6"/>
  <c r="R966" i="6"/>
  <c r="S966" i="6"/>
  <c r="R967" i="6"/>
  <c r="S967" i="6"/>
  <c r="R968" i="6"/>
  <c r="S968" i="6"/>
  <c r="R969" i="6"/>
  <c r="S969" i="6"/>
  <c r="R970" i="6"/>
  <c r="S970" i="6"/>
  <c r="R971" i="6"/>
  <c r="S971" i="6"/>
  <c r="R972" i="6"/>
  <c r="S972" i="6"/>
  <c r="R973" i="6"/>
  <c r="S973" i="6"/>
  <c r="R974" i="6"/>
  <c r="S974" i="6"/>
  <c r="R975" i="6"/>
  <c r="S975" i="6"/>
  <c r="R976" i="6"/>
  <c r="S976" i="6"/>
  <c r="R977" i="6"/>
  <c r="S977" i="6"/>
  <c r="R978" i="6"/>
  <c r="S978" i="6"/>
  <c r="R979" i="6"/>
  <c r="S979" i="6"/>
  <c r="R980" i="6"/>
  <c r="S980" i="6"/>
  <c r="R981" i="6"/>
  <c r="S981" i="6"/>
  <c r="R982" i="6"/>
  <c r="S982" i="6"/>
  <c r="R983" i="6"/>
  <c r="S983" i="6"/>
  <c r="R984" i="6"/>
  <c r="S984" i="6"/>
  <c r="R985" i="6"/>
  <c r="S985" i="6"/>
  <c r="R986" i="6"/>
  <c r="S986" i="6"/>
  <c r="R987" i="6"/>
  <c r="S987" i="6"/>
  <c r="R988" i="6"/>
  <c r="S988" i="6"/>
  <c r="R989" i="6"/>
  <c r="S989" i="6"/>
  <c r="R990" i="6"/>
  <c r="S990" i="6"/>
  <c r="R991" i="6"/>
  <c r="S991" i="6"/>
  <c r="R992" i="6"/>
  <c r="S992" i="6"/>
  <c r="R993" i="6"/>
  <c r="S993" i="6"/>
  <c r="R994" i="6"/>
  <c r="S994" i="6"/>
  <c r="R995" i="6"/>
  <c r="S995" i="6"/>
  <c r="R996" i="6"/>
  <c r="S996" i="6"/>
  <c r="R997" i="6"/>
  <c r="S997" i="6"/>
  <c r="R998" i="6"/>
  <c r="S998" i="6"/>
  <c r="R999" i="6"/>
  <c r="S999" i="6"/>
  <c r="R1000" i="6"/>
  <c r="S1000" i="6"/>
  <c r="R1001" i="6"/>
  <c r="S1001" i="6"/>
  <c r="R1002" i="6"/>
  <c r="S1002" i="6"/>
  <c r="R1003" i="6"/>
  <c r="S1003" i="6"/>
  <c r="R1004" i="6"/>
  <c r="S1004" i="6"/>
  <c r="R1005" i="6"/>
  <c r="S1005" i="6"/>
  <c r="R1006" i="6"/>
  <c r="S1006" i="6"/>
  <c r="R1007" i="6"/>
  <c r="S1007" i="6"/>
  <c r="R1008" i="6"/>
  <c r="S1008" i="6"/>
  <c r="R1009" i="6"/>
  <c r="S1009" i="6"/>
  <c r="R1010" i="6"/>
  <c r="S1010" i="6"/>
  <c r="R1011" i="6"/>
  <c r="S1011" i="6"/>
  <c r="R1012" i="6"/>
  <c r="S1012" i="6"/>
  <c r="R1013" i="6"/>
  <c r="S1013" i="6"/>
  <c r="R1014" i="6"/>
  <c r="S1014" i="6"/>
  <c r="R1015" i="6"/>
  <c r="S1015" i="6"/>
  <c r="R1016" i="6"/>
  <c r="S1016" i="6"/>
  <c r="R1017" i="6"/>
  <c r="S1017" i="6"/>
  <c r="R1018" i="6"/>
  <c r="S1018" i="6"/>
  <c r="R1019" i="6"/>
  <c r="S1019" i="6"/>
  <c r="R1020" i="6"/>
  <c r="S1020" i="6"/>
  <c r="R1021" i="6"/>
  <c r="S1021" i="6"/>
  <c r="R1022" i="6"/>
  <c r="S1022" i="6"/>
  <c r="R1023" i="6"/>
  <c r="S1023" i="6"/>
  <c r="R1024" i="6"/>
  <c r="S1024" i="6"/>
  <c r="R1025" i="6"/>
  <c r="S1025" i="6"/>
  <c r="R1026" i="6"/>
  <c r="S1026" i="6"/>
  <c r="R1027" i="6"/>
  <c r="S1027" i="6"/>
  <c r="R1028" i="6"/>
  <c r="S1028" i="6"/>
  <c r="R1029" i="6"/>
  <c r="S1029" i="6"/>
  <c r="R1030" i="6"/>
  <c r="S1030" i="6"/>
  <c r="R1031" i="6"/>
  <c r="S1031" i="6"/>
  <c r="R1032" i="6"/>
  <c r="S1032" i="6"/>
  <c r="R1033" i="6"/>
  <c r="S1033" i="6"/>
  <c r="R1034" i="6"/>
  <c r="S1034" i="6"/>
  <c r="R1035" i="6"/>
  <c r="S1035" i="6"/>
  <c r="R1036" i="6"/>
  <c r="S1036" i="6"/>
  <c r="R1037" i="6"/>
  <c r="S1037" i="6"/>
  <c r="R1038" i="6"/>
  <c r="S1038" i="6"/>
  <c r="R1039" i="6"/>
  <c r="S1039" i="6"/>
  <c r="R1040" i="6"/>
  <c r="S1040" i="6"/>
  <c r="R1041" i="6"/>
  <c r="S1041" i="6"/>
  <c r="R1042" i="6"/>
  <c r="S1042" i="6"/>
  <c r="R1043" i="6"/>
  <c r="S1043" i="6"/>
  <c r="R1044" i="6"/>
  <c r="S1044" i="6"/>
  <c r="R1045" i="6"/>
  <c r="S1045" i="6"/>
  <c r="R1046" i="6"/>
  <c r="S1046" i="6"/>
  <c r="R1047" i="6"/>
  <c r="S1047" i="6"/>
  <c r="R1048" i="6"/>
  <c r="S1048" i="6"/>
  <c r="R1049" i="6"/>
  <c r="S1049" i="6"/>
  <c r="R1050" i="6"/>
  <c r="S1050" i="6"/>
  <c r="R1051" i="6"/>
  <c r="S1051" i="6"/>
  <c r="R1052" i="6"/>
  <c r="S1052" i="6"/>
  <c r="R1053" i="6"/>
  <c r="S1053" i="6"/>
  <c r="R1054" i="6"/>
  <c r="S1054" i="6"/>
  <c r="R1055" i="6"/>
  <c r="S1055" i="6"/>
  <c r="R1056" i="6"/>
  <c r="S1056" i="6"/>
  <c r="R1057" i="6"/>
  <c r="S1057" i="6"/>
  <c r="R1058" i="6"/>
  <c r="S1058" i="6"/>
  <c r="R1059" i="6"/>
  <c r="S1059" i="6"/>
  <c r="R1060" i="6"/>
  <c r="S1060" i="6"/>
  <c r="R1061" i="6"/>
  <c r="S1061" i="6"/>
  <c r="R1062" i="6"/>
  <c r="S1062" i="6"/>
  <c r="R1063" i="6"/>
  <c r="S1063" i="6"/>
  <c r="R1064" i="6"/>
  <c r="S1064" i="6"/>
  <c r="R1065" i="6"/>
  <c r="S1065" i="6"/>
  <c r="R1066" i="6"/>
  <c r="S1066" i="6"/>
  <c r="R1067" i="6"/>
  <c r="S1067" i="6"/>
  <c r="R1068" i="6"/>
  <c r="S1068" i="6"/>
  <c r="R1069" i="6"/>
  <c r="S1069" i="6"/>
  <c r="R1070" i="6"/>
  <c r="S1070" i="6"/>
  <c r="R1071" i="6"/>
  <c r="S1071" i="6"/>
  <c r="R1072" i="6"/>
  <c r="S1072" i="6"/>
  <c r="R1073" i="6"/>
  <c r="S1073" i="6"/>
  <c r="R1074" i="6"/>
  <c r="S1074" i="6"/>
  <c r="R1075" i="6"/>
  <c r="S1075" i="6"/>
  <c r="R1076" i="6"/>
  <c r="S1076" i="6"/>
  <c r="R1077" i="6"/>
  <c r="S1077" i="6"/>
  <c r="R1078" i="6"/>
  <c r="S1078" i="6"/>
  <c r="R1079" i="6"/>
  <c r="S1079" i="6"/>
  <c r="R1080" i="6"/>
  <c r="S1080" i="6"/>
  <c r="R1081" i="6"/>
  <c r="S1081" i="6"/>
  <c r="R1082" i="6"/>
  <c r="S1082" i="6"/>
  <c r="R1083" i="6"/>
  <c r="S1083" i="6"/>
  <c r="R1084" i="6"/>
  <c r="S1084" i="6"/>
  <c r="R1085" i="6"/>
  <c r="S1085" i="6"/>
  <c r="R1086" i="6"/>
  <c r="S1086" i="6"/>
  <c r="R1087" i="6"/>
  <c r="S1087" i="6"/>
  <c r="R1088" i="6"/>
  <c r="S1088" i="6"/>
  <c r="R1089" i="6"/>
  <c r="S1089" i="6"/>
  <c r="R1090" i="6"/>
  <c r="S1090" i="6"/>
  <c r="R1091" i="6"/>
  <c r="S1091" i="6"/>
  <c r="R1092" i="6"/>
  <c r="S1092" i="6"/>
  <c r="R1093" i="6"/>
  <c r="S1093" i="6"/>
  <c r="R1094" i="6"/>
  <c r="S1094" i="6"/>
  <c r="R1095" i="6"/>
  <c r="S1095" i="6"/>
  <c r="R1096" i="6"/>
  <c r="S1096" i="6"/>
  <c r="R1097" i="6"/>
  <c r="S1097" i="6"/>
  <c r="R1098" i="6"/>
  <c r="S1098" i="6"/>
  <c r="R1099" i="6"/>
  <c r="S1099" i="6"/>
  <c r="R1100" i="6"/>
  <c r="S1100" i="6"/>
  <c r="R1101" i="6"/>
  <c r="S1101" i="6"/>
  <c r="R1102" i="6"/>
  <c r="S1102" i="6"/>
  <c r="R1103" i="6"/>
  <c r="S1103" i="6"/>
  <c r="R1104" i="6"/>
  <c r="S1104" i="6"/>
  <c r="R1105" i="6"/>
  <c r="S1105" i="6"/>
  <c r="R1106" i="6"/>
  <c r="S1106" i="6"/>
  <c r="R1107" i="6"/>
  <c r="S1107" i="6"/>
  <c r="R1108" i="6"/>
  <c r="S1108" i="6"/>
  <c r="R1109" i="6"/>
  <c r="S1109" i="6"/>
  <c r="R1110" i="6"/>
  <c r="S1110" i="6"/>
  <c r="R1111" i="6"/>
  <c r="S1111" i="6"/>
  <c r="R1112" i="6"/>
  <c r="S1112" i="6"/>
  <c r="R1113" i="6"/>
  <c r="S1113" i="6"/>
  <c r="R1114" i="6"/>
  <c r="S1114" i="6"/>
  <c r="R1115" i="6"/>
  <c r="S1115" i="6"/>
  <c r="R1116" i="6"/>
  <c r="S1116" i="6"/>
  <c r="R1117" i="6"/>
  <c r="S1117" i="6"/>
  <c r="R1118" i="6"/>
  <c r="S1118" i="6"/>
  <c r="R1119" i="6"/>
  <c r="S1119" i="6"/>
  <c r="R1120" i="6"/>
  <c r="S1120" i="6"/>
  <c r="R1121" i="6"/>
  <c r="S1121" i="6"/>
  <c r="R1122" i="6"/>
  <c r="S1122" i="6"/>
  <c r="R1123" i="6"/>
  <c r="S1123" i="6"/>
  <c r="R1124" i="6"/>
  <c r="S1124" i="6"/>
  <c r="R1125" i="6"/>
  <c r="S1125" i="6"/>
  <c r="R1126" i="6"/>
  <c r="S1126" i="6"/>
  <c r="R1127" i="6"/>
  <c r="S1127" i="6"/>
  <c r="R1128" i="6"/>
  <c r="S1128" i="6"/>
  <c r="R1129" i="6"/>
  <c r="S1129" i="6"/>
  <c r="R1130" i="6"/>
  <c r="S1130" i="6"/>
  <c r="R1131" i="6"/>
  <c r="S1131" i="6"/>
  <c r="R1132" i="6"/>
  <c r="S1132" i="6"/>
  <c r="R1133" i="6"/>
  <c r="S1133" i="6"/>
  <c r="R1134" i="6"/>
  <c r="S1134" i="6"/>
  <c r="R1135" i="6"/>
  <c r="S1135" i="6"/>
  <c r="R1136" i="6"/>
  <c r="S1136" i="6"/>
  <c r="R1137" i="6"/>
  <c r="S1137" i="6"/>
  <c r="R1138" i="6"/>
  <c r="S1138" i="6"/>
  <c r="R1139" i="6"/>
  <c r="S1139" i="6"/>
  <c r="R1140" i="6"/>
  <c r="S1140" i="6"/>
  <c r="R1141" i="6"/>
  <c r="S1141" i="6"/>
  <c r="R1142" i="6"/>
  <c r="S1142" i="6"/>
  <c r="R1143" i="6"/>
  <c r="S1143" i="6"/>
  <c r="R1144" i="6"/>
  <c r="S1144" i="6"/>
  <c r="R1145" i="6"/>
  <c r="S1145" i="6"/>
  <c r="R1146" i="6"/>
  <c r="S1146" i="6"/>
  <c r="R1147" i="6"/>
  <c r="S1147" i="6"/>
  <c r="R1148" i="6"/>
  <c r="S1148" i="6"/>
  <c r="R1149" i="6"/>
  <c r="S1149" i="6"/>
  <c r="R1150" i="6"/>
  <c r="S1150" i="6"/>
  <c r="R1151" i="6"/>
  <c r="S1151" i="6"/>
  <c r="R1152" i="6"/>
  <c r="S1152" i="6"/>
  <c r="R1153" i="6"/>
  <c r="S1153" i="6"/>
  <c r="R1154" i="6"/>
  <c r="S1154" i="6"/>
  <c r="R1155" i="6"/>
  <c r="S1155" i="6"/>
  <c r="R1156" i="6"/>
  <c r="S1156" i="6"/>
  <c r="R1157" i="6"/>
  <c r="S1157" i="6"/>
  <c r="R1158" i="6"/>
  <c r="S1158" i="6"/>
  <c r="R1159" i="6"/>
  <c r="S1159" i="6"/>
  <c r="R1160" i="6"/>
  <c r="S1160" i="6"/>
  <c r="R1161" i="6"/>
  <c r="S1161" i="6"/>
  <c r="R1162" i="6"/>
  <c r="S1162" i="6"/>
  <c r="R1163" i="6"/>
  <c r="S1163" i="6"/>
  <c r="R1164" i="6"/>
  <c r="S1164" i="6"/>
  <c r="R1165" i="6"/>
  <c r="S1165" i="6"/>
  <c r="R1166" i="6"/>
  <c r="S1166" i="6"/>
  <c r="R1167" i="6"/>
  <c r="S1167" i="6"/>
  <c r="R1168" i="6"/>
  <c r="S1168" i="6"/>
  <c r="R1169" i="6"/>
  <c r="S1169" i="6"/>
  <c r="R1170" i="6"/>
  <c r="S1170" i="6"/>
  <c r="R1171" i="6"/>
  <c r="S1171" i="6"/>
  <c r="R1172" i="6"/>
  <c r="S1172" i="6"/>
  <c r="R1173" i="6"/>
  <c r="S1173" i="6"/>
  <c r="R1174" i="6"/>
  <c r="S1174" i="6"/>
  <c r="R1175" i="6"/>
  <c r="S1175" i="6"/>
  <c r="R1176" i="6"/>
  <c r="S1176" i="6"/>
  <c r="R1177" i="6"/>
  <c r="S1177" i="6"/>
  <c r="R1178" i="6"/>
  <c r="S1178" i="6"/>
  <c r="R1179" i="6"/>
  <c r="S1179" i="6"/>
  <c r="R1180" i="6"/>
  <c r="S1180" i="6"/>
  <c r="R1181" i="6"/>
  <c r="S1181" i="6"/>
  <c r="R1182" i="6"/>
  <c r="S1182" i="6"/>
  <c r="R1183" i="6"/>
  <c r="S1183" i="6"/>
  <c r="R1184" i="6"/>
  <c r="S1184" i="6"/>
  <c r="R1185" i="6"/>
  <c r="S1185" i="6"/>
  <c r="R1186" i="6"/>
  <c r="S1186" i="6"/>
  <c r="R1187" i="6"/>
  <c r="S1187" i="6"/>
  <c r="R1188" i="6"/>
  <c r="S1188" i="6"/>
  <c r="R1189" i="6"/>
  <c r="S1189" i="6"/>
  <c r="R1190" i="6"/>
  <c r="S1190" i="6"/>
  <c r="R1191" i="6"/>
  <c r="S1191" i="6"/>
  <c r="R1192" i="6"/>
  <c r="S1192" i="6"/>
  <c r="R1193" i="6"/>
  <c r="S1193" i="6"/>
  <c r="R1194" i="6"/>
  <c r="S1194" i="6"/>
  <c r="R1195" i="6"/>
  <c r="S1195" i="6"/>
  <c r="R1196" i="6"/>
  <c r="S1196" i="6"/>
  <c r="R1197" i="6"/>
  <c r="S1197" i="6"/>
  <c r="R1198" i="6"/>
  <c r="S1198" i="6"/>
  <c r="R1199" i="6"/>
  <c r="S1199" i="6"/>
  <c r="R1200" i="6"/>
  <c r="S1200" i="6"/>
  <c r="R1201" i="6"/>
  <c r="S1201" i="6"/>
  <c r="R1202" i="6"/>
  <c r="S1202" i="6"/>
  <c r="R1203" i="6"/>
  <c r="S1203" i="6"/>
  <c r="R1204" i="6"/>
  <c r="S1204" i="6"/>
  <c r="R1205" i="6"/>
  <c r="S1205" i="6"/>
  <c r="R1206" i="6"/>
  <c r="S1206" i="6"/>
  <c r="R1207" i="6"/>
  <c r="S1207" i="6"/>
  <c r="R1208" i="6"/>
  <c r="S1208" i="6"/>
  <c r="R1209" i="6"/>
  <c r="S1209" i="6"/>
  <c r="R1210" i="6"/>
  <c r="S1210" i="6"/>
  <c r="R1211" i="6"/>
  <c r="S1211" i="6"/>
  <c r="R1212" i="6"/>
  <c r="S1212" i="6"/>
  <c r="R1213" i="6"/>
  <c r="S1213" i="6"/>
  <c r="R1214" i="6"/>
  <c r="S1214" i="6"/>
  <c r="R1215" i="6"/>
  <c r="S1215" i="6"/>
  <c r="R1216" i="6"/>
  <c r="S1216" i="6"/>
  <c r="R1217" i="6"/>
  <c r="S1217" i="6"/>
  <c r="R1218" i="6"/>
  <c r="S1218" i="6"/>
  <c r="R1219" i="6"/>
  <c r="S1219" i="6"/>
  <c r="R1220" i="6"/>
  <c r="S1220" i="6"/>
  <c r="R1221" i="6"/>
  <c r="S1221" i="6"/>
  <c r="R1222" i="6"/>
  <c r="S1222" i="6"/>
  <c r="R1223" i="6"/>
  <c r="S1223" i="6"/>
  <c r="R1224" i="6"/>
  <c r="S1224" i="6"/>
  <c r="R1225" i="6"/>
  <c r="S1225" i="6"/>
  <c r="R1226" i="6"/>
  <c r="S1226" i="6"/>
  <c r="R1227" i="6"/>
  <c r="S1227" i="6"/>
  <c r="R1228" i="6"/>
  <c r="S1228" i="6"/>
  <c r="R1229" i="6"/>
  <c r="S1229" i="6"/>
  <c r="R1230" i="6"/>
  <c r="S1230" i="6"/>
  <c r="R1231" i="6"/>
  <c r="S1231" i="6"/>
  <c r="R1232" i="6"/>
  <c r="S1232" i="6"/>
  <c r="R1233" i="6"/>
  <c r="S1233" i="6"/>
  <c r="R1234" i="6"/>
  <c r="S1234" i="6"/>
  <c r="R1235" i="6"/>
  <c r="S1235" i="6"/>
  <c r="R1236" i="6"/>
  <c r="S1236" i="6"/>
  <c r="R1237" i="6"/>
  <c r="S1237" i="6"/>
  <c r="R1238" i="6"/>
  <c r="S1238" i="6"/>
  <c r="R1239" i="6"/>
  <c r="S1239" i="6"/>
  <c r="R1240" i="6"/>
  <c r="S1240" i="6"/>
  <c r="R1241" i="6"/>
  <c r="S1241" i="6"/>
  <c r="R1242" i="6"/>
  <c r="S1242" i="6"/>
  <c r="R1243" i="6"/>
  <c r="S1243" i="6"/>
  <c r="R1244" i="6"/>
  <c r="S1244" i="6"/>
  <c r="R1245" i="6"/>
  <c r="S1245" i="6"/>
  <c r="R1246" i="6"/>
  <c r="S1246" i="6"/>
  <c r="R1247" i="6"/>
  <c r="S1247" i="6"/>
  <c r="R1248" i="6"/>
  <c r="S1248" i="6"/>
  <c r="R1249" i="6"/>
  <c r="S1249" i="6"/>
  <c r="R1250" i="6"/>
  <c r="S1250" i="6"/>
  <c r="R1251" i="6"/>
  <c r="S1251" i="6"/>
  <c r="R1252" i="6"/>
  <c r="S1252" i="6"/>
  <c r="R1253" i="6"/>
  <c r="S1253" i="6"/>
  <c r="R1254" i="6"/>
  <c r="S1254" i="6"/>
  <c r="R1255" i="6"/>
  <c r="S1255" i="6"/>
  <c r="R1256" i="6"/>
  <c r="S1256" i="6"/>
  <c r="R1257" i="6"/>
  <c r="S1257" i="6"/>
  <c r="R1258" i="6"/>
  <c r="S1258" i="6"/>
  <c r="R1259" i="6"/>
  <c r="S1259" i="6"/>
  <c r="R1260" i="6"/>
  <c r="S1260" i="6"/>
  <c r="R1261" i="6"/>
  <c r="S1261" i="6"/>
  <c r="R1262" i="6"/>
  <c r="S1262" i="6"/>
  <c r="R1263" i="6"/>
  <c r="S1263" i="6"/>
  <c r="R1264" i="6"/>
  <c r="S1264" i="6"/>
  <c r="R1265" i="6"/>
  <c r="S1265" i="6"/>
  <c r="R1266" i="6"/>
  <c r="S1266" i="6"/>
  <c r="R1267" i="6"/>
  <c r="S1267" i="6"/>
  <c r="R1268" i="6"/>
  <c r="S1268" i="6"/>
  <c r="R1269" i="6"/>
  <c r="S1269" i="6"/>
  <c r="R1270" i="6"/>
  <c r="S1270" i="6"/>
  <c r="R1271" i="6"/>
  <c r="S1271" i="6"/>
  <c r="R1272" i="6"/>
  <c r="S1272" i="6"/>
  <c r="R1273" i="6"/>
  <c r="S1273" i="6"/>
  <c r="R1274" i="6"/>
  <c r="S1274" i="6"/>
  <c r="R1275" i="6"/>
  <c r="S1275" i="6"/>
  <c r="R1276" i="6"/>
  <c r="S1276" i="6"/>
  <c r="R1277" i="6"/>
  <c r="S1277" i="6"/>
  <c r="R1278" i="6"/>
  <c r="S1278" i="6"/>
  <c r="R1279" i="6"/>
  <c r="S1279" i="6"/>
  <c r="R1280" i="6"/>
  <c r="S1280" i="6"/>
  <c r="R1281" i="6"/>
  <c r="S1281" i="6"/>
  <c r="R1282" i="6"/>
  <c r="S1282" i="6"/>
  <c r="R1283" i="6"/>
  <c r="S1283" i="6"/>
  <c r="R1284" i="6"/>
  <c r="S1284" i="6"/>
  <c r="R1285" i="6"/>
  <c r="S1285" i="6"/>
  <c r="R1286" i="6"/>
  <c r="S1286" i="6"/>
  <c r="R1287" i="6"/>
  <c r="S1287" i="6"/>
  <c r="R1288" i="6"/>
  <c r="S1288" i="6"/>
  <c r="R1289" i="6"/>
  <c r="S1289" i="6"/>
  <c r="R1290" i="6"/>
  <c r="S1290" i="6"/>
  <c r="R1291" i="6"/>
  <c r="S1291" i="6"/>
  <c r="R1292" i="6"/>
  <c r="S1292" i="6"/>
  <c r="R1293" i="6"/>
  <c r="S1293" i="6"/>
  <c r="R1294" i="6"/>
  <c r="S1294" i="6"/>
  <c r="R1295" i="6"/>
  <c r="S1295" i="6"/>
  <c r="R1296" i="6"/>
  <c r="S1296" i="6"/>
  <c r="R1297" i="6"/>
  <c r="S1297" i="6"/>
  <c r="R1298" i="6"/>
  <c r="S1298" i="6"/>
  <c r="R1299" i="6"/>
  <c r="S1299" i="6"/>
  <c r="R1300" i="6"/>
  <c r="S1300" i="6"/>
  <c r="R1301" i="6"/>
  <c r="S1301" i="6"/>
  <c r="R1302" i="6"/>
  <c r="S1302" i="6"/>
  <c r="R1303" i="6"/>
  <c r="S1303" i="6"/>
  <c r="R1304" i="6"/>
  <c r="S1304" i="6"/>
  <c r="R1305" i="6"/>
  <c r="S1305" i="6"/>
  <c r="R1306" i="6"/>
  <c r="S1306" i="6"/>
  <c r="R1307" i="6"/>
  <c r="S1307" i="6"/>
  <c r="R1308" i="6"/>
  <c r="S1308" i="6"/>
  <c r="R1309" i="6"/>
  <c r="S1309" i="6"/>
  <c r="R1310" i="6"/>
  <c r="S1310" i="6"/>
  <c r="R1311" i="6"/>
  <c r="S1311" i="6"/>
  <c r="R1312" i="6"/>
  <c r="S1312" i="6"/>
  <c r="R1313" i="6"/>
  <c r="S1313" i="6"/>
  <c r="R1314" i="6"/>
  <c r="S1314" i="6"/>
  <c r="R1315" i="6"/>
  <c r="S1315" i="6"/>
  <c r="R1316" i="6"/>
  <c r="S1316" i="6"/>
  <c r="R1317" i="6"/>
  <c r="S1317" i="6"/>
  <c r="R1318" i="6"/>
  <c r="S1318" i="6"/>
  <c r="R1319" i="6"/>
  <c r="S1319" i="6"/>
  <c r="R1320" i="6"/>
  <c r="S1320" i="6"/>
  <c r="R1321" i="6"/>
  <c r="S1321" i="6"/>
  <c r="R1322" i="6"/>
  <c r="S1322" i="6"/>
  <c r="R1323" i="6"/>
  <c r="S1323" i="6"/>
  <c r="R1324" i="6"/>
  <c r="S1324" i="6"/>
  <c r="R1325" i="6"/>
  <c r="S1325" i="6"/>
  <c r="R1326" i="6"/>
  <c r="S1326" i="6"/>
  <c r="R1327" i="6"/>
  <c r="S1327" i="6"/>
  <c r="R1328" i="6"/>
  <c r="S1328" i="6"/>
  <c r="R1329" i="6"/>
  <c r="S1329" i="6"/>
  <c r="R1330" i="6"/>
  <c r="S1330" i="6"/>
  <c r="R1331" i="6"/>
  <c r="S1331" i="6"/>
  <c r="R1332" i="6"/>
  <c r="S1332" i="6"/>
  <c r="R1333" i="6"/>
  <c r="S1333" i="6"/>
  <c r="R1334" i="6"/>
  <c r="S1334" i="6"/>
  <c r="R1335" i="6"/>
  <c r="S1335" i="6"/>
  <c r="R1336" i="6"/>
  <c r="S1336" i="6"/>
  <c r="R1337" i="6"/>
  <c r="S1337" i="6"/>
  <c r="R1338" i="6"/>
  <c r="S1338" i="6"/>
  <c r="R1339" i="6"/>
  <c r="S1339" i="6"/>
  <c r="R1340" i="6"/>
  <c r="S1340" i="6"/>
  <c r="R1341" i="6"/>
  <c r="S1341" i="6"/>
  <c r="R1342" i="6"/>
  <c r="S1342" i="6"/>
  <c r="R1343" i="6"/>
  <c r="S1343" i="6"/>
  <c r="R1344" i="6"/>
  <c r="S1344" i="6"/>
  <c r="R1345" i="6"/>
  <c r="S1345" i="6"/>
  <c r="R1346" i="6"/>
  <c r="S1346" i="6"/>
  <c r="R1347" i="6"/>
  <c r="S1347" i="6"/>
  <c r="R1348" i="6"/>
  <c r="S1348" i="6"/>
  <c r="R1349" i="6"/>
  <c r="S1349" i="6"/>
  <c r="R1350" i="6"/>
  <c r="S1350" i="6"/>
  <c r="R1351" i="6"/>
  <c r="S1351" i="6"/>
  <c r="R1352" i="6"/>
  <c r="S1352" i="6"/>
  <c r="R1353" i="6"/>
  <c r="S1353" i="6"/>
  <c r="R1354" i="6"/>
  <c r="S1354" i="6"/>
  <c r="R1355" i="6"/>
  <c r="S1355" i="6"/>
  <c r="R1356" i="6"/>
  <c r="S1356" i="6"/>
  <c r="R1357" i="6"/>
  <c r="S1357" i="6"/>
  <c r="R1358" i="6"/>
  <c r="S1358" i="6"/>
  <c r="R1359" i="6"/>
  <c r="S1359" i="6"/>
  <c r="R1360" i="6"/>
  <c r="S1360" i="6"/>
  <c r="R1361" i="6"/>
  <c r="S1361" i="6"/>
  <c r="R1362" i="6"/>
  <c r="S1362" i="6"/>
  <c r="R1363" i="6"/>
  <c r="S1363" i="6"/>
  <c r="R1364" i="6"/>
  <c r="S1364" i="6"/>
  <c r="R1365" i="6"/>
  <c r="S1365" i="6"/>
  <c r="R1366" i="6"/>
  <c r="S1366" i="6"/>
  <c r="R1367" i="6"/>
  <c r="S1367" i="6"/>
  <c r="R1368" i="6"/>
  <c r="S1368" i="6"/>
  <c r="R1369" i="6"/>
  <c r="S1369" i="6"/>
  <c r="R1370" i="6"/>
  <c r="S1370" i="6"/>
  <c r="R1371" i="6"/>
  <c r="S1371" i="6"/>
  <c r="R1372" i="6"/>
  <c r="S1372" i="6"/>
  <c r="R1373" i="6"/>
  <c r="S1373" i="6"/>
  <c r="R1374" i="6"/>
  <c r="S1374" i="6"/>
  <c r="R1375" i="6"/>
  <c r="S1375" i="6"/>
  <c r="R1376" i="6"/>
  <c r="S1376" i="6"/>
  <c r="R1377" i="6"/>
  <c r="S1377" i="6"/>
  <c r="R1378" i="6"/>
  <c r="S1378" i="6"/>
  <c r="R1379" i="6"/>
  <c r="S1379" i="6"/>
  <c r="R1380" i="6"/>
  <c r="S1380" i="6"/>
  <c r="R1381" i="6"/>
  <c r="S1381" i="6"/>
  <c r="R1382" i="6"/>
  <c r="S1382" i="6"/>
  <c r="R1383" i="6"/>
  <c r="S1383" i="6"/>
  <c r="R1384" i="6"/>
  <c r="S1384" i="6"/>
  <c r="R1385" i="6"/>
  <c r="S1385" i="6"/>
  <c r="R1386" i="6"/>
  <c r="S1386" i="6"/>
  <c r="R1387" i="6"/>
  <c r="S1387" i="6"/>
  <c r="R1388" i="6"/>
  <c r="S1388" i="6"/>
  <c r="R1389" i="6"/>
  <c r="S1389" i="6"/>
  <c r="R1390" i="6"/>
  <c r="S1390" i="6"/>
  <c r="R1391" i="6"/>
  <c r="S1391" i="6"/>
  <c r="R1392" i="6"/>
  <c r="S1392" i="6"/>
  <c r="R1393" i="6"/>
  <c r="S1393" i="6"/>
  <c r="R1394" i="6"/>
  <c r="S1394" i="6"/>
  <c r="R1395" i="6"/>
  <c r="S1395" i="6"/>
  <c r="R1396" i="6"/>
  <c r="S1396" i="6"/>
  <c r="R1397" i="6"/>
  <c r="S1397" i="6"/>
  <c r="R1398" i="6"/>
  <c r="S1398" i="6"/>
  <c r="R1399" i="6"/>
  <c r="S1399" i="6"/>
  <c r="R1400" i="6"/>
  <c r="S1400" i="6"/>
  <c r="R1401" i="6"/>
  <c r="S1401" i="6"/>
  <c r="R1402" i="6"/>
  <c r="S1402" i="6"/>
  <c r="R1403" i="6"/>
  <c r="S1403" i="6"/>
  <c r="R1404" i="6"/>
  <c r="S1404" i="6"/>
  <c r="R1405" i="6"/>
  <c r="S1405" i="6"/>
  <c r="R1406" i="6"/>
  <c r="S1406" i="6"/>
  <c r="R1407" i="6"/>
  <c r="S1407" i="6"/>
  <c r="R1408" i="6"/>
  <c r="S1408" i="6"/>
  <c r="R1409" i="6"/>
  <c r="S1409" i="6"/>
  <c r="R1410" i="6"/>
  <c r="S1410" i="6"/>
  <c r="R1411" i="6"/>
  <c r="S1411" i="6"/>
  <c r="R1412" i="6"/>
  <c r="S1412" i="6"/>
  <c r="R1413" i="6"/>
  <c r="S1413" i="6"/>
  <c r="R1414" i="6"/>
  <c r="S1414" i="6"/>
  <c r="R1415" i="6"/>
  <c r="S1415" i="6"/>
  <c r="R1416" i="6"/>
  <c r="S1416" i="6"/>
  <c r="R1417" i="6"/>
  <c r="S1417" i="6"/>
  <c r="R1418" i="6"/>
  <c r="S1418" i="6"/>
  <c r="R1419" i="6"/>
  <c r="S1419" i="6"/>
  <c r="R1420" i="6"/>
  <c r="S1420" i="6"/>
  <c r="R1421" i="6"/>
  <c r="S1421" i="6"/>
  <c r="R1422" i="6"/>
  <c r="S1422" i="6"/>
  <c r="R1423" i="6"/>
  <c r="S1423" i="6"/>
  <c r="R1424" i="6"/>
  <c r="S1424" i="6"/>
  <c r="R1425" i="6"/>
  <c r="S1425" i="6"/>
  <c r="R1426" i="6"/>
  <c r="S1426" i="6"/>
  <c r="R1427" i="6"/>
  <c r="S1427" i="6"/>
  <c r="R1428" i="6"/>
  <c r="S1428" i="6"/>
  <c r="R1429" i="6"/>
  <c r="S1429" i="6"/>
  <c r="R1430" i="6"/>
  <c r="S1430" i="6"/>
  <c r="R1431" i="6"/>
  <c r="S1431" i="6"/>
  <c r="R1432" i="6"/>
  <c r="S1432" i="6"/>
  <c r="R1433" i="6"/>
  <c r="S1433" i="6"/>
  <c r="R1434" i="6"/>
  <c r="S1434" i="6"/>
  <c r="R1436" i="6"/>
  <c r="S1436" i="6"/>
  <c r="R1437" i="6"/>
  <c r="S1437" i="6"/>
  <c r="R1438" i="6"/>
  <c r="S1438" i="6"/>
  <c r="R1439" i="6"/>
  <c r="S1439" i="6"/>
  <c r="R1440" i="6"/>
  <c r="S1440" i="6"/>
  <c r="R1441" i="6"/>
  <c r="S1441" i="6"/>
  <c r="R1442" i="6"/>
  <c r="S1442" i="6"/>
  <c r="R1443" i="6"/>
  <c r="S1443" i="6"/>
  <c r="R1444" i="6"/>
  <c r="S1444" i="6"/>
  <c r="R1445" i="6"/>
  <c r="S1445" i="6"/>
  <c r="R1446" i="6"/>
  <c r="S1446" i="6"/>
  <c r="R1447" i="6"/>
  <c r="S1447" i="6"/>
  <c r="R1448" i="6"/>
  <c r="S1448" i="6"/>
  <c r="R1449" i="6"/>
  <c r="S1449" i="6"/>
  <c r="R1450" i="6"/>
  <c r="S1450" i="6"/>
  <c r="R1451" i="6"/>
  <c r="S1451" i="6"/>
  <c r="R1452" i="6"/>
  <c r="S1452" i="6"/>
  <c r="R1453" i="6"/>
  <c r="S1453" i="6"/>
  <c r="R1454" i="6"/>
  <c r="S1454" i="6"/>
  <c r="R1455" i="6"/>
  <c r="S1455" i="6"/>
  <c r="R1456" i="6"/>
  <c r="S1456" i="6"/>
  <c r="R1457" i="6"/>
  <c r="S1457" i="6"/>
  <c r="R1458" i="6"/>
  <c r="S1458" i="6"/>
  <c r="R1459" i="6"/>
  <c r="S1459" i="6"/>
  <c r="R1460" i="6"/>
  <c r="S1460" i="6"/>
  <c r="R1461" i="6"/>
  <c r="S1461" i="6"/>
  <c r="R1462" i="6"/>
  <c r="S1462" i="6"/>
  <c r="R1463" i="6"/>
  <c r="S1463" i="6"/>
  <c r="R1464" i="6"/>
  <c r="S1464" i="6"/>
  <c r="R1465" i="6"/>
  <c r="S1465" i="6"/>
  <c r="R1466" i="6"/>
  <c r="S1466" i="6"/>
  <c r="R1467" i="6"/>
  <c r="S1467" i="6"/>
  <c r="R1468" i="6"/>
  <c r="S1468" i="6"/>
  <c r="R1469" i="6"/>
  <c r="S1469" i="6"/>
  <c r="R1470" i="6"/>
  <c r="S1470" i="6"/>
  <c r="R1471" i="6"/>
  <c r="S1471" i="6"/>
  <c r="R1472" i="6"/>
  <c r="S1472" i="6"/>
  <c r="R1473" i="6"/>
  <c r="S1473" i="6"/>
  <c r="R1474" i="6"/>
  <c r="S1474" i="6"/>
  <c r="R1475" i="6"/>
  <c r="S1475" i="6"/>
  <c r="R1476" i="6"/>
  <c r="S1476" i="6"/>
  <c r="R1477" i="6"/>
  <c r="S1477" i="6"/>
  <c r="R1478" i="6"/>
  <c r="S1478" i="6"/>
  <c r="R1479" i="6"/>
  <c r="S1479" i="6"/>
  <c r="R1480" i="6"/>
  <c r="S1480" i="6"/>
  <c r="R1481" i="6"/>
  <c r="S1481" i="6"/>
  <c r="R1482" i="6"/>
  <c r="S1482" i="6"/>
  <c r="R1483" i="6"/>
  <c r="S1483" i="6"/>
  <c r="R1484" i="6"/>
  <c r="S1484" i="6"/>
  <c r="R1485" i="6"/>
  <c r="S1485" i="6"/>
  <c r="R1486" i="6"/>
  <c r="S1486" i="6"/>
  <c r="R1487" i="6"/>
  <c r="S1487" i="6"/>
  <c r="R1488" i="6"/>
  <c r="S1488" i="6"/>
  <c r="R1489" i="6"/>
  <c r="S1489" i="6"/>
  <c r="R1490" i="6"/>
  <c r="S1490" i="6"/>
  <c r="R1491" i="6"/>
  <c r="S1491" i="6"/>
  <c r="R1492" i="6"/>
  <c r="S1492" i="6"/>
  <c r="R1493" i="6"/>
  <c r="S1493" i="6"/>
  <c r="R1494" i="6"/>
  <c r="S1494" i="6"/>
  <c r="R1495" i="6"/>
  <c r="S1495" i="6"/>
  <c r="R1496" i="6"/>
  <c r="S1496" i="6"/>
  <c r="R1497" i="6"/>
  <c r="S1497" i="6"/>
  <c r="R1498" i="6"/>
  <c r="S1498" i="6"/>
  <c r="R1499" i="6"/>
  <c r="S1499" i="6"/>
  <c r="R1500" i="6"/>
  <c r="S1500" i="6"/>
  <c r="R1501" i="6"/>
  <c r="S1501" i="6"/>
  <c r="R1502" i="6"/>
  <c r="S1502" i="6"/>
  <c r="R1503" i="6"/>
  <c r="S1503" i="6"/>
  <c r="R1504" i="6"/>
  <c r="S1504" i="6"/>
  <c r="R1505" i="6"/>
  <c r="S1505" i="6"/>
  <c r="R1506" i="6"/>
  <c r="S1506" i="6"/>
  <c r="R1507" i="6"/>
  <c r="S1507" i="6"/>
  <c r="R1508" i="6"/>
  <c r="S1508" i="6"/>
  <c r="R1509" i="6"/>
  <c r="S1509" i="6"/>
  <c r="R1510" i="6"/>
  <c r="S1510" i="6"/>
  <c r="R1511" i="6"/>
  <c r="S1511" i="6"/>
  <c r="R1512" i="6"/>
  <c r="S1512" i="6"/>
  <c r="R1513" i="6"/>
  <c r="S1513" i="6"/>
  <c r="R1514" i="6"/>
  <c r="S1514" i="6"/>
  <c r="R1515" i="6"/>
  <c r="S1515" i="6"/>
  <c r="R1516" i="6"/>
  <c r="S1516" i="6"/>
  <c r="R1517" i="6"/>
  <c r="S1517" i="6"/>
  <c r="R1518" i="6"/>
  <c r="S1518" i="6"/>
  <c r="R1519" i="6"/>
  <c r="S1519" i="6"/>
  <c r="R1520" i="6"/>
  <c r="S1520" i="6"/>
  <c r="R1521" i="6"/>
  <c r="S1521" i="6"/>
  <c r="R1522" i="6"/>
  <c r="S1522" i="6"/>
  <c r="R1523" i="6"/>
  <c r="S1523" i="6"/>
  <c r="R1524" i="6"/>
  <c r="S1524" i="6"/>
  <c r="R1525" i="6"/>
  <c r="S1525" i="6"/>
  <c r="R1526" i="6"/>
  <c r="S1526" i="6"/>
  <c r="R1527" i="6"/>
  <c r="S1527" i="6"/>
  <c r="R1528" i="6"/>
  <c r="S1528" i="6"/>
  <c r="R1529" i="6"/>
  <c r="S1529" i="6"/>
  <c r="R1530" i="6"/>
  <c r="S1530" i="6"/>
  <c r="R1531" i="6"/>
  <c r="S1531" i="6"/>
  <c r="R1532" i="6"/>
  <c r="S1532" i="6"/>
  <c r="R1533" i="6"/>
  <c r="S1533" i="6"/>
  <c r="R1534" i="6"/>
  <c r="S1534" i="6"/>
  <c r="R1535" i="6"/>
  <c r="S1535" i="6"/>
  <c r="R1536" i="6"/>
  <c r="S1536" i="6"/>
  <c r="R1537" i="6"/>
  <c r="S1537" i="6"/>
  <c r="R1538" i="6"/>
  <c r="S1538" i="6"/>
  <c r="R1539" i="6"/>
  <c r="S1539" i="6"/>
  <c r="R1540" i="6"/>
  <c r="S1540" i="6"/>
  <c r="R1541" i="6"/>
  <c r="S1541" i="6"/>
  <c r="R1542" i="6"/>
  <c r="S1542" i="6"/>
  <c r="R1543" i="6"/>
  <c r="S1543" i="6"/>
  <c r="R1544" i="6"/>
  <c r="S1544" i="6"/>
  <c r="R1545" i="6"/>
  <c r="S1545" i="6"/>
  <c r="R1546" i="6"/>
  <c r="S1546" i="6"/>
  <c r="R1547" i="6"/>
  <c r="S1547" i="6"/>
  <c r="R1548" i="6"/>
  <c r="S1548" i="6"/>
  <c r="R1549" i="6"/>
  <c r="S1549" i="6"/>
  <c r="R1550" i="6"/>
  <c r="S1550" i="6"/>
  <c r="R1551" i="6"/>
  <c r="S1551" i="6"/>
  <c r="R1552" i="6"/>
  <c r="S1552" i="6"/>
  <c r="R1553" i="6"/>
  <c r="S1553" i="6"/>
  <c r="R1554" i="6"/>
  <c r="S1554" i="6"/>
  <c r="R1555" i="6"/>
  <c r="S1555" i="6"/>
  <c r="R1556" i="6"/>
  <c r="S1556" i="6"/>
  <c r="R1557" i="6"/>
  <c r="S1557" i="6"/>
  <c r="R1558" i="6"/>
  <c r="S1558" i="6"/>
  <c r="R1559" i="6"/>
  <c r="S1559" i="6"/>
  <c r="R1560" i="6"/>
  <c r="S1560" i="6"/>
  <c r="R1561" i="6"/>
  <c r="S1561" i="6"/>
  <c r="R1562" i="6"/>
  <c r="S1562" i="6"/>
  <c r="R1563" i="6"/>
  <c r="S1563" i="6"/>
  <c r="R1564" i="6"/>
  <c r="S1564" i="6"/>
  <c r="R1565" i="6"/>
  <c r="S1565" i="6"/>
  <c r="R1566" i="6"/>
  <c r="S1566" i="6"/>
  <c r="R1567" i="6"/>
  <c r="S1567" i="6"/>
  <c r="R1568" i="6"/>
  <c r="S1568" i="6"/>
  <c r="R1569" i="6"/>
  <c r="S1569" i="6"/>
  <c r="R1570" i="6"/>
  <c r="S1570" i="6"/>
  <c r="R1571" i="6"/>
  <c r="S1571" i="6"/>
  <c r="R1572" i="6"/>
  <c r="S1572" i="6"/>
  <c r="R1573" i="6"/>
  <c r="S1573" i="6"/>
  <c r="R1574" i="6"/>
  <c r="S1574" i="6"/>
  <c r="R1575" i="6"/>
  <c r="S1575" i="6"/>
  <c r="R1576" i="6"/>
  <c r="S1576" i="6"/>
  <c r="R1577" i="6"/>
  <c r="S1577" i="6"/>
  <c r="R1578" i="6"/>
  <c r="S1578" i="6"/>
  <c r="R1579" i="6"/>
  <c r="S1579" i="6"/>
  <c r="R1580" i="6"/>
  <c r="S1580" i="6"/>
  <c r="R1581" i="6"/>
  <c r="S1581" i="6"/>
  <c r="R1582" i="6"/>
  <c r="S1582" i="6"/>
  <c r="R1583" i="6"/>
  <c r="S1583" i="6"/>
  <c r="R1584" i="6"/>
  <c r="S1584" i="6"/>
  <c r="R1585" i="6"/>
  <c r="S1585" i="6"/>
  <c r="R1586" i="6"/>
  <c r="S1586" i="6"/>
  <c r="R1587" i="6"/>
  <c r="S1587" i="6"/>
  <c r="R1588" i="6"/>
  <c r="S1588" i="6"/>
  <c r="R1589" i="6"/>
  <c r="S1589" i="6"/>
  <c r="R1590" i="6"/>
  <c r="S1590" i="6"/>
  <c r="R1591" i="6"/>
  <c r="S1591" i="6"/>
  <c r="R1592" i="6"/>
  <c r="S1592" i="6"/>
  <c r="R1593" i="6"/>
  <c r="S1593" i="6"/>
  <c r="R1594" i="6"/>
  <c r="S1594" i="6"/>
  <c r="R1595" i="6"/>
  <c r="S1595" i="6"/>
  <c r="R1596" i="6"/>
  <c r="S1596" i="6"/>
  <c r="R1597" i="6"/>
  <c r="S1597" i="6"/>
  <c r="R1598" i="6"/>
  <c r="S1598" i="6"/>
  <c r="R1599" i="6"/>
  <c r="S1599" i="6"/>
  <c r="R1600" i="6"/>
  <c r="S1600" i="6"/>
  <c r="R1601" i="6"/>
  <c r="S1601" i="6"/>
  <c r="R1602" i="6"/>
  <c r="S1602" i="6"/>
  <c r="R1603" i="6"/>
  <c r="S1603" i="6"/>
  <c r="R1604" i="6"/>
  <c r="S1604" i="6"/>
  <c r="R1605" i="6"/>
  <c r="S1605" i="6"/>
  <c r="R1606" i="6"/>
  <c r="S1606" i="6"/>
  <c r="R1607" i="6"/>
  <c r="S1607" i="6"/>
  <c r="R1608" i="6"/>
  <c r="S1608" i="6"/>
  <c r="R1609" i="6"/>
  <c r="S1609" i="6"/>
  <c r="R1610" i="6"/>
  <c r="S1610" i="6"/>
  <c r="R1611" i="6"/>
  <c r="S1611" i="6"/>
  <c r="R1612" i="6"/>
  <c r="S1612" i="6"/>
  <c r="R1613" i="6"/>
  <c r="S1613" i="6"/>
  <c r="R1614" i="6"/>
  <c r="S1614" i="6"/>
  <c r="R1615" i="6"/>
  <c r="S1615" i="6"/>
  <c r="R1616" i="6"/>
  <c r="S1616" i="6"/>
  <c r="R1617" i="6"/>
  <c r="S1617" i="6"/>
  <c r="R1618" i="6"/>
  <c r="S1618" i="6"/>
  <c r="R1619" i="6"/>
  <c r="S1619" i="6"/>
  <c r="R1620" i="6"/>
  <c r="S1620" i="6"/>
  <c r="R1621" i="6"/>
  <c r="S1621" i="6"/>
  <c r="R1622" i="6"/>
  <c r="S1622" i="6"/>
  <c r="R1623" i="6"/>
  <c r="S1623" i="6"/>
  <c r="R1624" i="6"/>
  <c r="S1624" i="6"/>
  <c r="R1625" i="6"/>
  <c r="S1625" i="6"/>
  <c r="R1626" i="6"/>
  <c r="S1626" i="6"/>
  <c r="R1627" i="6"/>
  <c r="S1627" i="6"/>
  <c r="R1628" i="6"/>
  <c r="S1628" i="6"/>
  <c r="R1629" i="6"/>
  <c r="S1629" i="6"/>
  <c r="R1630" i="6"/>
  <c r="S1630" i="6"/>
  <c r="R1631" i="6"/>
  <c r="S1631" i="6"/>
  <c r="R1632" i="6"/>
  <c r="S1632" i="6"/>
  <c r="R1633" i="6"/>
  <c r="S1633" i="6"/>
  <c r="R1634" i="6"/>
  <c r="S1634" i="6"/>
  <c r="R1635" i="6"/>
  <c r="S1635" i="6"/>
  <c r="R1636" i="6"/>
  <c r="S1636" i="6"/>
  <c r="R1637" i="6"/>
  <c r="S1637" i="6"/>
  <c r="R1638" i="6"/>
  <c r="S1638" i="6"/>
  <c r="R1639" i="6"/>
  <c r="S1639" i="6"/>
  <c r="R1640" i="6"/>
  <c r="S1640" i="6"/>
  <c r="R1641" i="6"/>
  <c r="S1641" i="6"/>
  <c r="R1642" i="6"/>
  <c r="S1642" i="6"/>
  <c r="R1643" i="6"/>
  <c r="S1643" i="6"/>
  <c r="R1644" i="6"/>
  <c r="S1644" i="6"/>
  <c r="R1645" i="6"/>
  <c r="S1645" i="6"/>
  <c r="R1646" i="6"/>
  <c r="S1646" i="6"/>
  <c r="R1647" i="6"/>
  <c r="S1647" i="6"/>
  <c r="R1648" i="6"/>
  <c r="S1648" i="6"/>
  <c r="R1649" i="6"/>
  <c r="S1649" i="6"/>
  <c r="R1650" i="6"/>
  <c r="S1650" i="6"/>
  <c r="R1651" i="6"/>
  <c r="S1651" i="6"/>
  <c r="R1652" i="6"/>
  <c r="S1652" i="6"/>
  <c r="R1653" i="6"/>
  <c r="S1653" i="6"/>
  <c r="R1654" i="6"/>
  <c r="S1654" i="6"/>
  <c r="R1655" i="6"/>
  <c r="S1655" i="6"/>
  <c r="R1656" i="6"/>
  <c r="S1656" i="6"/>
  <c r="R1657" i="6"/>
  <c r="S1657" i="6"/>
  <c r="R1658" i="6"/>
  <c r="S1658" i="6"/>
  <c r="R1659" i="6"/>
  <c r="S1659" i="6"/>
  <c r="R1660" i="6"/>
  <c r="S1660" i="6"/>
  <c r="R1661" i="6"/>
  <c r="S1661" i="6"/>
  <c r="R1662" i="6"/>
  <c r="S1662" i="6"/>
  <c r="R1663" i="6"/>
  <c r="S1663" i="6"/>
  <c r="R1664" i="6"/>
  <c r="S1664" i="6"/>
  <c r="R1665" i="6"/>
  <c r="S1665" i="6"/>
  <c r="R1666" i="6"/>
  <c r="S1666" i="6"/>
  <c r="R1667" i="6"/>
  <c r="S1667" i="6"/>
  <c r="R1668" i="6"/>
  <c r="S1668" i="6"/>
  <c r="R1669" i="6"/>
  <c r="S1669" i="6"/>
  <c r="R1670" i="6"/>
  <c r="S1670" i="6"/>
  <c r="R1671" i="6"/>
  <c r="S1671" i="6"/>
  <c r="R1672" i="6"/>
  <c r="S1672" i="6"/>
  <c r="R1673" i="6"/>
  <c r="S1673" i="6"/>
  <c r="R1674" i="6"/>
  <c r="S1674" i="6"/>
  <c r="R1675" i="6"/>
  <c r="S1675" i="6"/>
  <c r="R1676" i="6"/>
  <c r="S1676" i="6"/>
  <c r="R1677" i="6"/>
  <c r="S1677" i="6"/>
  <c r="R1678" i="6"/>
  <c r="S1678" i="6"/>
  <c r="R1679" i="6"/>
  <c r="S1679" i="6"/>
  <c r="R1680" i="6"/>
  <c r="S1680" i="6"/>
  <c r="R1681" i="6"/>
  <c r="S1681" i="6"/>
  <c r="R1682" i="6"/>
  <c r="S1682" i="6"/>
  <c r="R1683" i="6"/>
  <c r="S1683" i="6"/>
  <c r="R1684" i="6"/>
  <c r="S1684" i="6"/>
  <c r="R1685" i="6"/>
  <c r="S1685" i="6"/>
  <c r="R1686" i="6"/>
  <c r="S1686" i="6"/>
  <c r="R1687" i="6"/>
  <c r="S1687" i="6"/>
  <c r="R1688" i="6"/>
  <c r="S1688" i="6"/>
  <c r="R1689" i="6"/>
  <c r="S1689" i="6"/>
  <c r="R1690" i="6"/>
  <c r="S1690" i="6"/>
  <c r="R1691" i="6"/>
  <c r="S1691" i="6"/>
  <c r="R1692" i="6"/>
  <c r="S1692" i="6"/>
  <c r="R1693" i="6"/>
  <c r="S1693" i="6"/>
  <c r="R1694" i="6"/>
  <c r="S1694" i="6"/>
  <c r="R1695" i="6"/>
  <c r="S1695" i="6"/>
  <c r="R1696" i="6"/>
  <c r="S1696" i="6"/>
  <c r="R1697" i="6"/>
  <c r="S1697" i="6"/>
  <c r="R1698" i="6"/>
  <c r="S1698" i="6"/>
  <c r="R1699" i="6"/>
  <c r="S1699" i="6"/>
  <c r="R1700" i="6"/>
  <c r="S1700" i="6"/>
  <c r="R1701" i="6"/>
  <c r="S1701" i="6"/>
  <c r="R1702" i="6"/>
  <c r="S1702" i="6"/>
  <c r="R1703" i="6"/>
  <c r="S1703" i="6"/>
  <c r="R1704" i="6"/>
  <c r="S1704" i="6"/>
  <c r="R1705" i="6"/>
  <c r="S1705" i="6"/>
  <c r="R1706" i="6"/>
  <c r="S1706" i="6"/>
  <c r="R1707" i="6"/>
  <c r="S1707" i="6"/>
  <c r="R1708" i="6"/>
  <c r="S1708" i="6"/>
  <c r="R1709" i="6"/>
  <c r="S1709" i="6"/>
  <c r="R1710" i="6"/>
  <c r="S1710" i="6"/>
  <c r="R1711" i="6"/>
  <c r="S1711" i="6"/>
  <c r="R1712" i="6"/>
  <c r="S1712" i="6"/>
  <c r="R1713" i="6"/>
  <c r="S1713" i="6"/>
  <c r="R1714" i="6"/>
  <c r="S1714" i="6"/>
  <c r="R1715" i="6"/>
  <c r="S1715" i="6"/>
  <c r="R1716" i="6"/>
  <c r="S1716" i="6"/>
  <c r="R1717" i="6"/>
  <c r="S1717" i="6"/>
  <c r="R1718" i="6"/>
  <c r="S1718" i="6"/>
  <c r="R1719" i="6"/>
  <c r="S1719" i="6"/>
  <c r="R1720" i="6"/>
  <c r="S1720" i="6"/>
  <c r="R1721" i="6"/>
  <c r="S1721" i="6"/>
  <c r="R1722" i="6"/>
  <c r="S1722" i="6"/>
  <c r="R1723" i="6"/>
  <c r="S1723" i="6"/>
  <c r="R1724" i="6"/>
  <c r="S1724" i="6"/>
  <c r="R1725" i="6"/>
  <c r="S1725" i="6"/>
  <c r="R1726" i="6"/>
  <c r="S1726" i="6"/>
  <c r="R1727" i="6"/>
  <c r="S1727" i="6"/>
  <c r="R1728" i="6"/>
  <c r="S1728" i="6"/>
  <c r="R1729" i="6"/>
  <c r="S1729" i="6"/>
  <c r="R1730" i="6"/>
  <c r="S1730" i="6"/>
  <c r="R1731" i="6"/>
  <c r="S1731" i="6"/>
  <c r="R1732" i="6"/>
  <c r="S1732" i="6"/>
  <c r="R1733" i="6"/>
  <c r="S1733" i="6"/>
  <c r="R1734" i="6"/>
  <c r="S1734" i="6"/>
  <c r="R1735" i="6"/>
  <c r="S1735" i="6"/>
  <c r="R1736" i="6"/>
  <c r="S1736" i="6"/>
  <c r="R1737" i="6"/>
  <c r="S1737" i="6"/>
  <c r="R1738" i="6"/>
  <c r="S1738" i="6"/>
  <c r="R1739" i="6"/>
  <c r="S1739" i="6"/>
  <c r="R1740" i="6"/>
  <c r="S1740" i="6"/>
  <c r="R1741" i="6"/>
  <c r="S1741" i="6"/>
  <c r="R1742" i="6"/>
  <c r="S1742" i="6"/>
  <c r="R1743" i="6"/>
  <c r="S1743" i="6"/>
  <c r="R1744" i="6"/>
  <c r="S1744" i="6"/>
  <c r="R1745" i="6"/>
  <c r="S1745" i="6"/>
  <c r="R1746" i="6"/>
  <c r="S1746" i="6"/>
  <c r="R1747" i="6"/>
  <c r="S1747" i="6"/>
  <c r="R1748" i="6"/>
  <c r="S1748" i="6"/>
  <c r="R1749" i="6"/>
  <c r="S1749" i="6"/>
  <c r="R1750" i="6"/>
  <c r="S1750" i="6"/>
  <c r="R1751" i="6"/>
  <c r="S1751" i="6"/>
  <c r="R1752" i="6"/>
  <c r="S1752" i="6"/>
  <c r="R1753" i="6"/>
  <c r="S1753" i="6"/>
  <c r="R1754" i="6"/>
  <c r="S1754" i="6"/>
  <c r="R1755" i="6"/>
  <c r="S1755" i="6"/>
  <c r="R1756" i="6"/>
  <c r="S1756" i="6"/>
  <c r="R1757" i="6"/>
  <c r="S1757" i="6"/>
  <c r="R1758" i="6"/>
  <c r="S1758" i="6"/>
  <c r="R1759" i="6"/>
  <c r="S1759" i="6"/>
  <c r="R1760" i="6"/>
  <c r="S1760" i="6"/>
  <c r="R1761" i="6"/>
  <c r="S1761" i="6"/>
  <c r="R1762" i="6"/>
  <c r="S1762" i="6"/>
  <c r="R1763" i="6"/>
  <c r="S1763" i="6"/>
  <c r="R1764" i="6"/>
  <c r="S1764" i="6"/>
  <c r="R1765" i="6"/>
  <c r="S1765" i="6"/>
  <c r="R1766" i="6"/>
  <c r="S1766" i="6"/>
  <c r="R1767" i="6"/>
  <c r="S1767" i="6"/>
  <c r="R1768" i="6"/>
  <c r="S1768" i="6"/>
  <c r="R1769" i="6"/>
  <c r="S1769" i="6"/>
  <c r="R1770" i="6"/>
  <c r="S1770" i="6"/>
  <c r="R1771" i="6"/>
  <c r="S1771" i="6"/>
  <c r="R1772" i="6"/>
  <c r="S1772" i="6"/>
  <c r="R1773" i="6"/>
  <c r="S1773" i="6"/>
  <c r="R1774" i="6"/>
  <c r="S1774" i="6"/>
  <c r="R1775" i="6"/>
  <c r="S1775" i="6"/>
  <c r="R1776" i="6"/>
  <c r="S1776" i="6"/>
  <c r="R1777" i="6"/>
  <c r="S1777" i="6"/>
  <c r="R1778" i="6"/>
  <c r="S1778" i="6"/>
  <c r="R1779" i="6"/>
  <c r="S1779" i="6"/>
  <c r="R1780" i="6"/>
  <c r="S1780" i="6"/>
  <c r="R1781" i="6"/>
  <c r="S1781" i="6"/>
  <c r="R1782" i="6"/>
  <c r="S1782" i="6"/>
  <c r="R1783" i="6"/>
  <c r="S1783" i="6"/>
  <c r="R1784" i="6"/>
  <c r="S1784" i="6"/>
  <c r="R1785" i="6"/>
  <c r="S1785" i="6"/>
  <c r="R1786" i="6"/>
  <c r="S1786" i="6"/>
  <c r="R1787" i="6"/>
  <c r="S1787" i="6"/>
  <c r="R1788" i="6"/>
  <c r="S1788" i="6"/>
  <c r="R1789" i="6"/>
  <c r="S1789" i="6"/>
  <c r="R1790" i="6"/>
  <c r="S1790" i="6"/>
  <c r="R1791" i="6"/>
  <c r="S1791" i="6"/>
  <c r="R1792" i="6"/>
  <c r="S1792" i="6"/>
  <c r="R1793" i="6"/>
  <c r="S1793" i="6"/>
  <c r="R1794" i="6"/>
  <c r="S1794" i="6"/>
  <c r="R1795" i="6"/>
  <c r="S1795" i="6"/>
  <c r="R1796" i="6"/>
  <c r="S1796" i="6"/>
  <c r="R1797" i="6"/>
  <c r="S1797" i="6"/>
  <c r="R1798" i="6"/>
  <c r="S1798" i="6"/>
  <c r="R1799" i="6"/>
  <c r="S1799" i="6"/>
  <c r="R1800" i="6"/>
  <c r="S1800" i="6"/>
  <c r="R1801" i="6"/>
  <c r="S1801" i="6"/>
  <c r="R1802" i="6"/>
  <c r="S1802" i="6"/>
  <c r="R1803" i="6"/>
  <c r="S1803" i="6"/>
  <c r="R1804" i="6"/>
  <c r="S1804" i="6"/>
  <c r="R1805" i="6"/>
  <c r="S1805" i="6"/>
  <c r="R1806" i="6"/>
  <c r="S1806" i="6"/>
  <c r="R1807" i="6"/>
  <c r="S1807" i="6"/>
  <c r="R1808" i="6"/>
  <c r="S1808" i="6"/>
  <c r="R1809" i="6"/>
  <c r="S1809" i="6"/>
  <c r="R1810" i="6"/>
  <c r="S1810" i="6"/>
  <c r="R1811" i="6"/>
  <c r="S1811" i="6"/>
  <c r="R1812" i="6"/>
  <c r="S1812" i="6"/>
  <c r="R1813" i="6"/>
  <c r="S1813" i="6"/>
  <c r="R1814" i="6"/>
  <c r="S1814" i="6"/>
  <c r="R1815" i="6"/>
  <c r="S1815" i="6"/>
  <c r="R1816" i="6"/>
  <c r="S1816" i="6"/>
  <c r="R1817" i="6"/>
  <c r="S1817" i="6"/>
  <c r="R1818" i="6"/>
  <c r="S1818" i="6"/>
  <c r="R1819" i="6"/>
  <c r="S1819" i="6"/>
  <c r="R1820" i="6"/>
  <c r="S1820" i="6"/>
  <c r="R1821" i="6"/>
  <c r="S1821" i="6"/>
  <c r="R1822" i="6"/>
  <c r="S1822" i="6"/>
  <c r="R1823" i="6"/>
  <c r="S1823" i="6"/>
  <c r="R1824" i="6"/>
  <c r="S1824" i="6"/>
  <c r="R1825" i="6"/>
  <c r="S1825" i="6"/>
  <c r="R1826" i="6"/>
  <c r="S1826" i="6"/>
  <c r="R1827" i="6"/>
  <c r="S1827" i="6"/>
  <c r="R1828" i="6"/>
  <c r="S1828" i="6"/>
  <c r="R1829" i="6"/>
  <c r="S1829" i="6"/>
  <c r="R1830" i="6"/>
  <c r="S1830" i="6"/>
  <c r="R1831" i="6"/>
  <c r="S1831" i="6"/>
  <c r="R1832" i="6"/>
  <c r="S1832" i="6"/>
  <c r="R1833" i="6"/>
  <c r="S1833" i="6"/>
  <c r="R1834" i="6"/>
  <c r="S1834" i="6"/>
  <c r="R1835" i="6"/>
  <c r="S1835" i="6"/>
  <c r="R1836" i="6"/>
  <c r="S1836" i="6"/>
  <c r="R1837" i="6"/>
  <c r="S1837" i="6"/>
  <c r="R1838" i="6"/>
  <c r="S1838" i="6"/>
  <c r="R1839" i="6"/>
  <c r="S1839" i="6"/>
  <c r="R1840" i="6"/>
  <c r="S1840" i="6"/>
  <c r="R1841" i="6"/>
  <c r="S1841" i="6"/>
  <c r="R1842" i="6"/>
  <c r="S1842" i="6"/>
  <c r="R1843" i="6"/>
  <c r="S1843" i="6"/>
  <c r="R1844" i="6"/>
  <c r="S1844" i="6"/>
  <c r="R1845" i="6"/>
  <c r="S1845" i="6"/>
  <c r="R1846" i="6"/>
  <c r="S1846" i="6"/>
  <c r="R1847" i="6"/>
  <c r="S1847" i="6"/>
  <c r="R1848" i="6"/>
  <c r="S1848" i="6"/>
  <c r="R1849" i="6"/>
  <c r="S1849" i="6"/>
  <c r="R1850" i="6"/>
  <c r="S1850" i="6"/>
  <c r="R1851" i="6"/>
  <c r="S1851" i="6"/>
  <c r="R1852" i="6"/>
  <c r="S1852" i="6"/>
  <c r="R1853" i="6"/>
  <c r="S1853" i="6"/>
  <c r="R1854" i="6"/>
  <c r="S1854" i="6"/>
  <c r="R1855" i="6"/>
  <c r="S1855" i="6"/>
  <c r="R1856" i="6"/>
  <c r="S1856" i="6"/>
  <c r="R1857" i="6"/>
  <c r="S1857" i="6"/>
  <c r="R1858" i="6"/>
  <c r="S1858" i="6"/>
  <c r="R1859" i="6"/>
  <c r="S1859" i="6"/>
  <c r="R1860" i="6"/>
  <c r="S1860" i="6"/>
  <c r="R1861" i="6"/>
  <c r="S1861" i="6"/>
  <c r="R1862" i="6"/>
  <c r="S1862" i="6"/>
  <c r="R1863" i="6"/>
  <c r="S1863" i="6"/>
  <c r="R1864" i="6"/>
  <c r="S1864" i="6"/>
  <c r="R1865" i="6"/>
  <c r="S1865" i="6"/>
  <c r="R1866" i="6"/>
  <c r="S1866" i="6"/>
  <c r="R1867" i="6"/>
  <c r="S1867" i="6"/>
  <c r="R1868" i="6"/>
  <c r="S1868" i="6"/>
  <c r="R1869" i="6"/>
  <c r="S1869" i="6"/>
  <c r="R1870" i="6"/>
  <c r="S1870" i="6"/>
  <c r="R1871" i="6"/>
  <c r="S1871" i="6"/>
  <c r="R1872" i="6"/>
  <c r="S1872" i="6"/>
  <c r="R1873" i="6"/>
  <c r="S1873" i="6"/>
  <c r="R1874" i="6"/>
  <c r="S1874" i="6"/>
  <c r="R1875" i="6"/>
  <c r="S1875" i="6"/>
  <c r="R1876" i="6"/>
  <c r="S1876" i="6"/>
  <c r="R1877" i="6"/>
  <c r="S1877" i="6"/>
  <c r="R1878" i="6"/>
  <c r="S1878" i="6"/>
  <c r="R1879" i="6"/>
  <c r="S1879" i="6"/>
  <c r="R1880" i="6"/>
  <c r="S1880" i="6"/>
  <c r="R1881" i="6"/>
  <c r="S1881" i="6"/>
  <c r="R1882" i="6"/>
  <c r="S1882" i="6"/>
  <c r="R1883" i="6"/>
  <c r="S1883" i="6"/>
  <c r="R1884" i="6"/>
  <c r="S1884" i="6"/>
  <c r="R1885" i="6"/>
  <c r="S1885" i="6"/>
  <c r="R1886" i="6"/>
  <c r="S1886" i="6"/>
  <c r="R1887" i="6"/>
  <c r="S1887" i="6"/>
  <c r="R1888" i="6"/>
  <c r="S1888" i="6"/>
  <c r="R1889" i="6"/>
  <c r="S1889" i="6"/>
  <c r="R1890" i="6"/>
  <c r="S1890" i="6"/>
  <c r="R1891" i="6"/>
  <c r="S1891" i="6"/>
  <c r="R1892" i="6"/>
  <c r="S1892" i="6"/>
  <c r="R1893" i="6"/>
  <c r="S1893" i="6"/>
  <c r="R1894" i="6"/>
  <c r="S1894" i="6"/>
  <c r="R1895" i="6"/>
  <c r="S1895" i="6"/>
  <c r="R1896" i="6"/>
  <c r="S1896" i="6"/>
  <c r="R1897" i="6"/>
  <c r="S1897" i="6"/>
  <c r="R1898" i="6"/>
  <c r="S1898" i="6"/>
  <c r="R1899" i="6"/>
  <c r="S1899" i="6"/>
  <c r="R1900" i="6"/>
  <c r="S1900" i="6"/>
  <c r="R1901" i="6"/>
  <c r="S1901" i="6"/>
  <c r="R1902" i="6"/>
  <c r="S1902" i="6"/>
  <c r="R1903" i="6"/>
  <c r="S1903" i="6"/>
  <c r="R1904" i="6"/>
  <c r="S1904" i="6"/>
  <c r="R1905" i="6"/>
  <c r="S1905" i="6"/>
  <c r="R1906" i="6"/>
  <c r="S1906" i="6"/>
  <c r="R1907" i="6"/>
  <c r="S1907" i="6"/>
  <c r="R1908" i="6"/>
  <c r="S1908" i="6"/>
  <c r="R1909" i="6"/>
  <c r="S1909" i="6"/>
  <c r="R1910" i="6"/>
  <c r="S1910" i="6"/>
  <c r="R1911" i="6"/>
  <c r="S1911" i="6"/>
  <c r="R1912" i="6"/>
  <c r="S1912" i="6"/>
  <c r="R1913" i="6"/>
  <c r="S1913" i="6"/>
  <c r="R1914" i="6"/>
  <c r="S1914" i="6"/>
  <c r="R1915" i="6"/>
  <c r="S1915" i="6"/>
  <c r="R1916" i="6"/>
  <c r="S1916" i="6"/>
  <c r="R1917" i="6"/>
  <c r="S1917" i="6"/>
  <c r="R1918" i="6"/>
  <c r="S1918" i="6"/>
  <c r="R1919" i="6"/>
  <c r="S1919" i="6"/>
  <c r="R1920" i="6"/>
  <c r="S1920" i="6"/>
  <c r="R1921" i="6"/>
  <c r="S1921" i="6"/>
  <c r="R1922" i="6"/>
  <c r="S1922" i="6"/>
  <c r="R1923" i="6"/>
  <c r="S1923" i="6"/>
  <c r="R1924" i="6"/>
  <c r="S1924" i="6"/>
  <c r="R1925" i="6"/>
  <c r="S1925" i="6"/>
  <c r="R1926" i="6"/>
  <c r="S1926" i="6"/>
  <c r="R1927" i="6"/>
  <c r="S1927" i="6"/>
  <c r="R1928" i="6"/>
  <c r="S1928" i="6"/>
  <c r="R1929" i="6"/>
  <c r="S1929" i="6"/>
  <c r="R1930" i="6"/>
  <c r="S1930" i="6"/>
  <c r="R1931" i="6"/>
  <c r="S1931" i="6"/>
  <c r="R1932" i="6"/>
  <c r="S1932" i="6"/>
  <c r="R1933" i="6"/>
  <c r="S1933" i="6"/>
  <c r="R1934" i="6"/>
  <c r="S1934" i="6"/>
  <c r="R1935" i="6"/>
  <c r="S1935" i="6"/>
  <c r="R1936" i="6"/>
  <c r="S1936" i="6"/>
  <c r="R1937" i="6"/>
  <c r="S1937" i="6"/>
  <c r="R1938" i="6"/>
  <c r="S1938" i="6"/>
  <c r="R1939" i="6"/>
  <c r="S1939" i="6"/>
  <c r="R1940" i="6"/>
  <c r="S1940" i="6"/>
  <c r="R1941" i="6"/>
  <c r="S1941" i="6"/>
  <c r="R1942" i="6"/>
  <c r="S1942" i="6"/>
  <c r="R1943" i="6"/>
  <c r="S1943" i="6"/>
  <c r="R1944" i="6"/>
  <c r="S1944" i="6"/>
  <c r="R1945" i="6"/>
  <c r="S1945" i="6"/>
  <c r="R1946" i="6"/>
  <c r="S1946" i="6"/>
  <c r="R1947" i="6"/>
  <c r="S1947" i="6"/>
  <c r="R1948" i="6"/>
  <c r="S1948" i="6"/>
  <c r="R1949" i="6"/>
  <c r="S1949" i="6"/>
  <c r="R1950" i="6"/>
  <c r="S1950" i="6"/>
  <c r="R1951" i="6"/>
  <c r="S1951" i="6"/>
  <c r="R1952" i="6"/>
  <c r="S1952" i="6"/>
  <c r="R1953" i="6"/>
  <c r="S1953" i="6"/>
  <c r="R1954" i="6"/>
  <c r="S1954" i="6"/>
  <c r="R1955" i="6"/>
  <c r="S1955" i="6"/>
  <c r="R1956" i="6"/>
  <c r="S1956" i="6"/>
  <c r="R1957" i="6"/>
  <c r="S1957" i="6"/>
  <c r="R1958" i="6"/>
  <c r="S1958" i="6"/>
  <c r="R1959" i="6"/>
  <c r="S1959" i="6"/>
  <c r="R1960" i="6"/>
  <c r="S1960" i="6"/>
  <c r="R1961" i="6"/>
  <c r="S1961" i="6"/>
  <c r="R1962" i="6"/>
  <c r="S1962" i="6"/>
  <c r="R1963" i="6"/>
  <c r="S1963" i="6"/>
  <c r="R1964" i="6"/>
  <c r="S1964" i="6"/>
  <c r="R1965" i="6"/>
  <c r="S1965" i="6"/>
  <c r="R1966" i="6"/>
  <c r="S1966" i="6"/>
  <c r="R1967" i="6"/>
  <c r="S1967" i="6"/>
  <c r="R1968" i="6"/>
  <c r="S1968" i="6"/>
  <c r="R1969" i="6"/>
  <c r="S1969" i="6"/>
  <c r="R1970" i="6"/>
  <c r="S1970" i="6"/>
  <c r="R1971" i="6"/>
  <c r="S1971" i="6"/>
  <c r="R1972" i="6"/>
  <c r="S1972" i="6"/>
  <c r="R1973" i="6"/>
  <c r="S1973" i="6"/>
  <c r="R1974" i="6"/>
  <c r="S1974" i="6"/>
  <c r="R1975" i="6"/>
  <c r="S1975" i="6"/>
  <c r="R1976" i="6"/>
  <c r="S1976" i="6"/>
  <c r="R1977" i="6"/>
  <c r="S1977" i="6"/>
  <c r="R1978" i="6"/>
  <c r="S1978" i="6"/>
  <c r="R1979" i="6"/>
  <c r="S1979" i="6"/>
  <c r="R1980" i="6"/>
  <c r="S1980" i="6"/>
  <c r="R1981" i="6"/>
  <c r="S1981" i="6"/>
  <c r="R1982" i="6"/>
  <c r="S1982" i="6"/>
  <c r="R1983" i="6"/>
  <c r="S1983" i="6"/>
  <c r="R1984" i="6"/>
  <c r="S1984" i="6"/>
  <c r="R1985" i="6"/>
  <c r="S1985" i="6"/>
  <c r="R1986" i="6"/>
  <c r="S1986" i="6"/>
  <c r="R1987" i="6"/>
  <c r="S1987" i="6"/>
  <c r="R1988" i="6"/>
  <c r="S1988" i="6"/>
  <c r="R1989" i="6"/>
  <c r="S1989" i="6"/>
  <c r="R1990" i="6"/>
  <c r="S1990" i="6"/>
  <c r="R1991" i="6"/>
  <c r="S1991" i="6"/>
  <c r="R1992" i="6"/>
  <c r="S1992" i="6"/>
  <c r="R1993" i="6"/>
  <c r="S1993" i="6"/>
  <c r="R1994" i="6"/>
  <c r="S1994" i="6"/>
  <c r="R1995" i="6"/>
  <c r="S1995" i="6"/>
  <c r="R1996" i="6"/>
  <c r="S1996" i="6"/>
  <c r="R1997" i="6"/>
  <c r="S1997" i="6"/>
  <c r="R1998" i="6"/>
  <c r="S1998" i="6"/>
  <c r="R1999" i="6"/>
  <c r="S1999" i="6"/>
  <c r="R2000" i="6"/>
  <c r="S2000" i="6"/>
  <c r="R2001" i="6"/>
  <c r="S2001" i="6"/>
  <c r="R2002" i="6"/>
  <c r="S2002" i="6"/>
  <c r="R2003" i="6"/>
  <c r="S2003" i="6"/>
  <c r="R2004" i="6"/>
  <c r="S2004" i="6"/>
  <c r="R2005" i="6"/>
  <c r="S2005" i="6"/>
  <c r="R2006" i="6"/>
  <c r="S2006" i="6"/>
  <c r="R2007" i="6"/>
  <c r="S2007" i="6"/>
  <c r="R2008" i="6"/>
  <c r="S2008" i="6"/>
  <c r="R2009" i="6"/>
  <c r="S2009" i="6"/>
  <c r="R2010" i="6"/>
  <c r="S2010" i="6"/>
  <c r="R2011" i="6"/>
  <c r="S2011" i="6"/>
  <c r="R2012" i="6"/>
  <c r="S2012" i="6"/>
  <c r="R2013" i="6"/>
  <c r="S2013" i="6"/>
  <c r="R2014" i="6"/>
  <c r="S2014" i="6"/>
  <c r="R2015" i="6"/>
  <c r="S2015" i="6"/>
  <c r="R2016" i="6"/>
  <c r="S2016" i="6"/>
  <c r="R2017" i="6"/>
  <c r="S2017" i="6"/>
  <c r="R2018" i="6"/>
  <c r="S2018" i="6"/>
  <c r="R2019" i="6"/>
  <c r="S2019" i="6"/>
  <c r="R2020" i="6"/>
  <c r="S2020" i="6"/>
  <c r="R2021" i="6"/>
  <c r="S2021" i="6"/>
  <c r="R2022" i="6"/>
  <c r="S2022" i="6"/>
  <c r="R2023" i="6"/>
  <c r="S2023" i="6"/>
  <c r="R2024" i="6"/>
  <c r="S2024" i="6"/>
  <c r="R2025" i="6"/>
  <c r="S2025" i="6"/>
  <c r="R2026" i="6"/>
  <c r="S2026" i="6"/>
  <c r="R2027" i="6"/>
  <c r="S2027" i="6"/>
  <c r="R2028" i="6"/>
  <c r="S2028" i="6"/>
  <c r="R2029" i="6"/>
  <c r="S2029" i="6"/>
  <c r="R2030" i="6"/>
  <c r="S2030" i="6"/>
  <c r="R2031" i="6"/>
  <c r="S2031" i="6"/>
  <c r="R2032" i="6"/>
  <c r="S2032" i="6"/>
  <c r="R2033" i="6"/>
  <c r="S2033" i="6"/>
  <c r="R2034" i="6"/>
  <c r="S2034" i="6"/>
  <c r="R2035" i="6"/>
  <c r="S2035" i="6"/>
  <c r="R2036" i="6"/>
  <c r="S2036" i="6"/>
  <c r="R2037" i="6"/>
  <c r="S2037" i="6"/>
  <c r="R2038" i="6"/>
  <c r="S2038" i="6"/>
  <c r="R2039" i="6"/>
  <c r="S2039" i="6"/>
  <c r="R2040" i="6"/>
  <c r="S2040" i="6"/>
  <c r="R2041" i="6"/>
  <c r="S2041" i="6"/>
  <c r="R2042" i="6"/>
  <c r="S2042" i="6"/>
  <c r="R2043" i="6"/>
  <c r="S2043" i="6"/>
  <c r="R2044" i="6"/>
  <c r="S2044" i="6"/>
  <c r="R2045" i="6"/>
  <c r="S2045" i="6"/>
  <c r="R2046" i="6"/>
  <c r="S2046" i="6"/>
  <c r="R2047" i="6"/>
  <c r="S2047" i="6"/>
  <c r="R2048" i="6"/>
  <c r="S2048" i="6"/>
  <c r="R2049" i="6"/>
  <c r="S2049" i="6"/>
  <c r="R2050" i="6"/>
  <c r="S2050" i="6"/>
  <c r="R2051" i="6"/>
  <c r="S2051" i="6"/>
  <c r="R2052" i="6"/>
  <c r="S2052" i="6"/>
  <c r="R2053" i="6"/>
  <c r="S2053" i="6"/>
  <c r="R2054" i="6"/>
  <c r="S2054" i="6"/>
  <c r="R2055" i="6"/>
  <c r="S2055" i="6"/>
  <c r="R2056" i="6"/>
  <c r="S2056" i="6"/>
  <c r="R2057" i="6"/>
  <c r="S2057" i="6"/>
  <c r="R2058" i="6"/>
  <c r="S2058" i="6"/>
  <c r="R2059" i="6"/>
  <c r="S2059" i="6"/>
  <c r="R2060" i="6"/>
  <c r="S2060" i="6"/>
  <c r="R2061" i="6"/>
  <c r="S2061" i="6"/>
  <c r="R2062" i="6"/>
  <c r="S2062" i="6"/>
  <c r="R2063" i="6"/>
  <c r="S2063" i="6"/>
  <c r="R2064" i="6"/>
  <c r="S2064" i="6"/>
  <c r="R2065" i="6"/>
  <c r="S2065" i="6"/>
  <c r="R2066" i="6"/>
  <c r="S2066" i="6"/>
  <c r="R2067" i="6"/>
  <c r="S2067" i="6"/>
  <c r="R2068" i="6"/>
  <c r="S2068" i="6"/>
  <c r="R2069" i="6"/>
  <c r="S2069" i="6"/>
  <c r="R2070" i="6"/>
  <c r="S2070" i="6"/>
  <c r="R2071" i="6"/>
  <c r="S2071" i="6"/>
  <c r="R2072" i="6"/>
  <c r="S2072" i="6"/>
  <c r="R2073" i="6"/>
  <c r="S2073" i="6"/>
  <c r="R2074" i="6"/>
  <c r="S2074" i="6"/>
  <c r="R2075" i="6"/>
  <c r="S2075" i="6"/>
  <c r="R2076" i="6"/>
  <c r="S2076" i="6"/>
  <c r="R2077" i="6"/>
  <c r="S2077" i="6"/>
  <c r="R2078" i="6"/>
  <c r="S2078" i="6"/>
  <c r="R2079" i="6"/>
  <c r="S2079" i="6"/>
  <c r="R2080" i="6"/>
  <c r="S2080" i="6"/>
  <c r="R2081" i="6"/>
  <c r="S2081" i="6"/>
  <c r="R2082" i="6"/>
  <c r="S2082" i="6"/>
  <c r="R2083" i="6"/>
  <c r="S2083" i="6"/>
  <c r="R2084" i="6"/>
  <c r="S2084" i="6"/>
  <c r="R2085" i="6"/>
  <c r="S2085" i="6"/>
  <c r="R2086" i="6"/>
  <c r="S2086" i="6"/>
  <c r="R2087" i="6"/>
  <c r="S2087" i="6"/>
  <c r="R2088" i="6"/>
  <c r="S2088" i="6"/>
  <c r="R2089" i="6"/>
  <c r="S2089" i="6"/>
  <c r="R2090" i="6"/>
  <c r="S2090" i="6"/>
  <c r="R2091" i="6"/>
  <c r="S2091" i="6"/>
  <c r="R2092" i="6"/>
  <c r="S2092" i="6"/>
  <c r="R2093" i="6"/>
  <c r="S2093" i="6"/>
  <c r="R2094" i="6"/>
  <c r="S2094" i="6"/>
  <c r="R2095" i="6"/>
  <c r="S2095" i="6"/>
  <c r="R2096" i="6"/>
  <c r="S2096" i="6"/>
  <c r="R2097" i="6"/>
  <c r="S2097" i="6"/>
  <c r="R2098" i="6"/>
  <c r="S2098" i="6"/>
  <c r="R2099" i="6"/>
  <c r="S2099" i="6"/>
  <c r="R2100" i="6"/>
  <c r="S2100" i="6"/>
  <c r="R2101" i="6"/>
  <c r="S2101" i="6"/>
  <c r="R2102" i="6"/>
  <c r="S2102" i="6"/>
  <c r="R2103" i="6"/>
  <c r="S2103" i="6"/>
  <c r="R2104" i="6"/>
  <c r="S2104" i="6"/>
  <c r="R2105" i="6"/>
  <c r="S2105" i="6"/>
  <c r="R2106" i="6"/>
  <c r="S2106" i="6"/>
  <c r="R2107" i="6"/>
  <c r="S2107" i="6"/>
  <c r="R2108" i="6"/>
  <c r="S2108" i="6"/>
  <c r="R2109" i="6"/>
  <c r="S2109" i="6"/>
  <c r="R2110" i="6"/>
  <c r="S2110" i="6"/>
  <c r="R2111" i="6"/>
  <c r="S2111" i="6"/>
  <c r="R2112" i="6"/>
  <c r="S2112" i="6"/>
  <c r="R2113" i="6"/>
  <c r="S2113" i="6"/>
  <c r="R2114" i="6"/>
  <c r="S2114" i="6"/>
  <c r="R2115" i="6"/>
  <c r="S2115" i="6"/>
  <c r="R2116" i="6"/>
  <c r="S2116" i="6"/>
  <c r="R2117" i="6"/>
  <c r="S2117" i="6"/>
  <c r="R2118" i="6"/>
  <c r="S2118" i="6"/>
  <c r="R2119" i="6"/>
  <c r="S2119" i="6"/>
  <c r="R2120" i="6"/>
  <c r="S2120" i="6"/>
  <c r="R2121" i="6"/>
  <c r="S2121" i="6"/>
  <c r="R2122" i="6"/>
  <c r="S2122" i="6"/>
  <c r="R2123" i="6"/>
  <c r="S2123" i="6"/>
  <c r="R2124" i="6"/>
  <c r="S2124" i="6"/>
  <c r="R2125" i="6"/>
  <c r="S2125" i="6"/>
  <c r="R2126" i="6"/>
  <c r="S2126" i="6"/>
  <c r="R2127" i="6"/>
  <c r="S2127" i="6"/>
  <c r="R2128" i="6"/>
  <c r="S2128" i="6"/>
  <c r="R2129" i="6"/>
  <c r="S2129" i="6"/>
  <c r="R2130" i="6"/>
  <c r="S2130" i="6"/>
  <c r="R2131" i="6"/>
  <c r="S2131" i="6"/>
  <c r="R2132" i="6"/>
  <c r="S2132" i="6"/>
  <c r="R2133" i="6"/>
  <c r="S2133" i="6"/>
  <c r="R2134" i="6"/>
  <c r="S2134" i="6"/>
  <c r="R2135" i="6"/>
  <c r="S2135" i="6"/>
  <c r="R2136" i="6"/>
  <c r="S2136" i="6"/>
  <c r="R2137" i="6"/>
  <c r="S2137" i="6"/>
  <c r="R2138" i="6"/>
  <c r="S2138" i="6"/>
  <c r="R2139" i="6"/>
  <c r="S2139" i="6"/>
  <c r="R2140" i="6"/>
  <c r="S2140" i="6"/>
  <c r="R2141" i="6"/>
  <c r="S2141" i="6"/>
  <c r="R2142" i="6"/>
  <c r="S2142" i="6"/>
  <c r="R2143" i="6"/>
  <c r="S2143" i="6"/>
  <c r="R2144" i="6"/>
  <c r="S2144" i="6"/>
  <c r="R2145" i="6"/>
  <c r="S2145" i="6"/>
  <c r="R2146" i="6"/>
  <c r="S2146" i="6"/>
  <c r="R2147" i="6"/>
  <c r="S2147" i="6"/>
  <c r="R2148" i="6"/>
  <c r="S2148" i="6"/>
  <c r="R2149" i="6"/>
  <c r="S2149" i="6"/>
  <c r="R2150" i="6"/>
  <c r="S2150" i="6"/>
  <c r="R2151" i="6"/>
  <c r="S2151" i="6"/>
  <c r="R2152" i="6"/>
  <c r="S2152" i="6"/>
  <c r="R2153" i="6"/>
  <c r="S2153" i="6"/>
  <c r="R2154" i="6"/>
  <c r="S2154" i="6"/>
  <c r="R2155" i="6"/>
  <c r="S2155" i="6"/>
  <c r="R2156" i="6"/>
  <c r="S2156" i="6"/>
  <c r="R2157" i="6"/>
  <c r="S2157" i="6"/>
  <c r="R2158" i="6"/>
  <c r="S2158" i="6"/>
  <c r="R2159" i="6"/>
  <c r="S2159" i="6"/>
  <c r="R2160" i="6"/>
  <c r="S2160" i="6"/>
  <c r="R2161" i="6"/>
  <c r="S2161" i="6"/>
  <c r="R2162" i="6"/>
  <c r="S2162" i="6"/>
  <c r="R2163" i="6"/>
  <c r="S2163" i="6"/>
  <c r="R2164" i="6"/>
  <c r="S2164" i="6"/>
  <c r="R2165" i="6"/>
  <c r="S2165" i="6"/>
  <c r="R2166" i="6"/>
  <c r="S2166" i="6"/>
  <c r="R2167" i="6"/>
  <c r="S2167" i="6"/>
  <c r="R2168" i="6"/>
  <c r="S2168" i="6"/>
  <c r="R2169" i="6"/>
  <c r="S2169" i="6"/>
  <c r="R2170" i="6"/>
  <c r="S2170" i="6"/>
  <c r="R2171" i="6"/>
  <c r="S2171" i="6"/>
  <c r="R2172" i="6"/>
  <c r="S2172" i="6"/>
  <c r="R2173" i="6"/>
  <c r="S2173" i="6"/>
  <c r="R2174" i="6"/>
  <c r="S2174" i="6"/>
  <c r="R2175" i="6"/>
  <c r="S2175" i="6"/>
  <c r="R2176" i="6"/>
  <c r="S2176" i="6"/>
  <c r="R2177" i="6"/>
  <c r="S2177" i="6"/>
  <c r="R2178" i="6"/>
  <c r="S2178" i="6"/>
  <c r="R2179" i="6"/>
  <c r="S2179" i="6"/>
  <c r="R2180" i="6"/>
  <c r="S2180" i="6"/>
  <c r="R2181" i="6"/>
  <c r="S2181" i="6"/>
  <c r="R2182" i="6"/>
  <c r="S2182" i="6"/>
  <c r="R2183" i="6"/>
  <c r="S2183" i="6"/>
  <c r="R2184" i="6"/>
  <c r="S2184" i="6"/>
  <c r="R2185" i="6"/>
  <c r="S2185" i="6"/>
  <c r="R2186" i="6"/>
  <c r="S2186" i="6"/>
  <c r="R2187" i="6"/>
  <c r="S2187" i="6"/>
  <c r="R2188" i="6"/>
  <c r="S2188" i="6"/>
  <c r="R2189" i="6"/>
  <c r="S2189" i="6"/>
  <c r="R2190" i="6"/>
  <c r="S2190" i="6"/>
  <c r="R2191" i="6"/>
  <c r="S2191" i="6"/>
  <c r="R2192" i="6"/>
  <c r="S2192" i="6"/>
  <c r="R2193" i="6"/>
  <c r="S2193" i="6"/>
  <c r="R2194" i="6"/>
  <c r="S2194" i="6"/>
  <c r="R2195" i="6"/>
  <c r="S2195" i="6"/>
  <c r="R2196" i="6"/>
  <c r="S2196" i="6"/>
  <c r="R2197" i="6"/>
  <c r="S2197" i="6"/>
  <c r="R2198" i="6"/>
  <c r="S2198" i="6"/>
  <c r="R2199" i="6"/>
  <c r="S2199" i="6"/>
  <c r="R2200" i="6"/>
  <c r="S2200" i="6"/>
  <c r="R2201" i="6"/>
  <c r="S2201" i="6"/>
  <c r="R2202" i="6"/>
  <c r="S2202" i="6"/>
  <c r="R2203" i="6"/>
  <c r="S2203" i="6"/>
  <c r="R2204" i="6"/>
  <c r="S2204" i="6"/>
  <c r="R2205" i="6"/>
  <c r="S2205" i="6"/>
  <c r="R2206" i="6"/>
  <c r="S2206" i="6"/>
  <c r="R2207" i="6"/>
  <c r="S2207" i="6"/>
  <c r="R2208" i="6"/>
  <c r="S2208" i="6"/>
  <c r="R2209" i="6"/>
  <c r="S2209" i="6"/>
  <c r="R2210" i="6"/>
  <c r="S2210" i="6"/>
  <c r="R2211" i="6"/>
  <c r="S2211" i="6"/>
  <c r="R2212" i="6"/>
  <c r="S2212" i="6"/>
  <c r="R2213" i="6"/>
  <c r="S2213" i="6"/>
  <c r="R2214" i="6"/>
  <c r="S2214" i="6"/>
  <c r="R2215" i="6"/>
  <c r="S2215" i="6"/>
  <c r="R2216" i="6"/>
  <c r="S2216" i="6"/>
  <c r="R2217" i="6"/>
  <c r="S2217" i="6"/>
  <c r="R2218" i="6"/>
  <c r="S2218" i="6"/>
  <c r="R2219" i="6"/>
  <c r="S2219" i="6"/>
  <c r="R2220" i="6"/>
  <c r="S2220" i="6"/>
  <c r="R2221" i="6"/>
  <c r="S2221" i="6"/>
  <c r="R2222" i="6"/>
  <c r="S2222" i="6"/>
  <c r="R2223" i="6"/>
  <c r="S2223" i="6"/>
  <c r="R2224" i="6"/>
  <c r="S2224" i="6"/>
  <c r="R2225" i="6"/>
  <c r="S2225" i="6"/>
  <c r="R2226" i="6"/>
  <c r="S2226" i="6"/>
  <c r="R2227" i="6"/>
  <c r="S2227" i="6"/>
  <c r="R2228" i="6"/>
  <c r="S2228" i="6"/>
  <c r="R2229" i="6"/>
  <c r="S2229" i="6"/>
  <c r="R2230" i="6"/>
  <c r="S2230" i="6"/>
  <c r="R2231" i="6"/>
  <c r="S2231" i="6"/>
  <c r="R2232" i="6"/>
  <c r="S2232" i="6"/>
  <c r="R2233" i="6"/>
  <c r="S2233" i="6"/>
  <c r="R2234" i="6"/>
  <c r="S2234" i="6"/>
  <c r="R2235" i="6"/>
  <c r="S2235" i="6"/>
  <c r="R2236" i="6"/>
  <c r="S2236" i="6"/>
  <c r="R2237" i="6"/>
  <c r="S2237" i="6"/>
  <c r="R2238" i="6"/>
  <c r="S2238" i="6"/>
  <c r="R2239" i="6"/>
  <c r="S2239" i="6"/>
  <c r="Q2240" i="6"/>
  <c r="R2240" i="6"/>
  <c r="S2240" i="6"/>
  <c r="R2241" i="6"/>
  <c r="S2241" i="6"/>
  <c r="R2242" i="6"/>
  <c r="S2242" i="6"/>
  <c r="R2243" i="6"/>
  <c r="S2243" i="6"/>
  <c r="R2244" i="6"/>
  <c r="S2244" i="6"/>
  <c r="R2245" i="6"/>
  <c r="S2245" i="6"/>
  <c r="R2246" i="6"/>
  <c r="S2246" i="6"/>
  <c r="R2247" i="6"/>
  <c r="S2247" i="6"/>
  <c r="R2248" i="6"/>
  <c r="S2248" i="6"/>
  <c r="R2249" i="6"/>
  <c r="S2249" i="6"/>
  <c r="R2250" i="6"/>
  <c r="S2250" i="6"/>
  <c r="R2251" i="6"/>
  <c r="S2251" i="6"/>
  <c r="R2252" i="6"/>
  <c r="S2252" i="6"/>
  <c r="R2253" i="6"/>
  <c r="S2253" i="6"/>
  <c r="R2254" i="6"/>
  <c r="S2254" i="6"/>
  <c r="R2255" i="6"/>
  <c r="S2255" i="6"/>
  <c r="R2256" i="6"/>
  <c r="S2256" i="6"/>
  <c r="R2257" i="6"/>
  <c r="S2257" i="6"/>
  <c r="R2258" i="6"/>
  <c r="S2258" i="6"/>
  <c r="R2259" i="6"/>
  <c r="S2259" i="6"/>
  <c r="R2260" i="6"/>
  <c r="S2260" i="6"/>
  <c r="R2261" i="6"/>
  <c r="S2261" i="6"/>
  <c r="R2262" i="6"/>
  <c r="S2262" i="6"/>
  <c r="R2263" i="6"/>
  <c r="S2263" i="6"/>
  <c r="R2264" i="6"/>
  <c r="S2264" i="6"/>
  <c r="R2265" i="6"/>
  <c r="S2265" i="6"/>
  <c r="R2266" i="6"/>
  <c r="S2266" i="6"/>
  <c r="R2267" i="6"/>
  <c r="S2267" i="6"/>
  <c r="R2268" i="6"/>
  <c r="S2268" i="6"/>
  <c r="R2269" i="6"/>
  <c r="S2269" i="6"/>
  <c r="R2270" i="6"/>
  <c r="S2270" i="6"/>
  <c r="R2271" i="6"/>
  <c r="S2271" i="6"/>
  <c r="R2272" i="6"/>
  <c r="S2272" i="6"/>
  <c r="R2273" i="6"/>
  <c r="S2273" i="6"/>
  <c r="R2274" i="6"/>
  <c r="S2274" i="6"/>
  <c r="R2275" i="6"/>
  <c r="S2275" i="6"/>
  <c r="R2276" i="6"/>
  <c r="S2276" i="6"/>
  <c r="R2277" i="6"/>
  <c r="S2277" i="6"/>
  <c r="R2278" i="6"/>
  <c r="S2278" i="6"/>
  <c r="R2279" i="6"/>
  <c r="S2279" i="6"/>
  <c r="R2280" i="6"/>
  <c r="S2280" i="6"/>
  <c r="R2281" i="6"/>
  <c r="S2281" i="6"/>
  <c r="R2282" i="6"/>
  <c r="S2282" i="6"/>
  <c r="R2283" i="6"/>
  <c r="S2283" i="6"/>
  <c r="R2284" i="6"/>
  <c r="S2284" i="6"/>
  <c r="R2285" i="6"/>
  <c r="S2285" i="6"/>
  <c r="R2286" i="6"/>
  <c r="S2286" i="6"/>
  <c r="R2287" i="6"/>
  <c r="S2287" i="6"/>
  <c r="R2288" i="6"/>
  <c r="S2288" i="6"/>
  <c r="R2289" i="6"/>
  <c r="S2289" i="6"/>
  <c r="R2290" i="6"/>
  <c r="S2290" i="6"/>
  <c r="R2291" i="6"/>
  <c r="S2291" i="6"/>
  <c r="R2292" i="6"/>
  <c r="S2292" i="6"/>
  <c r="R2293" i="6"/>
  <c r="S2293" i="6"/>
  <c r="R2294" i="6"/>
  <c r="S2294" i="6"/>
  <c r="R2295" i="6"/>
  <c r="S2295" i="6"/>
  <c r="R2296" i="6"/>
  <c r="S2296" i="6"/>
  <c r="R2297" i="6"/>
  <c r="S2297" i="6"/>
  <c r="R2298" i="6"/>
  <c r="S2298" i="6"/>
  <c r="R2299" i="6"/>
  <c r="S2299" i="6"/>
  <c r="R2300" i="6"/>
  <c r="S2300" i="6"/>
  <c r="R2301" i="6"/>
  <c r="S2301" i="6"/>
  <c r="R2302" i="6"/>
  <c r="S2302" i="6"/>
  <c r="R2303" i="6"/>
  <c r="S2303" i="6"/>
  <c r="Q2304" i="6"/>
  <c r="R2304" i="6"/>
  <c r="S2304" i="6"/>
  <c r="R2305" i="6"/>
  <c r="S2305" i="6"/>
  <c r="R2306" i="6"/>
  <c r="S2306" i="6"/>
  <c r="R2307" i="6"/>
  <c r="S2307" i="6"/>
  <c r="R2308" i="6"/>
  <c r="S2308" i="6"/>
  <c r="R2309" i="6"/>
  <c r="S2309" i="6"/>
  <c r="R2310" i="6"/>
  <c r="S2310" i="6"/>
  <c r="R2311" i="6"/>
  <c r="S2311" i="6"/>
  <c r="R2312" i="6"/>
  <c r="S2312" i="6"/>
  <c r="R2313" i="6"/>
  <c r="S2313" i="6"/>
  <c r="R2314" i="6"/>
  <c r="S2314" i="6"/>
  <c r="R2315" i="6"/>
  <c r="S2315" i="6"/>
  <c r="R2316" i="6"/>
  <c r="S2316" i="6"/>
  <c r="R2317" i="6"/>
  <c r="S2317" i="6"/>
  <c r="R2318" i="6"/>
  <c r="S2318" i="6"/>
  <c r="R2319" i="6"/>
  <c r="S2319" i="6"/>
  <c r="R2321" i="6"/>
  <c r="S2321" i="6"/>
  <c r="R2322" i="6"/>
  <c r="S2322" i="6"/>
  <c r="R2323" i="6"/>
  <c r="S2323" i="6"/>
  <c r="R2324" i="6"/>
  <c r="S2324" i="6"/>
  <c r="R2325" i="6"/>
  <c r="S2325" i="6"/>
  <c r="R2326" i="6"/>
  <c r="S2326" i="6"/>
  <c r="R2327" i="6"/>
  <c r="S2327" i="6"/>
  <c r="R2328" i="6"/>
  <c r="S2328" i="6"/>
  <c r="R2329" i="6"/>
  <c r="S2329" i="6"/>
  <c r="R2330" i="6"/>
  <c r="S2330" i="6"/>
  <c r="R2331" i="6"/>
  <c r="S2331" i="6"/>
  <c r="R2332" i="6"/>
  <c r="S2332" i="6"/>
  <c r="R2333" i="6"/>
  <c r="S2333" i="6"/>
  <c r="R2334" i="6"/>
  <c r="S2334" i="6"/>
  <c r="R2335" i="6"/>
  <c r="S2335" i="6"/>
  <c r="R2336" i="6"/>
  <c r="S2336" i="6"/>
  <c r="R2337" i="6"/>
  <c r="S2337" i="6"/>
  <c r="R2338" i="6"/>
  <c r="S2338" i="6"/>
  <c r="R2339" i="6"/>
  <c r="S2339" i="6"/>
  <c r="R2340" i="6"/>
  <c r="S2340" i="6"/>
  <c r="R2341" i="6"/>
  <c r="S2341" i="6"/>
  <c r="R2342" i="6"/>
  <c r="S2342" i="6"/>
  <c r="R2343" i="6"/>
  <c r="S2343" i="6"/>
  <c r="R2344" i="6"/>
  <c r="S2344" i="6"/>
  <c r="R2345" i="6"/>
  <c r="S2345" i="6"/>
  <c r="R2346" i="6"/>
  <c r="S2346" i="6"/>
  <c r="R2347" i="6"/>
  <c r="S2347" i="6"/>
  <c r="R2348" i="6"/>
  <c r="S2348" i="6"/>
  <c r="S10" i="6"/>
  <c r="R10" i="6"/>
  <c r="Q1152" i="6"/>
  <c r="Q2345" i="6" l="1"/>
  <c r="Q2280" i="6"/>
  <c r="Q2216" i="6"/>
  <c r="Q2152" i="6"/>
  <c r="Q2088" i="6"/>
  <c r="Q2024" i="6"/>
  <c r="Q1960" i="6"/>
  <c r="Q1752" i="6"/>
  <c r="Q1550" i="6"/>
  <c r="Q2308" i="6"/>
  <c r="Q2244" i="6"/>
  <c r="Q2180" i="6"/>
  <c r="Q2116" i="6"/>
  <c r="Q2052" i="6"/>
  <c r="Q1988" i="6"/>
  <c r="Q1736" i="6"/>
  <c r="Q1408" i="6"/>
  <c r="Q1306" i="6"/>
  <c r="Q596" i="6"/>
  <c r="Q2337" i="6"/>
  <c r="Q2272" i="6"/>
  <c r="Q2208" i="6"/>
  <c r="Q2144" i="6"/>
  <c r="Q2080" i="6"/>
  <c r="Q2016" i="6"/>
  <c r="Q1952" i="6"/>
  <c r="Q1720" i="6"/>
  <c r="Q2300" i="6"/>
  <c r="Q2236" i="6"/>
  <c r="Q2172" i="6"/>
  <c r="Q2108" i="6"/>
  <c r="Q2044" i="6"/>
  <c r="Q1980" i="6"/>
  <c r="Q1704" i="6"/>
  <c r="Q1486" i="6"/>
  <c r="Q2329" i="6"/>
  <c r="Q2264" i="6"/>
  <c r="Q2200" i="6"/>
  <c r="Q2136" i="6"/>
  <c r="Q2072" i="6"/>
  <c r="Q2008" i="6"/>
  <c r="Q1944" i="6"/>
  <c r="Q1688" i="6"/>
  <c r="Q1344" i="6"/>
  <c r="Q2292" i="6"/>
  <c r="Q2228" i="6"/>
  <c r="Q2164" i="6"/>
  <c r="Q2100" i="6"/>
  <c r="Q2036" i="6"/>
  <c r="Q1972" i="6"/>
  <c r="Q1928" i="6"/>
  <c r="Q1672" i="6"/>
  <c r="Q1563" i="6"/>
  <c r="Q2321" i="6"/>
  <c r="Q2256" i="6"/>
  <c r="Q2192" i="6"/>
  <c r="Q2128" i="6"/>
  <c r="Q2064" i="6"/>
  <c r="Q2000" i="6"/>
  <c r="Q1912" i="6"/>
  <c r="Q1656" i="6"/>
  <c r="Q1421" i="6"/>
  <c r="Q130" i="6"/>
  <c r="O5" i="10"/>
  <c r="Q2284" i="6"/>
  <c r="Q2220" i="6"/>
  <c r="Q2156" i="6"/>
  <c r="Q2092" i="6"/>
  <c r="Q2028" i="6"/>
  <c r="Q1964" i="6"/>
  <c r="Q1896" i="6"/>
  <c r="Q1640" i="6"/>
  <c r="Q2312" i="6"/>
  <c r="Q2248" i="6"/>
  <c r="Q2184" i="6"/>
  <c r="Q2120" i="6"/>
  <c r="Q2056" i="6"/>
  <c r="Q1992" i="6"/>
  <c r="Q1880" i="6"/>
  <c r="Q1624" i="6"/>
  <c r="Q1499" i="6"/>
  <c r="Q952" i="6"/>
  <c r="Q2341" i="6"/>
  <c r="Q2276" i="6"/>
  <c r="Q2212" i="6"/>
  <c r="Q2148" i="6"/>
  <c r="Q2084" i="6"/>
  <c r="Q2020" i="6"/>
  <c r="Q1956" i="6"/>
  <c r="Q1864" i="6"/>
  <c r="Q1608" i="6"/>
  <c r="Q1357" i="6"/>
  <c r="Q2176" i="6"/>
  <c r="Q2112" i="6"/>
  <c r="Q2048" i="6"/>
  <c r="Q1984" i="6"/>
  <c r="Q1848" i="6"/>
  <c r="Q1592" i="6"/>
  <c r="Q2333" i="6"/>
  <c r="Q2268" i="6"/>
  <c r="Q2204" i="6"/>
  <c r="Q2140" i="6"/>
  <c r="Q2076" i="6"/>
  <c r="Q2012" i="6"/>
  <c r="Q1948" i="6"/>
  <c r="Q1832" i="6"/>
  <c r="Q1537" i="6"/>
  <c r="Q1434" i="6"/>
  <c r="Q2296" i="6"/>
  <c r="Q2232" i="6"/>
  <c r="Q2168" i="6"/>
  <c r="Q2104" i="6"/>
  <c r="Q2040" i="6"/>
  <c r="Q1976" i="6"/>
  <c r="Q1816" i="6"/>
  <c r="Q2325" i="6"/>
  <c r="Q2260" i="6"/>
  <c r="Q2196" i="6"/>
  <c r="Q2132" i="6"/>
  <c r="Q2068" i="6"/>
  <c r="Q2004" i="6"/>
  <c r="Q1800" i="6"/>
  <c r="Q1053" i="6"/>
  <c r="Q2288" i="6"/>
  <c r="Q2224" i="6"/>
  <c r="Q2160" i="6"/>
  <c r="Q2096" i="6"/>
  <c r="Q2032" i="6"/>
  <c r="Q1968" i="6"/>
  <c r="Q1784" i="6"/>
  <c r="Q1473" i="6"/>
  <c r="Q1370" i="6"/>
  <c r="Q2316" i="6"/>
  <c r="Q2252" i="6"/>
  <c r="Q2188" i="6"/>
  <c r="Q2124" i="6"/>
  <c r="Q2060" i="6"/>
  <c r="Q1996" i="6"/>
  <c r="Q1768" i="6"/>
  <c r="Q2346" i="6"/>
  <c r="Q2342" i="6"/>
  <c r="Q2338" i="6"/>
  <c r="Q2334" i="6"/>
  <c r="Q2330" i="6"/>
  <c r="Q2326" i="6"/>
  <c r="Q2322" i="6"/>
  <c r="Q2317" i="6"/>
  <c r="Q2313" i="6"/>
  <c r="Q2309" i="6"/>
  <c r="Q2305" i="6"/>
  <c r="Q2301" i="6"/>
  <c r="Q2297" i="6"/>
  <c r="Q2293" i="6"/>
  <c r="Q2289" i="6"/>
  <c r="Q2285" i="6"/>
  <c r="Q2281" i="6"/>
  <c r="Q2277" i="6"/>
  <c r="Q2273" i="6"/>
  <c r="Q2269" i="6"/>
  <c r="Q2265" i="6"/>
  <c r="Q2261" i="6"/>
  <c r="Q2257" i="6"/>
  <c r="Q2253" i="6"/>
  <c r="Q2249" i="6"/>
  <c r="Q2245" i="6"/>
  <c r="Q2241" i="6"/>
  <c r="Q2237" i="6"/>
  <c r="Q2233" i="6"/>
  <c r="Q2229" i="6"/>
  <c r="Q2225" i="6"/>
  <c r="Q2221" i="6"/>
  <c r="Q2217" i="6"/>
  <c r="Q2213" i="6"/>
  <c r="Q2209" i="6"/>
  <c r="Q2205" i="6"/>
  <c r="Q2201" i="6"/>
  <c r="Q2197" i="6"/>
  <c r="Q2193" i="6"/>
  <c r="Q2189" i="6"/>
  <c r="Q2185" i="6"/>
  <c r="Q2181" i="6"/>
  <c r="Q2177" i="6"/>
  <c r="Q2173" i="6"/>
  <c r="Q2169" i="6"/>
  <c r="Q2165" i="6"/>
  <c r="Q2161" i="6"/>
  <c r="Q2157" i="6"/>
  <c r="Q2153" i="6"/>
  <c r="Q2149" i="6"/>
  <c r="Q2145" i="6"/>
  <c r="Q2141" i="6"/>
  <c r="Q2137" i="6"/>
  <c r="Q2133" i="6"/>
  <c r="Q2129" i="6"/>
  <c r="Q2125" i="6"/>
  <c r="Q2121" i="6"/>
  <c r="Q2117" i="6"/>
  <c r="Q2113" i="6"/>
  <c r="Q2109" i="6"/>
  <c r="Q2105" i="6"/>
  <c r="Q2101" i="6"/>
  <c r="Q2097" i="6"/>
  <c r="Q2093" i="6"/>
  <c r="Q2089" i="6"/>
  <c r="Q2085" i="6"/>
  <c r="Q2081" i="6"/>
  <c r="Q2077" i="6"/>
  <c r="Q2073" i="6"/>
  <c r="Q2069" i="6"/>
  <c r="Q2065" i="6"/>
  <c r="Q2061" i="6"/>
  <c r="Q2057" i="6"/>
  <c r="Q2053" i="6"/>
  <c r="Q2049" i="6"/>
  <c r="Q2045" i="6"/>
  <c r="Q2041" i="6"/>
  <c r="Q2037" i="6"/>
  <c r="Q2033" i="6"/>
  <c r="Q2029" i="6"/>
  <c r="Q2025" i="6"/>
  <c r="Q2021" i="6"/>
  <c r="Q2017" i="6"/>
  <c r="Q2013" i="6"/>
  <c r="Q2009" i="6"/>
  <c r="Q2005" i="6"/>
  <c r="Q2001" i="6"/>
  <c r="Q1997" i="6"/>
  <c r="Q1993" i="6"/>
  <c r="Q1989" i="6"/>
  <c r="Q1985" i="6"/>
  <c r="Q1981" i="6"/>
  <c r="Q1977" i="6"/>
  <c r="Q1973" i="6"/>
  <c r="Q1969" i="6"/>
  <c r="Q1965" i="6"/>
  <c r="Q1961" i="6"/>
  <c r="Q1957" i="6"/>
  <c r="Q1953" i="6"/>
  <c r="Q1949" i="6"/>
  <c r="Q1945" i="6"/>
  <c r="Q1940" i="6"/>
  <c r="Q1924" i="6"/>
  <c r="Q1908" i="6"/>
  <c r="Q1892" i="6"/>
  <c r="Q1876" i="6"/>
  <c r="Q1860" i="6"/>
  <c r="Q1844" i="6"/>
  <c r="Q1828" i="6"/>
  <c r="Q1812" i="6"/>
  <c r="Q1796" i="6"/>
  <c r="Q1780" i="6"/>
  <c r="Q1764" i="6"/>
  <c r="Q1748" i="6"/>
  <c r="Q1732" i="6"/>
  <c r="Q1716" i="6"/>
  <c r="Q1700" i="6"/>
  <c r="Q1684" i="6"/>
  <c r="Q1668" i="6"/>
  <c r="Q1652" i="6"/>
  <c r="Q1636" i="6"/>
  <c r="Q1620" i="6"/>
  <c r="Q1604" i="6"/>
  <c r="Q1579" i="6"/>
  <c r="Q1566" i="6"/>
  <c r="Q1553" i="6"/>
  <c r="Q1515" i="6"/>
  <c r="Q1502" i="6"/>
  <c r="Q1489" i="6"/>
  <c r="Q1451" i="6"/>
  <c r="Q1438" i="6"/>
  <c r="Q1424" i="6"/>
  <c r="Q1386" i="6"/>
  <c r="Q1373" i="6"/>
  <c r="Q1360" i="6"/>
  <c r="Q1322" i="6"/>
  <c r="Q1309" i="6"/>
  <c r="Q1216" i="6"/>
  <c r="Q1157" i="6"/>
  <c r="Q1080" i="6"/>
  <c r="Q768" i="6"/>
  <c r="Q631" i="6"/>
  <c r="Q330" i="6"/>
  <c r="Q59" i="6"/>
  <c r="Q10" i="6"/>
  <c r="Q2347" i="6"/>
  <c r="Q2343" i="6"/>
  <c r="Q2339" i="6"/>
  <c r="Q2335" i="6"/>
  <c r="Q2331" i="6"/>
  <c r="Q2327" i="6"/>
  <c r="Q2323" i="6"/>
  <c r="Q2318" i="6"/>
  <c r="Q2314" i="6"/>
  <c r="Q2310" i="6"/>
  <c r="Q2306" i="6"/>
  <c r="Q2302" i="6"/>
  <c r="Q2298" i="6"/>
  <c r="Q2294" i="6"/>
  <c r="Q2290" i="6"/>
  <c r="Q2286" i="6"/>
  <c r="Q2282" i="6"/>
  <c r="Q2278" i="6"/>
  <c r="Q2274" i="6"/>
  <c r="Q2270" i="6"/>
  <c r="Q2266" i="6"/>
  <c r="Q2262" i="6"/>
  <c r="Q2258" i="6"/>
  <c r="Q2254" i="6"/>
  <c r="Q2250" i="6"/>
  <c r="Q2246" i="6"/>
  <c r="Q2242" i="6"/>
  <c r="Q2238" i="6"/>
  <c r="Q2234" i="6"/>
  <c r="Q2230" i="6"/>
  <c r="Q2226" i="6"/>
  <c r="Q2222" i="6"/>
  <c r="Q2218" i="6"/>
  <c r="Q2214" i="6"/>
  <c r="Q2210" i="6"/>
  <c r="Q2206" i="6"/>
  <c r="Q2202" i="6"/>
  <c r="Q2198" i="6"/>
  <c r="Q2194" i="6"/>
  <c r="Q2190" i="6"/>
  <c r="Q2186" i="6"/>
  <c r="Q2182" i="6"/>
  <c r="Q2178" i="6"/>
  <c r="Q2174" i="6"/>
  <c r="Q2170" i="6"/>
  <c r="Q2166" i="6"/>
  <c r="Q2162" i="6"/>
  <c r="Q2158" i="6"/>
  <c r="Q2154" i="6"/>
  <c r="Q2150" i="6"/>
  <c r="Q2146" i="6"/>
  <c r="Q2142" i="6"/>
  <c r="Q2138" i="6"/>
  <c r="Q2134" i="6"/>
  <c r="Q2130" i="6"/>
  <c r="Q2126" i="6"/>
  <c r="Q2122" i="6"/>
  <c r="Q2118" i="6"/>
  <c r="Q2114" i="6"/>
  <c r="Q2110" i="6"/>
  <c r="Q2106" i="6"/>
  <c r="Q2102" i="6"/>
  <c r="Q2098" i="6"/>
  <c r="Q2094" i="6"/>
  <c r="Q2090" i="6"/>
  <c r="Q2086" i="6"/>
  <c r="Q2082" i="6"/>
  <c r="Q2078" i="6"/>
  <c r="Q2074" i="6"/>
  <c r="Q2070" i="6"/>
  <c r="Q2066" i="6"/>
  <c r="Q2062" i="6"/>
  <c r="Q2058" i="6"/>
  <c r="Q2054" i="6"/>
  <c r="Q2050" i="6"/>
  <c r="Q2046" i="6"/>
  <c r="Q2042" i="6"/>
  <c r="Q2038" i="6"/>
  <c r="Q2034" i="6"/>
  <c r="Q2030" i="6"/>
  <c r="Q2026" i="6"/>
  <c r="Q2022" i="6"/>
  <c r="Q2018" i="6"/>
  <c r="Q2014" i="6"/>
  <c r="Q2010" i="6"/>
  <c r="Q2006" i="6"/>
  <c r="Q2002" i="6"/>
  <c r="Q1998" i="6"/>
  <c r="Q1994" i="6"/>
  <c r="Q1990" i="6"/>
  <c r="Q1986" i="6"/>
  <c r="Q1982" i="6"/>
  <c r="Q1978" i="6"/>
  <c r="Q1974" i="6"/>
  <c r="Q1970" i="6"/>
  <c r="Q1966" i="6"/>
  <c r="Q1962" i="6"/>
  <c r="Q1958" i="6"/>
  <c r="Q1954" i="6"/>
  <c r="Q1950" i="6"/>
  <c r="Q1946" i="6"/>
  <c r="Q1936" i="6"/>
  <c r="Q1920" i="6"/>
  <c r="Q1904" i="6"/>
  <c r="Q1888" i="6"/>
  <c r="Q1872" i="6"/>
  <c r="Q1856" i="6"/>
  <c r="Q1840" i="6"/>
  <c r="Q1824" i="6"/>
  <c r="Q1808" i="6"/>
  <c r="Q1792" i="6"/>
  <c r="Q1776" i="6"/>
  <c r="Q1760" i="6"/>
  <c r="Q1744" i="6"/>
  <c r="Q1728" i="6"/>
  <c r="Q1712" i="6"/>
  <c r="Q1696" i="6"/>
  <c r="Q1680" i="6"/>
  <c r="Q1664" i="6"/>
  <c r="Q1648" i="6"/>
  <c r="Q1632" i="6"/>
  <c r="Q1616" i="6"/>
  <c r="Q1600" i="6"/>
  <c r="Q1582" i="6"/>
  <c r="Q1569" i="6"/>
  <c r="Q1531" i="6"/>
  <c r="Q1518" i="6"/>
  <c r="Q1505" i="6"/>
  <c r="Q1467" i="6"/>
  <c r="Q1454" i="6"/>
  <c r="Q1441" i="6"/>
  <c r="Q1402" i="6"/>
  <c r="Q1389" i="6"/>
  <c r="Q1376" i="6"/>
  <c r="Q1338" i="6"/>
  <c r="Q1325" i="6"/>
  <c r="Q1312" i="6"/>
  <c r="Q1280" i="6"/>
  <c r="Q1221" i="6"/>
  <c r="Q1176" i="6"/>
  <c r="Q898" i="6"/>
  <c r="Q797" i="6"/>
  <c r="Q668" i="6"/>
  <c r="Q473" i="6"/>
  <c r="Q13" i="6"/>
  <c r="Q17" i="6"/>
  <c r="Q21" i="6"/>
  <c r="Q25" i="6"/>
  <c r="Q29" i="6"/>
  <c r="Q33" i="6"/>
  <c r="Q37" i="6"/>
  <c r="Q41" i="6"/>
  <c r="Q45" i="6"/>
  <c r="Q49" i="6"/>
  <c r="Q53" i="6"/>
  <c r="Q57" i="6"/>
  <c r="Q61" i="6"/>
  <c r="Q65" i="6"/>
  <c r="Q69" i="6"/>
  <c r="Q73" i="6"/>
  <c r="Q77" i="6"/>
  <c r="Q81" i="6"/>
  <c r="Q85" i="6"/>
  <c r="Q89" i="6"/>
  <c r="Q93" i="6"/>
  <c r="Q97" i="6"/>
  <c r="Q101" i="6"/>
  <c r="Q105" i="6"/>
  <c r="Q109" i="6"/>
  <c r="Q113" i="6"/>
  <c r="Q117" i="6"/>
  <c r="Q121" i="6"/>
  <c r="Q125" i="6"/>
  <c r="Q129" i="6"/>
  <c r="Q133" i="6"/>
  <c r="Q137" i="6"/>
  <c r="Q141" i="6"/>
  <c r="Q145" i="6"/>
  <c r="Q149" i="6"/>
  <c r="Q153" i="6"/>
  <c r="Q157" i="6"/>
  <c r="Q161" i="6"/>
  <c r="Q165" i="6"/>
  <c r="Q169" i="6"/>
  <c r="Q173" i="6"/>
  <c r="Q177" i="6"/>
  <c r="Q181" i="6"/>
  <c r="Q185" i="6"/>
  <c r="Q189" i="6"/>
  <c r="Q193" i="6"/>
  <c r="Q197" i="6"/>
  <c r="Q201" i="6"/>
  <c r="Q205" i="6"/>
  <c r="Q209" i="6"/>
  <c r="Q213" i="6"/>
  <c r="Q217" i="6"/>
  <c r="Q221" i="6"/>
  <c r="Q225" i="6"/>
  <c r="Q229" i="6"/>
  <c r="Q233" i="6"/>
  <c r="Q237" i="6"/>
  <c r="Q241" i="6"/>
  <c r="Q245" i="6"/>
  <c r="Q249" i="6"/>
  <c r="Q253" i="6"/>
  <c r="Q257" i="6"/>
  <c r="Q261" i="6"/>
  <c r="Q265" i="6"/>
  <c r="Q269" i="6"/>
  <c r="Q273" i="6"/>
  <c r="Q277" i="6"/>
  <c r="Q281" i="6"/>
  <c r="Q285" i="6"/>
  <c r="Q289" i="6"/>
  <c r="Q293" i="6"/>
  <c r="Q297" i="6"/>
  <c r="Q301" i="6"/>
  <c r="Q305" i="6"/>
  <c r="Q309" i="6"/>
  <c r="Q313" i="6"/>
  <c r="Q317" i="6"/>
  <c r="Q321" i="6"/>
  <c r="Q325" i="6"/>
  <c r="Q329" i="6"/>
  <c r="Q333" i="6"/>
  <c r="Q337" i="6"/>
  <c r="Q341" i="6"/>
  <c r="Q345" i="6"/>
  <c r="Q349" i="6"/>
  <c r="Q16" i="6"/>
  <c r="Q19" i="6"/>
  <c r="Q22" i="6"/>
  <c r="Q32" i="6"/>
  <c r="Q35" i="6"/>
  <c r="Q38" i="6"/>
  <c r="Q48" i="6"/>
  <c r="Q51" i="6"/>
  <c r="Q54" i="6"/>
  <c r="Q64" i="6"/>
  <c r="Q67" i="6"/>
  <c r="Q70" i="6"/>
  <c r="Q80" i="6"/>
  <c r="Q83" i="6"/>
  <c r="Q86" i="6"/>
  <c r="Q96" i="6"/>
  <c r="Q99" i="6"/>
  <c r="Q102" i="6"/>
  <c r="Q112" i="6"/>
  <c r="Q115" i="6"/>
  <c r="Q118" i="6"/>
  <c r="Q128" i="6"/>
  <c r="Q131" i="6"/>
  <c r="Q134" i="6"/>
  <c r="Q144" i="6"/>
  <c r="Q147" i="6"/>
  <c r="Q150" i="6"/>
  <c r="Q160" i="6"/>
  <c r="Q163" i="6"/>
  <c r="Q166" i="6"/>
  <c r="Q176" i="6"/>
  <c r="Q179" i="6"/>
  <c r="Q182" i="6"/>
  <c r="Q192" i="6"/>
  <c r="Q195" i="6"/>
  <c r="Q198" i="6"/>
  <c r="Q208" i="6"/>
  <c r="Q211" i="6"/>
  <c r="Q214" i="6"/>
  <c r="Q224" i="6"/>
  <c r="Q227" i="6"/>
  <c r="Q230" i="6"/>
  <c r="Q240" i="6"/>
  <c r="Q243" i="6"/>
  <c r="Q246" i="6"/>
  <c r="Q256" i="6"/>
  <c r="Q259" i="6"/>
  <c r="Q262" i="6"/>
  <c r="Q272" i="6"/>
  <c r="Q275" i="6"/>
  <c r="Q278" i="6"/>
  <c r="Q288" i="6"/>
  <c r="Q291" i="6"/>
  <c r="Q294" i="6"/>
  <c r="Q304" i="6"/>
  <c r="Q307" i="6"/>
  <c r="Q310" i="6"/>
  <c r="Q320" i="6"/>
  <c r="Q323" i="6"/>
  <c r="Q326" i="6"/>
  <c r="Q336" i="6"/>
  <c r="Q339" i="6"/>
  <c r="Q342" i="6"/>
  <c r="Q352" i="6"/>
  <c r="Q356" i="6"/>
  <c r="Q360" i="6"/>
  <c r="Q364" i="6"/>
  <c r="Q368" i="6"/>
  <c r="Q372" i="6"/>
  <c r="Q376" i="6"/>
  <c r="Q380" i="6"/>
  <c r="Q384" i="6"/>
  <c r="Q388" i="6"/>
  <c r="Q392" i="6"/>
  <c r="Q396" i="6"/>
  <c r="Q400" i="6"/>
  <c r="Q404" i="6"/>
  <c r="Q408" i="6"/>
  <c r="Q412" i="6"/>
  <c r="Q416" i="6"/>
  <c r="Q420" i="6"/>
  <c r="Q424" i="6"/>
  <c r="Q428" i="6"/>
  <c r="Q432" i="6"/>
  <c r="Q436" i="6"/>
  <c r="Q440" i="6"/>
  <c r="Q444" i="6"/>
  <c r="Q448" i="6"/>
  <c r="Q452" i="6"/>
  <c r="Q456" i="6"/>
  <c r="Q460" i="6"/>
  <c r="Q464" i="6"/>
  <c r="Q468" i="6"/>
  <c r="Q472" i="6"/>
  <c r="Q476" i="6"/>
  <c r="Q481" i="6"/>
  <c r="Q485" i="6"/>
  <c r="Q489" i="6"/>
  <c r="Q493" i="6"/>
  <c r="Q497" i="6"/>
  <c r="Q501" i="6"/>
  <c r="Q505" i="6"/>
  <c r="Q509" i="6"/>
  <c r="Q513" i="6"/>
  <c r="Q517" i="6"/>
  <c r="Q521" i="6"/>
  <c r="Q525" i="6"/>
  <c r="Q529" i="6"/>
  <c r="Q533" i="6"/>
  <c r="Q537" i="6"/>
  <c r="Q541" i="6"/>
  <c r="Q545" i="6"/>
  <c r="Q549" i="6"/>
  <c r="Q553" i="6"/>
  <c r="Q557" i="6"/>
  <c r="Q561" i="6"/>
  <c r="Q565" i="6"/>
  <c r="Q569" i="6"/>
  <c r="Q573" i="6"/>
  <c r="Q577" i="6"/>
  <c r="Q581" i="6"/>
  <c r="Q585" i="6"/>
  <c r="Q589" i="6"/>
  <c r="Q593" i="6"/>
  <c r="Q597" i="6"/>
  <c r="Q601" i="6"/>
  <c r="Q605" i="6"/>
  <c r="Q609" i="6"/>
  <c r="Q613" i="6"/>
  <c r="Q617" i="6"/>
  <c r="Q621" i="6"/>
  <c r="Q625" i="6"/>
  <c r="Q629" i="6"/>
  <c r="Q633" i="6"/>
  <c r="Q637" i="6"/>
  <c r="Q641" i="6"/>
  <c r="Q645" i="6"/>
  <c r="Q649" i="6"/>
  <c r="Q653" i="6"/>
  <c r="Q657" i="6"/>
  <c r="Q661" i="6"/>
  <c r="Q665" i="6"/>
  <c r="Q669" i="6"/>
  <c r="Q673" i="6"/>
  <c r="Q677" i="6"/>
  <c r="Q681" i="6"/>
  <c r="Q685" i="6"/>
  <c r="Q689" i="6"/>
  <c r="Q693" i="6"/>
  <c r="Q697" i="6"/>
  <c r="Q701" i="6"/>
  <c r="Q705" i="6"/>
  <c r="Q709" i="6"/>
  <c r="Q713" i="6"/>
  <c r="Q717" i="6"/>
  <c r="Q721" i="6"/>
  <c r="Q725" i="6"/>
  <c r="Q729" i="6"/>
  <c r="Q733" i="6"/>
  <c r="Q737" i="6"/>
  <c r="Q741" i="6"/>
  <c r="Q745" i="6"/>
  <c r="Q749" i="6"/>
  <c r="Q753" i="6"/>
  <c r="Q757" i="6"/>
  <c r="Q761" i="6"/>
  <c r="Q765" i="6"/>
  <c r="Q769" i="6"/>
  <c r="Q773" i="6"/>
  <c r="Q777" i="6"/>
  <c r="Q18" i="6"/>
  <c r="Q23" i="6"/>
  <c r="Q26" i="6"/>
  <c r="Q40" i="6"/>
  <c r="Q43" i="6"/>
  <c r="Q46" i="6"/>
  <c r="Q60" i="6"/>
  <c r="Q63" i="6"/>
  <c r="Q68" i="6"/>
  <c r="Q82" i="6"/>
  <c r="Q87" i="6"/>
  <c r="Q90" i="6"/>
  <c r="Q104" i="6"/>
  <c r="Q107" i="6"/>
  <c r="Q110" i="6"/>
  <c r="Q124" i="6"/>
  <c r="Q127" i="6"/>
  <c r="Q132" i="6"/>
  <c r="Q146" i="6"/>
  <c r="Q151" i="6"/>
  <c r="Q154" i="6"/>
  <c r="Q168" i="6"/>
  <c r="Q171" i="6"/>
  <c r="Q174" i="6"/>
  <c r="Q188" i="6"/>
  <c r="Q191" i="6"/>
  <c r="Q196" i="6"/>
  <c r="Q210" i="6"/>
  <c r="Q215" i="6"/>
  <c r="Q218" i="6"/>
  <c r="Q232" i="6"/>
  <c r="Q235" i="6"/>
  <c r="Q238" i="6"/>
  <c r="Q252" i="6"/>
  <c r="Q255" i="6"/>
  <c r="Q260" i="6"/>
  <c r="Q274" i="6"/>
  <c r="Q279" i="6"/>
  <c r="Q282" i="6"/>
  <c r="Q296" i="6"/>
  <c r="Q299" i="6"/>
  <c r="Q302" i="6"/>
  <c r="Q316" i="6"/>
  <c r="Q319" i="6"/>
  <c r="Q324" i="6"/>
  <c r="Q338" i="6"/>
  <c r="Q343" i="6"/>
  <c r="Q346" i="6"/>
  <c r="Q359" i="6"/>
  <c r="Q362" i="6"/>
  <c r="Q365" i="6"/>
  <c r="Q375" i="6"/>
  <c r="Q378" i="6"/>
  <c r="Q381" i="6"/>
  <c r="Q391" i="6"/>
  <c r="Q394" i="6"/>
  <c r="Q397" i="6"/>
  <c r="Q407" i="6"/>
  <c r="Q410" i="6"/>
  <c r="Q413" i="6"/>
  <c r="Q423" i="6"/>
  <c r="Q426" i="6"/>
  <c r="Q429" i="6"/>
  <c r="Q439" i="6"/>
  <c r="Q442" i="6"/>
  <c r="Q445" i="6"/>
  <c r="Q455" i="6"/>
  <c r="Q458" i="6"/>
  <c r="Q461" i="6"/>
  <c r="Q471" i="6"/>
  <c r="Q474" i="6"/>
  <c r="Q477" i="6"/>
  <c r="Q488" i="6"/>
  <c r="Q491" i="6"/>
  <c r="Q494" i="6"/>
  <c r="Q504" i="6"/>
  <c r="Q507" i="6"/>
  <c r="Q510" i="6"/>
  <c r="Q520" i="6"/>
  <c r="Q523" i="6"/>
  <c r="Q526" i="6"/>
  <c r="Q536" i="6"/>
  <c r="Q539" i="6"/>
  <c r="Q542" i="6"/>
  <c r="Q552" i="6"/>
  <c r="Q555" i="6"/>
  <c r="Q558" i="6"/>
  <c r="Q568" i="6"/>
  <c r="Q571" i="6"/>
  <c r="Q574" i="6"/>
  <c r="Q584" i="6"/>
  <c r="Q587" i="6"/>
  <c r="Q590" i="6"/>
  <c r="Q600" i="6"/>
  <c r="Q603" i="6"/>
  <c r="Q606" i="6"/>
  <c r="Q616" i="6"/>
  <c r="Q619" i="6"/>
  <c r="Q622" i="6"/>
  <c r="Q632" i="6"/>
  <c r="Q635" i="6"/>
  <c r="Q638" i="6"/>
  <c r="Q648" i="6"/>
  <c r="Q651" i="6"/>
  <c r="Q654" i="6"/>
  <c r="Q664" i="6"/>
  <c r="Q667" i="6"/>
  <c r="Q670" i="6"/>
  <c r="Q680" i="6"/>
  <c r="Q683" i="6"/>
  <c r="Q686" i="6"/>
  <c r="Q696" i="6"/>
  <c r="Q699" i="6"/>
  <c r="Q702" i="6"/>
  <c r="Q712" i="6"/>
  <c r="Q715" i="6"/>
  <c r="Q718" i="6"/>
  <c r="Q728" i="6"/>
  <c r="Q731" i="6"/>
  <c r="Q734" i="6"/>
  <c r="Q744" i="6"/>
  <c r="Q747" i="6"/>
  <c r="Q750" i="6"/>
  <c r="Q760" i="6"/>
  <c r="Q763" i="6"/>
  <c r="Q766" i="6"/>
  <c r="Q776" i="6"/>
  <c r="Q779" i="6"/>
  <c r="Q783" i="6"/>
  <c r="Q787" i="6"/>
  <c r="Q791" i="6"/>
  <c r="Q795" i="6"/>
  <c r="Q799" i="6"/>
  <c r="Q803" i="6"/>
  <c r="Q807" i="6"/>
  <c r="Q811" i="6"/>
  <c r="Q815" i="6"/>
  <c r="Q819" i="6"/>
  <c r="Q823" i="6"/>
  <c r="Q827" i="6"/>
  <c r="Q831" i="6"/>
  <c r="Q835" i="6"/>
  <c r="Q839" i="6"/>
  <c r="Q843" i="6"/>
  <c r="Q847" i="6"/>
  <c r="Q851" i="6"/>
  <c r="Q855" i="6"/>
  <c r="Q859" i="6"/>
  <c r="Q863" i="6"/>
  <c r="Q867" i="6"/>
  <c r="Q871" i="6"/>
  <c r="Q875" i="6"/>
  <c r="Q879" i="6"/>
  <c r="Q883" i="6"/>
  <c r="Q887" i="6"/>
  <c r="Q891" i="6"/>
  <c r="Q895" i="6"/>
  <c r="Q899" i="6"/>
  <c r="Q903" i="6"/>
  <c r="Q907" i="6"/>
  <c r="Q911" i="6"/>
  <c r="Q915" i="6"/>
  <c r="Q919" i="6"/>
  <c r="Q923" i="6"/>
  <c r="Q927" i="6"/>
  <c r="Q931" i="6"/>
  <c r="Q935" i="6"/>
  <c r="Q939" i="6"/>
  <c r="Q943" i="6"/>
  <c r="Q947" i="6"/>
  <c r="Q951" i="6"/>
  <c r="Q955" i="6"/>
  <c r="Q959" i="6"/>
  <c r="Q963" i="6"/>
  <c r="Q967" i="6"/>
  <c r="Q971" i="6"/>
  <c r="Q975" i="6"/>
  <c r="Q979" i="6"/>
  <c r="Q983" i="6"/>
  <c r="Q987" i="6"/>
  <c r="Q991" i="6"/>
  <c r="Q995" i="6"/>
  <c r="Q999" i="6"/>
  <c r="Q1003" i="6"/>
  <c r="Q1007" i="6"/>
  <c r="Q1011" i="6"/>
  <c r="Q1015" i="6"/>
  <c r="Q1019" i="6"/>
  <c r="Q1023" i="6"/>
  <c r="Q1027" i="6"/>
  <c r="Q1031" i="6"/>
  <c r="Q1035" i="6"/>
  <c r="Q1039" i="6"/>
  <c r="Q1043" i="6"/>
  <c r="Q1047" i="6"/>
  <c r="Q1051" i="6"/>
  <c r="Q1055" i="6"/>
  <c r="Q1059" i="6"/>
  <c r="Q1063" i="6"/>
  <c r="Q1067" i="6"/>
  <c r="Q1071" i="6"/>
  <c r="Q1075" i="6"/>
  <c r="Q1079" i="6"/>
  <c r="Q1083" i="6"/>
  <c r="Q1087" i="6"/>
  <c r="Q1091" i="6"/>
  <c r="Q1095" i="6"/>
  <c r="Q1099" i="6"/>
  <c r="Q1103" i="6"/>
  <c r="Q1107" i="6"/>
  <c r="Q1111" i="6"/>
  <c r="Q1115" i="6"/>
  <c r="Q1119" i="6"/>
  <c r="Q1123" i="6"/>
  <c r="Q1127" i="6"/>
  <c r="Q1131" i="6"/>
  <c r="Q1135" i="6"/>
  <c r="Q1139" i="6"/>
  <c r="Q1143" i="6"/>
  <c r="Q1147" i="6"/>
  <c r="Q1151" i="6"/>
  <c r="Q1155" i="6"/>
  <c r="Q1159" i="6"/>
  <c r="Q1163" i="6"/>
  <c r="Q1167" i="6"/>
  <c r="Q1171" i="6"/>
  <c r="Q1175" i="6"/>
  <c r="Q1179" i="6"/>
  <c r="Q1183" i="6"/>
  <c r="Q1187" i="6"/>
  <c r="Q1191" i="6"/>
  <c r="Q1195" i="6"/>
  <c r="Q1199" i="6"/>
  <c r="Q1203" i="6"/>
  <c r="Q1207" i="6"/>
  <c r="Q1211" i="6"/>
  <c r="Q1215" i="6"/>
  <c r="Q1219" i="6"/>
  <c r="Q1223" i="6"/>
  <c r="Q1227" i="6"/>
  <c r="Q1231" i="6"/>
  <c r="Q1235" i="6"/>
  <c r="Q1239" i="6"/>
  <c r="Q1243" i="6"/>
  <c r="Q1247" i="6"/>
  <c r="Q1251" i="6"/>
  <c r="Q1255" i="6"/>
  <c r="Q1259" i="6"/>
  <c r="Q1263" i="6"/>
  <c r="Q1267" i="6"/>
  <c r="Q1271" i="6"/>
  <c r="Q1275" i="6"/>
  <c r="Q1279" i="6"/>
  <c r="Q1283" i="6"/>
  <c r="Q1287" i="6"/>
  <c r="Q1291" i="6"/>
  <c r="Q1295" i="6"/>
  <c r="Q1299" i="6"/>
  <c r="Q1303" i="6"/>
  <c r="Q1307" i="6"/>
  <c r="Q1311" i="6"/>
  <c r="Q1315" i="6"/>
  <c r="Q1319" i="6"/>
  <c r="Q1323" i="6"/>
  <c r="Q1327" i="6"/>
  <c r="Q1331" i="6"/>
  <c r="Q1335" i="6"/>
  <c r="Q1339" i="6"/>
  <c r="Q1343" i="6"/>
  <c r="Q1347" i="6"/>
  <c r="Q1351" i="6"/>
  <c r="Q1355" i="6"/>
  <c r="Q1359" i="6"/>
  <c r="Q1363" i="6"/>
  <c r="Q1367" i="6"/>
  <c r="Q1371" i="6"/>
  <c r="Q1375" i="6"/>
  <c r="Q1379" i="6"/>
  <c r="Q1383" i="6"/>
  <c r="Q1387" i="6"/>
  <c r="Q1391" i="6"/>
  <c r="Q1395" i="6"/>
  <c r="Q1399" i="6"/>
  <c r="Q1403" i="6"/>
  <c r="Q1407" i="6"/>
  <c r="Q1411" i="6"/>
  <c r="Q1415" i="6"/>
  <c r="Q1419" i="6"/>
  <c r="Q1423" i="6"/>
  <c r="Q1427" i="6"/>
  <c r="Q1431" i="6"/>
  <c r="Q1436" i="6"/>
  <c r="Q1440" i="6"/>
  <c r="Q1444" i="6"/>
  <c r="Q1448" i="6"/>
  <c r="Q1452" i="6"/>
  <c r="Q1456" i="6"/>
  <c r="Q1460" i="6"/>
  <c r="Q1464" i="6"/>
  <c r="Q1468" i="6"/>
  <c r="Q1472" i="6"/>
  <c r="Q1476" i="6"/>
  <c r="Q1480" i="6"/>
  <c r="Q1484" i="6"/>
  <c r="Q1488" i="6"/>
  <c r="Q1492" i="6"/>
  <c r="Q1496" i="6"/>
  <c r="Q1500" i="6"/>
  <c r="Q1504" i="6"/>
  <c r="Q1508" i="6"/>
  <c r="Q1512" i="6"/>
  <c r="Q1516" i="6"/>
  <c r="Q1520" i="6"/>
  <c r="Q1524" i="6"/>
  <c r="Q1528" i="6"/>
  <c r="Q1532" i="6"/>
  <c r="Q1536" i="6"/>
  <c r="Q1540" i="6"/>
  <c r="Q1544" i="6"/>
  <c r="Q1548" i="6"/>
  <c r="Q1552" i="6"/>
  <c r="Q1556" i="6"/>
  <c r="Q1560" i="6"/>
  <c r="Q1564" i="6"/>
  <c r="Q1568" i="6"/>
  <c r="Q1572" i="6"/>
  <c r="Q1576" i="6"/>
  <c r="Q1580" i="6"/>
  <c r="Q1584" i="6"/>
  <c r="Q1588" i="6"/>
  <c r="Q11" i="6"/>
  <c r="Q14" i="6"/>
  <c r="Q28" i="6"/>
  <c r="Q31" i="6"/>
  <c r="Q36" i="6"/>
  <c r="Q50" i="6"/>
  <c r="Q55" i="6"/>
  <c r="Q58" i="6"/>
  <c r="Q72" i="6"/>
  <c r="Q75" i="6"/>
  <c r="Q78" i="6"/>
  <c r="Q92" i="6"/>
  <c r="Q95" i="6"/>
  <c r="Q100" i="6"/>
  <c r="Q114" i="6"/>
  <c r="Q119" i="6"/>
  <c r="Q122" i="6"/>
  <c r="Q136" i="6"/>
  <c r="Q139" i="6"/>
  <c r="Q142" i="6"/>
  <c r="Q156" i="6"/>
  <c r="Q159" i="6"/>
  <c r="Q164" i="6"/>
  <c r="Q178" i="6"/>
  <c r="Q183" i="6"/>
  <c r="Q186" i="6"/>
  <c r="Q200" i="6"/>
  <c r="Q203" i="6"/>
  <c r="Q206" i="6"/>
  <c r="Q220" i="6"/>
  <c r="Q223" i="6"/>
  <c r="Q228" i="6"/>
  <c r="Q242" i="6"/>
  <c r="Q247" i="6"/>
  <c r="Q250" i="6"/>
  <c r="Q264" i="6"/>
  <c r="Q267" i="6"/>
  <c r="Q270" i="6"/>
  <c r="Q284" i="6"/>
  <c r="Q287" i="6"/>
  <c r="Q292" i="6"/>
  <c r="Q306" i="6"/>
  <c r="Q311" i="6"/>
  <c r="Q314" i="6"/>
  <c r="Q328" i="6"/>
  <c r="Q331" i="6"/>
  <c r="Q334" i="6"/>
  <c r="Q348" i="6"/>
  <c r="Q351" i="6"/>
  <c r="Q354" i="6"/>
  <c r="Q357" i="6"/>
  <c r="Q367" i="6"/>
  <c r="Q370" i="6"/>
  <c r="Q373" i="6"/>
  <c r="Q383" i="6"/>
  <c r="Q386" i="6"/>
  <c r="Q389" i="6"/>
  <c r="Q399" i="6"/>
  <c r="Q402" i="6"/>
  <c r="Q405" i="6"/>
  <c r="Q415" i="6"/>
  <c r="Q418" i="6"/>
  <c r="Q421" i="6"/>
  <c r="Q431" i="6"/>
  <c r="Q434" i="6"/>
  <c r="Q437" i="6"/>
  <c r="Q447" i="6"/>
  <c r="Q450" i="6"/>
  <c r="Q453" i="6"/>
  <c r="Q463" i="6"/>
  <c r="Q466" i="6"/>
  <c r="Q469" i="6"/>
  <c r="Q479" i="6"/>
  <c r="Q483" i="6"/>
  <c r="Q486" i="6"/>
  <c r="Q496" i="6"/>
  <c r="Q499" i="6"/>
  <c r="Q502" i="6"/>
  <c r="Q512" i="6"/>
  <c r="Q515" i="6"/>
  <c r="Q518" i="6"/>
  <c r="Q528" i="6"/>
  <c r="Q531" i="6"/>
  <c r="Q534" i="6"/>
  <c r="Q544" i="6"/>
  <c r="Q12" i="6"/>
  <c r="Q42" i="6"/>
  <c r="Q47" i="6"/>
  <c r="Q56" i="6"/>
  <c r="Q84" i="6"/>
  <c r="Q91" i="6"/>
  <c r="Q98" i="6"/>
  <c r="Q126" i="6"/>
  <c r="Q135" i="6"/>
  <c r="Q140" i="6"/>
  <c r="Q170" i="6"/>
  <c r="Q175" i="6"/>
  <c r="Q184" i="6"/>
  <c r="Q212" i="6"/>
  <c r="Q219" i="6"/>
  <c r="Q226" i="6"/>
  <c r="Q254" i="6"/>
  <c r="Q263" i="6"/>
  <c r="Q268" i="6"/>
  <c r="Q298" i="6"/>
  <c r="Q303" i="6"/>
  <c r="Q312" i="6"/>
  <c r="Q340" i="6"/>
  <c r="Q347" i="6"/>
  <c r="Q369" i="6"/>
  <c r="Q374" i="6"/>
  <c r="Q379" i="6"/>
  <c r="Q401" i="6"/>
  <c r="Q406" i="6"/>
  <c r="Q411" i="6"/>
  <c r="Q433" i="6"/>
  <c r="Q438" i="6"/>
  <c r="Q443" i="6"/>
  <c r="Q465" i="6"/>
  <c r="Q470" i="6"/>
  <c r="Q475" i="6"/>
  <c r="Q498" i="6"/>
  <c r="Q503" i="6"/>
  <c r="Q508" i="6"/>
  <c r="Q530" i="6"/>
  <c r="Q535" i="6"/>
  <c r="Q540" i="6"/>
  <c r="Q548" i="6"/>
  <c r="Q551" i="6"/>
  <c r="Q556" i="6"/>
  <c r="Q570" i="6"/>
  <c r="Q575" i="6"/>
  <c r="Q578" i="6"/>
  <c r="Q592" i="6"/>
  <c r="Q595" i="6"/>
  <c r="Q598" i="6"/>
  <c r="Q612" i="6"/>
  <c r="Q615" i="6"/>
  <c r="Q620" i="6"/>
  <c r="Q634" i="6"/>
  <c r="Q639" i="6"/>
  <c r="Q642" i="6"/>
  <c r="Q656" i="6"/>
  <c r="Q659" i="6"/>
  <c r="Q662" i="6"/>
  <c r="Q676" i="6"/>
  <c r="Q679" i="6"/>
  <c r="Q684" i="6"/>
  <c r="Q698" i="6"/>
  <c r="Q703" i="6"/>
  <c r="Q706" i="6"/>
  <c r="Q720" i="6"/>
  <c r="Q723" i="6"/>
  <c r="Q726" i="6"/>
  <c r="Q740" i="6"/>
  <c r="Q743" i="6"/>
  <c r="Q748" i="6"/>
  <c r="Q762" i="6"/>
  <c r="Q767" i="6"/>
  <c r="Q770" i="6"/>
  <c r="Q782" i="6"/>
  <c r="Q785" i="6"/>
  <c r="Q788" i="6"/>
  <c r="Q798" i="6"/>
  <c r="Q801" i="6"/>
  <c r="Q804" i="6"/>
  <c r="Q814" i="6"/>
  <c r="Q817" i="6"/>
  <c r="Q820" i="6"/>
  <c r="Q830" i="6"/>
  <c r="Q833" i="6"/>
  <c r="Q836" i="6"/>
  <c r="Q846" i="6"/>
  <c r="Q849" i="6"/>
  <c r="Q852" i="6"/>
  <c r="Q862" i="6"/>
  <c r="Q865" i="6"/>
  <c r="Q868" i="6"/>
  <c r="Q878" i="6"/>
  <c r="Q881" i="6"/>
  <c r="Q884" i="6"/>
  <c r="Q894" i="6"/>
  <c r="Q897" i="6"/>
  <c r="Q900" i="6"/>
  <c r="Q910" i="6"/>
  <c r="Q913" i="6"/>
  <c r="Q916" i="6"/>
  <c r="Q926" i="6"/>
  <c r="Q929" i="6"/>
  <c r="Q932" i="6"/>
  <c r="Q942" i="6"/>
  <c r="Q945" i="6"/>
  <c r="Q948" i="6"/>
  <c r="Q958" i="6"/>
  <c r="Q961" i="6"/>
  <c r="Q964" i="6"/>
  <c r="Q974" i="6"/>
  <c r="Q977" i="6"/>
  <c r="Q980" i="6"/>
  <c r="Q990" i="6"/>
  <c r="Q993" i="6"/>
  <c r="Q996" i="6"/>
  <c r="Q1006" i="6"/>
  <c r="Q1009" i="6"/>
  <c r="Q1012" i="6"/>
  <c r="Q1022" i="6"/>
  <c r="Q1025" i="6"/>
  <c r="Q1028" i="6"/>
  <c r="Q1038" i="6"/>
  <c r="Q1041" i="6"/>
  <c r="Q1044" i="6"/>
  <c r="Q1054" i="6"/>
  <c r="Q1057" i="6"/>
  <c r="Q1060" i="6"/>
  <c r="Q1070" i="6"/>
  <c r="Q1073" i="6"/>
  <c r="Q1076" i="6"/>
  <c r="Q1086" i="6"/>
  <c r="Q1089" i="6"/>
  <c r="Q1092" i="6"/>
  <c r="Q1102" i="6"/>
  <c r="Q1105" i="6"/>
  <c r="Q1108" i="6"/>
  <c r="Q1118" i="6"/>
  <c r="Q1121" i="6"/>
  <c r="Q1124" i="6"/>
  <c r="Q1134" i="6"/>
  <c r="Q1137" i="6"/>
  <c r="Q1140" i="6"/>
  <c r="Q1150" i="6"/>
  <c r="Q1153" i="6"/>
  <c r="Q1156" i="6"/>
  <c r="Q1166" i="6"/>
  <c r="Q1169" i="6"/>
  <c r="Q1172" i="6"/>
  <c r="Q1182" i="6"/>
  <c r="Q1185" i="6"/>
  <c r="Q1188" i="6"/>
  <c r="Q1198" i="6"/>
  <c r="Q1201" i="6"/>
  <c r="Q1204" i="6"/>
  <c r="Q1214" i="6"/>
  <c r="Q1217" i="6"/>
  <c r="Q1220" i="6"/>
  <c r="Q1230" i="6"/>
  <c r="Q1233" i="6"/>
  <c r="Q1236" i="6"/>
  <c r="Q1246" i="6"/>
  <c r="Q1249" i="6"/>
  <c r="Q1252" i="6"/>
  <c r="Q1262" i="6"/>
  <c r="Q1265" i="6"/>
  <c r="Q1268" i="6"/>
  <c r="Q1278" i="6"/>
  <c r="Q1281" i="6"/>
  <c r="Q1284" i="6"/>
  <c r="Q1294" i="6"/>
  <c r="Q30" i="6"/>
  <c r="Q20" i="6"/>
  <c r="Q27" i="6"/>
  <c r="Q34" i="6"/>
  <c r="Q62" i="6"/>
  <c r="Q71" i="6"/>
  <c r="Q76" i="6"/>
  <c r="Q106" i="6"/>
  <c r="Q111" i="6"/>
  <c r="Q120" i="6"/>
  <c r="Q148" i="6"/>
  <c r="Q155" i="6"/>
  <c r="Q162" i="6"/>
  <c r="Q190" i="6"/>
  <c r="Q199" i="6"/>
  <c r="Q204" i="6"/>
  <c r="Q234" i="6"/>
  <c r="Q239" i="6"/>
  <c r="Q248" i="6"/>
  <c r="Q276" i="6"/>
  <c r="Q283" i="6"/>
  <c r="Q290" i="6"/>
  <c r="Q318" i="6"/>
  <c r="Q327" i="6"/>
  <c r="Q332" i="6"/>
  <c r="Q353" i="6"/>
  <c r="Q358" i="6"/>
  <c r="Q363" i="6"/>
  <c r="Q385" i="6"/>
  <c r="Q390" i="6"/>
  <c r="Q395" i="6"/>
  <c r="Q417" i="6"/>
  <c r="Q422" i="6"/>
  <c r="Q427" i="6"/>
  <c r="Q449" i="6"/>
  <c r="Q454" i="6"/>
  <c r="Q459" i="6"/>
  <c r="Q482" i="6"/>
  <c r="Q487" i="6"/>
  <c r="Q492" i="6"/>
  <c r="Q514" i="6"/>
  <c r="Q519" i="6"/>
  <c r="Q524" i="6"/>
  <c r="Q546" i="6"/>
  <c r="Q560" i="6"/>
  <c r="Q563" i="6"/>
  <c r="Q566" i="6"/>
  <c r="Q580" i="6"/>
  <c r="Q583" i="6"/>
  <c r="Q588" i="6"/>
  <c r="Q602" i="6"/>
  <c r="Q607" i="6"/>
  <c r="Q610" i="6"/>
  <c r="Q624" i="6"/>
  <c r="Q627" i="6"/>
  <c r="Q630" i="6"/>
  <c r="Q644" i="6"/>
  <c r="Q647" i="6"/>
  <c r="Q652" i="6"/>
  <c r="Q666" i="6"/>
  <c r="Q671" i="6"/>
  <c r="Q674" i="6"/>
  <c r="Q688" i="6"/>
  <c r="Q691" i="6"/>
  <c r="Q694" i="6"/>
  <c r="Q708" i="6"/>
  <c r="Q711" i="6"/>
  <c r="Q716" i="6"/>
  <c r="Q730" i="6"/>
  <c r="Q735" i="6"/>
  <c r="Q738" i="6"/>
  <c r="Q752" i="6"/>
  <c r="Q755" i="6"/>
  <c r="Q758" i="6"/>
  <c r="Q772" i="6"/>
  <c r="Q775" i="6"/>
  <c r="Q780" i="6"/>
  <c r="Q790" i="6"/>
  <c r="Q793" i="6"/>
  <c r="Q796" i="6"/>
  <c r="Q806" i="6"/>
  <c r="Q809" i="6"/>
  <c r="Q812" i="6"/>
  <c r="Q822" i="6"/>
  <c r="Q825" i="6"/>
  <c r="Q828" i="6"/>
  <c r="Q838" i="6"/>
  <c r="Q841" i="6"/>
  <c r="Q844" i="6"/>
  <c r="Q854" i="6"/>
  <c r="Q857" i="6"/>
  <c r="Q860" i="6"/>
  <c r="Q870" i="6"/>
  <c r="Q873" i="6"/>
  <c r="Q876" i="6"/>
  <c r="Q886" i="6"/>
  <c r="Q889" i="6"/>
  <c r="Q892" i="6"/>
  <c r="Q902" i="6"/>
  <c r="Q905" i="6"/>
  <c r="Q908" i="6"/>
  <c r="Q918" i="6"/>
  <c r="Q921" i="6"/>
  <c r="Q924" i="6"/>
  <c r="Q934" i="6"/>
  <c r="Q937" i="6"/>
  <c r="Q940" i="6"/>
  <c r="Q950" i="6"/>
  <c r="Q953" i="6"/>
  <c r="Q956" i="6"/>
  <c r="Q966" i="6"/>
  <c r="Q969" i="6"/>
  <c r="Q972" i="6"/>
  <c r="Q982" i="6"/>
  <c r="Q985" i="6"/>
  <c r="Q988" i="6"/>
  <c r="Q998" i="6"/>
  <c r="Q1001" i="6"/>
  <c r="Q1004" i="6"/>
  <c r="Q1014" i="6"/>
  <c r="Q1017" i="6"/>
  <c r="Q1020" i="6"/>
  <c r="Q1030" i="6"/>
  <c r="Q1033" i="6"/>
  <c r="Q1036" i="6"/>
  <c r="Q1046" i="6"/>
  <c r="Q1049" i="6"/>
  <c r="Q1052" i="6"/>
  <c r="Q1062" i="6"/>
  <c r="Q1065" i="6"/>
  <c r="Q1068" i="6"/>
  <c r="Q1078" i="6"/>
  <c r="Q1081" i="6"/>
  <c r="Q1084" i="6"/>
  <c r="Q1094" i="6"/>
  <c r="Q1097" i="6"/>
  <c r="Q1100" i="6"/>
  <c r="Q1110" i="6"/>
  <c r="Q1113" i="6"/>
  <c r="Q1116" i="6"/>
  <c r="Q1126" i="6"/>
  <c r="Q1129" i="6"/>
  <c r="Q1132" i="6"/>
  <c r="Q1142" i="6"/>
  <c r="Q1145" i="6"/>
  <c r="Q1148" i="6"/>
  <c r="Q1158" i="6"/>
  <c r="Q1161" i="6"/>
  <c r="Q1164" i="6"/>
  <c r="Q1174" i="6"/>
  <c r="Q1177" i="6"/>
  <c r="Q1180" i="6"/>
  <c r="Q1190" i="6"/>
  <c r="Q1193" i="6"/>
  <c r="Q1196" i="6"/>
  <c r="Q1206" i="6"/>
  <c r="Q1209" i="6"/>
  <c r="Q1212" i="6"/>
  <c r="Q1222" i="6"/>
  <c r="Q1225" i="6"/>
  <c r="Q1228" i="6"/>
  <c r="Q1238" i="6"/>
  <c r="Q1241" i="6"/>
  <c r="Q1244" i="6"/>
  <c r="Q1254" i="6"/>
  <c r="Q1257" i="6"/>
  <c r="Q1260" i="6"/>
  <c r="Q1270" i="6"/>
  <c r="Q1273" i="6"/>
  <c r="Q1276" i="6"/>
  <c r="Q1286" i="6"/>
  <c r="Q39" i="6"/>
  <c r="Q52" i="6"/>
  <c r="Q108" i="6"/>
  <c r="Q123" i="6"/>
  <c r="Q138" i="6"/>
  <c r="Q194" i="6"/>
  <c r="Q207" i="6"/>
  <c r="Q222" i="6"/>
  <c r="Q280" i="6"/>
  <c r="Q295" i="6"/>
  <c r="Q308" i="6"/>
  <c r="Q371" i="6"/>
  <c r="Q382" i="6"/>
  <c r="Q393" i="6"/>
  <c r="Q435" i="6"/>
  <c r="Q446" i="6"/>
  <c r="Q457" i="6"/>
  <c r="Q500" i="6"/>
  <c r="Q511" i="6"/>
  <c r="Q522" i="6"/>
  <c r="Q572" i="6"/>
  <c r="Q579" i="6"/>
  <c r="Q586" i="6"/>
  <c r="Q614" i="6"/>
  <c r="Q623" i="6"/>
  <c r="Q628" i="6"/>
  <c r="Q658" i="6"/>
  <c r="Q663" i="6"/>
  <c r="Q672" i="6"/>
  <c r="Q700" i="6"/>
  <c r="Q707" i="6"/>
  <c r="Q714" i="6"/>
  <c r="Q742" i="6"/>
  <c r="Q751" i="6"/>
  <c r="Q756" i="6"/>
  <c r="Q784" i="6"/>
  <c r="Q789" i="6"/>
  <c r="Q794" i="6"/>
  <c r="Q816" i="6"/>
  <c r="Q821" i="6"/>
  <c r="Q826" i="6"/>
  <c r="Q848" i="6"/>
  <c r="Q853" i="6"/>
  <c r="Q858" i="6"/>
  <c r="Q880" i="6"/>
  <c r="Q885" i="6"/>
  <c r="Q890" i="6"/>
  <c r="Q912" i="6"/>
  <c r="Q917" i="6"/>
  <c r="Q922" i="6"/>
  <c r="Q944" i="6"/>
  <c r="Q949" i="6"/>
  <c r="Q954" i="6"/>
  <c r="Q976" i="6"/>
  <c r="Q981" i="6"/>
  <c r="Q986" i="6"/>
  <c r="Q1008" i="6"/>
  <c r="Q1013" i="6"/>
  <c r="Q1018" i="6"/>
  <c r="Q1040" i="6"/>
  <c r="Q1045" i="6"/>
  <c r="Q1050" i="6"/>
  <c r="Q1072" i="6"/>
  <c r="Q1077" i="6"/>
  <c r="Q1082" i="6"/>
  <c r="Q1104" i="6"/>
  <c r="Q1109" i="6"/>
  <c r="Q1114" i="6"/>
  <c r="Q1136" i="6"/>
  <c r="Q1141" i="6"/>
  <c r="Q1146" i="6"/>
  <c r="Q1168" i="6"/>
  <c r="Q1173" i="6"/>
  <c r="Q1178" i="6"/>
  <c r="Q1200" i="6"/>
  <c r="Q1205" i="6"/>
  <c r="Q1210" i="6"/>
  <c r="Q1232" i="6"/>
  <c r="Q1237" i="6"/>
  <c r="Q1242" i="6"/>
  <c r="Q1264" i="6"/>
  <c r="Q1269" i="6"/>
  <c r="Q1274" i="6"/>
  <c r="Q1289" i="6"/>
  <c r="Q1292" i="6"/>
  <c r="Q24" i="6"/>
  <c r="Q88" i="6"/>
  <c r="Q103" i="6"/>
  <c r="Q116" i="6"/>
  <c r="Q172" i="6"/>
  <c r="Q187" i="6"/>
  <c r="Q202" i="6"/>
  <c r="Q258" i="6"/>
  <c r="Q271" i="6"/>
  <c r="Q286" i="6"/>
  <c r="Q344" i="6"/>
  <c r="Q355" i="6"/>
  <c r="Q366" i="6"/>
  <c r="Q377" i="6"/>
  <c r="Q419" i="6"/>
  <c r="Q430" i="6"/>
  <c r="Q441" i="6"/>
  <c r="Q484" i="6"/>
  <c r="Q495" i="6"/>
  <c r="Q506" i="6"/>
  <c r="Q562" i="6"/>
  <c r="Q567" i="6"/>
  <c r="Q576" i="6"/>
  <c r="Q604" i="6"/>
  <c r="Q611" i="6"/>
  <c r="Q618" i="6"/>
  <c r="Q646" i="6"/>
  <c r="Q655" i="6"/>
  <c r="Q660" i="6"/>
  <c r="Q690" i="6"/>
  <c r="Q695" i="6"/>
  <c r="Q704" i="6"/>
  <c r="Q732" i="6"/>
  <c r="Q739" i="6"/>
  <c r="Q746" i="6"/>
  <c r="Q774" i="6"/>
  <c r="Q781" i="6"/>
  <c r="Q786" i="6"/>
  <c r="Q808" i="6"/>
  <c r="Q813" i="6"/>
  <c r="Q818" i="6"/>
  <c r="Q840" i="6"/>
  <c r="Q845" i="6"/>
  <c r="Q850" i="6"/>
  <c r="Q872" i="6"/>
  <c r="Q877" i="6"/>
  <c r="Q882" i="6"/>
  <c r="Q904" i="6"/>
  <c r="Q909" i="6"/>
  <c r="Q914" i="6"/>
  <c r="Q936" i="6"/>
  <c r="Q941" i="6"/>
  <c r="Q946" i="6"/>
  <c r="Q968" i="6"/>
  <c r="Q973" i="6"/>
  <c r="Q978" i="6"/>
  <c r="Q1000" i="6"/>
  <c r="Q1005" i="6"/>
  <c r="Q1010" i="6"/>
  <c r="Q1032" i="6"/>
  <c r="Q1037" i="6"/>
  <c r="Q1042" i="6"/>
  <c r="Q1064" i="6"/>
  <c r="Q1069" i="6"/>
  <c r="Q1074" i="6"/>
  <c r="Q1096" i="6"/>
  <c r="Q1101" i="6"/>
  <c r="Q1106" i="6"/>
  <c r="Q1128" i="6"/>
  <c r="Q1133" i="6"/>
  <c r="Q1138" i="6"/>
  <c r="Q1160" i="6"/>
  <c r="Q1165" i="6"/>
  <c r="Q1170" i="6"/>
  <c r="Q1192" i="6"/>
  <c r="Q1197" i="6"/>
  <c r="Q1202" i="6"/>
  <c r="Q1224" i="6"/>
  <c r="Q1229" i="6"/>
  <c r="Q1234" i="6"/>
  <c r="Q1256" i="6"/>
  <c r="Q1261" i="6"/>
  <c r="Q1266" i="6"/>
  <c r="Q1288" i="6"/>
  <c r="Q1297" i="6"/>
  <c r="Q15" i="6"/>
  <c r="Q66" i="6"/>
  <c r="Q79" i="6"/>
  <c r="Q94" i="6"/>
  <c r="Q152" i="6"/>
  <c r="Q167" i="6"/>
  <c r="Q180" i="6"/>
  <c r="Q236" i="6"/>
  <c r="Q251" i="6"/>
  <c r="Q266" i="6"/>
  <c r="Q322" i="6"/>
  <c r="Q335" i="6"/>
  <c r="Q350" i="6"/>
  <c r="Q361" i="6"/>
  <c r="Q403" i="6"/>
  <c r="Q414" i="6"/>
  <c r="Q425" i="6"/>
  <c r="Q467" i="6"/>
  <c r="Q478" i="6"/>
  <c r="Q490" i="6"/>
  <c r="Q532" i="6"/>
  <c r="Q543" i="6"/>
  <c r="Q550" i="6"/>
  <c r="Q559" i="6"/>
  <c r="Q564" i="6"/>
  <c r="Q594" i="6"/>
  <c r="Q599" i="6"/>
  <c r="Q608" i="6"/>
  <c r="Q636" i="6"/>
  <c r="Q643" i="6"/>
  <c r="Q650" i="6"/>
  <c r="Q678" i="6"/>
  <c r="Q687" i="6"/>
  <c r="Q692" i="6"/>
  <c r="Q722" i="6"/>
  <c r="Q727" i="6"/>
  <c r="Q736" i="6"/>
  <c r="Q764" i="6"/>
  <c r="Q771" i="6"/>
  <c r="Q778" i="6"/>
  <c r="Q800" i="6"/>
  <c r="Q805" i="6"/>
  <c r="Q810" i="6"/>
  <c r="Q832" i="6"/>
  <c r="Q837" i="6"/>
  <c r="Q842" i="6"/>
  <c r="Q864" i="6"/>
  <c r="Q869" i="6"/>
  <c r="Q874" i="6"/>
  <c r="Q896" i="6"/>
  <c r="Q901" i="6"/>
  <c r="Q906" i="6"/>
  <c r="Q928" i="6"/>
  <c r="Q933" i="6"/>
  <c r="Q938" i="6"/>
  <c r="Q960" i="6"/>
  <c r="Q965" i="6"/>
  <c r="Q970" i="6"/>
  <c r="Q992" i="6"/>
  <c r="Q997" i="6"/>
  <c r="Q1002" i="6"/>
  <c r="Q1024" i="6"/>
  <c r="Q1029" i="6"/>
  <c r="Q1034" i="6"/>
  <c r="Q1056" i="6"/>
  <c r="Q1061" i="6"/>
  <c r="Q1066" i="6"/>
  <c r="Q1088" i="6"/>
  <c r="Q1093" i="6"/>
  <c r="Q1098" i="6"/>
  <c r="Q1120" i="6"/>
  <c r="Q1125" i="6"/>
  <c r="Q1130" i="6"/>
  <c r="Q44" i="6"/>
  <c r="Q244" i="6"/>
  <c r="Q315" i="6"/>
  <c r="Q409" i="6"/>
  <c r="Q462" i="6"/>
  <c r="Q516" i="6"/>
  <c r="Q554" i="6"/>
  <c r="Q591" i="6"/>
  <c r="Q626" i="6"/>
  <c r="Q724" i="6"/>
  <c r="Q759" i="6"/>
  <c r="Q792" i="6"/>
  <c r="Q866" i="6"/>
  <c r="Q893" i="6"/>
  <c r="Q920" i="6"/>
  <c r="Q994" i="6"/>
  <c r="Q1021" i="6"/>
  <c r="Q1048" i="6"/>
  <c r="Q1122" i="6"/>
  <c r="Q1149" i="6"/>
  <c r="Q1154" i="6"/>
  <c r="Q1194" i="6"/>
  <c r="Q1213" i="6"/>
  <c r="Q1218" i="6"/>
  <c r="Q1258" i="6"/>
  <c r="Q1277" i="6"/>
  <c r="Q1282" i="6"/>
  <c r="Q1296" i="6"/>
  <c r="Q1302" i="6"/>
  <c r="Q1305" i="6"/>
  <c r="Q1308" i="6"/>
  <c r="Q1318" i="6"/>
  <c r="Q1321" i="6"/>
  <c r="Q1324" i="6"/>
  <c r="Q1334" i="6"/>
  <c r="Q1337" i="6"/>
  <c r="Q1340" i="6"/>
  <c r="Q1350" i="6"/>
  <c r="Q1353" i="6"/>
  <c r="Q1356" i="6"/>
  <c r="Q1366" i="6"/>
  <c r="Q1369" i="6"/>
  <c r="Q1372" i="6"/>
  <c r="Q1382" i="6"/>
  <c r="Q1385" i="6"/>
  <c r="Q1388" i="6"/>
  <c r="Q1398" i="6"/>
  <c r="Q1401" i="6"/>
  <c r="Q1404" i="6"/>
  <c r="Q1414" i="6"/>
  <c r="Q1417" i="6"/>
  <c r="Q1420" i="6"/>
  <c r="Q1430" i="6"/>
  <c r="Q1433" i="6"/>
  <c r="Q1437" i="6"/>
  <c r="Q1447" i="6"/>
  <c r="Q1450" i="6"/>
  <c r="Q1453" i="6"/>
  <c r="Q1463" i="6"/>
  <c r="Q1466" i="6"/>
  <c r="Q1469" i="6"/>
  <c r="Q1479" i="6"/>
  <c r="Q1482" i="6"/>
  <c r="Q1485" i="6"/>
  <c r="Q1495" i="6"/>
  <c r="Q1498" i="6"/>
  <c r="Q1501" i="6"/>
  <c r="Q1511" i="6"/>
  <c r="Q1514" i="6"/>
  <c r="Q1517" i="6"/>
  <c r="Q1527" i="6"/>
  <c r="Q1530" i="6"/>
  <c r="Q1533" i="6"/>
  <c r="Q1543" i="6"/>
  <c r="Q1546" i="6"/>
  <c r="Q1549" i="6"/>
  <c r="Q1559" i="6"/>
  <c r="Q1562" i="6"/>
  <c r="Q1565" i="6"/>
  <c r="Q1575" i="6"/>
  <c r="Q1578" i="6"/>
  <c r="Q1581" i="6"/>
  <c r="Q1591" i="6"/>
  <c r="Q1595" i="6"/>
  <c r="Q1599" i="6"/>
  <c r="Q1603" i="6"/>
  <c r="Q1607" i="6"/>
  <c r="Q1611" i="6"/>
  <c r="Q1615" i="6"/>
  <c r="Q1619" i="6"/>
  <c r="Q1623" i="6"/>
  <c r="Q1627" i="6"/>
  <c r="Q1631" i="6"/>
  <c r="Q1635" i="6"/>
  <c r="Q1639" i="6"/>
  <c r="Q1643" i="6"/>
  <c r="Q1647" i="6"/>
  <c r="Q1651" i="6"/>
  <c r="Q1655" i="6"/>
  <c r="Q1659" i="6"/>
  <c r="Q1663" i="6"/>
  <c r="Q1667" i="6"/>
  <c r="Q1671" i="6"/>
  <c r="Q1675" i="6"/>
  <c r="Q1679" i="6"/>
  <c r="Q1683" i="6"/>
  <c r="Q1687" i="6"/>
  <c r="Q1691" i="6"/>
  <c r="Q1695" i="6"/>
  <c r="Q1699" i="6"/>
  <c r="Q1703" i="6"/>
  <c r="Q1707" i="6"/>
  <c r="Q1711" i="6"/>
  <c r="Q1715" i="6"/>
  <c r="Q1719" i="6"/>
  <c r="Q1723" i="6"/>
  <c r="Q1727" i="6"/>
  <c r="Q1731" i="6"/>
  <c r="Q1735" i="6"/>
  <c r="Q1739" i="6"/>
  <c r="Q1743" i="6"/>
  <c r="Q1747" i="6"/>
  <c r="Q1751" i="6"/>
  <c r="Q1755" i="6"/>
  <c r="Q1759" i="6"/>
  <c r="Q1763" i="6"/>
  <c r="Q1767" i="6"/>
  <c r="Q1771" i="6"/>
  <c r="Q1775" i="6"/>
  <c r="Q1779" i="6"/>
  <c r="Q1783" i="6"/>
  <c r="Q1787" i="6"/>
  <c r="Q1791" i="6"/>
  <c r="Q1795" i="6"/>
  <c r="Q1799" i="6"/>
  <c r="Q1803" i="6"/>
  <c r="Q1807" i="6"/>
  <c r="Q1811" i="6"/>
  <c r="Q1815" i="6"/>
  <c r="Q1819" i="6"/>
  <c r="Q1823" i="6"/>
  <c r="Q1827" i="6"/>
  <c r="Q1831" i="6"/>
  <c r="Q1835" i="6"/>
  <c r="Q1839" i="6"/>
  <c r="Q1843" i="6"/>
  <c r="Q1847" i="6"/>
  <c r="Q1851" i="6"/>
  <c r="Q1855" i="6"/>
  <c r="Q1859" i="6"/>
  <c r="Q1863" i="6"/>
  <c r="Q1867" i="6"/>
  <c r="Q1871" i="6"/>
  <c r="Q1875" i="6"/>
  <c r="Q1879" i="6"/>
  <c r="Q1883" i="6"/>
  <c r="Q1887" i="6"/>
  <c r="Q1891" i="6"/>
  <c r="Q1895" i="6"/>
  <c r="Q1899" i="6"/>
  <c r="Q1903" i="6"/>
  <c r="Q1907" i="6"/>
  <c r="Q1911" i="6"/>
  <c r="Q1915" i="6"/>
  <c r="Q1919" i="6"/>
  <c r="Q1923" i="6"/>
  <c r="Q1927" i="6"/>
  <c r="Q1931" i="6"/>
  <c r="Q1935" i="6"/>
  <c r="Q1939" i="6"/>
  <c r="Q1943" i="6"/>
  <c r="Q158" i="6"/>
  <c r="Q231" i="6"/>
  <c r="Q300" i="6"/>
  <c r="Q398" i="6"/>
  <c r="Q451" i="6"/>
  <c r="Q547" i="6"/>
  <c r="Q582" i="6"/>
  <c r="Q682" i="6"/>
  <c r="Q719" i="6"/>
  <c r="Q754" i="6"/>
  <c r="Q834" i="6"/>
  <c r="Q861" i="6"/>
  <c r="Q888" i="6"/>
  <c r="Q962" i="6"/>
  <c r="Q989" i="6"/>
  <c r="Q1016" i="6"/>
  <c r="Q1090" i="6"/>
  <c r="Q1117" i="6"/>
  <c r="Q1144" i="6"/>
  <c r="Q1184" i="6"/>
  <c r="Q1189" i="6"/>
  <c r="Q1208" i="6"/>
  <c r="Q1248" i="6"/>
  <c r="Q1253" i="6"/>
  <c r="Q1272" i="6"/>
  <c r="Q1293" i="6"/>
  <c r="Q1298" i="6"/>
  <c r="Q1301" i="6"/>
  <c r="Q1304" i="6"/>
  <c r="Q1314" i="6"/>
  <c r="Q1317" i="6"/>
  <c r="Q1320" i="6"/>
  <c r="Q1330" i="6"/>
  <c r="Q1333" i="6"/>
  <c r="Q1336" i="6"/>
  <c r="Q1346" i="6"/>
  <c r="Q1349" i="6"/>
  <c r="Q1352" i="6"/>
  <c r="Q1362" i="6"/>
  <c r="Q1365" i="6"/>
  <c r="Q1368" i="6"/>
  <c r="Q1378" i="6"/>
  <c r="Q1381" i="6"/>
  <c r="Q1384" i="6"/>
  <c r="Q1394" i="6"/>
  <c r="Q1397" i="6"/>
  <c r="Q1400" i="6"/>
  <c r="Q1410" i="6"/>
  <c r="Q1413" i="6"/>
  <c r="Q1416" i="6"/>
  <c r="Q1426" i="6"/>
  <c r="Q1429" i="6"/>
  <c r="Q1432" i="6"/>
  <c r="Q1443" i="6"/>
  <c r="Q1446" i="6"/>
  <c r="Q1449" i="6"/>
  <c r="Q1459" i="6"/>
  <c r="Q1462" i="6"/>
  <c r="Q1465" i="6"/>
  <c r="Q1475" i="6"/>
  <c r="Q1478" i="6"/>
  <c r="Q1481" i="6"/>
  <c r="Q1491" i="6"/>
  <c r="Q1494" i="6"/>
  <c r="Q1497" i="6"/>
  <c r="Q1507" i="6"/>
  <c r="Q1510" i="6"/>
  <c r="Q1513" i="6"/>
  <c r="Q1523" i="6"/>
  <c r="Q1526" i="6"/>
  <c r="Q1529" i="6"/>
  <c r="Q1539" i="6"/>
  <c r="Q1542" i="6"/>
  <c r="Q1545" i="6"/>
  <c r="Q1555" i="6"/>
  <c r="Q1558" i="6"/>
  <c r="Q1561" i="6"/>
  <c r="Q1571" i="6"/>
  <c r="Q1574" i="6"/>
  <c r="Q1577" i="6"/>
  <c r="Q1587" i="6"/>
  <c r="Q1590" i="6"/>
  <c r="Q1594" i="6"/>
  <c r="Q1598" i="6"/>
  <c r="Q1602" i="6"/>
  <c r="Q1606" i="6"/>
  <c r="Q1610" i="6"/>
  <c r="Q1614" i="6"/>
  <c r="Q1618" i="6"/>
  <c r="Q1622" i="6"/>
  <c r="Q1626" i="6"/>
  <c r="Q1630" i="6"/>
  <c r="Q1634" i="6"/>
  <c r="Q1638" i="6"/>
  <c r="Q1642" i="6"/>
  <c r="Q1646" i="6"/>
  <c r="Q1650" i="6"/>
  <c r="Q1654" i="6"/>
  <c r="Q1658" i="6"/>
  <c r="Q1662" i="6"/>
  <c r="Q1666" i="6"/>
  <c r="Q1670" i="6"/>
  <c r="Q1674" i="6"/>
  <c r="Q1678" i="6"/>
  <c r="Q1682" i="6"/>
  <c r="Q1686" i="6"/>
  <c r="Q1690" i="6"/>
  <c r="Q1694" i="6"/>
  <c r="Q1698" i="6"/>
  <c r="Q1702" i="6"/>
  <c r="Q1706" i="6"/>
  <c r="Q1710" i="6"/>
  <c r="Q1714" i="6"/>
  <c r="Q1718" i="6"/>
  <c r="Q1722" i="6"/>
  <c r="Q1726" i="6"/>
  <c r="Q1730" i="6"/>
  <c r="Q1734" i="6"/>
  <c r="Q1738" i="6"/>
  <c r="Q1742" i="6"/>
  <c r="Q1746" i="6"/>
  <c r="Q1750" i="6"/>
  <c r="Q1754" i="6"/>
  <c r="Q1758" i="6"/>
  <c r="Q1762" i="6"/>
  <c r="Q1766" i="6"/>
  <c r="Q1770" i="6"/>
  <c r="Q1774" i="6"/>
  <c r="Q1778" i="6"/>
  <c r="Q1782" i="6"/>
  <c r="Q1786" i="6"/>
  <c r="Q1790" i="6"/>
  <c r="Q1794" i="6"/>
  <c r="Q1798" i="6"/>
  <c r="Q1802" i="6"/>
  <c r="Q1806" i="6"/>
  <c r="Q1810" i="6"/>
  <c r="Q1814" i="6"/>
  <c r="Q1818" i="6"/>
  <c r="Q1822" i="6"/>
  <c r="Q1826" i="6"/>
  <c r="Q1830" i="6"/>
  <c r="Q1834" i="6"/>
  <c r="Q1838" i="6"/>
  <c r="Q1842" i="6"/>
  <c r="Q1846" i="6"/>
  <c r="Q1850" i="6"/>
  <c r="Q1854" i="6"/>
  <c r="Q1858" i="6"/>
  <c r="Q1862" i="6"/>
  <c r="Q1866" i="6"/>
  <c r="Q1870" i="6"/>
  <c r="Q1874" i="6"/>
  <c r="Q1878" i="6"/>
  <c r="Q1882" i="6"/>
  <c r="Q1886" i="6"/>
  <c r="Q1890" i="6"/>
  <c r="Q1894" i="6"/>
  <c r="Q1898" i="6"/>
  <c r="Q1902" i="6"/>
  <c r="Q1906" i="6"/>
  <c r="Q1910" i="6"/>
  <c r="Q1914" i="6"/>
  <c r="Q1918" i="6"/>
  <c r="Q1922" i="6"/>
  <c r="Q1926" i="6"/>
  <c r="Q1930" i="6"/>
  <c r="Q1934" i="6"/>
  <c r="Q1938" i="6"/>
  <c r="Q1942" i="6"/>
  <c r="Q74" i="6"/>
  <c r="Q143" i="6"/>
  <c r="Q216" i="6"/>
  <c r="Q387" i="6"/>
  <c r="Q538" i="6"/>
  <c r="Q640" i="6"/>
  <c r="Q675" i="6"/>
  <c r="Q710" i="6"/>
  <c r="Q802" i="6"/>
  <c r="Q829" i="6"/>
  <c r="Q856" i="6"/>
  <c r="Q930" i="6"/>
  <c r="Q957" i="6"/>
  <c r="Q984" i="6"/>
  <c r="Q1058" i="6"/>
  <c r="Q1085" i="6"/>
  <c r="Q1112" i="6"/>
  <c r="Q1162" i="6"/>
  <c r="Q1181" i="6"/>
  <c r="Q1186" i="6"/>
  <c r="Q1226" i="6"/>
  <c r="Q1245" i="6"/>
  <c r="Q1250" i="6"/>
  <c r="Q1290" i="6"/>
  <c r="Q1300" i="6"/>
  <c r="Q1310" i="6"/>
  <c r="Q1313" i="6"/>
  <c r="Q1316" i="6"/>
  <c r="Q1326" i="6"/>
  <c r="Q1329" i="6"/>
  <c r="Q1332" i="6"/>
  <c r="Q1342" i="6"/>
  <c r="Q1345" i="6"/>
  <c r="Q1348" i="6"/>
  <c r="Q1358" i="6"/>
  <c r="Q1361" i="6"/>
  <c r="Q1364" i="6"/>
  <c r="Q1374" i="6"/>
  <c r="Q1377" i="6"/>
  <c r="Q1380" i="6"/>
  <c r="Q1390" i="6"/>
  <c r="Q1393" i="6"/>
  <c r="Q1396" i="6"/>
  <c r="Q1406" i="6"/>
  <c r="Q1409" i="6"/>
  <c r="Q1412" i="6"/>
  <c r="Q1422" i="6"/>
  <c r="Q1425" i="6"/>
  <c r="Q1428" i="6"/>
  <c r="Q1439" i="6"/>
  <c r="Q1442" i="6"/>
  <c r="Q1445" i="6"/>
  <c r="Q1455" i="6"/>
  <c r="Q1458" i="6"/>
  <c r="Q1461" i="6"/>
  <c r="Q1471" i="6"/>
  <c r="Q1474" i="6"/>
  <c r="Q1477" i="6"/>
  <c r="Q1487" i="6"/>
  <c r="Q1490" i="6"/>
  <c r="Q1493" i="6"/>
  <c r="Q1503" i="6"/>
  <c r="Q1506" i="6"/>
  <c r="Q1509" i="6"/>
  <c r="Q1519" i="6"/>
  <c r="Q1522" i="6"/>
  <c r="Q1525" i="6"/>
  <c r="Q1535" i="6"/>
  <c r="Q1538" i="6"/>
  <c r="Q1541" i="6"/>
  <c r="Q1551" i="6"/>
  <c r="Q1554" i="6"/>
  <c r="Q1557" i="6"/>
  <c r="Q1567" i="6"/>
  <c r="Q1570" i="6"/>
  <c r="Q1573" i="6"/>
  <c r="Q1583" i="6"/>
  <c r="Q1586" i="6"/>
  <c r="Q1589" i="6"/>
  <c r="Q1593" i="6"/>
  <c r="Q1597" i="6"/>
  <c r="Q1601" i="6"/>
  <c r="Q1605" i="6"/>
  <c r="Q1609" i="6"/>
  <c r="Q1613" i="6"/>
  <c r="Q1617" i="6"/>
  <c r="Q1621" i="6"/>
  <c r="Q1625" i="6"/>
  <c r="Q1629" i="6"/>
  <c r="Q1633" i="6"/>
  <c r="Q1637" i="6"/>
  <c r="Q1641" i="6"/>
  <c r="Q1645" i="6"/>
  <c r="Q1649" i="6"/>
  <c r="Q1653" i="6"/>
  <c r="Q1657" i="6"/>
  <c r="Q1661" i="6"/>
  <c r="Q1665" i="6"/>
  <c r="Q1669" i="6"/>
  <c r="Q1673" i="6"/>
  <c r="Q1677" i="6"/>
  <c r="Q1681" i="6"/>
  <c r="Q1685" i="6"/>
  <c r="Q1689" i="6"/>
  <c r="Q1693" i="6"/>
  <c r="Q1697" i="6"/>
  <c r="Q1701" i="6"/>
  <c r="Q1705" i="6"/>
  <c r="Q1709" i="6"/>
  <c r="Q1713" i="6"/>
  <c r="Q1717" i="6"/>
  <c r="Q1721" i="6"/>
  <c r="Q1725" i="6"/>
  <c r="Q1729" i="6"/>
  <c r="Q1733" i="6"/>
  <c r="Q1737" i="6"/>
  <c r="Q1741" i="6"/>
  <c r="Q1745" i="6"/>
  <c r="Q1749" i="6"/>
  <c r="Q1753" i="6"/>
  <c r="Q1757" i="6"/>
  <c r="Q1761" i="6"/>
  <c r="Q1765" i="6"/>
  <c r="Q1769" i="6"/>
  <c r="Q1773" i="6"/>
  <c r="Q1777" i="6"/>
  <c r="Q1781" i="6"/>
  <c r="Q1785" i="6"/>
  <c r="Q1789" i="6"/>
  <c r="Q1793" i="6"/>
  <c r="Q1797" i="6"/>
  <c r="Q1801" i="6"/>
  <c r="Q1805" i="6"/>
  <c r="Q1809" i="6"/>
  <c r="Q1813" i="6"/>
  <c r="Q1817" i="6"/>
  <c r="Q1821" i="6"/>
  <c r="Q1825" i="6"/>
  <c r="Q1829" i="6"/>
  <c r="Q1833" i="6"/>
  <c r="Q1837" i="6"/>
  <c r="Q1841" i="6"/>
  <c r="Q1845" i="6"/>
  <c r="Q1849" i="6"/>
  <c r="Q1853" i="6"/>
  <c r="Q1857" i="6"/>
  <c r="Q1861" i="6"/>
  <c r="Q1865" i="6"/>
  <c r="Q1869" i="6"/>
  <c r="Q1873" i="6"/>
  <c r="Q1877" i="6"/>
  <c r="Q1881" i="6"/>
  <c r="Q1885" i="6"/>
  <c r="Q1889" i="6"/>
  <c r="Q1893" i="6"/>
  <c r="Q1897" i="6"/>
  <c r="Q1901" i="6"/>
  <c r="Q1905" i="6"/>
  <c r="Q1909" i="6"/>
  <c r="Q1913" i="6"/>
  <c r="Q1917" i="6"/>
  <c r="Q1921" i="6"/>
  <c r="Q1925" i="6"/>
  <c r="Q1929" i="6"/>
  <c r="Q1933" i="6"/>
  <c r="Q1937" i="6"/>
  <c r="Q1941" i="6"/>
  <c r="Q2348" i="6"/>
  <c r="Q2344" i="6"/>
  <c r="Q2340" i="6"/>
  <c r="Q2336" i="6"/>
  <c r="Q2332" i="6"/>
  <c r="Q2328" i="6"/>
  <c r="Q2324" i="6"/>
  <c r="Q2319" i="6"/>
  <c r="Q2315" i="6"/>
  <c r="Q2311" i="6"/>
  <c r="Q2307" i="6"/>
  <c r="Q2303" i="6"/>
  <c r="Q2299" i="6"/>
  <c r="Q2295" i="6"/>
  <c r="Q2291" i="6"/>
  <c r="Q2287" i="6"/>
  <c r="Q2283" i="6"/>
  <c r="Q2279" i="6"/>
  <c r="Q2275" i="6"/>
  <c r="Q2271" i="6"/>
  <c r="Q2267" i="6"/>
  <c r="Q2263" i="6"/>
  <c r="Q2259" i="6"/>
  <c r="Q2255" i="6"/>
  <c r="Q2251" i="6"/>
  <c r="Q2247" i="6"/>
  <c r="Q2243" i="6"/>
  <c r="Q2239" i="6"/>
  <c r="Q2235" i="6"/>
  <c r="Q2231" i="6"/>
  <c r="Q2227" i="6"/>
  <c r="Q2223" i="6"/>
  <c r="Q2219" i="6"/>
  <c r="Q2215" i="6"/>
  <c r="Q2211" i="6"/>
  <c r="Q2207" i="6"/>
  <c r="Q2203" i="6"/>
  <c r="Q2199" i="6"/>
  <c r="Q2195" i="6"/>
  <c r="Q2191" i="6"/>
  <c r="Q2187" i="6"/>
  <c r="Q2183" i="6"/>
  <c r="Q2179" i="6"/>
  <c r="Q2175" i="6"/>
  <c r="Q2171" i="6"/>
  <c r="Q2167" i="6"/>
  <c r="Q2163" i="6"/>
  <c r="Q2159" i="6"/>
  <c r="Q2155" i="6"/>
  <c r="Q2151" i="6"/>
  <c r="Q2147" i="6"/>
  <c r="Q2143" i="6"/>
  <c r="Q2139" i="6"/>
  <c r="Q2135" i="6"/>
  <c r="Q2131" i="6"/>
  <c r="Q2127" i="6"/>
  <c r="Q2123" i="6"/>
  <c r="Q2119" i="6"/>
  <c r="Q2115" i="6"/>
  <c r="Q2111" i="6"/>
  <c r="Q2107" i="6"/>
  <c r="Q2103" i="6"/>
  <c r="Q2099" i="6"/>
  <c r="Q2095" i="6"/>
  <c r="Q2091" i="6"/>
  <c r="Q2087" i="6"/>
  <c r="Q2083" i="6"/>
  <c r="Q2079" i="6"/>
  <c r="Q2075" i="6"/>
  <c r="Q2071" i="6"/>
  <c r="Q2067" i="6"/>
  <c r="Q2063" i="6"/>
  <c r="Q2059" i="6"/>
  <c r="Q2055" i="6"/>
  <c r="Q2051" i="6"/>
  <c r="Q2047" i="6"/>
  <c r="Q2043" i="6"/>
  <c r="Q2039" i="6"/>
  <c r="Q2035" i="6"/>
  <c r="Q2031" i="6"/>
  <c r="Q2027" i="6"/>
  <c r="Q2023" i="6"/>
  <c r="Q2019" i="6"/>
  <c r="Q2015" i="6"/>
  <c r="Q2011" i="6"/>
  <c r="Q2007" i="6"/>
  <c r="Q2003" i="6"/>
  <c r="Q1999" i="6"/>
  <c r="Q1995" i="6"/>
  <c r="Q1991" i="6"/>
  <c r="Q1987" i="6"/>
  <c r="Q1983" i="6"/>
  <c r="Q1979" i="6"/>
  <c r="Q1975" i="6"/>
  <c r="Q1971" i="6"/>
  <c r="Q1967" i="6"/>
  <c r="Q1963" i="6"/>
  <c r="Q1959" i="6"/>
  <c r="Q1955" i="6"/>
  <c r="Q1951" i="6"/>
  <c r="Q1947" i="6"/>
  <c r="Q1932" i="6"/>
  <c r="Q1916" i="6"/>
  <c r="Q1900" i="6"/>
  <c r="Q1884" i="6"/>
  <c r="Q1868" i="6"/>
  <c r="Q1852" i="6"/>
  <c r="Q1836" i="6"/>
  <c r="Q1820" i="6"/>
  <c r="Q1804" i="6"/>
  <c r="Q1788" i="6"/>
  <c r="Q1772" i="6"/>
  <c r="Q1756" i="6"/>
  <c r="Q1740" i="6"/>
  <c r="Q1724" i="6"/>
  <c r="Q1708" i="6"/>
  <c r="Q1692" i="6"/>
  <c r="Q1676" i="6"/>
  <c r="Q1660" i="6"/>
  <c r="Q1644" i="6"/>
  <c r="Q1628" i="6"/>
  <c r="Q1612" i="6"/>
  <c r="Q1596" i="6"/>
  <c r="Q1585" i="6"/>
  <c r="Q1547" i="6"/>
  <c r="Q1534" i="6"/>
  <c r="Q1521" i="6"/>
  <c r="Q1483" i="6"/>
  <c r="Q1470" i="6"/>
  <c r="Q1457" i="6"/>
  <c r="Q1418" i="6"/>
  <c r="Q1405" i="6"/>
  <c r="Q1392" i="6"/>
  <c r="Q1354" i="6"/>
  <c r="Q1341" i="6"/>
  <c r="Q1328" i="6"/>
  <c r="Q1285" i="6"/>
  <c r="Q1240" i="6"/>
  <c r="Q1026" i="6"/>
  <c r="Q925" i="6"/>
  <c r="Q824" i="6"/>
  <c r="Q527" i="6"/>
  <c r="J782" i="6" l="1"/>
  <c r="I782" i="6"/>
  <c r="J1501" i="6"/>
  <c r="I1501" i="6"/>
  <c r="I1466" i="6"/>
  <c r="J1466" i="6"/>
  <c r="J10" i="6"/>
  <c r="I10" i="6"/>
  <c r="J1" i="16"/>
  <c r="K4" i="16"/>
  <c r="F2348" i="6"/>
  <c r="F2347" i="6"/>
  <c r="F2346" i="6"/>
  <c r="F2345" i="6"/>
  <c r="F2344" i="6"/>
  <c r="F2268" i="6"/>
  <c r="F2250" i="6"/>
  <c r="F2236" i="6"/>
  <c r="F2205" i="6"/>
  <c r="F2104" i="6"/>
  <c r="F2067" i="6"/>
  <c r="F1756" i="6"/>
  <c r="F1544" i="6"/>
  <c r="F1401" i="6"/>
  <c r="F1037" i="6"/>
  <c r="F1029" i="6"/>
  <c r="F932" i="6"/>
  <c r="F888" i="6"/>
  <c r="F756" i="6"/>
  <c r="F659" i="6"/>
  <c r="F618" i="6"/>
  <c r="F460" i="6"/>
  <c r="F416" i="6"/>
  <c r="F412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6" i="6"/>
  <c r="F1035" i="6"/>
  <c r="F1034" i="6"/>
  <c r="F1033" i="6"/>
  <c r="F1032" i="6"/>
  <c r="F1031" i="6"/>
  <c r="F1030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5" i="6"/>
  <c r="F414" i="6"/>
  <c r="F413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E376" i="11" l="1"/>
  <c r="E377" i="11"/>
  <c r="E378" i="11"/>
  <c r="E380" i="11"/>
  <c r="E381" i="11"/>
  <c r="E10" i="6" l="1"/>
  <c r="G2348" i="6"/>
  <c r="H1435" i="6"/>
  <c r="H2325" i="6"/>
  <c r="E340" i="11"/>
  <c r="E132" i="11"/>
  <c r="E133" i="11"/>
  <c r="E149" i="11"/>
  <c r="E286" i="11"/>
  <c r="H10" i="6" l="1"/>
  <c r="H2321" i="6"/>
  <c r="H2320" i="6"/>
  <c r="H2307" i="6"/>
  <c r="H480" i="6"/>
  <c r="H2308" i="6"/>
  <c r="H2312" i="6"/>
  <c r="H2319" i="6"/>
  <c r="H2300" i="6"/>
  <c r="H2311" i="6"/>
  <c r="H2315" i="6"/>
  <c r="H2324" i="6"/>
  <c r="H2336" i="6"/>
  <c r="H2329" i="6"/>
  <c r="H2316" i="6"/>
  <c r="H2328" i="6"/>
  <c r="H2342" i="6"/>
  <c r="H2348" i="6"/>
  <c r="K2348" i="6" s="1"/>
  <c r="L2348" i="6" s="1"/>
  <c r="U2348" i="6" s="1"/>
  <c r="H2341" i="6"/>
  <c r="H2345" i="6"/>
  <c r="H2323" i="6"/>
  <c r="H2306" i="6"/>
  <c r="H2322" i="6"/>
  <c r="H2305" i="6"/>
  <c r="H2318" i="6"/>
  <c r="H2317" i="6"/>
  <c r="H2346" i="6"/>
  <c r="H2314" i="6"/>
  <c r="H2282" i="6"/>
  <c r="H2330" i="6"/>
  <c r="H2313" i="6"/>
  <c r="H2297" i="6"/>
  <c r="H2343" i="6"/>
  <c r="H2340" i="6"/>
  <c r="H2347" i="6"/>
  <c r="H2327" i="6"/>
  <c r="H2310" i="6"/>
  <c r="H2344" i="6"/>
  <c r="H2326" i="6"/>
  <c r="H2309" i="6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82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V2348" i="6" l="1"/>
  <c r="W2348" i="6" s="1"/>
  <c r="O2348" i="6"/>
  <c r="P2348" i="6" s="1"/>
  <c r="T2348" i="6" s="1"/>
  <c r="B121" i="13" a="1"/>
  <c r="B121" i="13" s="1"/>
  <c r="B105" i="13" a="1"/>
  <c r="B105" i="13" s="1"/>
  <c r="B89" i="13" a="1"/>
  <c r="B89" i="13" s="1"/>
  <c r="B73" i="13" a="1"/>
  <c r="B73" i="13" s="1"/>
  <c r="B57" i="13" a="1"/>
  <c r="B57" i="13" s="1"/>
  <c r="B41" i="13" a="1"/>
  <c r="B41" i="13" s="1"/>
  <c r="B25" i="13" a="1"/>
  <c r="B25" i="13" s="1"/>
  <c r="B75" i="13" a="1"/>
  <c r="B75" i="13" s="1"/>
  <c r="B120" i="13" a="1"/>
  <c r="B120" i="13" s="1"/>
  <c r="B104" i="13" a="1"/>
  <c r="B104" i="13" s="1"/>
  <c r="B88" i="13" a="1"/>
  <c r="B88" i="13" s="1"/>
  <c r="B72" i="13" a="1"/>
  <c r="B72" i="13" s="1"/>
  <c r="B56" i="13" a="1"/>
  <c r="B56" i="13" s="1"/>
  <c r="B40" i="13" a="1"/>
  <c r="B40" i="13" s="1"/>
  <c r="B24" i="13" a="1"/>
  <c r="B24" i="13" s="1"/>
  <c r="B119" i="13" a="1"/>
  <c r="B119" i="13" s="1"/>
  <c r="B103" i="13" a="1"/>
  <c r="B103" i="13" s="1"/>
  <c r="B87" i="13" a="1"/>
  <c r="B87" i="13" s="1"/>
  <c r="B71" i="13" a="1"/>
  <c r="B71" i="13" s="1"/>
  <c r="B55" i="13" a="1"/>
  <c r="B55" i="13" s="1"/>
  <c r="B39" i="13" a="1"/>
  <c r="B39" i="13" s="1"/>
  <c r="B23" i="13" a="1"/>
  <c r="B23" i="13" s="1"/>
  <c r="B27" i="13" a="1"/>
  <c r="B27" i="13" s="1"/>
  <c r="B118" i="13" a="1"/>
  <c r="B118" i="13" s="1"/>
  <c r="B102" i="13" a="1"/>
  <c r="B102" i="13" s="1"/>
  <c r="B86" i="13" a="1"/>
  <c r="B86" i="13" s="1"/>
  <c r="B70" i="13" a="1"/>
  <c r="B70" i="13" s="1"/>
  <c r="B54" i="13" a="1"/>
  <c r="B54" i="13" s="1"/>
  <c r="B38" i="13" a="1"/>
  <c r="B38" i="13" s="1"/>
  <c r="B22" i="13" a="1"/>
  <c r="B22" i="13" s="1"/>
  <c r="B43" i="13" a="1"/>
  <c r="B43" i="13" s="1"/>
  <c r="B117" i="13" a="1"/>
  <c r="B117" i="13" s="1"/>
  <c r="B101" i="13" a="1"/>
  <c r="B101" i="13" s="1"/>
  <c r="B85" i="13" a="1"/>
  <c r="B85" i="13" s="1"/>
  <c r="B69" i="13" a="1"/>
  <c r="B69" i="13" s="1"/>
  <c r="B53" i="13" a="1"/>
  <c r="B53" i="13" s="1"/>
  <c r="B37" i="13" a="1"/>
  <c r="B37" i="13" s="1"/>
  <c r="B21" i="13" a="1"/>
  <c r="B21" i="13" s="1"/>
  <c r="B91" i="13" a="1"/>
  <c r="B91" i="13" s="1"/>
  <c r="B116" i="13" a="1"/>
  <c r="B116" i="13" s="1"/>
  <c r="B100" i="13" a="1"/>
  <c r="B100" i="13" s="1"/>
  <c r="B84" i="13" a="1"/>
  <c r="B84" i="13" s="1"/>
  <c r="B68" i="13" a="1"/>
  <c r="B68" i="13" s="1"/>
  <c r="B52" i="13" a="1"/>
  <c r="B52" i="13" s="1"/>
  <c r="B36" i="13" a="1"/>
  <c r="B36" i="13" s="1"/>
  <c r="B20" i="13" a="1"/>
  <c r="B20" i="13" s="1"/>
  <c r="B115" i="13" a="1"/>
  <c r="B115" i="13" s="1"/>
  <c r="B99" i="13" a="1"/>
  <c r="B99" i="13" s="1"/>
  <c r="B83" i="13" a="1"/>
  <c r="B83" i="13" s="1"/>
  <c r="B67" i="13" a="1"/>
  <c r="B67" i="13" s="1"/>
  <c r="B51" i="13" a="1"/>
  <c r="B51" i="13" s="1"/>
  <c r="B35" i="13" a="1"/>
  <c r="B35" i="13" s="1"/>
  <c r="B19" i="13" a="1"/>
  <c r="B19" i="13" s="1"/>
  <c r="B114" i="13" a="1"/>
  <c r="B114" i="13" s="1"/>
  <c r="B98" i="13" a="1"/>
  <c r="B98" i="13" s="1"/>
  <c r="B82" i="13" a="1"/>
  <c r="B82" i="13" s="1"/>
  <c r="B66" i="13" a="1"/>
  <c r="B66" i="13" s="1"/>
  <c r="B50" i="13" a="1"/>
  <c r="B50" i="13" s="1"/>
  <c r="B34" i="13" a="1"/>
  <c r="B34" i="13" s="1"/>
  <c r="B18" i="13" a="1"/>
  <c r="B18" i="13" s="1"/>
  <c r="B28" i="13" a="1"/>
  <c r="B28" i="13" s="1"/>
  <c r="B113" i="13" a="1"/>
  <c r="B113" i="13" s="1"/>
  <c r="B97" i="13" a="1"/>
  <c r="B97" i="13" s="1"/>
  <c r="B81" i="13" a="1"/>
  <c r="B81" i="13" s="1"/>
  <c r="B65" i="13" a="1"/>
  <c r="B65" i="13" s="1"/>
  <c r="B49" i="13" a="1"/>
  <c r="B49" i="13" s="1"/>
  <c r="B33" i="13" a="1"/>
  <c r="B33" i="13" s="1"/>
  <c r="B17" i="13" a="1"/>
  <c r="B17" i="13" s="1"/>
  <c r="B60" i="13" a="1"/>
  <c r="B60" i="13" s="1"/>
  <c r="B112" i="13" a="1"/>
  <c r="B112" i="13" s="1"/>
  <c r="B96" i="13" a="1"/>
  <c r="B96" i="13" s="1"/>
  <c r="B80" i="13" a="1"/>
  <c r="B80" i="13" s="1"/>
  <c r="B64" i="13" a="1"/>
  <c r="B64" i="13" s="1"/>
  <c r="B48" i="13" a="1"/>
  <c r="B48" i="13" s="1"/>
  <c r="B32" i="13" a="1"/>
  <c r="B32" i="13" s="1"/>
  <c r="B16" i="13" a="1"/>
  <c r="B16" i="13" s="1"/>
  <c r="B44" i="13" a="1"/>
  <c r="B44" i="13" s="1"/>
  <c r="B111" i="13" a="1"/>
  <c r="B111" i="13" s="1"/>
  <c r="B95" i="13" a="1"/>
  <c r="B95" i="13" s="1"/>
  <c r="B79" i="13" a="1"/>
  <c r="B79" i="13" s="1"/>
  <c r="B63" i="13" a="1"/>
  <c r="B63" i="13" s="1"/>
  <c r="B47" i="13" a="1"/>
  <c r="B47" i="13" s="1"/>
  <c r="B31" i="13" a="1"/>
  <c r="B31" i="13" s="1"/>
  <c r="B76" i="13" a="1"/>
  <c r="B76" i="13" s="1"/>
  <c r="B110" i="13" a="1"/>
  <c r="B110" i="13" s="1"/>
  <c r="B94" i="13" a="1"/>
  <c r="B94" i="13" s="1"/>
  <c r="B78" i="13" a="1"/>
  <c r="B78" i="13" s="1"/>
  <c r="B62" i="13" a="1"/>
  <c r="B62" i="13" s="1"/>
  <c r="B46" i="13" a="1"/>
  <c r="B46" i="13" s="1"/>
  <c r="B30" i="13" a="1"/>
  <c r="B30" i="13" s="1"/>
  <c r="B92" i="13" a="1"/>
  <c r="B92" i="13" s="1"/>
  <c r="B109" i="13" a="1"/>
  <c r="B109" i="13" s="1"/>
  <c r="B93" i="13" a="1"/>
  <c r="B93" i="13" s="1"/>
  <c r="B77" i="13" a="1"/>
  <c r="B77" i="13" s="1"/>
  <c r="B61" i="13" a="1"/>
  <c r="B61" i="13" s="1"/>
  <c r="B45" i="13" a="1"/>
  <c r="B45" i="13" s="1"/>
  <c r="B29" i="13" a="1"/>
  <c r="B29" i="13" s="1"/>
  <c r="B108" i="13" a="1"/>
  <c r="B108" i="13" s="1"/>
  <c r="B107" i="13" a="1"/>
  <c r="B107" i="13" s="1"/>
  <c r="B59" i="13" a="1"/>
  <c r="B59" i="13" s="1"/>
  <c r="B106" i="13" a="1"/>
  <c r="B106" i="13" s="1"/>
  <c r="B90" i="13" a="1"/>
  <c r="B90" i="13" s="1"/>
  <c r="B74" i="13" a="1"/>
  <c r="B74" i="13" s="1"/>
  <c r="B58" i="13" a="1"/>
  <c r="B58" i="13" s="1"/>
  <c r="B42" i="13" a="1"/>
  <c r="B42" i="13" s="1"/>
  <c r="B26" i="13" a="1"/>
  <c r="B26" i="13" s="1"/>
  <c r="D9" i="13"/>
  <c r="C236" i="10"/>
  <c r="H236" i="10" s="1"/>
  <c r="I236" i="10" s="1"/>
  <c r="J236" i="10" s="1"/>
  <c r="S236" i="10" s="1"/>
  <c r="C200" i="10"/>
  <c r="H200" i="10" s="1"/>
  <c r="I200" i="10" s="1"/>
  <c r="J200" i="10" s="1"/>
  <c r="S200" i="10" s="1"/>
  <c r="H2337" i="6"/>
  <c r="G480" i="6"/>
  <c r="K480" i="6" s="1"/>
  <c r="L480" i="6" s="1"/>
  <c r="U480" i="6" s="1"/>
  <c r="G2303" i="6"/>
  <c r="H2303" i="6"/>
  <c r="H2304" i="6"/>
  <c r="H2299" i="6"/>
  <c r="G2299" i="6"/>
  <c r="H2331" i="6"/>
  <c r="H2333" i="6"/>
  <c r="H2335" i="6"/>
  <c r="H2332" i="6"/>
  <c r="H2339" i="6"/>
  <c r="H2338" i="6"/>
  <c r="H2334" i="6"/>
  <c r="H2298" i="6"/>
  <c r="G2302" i="6"/>
  <c r="H2302" i="6"/>
  <c r="H2301" i="6"/>
  <c r="G2301" i="6"/>
  <c r="G2282" i="6"/>
  <c r="K2301" i="6" l="1"/>
  <c r="L2301" i="6" s="1"/>
  <c r="U2301" i="6" s="1"/>
  <c r="V2301" i="6" s="1"/>
  <c r="W2301" i="6" s="1"/>
  <c r="K2299" i="6"/>
  <c r="L2299" i="6" s="1"/>
  <c r="U2299" i="6" s="1"/>
  <c r="V2299" i="6" s="1"/>
  <c r="W2299" i="6" s="1"/>
  <c r="G10" i="6"/>
  <c r="K2302" i="6"/>
  <c r="L2302" i="6" s="1"/>
  <c r="K2303" i="6"/>
  <c r="L2303" i="6" s="1"/>
  <c r="U2303" i="6" s="1"/>
  <c r="V2303" i="6" s="1"/>
  <c r="W2303" i="6" s="1"/>
  <c r="M200" i="10"/>
  <c r="M236" i="10"/>
  <c r="V480" i="6"/>
  <c r="W480" i="6" s="1"/>
  <c r="O480" i="6"/>
  <c r="P480" i="6" s="1"/>
  <c r="K2282" i="6"/>
  <c r="L2282" i="6" s="1"/>
  <c r="U2282" i="6" s="1"/>
  <c r="X2348" i="6"/>
  <c r="O2299" i="6" l="1"/>
  <c r="P2299" i="6" s="1"/>
  <c r="O2301" i="6"/>
  <c r="P2301" i="6" s="1"/>
  <c r="T2301" i="6" s="1"/>
  <c r="O2303" i="6"/>
  <c r="P2303" i="6" s="1"/>
  <c r="U2302" i="6"/>
  <c r="V2302" i="6" s="1"/>
  <c r="W2302" i="6" s="1"/>
  <c r="O2302" i="6"/>
  <c r="P2302" i="6" s="1"/>
  <c r="T2302" i="6" s="1"/>
  <c r="T236" i="10"/>
  <c r="U236" i="10" s="1"/>
  <c r="N236" i="10"/>
  <c r="R236" i="10" s="1"/>
  <c r="N200" i="10"/>
  <c r="R200" i="10" s="1"/>
  <c r="T200" i="10"/>
  <c r="U200" i="10" s="1"/>
  <c r="V2282" i="6"/>
  <c r="W2282" i="6" s="1"/>
  <c r="T480" i="6"/>
  <c r="X480" i="6" s="1"/>
  <c r="O2282" i="6"/>
  <c r="P2282" i="6" s="1"/>
  <c r="T2299" i="6" l="1"/>
  <c r="X2299" i="6" s="1"/>
  <c r="T2303" i="6"/>
  <c r="X2303" i="6" s="1"/>
  <c r="V200" i="10"/>
  <c r="V236" i="10"/>
  <c r="T2282" i="6"/>
  <c r="X2282" i="6" s="1"/>
  <c r="X2301" i="6"/>
  <c r="X2302" i="6"/>
  <c r="H2296" i="6" l="1"/>
  <c r="H2247" i="6"/>
  <c r="B1" i="13" l="1"/>
  <c r="F1" i="10" l="1"/>
  <c r="H817" i="6" l="1"/>
  <c r="H783" i="6"/>
  <c r="H120" i="6"/>
  <c r="H514" i="6"/>
  <c r="H2077" i="6"/>
  <c r="H1751" i="6"/>
  <c r="H191" i="6"/>
  <c r="H265" i="6"/>
  <c r="H631" i="6"/>
  <c r="G150" i="6"/>
  <c r="G42" i="6"/>
  <c r="H870" i="6"/>
  <c r="H1517" i="6"/>
  <c r="H2136" i="6"/>
  <c r="G1695" i="6"/>
  <c r="H225" i="6"/>
  <c r="H1093" i="6"/>
  <c r="H1624" i="6"/>
  <c r="H1664" i="6"/>
  <c r="H719" i="6"/>
  <c r="G941" i="6"/>
  <c r="G946" i="6"/>
  <c r="H1262" i="6"/>
  <c r="H255" i="6"/>
  <c r="H256" i="6"/>
  <c r="H1281" i="6"/>
  <c r="H1863" i="6"/>
  <c r="H1444" i="6"/>
  <c r="H1441" i="6"/>
  <c r="H1911" i="6"/>
  <c r="H1958" i="6"/>
  <c r="H365" i="6"/>
  <c r="H1389" i="6"/>
  <c r="H1680" i="6"/>
  <c r="H2261" i="6"/>
  <c r="H525" i="6"/>
  <c r="H892" i="6"/>
  <c r="H1549" i="6"/>
  <c r="H1027" i="6"/>
  <c r="G34" i="6"/>
  <c r="H688" i="6"/>
  <c r="H1805" i="6"/>
  <c r="H1841" i="6"/>
  <c r="H268" i="6"/>
  <c r="H383" i="6"/>
  <c r="H2015" i="6"/>
  <c r="H1295" i="6"/>
  <c r="H1979" i="6"/>
  <c r="H1416" i="6"/>
  <c r="H1347" i="6"/>
  <c r="H394" i="6"/>
  <c r="H793" i="6"/>
  <c r="H313" i="6"/>
  <c r="H800" i="6"/>
  <c r="H814" i="6"/>
  <c r="H1412" i="6"/>
  <c r="H1002" i="6"/>
  <c r="H2035" i="6"/>
  <c r="H583" i="6"/>
  <c r="H228" i="6"/>
  <c r="H253" i="6"/>
  <c r="H1537" i="6"/>
  <c r="H782" i="6"/>
  <c r="H747" i="6"/>
  <c r="H1351" i="6"/>
  <c r="H1179" i="6"/>
  <c r="H775" i="6"/>
  <c r="H1094" i="6"/>
  <c r="G1081" i="6"/>
  <c r="H1570" i="6"/>
  <c r="H1584" i="6"/>
  <c r="H1597" i="6"/>
  <c r="H1601" i="6"/>
  <c r="H1625" i="6"/>
  <c r="H1655" i="6"/>
  <c r="H1661" i="6"/>
  <c r="H590" i="6"/>
  <c r="H617" i="6"/>
  <c r="H609" i="6"/>
  <c r="H728" i="6"/>
  <c r="G1500" i="6"/>
  <c r="H115" i="6"/>
  <c r="H63" i="6"/>
  <c r="H53" i="6"/>
  <c r="H1747" i="6"/>
  <c r="H772" i="6"/>
  <c r="H924" i="6"/>
  <c r="H822" i="6"/>
  <c r="H831" i="6"/>
  <c r="H1229" i="6"/>
  <c r="H193" i="6"/>
  <c r="G70" i="6"/>
  <c r="H1185" i="6"/>
  <c r="H1187" i="6"/>
  <c r="H874" i="6"/>
  <c r="H300" i="6"/>
  <c r="H1114" i="6"/>
  <c r="H1285" i="6"/>
  <c r="H407" i="6"/>
  <c r="H2026" i="6"/>
  <c r="H418" i="6"/>
  <c r="H417" i="6"/>
  <c r="H156" i="6"/>
  <c r="H167" i="6"/>
  <c r="H211" i="6"/>
  <c r="H216" i="6"/>
  <c r="H1437" i="6"/>
  <c r="H23" i="6"/>
  <c r="H27" i="6"/>
  <c r="H1123" i="6"/>
  <c r="H528" i="6"/>
  <c r="H524" i="6"/>
  <c r="H890" i="6"/>
  <c r="H899" i="6"/>
  <c r="H895" i="6"/>
  <c r="H483" i="6"/>
  <c r="H749" i="6"/>
  <c r="H1013" i="6"/>
  <c r="H1012" i="6"/>
  <c r="G1657" i="6"/>
  <c r="H1068" i="6"/>
  <c r="H1798" i="6"/>
  <c r="H1828" i="6"/>
  <c r="H1048" i="6"/>
  <c r="H267" i="6"/>
  <c r="H1038" i="6"/>
  <c r="H273" i="6"/>
  <c r="H283" i="6"/>
  <c r="H284" i="6"/>
  <c r="H320" i="6"/>
  <c r="H1545" i="6"/>
  <c r="G2031" i="6"/>
  <c r="H1543" i="6"/>
  <c r="H312" i="6"/>
  <c r="H427" i="6"/>
  <c r="H2226" i="6"/>
  <c r="H1216" i="6"/>
  <c r="H1476" i="6"/>
  <c r="H1963" i="6"/>
  <c r="H694" i="6"/>
  <c r="H133" i="6"/>
  <c r="H145" i="6"/>
  <c r="H994" i="6"/>
  <c r="H1109" i="6"/>
  <c r="H1346" i="6"/>
  <c r="H2206" i="6"/>
  <c r="H1847" i="6"/>
  <c r="H792" i="6"/>
  <c r="H123" i="6"/>
  <c r="H2264" i="6"/>
  <c r="H1531" i="6"/>
  <c r="H1465" i="6"/>
  <c r="H2055" i="6"/>
  <c r="H2071" i="6"/>
  <c r="G248" i="6"/>
  <c r="G230" i="6"/>
  <c r="H82" i="6"/>
  <c r="H1177" i="6"/>
  <c r="H17" i="6"/>
  <c r="H1645" i="6"/>
  <c r="H607" i="6"/>
  <c r="H715" i="6"/>
  <c r="H1496" i="6"/>
  <c r="H95" i="6"/>
  <c r="H46" i="6"/>
  <c r="H1973" i="6"/>
  <c r="H757" i="6"/>
  <c r="H766" i="6"/>
  <c r="G930" i="6"/>
  <c r="G947" i="6"/>
  <c r="H828" i="6"/>
  <c r="H840" i="6"/>
  <c r="H955" i="6"/>
  <c r="H73" i="6"/>
  <c r="H1194" i="6"/>
  <c r="H252" i="6"/>
  <c r="H262" i="6"/>
  <c r="H1779" i="6"/>
  <c r="H181" i="6"/>
  <c r="H1102" i="6"/>
  <c r="H307" i="6"/>
  <c r="H2181" i="6"/>
  <c r="H1198" i="6"/>
  <c r="H1147" i="6"/>
  <c r="H1479" i="6"/>
  <c r="H1693" i="6"/>
  <c r="G1865" i="6"/>
  <c r="H1443" i="6"/>
  <c r="H1432" i="6"/>
  <c r="H1446" i="6"/>
  <c r="H1908" i="6"/>
  <c r="H1260" i="6"/>
  <c r="H1913" i="6"/>
  <c r="H1284" i="6"/>
  <c r="H2023" i="6"/>
  <c r="H1896" i="6"/>
  <c r="H1309" i="6"/>
  <c r="H1335" i="6"/>
  <c r="H361" i="6"/>
  <c r="H1384" i="6"/>
  <c r="H1382" i="6"/>
  <c r="H1361" i="6"/>
  <c r="H1388" i="6"/>
  <c r="H1375" i="6"/>
  <c r="H2171" i="6"/>
  <c r="H1328" i="6"/>
  <c r="H984" i="6"/>
  <c r="H26" i="6"/>
  <c r="H1468" i="6"/>
  <c r="H1066" i="6"/>
  <c r="H901" i="6"/>
  <c r="H454" i="6"/>
  <c r="H464" i="6"/>
  <c r="H472" i="6"/>
  <c r="H1742" i="6"/>
  <c r="H1028" i="6"/>
  <c r="H1741" i="6"/>
  <c r="H1728" i="6"/>
  <c r="H686" i="6"/>
  <c r="H36" i="6"/>
  <c r="H1632" i="6"/>
  <c r="H1878" i="6"/>
  <c r="H1733" i="6"/>
  <c r="H1021" i="6"/>
  <c r="H1630" i="6"/>
  <c r="H1079" i="6"/>
  <c r="H1832" i="6"/>
  <c r="H1719" i="6"/>
  <c r="H1161" i="6"/>
  <c r="H1746" i="6"/>
  <c r="H1044" i="6"/>
  <c r="H279" i="6"/>
  <c r="H661" i="6"/>
  <c r="H414" i="6"/>
  <c r="H316" i="6"/>
  <c r="H962" i="6"/>
  <c r="H411" i="6"/>
  <c r="H2227" i="6"/>
  <c r="H1213" i="6"/>
  <c r="H1294" i="6"/>
  <c r="H1299" i="6"/>
  <c r="H1559" i="6"/>
  <c r="H2095" i="6"/>
  <c r="H2092" i="6"/>
  <c r="H139" i="6"/>
  <c r="H996" i="6"/>
  <c r="H1060" i="6"/>
  <c r="H1348" i="6"/>
  <c r="H1273" i="6"/>
  <c r="H1274" i="6"/>
  <c r="H30" i="6"/>
  <c r="H821" i="6"/>
  <c r="H565" i="6"/>
  <c r="H2082" i="6"/>
  <c r="H499" i="6"/>
  <c r="H1546" i="6"/>
  <c r="G77" i="6"/>
  <c r="H87" i="6"/>
  <c r="G1656" i="6"/>
  <c r="H722" i="6"/>
  <c r="G938" i="6"/>
  <c r="H830" i="6"/>
  <c r="H654" i="6"/>
  <c r="H1121" i="6"/>
  <c r="H247" i="6"/>
  <c r="H1769" i="6"/>
  <c r="H369" i="6"/>
  <c r="H208" i="6"/>
  <c r="H1586" i="6"/>
  <c r="H835" i="6"/>
  <c r="H1104" i="6"/>
  <c r="H1941" i="6"/>
  <c r="H1149" i="6"/>
  <c r="H21" i="6"/>
  <c r="H1427" i="6"/>
  <c r="H345" i="6"/>
  <c r="H162" i="6"/>
  <c r="H521" i="6"/>
  <c r="H1143" i="6"/>
  <c r="H1804" i="6"/>
  <c r="H1826" i="6"/>
  <c r="H1226" i="6"/>
  <c r="H634" i="6"/>
  <c r="H236" i="6"/>
  <c r="H938" i="6"/>
  <c r="H743" i="6"/>
  <c r="H604" i="6"/>
  <c r="H70" i="6"/>
  <c r="H150" i="6"/>
  <c r="H1527" i="6"/>
  <c r="H567" i="6"/>
  <c r="H77" i="6"/>
  <c r="H613" i="6"/>
  <c r="H765" i="6"/>
  <c r="H1411" i="6"/>
  <c r="H1464" i="6"/>
  <c r="H226" i="6"/>
  <c r="H777" i="6"/>
  <c r="H1623" i="6"/>
  <c r="H543" i="6"/>
  <c r="H529" i="6"/>
  <c r="H540" i="6"/>
  <c r="H79" i="6"/>
  <c r="H50" i="6"/>
  <c r="H406" i="6"/>
  <c r="H366" i="6"/>
  <c r="H876" i="6"/>
  <c r="H785" i="6"/>
  <c r="H1469" i="6"/>
  <c r="H733" i="6"/>
  <c r="H497" i="6"/>
  <c r="H970" i="6"/>
  <c r="H1582" i="6"/>
  <c r="H608" i="6"/>
  <c r="H305" i="6"/>
  <c r="H290" i="6"/>
  <c r="K70" i="6" l="1"/>
  <c r="L70" i="6" s="1"/>
  <c r="K150" i="6"/>
  <c r="L150" i="6" s="1"/>
  <c r="K938" i="6"/>
  <c r="L938" i="6" s="1"/>
  <c r="K77" i="6"/>
  <c r="L77" i="6" s="1"/>
  <c r="U77" i="6" s="1"/>
  <c r="V77" i="6" s="1"/>
  <c r="W77" i="6" s="1"/>
  <c r="H1981" i="6"/>
  <c r="H1010" i="6"/>
  <c r="H400" i="6"/>
  <c r="H98" i="6"/>
  <c r="H555" i="6"/>
  <c r="H1169" i="6"/>
  <c r="H1222" i="6"/>
  <c r="H125" i="6"/>
  <c r="H1118" i="6"/>
  <c r="H943" i="6"/>
  <c r="H594" i="6"/>
  <c r="H981" i="6"/>
  <c r="H382" i="6"/>
  <c r="H285" i="6"/>
  <c r="H1603" i="6"/>
  <c r="H658" i="6"/>
  <c r="H1797" i="6"/>
  <c r="H323" i="6"/>
  <c r="H1155" i="6"/>
  <c r="H1367" i="6"/>
  <c r="H809" i="6"/>
  <c r="H495" i="6"/>
  <c r="H1208" i="6"/>
  <c r="H1829" i="6"/>
  <c r="H1214" i="6"/>
  <c r="H1551" i="6"/>
  <c r="H2043" i="6"/>
  <c r="H1449" i="6"/>
  <c r="H375" i="6"/>
  <c r="H854" i="6"/>
  <c r="H184" i="6"/>
  <c r="H2064" i="6"/>
  <c r="H1561" i="6"/>
  <c r="H941" i="6"/>
  <c r="K941" i="6" s="1"/>
  <c r="L941" i="6" s="1"/>
  <c r="U941" i="6" s="1"/>
  <c r="H1224" i="6"/>
  <c r="H293" i="6"/>
  <c r="G37" i="6"/>
  <c r="H1730" i="6"/>
  <c r="H1234" i="6"/>
  <c r="H1395" i="6"/>
  <c r="H1298" i="6"/>
  <c r="H1851" i="6"/>
  <c r="H1681" i="6"/>
  <c r="H453" i="6"/>
  <c r="H1201" i="6"/>
  <c r="H1568" i="6"/>
  <c r="H591" i="6"/>
  <c r="H855" i="6"/>
  <c r="H1554" i="6"/>
  <c r="H2074" i="6"/>
  <c r="H142" i="6"/>
  <c r="H271" i="6"/>
  <c r="H1402" i="6"/>
  <c r="H2277" i="6"/>
  <c r="H842" i="6"/>
  <c r="H820" i="6"/>
  <c r="G41" i="6"/>
  <c r="H118" i="6"/>
  <c r="H1253" i="6"/>
  <c r="H774" i="6"/>
  <c r="H977" i="6"/>
  <c r="H1541" i="6"/>
  <c r="H435" i="6"/>
  <c r="G478" i="6"/>
  <c r="H1192" i="6"/>
  <c r="G117" i="6"/>
  <c r="H2284" i="6"/>
  <c r="H280" i="6"/>
  <c r="H1634" i="6"/>
  <c r="H1054" i="6"/>
  <c r="H1861" i="6"/>
  <c r="H1679" i="6"/>
  <c r="H175" i="6"/>
  <c r="H1560" i="6"/>
  <c r="H1677" i="6"/>
  <c r="H155" i="6"/>
  <c r="H349" i="6"/>
  <c r="H1184" i="6"/>
  <c r="H853" i="6"/>
  <c r="H2096" i="6"/>
  <c r="H1707" i="6"/>
  <c r="H2065" i="6"/>
  <c r="H242" i="6"/>
  <c r="H1607" i="6"/>
  <c r="H187" i="6"/>
  <c r="G1327" i="6"/>
  <c r="H834" i="6"/>
  <c r="H725" i="6"/>
  <c r="H2012" i="6"/>
  <c r="H390" i="6"/>
  <c r="H433" i="6"/>
  <c r="H1447" i="6"/>
  <c r="H1210" i="6"/>
  <c r="H1075" i="6"/>
  <c r="H477" i="6"/>
  <c r="H358" i="6"/>
  <c r="H819" i="6"/>
  <c r="H1429" i="6"/>
  <c r="H756" i="6"/>
  <c r="H1116" i="6"/>
  <c r="H426" i="6"/>
  <c r="H1204" i="6"/>
  <c r="H532" i="6"/>
  <c r="H927" i="6"/>
  <c r="H1034" i="6"/>
  <c r="H1949" i="6"/>
  <c r="H1442" i="6"/>
  <c r="H401" i="6"/>
  <c r="H2183" i="6"/>
  <c r="H1627" i="6"/>
  <c r="H1587" i="6"/>
  <c r="H324" i="6"/>
  <c r="H2174" i="6"/>
  <c r="H1381" i="6"/>
  <c r="G104" i="6"/>
  <c r="H132" i="6"/>
  <c r="H1849" i="6"/>
  <c r="H169" i="6"/>
  <c r="H1036" i="6"/>
  <c r="H1219" i="6"/>
  <c r="H2231" i="6"/>
  <c r="H1843" i="6"/>
  <c r="H2179" i="6"/>
  <c r="H2075" i="6"/>
  <c r="H986" i="6"/>
  <c r="H1242" i="6"/>
  <c r="H81" i="6"/>
  <c r="H807" i="6"/>
  <c r="H1533" i="6"/>
  <c r="H42" i="6"/>
  <c r="K42" i="6" s="1"/>
  <c r="L42" i="6" s="1"/>
  <c r="U42" i="6" s="1"/>
  <c r="H1977" i="6"/>
  <c r="H716" i="6"/>
  <c r="H402" i="6"/>
  <c r="H2288" i="6"/>
  <c r="H1720" i="6"/>
  <c r="H847" i="6"/>
  <c r="H1454" i="6"/>
  <c r="H867" i="6"/>
  <c r="H2150" i="6"/>
  <c r="H1128" i="6"/>
  <c r="H652" i="6"/>
  <c r="H1888" i="6"/>
  <c r="H1434" i="6"/>
  <c r="H299" i="6"/>
  <c r="H843" i="6"/>
  <c r="H1255" i="6"/>
  <c r="G937" i="6"/>
  <c r="H1658" i="6"/>
  <c r="H636" i="6"/>
  <c r="H92" i="6"/>
  <c r="H1998" i="6"/>
  <c r="H865" i="6"/>
  <c r="H2147" i="6"/>
  <c r="H2146" i="6"/>
  <c r="H1840" i="6"/>
  <c r="H1032" i="6"/>
  <c r="H1017" i="6"/>
  <c r="H28" i="6"/>
  <c r="H1202" i="6"/>
  <c r="H1770" i="6"/>
  <c r="H953" i="6"/>
  <c r="H2139" i="6"/>
  <c r="H811" i="6"/>
  <c r="H405" i="6"/>
  <c r="G97" i="6"/>
  <c r="H712" i="6"/>
  <c r="H624" i="6"/>
  <c r="H579" i="6"/>
  <c r="H1992" i="6"/>
  <c r="H620" i="6"/>
  <c r="H2217" i="6"/>
  <c r="H2209" i="6"/>
  <c r="H991" i="6"/>
  <c r="H1043" i="6"/>
  <c r="H959" i="6"/>
  <c r="H172" i="6"/>
  <c r="H1336" i="6"/>
  <c r="H1982" i="6"/>
  <c r="H836" i="6"/>
  <c r="H697" i="6"/>
  <c r="H314" i="6"/>
  <c r="H586" i="6"/>
  <c r="H1386" i="6"/>
  <c r="H1944" i="6"/>
  <c r="G1451" i="6"/>
  <c r="H304" i="6"/>
  <c r="G72" i="6"/>
  <c r="H825" i="6"/>
  <c r="H60" i="6"/>
  <c r="H724" i="6"/>
  <c r="H504" i="6"/>
  <c r="H1358" i="6"/>
  <c r="H1463" i="6"/>
  <c r="H703" i="6"/>
  <c r="H1854" i="6"/>
  <c r="H1683" i="6"/>
  <c r="H152" i="6"/>
  <c r="H1563" i="6"/>
  <c r="H562" i="6"/>
  <c r="H1666" i="6"/>
  <c r="H2088" i="6"/>
  <c r="H1220" i="6"/>
  <c r="H1408" i="6"/>
  <c r="H338" i="6"/>
  <c r="G1710" i="6"/>
  <c r="H245" i="6"/>
  <c r="H577" i="6"/>
  <c r="H1753" i="6"/>
  <c r="H126" i="6"/>
  <c r="H1785" i="6"/>
  <c r="H1796" i="6"/>
  <c r="H1024" i="6"/>
  <c r="H643" i="6"/>
  <c r="H1385" i="6"/>
  <c r="H397" i="6"/>
  <c r="H990" i="6"/>
  <c r="H873" i="6"/>
  <c r="H845" i="6"/>
  <c r="H506" i="6"/>
  <c r="H2121" i="6"/>
  <c r="H503" i="6"/>
  <c r="H632" i="6"/>
  <c r="H1305" i="6"/>
  <c r="H1814" i="6"/>
  <c r="G31" i="6"/>
  <c r="H482" i="6"/>
  <c r="H452" i="6"/>
  <c r="H1914" i="6"/>
  <c r="H264" i="6"/>
  <c r="H1971" i="6"/>
  <c r="H1552" i="6"/>
  <c r="H101" i="6"/>
  <c r="H610" i="6"/>
  <c r="H595" i="6"/>
  <c r="H1665" i="6"/>
  <c r="H1270" i="6"/>
  <c r="H2054" i="6"/>
  <c r="H1338" i="6"/>
  <c r="H1639" i="6"/>
  <c r="H319" i="6"/>
  <c r="H1943" i="6"/>
  <c r="H1660" i="6"/>
  <c r="H1364" i="6"/>
  <c r="H781" i="6"/>
  <c r="H160" i="6"/>
  <c r="H1480" i="6"/>
  <c r="H723" i="6"/>
  <c r="H223" i="6"/>
  <c r="H755" i="6"/>
  <c r="H40" i="6"/>
  <c r="G149" i="6"/>
  <c r="H127" i="6"/>
  <c r="H983" i="6"/>
  <c r="H466" i="6"/>
  <c r="H1978" i="6"/>
  <c r="G102" i="6"/>
  <c r="H1508" i="6"/>
  <c r="H1620" i="6"/>
  <c r="H2140" i="6"/>
  <c r="H1524" i="6"/>
  <c r="H732" i="6"/>
  <c r="H2038" i="6"/>
  <c r="H2060" i="6"/>
  <c r="H2291" i="6"/>
  <c r="H1418" i="6"/>
  <c r="H961" i="6"/>
  <c r="H2091" i="6"/>
  <c r="H1836" i="6"/>
  <c r="H1030" i="6"/>
  <c r="H1872" i="6"/>
  <c r="H641" i="6"/>
  <c r="H1383" i="6"/>
  <c r="H364" i="6"/>
  <c r="H569" i="6"/>
  <c r="H1033" i="6"/>
  <c r="H1887" i="6"/>
  <c r="H103" i="6"/>
  <c r="H2058" i="6"/>
  <c r="H2230" i="6"/>
  <c r="H448" i="6"/>
  <c r="H489" i="6"/>
  <c r="H182" i="6"/>
  <c r="H306" i="6"/>
  <c r="H1882" i="6"/>
  <c r="H1134" i="6"/>
  <c r="H531" i="6"/>
  <c r="H157" i="6"/>
  <c r="H153" i="6"/>
  <c r="H741" i="6"/>
  <c r="H1176" i="6"/>
  <c r="H436" i="6"/>
  <c r="H158" i="6"/>
  <c r="H1947" i="6"/>
  <c r="H1606" i="6"/>
  <c r="H112" i="6"/>
  <c r="H612" i="6"/>
  <c r="H888" i="6"/>
  <c r="H1773" i="6"/>
  <c r="H1904" i="6"/>
  <c r="H1014" i="6"/>
  <c r="H1694" i="6"/>
  <c r="H1371" i="6"/>
  <c r="H908" i="6"/>
  <c r="H1709" i="6"/>
  <c r="H760" i="6"/>
  <c r="H2271" i="6"/>
  <c r="H1502" i="6"/>
  <c r="H465" i="6"/>
  <c r="H1899" i="6"/>
  <c r="H1956" i="6"/>
  <c r="H457" i="6"/>
  <c r="H1948" i="6"/>
  <c r="H956" i="6"/>
  <c r="H1955" i="6"/>
  <c r="H1248" i="6"/>
  <c r="H1278" i="6"/>
  <c r="H2032" i="6"/>
  <c r="H665" i="6"/>
  <c r="H1280" i="6"/>
  <c r="G979" i="6"/>
  <c r="H2113" i="6"/>
  <c r="H1133" i="6"/>
  <c r="H1059" i="6"/>
  <c r="G1083" i="6"/>
  <c r="H130" i="6"/>
  <c r="H146" i="6"/>
  <c r="H2144" i="6"/>
  <c r="H1727" i="6"/>
  <c r="H1897" i="6"/>
  <c r="H2175" i="6"/>
  <c r="H190" i="6"/>
  <c r="H1859" i="6"/>
  <c r="H2225" i="6"/>
  <c r="H288" i="6"/>
  <c r="H1736" i="6"/>
  <c r="H1015" i="6"/>
  <c r="H463" i="6"/>
  <c r="H1119" i="6"/>
  <c r="H214" i="6"/>
  <c r="H651" i="6"/>
  <c r="H653" i="6"/>
  <c r="H362" i="6"/>
  <c r="H1953" i="6"/>
  <c r="H1157" i="6"/>
  <c r="H670" i="6"/>
  <c r="H1258" i="6"/>
  <c r="H852" i="6"/>
  <c r="H734" i="6"/>
  <c r="H714" i="6"/>
  <c r="H1458" i="6"/>
  <c r="H2186" i="6"/>
  <c r="H1089" i="6"/>
  <c r="H1359" i="6"/>
  <c r="H598" i="6"/>
  <c r="H2154" i="6"/>
  <c r="H432" i="6"/>
  <c r="H987" i="6"/>
  <c r="H1008" i="6"/>
  <c r="H183" i="6"/>
  <c r="H668" i="6"/>
  <c r="H492" i="6"/>
  <c r="H259" i="6"/>
  <c r="H197" i="6"/>
  <c r="H99" i="6"/>
  <c r="H1489" i="6"/>
  <c r="H1787" i="6"/>
  <c r="H29" i="6"/>
  <c r="H2173" i="6"/>
  <c r="H166" i="6"/>
  <c r="H159" i="6"/>
  <c r="H1935" i="6"/>
  <c r="H1065" i="6"/>
  <c r="H1088" i="6"/>
  <c r="H1390" i="6"/>
  <c r="H1423" i="6"/>
  <c r="H690" i="6"/>
  <c r="H839" i="6"/>
  <c r="H1538" i="6"/>
  <c r="H682" i="6"/>
  <c r="H1869" i="6"/>
  <c r="H660" i="6"/>
  <c r="H1877" i="6"/>
  <c r="H1070" i="6"/>
  <c r="H474" i="6"/>
  <c r="H1170" i="6"/>
  <c r="H1145" i="6"/>
  <c r="H1067" i="6"/>
  <c r="H1325" i="6"/>
  <c r="H161" i="6"/>
  <c r="H359" i="6"/>
  <c r="H1936" i="6"/>
  <c r="H204" i="6"/>
  <c r="H1844" i="6"/>
  <c r="H1774" i="6"/>
  <c r="H1231" i="6"/>
  <c r="G921" i="6"/>
  <c r="H773" i="6"/>
  <c r="H559" i="6"/>
  <c r="H2114" i="6"/>
  <c r="H2172" i="6"/>
  <c r="H878" i="6"/>
  <c r="H1165" i="6"/>
  <c r="H625" i="6"/>
  <c r="H2200" i="6"/>
  <c r="H1016" i="6"/>
  <c r="H1729" i="6"/>
  <c r="H1964" i="6"/>
  <c r="H1926" i="6"/>
  <c r="H303" i="6"/>
  <c r="H1983" i="6"/>
  <c r="H1232" i="6"/>
  <c r="H327" i="6"/>
  <c r="H498" i="6"/>
  <c r="H2151" i="6"/>
  <c r="H1329" i="6"/>
  <c r="H536" i="6"/>
  <c r="H386" i="6"/>
  <c r="H357" i="6"/>
  <c r="H1917" i="6"/>
  <c r="H1440" i="6"/>
  <c r="H1421" i="6"/>
  <c r="H1988" i="6"/>
  <c r="H1084" i="6"/>
  <c r="H1252" i="6"/>
  <c r="H1245" i="6"/>
  <c r="H1842" i="6"/>
  <c r="H178" i="6"/>
  <c r="H1150" i="6"/>
  <c r="H2208" i="6"/>
  <c r="H134" i="6"/>
  <c r="H141" i="6"/>
  <c r="H128" i="6"/>
  <c r="H1007" i="6"/>
  <c r="H2085" i="6"/>
  <c r="H1139" i="6"/>
  <c r="H384" i="6"/>
  <c r="H648" i="6"/>
  <c r="H1937" i="6"/>
  <c r="H1919" i="6"/>
  <c r="H1277" i="6"/>
  <c r="H1290" i="6"/>
  <c r="H491" i="6"/>
  <c r="H254" i="6"/>
  <c r="H1127" i="6"/>
  <c r="H1250" i="6"/>
  <c r="H841" i="6"/>
  <c r="H948" i="6"/>
  <c r="H936" i="6"/>
  <c r="H373" i="6"/>
  <c r="H1215" i="6"/>
  <c r="H423" i="6"/>
  <c r="H1130" i="6"/>
  <c r="H1404" i="6"/>
  <c r="G1450" i="6"/>
  <c r="H1918" i="6"/>
  <c r="H1924" i="6"/>
  <c r="H1989" i="6"/>
  <c r="H1420" i="6"/>
  <c r="H1064" i="6"/>
  <c r="H2178" i="6"/>
  <c r="H1776" i="6"/>
  <c r="H1815" i="6"/>
  <c r="H260" i="6"/>
  <c r="H1241" i="6"/>
  <c r="H1240" i="6"/>
  <c r="H1716" i="6"/>
  <c r="H768" i="6"/>
  <c r="H1975" i="6"/>
  <c r="H2111" i="6"/>
  <c r="H2084" i="6"/>
  <c r="H434" i="6"/>
  <c r="H409" i="6"/>
  <c r="H776" i="6"/>
  <c r="H628" i="6"/>
  <c r="H1848" i="6"/>
  <c r="H471" i="6"/>
  <c r="H1131" i="6"/>
  <c r="H642" i="6"/>
  <c r="H1931" i="6"/>
  <c r="H65" i="6"/>
  <c r="H932" i="6"/>
  <c r="H705" i="6"/>
  <c r="H1090" i="6"/>
  <c r="H1182" i="6"/>
  <c r="H1366" i="6"/>
  <c r="H1352" i="6"/>
  <c r="H441" i="6"/>
  <c r="H786" i="6"/>
  <c r="H976" i="6"/>
  <c r="H978" i="6"/>
  <c r="G75" i="6"/>
  <c r="H1410" i="6"/>
  <c r="H1342" i="6"/>
  <c r="G505" i="6"/>
  <c r="H1668" i="6"/>
  <c r="H1264" i="6"/>
  <c r="H1098" i="6"/>
  <c r="H450" i="6"/>
  <c r="H2198" i="6"/>
  <c r="H993" i="6"/>
  <c r="H135" i="6"/>
  <c r="G2010" i="6"/>
  <c r="H1212" i="6"/>
  <c r="H425" i="6"/>
  <c r="H381" i="6"/>
  <c r="H270" i="6"/>
  <c r="H1839" i="6"/>
  <c r="H1808" i="6"/>
  <c r="H32" i="6"/>
  <c r="H1743" i="6"/>
  <c r="H473" i="6"/>
  <c r="H458" i="6"/>
  <c r="H2267" i="6"/>
  <c r="H2197" i="6"/>
  <c r="H553" i="6"/>
  <c r="H735" i="6"/>
  <c r="H1529" i="6"/>
  <c r="H965" i="6"/>
  <c r="H105" i="6"/>
  <c r="H1535" i="6"/>
  <c r="H189" i="6"/>
  <c r="H144" i="6"/>
  <c r="H1302" i="6"/>
  <c r="H2087" i="6"/>
  <c r="H1211" i="6"/>
  <c r="H864" i="6"/>
  <c r="H310" i="6"/>
  <c r="H269" i="6"/>
  <c r="H1190" i="6"/>
  <c r="H1816" i="6"/>
  <c r="H1812" i="6"/>
  <c r="H1876" i="6"/>
  <c r="H1018" i="6"/>
  <c r="H1026" i="6"/>
  <c r="G957" i="6"/>
  <c r="H1786" i="6"/>
  <c r="H467" i="6"/>
  <c r="H1115" i="6"/>
  <c r="H1684" i="6"/>
  <c r="H1567" i="6"/>
  <c r="H657" i="6"/>
  <c r="H1890" i="6"/>
  <c r="H1962" i="6"/>
  <c r="H1868" i="6"/>
  <c r="H202" i="6"/>
  <c r="H739" i="6"/>
  <c r="H2190" i="6"/>
  <c r="H989" i="6"/>
  <c r="H443" i="6"/>
  <c r="H1771" i="6"/>
  <c r="H1238" i="6"/>
  <c r="H844" i="6"/>
  <c r="H833" i="6"/>
  <c r="G949" i="6"/>
  <c r="H907" i="6"/>
  <c r="H771" i="6"/>
  <c r="H1553" i="6"/>
  <c r="H1589" i="6"/>
  <c r="H116" i="6"/>
  <c r="H108" i="6"/>
  <c r="H1483" i="6"/>
  <c r="H717" i="6"/>
  <c r="H1051" i="6"/>
  <c r="H619" i="6"/>
  <c r="H1652" i="6"/>
  <c r="H1616" i="6"/>
  <c r="H1633" i="6"/>
  <c r="H391" i="6"/>
  <c r="H1276" i="6"/>
  <c r="H12" i="6"/>
  <c r="H513" i="6"/>
  <c r="H1473" i="6"/>
  <c r="H2268" i="6"/>
  <c r="H1510" i="6"/>
  <c r="H789" i="6"/>
  <c r="G91" i="6"/>
  <c r="H88" i="6"/>
  <c r="H2118" i="6"/>
  <c r="H2068" i="6"/>
  <c r="H2119" i="6"/>
  <c r="H2062" i="6"/>
  <c r="H885" i="6"/>
  <c r="H1521" i="6"/>
  <c r="H1265" i="6"/>
  <c r="H1760" i="6"/>
  <c r="H442" i="6"/>
  <c r="H2008" i="6"/>
  <c r="H2157" i="6"/>
  <c r="H2204" i="6"/>
  <c r="H1417" i="6"/>
  <c r="H627" i="6"/>
  <c r="H129" i="6"/>
  <c r="H1306" i="6"/>
  <c r="H1304" i="6"/>
  <c r="H1297" i="6"/>
  <c r="H412" i="6"/>
  <c r="H963" i="6"/>
  <c r="H428" i="6"/>
  <c r="H286" i="6"/>
  <c r="H1820" i="6"/>
  <c r="H1802" i="6"/>
  <c r="H1080" i="6"/>
  <c r="H1101" i="6"/>
  <c r="H960" i="6"/>
  <c r="H481" i="6"/>
  <c r="H469" i="6"/>
  <c r="H546" i="6"/>
  <c r="H530" i="6"/>
  <c r="H880" i="6"/>
  <c r="H1748" i="6"/>
  <c r="H96" i="6"/>
  <c r="H106" i="6"/>
  <c r="H2253" i="6"/>
  <c r="H702" i="6"/>
  <c r="H616" i="6"/>
  <c r="H1608" i="6"/>
  <c r="H210" i="6"/>
  <c r="H740" i="6"/>
  <c r="H1467" i="6"/>
  <c r="H2194" i="6"/>
  <c r="H2047" i="6"/>
  <c r="H887" i="6"/>
  <c r="H1514" i="6"/>
  <c r="H837" i="6"/>
  <c r="H797" i="6"/>
  <c r="H856" i="6"/>
  <c r="H1498" i="6"/>
  <c r="H588" i="6"/>
  <c r="H326" i="6"/>
  <c r="H1369" i="6"/>
  <c r="H790" i="6"/>
  <c r="H549" i="6"/>
  <c r="H201" i="6"/>
  <c r="H585" i="6"/>
  <c r="H2234" i="6"/>
  <c r="H1152" i="6"/>
  <c r="H1167" i="6"/>
  <c r="H633" i="6"/>
  <c r="H143" i="6"/>
  <c r="H662" i="6"/>
  <c r="H678" i="6"/>
  <c r="G292" i="6"/>
  <c r="H691" i="6"/>
  <c r="H1838" i="6"/>
  <c r="H1853" i="6"/>
  <c r="H1857" i="6"/>
  <c r="H38" i="6"/>
  <c r="H1874" i="6"/>
  <c r="H461" i="6"/>
  <c r="H893" i="6"/>
  <c r="H545" i="6"/>
  <c r="H638" i="6"/>
  <c r="H177" i="6"/>
  <c r="H1377" i="6"/>
  <c r="H1884" i="6"/>
  <c r="H2025" i="6"/>
  <c r="H2081" i="6"/>
  <c r="H1945" i="6"/>
  <c r="H1864" i="6"/>
  <c r="H2287" i="6"/>
  <c r="H738" i="6"/>
  <c r="H295" i="6"/>
  <c r="H2177" i="6"/>
  <c r="H2235" i="6"/>
  <c r="H339" i="6"/>
  <c r="H1765" i="6"/>
  <c r="H200" i="6"/>
  <c r="H2236" i="6"/>
  <c r="H1257" i="6"/>
  <c r="H850" i="6"/>
  <c r="H1745" i="6"/>
  <c r="H52" i="6"/>
  <c r="H1497" i="6"/>
  <c r="H2076" i="6"/>
  <c r="H726" i="6"/>
  <c r="H1675" i="6"/>
  <c r="H1662" i="6"/>
  <c r="H1629" i="6"/>
  <c r="H1585" i="6"/>
  <c r="H2266" i="6"/>
  <c r="H1031" i="6"/>
  <c r="H1470" i="6"/>
  <c r="H1368" i="6"/>
  <c r="H1345" i="6"/>
  <c r="H780" i="6"/>
  <c r="H93" i="6"/>
  <c r="G78" i="6"/>
  <c r="H219" i="6"/>
  <c r="H570" i="6"/>
  <c r="H693" i="6"/>
  <c r="H2100" i="6"/>
  <c r="H2127" i="6"/>
  <c r="H2196" i="6"/>
  <c r="H1409" i="6"/>
  <c r="H805" i="6"/>
  <c r="H795" i="6"/>
  <c r="H1341" i="6"/>
  <c r="H600" i="6"/>
  <c r="H1654" i="6"/>
  <c r="H1592" i="6"/>
  <c r="H1171" i="6"/>
  <c r="H207" i="6"/>
  <c r="H1670" i="6"/>
  <c r="H2165" i="6"/>
  <c r="H2108" i="6"/>
  <c r="H2210" i="6"/>
  <c r="H2215" i="6"/>
  <c r="H2213" i="6"/>
  <c r="H1166" i="6"/>
  <c r="H186" i="6"/>
  <c r="H138" i="6"/>
  <c r="H1303" i="6"/>
  <c r="H419" i="6"/>
  <c r="H2009" i="6"/>
  <c r="H2228" i="6"/>
  <c r="H1005" i="6"/>
  <c r="H420" i="6"/>
  <c r="H308" i="6"/>
  <c r="H1035" i="6"/>
  <c r="H1830" i="6"/>
  <c r="H1821" i="6"/>
  <c r="H479" i="6"/>
  <c r="H39" i="6"/>
  <c r="H460" i="6"/>
  <c r="H1144" i="6"/>
  <c r="H2246" i="6"/>
  <c r="H557" i="6"/>
  <c r="H535" i="6"/>
  <c r="H1126" i="6"/>
  <c r="H1326" i="6"/>
  <c r="H985" i="6"/>
  <c r="H2292" i="6"/>
  <c r="H154" i="6"/>
  <c r="H164" i="6"/>
  <c r="H1387" i="6"/>
  <c r="H122" i="6"/>
  <c r="H706" i="6"/>
  <c r="H1052" i="6"/>
  <c r="H621" i="6"/>
  <c r="H1644" i="6"/>
  <c r="H1099" i="6"/>
  <c r="H1349" i="6"/>
  <c r="H787" i="6"/>
  <c r="H967" i="6"/>
  <c r="H408" i="6"/>
  <c r="H550" i="6"/>
  <c r="H1398" i="6"/>
  <c r="H1530" i="6"/>
  <c r="H2006" i="6"/>
  <c r="H1484" i="6"/>
  <c r="H1593" i="6"/>
  <c r="H1636" i="6"/>
  <c r="H2137" i="6"/>
  <c r="H2187" i="6"/>
  <c r="H813" i="6"/>
  <c r="H824" i="6"/>
  <c r="H680" i="6"/>
  <c r="H291" i="6"/>
  <c r="H275" i="6"/>
  <c r="H218" i="6"/>
  <c r="H1466" i="6"/>
  <c r="H2159" i="6"/>
  <c r="H2199" i="6"/>
  <c r="H140" i="6"/>
  <c r="H371" i="6"/>
  <c r="H1557" i="6"/>
  <c r="H2018" i="6"/>
  <c r="H1206" i="6"/>
  <c r="H321" i="6"/>
  <c r="H1042" i="6"/>
  <c r="H1811" i="6"/>
  <c r="H1850" i="6"/>
  <c r="H1011" i="6"/>
  <c r="H484" i="6"/>
  <c r="H897" i="6"/>
  <c r="H538" i="6"/>
  <c r="H1724" i="6"/>
  <c r="H879" i="6"/>
  <c r="H173" i="6"/>
  <c r="H165" i="6"/>
  <c r="H647" i="6"/>
  <c r="H350" i="6"/>
  <c r="H2029" i="6"/>
  <c r="H1951" i="6"/>
  <c r="H1436" i="6"/>
  <c r="H1761" i="6"/>
  <c r="H1987" i="6"/>
  <c r="H301" i="6"/>
  <c r="H1321" i="6"/>
  <c r="H1103" i="6"/>
  <c r="H1777" i="6"/>
  <c r="H1775" i="6"/>
  <c r="H1193" i="6"/>
  <c r="H195" i="6"/>
  <c r="H1233" i="6"/>
  <c r="H1237" i="6"/>
  <c r="H1254" i="6"/>
  <c r="H827" i="6"/>
  <c r="H1722" i="6"/>
  <c r="H767" i="6"/>
  <c r="H1970" i="6"/>
  <c r="H44" i="6"/>
  <c r="H2007" i="6"/>
  <c r="H730" i="6"/>
  <c r="H704" i="6"/>
  <c r="H508" i="6"/>
  <c r="H611" i="6"/>
  <c r="H1637" i="6"/>
  <c r="H1590" i="6"/>
  <c r="H1580" i="6"/>
  <c r="H1405" i="6"/>
  <c r="H1172" i="6"/>
  <c r="H2083" i="6"/>
  <c r="H2120" i="6"/>
  <c r="H971" i="6"/>
  <c r="H877" i="6"/>
  <c r="H2059" i="6"/>
  <c r="H2048" i="6"/>
  <c r="H395" i="6"/>
  <c r="H2290" i="6"/>
  <c r="H816" i="6"/>
  <c r="H794" i="6"/>
  <c r="H1574" i="6"/>
  <c r="H1628" i="6"/>
  <c r="H1577" i="6"/>
  <c r="H1365" i="6"/>
  <c r="H1100" i="6"/>
  <c r="H1898" i="6"/>
  <c r="H1415" i="6"/>
  <c r="H378" i="6"/>
  <c r="H1475" i="6"/>
  <c r="H1511" i="6"/>
  <c r="H2224" i="6"/>
  <c r="H2148" i="6"/>
  <c r="H2149" i="6"/>
  <c r="H379" i="6"/>
  <c r="H315" i="6"/>
  <c r="H2239" i="6"/>
  <c r="H274" i="6"/>
  <c r="G1827" i="6"/>
  <c r="H1845" i="6"/>
  <c r="H1794" i="6"/>
  <c r="G1077" i="6"/>
  <c r="H404" i="6"/>
  <c r="H488" i="6"/>
  <c r="G487" i="6"/>
  <c r="H1140" i="6"/>
  <c r="H891" i="6"/>
  <c r="H527" i="6"/>
  <c r="H1117" i="6"/>
  <c r="H213" i="6"/>
  <c r="G1566" i="6"/>
  <c r="H449" i="6"/>
  <c r="H459" i="6"/>
  <c r="H171" i="6"/>
  <c r="H659" i="6"/>
  <c r="H353" i="6"/>
  <c r="H1334" i="6"/>
  <c r="H151" i="6"/>
  <c r="H363" i="6"/>
  <c r="H351" i="6"/>
  <c r="G1894" i="6"/>
  <c r="H1889" i="6"/>
  <c r="H1932" i="6"/>
  <c r="H1929" i="6"/>
  <c r="G1452" i="6"/>
  <c r="H1762" i="6"/>
  <c r="H1333" i="6"/>
  <c r="H1287" i="6"/>
  <c r="H1312" i="6"/>
  <c r="H696" i="6"/>
  <c r="H298" i="6"/>
  <c r="H2002" i="6"/>
  <c r="H493" i="6"/>
  <c r="H1768" i="6"/>
  <c r="H1243" i="6"/>
  <c r="H857" i="6"/>
  <c r="H861" i="6"/>
  <c r="H826" i="6"/>
  <c r="H928" i="6"/>
  <c r="H1972" i="6"/>
  <c r="H1547" i="6"/>
  <c r="H100" i="6"/>
  <c r="H720" i="6"/>
  <c r="H709" i="6"/>
  <c r="H509" i="6"/>
  <c r="H596" i="6"/>
  <c r="H1674" i="6"/>
  <c r="H1640" i="6"/>
  <c r="H1667" i="6"/>
  <c r="H1614" i="6"/>
  <c r="H1594" i="6"/>
  <c r="H1579" i="6"/>
  <c r="H1275" i="6"/>
  <c r="H496" i="6"/>
  <c r="H13" i="6"/>
  <c r="H1562" i="6"/>
  <c r="H2086" i="6"/>
  <c r="H1353" i="6"/>
  <c r="H1354" i="6"/>
  <c r="H779" i="6"/>
  <c r="H2195" i="6"/>
  <c r="H1999" i="6"/>
  <c r="G229" i="6"/>
  <c r="H584" i="6"/>
  <c r="H576" i="6"/>
  <c r="H2050" i="6"/>
  <c r="H2036" i="6"/>
  <c r="H1397" i="6"/>
  <c r="H1522" i="6"/>
  <c r="H1519" i="6"/>
  <c r="H804" i="6"/>
  <c r="H330" i="6"/>
  <c r="H1340" i="6"/>
  <c r="H770" i="6"/>
  <c r="H58" i="6"/>
  <c r="H1491" i="6"/>
  <c r="H701" i="6"/>
  <c r="H593" i="6"/>
  <c r="H1965" i="6"/>
  <c r="H389" i="6"/>
  <c r="H974" i="6"/>
  <c r="H575" i="6"/>
  <c r="H736" i="6"/>
  <c r="H2049" i="6"/>
  <c r="H232" i="6"/>
  <c r="H992" i="6"/>
  <c r="H309" i="6"/>
  <c r="H640" i="6"/>
  <c r="G170" i="6"/>
  <c r="H655" i="6"/>
  <c r="H656" i="6"/>
  <c r="H360" i="6"/>
  <c r="H344" i="6"/>
  <c r="H1886" i="6"/>
  <c r="H1961" i="6"/>
  <c r="H1946" i="6"/>
  <c r="H1930" i="6"/>
  <c r="H1448" i="6"/>
  <c r="H1426" i="6"/>
  <c r="H1160" i="6"/>
  <c r="H2182" i="6"/>
  <c r="H1086" i="6"/>
  <c r="H1200" i="6"/>
  <c r="H695" i="6"/>
  <c r="H297" i="6"/>
  <c r="H1984" i="6"/>
  <c r="H519" i="6"/>
  <c r="H2001" i="6"/>
  <c r="H1778" i="6"/>
  <c r="H257" i="6"/>
  <c r="H194" i="6"/>
  <c r="H849" i="6"/>
  <c r="H858" i="6"/>
  <c r="H1247" i="6"/>
  <c r="H1251" i="6"/>
  <c r="H939" i="6"/>
  <c r="H917" i="6"/>
  <c r="H913" i="6"/>
  <c r="H764" i="6"/>
  <c r="H762" i="6"/>
  <c r="H1754" i="6"/>
  <c r="H47" i="6"/>
  <c r="H45" i="6"/>
  <c r="H1725" i="6"/>
  <c r="H1504" i="6"/>
  <c r="H1492" i="6"/>
  <c r="H2073" i="6"/>
  <c r="H707" i="6"/>
  <c r="H1055" i="6"/>
  <c r="H512" i="6"/>
  <c r="H602" i="6"/>
  <c r="H1643" i="6"/>
  <c r="H1638" i="6"/>
  <c r="H1673" i="6"/>
  <c r="H1613" i="6"/>
  <c r="H1605" i="6"/>
  <c r="H1596" i="6"/>
  <c r="H1263" i="6"/>
  <c r="H1403" i="6"/>
  <c r="H1780" i="6"/>
  <c r="H1095" i="6"/>
  <c r="H1759" i="6"/>
  <c r="H1392" i="6"/>
  <c r="H1363" i="6"/>
  <c r="H1330" i="6"/>
  <c r="H784" i="6"/>
  <c r="H803" i="6"/>
  <c r="H246" i="6"/>
  <c r="H973" i="6"/>
  <c r="H90" i="6"/>
  <c r="H220" i="6"/>
  <c r="H560" i="6"/>
  <c r="H2070" i="6"/>
  <c r="H2056" i="6"/>
  <c r="H2125" i="6"/>
  <c r="H233" i="6"/>
  <c r="H244" i="6"/>
  <c r="H2129" i="6"/>
  <c r="H1525" i="6"/>
  <c r="H1413" i="6"/>
  <c r="H802" i="6"/>
  <c r="H838" i="6"/>
  <c r="H69" i="6"/>
  <c r="H1789" i="6"/>
  <c r="H114" i="6"/>
  <c r="H1486" i="6"/>
  <c r="H1646" i="6"/>
  <c r="H1581" i="6"/>
  <c r="H2294" i="6"/>
  <c r="H558" i="6"/>
  <c r="H2066" i="6"/>
  <c r="H2037" i="6"/>
  <c r="H1526" i="6"/>
  <c r="H815" i="6"/>
  <c r="H1376" i="6"/>
  <c r="H131" i="6"/>
  <c r="H356" i="6"/>
  <c r="H1940" i="6"/>
  <c r="H1927" i="6"/>
  <c r="H1445" i="6"/>
  <c r="H1862" i="6"/>
  <c r="H1478" i="6"/>
  <c r="H1515" i="6"/>
  <c r="H1062" i="6"/>
  <c r="H1705" i="6"/>
  <c r="H1481" i="6"/>
  <c r="H1516" i="6"/>
  <c r="H1986" i="6"/>
  <c r="H1154" i="6"/>
  <c r="H251" i="6"/>
  <c r="H1195" i="6"/>
  <c r="G71" i="6"/>
  <c r="H1474" i="6"/>
  <c r="H1230" i="6"/>
  <c r="G944" i="6"/>
  <c r="H1717" i="6"/>
  <c r="G931" i="6"/>
  <c r="H61" i="6"/>
  <c r="H59" i="6"/>
  <c r="H121" i="6"/>
  <c r="H1503" i="6"/>
  <c r="H1488" i="6"/>
  <c r="H731" i="6"/>
  <c r="H713" i="6"/>
  <c r="H1056" i="6"/>
  <c r="H599" i="6"/>
  <c r="H1669" i="6"/>
  <c r="H1672" i="6"/>
  <c r="H1599" i="6"/>
  <c r="H1583" i="6"/>
  <c r="H1271" i="6"/>
  <c r="H1781" i="6"/>
  <c r="H889" i="6"/>
  <c r="H1501" i="6"/>
  <c r="H1174" i="6"/>
  <c r="H671" i="6"/>
  <c r="H1092" i="6"/>
  <c r="H2109" i="6"/>
  <c r="H1362" i="6"/>
  <c r="H748" i="6"/>
  <c r="H438" i="6"/>
  <c r="H1534" i="6"/>
  <c r="H80" i="6"/>
  <c r="G227" i="6"/>
  <c r="H561" i="6"/>
  <c r="H2116" i="6"/>
  <c r="H2034" i="6"/>
  <c r="H2042" i="6"/>
  <c r="H1696" i="6"/>
  <c r="H884" i="6"/>
  <c r="H1518" i="6"/>
  <c r="H644" i="6"/>
  <c r="H868" i="6"/>
  <c r="H796" i="6"/>
  <c r="H51" i="6"/>
  <c r="H110" i="6"/>
  <c r="H727" i="6"/>
  <c r="H597" i="6"/>
  <c r="H1622" i="6"/>
  <c r="H1282" i="6"/>
  <c r="H517" i="6"/>
  <c r="H1175" i="6"/>
  <c r="H1860" i="6"/>
  <c r="H76" i="6"/>
  <c r="H556" i="6"/>
  <c r="H2045" i="6"/>
  <c r="H1459" i="6"/>
  <c r="H2134" i="6"/>
  <c r="H646" i="6"/>
  <c r="H1548" i="6"/>
  <c r="H1755" i="6"/>
  <c r="G1455" i="6"/>
  <c r="H1866" i="6"/>
  <c r="H1692" i="6"/>
  <c r="H1332" i="6"/>
  <c r="H203" i="6"/>
  <c r="H1004" i="6"/>
  <c r="H1320" i="6"/>
  <c r="H1907" i="6"/>
  <c r="H261" i="6"/>
  <c r="H1191" i="6"/>
  <c r="H67" i="6"/>
  <c r="G1259" i="6"/>
  <c r="H859" i="6"/>
  <c r="H863" i="6"/>
  <c r="H829" i="6"/>
  <c r="H950" i="6"/>
  <c r="H920" i="6"/>
  <c r="H759" i="6"/>
  <c r="H1750" i="6"/>
  <c r="H1968" i="6"/>
  <c r="H119" i="6"/>
  <c r="H111" i="6"/>
  <c r="H1485" i="6"/>
  <c r="H708" i="6"/>
  <c r="H510" i="6"/>
  <c r="H589" i="6"/>
  <c r="H614" i="6"/>
  <c r="H606" i="6"/>
  <c r="H1647" i="6"/>
  <c r="H1611" i="6"/>
  <c r="G1618" i="6"/>
  <c r="H1591" i="6"/>
  <c r="H2191" i="6"/>
  <c r="H1782" i="6"/>
  <c r="H1966" i="6"/>
  <c r="H18" i="6"/>
  <c r="H2260" i="6"/>
  <c r="H1087" i="6"/>
  <c r="H399" i="6"/>
  <c r="H206" i="6"/>
  <c r="H2293" i="6"/>
  <c r="H969" i="6"/>
  <c r="H972" i="6"/>
  <c r="H2237" i="6"/>
  <c r="H554" i="6"/>
  <c r="H737" i="6"/>
  <c r="H2039" i="6"/>
  <c r="H2046" i="6"/>
  <c r="H1396" i="6"/>
  <c r="H1460" i="6"/>
  <c r="H2132" i="6"/>
  <c r="H2128" i="6"/>
  <c r="H1000" i="6"/>
  <c r="H806" i="6"/>
  <c r="H798" i="6"/>
  <c r="H1343" i="6"/>
  <c r="H1969" i="6"/>
  <c r="H718" i="6"/>
  <c r="H750" i="6"/>
  <c r="H587" i="6"/>
  <c r="H1617" i="6"/>
  <c r="H1269" i="6"/>
  <c r="H1096" i="6"/>
  <c r="H439" i="6"/>
  <c r="H1536" i="6"/>
  <c r="H2112" i="6"/>
  <c r="H2063" i="6"/>
  <c r="H1698" i="6"/>
  <c r="H2126" i="6"/>
  <c r="H869" i="6"/>
  <c r="H1339" i="6"/>
  <c r="H1414" i="6"/>
  <c r="H1393" i="6"/>
  <c r="H250" i="6"/>
  <c r="H818" i="6"/>
  <c r="H1880" i="6"/>
  <c r="H2269" i="6"/>
  <c r="H2270" i="6"/>
  <c r="H2279" i="6"/>
  <c r="H2265" i="6"/>
  <c r="H2272" i="6"/>
  <c r="H2263" i="6"/>
  <c r="H2280" i="6"/>
  <c r="H2241" i="6"/>
  <c r="G2257" i="6"/>
  <c r="K2257" i="6" s="1"/>
  <c r="L2257" i="6" s="1"/>
  <c r="U2257" i="6" s="1"/>
  <c r="H2257" i="6"/>
  <c r="H2278" i="6"/>
  <c r="H2286" i="6"/>
  <c r="H2251" i="6"/>
  <c r="H2281" i="6"/>
  <c r="H2273" i="6"/>
  <c r="H2276" i="6"/>
  <c r="G924" i="6"/>
  <c r="K924" i="6" s="1"/>
  <c r="L924" i="6" s="1"/>
  <c r="U924" i="6" s="1"/>
  <c r="H230" i="6"/>
  <c r="K230" i="6" s="1"/>
  <c r="L230" i="6" s="1"/>
  <c r="U230" i="6" s="1"/>
  <c r="H1071" i="6"/>
  <c r="H937" i="6"/>
  <c r="H758" i="6"/>
  <c r="H64" i="6"/>
  <c r="H102" i="6"/>
  <c r="H685" i="6"/>
  <c r="H72" i="6"/>
  <c r="H1132" i="6"/>
  <c r="H1009" i="6"/>
  <c r="H198" i="6"/>
  <c r="H534" i="6"/>
  <c r="H947" i="6"/>
  <c r="K947" i="6" s="1"/>
  <c r="L947" i="6" s="1"/>
  <c r="U947" i="6" s="1"/>
  <c r="H117" i="6"/>
  <c r="H37" i="6"/>
  <c r="H687" i="6"/>
  <c r="H542" i="6"/>
  <c r="H1307" i="6"/>
  <c r="G23" i="6"/>
  <c r="K23" i="6" s="1"/>
  <c r="L23" i="6" s="1"/>
  <c r="U23" i="6" s="1"/>
  <c r="G955" i="6"/>
  <c r="K955" i="6" s="1"/>
  <c r="L955" i="6" s="1"/>
  <c r="U955" i="6" s="1"/>
  <c r="H761" i="6"/>
  <c r="H894" i="6"/>
  <c r="G1248" i="6"/>
  <c r="K1248" i="6" s="1"/>
  <c r="L1248" i="6" s="1"/>
  <c r="U1248" i="6" s="1"/>
  <c r="H1695" i="6"/>
  <c r="K1695" i="6" s="1"/>
  <c r="L1695" i="6" s="1"/>
  <c r="U1695" i="6" s="1"/>
  <c r="H1619" i="6"/>
  <c r="H906" i="6"/>
  <c r="H1209" i="6"/>
  <c r="H1425" i="6"/>
  <c r="H1807" i="6"/>
  <c r="H1772" i="6"/>
  <c r="H1744" i="6"/>
  <c r="H104" i="6"/>
  <c r="H2205" i="6"/>
  <c r="H1865" i="6"/>
  <c r="K1865" i="6" s="1"/>
  <c r="L1865" i="6" s="1"/>
  <c r="U1865" i="6" s="1"/>
  <c r="H1704" i="6"/>
  <c r="H533" i="6"/>
  <c r="H988" i="6"/>
  <c r="H918" i="6"/>
  <c r="H48" i="6"/>
  <c r="H16" i="6"/>
  <c r="H78" i="6"/>
  <c r="H1040" i="6"/>
  <c r="H1895" i="6"/>
  <c r="H966" i="6"/>
  <c r="H1050" i="6"/>
  <c r="H2192" i="6"/>
  <c r="H518" i="6"/>
  <c r="H799" i="6"/>
  <c r="H2110" i="6"/>
  <c r="H788" i="6"/>
  <c r="H1111" i="6"/>
  <c r="H537" i="6"/>
  <c r="H1954" i="6"/>
  <c r="H949" i="6"/>
  <c r="H742" i="6"/>
  <c r="H1891" i="6"/>
  <c r="H573" i="6"/>
  <c r="H1373" i="6"/>
  <c r="H331" i="6"/>
  <c r="H1858" i="6"/>
  <c r="H601" i="6"/>
  <c r="H1609" i="6"/>
  <c r="H1356" i="6"/>
  <c r="H1477" i="6"/>
  <c r="H1083" i="6"/>
  <c r="H673" i="6"/>
  <c r="G82" i="6"/>
  <c r="K82" i="6" s="1"/>
  <c r="L82" i="6" s="1"/>
  <c r="U82" i="6" s="1"/>
  <c r="H410" i="6"/>
  <c r="G2065" i="6"/>
  <c r="K2065" i="6" s="1"/>
  <c r="L2065" i="6" s="1"/>
  <c r="U2065" i="6" s="1"/>
  <c r="H235" i="6"/>
  <c r="H645" i="6"/>
  <c r="H2000" i="6"/>
  <c r="H1600" i="6"/>
  <c r="H1108" i="6"/>
  <c r="G27" i="6"/>
  <c r="K27" i="6" s="1"/>
  <c r="L27" i="6" s="1"/>
  <c r="U27" i="6" s="1"/>
  <c r="H302" i="6"/>
  <c r="H919" i="6"/>
  <c r="H1505" i="6"/>
  <c r="H1651" i="6"/>
  <c r="H1512" i="6"/>
  <c r="H222" i="6"/>
  <c r="H626" i="6"/>
  <c r="H866" i="6"/>
  <c r="H229" i="6"/>
  <c r="H41" i="6"/>
  <c r="H505" i="6"/>
  <c r="H1471" i="6"/>
  <c r="H851" i="6"/>
  <c r="H1178" i="6"/>
  <c r="H1822" i="6"/>
  <c r="H1635" i="6"/>
  <c r="H1331" i="6"/>
  <c r="H1218" i="6"/>
  <c r="G1742" i="6"/>
  <c r="K1742" i="6" s="1"/>
  <c r="L1742" i="6" s="1"/>
  <c r="U1742" i="6" s="1"/>
  <c r="H217" i="6"/>
  <c r="H929" i="6"/>
  <c r="G115" i="6"/>
  <c r="K115" i="6" s="1"/>
  <c r="L115" i="6" s="1"/>
  <c r="U115" i="6" s="1"/>
  <c r="H437" i="6"/>
  <c r="H1846" i="6"/>
  <c r="H1915" i="6"/>
  <c r="H1186" i="6"/>
  <c r="H689" i="6"/>
  <c r="H500" i="6"/>
  <c r="H999" i="6"/>
  <c r="H1091" i="6"/>
  <c r="H337" i="6"/>
  <c r="H234" i="6"/>
  <c r="H2189" i="6"/>
  <c r="H2135" i="6"/>
  <c r="H2051" i="6"/>
  <c r="H1875" i="6"/>
  <c r="H1790" i="6"/>
  <c r="H1659" i="6"/>
  <c r="H1588" i="6"/>
  <c r="H1472" i="6"/>
  <c r="H1180" i="6"/>
  <c r="H848" i="6"/>
  <c r="H744" i="6"/>
  <c r="H710" i="6"/>
  <c r="H639" i="6"/>
  <c r="H520" i="6"/>
  <c r="H468" i="6"/>
  <c r="H377" i="6"/>
  <c r="H328" i="6"/>
  <c r="H1834" i="6"/>
  <c r="H1758" i="6"/>
  <c r="H231" i="6"/>
  <c r="H2152" i="6"/>
  <c r="H296" i="6"/>
  <c r="H860" i="6"/>
  <c r="H603" i="6"/>
  <c r="H15" i="6"/>
  <c r="G92" i="6"/>
  <c r="H2218" i="6"/>
  <c r="H1137" i="6"/>
  <c r="H341" i="6"/>
  <c r="H1197" i="6"/>
  <c r="H582" i="6"/>
  <c r="H196" i="6"/>
  <c r="H1571" i="6"/>
  <c r="H930" i="6"/>
  <c r="K930" i="6" s="1"/>
  <c r="L930" i="6" s="1"/>
  <c r="U930" i="6" s="1"/>
  <c r="H946" i="6"/>
  <c r="K946" i="6" s="1"/>
  <c r="L946" i="6" s="1"/>
  <c r="U946" i="6" s="1"/>
  <c r="H2022" i="6"/>
  <c r="H1159" i="6"/>
  <c r="G1723" i="6"/>
  <c r="H1723" i="6"/>
  <c r="H1565" i="6"/>
  <c r="H1394" i="6"/>
  <c r="G1292" i="6"/>
  <c r="K1292" i="6" s="1"/>
  <c r="L1292" i="6" s="1"/>
  <c r="U1292" i="6" s="1"/>
  <c r="H1292" i="6"/>
  <c r="H68" i="6"/>
  <c r="G68" i="6"/>
  <c r="K68" i="6" s="1"/>
  <c r="L68" i="6" s="1"/>
  <c r="U68" i="6" s="1"/>
  <c r="H2211" i="6"/>
  <c r="H2078" i="6"/>
  <c r="H1920" i="6"/>
  <c r="H1873" i="6"/>
  <c r="H1726" i="6"/>
  <c r="H1482" i="6"/>
  <c r="H1322" i="6"/>
  <c r="H1085" i="6"/>
  <c r="H1073" i="6"/>
  <c r="H801" i="6"/>
  <c r="H711" i="6"/>
  <c r="H522" i="6"/>
  <c r="H447" i="6"/>
  <c r="H388" i="6"/>
  <c r="H372" i="6"/>
  <c r="H148" i="6"/>
  <c r="H422" i="6"/>
  <c r="H2057" i="6"/>
  <c r="H209" i="6"/>
  <c r="H376" i="6"/>
  <c r="H2053" i="6"/>
  <c r="H1881" i="6"/>
  <c r="H1631" i="6"/>
  <c r="H1653" i="6"/>
  <c r="H1456" i="6"/>
  <c r="H1300" i="6"/>
  <c r="H1283" i="6"/>
  <c r="H1203" i="6"/>
  <c r="H1156" i="6"/>
  <c r="H810" i="6"/>
  <c r="H745" i="6"/>
  <c r="H622" i="6"/>
  <c r="H623" i="6"/>
  <c r="H552" i="6"/>
  <c r="H485" i="6"/>
  <c r="H413" i="6"/>
  <c r="H333" i="6"/>
  <c r="H1151" i="6"/>
  <c r="H1227" i="6"/>
  <c r="H1792" i="6"/>
  <c r="H721" i="6"/>
  <c r="H1350" i="6"/>
  <c r="H1615" i="6"/>
  <c r="H523" i="6"/>
  <c r="H1701" i="6"/>
  <c r="H192" i="6"/>
  <c r="H1506" i="6"/>
  <c r="H14" i="6"/>
  <c r="H1141" i="6"/>
  <c r="H368" i="6"/>
  <c r="H1261" i="6"/>
  <c r="H1124" i="6"/>
  <c r="H2216" i="6"/>
  <c r="H2044" i="6"/>
  <c r="H1422" i="6"/>
  <c r="H66" i="6"/>
  <c r="H2005" i="6"/>
  <c r="H1934" i="6"/>
  <c r="H1803" i="6"/>
  <c r="H1575" i="6"/>
  <c r="H1539" i="6"/>
  <c r="H1507" i="6"/>
  <c r="H1289" i="6"/>
  <c r="H791" i="6"/>
  <c r="H649" i="6"/>
  <c r="H516" i="6"/>
  <c r="H272" i="6"/>
  <c r="H277" i="6"/>
  <c r="H147" i="6"/>
  <c r="H380" i="6"/>
  <c r="H1817" i="6"/>
  <c r="G1642" i="6"/>
  <c r="H1642" i="6"/>
  <c r="H1513" i="6"/>
  <c r="H1399" i="6"/>
  <c r="H1430" i="6"/>
  <c r="G1603" i="6"/>
  <c r="K1603" i="6" s="1"/>
  <c r="L1603" i="6" s="1"/>
  <c r="U1603" i="6" s="1"/>
  <c r="H1939" i="6"/>
  <c r="H1824" i="6"/>
  <c r="H1573" i="6"/>
  <c r="H1528" i="6"/>
  <c r="H1602" i="6"/>
  <c r="H2142" i="6"/>
  <c r="H1612" i="6"/>
  <c r="H1555" i="6"/>
  <c r="H1490" i="6"/>
  <c r="H1461" i="6"/>
  <c r="H2117" i="6"/>
  <c r="H1883" i="6"/>
  <c r="H1740" i="6"/>
  <c r="H1610" i="6"/>
  <c r="H1221" i="6"/>
  <c r="H1885" i="6"/>
  <c r="H1532" i="6"/>
  <c r="H1374" i="6"/>
  <c r="H1315" i="6"/>
  <c r="H1892" i="6"/>
  <c r="H1495" i="6"/>
  <c r="H1168" i="6"/>
  <c r="H2223" i="6"/>
  <c r="H205" i="6"/>
  <c r="H1314" i="6"/>
  <c r="H19" i="6"/>
  <c r="H1125" i="6"/>
  <c r="H163" i="6"/>
  <c r="H1370" i="6"/>
  <c r="H2185" i="6"/>
  <c r="H980" i="6"/>
  <c r="H2214" i="6"/>
  <c r="H2153" i="6"/>
  <c r="H2141" i="6"/>
  <c r="H2093" i="6"/>
  <c r="H2072" i="6"/>
  <c r="H2003" i="6"/>
  <c r="H1957" i="6"/>
  <c r="H1921" i="6"/>
  <c r="H1795" i="6"/>
  <c r="H1833" i="6"/>
  <c r="H1801" i="6"/>
  <c r="H1766" i="6"/>
  <c r="H1706" i="6"/>
  <c r="H2220" i="6"/>
  <c r="H2101" i="6"/>
  <c r="H2089" i="6"/>
  <c r="H2080" i="6"/>
  <c r="H1985" i="6"/>
  <c r="H1950" i="6"/>
  <c r="H1703" i="6"/>
  <c r="H1682" i="6"/>
  <c r="H1564" i="6"/>
  <c r="H1542" i="6"/>
  <c r="H1493" i="6"/>
  <c r="H1400" i="6"/>
  <c r="H1199" i="6"/>
  <c r="H1173" i="6"/>
  <c r="H1146" i="6"/>
  <c r="H1129" i="6"/>
  <c r="H1122" i="6"/>
  <c r="H618" i="6"/>
  <c r="H1767" i="6"/>
  <c r="G1719" i="6"/>
  <c r="K1719" i="6" s="1"/>
  <c r="L1719" i="6" s="1"/>
  <c r="U1719" i="6" s="1"/>
  <c r="H1718" i="6"/>
  <c r="H1428" i="6"/>
  <c r="H1867" i="6"/>
  <c r="H1800" i="6"/>
  <c r="H1113" i="6"/>
  <c r="G1829" i="6"/>
  <c r="K1829" i="6" s="1"/>
  <c r="L1829" i="6" s="1"/>
  <c r="U1829" i="6" s="1"/>
  <c r="H2133" i="6"/>
  <c r="H1487" i="6"/>
  <c r="H1286" i="6"/>
  <c r="H248" i="6"/>
  <c r="K248" i="6" s="1"/>
  <c r="L248" i="6" s="1"/>
  <c r="U248" i="6" s="1"/>
  <c r="H1649" i="6"/>
  <c r="H1697" i="6"/>
  <c r="H1960" i="6"/>
  <c r="H1407" i="6"/>
  <c r="H1313" i="6"/>
  <c r="H1685" i="6"/>
  <c r="H1641" i="6"/>
  <c r="H1648" i="6"/>
  <c r="H2040" i="6"/>
  <c r="H354" i="6"/>
  <c r="H1318" i="6"/>
  <c r="H1379" i="6"/>
  <c r="H1923" i="6"/>
  <c r="H1293" i="6"/>
  <c r="H2219" i="6"/>
  <c r="H1148" i="6"/>
  <c r="H91" i="6"/>
  <c r="H1401" i="6"/>
  <c r="H289" i="6"/>
  <c r="H1810" i="6"/>
  <c r="H137" i="6"/>
  <c r="H2222" i="6"/>
  <c r="H2221" i="6"/>
  <c r="H2203" i="6"/>
  <c r="H2167" i="6"/>
  <c r="H2130" i="6"/>
  <c r="H2105" i="6"/>
  <c r="H2079" i="6"/>
  <c r="H2061" i="6"/>
  <c r="H2041" i="6"/>
  <c r="H1910" i="6"/>
  <c r="H1906" i="6"/>
  <c r="H1871" i="6"/>
  <c r="H2156" i="6"/>
  <c r="H1995" i="6"/>
  <c r="H1900" i="6"/>
  <c r="H700" i="6"/>
  <c r="H683" i="6"/>
  <c r="H676" i="6"/>
  <c r="H2155" i="6"/>
  <c r="H2106" i="6"/>
  <c r="H1905" i="6"/>
  <c r="H2207" i="6"/>
  <c r="H2115" i="6"/>
  <c r="H2232" i="6"/>
  <c r="H1996" i="6"/>
  <c r="H1990" i="6"/>
  <c r="H1901" i="6"/>
  <c r="H1107" i="6"/>
  <c r="H997" i="6"/>
  <c r="H677" i="6"/>
  <c r="H1689" i="6"/>
  <c r="H998" i="6"/>
  <c r="H681" i="6"/>
  <c r="H674" i="6"/>
  <c r="H502" i="6"/>
  <c r="H332" i="6"/>
  <c r="H2233" i="6"/>
  <c r="H2193" i="6"/>
  <c r="H2131" i="6"/>
  <c r="H2123" i="6"/>
  <c r="H2102" i="6"/>
  <c r="H2097" i="6"/>
  <c r="H2099" i="6"/>
  <c r="H2004" i="6"/>
  <c r="H1993" i="6"/>
  <c r="H1902" i="6"/>
  <c r="H698" i="6"/>
  <c r="H675" i="6"/>
  <c r="H2158" i="6"/>
  <c r="H2104" i="6"/>
  <c r="H1991" i="6"/>
  <c r="H1903" i="6"/>
  <c r="H1691" i="6"/>
  <c r="H1106" i="6"/>
  <c r="H430" i="6"/>
  <c r="H2107" i="6"/>
  <c r="H1994" i="6"/>
  <c r="H2103" i="6"/>
  <c r="H1105" i="6"/>
  <c r="H679" i="6"/>
  <c r="H431" i="6"/>
  <c r="H1690" i="6"/>
  <c r="H699" i="6"/>
  <c r="H2031" i="6"/>
  <c r="K2031" i="6" s="1"/>
  <c r="L2031" i="6" s="1"/>
  <c r="H317" i="6"/>
  <c r="H2162" i="6"/>
  <c r="H1687" i="6"/>
  <c r="H2163" i="6"/>
  <c r="H2161" i="6"/>
  <c r="G1688" i="6"/>
  <c r="H1688" i="6"/>
  <c r="H2164" i="6"/>
  <c r="H1686" i="6"/>
  <c r="H2160" i="6"/>
  <c r="H1997" i="6"/>
  <c r="H478" i="6"/>
  <c r="H318" i="6"/>
  <c r="H240" i="6"/>
  <c r="G228" i="6"/>
  <c r="K228" i="6" s="1"/>
  <c r="L228" i="6" s="1"/>
  <c r="U228" i="6" s="1"/>
  <c r="H635" i="6"/>
  <c r="G956" i="6"/>
  <c r="H1439" i="6"/>
  <c r="H1288" i="6"/>
  <c r="H1967" i="6"/>
  <c r="G1967" i="6"/>
  <c r="H55" i="6"/>
  <c r="H871" i="6"/>
  <c r="H1540" i="6"/>
  <c r="H2019" i="6"/>
  <c r="H1078" i="6"/>
  <c r="H881" i="6"/>
  <c r="H343" i="6"/>
  <c r="H199" i="6"/>
  <c r="H1714" i="6"/>
  <c r="H1663" i="6"/>
  <c r="H568" i="6"/>
  <c r="H578" i="6"/>
  <c r="H964" i="6"/>
  <c r="H1272" i="6"/>
  <c r="H1357" i="6"/>
  <c r="H1457" i="6"/>
  <c r="G86" i="6"/>
  <c r="H86" i="6"/>
  <c r="H574" i="6"/>
  <c r="H564" i="6"/>
  <c r="G1854" i="6"/>
  <c r="H1738" i="6"/>
  <c r="H769" i="6"/>
  <c r="H1550" i="6"/>
  <c r="H1837" i="6"/>
  <c r="H2067" i="6"/>
  <c r="H239" i="6"/>
  <c r="H1657" i="6"/>
  <c r="K1657" i="6" s="1"/>
  <c r="L1657" i="6" s="1"/>
  <c r="U1657" i="6" s="1"/>
  <c r="H778" i="6"/>
  <c r="H904" i="6"/>
  <c r="H1656" i="6"/>
  <c r="K1656" i="6" s="1"/>
  <c r="L1656" i="6" s="1"/>
  <c r="U1656" i="6" s="1"/>
  <c r="H746" i="6"/>
  <c r="H896" i="6"/>
  <c r="H1731" i="6"/>
  <c r="H1142" i="6"/>
  <c r="H1162" i="6"/>
  <c r="H1136" i="6"/>
  <c r="H1380" i="6"/>
  <c r="H282" i="6"/>
  <c r="H909" i="6"/>
  <c r="H325" i="6"/>
  <c r="G1080" i="6"/>
  <c r="K1080" i="6" s="1"/>
  <c r="L1080" i="6" s="1"/>
  <c r="U1080" i="6" s="1"/>
  <c r="H862" i="6"/>
  <c r="H1081" i="6"/>
  <c r="K1081" i="6" s="1"/>
  <c r="L1081" i="6" s="1"/>
  <c r="U1081" i="6" s="1"/>
  <c r="H75" i="6"/>
  <c r="G1383" i="6"/>
  <c r="K1383" i="6" s="1"/>
  <c r="L1383" i="6" s="1"/>
  <c r="U1383" i="6" s="1"/>
  <c r="G73" i="6"/>
  <c r="K73" i="6" s="1"/>
  <c r="L73" i="6" s="1"/>
  <c r="U73" i="6" s="1"/>
  <c r="H238" i="6"/>
  <c r="H592" i="6"/>
  <c r="H1578" i="6"/>
  <c r="H1576" i="6"/>
  <c r="H982" i="6"/>
  <c r="H1025" i="6"/>
  <c r="H180" i="6"/>
  <c r="H249" i="6"/>
  <c r="H1246" i="6"/>
  <c r="G952" i="6"/>
  <c r="H952" i="6"/>
  <c r="H903" i="6"/>
  <c r="H336" i="6"/>
  <c r="G975" i="6"/>
  <c r="H975" i="6"/>
  <c r="H84" i="6"/>
  <c r="G84" i="6"/>
  <c r="H571" i="6"/>
  <c r="H2069" i="6"/>
  <c r="H1699" i="6"/>
  <c r="G1699" i="6"/>
  <c r="H2138" i="6"/>
  <c r="H812" i="6"/>
  <c r="H1509" i="6"/>
  <c r="H729" i="6"/>
  <c r="G1604" i="6"/>
  <c r="H1604" i="6"/>
  <c r="H1360" i="6"/>
  <c r="H886" i="6"/>
  <c r="H580" i="6"/>
  <c r="H1462" i="6"/>
  <c r="H241" i="6"/>
  <c r="H581" i="6"/>
  <c r="G22" i="6"/>
  <c r="H22" i="6"/>
  <c r="H2202" i="6"/>
  <c r="H347" i="6"/>
  <c r="H1058" i="6"/>
  <c r="H1783" i="6"/>
  <c r="H2021" i="6"/>
  <c r="H1041" i="6"/>
  <c r="H1819" i="6"/>
  <c r="H1029" i="6"/>
  <c r="H846" i="6"/>
  <c r="H43" i="6"/>
  <c r="H1737" i="6"/>
  <c r="H446" i="6"/>
  <c r="H666" i="6"/>
  <c r="H615" i="6"/>
  <c r="H1391" i="6"/>
  <c r="H1806" i="6"/>
  <c r="H1120" i="6"/>
  <c r="H1337" i="6"/>
  <c r="H1452" i="6"/>
  <c r="H1323" i="6"/>
  <c r="H1112" i="6"/>
  <c r="H1296" i="6"/>
  <c r="H1037" i="6"/>
  <c r="G1730" i="6"/>
  <c r="K1730" i="6" s="1"/>
  <c r="L1730" i="6" s="1"/>
  <c r="U1730" i="6" s="1"/>
  <c r="H2168" i="6"/>
  <c r="H1916" i="6"/>
  <c r="H2184" i="6"/>
  <c r="G404" i="6"/>
  <c r="H2016" i="6"/>
  <c r="H1678" i="6"/>
  <c r="H2188" i="6"/>
  <c r="H2201" i="6"/>
  <c r="H1419" i="6"/>
  <c r="H287" i="6"/>
  <c r="H429" i="6"/>
  <c r="H1558" i="6"/>
  <c r="H1228" i="6"/>
  <c r="H421" i="6"/>
  <c r="H292" i="6"/>
  <c r="H1793" i="6"/>
  <c r="H541" i="6"/>
  <c r="H346" i="6"/>
  <c r="H1494" i="6"/>
  <c r="H1020" i="6"/>
  <c r="H385" i="6"/>
  <c r="G155" i="6"/>
  <c r="K155" i="6" s="1"/>
  <c r="L155" i="6" s="1"/>
  <c r="U155" i="6" s="1"/>
  <c r="H490" i="6"/>
  <c r="H1756" i="6"/>
  <c r="H62" i="6"/>
  <c r="H2090" i="6"/>
  <c r="H1310" i="6"/>
  <c r="H322" i="6"/>
  <c r="H1813" i="6"/>
  <c r="H2014" i="6"/>
  <c r="H215" i="6"/>
  <c r="H2024" i="6"/>
  <c r="H1045" i="6"/>
  <c r="H398" i="6"/>
  <c r="H403" i="6"/>
  <c r="H823" i="6"/>
  <c r="H1757" i="6"/>
  <c r="H2122" i="6"/>
  <c r="H456" i="6"/>
  <c r="H1301" i="6"/>
  <c r="H2145" i="6"/>
  <c r="H416" i="6"/>
  <c r="H1980" i="6"/>
  <c r="H2013" i="6"/>
  <c r="H1933" i="6"/>
  <c r="H1544" i="6"/>
  <c r="H20" i="6"/>
  <c r="H875" i="6"/>
  <c r="H1344" i="6"/>
  <c r="H1598" i="6"/>
  <c r="H1928" i="6"/>
  <c r="H415" i="6"/>
  <c r="H2017" i="6"/>
  <c r="H2212" i="6"/>
  <c r="H2143" i="6"/>
  <c r="H294" i="6"/>
  <c r="H1831" i="6"/>
  <c r="H1825" i="6"/>
  <c r="H2098" i="6"/>
  <c r="H1922" i="6"/>
  <c r="H629" i="6"/>
  <c r="H1039" i="6"/>
  <c r="H451" i="6"/>
  <c r="H1959" i="6"/>
  <c r="H501" i="6"/>
  <c r="H1406" i="6"/>
  <c r="H1893" i="6"/>
  <c r="H882" i="6"/>
  <c r="H278" i="6"/>
  <c r="H1764" i="6"/>
  <c r="H258" i="6"/>
  <c r="H1196" i="6"/>
  <c r="H763" i="6"/>
  <c r="H462" i="6"/>
  <c r="H370" i="6"/>
  <c r="H1818" i="6"/>
  <c r="H1158" i="6"/>
  <c r="H2094" i="6"/>
  <c r="H1855" i="6"/>
  <c r="H1734" i="6"/>
  <c r="H2027" i="6"/>
  <c r="G486" i="6"/>
  <c r="K486" i="6" s="1"/>
  <c r="L486" i="6" s="1"/>
  <c r="U486" i="6" s="1"/>
  <c r="H486" i="6"/>
  <c r="H1438" i="6"/>
  <c r="H1023" i="6"/>
  <c r="H1976" i="6"/>
  <c r="H1217" i="6"/>
  <c r="H1006" i="6"/>
  <c r="H2124" i="6"/>
  <c r="H281" i="6"/>
  <c r="H1569" i="6"/>
  <c r="H168" i="6"/>
  <c r="H342" i="6"/>
  <c r="H367" i="6"/>
  <c r="H2030" i="6"/>
  <c r="H664" i="6"/>
  <c r="H1110" i="6"/>
  <c r="H1556" i="6"/>
  <c r="H1022" i="6"/>
  <c r="G24" i="6"/>
  <c r="H24" i="6"/>
  <c r="H2169" i="6"/>
  <c r="H650" i="6"/>
  <c r="H1925" i="6"/>
  <c r="H1431" i="6"/>
  <c r="H1003" i="6"/>
  <c r="G74" i="6"/>
  <c r="H74" i="6"/>
  <c r="G1244" i="6"/>
  <c r="H1244" i="6"/>
  <c r="H2033" i="6"/>
  <c r="H1047" i="6"/>
  <c r="H1809" i="6"/>
  <c r="H1823" i="6"/>
  <c r="H1700" i="6"/>
  <c r="H445" i="6"/>
  <c r="H352" i="6"/>
  <c r="H1909" i="6"/>
  <c r="H1424" i="6"/>
  <c r="H692" i="6"/>
  <c r="G936" i="6"/>
  <c r="H113" i="6"/>
  <c r="H883" i="6"/>
  <c r="H185" i="6"/>
  <c r="H2020" i="6"/>
  <c r="H1856" i="6"/>
  <c r="H1732" i="6"/>
  <c r="H470" i="6"/>
  <c r="H212" i="6"/>
  <c r="G154" i="6"/>
  <c r="K154" i="6" s="1"/>
  <c r="L154" i="6" s="1"/>
  <c r="U154" i="6" s="1"/>
  <c r="H1279" i="6"/>
  <c r="G943" i="6"/>
  <c r="K943" i="6" s="1"/>
  <c r="L943" i="6" s="1"/>
  <c r="U943" i="6" s="1"/>
  <c r="H630" i="6"/>
  <c r="H1952" i="6"/>
  <c r="H1207" i="6"/>
  <c r="H684" i="6"/>
  <c r="H1739" i="6"/>
  <c r="H1019" i="6"/>
  <c r="H25" i="6"/>
  <c r="H348" i="6"/>
  <c r="H1319" i="6"/>
  <c r="H1188" i="6"/>
  <c r="H753" i="6"/>
  <c r="H605" i="6"/>
  <c r="H1671" i="6"/>
  <c r="G1671" i="6"/>
  <c r="H1702" i="6"/>
  <c r="H544" i="6"/>
  <c r="H1433" i="6"/>
  <c r="H1225" i="6"/>
  <c r="H1223" i="6"/>
  <c r="H1788" i="6"/>
  <c r="H1879" i="6"/>
  <c r="H1735" i="6"/>
  <c r="G1072" i="6"/>
  <c r="H1072" i="6"/>
  <c r="H1138" i="6"/>
  <c r="H1763" i="6"/>
  <c r="H494" i="6"/>
  <c r="G494" i="6"/>
  <c r="H832" i="6"/>
  <c r="H56" i="6"/>
  <c r="H149" i="6"/>
  <c r="H1164" i="6"/>
  <c r="H1791" i="6"/>
  <c r="H34" i="6"/>
  <c r="K34" i="6" s="1"/>
  <c r="L34" i="6" s="1"/>
  <c r="U34" i="6" s="1"/>
  <c r="H898" i="6"/>
  <c r="H526" i="6"/>
  <c r="H2170" i="6"/>
  <c r="H355" i="6"/>
  <c r="H2028" i="6"/>
  <c r="H1942" i="6"/>
  <c r="G913" i="6"/>
  <c r="K913" i="6" s="1"/>
  <c r="L913" i="6" s="1"/>
  <c r="U913" i="6" s="1"/>
  <c r="H1205" i="6"/>
  <c r="H1799" i="6"/>
  <c r="H475" i="6"/>
  <c r="H1676" i="6"/>
  <c r="H1327" i="6"/>
  <c r="H1451" i="6"/>
  <c r="H1372" i="6"/>
  <c r="H1311" i="6"/>
  <c r="H2180" i="6"/>
  <c r="H1061" i="6"/>
  <c r="H2229" i="6"/>
  <c r="H1316" i="6"/>
  <c r="H311" i="6"/>
  <c r="H276" i="6"/>
  <c r="H1835" i="6"/>
  <c r="H1069" i="6"/>
  <c r="H1870" i="6"/>
  <c r="H170" i="6"/>
  <c r="G1291" i="6"/>
  <c r="K1291" i="6" s="1"/>
  <c r="L1291" i="6" s="1"/>
  <c r="U1291" i="6" s="1"/>
  <c r="H1291" i="6"/>
  <c r="G35" i="6"/>
  <c r="H35" i="6"/>
  <c r="H940" i="6"/>
  <c r="G940" i="6"/>
  <c r="H935" i="6"/>
  <c r="G935" i="6"/>
  <c r="H925" i="6"/>
  <c r="H954" i="6"/>
  <c r="G954" i="6"/>
  <c r="H951" i="6"/>
  <c r="G951" i="6"/>
  <c r="H1712" i="6"/>
  <c r="H1710" i="6"/>
  <c r="H49" i="6"/>
  <c r="H54" i="6"/>
  <c r="G94" i="6"/>
  <c r="H94" i="6"/>
  <c r="H1650" i="6"/>
  <c r="H89" i="6"/>
  <c r="G89" i="6"/>
  <c r="K89" i="6" s="1"/>
  <c r="L89" i="6" s="1"/>
  <c r="U89" i="6" s="1"/>
  <c r="H1520" i="6"/>
  <c r="H1500" i="6"/>
  <c r="K1500" i="6" s="1"/>
  <c r="L1500" i="6" s="1"/>
  <c r="U1500" i="6" s="1"/>
  <c r="H1626" i="6"/>
  <c r="H1001" i="6"/>
  <c r="H563" i="6"/>
  <c r="G38" i="6"/>
  <c r="K38" i="6" s="1"/>
  <c r="L38" i="6" s="1"/>
  <c r="U38" i="6" s="1"/>
  <c r="G101" i="6"/>
  <c r="H1053" i="6"/>
  <c r="H11" i="6"/>
  <c r="H672" i="6"/>
  <c r="H2166" i="6"/>
  <c r="H1153" i="6"/>
  <c r="H1595" i="6"/>
  <c r="H1572" i="6"/>
  <c r="H1267" i="6"/>
  <c r="K86" i="6" l="1"/>
  <c r="L86" i="6" s="1"/>
  <c r="U86" i="6" s="1"/>
  <c r="V86" i="6" s="1"/>
  <c r="W86" i="6" s="1"/>
  <c r="K101" i="6"/>
  <c r="L101" i="6" s="1"/>
  <c r="U101" i="6" s="1"/>
  <c r="V101" i="6" s="1"/>
  <c r="W101" i="6" s="1"/>
  <c r="K404" i="6"/>
  <c r="L404" i="6" s="1"/>
  <c r="U404" i="6" s="1"/>
  <c r="K35" i="6"/>
  <c r="L35" i="6" s="1"/>
  <c r="U35" i="6" s="1"/>
  <c r="K92" i="6"/>
  <c r="L92" i="6" s="1"/>
  <c r="U92" i="6" s="1"/>
  <c r="V92" i="6" s="1"/>
  <c r="W92" i="6" s="1"/>
  <c r="K936" i="6"/>
  <c r="L936" i="6" s="1"/>
  <c r="U936" i="6" s="1"/>
  <c r="V936" i="6" s="1"/>
  <c r="W936" i="6" s="1"/>
  <c r="K1072" i="6"/>
  <c r="L1072" i="6" s="1"/>
  <c r="U1072" i="6" s="1"/>
  <c r="V1072" i="6" s="1"/>
  <c r="W1072" i="6" s="1"/>
  <c r="K74" i="6"/>
  <c r="L74" i="6" s="1"/>
  <c r="U74" i="6" s="1"/>
  <c r="K22" i="6"/>
  <c r="L22" i="6" s="1"/>
  <c r="U22" i="6" s="1"/>
  <c r="V22" i="6" s="1"/>
  <c r="W22" i="6" s="1"/>
  <c r="K1699" i="6"/>
  <c r="L1699" i="6" s="1"/>
  <c r="U1699" i="6" s="1"/>
  <c r="V1699" i="6" s="1"/>
  <c r="W1699" i="6" s="1"/>
  <c r="K940" i="6"/>
  <c r="L940" i="6" s="1"/>
  <c r="U940" i="6" s="1"/>
  <c r="V940" i="6" s="1"/>
  <c r="W940" i="6" s="1"/>
  <c r="K1671" i="6"/>
  <c r="L1671" i="6" s="1"/>
  <c r="U1671" i="6" s="1"/>
  <c r="V1671" i="6" s="1"/>
  <c r="W1671" i="6" s="1"/>
  <c r="K1244" i="6"/>
  <c r="L1244" i="6" s="1"/>
  <c r="U1244" i="6" s="1"/>
  <c r="V1244" i="6" s="1"/>
  <c r="W1244" i="6" s="1"/>
  <c r="O77" i="6"/>
  <c r="P77" i="6" s="1"/>
  <c r="K24" i="6"/>
  <c r="L24" i="6" s="1"/>
  <c r="U24" i="6" s="1"/>
  <c r="V24" i="6" s="1"/>
  <c r="W24" i="6" s="1"/>
  <c r="K975" i="6"/>
  <c r="L975" i="6" s="1"/>
  <c r="U975" i="6" s="1"/>
  <c r="V975" i="6" s="1"/>
  <c r="W975" i="6" s="1"/>
  <c r="K956" i="6"/>
  <c r="L956" i="6" s="1"/>
  <c r="U956" i="6" s="1"/>
  <c r="V956" i="6" s="1"/>
  <c r="W956" i="6" s="1"/>
  <c r="K1604" i="6"/>
  <c r="L1604" i="6" s="1"/>
  <c r="U1604" i="6" s="1"/>
  <c r="V1604" i="6" s="1"/>
  <c r="W1604" i="6" s="1"/>
  <c r="K952" i="6"/>
  <c r="L952" i="6" s="1"/>
  <c r="U952" i="6" s="1"/>
  <c r="V952" i="6" s="1"/>
  <c r="W952" i="6" s="1"/>
  <c r="K937" i="6"/>
  <c r="L937" i="6" s="1"/>
  <c r="U937" i="6" s="1"/>
  <c r="V937" i="6" s="1"/>
  <c r="W937" i="6" s="1"/>
  <c r="K104" i="6"/>
  <c r="L104" i="6" s="1"/>
  <c r="U104" i="6" s="1"/>
  <c r="V104" i="6" s="1"/>
  <c r="W104" i="6" s="1"/>
  <c r="K951" i="6"/>
  <c r="L951" i="6" s="1"/>
  <c r="U951" i="6" s="1"/>
  <c r="V951" i="6" s="1"/>
  <c r="W951" i="6" s="1"/>
  <c r="K954" i="6"/>
  <c r="L954" i="6" s="1"/>
  <c r="U954" i="6" s="1"/>
  <c r="V954" i="6" s="1"/>
  <c r="W954" i="6" s="1"/>
  <c r="K935" i="6"/>
  <c r="L935" i="6" s="1"/>
  <c r="U935" i="6" s="1"/>
  <c r="V935" i="6" s="1"/>
  <c r="W935" i="6" s="1"/>
  <c r="K1688" i="6"/>
  <c r="L1688" i="6" s="1"/>
  <c r="U1688" i="6" s="1"/>
  <c r="V1688" i="6" s="1"/>
  <c r="W1688" i="6" s="1"/>
  <c r="K84" i="6"/>
  <c r="L84" i="6" s="1"/>
  <c r="U84" i="6" s="1"/>
  <c r="V84" i="6" s="1"/>
  <c r="W84" i="6" s="1"/>
  <c r="K1967" i="6"/>
  <c r="L1967" i="6" s="1"/>
  <c r="U1967" i="6" s="1"/>
  <c r="V1967" i="6" s="1"/>
  <c r="W1967" i="6" s="1"/>
  <c r="U2031" i="6"/>
  <c r="V2031" i="6" s="1"/>
  <c r="W2031" i="6" s="1"/>
  <c r="O938" i="6"/>
  <c r="P938" i="6" s="1"/>
  <c r="U938" i="6"/>
  <c r="V938" i="6" s="1"/>
  <c r="W938" i="6" s="1"/>
  <c r="O150" i="6"/>
  <c r="P150" i="6" s="1"/>
  <c r="U150" i="6"/>
  <c r="V150" i="6" s="1"/>
  <c r="W150" i="6" s="1"/>
  <c r="U70" i="6"/>
  <c r="V70" i="6" s="1"/>
  <c r="W70" i="6" s="1"/>
  <c r="O70" i="6"/>
  <c r="P70" i="6" s="1"/>
  <c r="V1865" i="6"/>
  <c r="W1865" i="6" s="1"/>
  <c r="O1865" i="6"/>
  <c r="P1865" i="6" s="1"/>
  <c r="V230" i="6"/>
  <c r="W230" i="6" s="1"/>
  <c r="O230" i="6"/>
  <c r="P230" i="6" s="1"/>
  <c r="V42" i="6"/>
  <c r="W42" i="6" s="1"/>
  <c r="O42" i="6"/>
  <c r="P42" i="6" s="1"/>
  <c r="O941" i="6"/>
  <c r="P941" i="6" s="1"/>
  <c r="V941" i="6"/>
  <c r="W941" i="6" s="1"/>
  <c r="V248" i="6"/>
  <c r="W248" i="6" s="1"/>
  <c r="O248" i="6"/>
  <c r="P248" i="6" s="1"/>
  <c r="O946" i="6"/>
  <c r="P946" i="6" s="1"/>
  <c r="V946" i="6"/>
  <c r="W946" i="6" s="1"/>
  <c r="O930" i="6"/>
  <c r="P930" i="6" s="1"/>
  <c r="V930" i="6"/>
  <c r="W930" i="6" s="1"/>
  <c r="V947" i="6"/>
  <c r="W947" i="6" s="1"/>
  <c r="O947" i="6"/>
  <c r="P947" i="6" s="1"/>
  <c r="V1500" i="6"/>
  <c r="W1500" i="6" s="1"/>
  <c r="O1500" i="6"/>
  <c r="P1500" i="6" s="1"/>
  <c r="O34" i="6"/>
  <c r="P34" i="6" s="1"/>
  <c r="V34" i="6"/>
  <c r="W34" i="6" s="1"/>
  <c r="V1656" i="6"/>
  <c r="W1656" i="6" s="1"/>
  <c r="O1656" i="6"/>
  <c r="P1656" i="6" s="1"/>
  <c r="V1695" i="6"/>
  <c r="W1695" i="6" s="1"/>
  <c r="O1695" i="6"/>
  <c r="P1695" i="6" s="1"/>
  <c r="O1657" i="6"/>
  <c r="P1657" i="6" s="1"/>
  <c r="V1657" i="6"/>
  <c r="W1657" i="6" s="1"/>
  <c r="O1081" i="6"/>
  <c r="P1081" i="6" s="1"/>
  <c r="V1081" i="6"/>
  <c r="W1081" i="6" s="1"/>
  <c r="K1723" i="6"/>
  <c r="L1723" i="6" s="1"/>
  <c r="U1723" i="6" s="1"/>
  <c r="V1723" i="6" s="1"/>
  <c r="W1723" i="6" s="1"/>
  <c r="K170" i="6"/>
  <c r="L170" i="6" s="1"/>
  <c r="K1452" i="6"/>
  <c r="L1452" i="6" s="1"/>
  <c r="K292" i="6"/>
  <c r="L292" i="6" s="1"/>
  <c r="K117" i="6"/>
  <c r="L117" i="6" s="1"/>
  <c r="U117" i="6" s="1"/>
  <c r="V117" i="6" s="1"/>
  <c r="W117" i="6" s="1"/>
  <c r="K1642" i="6"/>
  <c r="L1642" i="6" s="1"/>
  <c r="U1642" i="6" s="1"/>
  <c r="V1642" i="6" s="1"/>
  <c r="W1642" i="6" s="1"/>
  <c r="K91" i="6"/>
  <c r="L91" i="6" s="1"/>
  <c r="O91" i="6" s="1"/>
  <c r="P91" i="6" s="1"/>
  <c r="K102" i="6"/>
  <c r="L102" i="6" s="1"/>
  <c r="O102" i="6" s="1"/>
  <c r="P102" i="6" s="1"/>
  <c r="K478" i="6"/>
  <c r="L478" i="6" s="1"/>
  <c r="U478" i="6" s="1"/>
  <c r="V478" i="6" s="1"/>
  <c r="W478" i="6" s="1"/>
  <c r="K1854" i="6"/>
  <c r="L1854" i="6" s="1"/>
  <c r="K78" i="6"/>
  <c r="L78" i="6" s="1"/>
  <c r="O78" i="6" s="1"/>
  <c r="P78" i="6" s="1"/>
  <c r="K505" i="6"/>
  <c r="L505" i="6" s="1"/>
  <c r="O505" i="6" s="1"/>
  <c r="P505" i="6" s="1"/>
  <c r="K1710" i="6"/>
  <c r="L1710" i="6" s="1"/>
  <c r="O1710" i="6" s="1"/>
  <c r="P1710" i="6" s="1"/>
  <c r="K75" i="6"/>
  <c r="L75" i="6" s="1"/>
  <c r="K149" i="6"/>
  <c r="L149" i="6" s="1"/>
  <c r="K72" i="6"/>
  <c r="L72" i="6" s="1"/>
  <c r="O2031" i="6"/>
  <c r="P2031" i="6" s="1"/>
  <c r="K949" i="6"/>
  <c r="L949" i="6" s="1"/>
  <c r="K1451" i="6"/>
  <c r="L1451" i="6" s="1"/>
  <c r="K41" i="6"/>
  <c r="L41" i="6" s="1"/>
  <c r="K229" i="6"/>
  <c r="L229" i="6" s="1"/>
  <c r="U229" i="6" s="1"/>
  <c r="V229" i="6" s="1"/>
  <c r="W229" i="6" s="1"/>
  <c r="K1327" i="6"/>
  <c r="L1327" i="6" s="1"/>
  <c r="U1327" i="6" s="1"/>
  <c r="V1327" i="6" s="1"/>
  <c r="W1327" i="6" s="1"/>
  <c r="K94" i="6"/>
  <c r="L94" i="6" s="1"/>
  <c r="U94" i="6" s="1"/>
  <c r="V94" i="6" s="1"/>
  <c r="W94" i="6" s="1"/>
  <c r="K37" i="6"/>
  <c r="L37" i="6" s="1"/>
  <c r="U37" i="6" s="1"/>
  <c r="V37" i="6" s="1"/>
  <c r="W37" i="6" s="1"/>
  <c r="K494" i="6"/>
  <c r="L494" i="6" s="1"/>
  <c r="K1083" i="6"/>
  <c r="L1083" i="6" s="1"/>
  <c r="U1083" i="6" s="1"/>
  <c r="V1083" i="6" s="1"/>
  <c r="W1083" i="6" s="1"/>
  <c r="V924" i="6"/>
  <c r="W924" i="6" s="1"/>
  <c r="V38" i="6"/>
  <c r="W38" i="6" s="1"/>
  <c r="V74" i="6"/>
  <c r="W74" i="6" s="1"/>
  <c r="V115" i="6"/>
  <c r="W115" i="6" s="1"/>
  <c r="V1829" i="6"/>
  <c r="W1829" i="6" s="1"/>
  <c r="V27" i="6"/>
  <c r="W27" i="6" s="1"/>
  <c r="V155" i="6"/>
  <c r="W155" i="6" s="1"/>
  <c r="V68" i="6"/>
  <c r="W68" i="6" s="1"/>
  <c r="V943" i="6"/>
  <c r="W943" i="6" s="1"/>
  <c r="V404" i="6"/>
  <c r="W404" i="6" s="1"/>
  <c r="V1383" i="6"/>
  <c r="W1383" i="6" s="1"/>
  <c r="V1248" i="6"/>
  <c r="W1248" i="6" s="1"/>
  <c r="V89" i="6"/>
  <c r="W89" i="6" s="1"/>
  <c r="V35" i="6"/>
  <c r="W35" i="6" s="1"/>
  <c r="V154" i="6"/>
  <c r="W154" i="6" s="1"/>
  <c r="V486" i="6"/>
  <c r="W486" i="6" s="1"/>
  <c r="V1719" i="6"/>
  <c r="W1719" i="6" s="1"/>
  <c r="V1603" i="6"/>
  <c r="W1603" i="6" s="1"/>
  <c r="V1292" i="6"/>
  <c r="W1292" i="6" s="1"/>
  <c r="V2065" i="6"/>
  <c r="W2065" i="6" s="1"/>
  <c r="V955" i="6"/>
  <c r="W955" i="6" s="1"/>
  <c r="V1291" i="6"/>
  <c r="W1291" i="6" s="1"/>
  <c r="V1730" i="6"/>
  <c r="W1730" i="6" s="1"/>
  <c r="V1080" i="6"/>
  <c r="W1080" i="6" s="1"/>
  <c r="V228" i="6"/>
  <c r="W228" i="6" s="1"/>
  <c r="V82" i="6"/>
  <c r="W82" i="6" s="1"/>
  <c r="V23" i="6"/>
  <c r="W23" i="6" s="1"/>
  <c r="V913" i="6"/>
  <c r="W913" i="6" s="1"/>
  <c r="V1742" i="6"/>
  <c r="W1742" i="6" s="1"/>
  <c r="V73" i="6"/>
  <c r="W73" i="6" s="1"/>
  <c r="V2257" i="6"/>
  <c r="W2257" i="6" s="1"/>
  <c r="T1500" i="6"/>
  <c r="O89" i="6"/>
  <c r="P89" i="6" s="1"/>
  <c r="O940" i="6"/>
  <c r="P940" i="6" s="1"/>
  <c r="O73" i="6"/>
  <c r="P73" i="6" s="1"/>
  <c r="O68" i="6"/>
  <c r="P68" i="6" s="1"/>
  <c r="O2257" i="6"/>
  <c r="P2257" i="6" s="1"/>
  <c r="O1383" i="6"/>
  <c r="P1383" i="6" s="1"/>
  <c r="O1248" i="6"/>
  <c r="P1248" i="6" s="1"/>
  <c r="O943" i="6"/>
  <c r="P943" i="6" s="1"/>
  <c r="O35" i="6"/>
  <c r="P35" i="6" s="1"/>
  <c r="O154" i="6"/>
  <c r="P154" i="6" s="1"/>
  <c r="O486" i="6"/>
  <c r="P486" i="6" s="1"/>
  <c r="O1719" i="6"/>
  <c r="P1719" i="6" s="1"/>
  <c r="O1603" i="6"/>
  <c r="P1603" i="6" s="1"/>
  <c r="O1292" i="6"/>
  <c r="P1292" i="6" s="1"/>
  <c r="O2065" i="6"/>
  <c r="P2065" i="6" s="1"/>
  <c r="O84" i="6"/>
  <c r="P84" i="6" s="1"/>
  <c r="O955" i="6"/>
  <c r="P955" i="6" s="1"/>
  <c r="O1291" i="6"/>
  <c r="P1291" i="6" s="1"/>
  <c r="O1730" i="6"/>
  <c r="P1730" i="6" s="1"/>
  <c r="O1080" i="6"/>
  <c r="P1080" i="6" s="1"/>
  <c r="O228" i="6"/>
  <c r="P228" i="6" s="1"/>
  <c r="O82" i="6"/>
  <c r="P82" i="6" s="1"/>
  <c r="O23" i="6"/>
  <c r="P23" i="6" s="1"/>
  <c r="O155" i="6"/>
  <c r="P155" i="6" s="1"/>
  <c r="O115" i="6"/>
  <c r="P115" i="6" s="1"/>
  <c r="O913" i="6"/>
  <c r="P913" i="6" s="1"/>
  <c r="O924" i="6"/>
  <c r="P924" i="6" s="1"/>
  <c r="O38" i="6"/>
  <c r="P38" i="6" s="1"/>
  <c r="O1742" i="6"/>
  <c r="P1742" i="6" s="1"/>
  <c r="O1829" i="6"/>
  <c r="P1829" i="6" s="1"/>
  <c r="O27" i="6"/>
  <c r="P27" i="6" s="1"/>
  <c r="H1074" i="6"/>
  <c r="H31" i="6"/>
  <c r="K31" i="6" s="1"/>
  <c r="L31" i="6" s="1"/>
  <c r="U31" i="6" s="1"/>
  <c r="G755" i="6"/>
  <c r="K755" i="6" s="1"/>
  <c r="L755" i="6" s="1"/>
  <c r="U755" i="6" s="1"/>
  <c r="H1784" i="6"/>
  <c r="H174" i="6"/>
  <c r="H957" i="6"/>
  <c r="K957" i="6" s="1"/>
  <c r="L957" i="6" s="1"/>
  <c r="U957" i="6" s="1"/>
  <c r="G481" i="6"/>
  <c r="K481" i="6" s="1"/>
  <c r="L481" i="6" s="1"/>
  <c r="U481" i="6" s="1"/>
  <c r="H2010" i="6"/>
  <c r="K2010" i="6" s="1"/>
  <c r="L2010" i="6" s="1"/>
  <c r="H1268" i="6"/>
  <c r="H900" i="6"/>
  <c r="G1890" i="6"/>
  <c r="K1890" i="6" s="1"/>
  <c r="L1890" i="6" s="1"/>
  <c r="U1890" i="6" s="1"/>
  <c r="G976" i="6"/>
  <c r="H1324" i="6"/>
  <c r="H1450" i="6"/>
  <c r="K1450" i="6" s="1"/>
  <c r="L1450" i="6" s="1"/>
  <c r="U1450" i="6" s="1"/>
  <c r="G1708" i="6"/>
  <c r="H1708" i="6"/>
  <c r="H1057" i="6"/>
  <c r="G1946" i="6"/>
  <c r="K1946" i="6" s="1"/>
  <c r="L1946" i="6" s="1"/>
  <c r="U1946" i="6" s="1"/>
  <c r="H266" i="6"/>
  <c r="H340" i="6"/>
  <c r="H2011" i="6"/>
  <c r="H221" i="6"/>
  <c r="H931" i="6"/>
  <c r="K931" i="6" s="1"/>
  <c r="L931" i="6" s="1"/>
  <c r="U931" i="6" s="1"/>
  <c r="H1455" i="6"/>
  <c r="K1455" i="6" s="1"/>
  <c r="L1455" i="6" s="1"/>
  <c r="U1455" i="6" s="1"/>
  <c r="H487" i="6"/>
  <c r="K487" i="6" s="1"/>
  <c r="L487" i="6" s="1"/>
  <c r="U487" i="6" s="1"/>
  <c r="H1566" i="6"/>
  <c r="K1566" i="6" s="1"/>
  <c r="L1566" i="6" s="1"/>
  <c r="U1566" i="6" s="1"/>
  <c r="H1063" i="6"/>
  <c r="H1715" i="6"/>
  <c r="G1525" i="6"/>
  <c r="K1525" i="6" s="1"/>
  <c r="L1525" i="6" s="1"/>
  <c r="U1525" i="6" s="1"/>
  <c r="H455" i="6"/>
  <c r="G274" i="6"/>
  <c r="K274" i="6" s="1"/>
  <c r="L274" i="6" s="1"/>
  <c r="U274" i="6" s="1"/>
  <c r="G69" i="6"/>
  <c r="K69" i="6" s="1"/>
  <c r="L69" i="6" s="1"/>
  <c r="U69" i="6" s="1"/>
  <c r="G950" i="6"/>
  <c r="K950" i="6" s="1"/>
  <c r="L950" i="6" s="1"/>
  <c r="U950" i="6" s="1"/>
  <c r="G928" i="6"/>
  <c r="K928" i="6" s="1"/>
  <c r="L928" i="6" s="1"/>
  <c r="U928" i="6" s="1"/>
  <c r="G1303" i="6"/>
  <c r="K1303" i="6" s="1"/>
  <c r="L1303" i="6" s="1"/>
  <c r="U1303" i="6" s="1"/>
  <c r="H71" i="6"/>
  <c r="K71" i="6" s="1"/>
  <c r="L71" i="6" s="1"/>
  <c r="U71" i="6" s="1"/>
  <c r="H551" i="6"/>
  <c r="H1827" i="6"/>
  <c r="K1827" i="6" s="1"/>
  <c r="L1827" i="6" s="1"/>
  <c r="U1827" i="6" s="1"/>
  <c r="H1894" i="6"/>
  <c r="K1894" i="6" s="1"/>
  <c r="L1894" i="6" s="1"/>
  <c r="U1894" i="6" s="1"/>
  <c r="H979" i="6"/>
  <c r="K979" i="6" s="1"/>
  <c r="L979" i="6" s="1"/>
  <c r="U979" i="6" s="1"/>
  <c r="H1077" i="6"/>
  <c r="K1077" i="6" s="1"/>
  <c r="L1077" i="6" s="1"/>
  <c r="U1077" i="6" s="1"/>
  <c r="G1775" i="6"/>
  <c r="K1775" i="6" s="1"/>
  <c r="L1775" i="6" s="1"/>
  <c r="U1775" i="6" s="1"/>
  <c r="H176" i="6"/>
  <c r="G121" i="6"/>
  <c r="K121" i="6" s="1"/>
  <c r="L121" i="6" s="1"/>
  <c r="U121" i="6" s="1"/>
  <c r="H1256" i="6"/>
  <c r="H923" i="6"/>
  <c r="H444" i="6"/>
  <c r="G1621" i="6"/>
  <c r="H1621" i="6"/>
  <c r="G939" i="6"/>
  <c r="K939" i="6" s="1"/>
  <c r="L939" i="6" s="1"/>
  <c r="U939" i="6" s="1"/>
  <c r="G484" i="6"/>
  <c r="K484" i="6" s="1"/>
  <c r="L484" i="6" s="1"/>
  <c r="U484" i="6" s="1"/>
  <c r="H476" i="6"/>
  <c r="H227" i="6"/>
  <c r="K227" i="6" s="1"/>
  <c r="L227" i="6" s="1"/>
  <c r="U227" i="6" s="1"/>
  <c r="G948" i="6"/>
  <c r="K948" i="6" s="1"/>
  <c r="L948" i="6" s="1"/>
  <c r="U948" i="6" s="1"/>
  <c r="G2239" i="6"/>
  <c r="H1912" i="6"/>
  <c r="H921" i="6"/>
  <c r="K921" i="6" s="1"/>
  <c r="L921" i="6" s="1"/>
  <c r="U921" i="6" s="1"/>
  <c r="H1135" i="6"/>
  <c r="H97" i="6"/>
  <c r="K97" i="6" s="1"/>
  <c r="L97" i="6" s="1"/>
  <c r="U97" i="6" s="1"/>
  <c r="H1938" i="6"/>
  <c r="G932" i="6"/>
  <c r="K932" i="6" s="1"/>
  <c r="L932" i="6" s="1"/>
  <c r="U932" i="6" s="1"/>
  <c r="H515" i="6"/>
  <c r="H243" i="6"/>
  <c r="G1518" i="6"/>
  <c r="K1518" i="6" s="1"/>
  <c r="L1518" i="6" s="1"/>
  <c r="U1518" i="6" s="1"/>
  <c r="G920" i="6"/>
  <c r="K920" i="6" s="1"/>
  <c r="L920" i="6" s="1"/>
  <c r="U920" i="6" s="1"/>
  <c r="H944" i="6"/>
  <c r="K944" i="6" s="1"/>
  <c r="L944" i="6" s="1"/>
  <c r="U944" i="6" s="1"/>
  <c r="G76" i="6"/>
  <c r="K76" i="6" s="1"/>
  <c r="L76" i="6" s="1"/>
  <c r="U76" i="6" s="1"/>
  <c r="H1239" i="6"/>
  <c r="H424" i="6"/>
  <c r="H1721" i="6"/>
  <c r="H1236" i="6"/>
  <c r="H915" i="6"/>
  <c r="H1266" i="6"/>
  <c r="H1378" i="6"/>
  <c r="G1191" i="6"/>
  <c r="K1191" i="6" s="1"/>
  <c r="L1191" i="6" s="1"/>
  <c r="U1191" i="6" s="1"/>
  <c r="G90" i="6"/>
  <c r="K90" i="6" s="1"/>
  <c r="L90" i="6" s="1"/>
  <c r="U90" i="6" s="1"/>
  <c r="G953" i="6"/>
  <c r="K953" i="6" s="1"/>
  <c r="L953" i="6" s="1"/>
  <c r="U953" i="6" s="1"/>
  <c r="H1076" i="6"/>
  <c r="G124" i="6"/>
  <c r="H124" i="6"/>
  <c r="H109" i="6"/>
  <c r="G958" i="6"/>
  <c r="H958" i="6"/>
  <c r="H754" i="6"/>
  <c r="G2237" i="6"/>
  <c r="H1713" i="6"/>
  <c r="G1713" i="6"/>
  <c r="H2250" i="6"/>
  <c r="H1355" i="6"/>
  <c r="H933" i="6"/>
  <c r="G933" i="6"/>
  <c r="H2176" i="6"/>
  <c r="H2252" i="6"/>
  <c r="H329" i="6"/>
  <c r="H2052" i="6"/>
  <c r="H2254" i="6"/>
  <c r="H910" i="6"/>
  <c r="H912" i="6"/>
  <c r="H511" i="6"/>
  <c r="H911" i="6"/>
  <c r="H968" i="6"/>
  <c r="G968" i="6"/>
  <c r="H1523" i="6"/>
  <c r="G1249" i="6"/>
  <c r="H1249" i="6"/>
  <c r="H1183" i="6"/>
  <c r="H335" i="6"/>
  <c r="H2255" i="6"/>
  <c r="H2275" i="6"/>
  <c r="H2242" i="6"/>
  <c r="H2258" i="6"/>
  <c r="H905" i="6"/>
  <c r="H547" i="6"/>
  <c r="H57" i="6"/>
  <c r="H1749" i="6"/>
  <c r="H507" i="6"/>
  <c r="G1752" i="6"/>
  <c r="H1752" i="6"/>
  <c r="H942" i="6"/>
  <c r="G942" i="6"/>
  <c r="H1163" i="6"/>
  <c r="H663" i="6"/>
  <c r="H2262" i="6"/>
  <c r="H392" i="6"/>
  <c r="H179" i="6"/>
  <c r="H387" i="6"/>
  <c r="G2285" i="6"/>
  <c r="H2285" i="6"/>
  <c r="H566" i="6"/>
  <c r="G566" i="6"/>
  <c r="K566" i="6" s="1"/>
  <c r="L566" i="6" s="1"/>
  <c r="U566" i="6" s="1"/>
  <c r="H572" i="6"/>
  <c r="H2245" i="6"/>
  <c r="H548" i="6"/>
  <c r="H926" i="6"/>
  <c r="H440" i="6"/>
  <c r="H2243" i="6"/>
  <c r="H914" i="6"/>
  <c r="H1974" i="6"/>
  <c r="H107" i="6"/>
  <c r="G107" i="6"/>
  <c r="H1618" i="6"/>
  <c r="K1618" i="6" s="1"/>
  <c r="L1618" i="6" s="1"/>
  <c r="U1618" i="6" s="1"/>
  <c r="H2248" i="6"/>
  <c r="H1499" i="6"/>
  <c r="H669" i="6"/>
  <c r="G945" i="6"/>
  <c r="H945" i="6"/>
  <c r="H1082" i="6"/>
  <c r="G1082" i="6"/>
  <c r="G1189" i="6"/>
  <c r="H1189" i="6"/>
  <c r="H2240" i="6"/>
  <c r="H136" i="6"/>
  <c r="H374" i="6"/>
  <c r="H667" i="6"/>
  <c r="H334" i="6"/>
  <c r="H916" i="6"/>
  <c r="H2295" i="6"/>
  <c r="H808" i="6"/>
  <c r="H2256" i="6"/>
  <c r="G2256" i="6"/>
  <c r="H2274" i="6"/>
  <c r="H1711" i="6"/>
  <c r="H2244" i="6"/>
  <c r="H2259" i="6"/>
  <c r="H224" i="6"/>
  <c r="G934" i="6"/>
  <c r="H934" i="6"/>
  <c r="H1259" i="6"/>
  <c r="K1259" i="6" s="1"/>
  <c r="L1259" i="6" s="1"/>
  <c r="U1259" i="6" s="1"/>
  <c r="H263" i="6"/>
  <c r="G263" i="6"/>
  <c r="H752" i="6"/>
  <c r="H396" i="6"/>
  <c r="H1181" i="6"/>
  <c r="H1235" i="6"/>
  <c r="H872" i="6"/>
  <c r="G237" i="6"/>
  <c r="H237" i="6"/>
  <c r="H85" i="6"/>
  <c r="G85" i="6"/>
  <c r="K85" i="6" s="1"/>
  <c r="L85" i="6" s="1"/>
  <c r="U85" i="6" s="1"/>
  <c r="H1317" i="6"/>
  <c r="H637" i="6"/>
  <c r="H83" i="6"/>
  <c r="G83" i="6"/>
  <c r="H393" i="6"/>
  <c r="H751" i="6"/>
  <c r="H1453" i="6"/>
  <c r="G1453" i="6"/>
  <c r="H995" i="6"/>
  <c r="G539" i="6"/>
  <c r="H539" i="6"/>
  <c r="H2283" i="6"/>
  <c r="H1097" i="6"/>
  <c r="G1097" i="6"/>
  <c r="H922" i="6"/>
  <c r="H1852" i="6"/>
  <c r="H2289" i="6"/>
  <c r="H2249" i="6"/>
  <c r="H33" i="6"/>
  <c r="G33" i="6"/>
  <c r="H1046" i="6"/>
  <c r="H188" i="6"/>
  <c r="H1049" i="6"/>
  <c r="H1308" i="6"/>
  <c r="H902" i="6"/>
  <c r="H2238" i="6"/>
  <c r="O936" i="6" l="1"/>
  <c r="P936" i="6" s="1"/>
  <c r="O1244" i="6"/>
  <c r="P1244" i="6" s="1"/>
  <c r="O86" i="6"/>
  <c r="P86" i="6" s="1"/>
  <c r="O92" i="6"/>
  <c r="P92" i="6" s="1"/>
  <c r="O24" i="6"/>
  <c r="P24" i="6" s="1"/>
  <c r="O1723" i="6"/>
  <c r="P1723" i="6" s="1"/>
  <c r="O404" i="6"/>
  <c r="P404" i="6" s="1"/>
  <c r="T404" i="6" s="1"/>
  <c r="O1072" i="6"/>
  <c r="P1072" i="6" s="1"/>
  <c r="K2256" i="6"/>
  <c r="L2256" i="6" s="1"/>
  <c r="U2256" i="6" s="1"/>
  <c r="V2256" i="6" s="1"/>
  <c r="W2256" i="6" s="1"/>
  <c r="O74" i="6"/>
  <c r="P74" i="6" s="1"/>
  <c r="T150" i="6"/>
  <c r="K1621" i="6"/>
  <c r="L1621" i="6" s="1"/>
  <c r="U1621" i="6" s="1"/>
  <c r="V1621" i="6" s="1"/>
  <c r="W1621" i="6" s="1"/>
  <c r="O22" i="6"/>
  <c r="P22" i="6" s="1"/>
  <c r="O101" i="6"/>
  <c r="P101" i="6" s="1"/>
  <c r="K968" i="6"/>
  <c r="L968" i="6" s="1"/>
  <c r="U968" i="6" s="1"/>
  <c r="V968" i="6" s="1"/>
  <c r="W968" i="6" s="1"/>
  <c r="O1699" i="6"/>
  <c r="P1699" i="6" s="1"/>
  <c r="O956" i="6"/>
  <c r="P956" i="6" s="1"/>
  <c r="K1713" i="6"/>
  <c r="L1713" i="6" s="1"/>
  <c r="U1713" i="6" s="1"/>
  <c r="V1713" i="6" s="1"/>
  <c r="W1713" i="6" s="1"/>
  <c r="T1865" i="6"/>
  <c r="O1671" i="6"/>
  <c r="P1671" i="6" s="1"/>
  <c r="O935" i="6"/>
  <c r="P935" i="6" s="1"/>
  <c r="K237" i="6"/>
  <c r="L237" i="6" s="1"/>
  <c r="U237" i="6" s="1"/>
  <c r="V237" i="6" s="1"/>
  <c r="W237" i="6" s="1"/>
  <c r="K33" i="6"/>
  <c r="L33" i="6" s="1"/>
  <c r="U33" i="6" s="1"/>
  <c r="V33" i="6" s="1"/>
  <c r="W33" i="6" s="1"/>
  <c r="K933" i="6"/>
  <c r="L933" i="6" s="1"/>
  <c r="U933" i="6" s="1"/>
  <c r="T230" i="6"/>
  <c r="O975" i="6"/>
  <c r="P975" i="6" s="1"/>
  <c r="T77" i="6"/>
  <c r="O94" i="6"/>
  <c r="P94" i="6" s="1"/>
  <c r="O1642" i="6"/>
  <c r="P1642" i="6" s="1"/>
  <c r="O1327" i="6"/>
  <c r="P1327" i="6" s="1"/>
  <c r="O937" i="6"/>
  <c r="P937" i="6" s="1"/>
  <c r="O1688" i="6"/>
  <c r="P1688" i="6" s="1"/>
  <c r="O951" i="6"/>
  <c r="P951" i="6" s="1"/>
  <c r="T1695" i="6"/>
  <c r="O954" i="6"/>
  <c r="P954" i="6" s="1"/>
  <c r="T930" i="6"/>
  <c r="O117" i="6"/>
  <c r="P117" i="6" s="1"/>
  <c r="O1967" i="6"/>
  <c r="P1967" i="6" s="1"/>
  <c r="O952" i="6"/>
  <c r="P952" i="6" s="1"/>
  <c r="O229" i="6"/>
  <c r="P229" i="6" s="1"/>
  <c r="O478" i="6"/>
  <c r="P478" i="6" s="1"/>
  <c r="T1657" i="6"/>
  <c r="T70" i="6"/>
  <c r="T34" i="6"/>
  <c r="O104" i="6"/>
  <c r="P104" i="6" s="1"/>
  <c r="O1604" i="6"/>
  <c r="P1604" i="6" s="1"/>
  <c r="T938" i="6"/>
  <c r="K107" i="6"/>
  <c r="L107" i="6" s="1"/>
  <c r="U107" i="6" s="1"/>
  <c r="V107" i="6" s="1"/>
  <c r="W107" i="6" s="1"/>
  <c r="K263" i="6"/>
  <c r="L263" i="6" s="1"/>
  <c r="U263" i="6" s="1"/>
  <c r="V263" i="6" s="1"/>
  <c r="W263" i="6" s="1"/>
  <c r="K942" i="6"/>
  <c r="L942" i="6" s="1"/>
  <c r="U942" i="6" s="1"/>
  <c r="V942" i="6" s="1"/>
  <c r="W942" i="6" s="1"/>
  <c r="K1249" i="6"/>
  <c r="L1249" i="6" s="1"/>
  <c r="U1249" i="6" s="1"/>
  <c r="V1249" i="6" s="1"/>
  <c r="W1249" i="6" s="1"/>
  <c r="K934" i="6"/>
  <c r="L934" i="6" s="1"/>
  <c r="U934" i="6" s="1"/>
  <c r="V934" i="6" s="1"/>
  <c r="W934" i="6" s="1"/>
  <c r="K1189" i="6"/>
  <c r="L1189" i="6" s="1"/>
  <c r="U1189" i="6" s="1"/>
  <c r="V1189" i="6" s="1"/>
  <c r="W1189" i="6" s="1"/>
  <c r="K1752" i="6"/>
  <c r="L1752" i="6" s="1"/>
  <c r="U1752" i="6" s="1"/>
  <c r="V1752" i="6" s="1"/>
  <c r="W1752" i="6" s="1"/>
  <c r="K539" i="6"/>
  <c r="L539" i="6" s="1"/>
  <c r="U539" i="6" s="1"/>
  <c r="V539" i="6" s="1"/>
  <c r="W539" i="6" s="1"/>
  <c r="U494" i="6"/>
  <c r="V494" i="6" s="1"/>
  <c r="W494" i="6" s="1"/>
  <c r="U1854" i="6"/>
  <c r="V1854" i="6" s="1"/>
  <c r="W1854" i="6" s="1"/>
  <c r="U102" i="6"/>
  <c r="V102" i="6" s="1"/>
  <c r="W102" i="6" s="1"/>
  <c r="O1083" i="6"/>
  <c r="P1083" i="6" s="1"/>
  <c r="U91" i="6"/>
  <c r="V91" i="6" s="1"/>
  <c r="W91" i="6" s="1"/>
  <c r="O2010" i="6"/>
  <c r="P2010" i="6" s="1"/>
  <c r="U2010" i="6"/>
  <c r="V2010" i="6" s="1"/>
  <c r="W2010" i="6" s="1"/>
  <c r="O41" i="6"/>
  <c r="P41" i="6" s="1"/>
  <c r="U41" i="6"/>
  <c r="V41" i="6" s="1"/>
  <c r="W41" i="6" s="1"/>
  <c r="U292" i="6"/>
  <c r="V292" i="6" s="1"/>
  <c r="W292" i="6" s="1"/>
  <c r="U1451" i="6"/>
  <c r="V1451" i="6" s="1"/>
  <c r="W1451" i="6" s="1"/>
  <c r="U1452" i="6"/>
  <c r="V1452" i="6" s="1"/>
  <c r="W1452" i="6" s="1"/>
  <c r="T941" i="6"/>
  <c r="U949" i="6"/>
  <c r="V949" i="6" s="1"/>
  <c r="W949" i="6" s="1"/>
  <c r="U170" i="6"/>
  <c r="V170" i="6" s="1"/>
  <c r="W170" i="6" s="1"/>
  <c r="O37" i="6"/>
  <c r="P37" i="6" s="1"/>
  <c r="U72" i="6"/>
  <c r="V72" i="6" s="1"/>
  <c r="W72" i="6" s="1"/>
  <c r="U149" i="6"/>
  <c r="V149" i="6" s="1"/>
  <c r="W149" i="6" s="1"/>
  <c r="U75" i="6"/>
  <c r="V75" i="6" s="1"/>
  <c r="W75" i="6" s="1"/>
  <c r="U1710" i="6"/>
  <c r="V1710" i="6" s="1"/>
  <c r="W1710" i="6" s="1"/>
  <c r="U78" i="6"/>
  <c r="V78" i="6" s="1"/>
  <c r="W78" i="6" s="1"/>
  <c r="U505" i="6"/>
  <c r="V505" i="6" s="1"/>
  <c r="W505" i="6" s="1"/>
  <c r="T248" i="6"/>
  <c r="O72" i="6"/>
  <c r="P72" i="6" s="1"/>
  <c r="O149" i="6"/>
  <c r="P149" i="6" s="1"/>
  <c r="O75" i="6"/>
  <c r="P75" i="6" s="1"/>
  <c r="T946" i="6"/>
  <c r="T1081" i="6"/>
  <c r="O494" i="6"/>
  <c r="P494" i="6" s="1"/>
  <c r="O170" i="6"/>
  <c r="P170" i="6" s="1"/>
  <c r="O1854" i="6"/>
  <c r="P1854" i="6" s="1"/>
  <c r="T42" i="6"/>
  <c r="O949" i="6"/>
  <c r="P949" i="6" s="1"/>
  <c r="T1656" i="6"/>
  <c r="T2031" i="6"/>
  <c r="O1451" i="6"/>
  <c r="P1451" i="6" s="1"/>
  <c r="O1452" i="6"/>
  <c r="P1452" i="6" s="1"/>
  <c r="O71" i="6"/>
  <c r="P71" i="6" s="1"/>
  <c r="V71" i="6"/>
  <c r="W71" i="6" s="1"/>
  <c r="O31" i="6"/>
  <c r="P31" i="6" s="1"/>
  <c r="V31" i="6"/>
  <c r="W31" i="6" s="1"/>
  <c r="O1450" i="6"/>
  <c r="P1450" i="6" s="1"/>
  <c r="V1450" i="6"/>
  <c r="W1450" i="6" s="1"/>
  <c r="O944" i="6"/>
  <c r="P944" i="6" s="1"/>
  <c r="V944" i="6"/>
  <c r="W944" i="6" s="1"/>
  <c r="V1618" i="6"/>
  <c r="W1618" i="6" s="1"/>
  <c r="O1618" i="6"/>
  <c r="P1618" i="6" s="1"/>
  <c r="V97" i="6"/>
  <c r="W97" i="6" s="1"/>
  <c r="O97" i="6"/>
  <c r="P97" i="6" s="1"/>
  <c r="O1566" i="6"/>
  <c r="P1566" i="6" s="1"/>
  <c r="V1566" i="6"/>
  <c r="W1566" i="6" s="1"/>
  <c r="O227" i="6"/>
  <c r="P227" i="6" s="1"/>
  <c r="V227" i="6"/>
  <c r="W227" i="6" s="1"/>
  <c r="O921" i="6"/>
  <c r="P921" i="6" s="1"/>
  <c r="V921" i="6"/>
  <c r="W921" i="6" s="1"/>
  <c r="V1077" i="6"/>
  <c r="W1077" i="6" s="1"/>
  <c r="O1077" i="6"/>
  <c r="P1077" i="6" s="1"/>
  <c r="V487" i="6"/>
  <c r="W487" i="6" s="1"/>
  <c r="O487" i="6"/>
  <c r="P487" i="6" s="1"/>
  <c r="V1259" i="6"/>
  <c r="W1259" i="6" s="1"/>
  <c r="O1259" i="6"/>
  <c r="P1259" i="6" s="1"/>
  <c r="V979" i="6"/>
  <c r="W979" i="6" s="1"/>
  <c r="O979" i="6"/>
  <c r="P979" i="6" s="1"/>
  <c r="O1455" i="6"/>
  <c r="P1455" i="6" s="1"/>
  <c r="V1455" i="6"/>
  <c r="W1455" i="6" s="1"/>
  <c r="V1894" i="6"/>
  <c r="W1894" i="6" s="1"/>
  <c r="O1894" i="6"/>
  <c r="P1894" i="6" s="1"/>
  <c r="V931" i="6"/>
  <c r="W931" i="6" s="1"/>
  <c r="O931" i="6"/>
  <c r="P931" i="6" s="1"/>
  <c r="V1827" i="6"/>
  <c r="W1827" i="6" s="1"/>
  <c r="O1827" i="6"/>
  <c r="P1827" i="6" s="1"/>
  <c r="V957" i="6"/>
  <c r="W957" i="6" s="1"/>
  <c r="O957" i="6"/>
  <c r="P957" i="6" s="1"/>
  <c r="K958" i="6"/>
  <c r="L958" i="6" s="1"/>
  <c r="K1097" i="6"/>
  <c r="L1097" i="6" s="1"/>
  <c r="K945" i="6"/>
  <c r="L945" i="6" s="1"/>
  <c r="O945" i="6" s="1"/>
  <c r="P945" i="6" s="1"/>
  <c r="K2285" i="6"/>
  <c r="L2285" i="6" s="1"/>
  <c r="O2285" i="6" s="1"/>
  <c r="P2285" i="6" s="1"/>
  <c r="K124" i="6"/>
  <c r="L124" i="6" s="1"/>
  <c r="O124" i="6" s="1"/>
  <c r="P124" i="6" s="1"/>
  <c r="K1708" i="6"/>
  <c r="L1708" i="6" s="1"/>
  <c r="K1453" i="6"/>
  <c r="L1453" i="6" s="1"/>
  <c r="K83" i="6"/>
  <c r="L83" i="6" s="1"/>
  <c r="O292" i="6"/>
  <c r="P292" i="6" s="1"/>
  <c r="T947" i="6"/>
  <c r="K1082" i="6"/>
  <c r="L1082" i="6" s="1"/>
  <c r="V85" i="6"/>
  <c r="W85" i="6" s="1"/>
  <c r="V76" i="6"/>
  <c r="W76" i="6" s="1"/>
  <c r="V484" i="6"/>
  <c r="W484" i="6" s="1"/>
  <c r="V1303" i="6"/>
  <c r="W1303" i="6" s="1"/>
  <c r="V755" i="6"/>
  <c r="W755" i="6" s="1"/>
  <c r="V1946" i="6"/>
  <c r="W1946" i="6" s="1"/>
  <c r="V950" i="6"/>
  <c r="W950" i="6" s="1"/>
  <c r="V1518" i="6"/>
  <c r="W1518" i="6" s="1"/>
  <c r="V69" i="6"/>
  <c r="W69" i="6" s="1"/>
  <c r="V274" i="6"/>
  <c r="W274" i="6" s="1"/>
  <c r="V953" i="6"/>
  <c r="W953" i="6" s="1"/>
  <c r="V932" i="6"/>
  <c r="W932" i="6" s="1"/>
  <c r="V1525" i="6"/>
  <c r="W1525" i="6" s="1"/>
  <c r="V90" i="6"/>
  <c r="W90" i="6" s="1"/>
  <c r="V121" i="6"/>
  <c r="W121" i="6" s="1"/>
  <c r="V566" i="6"/>
  <c r="W566" i="6" s="1"/>
  <c r="V933" i="6"/>
  <c r="W933" i="6" s="1"/>
  <c r="V1191" i="6"/>
  <c r="W1191" i="6" s="1"/>
  <c r="V1890" i="6"/>
  <c r="W1890" i="6" s="1"/>
  <c r="V939" i="6"/>
  <c r="W939" i="6" s="1"/>
  <c r="V1775" i="6"/>
  <c r="W1775" i="6" s="1"/>
  <c r="V920" i="6"/>
  <c r="W920" i="6" s="1"/>
  <c r="V928" i="6"/>
  <c r="W928" i="6" s="1"/>
  <c r="V481" i="6"/>
  <c r="W481" i="6" s="1"/>
  <c r="V948" i="6"/>
  <c r="W948" i="6" s="1"/>
  <c r="T23" i="6"/>
  <c r="T84" i="6"/>
  <c r="T82" i="6"/>
  <c r="T35" i="6"/>
  <c r="T91" i="6"/>
  <c r="T228" i="6"/>
  <c r="T1080" i="6"/>
  <c r="T2257" i="6"/>
  <c r="T115" i="6"/>
  <c r="T1730" i="6"/>
  <c r="T24" i="6"/>
  <c r="T1723" i="6"/>
  <c r="T2065" i="6"/>
  <c r="T68" i="6"/>
  <c r="T102" i="6"/>
  <c r="T943" i="6"/>
  <c r="T73" i="6"/>
  <c r="T78" i="6"/>
  <c r="T1291" i="6"/>
  <c r="T92" i="6"/>
  <c r="T27" i="6"/>
  <c r="T1742" i="6"/>
  <c r="T924" i="6"/>
  <c r="T1292" i="6"/>
  <c r="T940" i="6"/>
  <c r="T1829" i="6"/>
  <c r="T1603" i="6"/>
  <c r="T1719" i="6"/>
  <c r="T1248" i="6"/>
  <c r="T89" i="6"/>
  <c r="T1072" i="6"/>
  <c r="T1383" i="6"/>
  <c r="T1710" i="6"/>
  <c r="T1244" i="6"/>
  <c r="T955" i="6"/>
  <c r="T38" i="6"/>
  <c r="T155" i="6"/>
  <c r="T486" i="6"/>
  <c r="T505" i="6"/>
  <c r="T913" i="6"/>
  <c r="T154" i="6"/>
  <c r="O90" i="6"/>
  <c r="P90" i="6" s="1"/>
  <c r="O933" i="6"/>
  <c r="P933" i="6" s="1"/>
  <c r="O1191" i="6"/>
  <c r="P1191" i="6" s="1"/>
  <c r="O1890" i="6"/>
  <c r="P1890" i="6" s="1"/>
  <c r="O121" i="6"/>
  <c r="P121" i="6" s="1"/>
  <c r="O481" i="6"/>
  <c r="P481" i="6" s="1"/>
  <c r="O948" i="6"/>
  <c r="P948" i="6" s="1"/>
  <c r="O85" i="6"/>
  <c r="P85" i="6" s="1"/>
  <c r="O76" i="6"/>
  <c r="P76" i="6" s="1"/>
  <c r="O484" i="6"/>
  <c r="P484" i="6" s="1"/>
  <c r="O1303" i="6"/>
  <c r="P1303" i="6" s="1"/>
  <c r="O755" i="6"/>
  <c r="P755" i="6" s="1"/>
  <c r="O1775" i="6"/>
  <c r="P1775" i="6" s="1"/>
  <c r="O939" i="6"/>
  <c r="P939" i="6" s="1"/>
  <c r="O928" i="6"/>
  <c r="P928" i="6" s="1"/>
  <c r="O1946" i="6"/>
  <c r="P1946" i="6" s="1"/>
  <c r="O920" i="6"/>
  <c r="P920" i="6" s="1"/>
  <c r="O950" i="6"/>
  <c r="P950" i="6" s="1"/>
  <c r="O1518" i="6"/>
  <c r="P1518" i="6" s="1"/>
  <c r="O69" i="6"/>
  <c r="P69" i="6" s="1"/>
  <c r="O274" i="6"/>
  <c r="P274" i="6" s="1"/>
  <c r="O566" i="6"/>
  <c r="P566" i="6" s="1"/>
  <c r="O953" i="6"/>
  <c r="P953" i="6" s="1"/>
  <c r="O932" i="6"/>
  <c r="P932" i="6" s="1"/>
  <c r="O1525" i="6"/>
  <c r="P1525" i="6" s="1"/>
  <c r="K976" i="6"/>
  <c r="L976" i="6" s="1"/>
  <c r="U976" i="6" s="1"/>
  <c r="K2239" i="6"/>
  <c r="L2239" i="6" s="1"/>
  <c r="U2239" i="6" s="1"/>
  <c r="K2237" i="6"/>
  <c r="L2237" i="6" s="1"/>
  <c r="U2237" i="6" s="1"/>
  <c r="T936" i="6" l="1"/>
  <c r="O1621" i="6"/>
  <c r="P1621" i="6" s="1"/>
  <c r="T86" i="6"/>
  <c r="O1713" i="6"/>
  <c r="P1713" i="6" s="1"/>
  <c r="O33" i="6"/>
  <c r="P33" i="6" s="1"/>
  <c r="T954" i="6"/>
  <c r="T101" i="6"/>
  <c r="T22" i="6"/>
  <c r="O2256" i="6"/>
  <c r="P2256" i="6" s="1"/>
  <c r="T1699" i="6"/>
  <c r="T956" i="6"/>
  <c r="O237" i="6"/>
  <c r="P237" i="6" s="1"/>
  <c r="T237" i="6" s="1"/>
  <c r="O1189" i="6"/>
  <c r="P1189" i="6" s="1"/>
  <c r="O968" i="6"/>
  <c r="P968" i="6" s="1"/>
  <c r="T74" i="6"/>
  <c r="T935" i="6"/>
  <c r="T1671" i="6"/>
  <c r="O1752" i="6"/>
  <c r="P1752" i="6" s="1"/>
  <c r="T937" i="6"/>
  <c r="O539" i="6"/>
  <c r="P539" i="6" s="1"/>
  <c r="T951" i="6"/>
  <c r="T975" i="6"/>
  <c r="T1688" i="6"/>
  <c r="T229" i="6"/>
  <c r="T104" i="6"/>
  <c r="T94" i="6"/>
  <c r="T1642" i="6"/>
  <c r="T1327" i="6"/>
  <c r="T944" i="6"/>
  <c r="O263" i="6"/>
  <c r="P263" i="6" s="1"/>
  <c r="T1604" i="6"/>
  <c r="T1083" i="6"/>
  <c r="T75" i="6"/>
  <c r="O107" i="6"/>
  <c r="P107" i="6" s="1"/>
  <c r="T170" i="6"/>
  <c r="T37" i="6"/>
  <c r="T952" i="6"/>
  <c r="T1077" i="6"/>
  <c r="O1249" i="6"/>
  <c r="P1249" i="6" s="1"/>
  <c r="T1967" i="6"/>
  <c r="T117" i="6"/>
  <c r="T2010" i="6"/>
  <c r="T478" i="6"/>
  <c r="T149" i="6"/>
  <c r="O934" i="6"/>
  <c r="P934" i="6" s="1"/>
  <c r="T494" i="6"/>
  <c r="T1854" i="6"/>
  <c r="O942" i="6"/>
  <c r="P942" i="6" s="1"/>
  <c r="T72" i="6"/>
  <c r="T31" i="6"/>
  <c r="T71" i="6"/>
  <c r="T41" i="6"/>
  <c r="T921" i="6"/>
  <c r="U1708" i="6"/>
  <c r="V1708" i="6" s="1"/>
  <c r="W1708" i="6" s="1"/>
  <c r="U124" i="6"/>
  <c r="V124" i="6" s="1"/>
  <c r="W124" i="6" s="1"/>
  <c r="U2285" i="6"/>
  <c r="V2285" i="6" s="1"/>
  <c r="W2285" i="6" s="1"/>
  <c r="U945" i="6"/>
  <c r="V945" i="6" s="1"/>
  <c r="W945" i="6" s="1"/>
  <c r="T949" i="6"/>
  <c r="U1097" i="6"/>
  <c r="V1097" i="6" s="1"/>
  <c r="W1097" i="6" s="1"/>
  <c r="U958" i="6"/>
  <c r="V958" i="6" s="1"/>
  <c r="W958" i="6" s="1"/>
  <c r="U1453" i="6"/>
  <c r="V1453" i="6" s="1"/>
  <c r="W1453" i="6" s="1"/>
  <c r="O1082" i="6"/>
  <c r="P1082" i="6" s="1"/>
  <c r="U1082" i="6"/>
  <c r="V1082" i="6" s="1"/>
  <c r="W1082" i="6" s="1"/>
  <c r="U83" i="6"/>
  <c r="V83" i="6" s="1"/>
  <c r="W83" i="6" s="1"/>
  <c r="T1452" i="6"/>
  <c r="T1894" i="6"/>
  <c r="T1451" i="6"/>
  <c r="O958" i="6"/>
  <c r="P958" i="6" s="1"/>
  <c r="T957" i="6"/>
  <c r="T1827" i="6"/>
  <c r="O1097" i="6"/>
  <c r="P1097" i="6" s="1"/>
  <c r="T1450" i="6"/>
  <c r="T487" i="6"/>
  <c r="O1708" i="6"/>
  <c r="P1708" i="6" s="1"/>
  <c r="T1455" i="6"/>
  <c r="T1618" i="6"/>
  <c r="T97" i="6"/>
  <c r="T1259" i="6"/>
  <c r="O83" i="6"/>
  <c r="P83" i="6" s="1"/>
  <c r="T1566" i="6"/>
  <c r="O1453" i="6"/>
  <c r="P1453" i="6" s="1"/>
  <c r="T227" i="6"/>
  <c r="T979" i="6"/>
  <c r="T931" i="6"/>
  <c r="T292" i="6"/>
  <c r="V2237" i="6"/>
  <c r="W2237" i="6" s="1"/>
  <c r="V2239" i="6"/>
  <c r="W2239" i="6" s="1"/>
  <c r="V976" i="6"/>
  <c r="W976" i="6" s="1"/>
  <c r="T85" i="6"/>
  <c r="T121" i="6"/>
  <c r="T274" i="6"/>
  <c r="T1890" i="6"/>
  <c r="T928" i="6"/>
  <c r="T566" i="6"/>
  <c r="T90" i="6"/>
  <c r="T1946" i="6"/>
  <c r="T920" i="6"/>
  <c r="T933" i="6"/>
  <c r="T69" i="6"/>
  <c r="T1775" i="6"/>
  <c r="T948" i="6"/>
  <c r="T755" i="6"/>
  <c r="T932" i="6"/>
  <c r="T1518" i="6"/>
  <c r="T1303" i="6"/>
  <c r="T481" i="6"/>
  <c r="T124" i="6"/>
  <c r="T2285" i="6"/>
  <c r="T1621" i="6"/>
  <c r="T953" i="6"/>
  <c r="T950" i="6"/>
  <c r="T945" i="6"/>
  <c r="T1191" i="6"/>
  <c r="T939" i="6"/>
  <c r="T1525" i="6"/>
  <c r="T484" i="6"/>
  <c r="T1713" i="6"/>
  <c r="T33" i="6"/>
  <c r="T76" i="6"/>
  <c r="O2237" i="6"/>
  <c r="P2237" i="6" s="1"/>
  <c r="O2239" i="6"/>
  <c r="P2239" i="6" s="1"/>
  <c r="O976" i="6"/>
  <c r="P976" i="6" s="1"/>
  <c r="X2257" i="6"/>
  <c r="X1688" i="6"/>
  <c r="E3" i="11"/>
  <c r="T1189" i="6" l="1"/>
  <c r="T968" i="6"/>
  <c r="T263" i="6"/>
  <c r="T2256" i="6"/>
  <c r="X2256" i="6" s="1"/>
  <c r="T1752" i="6"/>
  <c r="T539" i="6"/>
  <c r="T107" i="6"/>
  <c r="T1249" i="6"/>
  <c r="T934" i="6"/>
  <c r="T942" i="6"/>
  <c r="T1082" i="6"/>
  <c r="T958" i="6"/>
  <c r="T1708" i="6"/>
  <c r="T1097" i="6"/>
  <c r="T83" i="6"/>
  <c r="T1453" i="6"/>
  <c r="T976" i="6"/>
  <c r="T2237" i="6"/>
  <c r="X2237" i="6" s="1"/>
  <c r="T2239" i="6"/>
  <c r="X2239" i="6" s="1"/>
  <c r="X2285" i="6"/>
  <c r="B4" i="7" l="1"/>
  <c r="C4" i="7" s="1"/>
  <c r="D4" i="7" s="1"/>
  <c r="E4" i="7" s="1"/>
  <c r="F4" i="7" s="1"/>
  <c r="G4" i="7" s="1"/>
  <c r="H4" i="7" s="1"/>
  <c r="I4" i="7" s="1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C324" i="10" l="1"/>
  <c r="H324" i="10" s="1"/>
  <c r="I324" i="10" s="1"/>
  <c r="J324" i="10" s="1"/>
  <c r="S324" i="10" s="1"/>
  <c r="C109" i="10"/>
  <c r="H109" i="10" s="1"/>
  <c r="I109" i="10" s="1"/>
  <c r="J109" i="10" s="1"/>
  <c r="S109" i="10" s="1"/>
  <c r="C325" i="10"/>
  <c r="H325" i="10" s="1"/>
  <c r="I325" i="10" s="1"/>
  <c r="J325" i="10" s="1"/>
  <c r="S325" i="10" s="1"/>
  <c r="D21" i="13"/>
  <c r="D25" i="13"/>
  <c r="D29" i="13"/>
  <c r="D33" i="13"/>
  <c r="D37" i="13"/>
  <c r="D45" i="13"/>
  <c r="D49" i="13"/>
  <c r="D53" i="13"/>
  <c r="D57" i="13"/>
  <c r="D61" i="13"/>
  <c r="D65" i="13"/>
  <c r="D69" i="13"/>
  <c r="D73" i="13"/>
  <c r="D77" i="13"/>
  <c r="D81" i="13"/>
  <c r="D85" i="13"/>
  <c r="D89" i="13"/>
  <c r="D93" i="13"/>
  <c r="D97" i="13"/>
  <c r="D101" i="13"/>
  <c r="D105" i="13"/>
  <c r="D109" i="13"/>
  <c r="D113" i="13"/>
  <c r="D117" i="13"/>
  <c r="D121" i="13"/>
  <c r="D36" i="13"/>
  <c r="D44" i="13"/>
  <c r="D60" i="13"/>
  <c r="D80" i="13"/>
  <c r="D96" i="13"/>
  <c r="D108" i="13"/>
  <c r="D120" i="13"/>
  <c r="D18" i="13"/>
  <c r="D22" i="13"/>
  <c r="D26" i="13"/>
  <c r="D30" i="13"/>
  <c r="D34" i="13"/>
  <c r="D38" i="13"/>
  <c r="D42" i="13"/>
  <c r="D46" i="13"/>
  <c r="D50" i="13"/>
  <c r="D54" i="13"/>
  <c r="D58" i="13"/>
  <c r="D62" i="13"/>
  <c r="D66" i="13"/>
  <c r="D70" i="13"/>
  <c r="D74" i="13"/>
  <c r="D78" i="13"/>
  <c r="D82" i="13"/>
  <c r="D86" i="13"/>
  <c r="D90" i="13"/>
  <c r="D94" i="13"/>
  <c r="D98" i="13"/>
  <c r="D102" i="13"/>
  <c r="D106" i="13"/>
  <c r="D110" i="13"/>
  <c r="D114" i="13"/>
  <c r="D118" i="13"/>
  <c r="D32" i="13"/>
  <c r="D48" i="13"/>
  <c r="D56" i="13"/>
  <c r="D68" i="13"/>
  <c r="D84" i="13"/>
  <c r="D92" i="13"/>
  <c r="D104" i="13"/>
  <c r="D116" i="13"/>
  <c r="D19" i="13"/>
  <c r="D23" i="13"/>
  <c r="D27" i="13"/>
  <c r="D31" i="13"/>
  <c r="D35" i="13"/>
  <c r="D51" i="13"/>
  <c r="D59" i="13"/>
  <c r="D63" i="13"/>
  <c r="D67" i="13"/>
  <c r="D71" i="13"/>
  <c r="D75" i="13"/>
  <c r="D79" i="13"/>
  <c r="D83" i="13"/>
  <c r="D87" i="13"/>
  <c r="D91" i="13"/>
  <c r="D95" i="13"/>
  <c r="D99" i="13"/>
  <c r="D103" i="13"/>
  <c r="D107" i="13"/>
  <c r="D111" i="13"/>
  <c r="D115" i="13"/>
  <c r="D119" i="13"/>
  <c r="D24" i="13"/>
  <c r="D28" i="13"/>
  <c r="D40" i="13"/>
  <c r="D64" i="13"/>
  <c r="D76" i="13"/>
  <c r="D88" i="13"/>
  <c r="D100" i="13"/>
  <c r="D112" i="13"/>
  <c r="E21" i="13"/>
  <c r="C73" i="13"/>
  <c r="C29" i="10"/>
  <c r="H29" i="10" s="1"/>
  <c r="I29" i="10" s="1"/>
  <c r="J29" i="10" s="1"/>
  <c r="S29" i="10" s="1"/>
  <c r="C33" i="10"/>
  <c r="H33" i="10" s="1"/>
  <c r="I33" i="10" s="1"/>
  <c r="J33" i="10" s="1"/>
  <c r="S33" i="10" s="1"/>
  <c r="C110" i="10"/>
  <c r="H110" i="10" s="1"/>
  <c r="I110" i="10" s="1"/>
  <c r="J110" i="10" s="1"/>
  <c r="S110" i="10" s="1"/>
  <c r="C34" i="10"/>
  <c r="H34" i="10" s="1"/>
  <c r="I34" i="10" s="1"/>
  <c r="J34" i="10" s="1"/>
  <c r="S34" i="10" s="1"/>
  <c r="C138" i="10"/>
  <c r="H138" i="10" s="1"/>
  <c r="I138" i="10" s="1"/>
  <c r="J138" i="10" s="1"/>
  <c r="S138" i="10" s="1"/>
  <c r="C308" i="10"/>
  <c r="H308" i="10" s="1"/>
  <c r="I308" i="10" s="1"/>
  <c r="J308" i="10" s="1"/>
  <c r="S308" i="10" s="1"/>
  <c r="C5" i="10"/>
  <c r="H5" i="10" s="1"/>
  <c r="I5" i="10" s="1"/>
  <c r="J5" i="10" s="1"/>
  <c r="C37" i="13"/>
  <c r="C320" i="10"/>
  <c r="H320" i="10" s="1"/>
  <c r="I320" i="10" s="1"/>
  <c r="J320" i="10" s="1"/>
  <c r="S320" i="10" s="1"/>
  <c r="C41" i="10"/>
  <c r="H41" i="10" s="1"/>
  <c r="I41" i="10" s="1"/>
  <c r="J41" i="10" s="1"/>
  <c r="S41" i="10" s="1"/>
  <c r="C294" i="10"/>
  <c r="H294" i="10" s="1"/>
  <c r="I294" i="10" s="1"/>
  <c r="J294" i="10" s="1"/>
  <c r="S294" i="10" s="1"/>
  <c r="C21" i="10"/>
  <c r="H21" i="10" s="1"/>
  <c r="I21" i="10" s="1"/>
  <c r="J21" i="10" s="1"/>
  <c r="S21" i="10" s="1"/>
  <c r="C39" i="10"/>
  <c r="H39" i="10" s="1"/>
  <c r="I39" i="10" s="1"/>
  <c r="J39" i="10" s="1"/>
  <c r="S39" i="10" s="1"/>
  <c r="C56" i="10"/>
  <c r="H56" i="10" s="1"/>
  <c r="I56" i="10" s="1"/>
  <c r="J56" i="10" s="1"/>
  <c r="S56" i="10" s="1"/>
  <c r="C72" i="10"/>
  <c r="H72" i="10" s="1"/>
  <c r="I72" i="10" s="1"/>
  <c r="J72" i="10" s="1"/>
  <c r="S72" i="10" s="1"/>
  <c r="C87" i="10"/>
  <c r="H87" i="10" s="1"/>
  <c r="I87" i="10" s="1"/>
  <c r="J87" i="10" s="1"/>
  <c r="S87" i="10" s="1"/>
  <c r="C102" i="10"/>
  <c r="H102" i="10" s="1"/>
  <c r="I102" i="10" s="1"/>
  <c r="J102" i="10" s="1"/>
  <c r="S102" i="10" s="1"/>
  <c r="C120" i="10"/>
  <c r="H120" i="10" s="1"/>
  <c r="I120" i="10" s="1"/>
  <c r="J120" i="10" s="1"/>
  <c r="S120" i="10" s="1"/>
  <c r="C136" i="10"/>
  <c r="H136" i="10" s="1"/>
  <c r="I136" i="10" s="1"/>
  <c r="J136" i="10" s="1"/>
  <c r="S136" i="10" s="1"/>
  <c r="C153" i="10"/>
  <c r="H153" i="10" s="1"/>
  <c r="I153" i="10" s="1"/>
  <c r="J153" i="10" s="1"/>
  <c r="S153" i="10" s="1"/>
  <c r="C169" i="10"/>
  <c r="H169" i="10" s="1"/>
  <c r="I169" i="10" s="1"/>
  <c r="J169" i="10" s="1"/>
  <c r="S169" i="10" s="1"/>
  <c r="C185" i="10"/>
  <c r="H185" i="10" s="1"/>
  <c r="I185" i="10" s="1"/>
  <c r="J185" i="10" s="1"/>
  <c r="S185" i="10" s="1"/>
  <c r="C202" i="10"/>
  <c r="H202" i="10" s="1"/>
  <c r="I202" i="10" s="1"/>
  <c r="J202" i="10" s="1"/>
  <c r="S202" i="10" s="1"/>
  <c r="C218" i="10"/>
  <c r="H218" i="10" s="1"/>
  <c r="I218" i="10" s="1"/>
  <c r="J218" i="10" s="1"/>
  <c r="S218" i="10" s="1"/>
  <c r="C234" i="10"/>
  <c r="H234" i="10" s="1"/>
  <c r="I234" i="10" s="1"/>
  <c r="J234" i="10" s="1"/>
  <c r="S234" i="10" s="1"/>
  <c r="C251" i="10"/>
  <c r="H251" i="10" s="1"/>
  <c r="I251" i="10" s="1"/>
  <c r="J251" i="10" s="1"/>
  <c r="S251" i="10" s="1"/>
  <c r="C266" i="10"/>
  <c r="H266" i="10" s="1"/>
  <c r="I266" i="10" s="1"/>
  <c r="J266" i="10" s="1"/>
  <c r="S266" i="10" s="1"/>
  <c r="C282" i="10"/>
  <c r="H282" i="10" s="1"/>
  <c r="I282" i="10" s="1"/>
  <c r="J282" i="10" s="1"/>
  <c r="S282" i="10" s="1"/>
  <c r="C299" i="10"/>
  <c r="H299" i="10" s="1"/>
  <c r="I299" i="10" s="1"/>
  <c r="J299" i="10" s="1"/>
  <c r="S299" i="10" s="1"/>
  <c r="C316" i="10"/>
  <c r="H316" i="10" s="1"/>
  <c r="I316" i="10" s="1"/>
  <c r="J316" i="10" s="1"/>
  <c r="S316" i="10" s="1"/>
  <c r="C6" i="10"/>
  <c r="H6" i="10" s="1"/>
  <c r="I6" i="10" s="1"/>
  <c r="J6" i="10" s="1"/>
  <c r="S6" i="10" s="1"/>
  <c r="C22" i="10"/>
  <c r="H22" i="10" s="1"/>
  <c r="I22" i="10" s="1"/>
  <c r="J22" i="10" s="1"/>
  <c r="S22" i="10" s="1"/>
  <c r="C40" i="10"/>
  <c r="H40" i="10" s="1"/>
  <c r="I40" i="10" s="1"/>
  <c r="J40" i="10" s="1"/>
  <c r="S40" i="10" s="1"/>
  <c r="C57" i="10"/>
  <c r="H57" i="10" s="1"/>
  <c r="I57" i="10" s="1"/>
  <c r="J57" i="10" s="1"/>
  <c r="S57" i="10" s="1"/>
  <c r="C73" i="10"/>
  <c r="H73" i="10" s="1"/>
  <c r="I73" i="10" s="1"/>
  <c r="J73" i="10" s="1"/>
  <c r="S73" i="10" s="1"/>
  <c r="C88" i="10"/>
  <c r="H88" i="10" s="1"/>
  <c r="I88" i="10" s="1"/>
  <c r="J88" i="10" s="1"/>
  <c r="S88" i="10" s="1"/>
  <c r="C103" i="10"/>
  <c r="H103" i="10" s="1"/>
  <c r="I103" i="10" s="1"/>
  <c r="J103" i="10" s="1"/>
  <c r="S103" i="10" s="1"/>
  <c r="C121" i="10"/>
  <c r="H121" i="10" s="1"/>
  <c r="I121" i="10" s="1"/>
  <c r="J121" i="10" s="1"/>
  <c r="S121" i="10" s="1"/>
  <c r="C137" i="10"/>
  <c r="H137" i="10" s="1"/>
  <c r="I137" i="10" s="1"/>
  <c r="J137" i="10" s="1"/>
  <c r="S137" i="10" s="1"/>
  <c r="C154" i="10"/>
  <c r="H154" i="10" s="1"/>
  <c r="I154" i="10" s="1"/>
  <c r="J154" i="10" s="1"/>
  <c r="S154" i="10" s="1"/>
  <c r="C170" i="10"/>
  <c r="H170" i="10" s="1"/>
  <c r="I170" i="10" s="1"/>
  <c r="J170" i="10" s="1"/>
  <c r="S170" i="10" s="1"/>
  <c r="C186" i="10"/>
  <c r="H186" i="10" s="1"/>
  <c r="I186" i="10" s="1"/>
  <c r="J186" i="10" s="1"/>
  <c r="S186" i="10" s="1"/>
  <c r="C203" i="10"/>
  <c r="H203" i="10" s="1"/>
  <c r="I203" i="10" s="1"/>
  <c r="J203" i="10" s="1"/>
  <c r="S203" i="10" s="1"/>
  <c r="C219" i="10"/>
  <c r="H219" i="10" s="1"/>
  <c r="I219" i="10" s="1"/>
  <c r="J219" i="10" s="1"/>
  <c r="S219" i="10" s="1"/>
  <c r="C235" i="10"/>
  <c r="H235" i="10" s="1"/>
  <c r="I235" i="10" s="1"/>
  <c r="J235" i="10" s="1"/>
  <c r="S235" i="10" s="1"/>
  <c r="C267" i="10"/>
  <c r="H267" i="10" s="1"/>
  <c r="I267" i="10" s="1"/>
  <c r="J267" i="10" s="1"/>
  <c r="S267" i="10" s="1"/>
  <c r="C283" i="10"/>
  <c r="H283" i="10" s="1"/>
  <c r="I283" i="10" s="1"/>
  <c r="J283" i="10" s="1"/>
  <c r="S283" i="10" s="1"/>
  <c r="C300" i="10"/>
  <c r="H300" i="10" s="1"/>
  <c r="I300" i="10" s="1"/>
  <c r="J300" i="10" s="1"/>
  <c r="S300" i="10" s="1"/>
  <c r="C317" i="10"/>
  <c r="H317" i="10" s="1"/>
  <c r="I317" i="10" s="1"/>
  <c r="J317" i="10" s="1"/>
  <c r="S317" i="10" s="1"/>
  <c r="C38" i="10"/>
  <c r="H38" i="10" s="1"/>
  <c r="I38" i="10" s="1"/>
  <c r="J38" i="10" s="1"/>
  <c r="S38" i="10" s="1"/>
  <c r="C7" i="10"/>
  <c r="H7" i="10" s="1"/>
  <c r="I7" i="10" s="1"/>
  <c r="J7" i="10" s="1"/>
  <c r="S7" i="10" s="1"/>
  <c r="C23" i="10"/>
  <c r="H23" i="10" s="1"/>
  <c r="I23" i="10" s="1"/>
  <c r="J23" i="10" s="1"/>
  <c r="S23" i="10" s="1"/>
  <c r="C42" i="10"/>
  <c r="H42" i="10" s="1"/>
  <c r="I42" i="10" s="1"/>
  <c r="J42" i="10" s="1"/>
  <c r="S42" i="10" s="1"/>
  <c r="C58" i="10"/>
  <c r="H58" i="10" s="1"/>
  <c r="I58" i="10" s="1"/>
  <c r="J58" i="10" s="1"/>
  <c r="S58" i="10" s="1"/>
  <c r="C74" i="10"/>
  <c r="H74" i="10" s="1"/>
  <c r="I74" i="10" s="1"/>
  <c r="J74" i="10" s="1"/>
  <c r="S74" i="10" s="1"/>
  <c r="C89" i="10"/>
  <c r="H89" i="10" s="1"/>
  <c r="I89" i="10" s="1"/>
  <c r="J89" i="10" s="1"/>
  <c r="S89" i="10" s="1"/>
  <c r="C104" i="10"/>
  <c r="H104" i="10" s="1"/>
  <c r="I104" i="10" s="1"/>
  <c r="J104" i="10" s="1"/>
  <c r="S104" i="10" s="1"/>
  <c r="C122" i="10"/>
  <c r="H122" i="10" s="1"/>
  <c r="I122" i="10" s="1"/>
  <c r="J122" i="10" s="1"/>
  <c r="S122" i="10" s="1"/>
  <c r="C139" i="10"/>
  <c r="H139" i="10" s="1"/>
  <c r="I139" i="10" s="1"/>
  <c r="J139" i="10" s="1"/>
  <c r="S139" i="10" s="1"/>
  <c r="C155" i="10"/>
  <c r="H155" i="10" s="1"/>
  <c r="I155" i="10" s="1"/>
  <c r="J155" i="10" s="1"/>
  <c r="S155" i="10" s="1"/>
  <c r="C171" i="10"/>
  <c r="H171" i="10" s="1"/>
  <c r="I171" i="10" s="1"/>
  <c r="J171" i="10" s="1"/>
  <c r="S171" i="10" s="1"/>
  <c r="C187" i="10"/>
  <c r="H187" i="10" s="1"/>
  <c r="I187" i="10" s="1"/>
  <c r="J187" i="10" s="1"/>
  <c r="S187" i="10" s="1"/>
  <c r="C204" i="10"/>
  <c r="H204" i="10" s="1"/>
  <c r="I204" i="10" s="1"/>
  <c r="J204" i="10" s="1"/>
  <c r="S204" i="10" s="1"/>
  <c r="C220" i="10"/>
  <c r="H220" i="10" s="1"/>
  <c r="I220" i="10" s="1"/>
  <c r="J220" i="10" s="1"/>
  <c r="S220" i="10" s="1"/>
  <c r="C237" i="10"/>
  <c r="H237" i="10" s="1"/>
  <c r="I237" i="10" s="1"/>
  <c r="J237" i="10" s="1"/>
  <c r="S237" i="10" s="1"/>
  <c r="C252" i="10"/>
  <c r="H252" i="10" s="1"/>
  <c r="I252" i="10" s="1"/>
  <c r="J252" i="10" s="1"/>
  <c r="S252" i="10" s="1"/>
  <c r="C268" i="10"/>
  <c r="H268" i="10" s="1"/>
  <c r="I268" i="10" s="1"/>
  <c r="J268" i="10" s="1"/>
  <c r="S268" i="10" s="1"/>
  <c r="C284" i="10"/>
  <c r="H284" i="10" s="1"/>
  <c r="I284" i="10" s="1"/>
  <c r="J284" i="10" s="1"/>
  <c r="S284" i="10" s="1"/>
  <c r="C25" i="10"/>
  <c r="H25" i="10" s="1"/>
  <c r="I25" i="10" s="1"/>
  <c r="J25" i="10" s="1"/>
  <c r="S25" i="10" s="1"/>
  <c r="C48" i="10"/>
  <c r="H48" i="10" s="1"/>
  <c r="I48" i="10" s="1"/>
  <c r="J48" i="10" s="1"/>
  <c r="S48" i="10" s="1"/>
  <c r="C68" i="10"/>
  <c r="H68" i="10" s="1"/>
  <c r="I68" i="10" s="1"/>
  <c r="J68" i="10" s="1"/>
  <c r="S68" i="10" s="1"/>
  <c r="C91" i="10"/>
  <c r="H91" i="10" s="1"/>
  <c r="I91" i="10" s="1"/>
  <c r="J91" i="10" s="1"/>
  <c r="S91" i="10" s="1"/>
  <c r="C112" i="10"/>
  <c r="H112" i="10" s="1"/>
  <c r="I112" i="10" s="1"/>
  <c r="J112" i="10" s="1"/>
  <c r="S112" i="10" s="1"/>
  <c r="C132" i="10"/>
  <c r="H132" i="10" s="1"/>
  <c r="I132" i="10" s="1"/>
  <c r="J132" i="10" s="1"/>
  <c r="S132" i="10" s="1"/>
  <c r="C157" i="10"/>
  <c r="H157" i="10" s="1"/>
  <c r="I157" i="10" s="1"/>
  <c r="J157" i="10" s="1"/>
  <c r="S157" i="10" s="1"/>
  <c r="C177" i="10"/>
  <c r="H177" i="10" s="1"/>
  <c r="I177" i="10" s="1"/>
  <c r="J177" i="10" s="1"/>
  <c r="S177" i="10" s="1"/>
  <c r="C197" i="10"/>
  <c r="H197" i="10" s="1"/>
  <c r="I197" i="10" s="1"/>
  <c r="J197" i="10" s="1"/>
  <c r="S197" i="10" s="1"/>
  <c r="C222" i="10"/>
  <c r="H222" i="10" s="1"/>
  <c r="I222" i="10" s="1"/>
  <c r="J222" i="10" s="1"/>
  <c r="S222" i="10" s="1"/>
  <c r="C243" i="10"/>
  <c r="H243" i="10" s="1"/>
  <c r="I243" i="10" s="1"/>
  <c r="J243" i="10" s="1"/>
  <c r="S243" i="10" s="1"/>
  <c r="C262" i="10"/>
  <c r="H262" i="10" s="1"/>
  <c r="I262" i="10" s="1"/>
  <c r="J262" i="10" s="1"/>
  <c r="S262" i="10" s="1"/>
  <c r="C286" i="10"/>
  <c r="H286" i="10" s="1"/>
  <c r="I286" i="10" s="1"/>
  <c r="J286" i="10" s="1"/>
  <c r="S286" i="10" s="1"/>
  <c r="C307" i="10"/>
  <c r="H307" i="10" s="1"/>
  <c r="I307" i="10" s="1"/>
  <c r="J307" i="10" s="1"/>
  <c r="S307" i="10" s="1"/>
  <c r="C63" i="10"/>
  <c r="H63" i="10" s="1"/>
  <c r="I63" i="10" s="1"/>
  <c r="J63" i="10" s="1"/>
  <c r="S63" i="10" s="1"/>
  <c r="C26" i="10"/>
  <c r="H26" i="10" s="1"/>
  <c r="I26" i="10" s="1"/>
  <c r="J26" i="10" s="1"/>
  <c r="S26" i="10" s="1"/>
  <c r="C49" i="10"/>
  <c r="H49" i="10" s="1"/>
  <c r="I49" i="10" s="1"/>
  <c r="J49" i="10" s="1"/>
  <c r="S49" i="10" s="1"/>
  <c r="C69" i="10"/>
  <c r="H69" i="10" s="1"/>
  <c r="I69" i="10" s="1"/>
  <c r="J69" i="10" s="1"/>
  <c r="S69" i="10" s="1"/>
  <c r="C92" i="10"/>
  <c r="H92" i="10" s="1"/>
  <c r="I92" i="10" s="1"/>
  <c r="J92" i="10" s="1"/>
  <c r="S92" i="10" s="1"/>
  <c r="C113" i="10"/>
  <c r="H113" i="10" s="1"/>
  <c r="I113" i="10" s="1"/>
  <c r="J113" i="10" s="1"/>
  <c r="S113" i="10" s="1"/>
  <c r="C133" i="10"/>
  <c r="H133" i="10" s="1"/>
  <c r="I133" i="10" s="1"/>
  <c r="J133" i="10" s="1"/>
  <c r="S133" i="10" s="1"/>
  <c r="C158" i="10"/>
  <c r="H158" i="10" s="1"/>
  <c r="I158" i="10" s="1"/>
  <c r="J158" i="10" s="1"/>
  <c r="S158" i="10" s="1"/>
  <c r="C178" i="10"/>
  <c r="H178" i="10" s="1"/>
  <c r="I178" i="10" s="1"/>
  <c r="J178" i="10" s="1"/>
  <c r="S178" i="10" s="1"/>
  <c r="C198" i="10"/>
  <c r="H198" i="10" s="1"/>
  <c r="I198" i="10" s="1"/>
  <c r="J198" i="10" s="1"/>
  <c r="S198" i="10" s="1"/>
  <c r="C223" i="10"/>
  <c r="H223" i="10" s="1"/>
  <c r="I223" i="10" s="1"/>
  <c r="J223" i="10" s="1"/>
  <c r="S223" i="10" s="1"/>
  <c r="C244" i="10"/>
  <c r="H244" i="10" s="1"/>
  <c r="I244" i="10" s="1"/>
  <c r="J244" i="10" s="1"/>
  <c r="S244" i="10" s="1"/>
  <c r="C263" i="10"/>
  <c r="H263" i="10" s="1"/>
  <c r="I263" i="10" s="1"/>
  <c r="J263" i="10" s="1"/>
  <c r="S263" i="10" s="1"/>
  <c r="C287" i="10"/>
  <c r="H287" i="10" s="1"/>
  <c r="I287" i="10" s="1"/>
  <c r="J287" i="10" s="1"/>
  <c r="S287" i="10" s="1"/>
  <c r="C309" i="10"/>
  <c r="H309" i="10" s="1"/>
  <c r="I309" i="10" s="1"/>
  <c r="J309" i="10" s="1"/>
  <c r="S309" i="10" s="1"/>
  <c r="C28" i="10"/>
  <c r="H28" i="10" s="1"/>
  <c r="I28" i="10" s="1"/>
  <c r="J28" i="10" s="1"/>
  <c r="S28" i="10" s="1"/>
  <c r="C11" i="10"/>
  <c r="H11" i="10" s="1"/>
  <c r="I11" i="10" s="1"/>
  <c r="J11" i="10" s="1"/>
  <c r="S11" i="10" s="1"/>
  <c r="C32" i="10"/>
  <c r="H32" i="10" s="1"/>
  <c r="I32" i="10" s="1"/>
  <c r="J32" i="10" s="1"/>
  <c r="S32" i="10" s="1"/>
  <c r="C54" i="10"/>
  <c r="H54" i="10" s="1"/>
  <c r="I54" i="10" s="1"/>
  <c r="J54" i="10" s="1"/>
  <c r="S54" i="10" s="1"/>
  <c r="C78" i="10"/>
  <c r="H78" i="10" s="1"/>
  <c r="I78" i="10" s="1"/>
  <c r="J78" i="10" s="1"/>
  <c r="S78" i="10" s="1"/>
  <c r="C97" i="10"/>
  <c r="H97" i="10" s="1"/>
  <c r="I97" i="10" s="1"/>
  <c r="J97" i="10" s="1"/>
  <c r="S97" i="10" s="1"/>
  <c r="C118" i="10"/>
  <c r="H118" i="10" s="1"/>
  <c r="I118" i="10" s="1"/>
  <c r="J118" i="10" s="1"/>
  <c r="S118" i="10" s="1"/>
  <c r="C143" i="10"/>
  <c r="H143" i="10" s="1"/>
  <c r="I143" i="10" s="1"/>
  <c r="J143" i="10" s="1"/>
  <c r="S143" i="10" s="1"/>
  <c r="C163" i="10"/>
  <c r="H163" i="10" s="1"/>
  <c r="I163" i="10" s="1"/>
  <c r="J163" i="10" s="1"/>
  <c r="S163" i="10" s="1"/>
  <c r="C183" i="10"/>
  <c r="H183" i="10" s="1"/>
  <c r="I183" i="10" s="1"/>
  <c r="J183" i="10" s="1"/>
  <c r="S183" i="10" s="1"/>
  <c r="C208" i="10"/>
  <c r="H208" i="10" s="1"/>
  <c r="I208" i="10" s="1"/>
  <c r="J208" i="10" s="1"/>
  <c r="S208" i="10" s="1"/>
  <c r="C228" i="10"/>
  <c r="H228" i="10" s="1"/>
  <c r="I228" i="10" s="1"/>
  <c r="J228" i="10" s="1"/>
  <c r="S228" i="10" s="1"/>
  <c r="C249" i="10"/>
  <c r="H249" i="10" s="1"/>
  <c r="I249" i="10" s="1"/>
  <c r="J249" i="10" s="1"/>
  <c r="S249" i="10" s="1"/>
  <c r="C272" i="10"/>
  <c r="H272" i="10" s="1"/>
  <c r="I272" i="10" s="1"/>
  <c r="J272" i="10" s="1"/>
  <c r="S272" i="10" s="1"/>
  <c r="C292" i="10"/>
  <c r="H292" i="10" s="1"/>
  <c r="I292" i="10" s="1"/>
  <c r="J292" i="10" s="1"/>
  <c r="S292" i="10" s="1"/>
  <c r="C310" i="10"/>
  <c r="H310" i="10" s="1"/>
  <c r="I310" i="10" s="1"/>
  <c r="J310" i="10" s="1"/>
  <c r="S310" i="10" s="1"/>
  <c r="C8" i="10"/>
  <c r="H8" i="10" s="1"/>
  <c r="I8" i="10" s="1"/>
  <c r="J8" i="10" s="1"/>
  <c r="S8" i="10" s="1"/>
  <c r="C43" i="10"/>
  <c r="H43" i="10" s="1"/>
  <c r="I43" i="10" s="1"/>
  <c r="J43" i="10" s="1"/>
  <c r="S43" i="10" s="1"/>
  <c r="C86" i="10"/>
  <c r="H86" i="10" s="1"/>
  <c r="I86" i="10" s="1"/>
  <c r="J86" i="10" s="1"/>
  <c r="S86" i="10" s="1"/>
  <c r="C152" i="10"/>
  <c r="H152" i="10" s="1"/>
  <c r="I152" i="10" s="1"/>
  <c r="J152" i="10" s="1"/>
  <c r="S152" i="10" s="1"/>
  <c r="C217" i="10"/>
  <c r="H217" i="10" s="1"/>
  <c r="I217" i="10" s="1"/>
  <c r="J217" i="10" s="1"/>
  <c r="S217" i="10" s="1"/>
  <c r="C281" i="10"/>
  <c r="H281" i="10" s="1"/>
  <c r="I281" i="10" s="1"/>
  <c r="J281" i="10" s="1"/>
  <c r="S281" i="10" s="1"/>
  <c r="C238" i="10"/>
  <c r="H238" i="10" s="1"/>
  <c r="I238" i="10" s="1"/>
  <c r="J238" i="10" s="1"/>
  <c r="S238" i="10" s="1"/>
  <c r="C83" i="10"/>
  <c r="H83" i="10" s="1"/>
  <c r="I83" i="10" s="1"/>
  <c r="J83" i="10" s="1"/>
  <c r="S83" i="10" s="1"/>
  <c r="C246" i="10"/>
  <c r="H246" i="10" s="1"/>
  <c r="I246" i="10" s="1"/>
  <c r="J246" i="10" s="1"/>
  <c r="S246" i="10" s="1"/>
  <c r="C105" i="10"/>
  <c r="H105" i="10" s="1"/>
  <c r="I105" i="10" s="1"/>
  <c r="J105" i="10" s="1"/>
  <c r="S105" i="10" s="1"/>
  <c r="C172" i="10"/>
  <c r="H172" i="10" s="1"/>
  <c r="I172" i="10" s="1"/>
  <c r="J172" i="10" s="1"/>
  <c r="S172" i="10" s="1"/>
  <c r="C285" i="10"/>
  <c r="H285" i="10" s="1"/>
  <c r="I285" i="10" s="1"/>
  <c r="J285" i="10" s="1"/>
  <c r="S285" i="10" s="1"/>
  <c r="C229" i="10"/>
  <c r="H229" i="10" s="1"/>
  <c r="I229" i="10" s="1"/>
  <c r="J229" i="10" s="1"/>
  <c r="S229" i="10" s="1"/>
  <c r="C111" i="10"/>
  <c r="H111" i="10" s="1"/>
  <c r="I111" i="10" s="1"/>
  <c r="J111" i="10" s="1"/>
  <c r="S111" i="10" s="1"/>
  <c r="C176" i="10"/>
  <c r="H176" i="10" s="1"/>
  <c r="I176" i="10" s="1"/>
  <c r="J176" i="10" s="1"/>
  <c r="S176" i="10" s="1"/>
  <c r="C242" i="10"/>
  <c r="H242" i="10" s="1"/>
  <c r="I242" i="10" s="1"/>
  <c r="J242" i="10" s="1"/>
  <c r="S242" i="10" s="1"/>
  <c r="C306" i="10"/>
  <c r="H306" i="10" s="1"/>
  <c r="I306" i="10" s="1"/>
  <c r="J306" i="10" s="1"/>
  <c r="S306" i="10" s="1"/>
  <c r="C277" i="10"/>
  <c r="H277" i="10" s="1"/>
  <c r="I277" i="10" s="1"/>
  <c r="J277" i="10" s="1"/>
  <c r="S277" i="10" s="1"/>
  <c r="C193" i="10"/>
  <c r="H193" i="10" s="1"/>
  <c r="I193" i="10" s="1"/>
  <c r="J193" i="10" s="1"/>
  <c r="S193" i="10" s="1"/>
  <c r="C258" i="10"/>
  <c r="H258" i="10" s="1"/>
  <c r="I258" i="10" s="1"/>
  <c r="J258" i="10" s="1"/>
  <c r="S258" i="10" s="1"/>
  <c r="C24" i="10"/>
  <c r="H24" i="10" s="1"/>
  <c r="I24" i="10" s="1"/>
  <c r="J24" i="10" s="1"/>
  <c r="S24" i="10" s="1"/>
  <c r="C45" i="10"/>
  <c r="H45" i="10" s="1"/>
  <c r="I45" i="10" s="1"/>
  <c r="J45" i="10" s="1"/>
  <c r="S45" i="10" s="1"/>
  <c r="C84" i="10"/>
  <c r="H84" i="10" s="1"/>
  <c r="I84" i="10" s="1"/>
  <c r="J84" i="10" s="1"/>
  <c r="S84" i="10" s="1"/>
  <c r="C129" i="10"/>
  <c r="H129" i="10" s="1"/>
  <c r="I129" i="10" s="1"/>
  <c r="J129" i="10" s="1"/>
  <c r="S129" i="10" s="1"/>
  <c r="C9" i="10"/>
  <c r="H9" i="10" s="1"/>
  <c r="I9" i="10" s="1"/>
  <c r="J9" i="10" s="1"/>
  <c r="S9" i="10" s="1"/>
  <c r="C30" i="10"/>
  <c r="H30" i="10" s="1"/>
  <c r="I30" i="10" s="1"/>
  <c r="J30" i="10" s="1"/>
  <c r="S30" i="10" s="1"/>
  <c r="C52" i="10"/>
  <c r="H52" i="10" s="1"/>
  <c r="I52" i="10" s="1"/>
  <c r="J52" i="10" s="1"/>
  <c r="S52" i="10" s="1"/>
  <c r="C76" i="10"/>
  <c r="H76" i="10" s="1"/>
  <c r="I76" i="10" s="1"/>
  <c r="J76" i="10" s="1"/>
  <c r="S76" i="10" s="1"/>
  <c r="C95" i="10"/>
  <c r="H95" i="10" s="1"/>
  <c r="I95" i="10" s="1"/>
  <c r="J95" i="10" s="1"/>
  <c r="S95" i="10" s="1"/>
  <c r="C116" i="10"/>
  <c r="H116" i="10" s="1"/>
  <c r="I116" i="10" s="1"/>
  <c r="J116" i="10" s="1"/>
  <c r="S116" i="10" s="1"/>
  <c r="C141" i="10"/>
  <c r="H141" i="10" s="1"/>
  <c r="I141" i="10" s="1"/>
  <c r="J141" i="10" s="1"/>
  <c r="S141" i="10" s="1"/>
  <c r="C161" i="10"/>
  <c r="H161" i="10" s="1"/>
  <c r="I161" i="10" s="1"/>
  <c r="J161" i="10" s="1"/>
  <c r="S161" i="10" s="1"/>
  <c r="C181" i="10"/>
  <c r="H181" i="10" s="1"/>
  <c r="I181" i="10" s="1"/>
  <c r="J181" i="10" s="1"/>
  <c r="S181" i="10" s="1"/>
  <c r="C206" i="10"/>
  <c r="H206" i="10" s="1"/>
  <c r="I206" i="10" s="1"/>
  <c r="J206" i="10" s="1"/>
  <c r="S206" i="10" s="1"/>
  <c r="C226" i="10"/>
  <c r="H226" i="10" s="1"/>
  <c r="I226" i="10" s="1"/>
  <c r="J226" i="10" s="1"/>
  <c r="S226" i="10" s="1"/>
  <c r="C247" i="10"/>
  <c r="H247" i="10" s="1"/>
  <c r="I247" i="10" s="1"/>
  <c r="J247" i="10" s="1"/>
  <c r="S247" i="10" s="1"/>
  <c r="C270" i="10"/>
  <c r="H270" i="10" s="1"/>
  <c r="I270" i="10" s="1"/>
  <c r="J270" i="10" s="1"/>
  <c r="S270" i="10" s="1"/>
  <c r="C290" i="10"/>
  <c r="H290" i="10" s="1"/>
  <c r="I290" i="10" s="1"/>
  <c r="J290" i="10" s="1"/>
  <c r="S290" i="10" s="1"/>
  <c r="C312" i="10"/>
  <c r="H312" i="10" s="1"/>
  <c r="I312" i="10" s="1"/>
  <c r="J312" i="10" s="1"/>
  <c r="S312" i="10" s="1"/>
  <c r="C10" i="10"/>
  <c r="H10" i="10" s="1"/>
  <c r="I10" i="10" s="1"/>
  <c r="J10" i="10" s="1"/>
  <c r="S10" i="10" s="1"/>
  <c r="C31" i="10"/>
  <c r="H31" i="10" s="1"/>
  <c r="I31" i="10" s="1"/>
  <c r="J31" i="10" s="1"/>
  <c r="S31" i="10" s="1"/>
  <c r="C53" i="10"/>
  <c r="H53" i="10" s="1"/>
  <c r="I53" i="10" s="1"/>
  <c r="J53" i="10" s="1"/>
  <c r="S53" i="10" s="1"/>
  <c r="C77" i="10"/>
  <c r="H77" i="10" s="1"/>
  <c r="I77" i="10" s="1"/>
  <c r="J77" i="10" s="1"/>
  <c r="S77" i="10" s="1"/>
  <c r="C96" i="10"/>
  <c r="H96" i="10" s="1"/>
  <c r="I96" i="10" s="1"/>
  <c r="J96" i="10" s="1"/>
  <c r="S96" i="10" s="1"/>
  <c r="C117" i="10"/>
  <c r="H117" i="10" s="1"/>
  <c r="I117" i="10" s="1"/>
  <c r="J117" i="10" s="1"/>
  <c r="S117" i="10" s="1"/>
  <c r="C142" i="10"/>
  <c r="H142" i="10" s="1"/>
  <c r="I142" i="10" s="1"/>
  <c r="J142" i="10" s="1"/>
  <c r="S142" i="10" s="1"/>
  <c r="C162" i="10"/>
  <c r="H162" i="10" s="1"/>
  <c r="I162" i="10" s="1"/>
  <c r="J162" i="10" s="1"/>
  <c r="S162" i="10" s="1"/>
  <c r="C182" i="10"/>
  <c r="H182" i="10" s="1"/>
  <c r="I182" i="10" s="1"/>
  <c r="J182" i="10" s="1"/>
  <c r="S182" i="10" s="1"/>
  <c r="C207" i="10"/>
  <c r="H207" i="10" s="1"/>
  <c r="I207" i="10" s="1"/>
  <c r="J207" i="10" s="1"/>
  <c r="S207" i="10" s="1"/>
  <c r="C227" i="10"/>
  <c r="H227" i="10" s="1"/>
  <c r="I227" i="10" s="1"/>
  <c r="J227" i="10" s="1"/>
  <c r="S227" i="10" s="1"/>
  <c r="C248" i="10"/>
  <c r="H248" i="10" s="1"/>
  <c r="I248" i="10" s="1"/>
  <c r="J248" i="10" s="1"/>
  <c r="S248" i="10" s="1"/>
  <c r="C271" i="10"/>
  <c r="H271" i="10" s="1"/>
  <c r="I271" i="10" s="1"/>
  <c r="J271" i="10" s="1"/>
  <c r="S271" i="10" s="1"/>
  <c r="C291" i="10"/>
  <c r="H291" i="10" s="1"/>
  <c r="I291" i="10" s="1"/>
  <c r="J291" i="10" s="1"/>
  <c r="S291" i="10" s="1"/>
  <c r="C313" i="10"/>
  <c r="H313" i="10" s="1"/>
  <c r="I313" i="10" s="1"/>
  <c r="J313" i="10" s="1"/>
  <c r="S313" i="10" s="1"/>
  <c r="C47" i="10"/>
  <c r="H47" i="10" s="1"/>
  <c r="I47" i="10" s="1"/>
  <c r="J47" i="10" s="1"/>
  <c r="S47" i="10" s="1"/>
  <c r="C15" i="10"/>
  <c r="H15" i="10" s="1"/>
  <c r="I15" i="10" s="1"/>
  <c r="J15" i="10" s="1"/>
  <c r="S15" i="10" s="1"/>
  <c r="C37" i="10"/>
  <c r="H37" i="10" s="1"/>
  <c r="I37" i="10" s="1"/>
  <c r="J37" i="10" s="1"/>
  <c r="S37" i="10" s="1"/>
  <c r="C62" i="10"/>
  <c r="H62" i="10" s="1"/>
  <c r="I62" i="10" s="1"/>
  <c r="J62" i="10" s="1"/>
  <c r="S62" i="10" s="1"/>
  <c r="C82" i="10"/>
  <c r="H82" i="10" s="1"/>
  <c r="I82" i="10" s="1"/>
  <c r="J82" i="10" s="1"/>
  <c r="S82" i="10" s="1"/>
  <c r="C100" i="10"/>
  <c r="H100" i="10" s="1"/>
  <c r="I100" i="10" s="1"/>
  <c r="J100" i="10" s="1"/>
  <c r="S100" i="10" s="1"/>
  <c r="C126" i="10"/>
  <c r="H126" i="10" s="1"/>
  <c r="I126" i="10" s="1"/>
  <c r="J126" i="10" s="1"/>
  <c r="S126" i="10" s="1"/>
  <c r="C147" i="10"/>
  <c r="H147" i="10" s="1"/>
  <c r="I147" i="10" s="1"/>
  <c r="J147" i="10" s="1"/>
  <c r="S147" i="10" s="1"/>
  <c r="C167" i="10"/>
  <c r="H167" i="10" s="1"/>
  <c r="I167" i="10" s="1"/>
  <c r="J167" i="10" s="1"/>
  <c r="S167" i="10" s="1"/>
  <c r="C191" i="10"/>
  <c r="H191" i="10" s="1"/>
  <c r="I191" i="10" s="1"/>
  <c r="J191" i="10" s="1"/>
  <c r="S191" i="10" s="1"/>
  <c r="C212" i="10"/>
  <c r="H212" i="10" s="1"/>
  <c r="I212" i="10" s="1"/>
  <c r="J212" i="10" s="1"/>
  <c r="S212" i="10" s="1"/>
  <c r="C232" i="10"/>
  <c r="H232" i="10" s="1"/>
  <c r="I232" i="10" s="1"/>
  <c r="J232" i="10" s="1"/>
  <c r="S232" i="10" s="1"/>
  <c r="C256" i="10"/>
  <c r="H256" i="10" s="1"/>
  <c r="I256" i="10" s="1"/>
  <c r="J256" i="10" s="1"/>
  <c r="S256" i="10" s="1"/>
  <c r="C276" i="10"/>
  <c r="H276" i="10" s="1"/>
  <c r="I276" i="10" s="1"/>
  <c r="J276" i="10" s="1"/>
  <c r="S276" i="10" s="1"/>
  <c r="C297" i="10"/>
  <c r="H297" i="10" s="1"/>
  <c r="I297" i="10" s="1"/>
  <c r="J297" i="10" s="1"/>
  <c r="S297" i="10" s="1"/>
  <c r="C314" i="10"/>
  <c r="H314" i="10" s="1"/>
  <c r="I314" i="10" s="1"/>
  <c r="J314" i="10" s="1"/>
  <c r="S314" i="10" s="1"/>
  <c r="C16" i="10"/>
  <c r="H16" i="10" s="1"/>
  <c r="I16" i="10" s="1"/>
  <c r="J16" i="10" s="1"/>
  <c r="S16" i="10" s="1"/>
  <c r="C51" i="10"/>
  <c r="H51" i="10" s="1"/>
  <c r="I51" i="10" s="1"/>
  <c r="J51" i="10" s="1"/>
  <c r="S51" i="10" s="1"/>
  <c r="C101" i="10"/>
  <c r="H101" i="10" s="1"/>
  <c r="I101" i="10" s="1"/>
  <c r="J101" i="10" s="1"/>
  <c r="S101" i="10" s="1"/>
  <c r="C168" i="10"/>
  <c r="H168" i="10" s="1"/>
  <c r="I168" i="10" s="1"/>
  <c r="J168" i="10" s="1"/>
  <c r="S168" i="10" s="1"/>
  <c r="C233" i="10"/>
  <c r="H233" i="10" s="1"/>
  <c r="I233" i="10" s="1"/>
  <c r="J233" i="10" s="1"/>
  <c r="S233" i="10" s="1"/>
  <c r="C298" i="10"/>
  <c r="H298" i="10" s="1"/>
  <c r="I298" i="10" s="1"/>
  <c r="J298" i="10" s="1"/>
  <c r="S298" i="10" s="1"/>
  <c r="C269" i="10"/>
  <c r="H269" i="10" s="1"/>
  <c r="I269" i="10" s="1"/>
  <c r="J269" i="10" s="1"/>
  <c r="S269" i="10" s="1"/>
  <c r="C131" i="10"/>
  <c r="H131" i="10" s="1"/>
  <c r="I131" i="10" s="1"/>
  <c r="J131" i="10" s="1"/>
  <c r="S131" i="10" s="1"/>
  <c r="C293" i="10"/>
  <c r="H293" i="10" s="1"/>
  <c r="I293" i="10" s="1"/>
  <c r="J293" i="10" s="1"/>
  <c r="S293" i="10" s="1"/>
  <c r="C123" i="10"/>
  <c r="H123" i="10" s="1"/>
  <c r="I123" i="10" s="1"/>
  <c r="J123" i="10" s="1"/>
  <c r="S123" i="10" s="1"/>
  <c r="C188" i="10"/>
  <c r="H188" i="10" s="1"/>
  <c r="I188" i="10" s="1"/>
  <c r="J188" i="10" s="1"/>
  <c r="S188" i="10" s="1"/>
  <c r="C98" i="10"/>
  <c r="H98" i="10" s="1"/>
  <c r="I98" i="10" s="1"/>
  <c r="J98" i="10" s="1"/>
  <c r="S98" i="10" s="1"/>
  <c r="C261" i="10"/>
  <c r="H261" i="10" s="1"/>
  <c r="I261" i="10" s="1"/>
  <c r="J261" i="10" s="1"/>
  <c r="S261" i="10" s="1"/>
  <c r="C127" i="10"/>
  <c r="H127" i="10" s="1"/>
  <c r="I127" i="10" s="1"/>
  <c r="J127" i="10" s="1"/>
  <c r="S127" i="10" s="1"/>
  <c r="C192" i="10"/>
  <c r="H192" i="10" s="1"/>
  <c r="I192" i="10" s="1"/>
  <c r="J192" i="10" s="1"/>
  <c r="S192" i="10" s="1"/>
  <c r="C257" i="10"/>
  <c r="H257" i="10" s="1"/>
  <c r="I257" i="10" s="1"/>
  <c r="J257" i="10" s="1"/>
  <c r="S257" i="10" s="1"/>
  <c r="C311" i="10"/>
  <c r="H311" i="10" s="1"/>
  <c r="I311" i="10" s="1"/>
  <c r="J311" i="10" s="1"/>
  <c r="S311" i="10" s="1"/>
  <c r="C13" i="10"/>
  <c r="H13" i="10" s="1"/>
  <c r="I13" i="10" s="1"/>
  <c r="J13" i="10" s="1"/>
  <c r="S13" i="10" s="1"/>
  <c r="C35" i="10"/>
  <c r="H35" i="10" s="1"/>
  <c r="I35" i="10" s="1"/>
  <c r="J35" i="10" s="1"/>
  <c r="S35" i="10" s="1"/>
  <c r="C60" i="10"/>
  <c r="H60" i="10" s="1"/>
  <c r="I60" i="10" s="1"/>
  <c r="J60" i="10" s="1"/>
  <c r="S60" i="10" s="1"/>
  <c r="C80" i="10"/>
  <c r="H80" i="10" s="1"/>
  <c r="I80" i="10" s="1"/>
  <c r="J80" i="10" s="1"/>
  <c r="S80" i="10" s="1"/>
  <c r="C99" i="10"/>
  <c r="H99" i="10" s="1"/>
  <c r="I99" i="10" s="1"/>
  <c r="J99" i="10" s="1"/>
  <c r="S99" i="10" s="1"/>
  <c r="C124" i="10"/>
  <c r="H124" i="10" s="1"/>
  <c r="I124" i="10" s="1"/>
  <c r="J124" i="10" s="1"/>
  <c r="S124" i="10" s="1"/>
  <c r="C145" i="10"/>
  <c r="H145" i="10" s="1"/>
  <c r="I145" i="10" s="1"/>
  <c r="J145" i="10" s="1"/>
  <c r="S145" i="10" s="1"/>
  <c r="C165" i="10"/>
  <c r="H165" i="10" s="1"/>
  <c r="I165" i="10" s="1"/>
  <c r="J165" i="10" s="1"/>
  <c r="S165" i="10" s="1"/>
  <c r="C189" i="10"/>
  <c r="H189" i="10" s="1"/>
  <c r="I189" i="10" s="1"/>
  <c r="J189" i="10" s="1"/>
  <c r="S189" i="10" s="1"/>
  <c r="C210" i="10"/>
  <c r="H210" i="10" s="1"/>
  <c r="I210" i="10" s="1"/>
  <c r="J210" i="10" s="1"/>
  <c r="S210" i="10" s="1"/>
  <c r="C230" i="10"/>
  <c r="H230" i="10" s="1"/>
  <c r="I230" i="10" s="1"/>
  <c r="J230" i="10" s="1"/>
  <c r="S230" i="10" s="1"/>
  <c r="C254" i="10"/>
  <c r="H254" i="10" s="1"/>
  <c r="I254" i="10" s="1"/>
  <c r="J254" i="10" s="1"/>
  <c r="S254" i="10" s="1"/>
  <c r="C274" i="10"/>
  <c r="H274" i="10" s="1"/>
  <c r="I274" i="10" s="1"/>
  <c r="J274" i="10" s="1"/>
  <c r="S274" i="10" s="1"/>
  <c r="C295" i="10"/>
  <c r="H295" i="10" s="1"/>
  <c r="I295" i="10" s="1"/>
  <c r="J295" i="10" s="1"/>
  <c r="S295" i="10" s="1"/>
  <c r="C321" i="10"/>
  <c r="H321" i="10" s="1"/>
  <c r="I321" i="10" s="1"/>
  <c r="J321" i="10" s="1"/>
  <c r="S321" i="10" s="1"/>
  <c r="C14" i="10"/>
  <c r="H14" i="10" s="1"/>
  <c r="I14" i="10" s="1"/>
  <c r="J14" i="10" s="1"/>
  <c r="S14" i="10" s="1"/>
  <c r="C36" i="10"/>
  <c r="H36" i="10" s="1"/>
  <c r="I36" i="10" s="1"/>
  <c r="J36" i="10" s="1"/>
  <c r="S36" i="10" s="1"/>
  <c r="C61" i="10"/>
  <c r="H61" i="10" s="1"/>
  <c r="I61" i="10" s="1"/>
  <c r="J61" i="10" s="1"/>
  <c r="S61" i="10" s="1"/>
  <c r="C81" i="10"/>
  <c r="H81" i="10" s="1"/>
  <c r="I81" i="10" s="1"/>
  <c r="J81" i="10" s="1"/>
  <c r="S81" i="10" s="1"/>
  <c r="C125" i="10"/>
  <c r="H125" i="10" s="1"/>
  <c r="I125" i="10" s="1"/>
  <c r="J125" i="10" s="1"/>
  <c r="S125" i="10" s="1"/>
  <c r="C146" i="10"/>
  <c r="H146" i="10" s="1"/>
  <c r="I146" i="10" s="1"/>
  <c r="J146" i="10" s="1"/>
  <c r="S146" i="10" s="1"/>
  <c r="C166" i="10"/>
  <c r="H166" i="10" s="1"/>
  <c r="I166" i="10" s="1"/>
  <c r="J166" i="10" s="1"/>
  <c r="S166" i="10" s="1"/>
  <c r="C190" i="10"/>
  <c r="H190" i="10" s="1"/>
  <c r="I190" i="10" s="1"/>
  <c r="J190" i="10" s="1"/>
  <c r="S190" i="10" s="1"/>
  <c r="C211" i="10"/>
  <c r="H211" i="10" s="1"/>
  <c r="I211" i="10" s="1"/>
  <c r="J211" i="10" s="1"/>
  <c r="S211" i="10" s="1"/>
  <c r="C231" i="10"/>
  <c r="H231" i="10" s="1"/>
  <c r="I231" i="10" s="1"/>
  <c r="J231" i="10" s="1"/>
  <c r="S231" i="10" s="1"/>
  <c r="C255" i="10"/>
  <c r="H255" i="10" s="1"/>
  <c r="I255" i="10" s="1"/>
  <c r="J255" i="10" s="1"/>
  <c r="S255" i="10" s="1"/>
  <c r="C275" i="10"/>
  <c r="H275" i="10" s="1"/>
  <c r="I275" i="10" s="1"/>
  <c r="J275" i="10" s="1"/>
  <c r="S275" i="10" s="1"/>
  <c r="C296" i="10"/>
  <c r="H296" i="10" s="1"/>
  <c r="I296" i="10" s="1"/>
  <c r="J296" i="10" s="1"/>
  <c r="S296" i="10" s="1"/>
  <c r="C322" i="10"/>
  <c r="H322" i="10" s="1"/>
  <c r="I322" i="10" s="1"/>
  <c r="J322" i="10" s="1"/>
  <c r="S322" i="10" s="1"/>
  <c r="C55" i="10"/>
  <c r="H55" i="10" s="1"/>
  <c r="I55" i="10" s="1"/>
  <c r="J55" i="10" s="1"/>
  <c r="S55" i="10" s="1"/>
  <c r="C19" i="10"/>
  <c r="H19" i="10" s="1"/>
  <c r="I19" i="10" s="1"/>
  <c r="J19" i="10" s="1"/>
  <c r="S19" i="10" s="1"/>
  <c r="C46" i="10"/>
  <c r="H46" i="10" s="1"/>
  <c r="I46" i="10" s="1"/>
  <c r="J46" i="10" s="1"/>
  <c r="S46" i="10" s="1"/>
  <c r="C66" i="10"/>
  <c r="H66" i="10" s="1"/>
  <c r="I66" i="10" s="1"/>
  <c r="J66" i="10" s="1"/>
  <c r="S66" i="10" s="1"/>
  <c r="C85" i="10"/>
  <c r="H85" i="10" s="1"/>
  <c r="I85" i="10" s="1"/>
  <c r="J85" i="10" s="1"/>
  <c r="S85" i="10" s="1"/>
  <c r="C106" i="10"/>
  <c r="H106" i="10" s="1"/>
  <c r="I106" i="10" s="1"/>
  <c r="J106" i="10" s="1"/>
  <c r="S106" i="10" s="1"/>
  <c r="C130" i="10"/>
  <c r="H130" i="10" s="1"/>
  <c r="I130" i="10" s="1"/>
  <c r="J130" i="10" s="1"/>
  <c r="S130" i="10" s="1"/>
  <c r="C151" i="10"/>
  <c r="H151" i="10" s="1"/>
  <c r="I151" i="10" s="1"/>
  <c r="J151" i="10" s="1"/>
  <c r="S151" i="10" s="1"/>
  <c r="C175" i="10"/>
  <c r="H175" i="10" s="1"/>
  <c r="I175" i="10" s="1"/>
  <c r="J175" i="10" s="1"/>
  <c r="S175" i="10" s="1"/>
  <c r="C195" i="10"/>
  <c r="H195" i="10" s="1"/>
  <c r="I195" i="10" s="1"/>
  <c r="J195" i="10" s="1"/>
  <c r="S195" i="10" s="1"/>
  <c r="C216" i="10"/>
  <c r="H216" i="10" s="1"/>
  <c r="I216" i="10" s="1"/>
  <c r="J216" i="10" s="1"/>
  <c r="S216" i="10" s="1"/>
  <c r="C241" i="10"/>
  <c r="H241" i="10" s="1"/>
  <c r="I241" i="10" s="1"/>
  <c r="J241" i="10" s="1"/>
  <c r="S241" i="10" s="1"/>
  <c r="C260" i="10"/>
  <c r="H260" i="10" s="1"/>
  <c r="I260" i="10" s="1"/>
  <c r="J260" i="10" s="1"/>
  <c r="S260" i="10" s="1"/>
  <c r="C280" i="10"/>
  <c r="H280" i="10" s="1"/>
  <c r="I280" i="10" s="1"/>
  <c r="J280" i="10" s="1"/>
  <c r="S280" i="10" s="1"/>
  <c r="C301" i="10"/>
  <c r="H301" i="10" s="1"/>
  <c r="I301" i="10" s="1"/>
  <c r="J301" i="10" s="1"/>
  <c r="S301" i="10" s="1"/>
  <c r="C318" i="10"/>
  <c r="H318" i="10" s="1"/>
  <c r="I318" i="10" s="1"/>
  <c r="J318" i="10" s="1"/>
  <c r="S318" i="10" s="1"/>
  <c r="C20" i="10"/>
  <c r="H20" i="10" s="1"/>
  <c r="I20" i="10" s="1"/>
  <c r="J20" i="10" s="1"/>
  <c r="S20" i="10" s="1"/>
  <c r="C59" i="10"/>
  <c r="H59" i="10" s="1"/>
  <c r="I59" i="10" s="1"/>
  <c r="J59" i="10" s="1"/>
  <c r="S59" i="10" s="1"/>
  <c r="C119" i="10"/>
  <c r="H119" i="10" s="1"/>
  <c r="I119" i="10" s="1"/>
  <c r="J119" i="10" s="1"/>
  <c r="S119" i="10" s="1"/>
  <c r="C184" i="10"/>
  <c r="H184" i="10" s="1"/>
  <c r="I184" i="10" s="1"/>
  <c r="J184" i="10" s="1"/>
  <c r="S184" i="10" s="1"/>
  <c r="C250" i="10"/>
  <c r="H250" i="10" s="1"/>
  <c r="I250" i="10" s="1"/>
  <c r="J250" i="10" s="1"/>
  <c r="S250" i="10" s="1"/>
  <c r="C315" i="10"/>
  <c r="H315" i="10" s="1"/>
  <c r="I315" i="10" s="1"/>
  <c r="J315" i="10" s="1"/>
  <c r="S315" i="10" s="1"/>
  <c r="C302" i="10"/>
  <c r="H302" i="10" s="1"/>
  <c r="I302" i="10" s="1"/>
  <c r="J302" i="10" s="1"/>
  <c r="S302" i="10" s="1"/>
  <c r="C180" i="10"/>
  <c r="H180" i="10" s="1"/>
  <c r="I180" i="10" s="1"/>
  <c r="J180" i="10" s="1"/>
  <c r="S180" i="10" s="1"/>
  <c r="C75" i="10"/>
  <c r="H75" i="10" s="1"/>
  <c r="I75" i="10" s="1"/>
  <c r="J75" i="10" s="1"/>
  <c r="S75" i="10" s="1"/>
  <c r="C140" i="10"/>
  <c r="H140" i="10" s="1"/>
  <c r="I140" i="10" s="1"/>
  <c r="J140" i="10" s="1"/>
  <c r="S140" i="10" s="1"/>
  <c r="C205" i="10"/>
  <c r="H205" i="10" s="1"/>
  <c r="I205" i="10" s="1"/>
  <c r="J205" i="10" s="1"/>
  <c r="S205" i="10" s="1"/>
  <c r="C115" i="10"/>
  <c r="H115" i="10" s="1"/>
  <c r="I115" i="10" s="1"/>
  <c r="J115" i="10" s="1"/>
  <c r="S115" i="10" s="1"/>
  <c r="C79" i="10"/>
  <c r="H79" i="10" s="1"/>
  <c r="I79" i="10" s="1"/>
  <c r="J79" i="10" s="1"/>
  <c r="S79" i="10" s="1"/>
  <c r="C144" i="10"/>
  <c r="H144" i="10" s="1"/>
  <c r="I144" i="10" s="1"/>
  <c r="J144" i="10" s="1"/>
  <c r="S144" i="10" s="1"/>
  <c r="C209" i="10"/>
  <c r="H209" i="10" s="1"/>
  <c r="I209" i="10" s="1"/>
  <c r="J209" i="10" s="1"/>
  <c r="S209" i="10" s="1"/>
  <c r="C273" i="10"/>
  <c r="H273" i="10" s="1"/>
  <c r="I273" i="10" s="1"/>
  <c r="J273" i="10" s="1"/>
  <c r="S273" i="10" s="1"/>
  <c r="C164" i="10"/>
  <c r="H164" i="10" s="1"/>
  <c r="I164" i="10" s="1"/>
  <c r="J164" i="10" s="1"/>
  <c r="S164" i="10" s="1"/>
  <c r="C17" i="10"/>
  <c r="H17" i="10" s="1"/>
  <c r="I17" i="10" s="1"/>
  <c r="J17" i="10" s="1"/>
  <c r="S17" i="10" s="1"/>
  <c r="C44" i="10"/>
  <c r="H44" i="10" s="1"/>
  <c r="I44" i="10" s="1"/>
  <c r="J44" i="10" s="1"/>
  <c r="S44" i="10" s="1"/>
  <c r="C64" i="10"/>
  <c r="H64" i="10" s="1"/>
  <c r="I64" i="10" s="1"/>
  <c r="J64" i="10" s="1"/>
  <c r="S64" i="10" s="1"/>
  <c r="C107" i="10"/>
  <c r="H107" i="10" s="1"/>
  <c r="I107" i="10" s="1"/>
  <c r="J107" i="10" s="1"/>
  <c r="S107" i="10" s="1"/>
  <c r="C128" i="10"/>
  <c r="H128" i="10" s="1"/>
  <c r="I128" i="10" s="1"/>
  <c r="J128" i="10" s="1"/>
  <c r="S128" i="10" s="1"/>
  <c r="C149" i="10"/>
  <c r="H149" i="10" s="1"/>
  <c r="I149" i="10" s="1"/>
  <c r="J149" i="10" s="1"/>
  <c r="S149" i="10" s="1"/>
  <c r="C173" i="10"/>
  <c r="H173" i="10" s="1"/>
  <c r="I173" i="10" s="1"/>
  <c r="J173" i="10" s="1"/>
  <c r="S173" i="10" s="1"/>
  <c r="C214" i="10"/>
  <c r="H214" i="10" s="1"/>
  <c r="I214" i="10" s="1"/>
  <c r="J214" i="10" s="1"/>
  <c r="S214" i="10" s="1"/>
  <c r="C239" i="10"/>
  <c r="H239" i="10" s="1"/>
  <c r="I239" i="10" s="1"/>
  <c r="J239" i="10" s="1"/>
  <c r="S239" i="10" s="1"/>
  <c r="C278" i="10"/>
  <c r="H278" i="10" s="1"/>
  <c r="I278" i="10" s="1"/>
  <c r="J278" i="10" s="1"/>
  <c r="S278" i="10" s="1"/>
  <c r="C303" i="10"/>
  <c r="H303" i="10" s="1"/>
  <c r="I303" i="10" s="1"/>
  <c r="J303" i="10" s="1"/>
  <c r="S303" i="10" s="1"/>
  <c r="C18" i="10"/>
  <c r="H18" i="10" s="1"/>
  <c r="I18" i="10" s="1"/>
  <c r="J18" i="10" s="1"/>
  <c r="S18" i="10" s="1"/>
  <c r="C65" i="10"/>
  <c r="H65" i="10" s="1"/>
  <c r="I65" i="10" s="1"/>
  <c r="J65" i="10" s="1"/>
  <c r="S65" i="10" s="1"/>
  <c r="C108" i="10"/>
  <c r="H108" i="10" s="1"/>
  <c r="I108" i="10" s="1"/>
  <c r="J108" i="10" s="1"/>
  <c r="S108" i="10" s="1"/>
  <c r="C150" i="10"/>
  <c r="H150" i="10" s="1"/>
  <c r="I150" i="10" s="1"/>
  <c r="J150" i="10" s="1"/>
  <c r="S150" i="10" s="1"/>
  <c r="C174" i="10"/>
  <c r="H174" i="10" s="1"/>
  <c r="I174" i="10" s="1"/>
  <c r="J174" i="10" s="1"/>
  <c r="S174" i="10" s="1"/>
  <c r="C259" i="10"/>
  <c r="H259" i="10" s="1"/>
  <c r="I259" i="10" s="1"/>
  <c r="J259" i="10" s="1"/>
  <c r="S259" i="10" s="1"/>
  <c r="C67" i="10"/>
  <c r="H67" i="10" s="1"/>
  <c r="I67" i="10" s="1"/>
  <c r="J67" i="10" s="1"/>
  <c r="S67" i="10" s="1"/>
  <c r="C93" i="10"/>
  <c r="H93" i="10" s="1"/>
  <c r="I93" i="10" s="1"/>
  <c r="J93" i="10" s="1"/>
  <c r="S93" i="10" s="1"/>
  <c r="C179" i="10"/>
  <c r="H179" i="10" s="1"/>
  <c r="I179" i="10" s="1"/>
  <c r="J179" i="10" s="1"/>
  <c r="S179" i="10" s="1"/>
  <c r="C264" i="10"/>
  <c r="H264" i="10" s="1"/>
  <c r="I264" i="10" s="1"/>
  <c r="J264" i="10" s="1"/>
  <c r="S264" i="10" s="1"/>
  <c r="C265" i="10"/>
  <c r="H265" i="10" s="1"/>
  <c r="I265" i="10" s="1"/>
  <c r="J265" i="10" s="1"/>
  <c r="S265" i="10" s="1"/>
  <c r="C90" i="10"/>
  <c r="H90" i="10" s="1"/>
  <c r="I90" i="10" s="1"/>
  <c r="J90" i="10" s="1"/>
  <c r="S90" i="10" s="1"/>
  <c r="C94" i="10"/>
  <c r="H94" i="10" s="1"/>
  <c r="I94" i="10" s="1"/>
  <c r="J94" i="10" s="1"/>
  <c r="S94" i="10" s="1"/>
  <c r="C213" i="10"/>
  <c r="H213" i="10" s="1"/>
  <c r="I213" i="10" s="1"/>
  <c r="J213" i="10" s="1"/>
  <c r="S213" i="10" s="1"/>
  <c r="C70" i="10"/>
  <c r="H70" i="10" s="1"/>
  <c r="I70" i="10" s="1"/>
  <c r="J70" i="10" s="1"/>
  <c r="S70" i="10" s="1"/>
  <c r="C194" i="10"/>
  <c r="H194" i="10" s="1"/>
  <c r="I194" i="10" s="1"/>
  <c r="J194" i="10" s="1"/>
  <c r="S194" i="10" s="1"/>
  <c r="C279" i="10"/>
  <c r="H279" i="10" s="1"/>
  <c r="I279" i="10" s="1"/>
  <c r="J279" i="10" s="1"/>
  <c r="S279" i="10" s="1"/>
  <c r="C27" i="10"/>
  <c r="H27" i="10" s="1"/>
  <c r="I27" i="10" s="1"/>
  <c r="J27" i="10" s="1"/>
  <c r="S27" i="10" s="1"/>
  <c r="C114" i="10"/>
  <c r="H114" i="10" s="1"/>
  <c r="I114" i="10" s="1"/>
  <c r="J114" i="10" s="1"/>
  <c r="S114" i="10" s="1"/>
  <c r="C199" i="10"/>
  <c r="H199" i="10" s="1"/>
  <c r="I199" i="10" s="1"/>
  <c r="J199" i="10" s="1"/>
  <c r="S199" i="10" s="1"/>
  <c r="C288" i="10"/>
  <c r="H288" i="10" s="1"/>
  <c r="I288" i="10" s="1"/>
  <c r="J288" i="10" s="1"/>
  <c r="S288" i="10" s="1"/>
  <c r="C71" i="10"/>
  <c r="H71" i="10" s="1"/>
  <c r="I71" i="10" s="1"/>
  <c r="J71" i="10" s="1"/>
  <c r="S71" i="10" s="1"/>
  <c r="C221" i="10"/>
  <c r="H221" i="10" s="1"/>
  <c r="I221" i="10" s="1"/>
  <c r="J221" i="10" s="1"/>
  <c r="S221" i="10" s="1"/>
  <c r="C156" i="10"/>
  <c r="H156" i="10" s="1"/>
  <c r="I156" i="10" s="1"/>
  <c r="J156" i="10" s="1"/>
  <c r="S156" i="10" s="1"/>
  <c r="C160" i="10"/>
  <c r="H160" i="10" s="1"/>
  <c r="I160" i="10" s="1"/>
  <c r="J160" i="10" s="1"/>
  <c r="S160" i="10" s="1"/>
  <c r="C240" i="10"/>
  <c r="H240" i="10" s="1"/>
  <c r="I240" i="10" s="1"/>
  <c r="J240" i="10" s="1"/>
  <c r="S240" i="10" s="1"/>
  <c r="C159" i="10"/>
  <c r="H159" i="10" s="1"/>
  <c r="I159" i="10" s="1"/>
  <c r="J159" i="10" s="1"/>
  <c r="S159" i="10" s="1"/>
  <c r="C245" i="10"/>
  <c r="H245" i="10" s="1"/>
  <c r="I245" i="10" s="1"/>
  <c r="J245" i="10" s="1"/>
  <c r="S245" i="10" s="1"/>
  <c r="C323" i="10"/>
  <c r="H323" i="10" s="1"/>
  <c r="I323" i="10" s="1"/>
  <c r="J323" i="10" s="1"/>
  <c r="S323" i="10" s="1"/>
  <c r="C201" i="10"/>
  <c r="H201" i="10" s="1"/>
  <c r="I201" i="10" s="1"/>
  <c r="J201" i="10" s="1"/>
  <c r="S201" i="10" s="1"/>
  <c r="C196" i="10"/>
  <c r="H196" i="10" s="1"/>
  <c r="I196" i="10" s="1"/>
  <c r="J196" i="10" s="1"/>
  <c r="S196" i="10" s="1"/>
  <c r="C148" i="10"/>
  <c r="H148" i="10" s="1"/>
  <c r="I148" i="10" s="1"/>
  <c r="J148" i="10" s="1"/>
  <c r="S148" i="10" s="1"/>
  <c r="C289" i="10"/>
  <c r="H289" i="10" s="1"/>
  <c r="I289" i="10" s="1"/>
  <c r="J289" i="10" s="1"/>
  <c r="S289" i="10" s="1"/>
  <c r="C215" i="10"/>
  <c r="H215" i="10" s="1"/>
  <c r="I215" i="10" s="1"/>
  <c r="J215" i="10" s="1"/>
  <c r="S215" i="10" s="1"/>
  <c r="C304" i="10"/>
  <c r="H304" i="10" s="1"/>
  <c r="I304" i="10" s="1"/>
  <c r="J304" i="10" s="1"/>
  <c r="S304" i="10" s="1"/>
  <c r="C50" i="10"/>
  <c r="H50" i="10" s="1"/>
  <c r="I50" i="10" s="1"/>
  <c r="J50" i="10" s="1"/>
  <c r="S50" i="10" s="1"/>
  <c r="C134" i="10"/>
  <c r="H134" i="10" s="1"/>
  <c r="I134" i="10" s="1"/>
  <c r="J134" i="10" s="1"/>
  <c r="S134" i="10" s="1"/>
  <c r="C224" i="10"/>
  <c r="H224" i="10" s="1"/>
  <c r="I224" i="10" s="1"/>
  <c r="J224" i="10" s="1"/>
  <c r="S224" i="10" s="1"/>
  <c r="C305" i="10"/>
  <c r="H305" i="10" s="1"/>
  <c r="I305" i="10" s="1"/>
  <c r="J305" i="10" s="1"/>
  <c r="S305" i="10" s="1"/>
  <c r="C135" i="10"/>
  <c r="H135" i="10" s="1"/>
  <c r="I135" i="10" s="1"/>
  <c r="J135" i="10" s="1"/>
  <c r="S135" i="10" s="1"/>
  <c r="C319" i="10"/>
  <c r="H319" i="10" s="1"/>
  <c r="I319" i="10" s="1"/>
  <c r="J319" i="10" s="1"/>
  <c r="S319" i="10" s="1"/>
  <c r="C253" i="10"/>
  <c r="H253" i="10" s="1"/>
  <c r="I253" i="10" s="1"/>
  <c r="J253" i="10" s="1"/>
  <c r="S253" i="10" s="1"/>
  <c r="C225" i="10"/>
  <c r="H225" i="10" s="1"/>
  <c r="I225" i="10" s="1"/>
  <c r="J225" i="10" s="1"/>
  <c r="S225" i="10" s="1"/>
  <c r="C12" i="10"/>
  <c r="H12" i="10" s="1"/>
  <c r="I12" i="10" s="1"/>
  <c r="J12" i="10" s="1"/>
  <c r="S12" i="10" s="1"/>
  <c r="S5" i="10" l="1"/>
  <c r="T5" i="10" s="1"/>
  <c r="M5" i="10"/>
  <c r="M12" i="10"/>
  <c r="N12" i="10" s="1"/>
  <c r="R12" i="10" s="1"/>
  <c r="M146" i="10"/>
  <c r="N146" i="10" s="1"/>
  <c r="R146" i="10" s="1"/>
  <c r="M285" i="10"/>
  <c r="N285" i="10" s="1"/>
  <c r="R285" i="10" s="1"/>
  <c r="T285" i="10"/>
  <c r="U285" i="10" s="1"/>
  <c r="T39" i="10"/>
  <c r="U39" i="10" s="1"/>
  <c r="M39" i="10"/>
  <c r="N39" i="10" s="1"/>
  <c r="M302" i="10"/>
  <c r="M82" i="10"/>
  <c r="N82" i="10" s="1"/>
  <c r="R82" i="10" s="1"/>
  <c r="T82" i="10"/>
  <c r="U82" i="10" s="1"/>
  <c r="M155" i="10"/>
  <c r="N155" i="10" s="1"/>
  <c r="T155" i="10"/>
  <c r="U155" i="10" s="1"/>
  <c r="M240" i="10"/>
  <c r="N240" i="10" s="1"/>
  <c r="R240" i="10" s="1"/>
  <c r="T106" i="10"/>
  <c r="U106" i="10" s="1"/>
  <c r="M106" i="10"/>
  <c r="N106" i="10" s="1"/>
  <c r="M53" i="10"/>
  <c r="N53" i="10" s="1"/>
  <c r="T53" i="10"/>
  <c r="U53" i="10" s="1"/>
  <c r="M139" i="10"/>
  <c r="N139" i="10" s="1"/>
  <c r="R139" i="10" s="1"/>
  <c r="M160" i="10"/>
  <c r="N160" i="10" s="1"/>
  <c r="R160" i="10" s="1"/>
  <c r="M61" i="10"/>
  <c r="N61" i="10" s="1"/>
  <c r="R61" i="10" s="1"/>
  <c r="T61" i="10"/>
  <c r="U61" i="10" s="1"/>
  <c r="T9" i="10"/>
  <c r="U9" i="10" s="1"/>
  <c r="M9" i="10"/>
  <c r="N9" i="10" s="1"/>
  <c r="T132" i="10"/>
  <c r="U132" i="10" s="1"/>
  <c r="M132" i="10"/>
  <c r="N132" i="10" s="1"/>
  <c r="M135" i="10"/>
  <c r="N135" i="10" s="1"/>
  <c r="M66" i="10"/>
  <c r="T15" i="10"/>
  <c r="U15" i="10" s="1"/>
  <c r="M15" i="10"/>
  <c r="M133" i="10"/>
  <c r="N133" i="10" s="1"/>
  <c r="T320" i="10"/>
  <c r="U320" i="10" s="1"/>
  <c r="M320" i="10"/>
  <c r="N320" i="10" s="1"/>
  <c r="T119" i="10"/>
  <c r="U119" i="10" s="1"/>
  <c r="M119" i="10"/>
  <c r="N119" i="10" s="1"/>
  <c r="R119" i="10" s="1"/>
  <c r="T311" i="10"/>
  <c r="U311" i="10" s="1"/>
  <c r="M311" i="10"/>
  <c r="M118" i="10"/>
  <c r="N118" i="10" s="1"/>
  <c r="M218" i="10"/>
  <c r="N218" i="10" s="1"/>
  <c r="R218" i="10" s="1"/>
  <c r="T218" i="10"/>
  <c r="U218" i="10" s="1"/>
  <c r="M59" i="10"/>
  <c r="M313" i="10"/>
  <c r="N313" i="10" s="1"/>
  <c r="M92" i="10"/>
  <c r="N92" i="10" s="1"/>
  <c r="R92" i="10" s="1"/>
  <c r="M70" i="10"/>
  <c r="N70" i="10" s="1"/>
  <c r="T216" i="10"/>
  <c r="U216" i="10" s="1"/>
  <c r="M216" i="10"/>
  <c r="N216" i="10" s="1"/>
  <c r="M293" i="10"/>
  <c r="N293" i="10" s="1"/>
  <c r="R293" i="10" s="1"/>
  <c r="M141" i="10"/>
  <c r="N141" i="10" s="1"/>
  <c r="R141" i="10" s="1"/>
  <c r="T141" i="10"/>
  <c r="U141" i="10" s="1"/>
  <c r="M292" i="10"/>
  <c r="N292" i="10" s="1"/>
  <c r="R292" i="10" s="1"/>
  <c r="M287" i="10"/>
  <c r="N287" i="10" s="1"/>
  <c r="R287" i="10" s="1"/>
  <c r="M262" i="10"/>
  <c r="N262" i="10" s="1"/>
  <c r="T262" i="10"/>
  <c r="U262" i="10" s="1"/>
  <c r="M220" i="10"/>
  <c r="M300" i="10"/>
  <c r="N300" i="10" s="1"/>
  <c r="T300" i="10"/>
  <c r="U300" i="10" s="1"/>
  <c r="M22" i="10"/>
  <c r="N22" i="10" s="1"/>
  <c r="T22" i="10"/>
  <c r="U22" i="10" s="1"/>
  <c r="M87" i="10"/>
  <c r="T87" i="10"/>
  <c r="U87" i="10" s="1"/>
  <c r="M29" i="10"/>
  <c r="N29" i="10" s="1"/>
  <c r="R29" i="10" s="1"/>
  <c r="M180" i="10"/>
  <c r="T96" i="10"/>
  <c r="U96" i="10" s="1"/>
  <c r="M96" i="10"/>
  <c r="N96" i="10" s="1"/>
  <c r="R96" i="10" s="1"/>
  <c r="M197" i="10"/>
  <c r="N197" i="10" s="1"/>
  <c r="T159" i="10"/>
  <c r="U159" i="10" s="1"/>
  <c r="M159" i="10"/>
  <c r="N159" i="10" s="1"/>
  <c r="R159" i="10" s="1"/>
  <c r="M80" i="10"/>
  <c r="N80" i="10" s="1"/>
  <c r="R80" i="10" s="1"/>
  <c r="M208" i="10"/>
  <c r="N208" i="10" s="1"/>
  <c r="R208" i="10" s="1"/>
  <c r="M282" i="10"/>
  <c r="N282" i="10" s="1"/>
  <c r="T282" i="10"/>
  <c r="U282" i="10" s="1"/>
  <c r="T315" i="10"/>
  <c r="U315" i="10" s="1"/>
  <c r="M315" i="10"/>
  <c r="M62" i="10"/>
  <c r="N62" i="10" s="1"/>
  <c r="M178" i="10"/>
  <c r="N178" i="10" s="1"/>
  <c r="T178" i="10"/>
  <c r="U178" i="10" s="1"/>
  <c r="T266" i="10"/>
  <c r="U266" i="10" s="1"/>
  <c r="M266" i="10"/>
  <c r="M250" i="10"/>
  <c r="N250" i="10" s="1"/>
  <c r="R250" i="10" s="1"/>
  <c r="M37" i="10"/>
  <c r="N37" i="10" s="1"/>
  <c r="R37" i="10" s="1"/>
  <c r="T37" i="10"/>
  <c r="U37" i="10" s="1"/>
  <c r="M158" i="10"/>
  <c r="N158" i="10" s="1"/>
  <c r="R158" i="10" s="1"/>
  <c r="T41" i="10"/>
  <c r="U41" i="10" s="1"/>
  <c r="M41" i="10"/>
  <c r="N41" i="10" s="1"/>
  <c r="M64" i="10"/>
  <c r="M51" i="10"/>
  <c r="N51" i="10" s="1"/>
  <c r="R51" i="10" s="1"/>
  <c r="M143" i="10"/>
  <c r="M234" i="10"/>
  <c r="N234" i="10" s="1"/>
  <c r="T44" i="10"/>
  <c r="U44" i="10" s="1"/>
  <c r="M44" i="10"/>
  <c r="N44" i="10" s="1"/>
  <c r="M47" i="10"/>
  <c r="N47" i="10" s="1"/>
  <c r="M113" i="10"/>
  <c r="M154" i="10"/>
  <c r="N154" i="10" s="1"/>
  <c r="M259" i="10"/>
  <c r="N259" i="10" s="1"/>
  <c r="M257" i="10"/>
  <c r="N257" i="10" s="1"/>
  <c r="R257" i="10" s="1"/>
  <c r="T257" i="10"/>
  <c r="U257" i="10" s="1"/>
  <c r="M281" i="10"/>
  <c r="T137" i="10"/>
  <c r="U137" i="10" s="1"/>
  <c r="M137" i="10"/>
  <c r="N137" i="10" s="1"/>
  <c r="R137" i="10" s="1"/>
  <c r="M278" i="10"/>
  <c r="M211" i="10"/>
  <c r="N211" i="10" s="1"/>
  <c r="R211" i="10" s="1"/>
  <c r="M167" i="10"/>
  <c r="N167" i="10" s="1"/>
  <c r="R167" i="10" s="1"/>
  <c r="M176" i="10"/>
  <c r="N176" i="10" s="1"/>
  <c r="R176" i="10" s="1"/>
  <c r="M239" i="10"/>
  <c r="T239" i="10"/>
  <c r="U239" i="10" s="1"/>
  <c r="T195" i="10"/>
  <c r="U195" i="10" s="1"/>
  <c r="M195" i="10"/>
  <c r="N195" i="10" s="1"/>
  <c r="R195" i="10" s="1"/>
  <c r="M145" i="10"/>
  <c r="N145" i="10" s="1"/>
  <c r="M142" i="10"/>
  <c r="N142" i="10" s="1"/>
  <c r="R142" i="10" s="1"/>
  <c r="M243" i="10"/>
  <c r="N243" i="10" s="1"/>
  <c r="M90" i="10"/>
  <c r="T99" i="10"/>
  <c r="U99" i="10" s="1"/>
  <c r="M99" i="10"/>
  <c r="N99" i="10" s="1"/>
  <c r="R99" i="10" s="1"/>
  <c r="M228" i="10"/>
  <c r="M299" i="10"/>
  <c r="T125" i="10"/>
  <c r="U125" i="10" s="1"/>
  <c r="M125" i="10"/>
  <c r="N125" i="10" s="1"/>
  <c r="R125" i="10" s="1"/>
  <c r="T52" i="10"/>
  <c r="U52" i="10" s="1"/>
  <c r="M52" i="10"/>
  <c r="M21" i="10"/>
  <c r="N21" i="10" s="1"/>
  <c r="R21" i="10" s="1"/>
  <c r="M128" i="10"/>
  <c r="N128" i="10" s="1"/>
  <c r="T128" i="10"/>
  <c r="U128" i="10" s="1"/>
  <c r="T60" i="10"/>
  <c r="U60" i="10" s="1"/>
  <c r="M60" i="10"/>
  <c r="N60" i="10" s="1"/>
  <c r="M105" i="10"/>
  <c r="N105" i="10" s="1"/>
  <c r="M203" i="10"/>
  <c r="N203" i="10" s="1"/>
  <c r="T179" i="10"/>
  <c r="U179" i="10" s="1"/>
  <c r="M179" i="10"/>
  <c r="N179" i="10" s="1"/>
  <c r="M35" i="10"/>
  <c r="N35" i="10" s="1"/>
  <c r="R35" i="10" s="1"/>
  <c r="T35" i="10"/>
  <c r="U35" i="10" s="1"/>
  <c r="M163" i="10"/>
  <c r="N163" i="10" s="1"/>
  <c r="T251" i="10"/>
  <c r="U251" i="10" s="1"/>
  <c r="M251" i="10"/>
  <c r="N251" i="10" s="1"/>
  <c r="R251" i="10" s="1"/>
  <c r="M184" i="10"/>
  <c r="N184" i="10" s="1"/>
  <c r="R184" i="10" s="1"/>
  <c r="M10" i="10"/>
  <c r="M170" i="10"/>
  <c r="N170" i="10" s="1"/>
  <c r="T170" i="10"/>
  <c r="U170" i="10" s="1"/>
  <c r="M67" i="10"/>
  <c r="N67" i="10" s="1"/>
  <c r="R67" i="10" s="1"/>
  <c r="T67" i="10"/>
  <c r="U67" i="10" s="1"/>
  <c r="M14" i="10"/>
  <c r="N14" i="10" s="1"/>
  <c r="R14" i="10" s="1"/>
  <c r="T84" i="10"/>
  <c r="U84" i="10" s="1"/>
  <c r="M84" i="10"/>
  <c r="M89" i="10"/>
  <c r="M224" i="10"/>
  <c r="N224" i="10" s="1"/>
  <c r="T19" i="10"/>
  <c r="U19" i="10" s="1"/>
  <c r="M19" i="10"/>
  <c r="N19" i="10" s="1"/>
  <c r="T290" i="10"/>
  <c r="U290" i="10" s="1"/>
  <c r="M290" i="10"/>
  <c r="T68" i="10"/>
  <c r="U68" i="10" s="1"/>
  <c r="M68" i="10"/>
  <c r="M196" i="10"/>
  <c r="N196" i="10" s="1"/>
  <c r="R196" i="10" s="1"/>
  <c r="M205" i="10"/>
  <c r="N205" i="10" s="1"/>
  <c r="T165" i="10"/>
  <c r="U165" i="10" s="1"/>
  <c r="M165" i="10"/>
  <c r="M162" i="10"/>
  <c r="T201" i="10"/>
  <c r="U201" i="10" s="1"/>
  <c r="M201" i="10"/>
  <c r="N201" i="10" s="1"/>
  <c r="M213" i="10"/>
  <c r="T140" i="10"/>
  <c r="U140" i="10" s="1"/>
  <c r="M140" i="10"/>
  <c r="M190" i="10"/>
  <c r="N190" i="10" s="1"/>
  <c r="R190" i="10" s="1"/>
  <c r="M131" i="10"/>
  <c r="N131" i="10" s="1"/>
  <c r="M147" i="10"/>
  <c r="N147" i="10" s="1"/>
  <c r="R147" i="10" s="1"/>
  <c r="M116" i="10"/>
  <c r="N116" i="10" s="1"/>
  <c r="T116" i="10"/>
  <c r="U116" i="10" s="1"/>
  <c r="M111" i="10"/>
  <c r="N111" i="10" s="1"/>
  <c r="T272" i="10"/>
  <c r="U272" i="10" s="1"/>
  <c r="M272" i="10"/>
  <c r="N272" i="10" s="1"/>
  <c r="M263" i="10"/>
  <c r="N263" i="10" s="1"/>
  <c r="M204" i="10"/>
  <c r="N204" i="10" s="1"/>
  <c r="R204" i="10" s="1"/>
  <c r="M283" i="10"/>
  <c r="N283" i="10" s="1"/>
  <c r="R283" i="10" s="1"/>
  <c r="T6" i="10"/>
  <c r="U6" i="10" s="1"/>
  <c r="M6" i="10"/>
  <c r="N6" i="10" s="1"/>
  <c r="R6" i="10" s="1"/>
  <c r="T72" i="10"/>
  <c r="U72" i="10" s="1"/>
  <c r="M72" i="10"/>
  <c r="N72" i="10" s="1"/>
  <c r="T323" i="10"/>
  <c r="U323" i="10" s="1"/>
  <c r="M323" i="10"/>
  <c r="N323" i="10" s="1"/>
  <c r="T94" i="10"/>
  <c r="U94" i="10" s="1"/>
  <c r="M94" i="10"/>
  <c r="N94" i="10" s="1"/>
  <c r="M214" i="10"/>
  <c r="N214" i="10" s="1"/>
  <c r="R214" i="10" s="1"/>
  <c r="M75" i="10"/>
  <c r="T75" i="10"/>
  <c r="U75" i="10" s="1"/>
  <c r="M175" i="10"/>
  <c r="N175" i="10" s="1"/>
  <c r="R175" i="10" s="1"/>
  <c r="M166" i="10"/>
  <c r="N166" i="10" s="1"/>
  <c r="T124" i="10"/>
  <c r="U124" i="10" s="1"/>
  <c r="M124" i="10"/>
  <c r="N124" i="10" s="1"/>
  <c r="M269" i="10"/>
  <c r="N269" i="10" s="1"/>
  <c r="R269" i="10" s="1"/>
  <c r="M126" i="10"/>
  <c r="M117" i="10"/>
  <c r="N117" i="10" s="1"/>
  <c r="T117" i="10"/>
  <c r="U117" i="10" s="1"/>
  <c r="M95" i="10"/>
  <c r="N95" i="10" s="1"/>
  <c r="M229" i="10"/>
  <c r="N229" i="10" s="1"/>
  <c r="M249" i="10"/>
  <c r="N249" i="10" s="1"/>
  <c r="M244" i="10"/>
  <c r="M222" i="10"/>
  <c r="N222" i="10" s="1"/>
  <c r="T222" i="10"/>
  <c r="U222" i="10" s="1"/>
  <c r="M187" i="10"/>
  <c r="M267" i="10"/>
  <c r="N267" i="10" s="1"/>
  <c r="R267" i="10" s="1"/>
  <c r="T316" i="10"/>
  <c r="U316" i="10" s="1"/>
  <c r="M316" i="10"/>
  <c r="M56" i="10"/>
  <c r="M151" i="10"/>
  <c r="T76" i="10"/>
  <c r="U76" i="10" s="1"/>
  <c r="M76" i="10"/>
  <c r="M171" i="10"/>
  <c r="N171" i="10" s="1"/>
  <c r="M265" i="10"/>
  <c r="T265" i="10"/>
  <c r="U265" i="10" s="1"/>
  <c r="M233" i="10"/>
  <c r="N233" i="10" s="1"/>
  <c r="T233" i="10"/>
  <c r="U233" i="10" s="1"/>
  <c r="M198" i="10"/>
  <c r="N198" i="10" s="1"/>
  <c r="R198" i="10" s="1"/>
  <c r="T198" i="10"/>
  <c r="U198" i="10" s="1"/>
  <c r="M219" i="10"/>
  <c r="M264" i="10"/>
  <c r="N264" i="10" s="1"/>
  <c r="R264" i="10" s="1"/>
  <c r="M168" i="10"/>
  <c r="N168" i="10" s="1"/>
  <c r="M183" i="10"/>
  <c r="N183" i="10" s="1"/>
  <c r="R183" i="10" s="1"/>
  <c r="M294" i="10"/>
  <c r="M107" i="10"/>
  <c r="M101" i="10"/>
  <c r="N101" i="10" s="1"/>
  <c r="R101" i="10" s="1"/>
  <c r="T101" i="10"/>
  <c r="U101" i="10" s="1"/>
  <c r="M246" i="10"/>
  <c r="N246" i="10" s="1"/>
  <c r="R246" i="10" s="1"/>
  <c r="T246" i="10"/>
  <c r="U246" i="10" s="1"/>
  <c r="M186" i="10"/>
  <c r="M93" i="10"/>
  <c r="N93" i="10" s="1"/>
  <c r="R93" i="10" s="1"/>
  <c r="M13" i="10"/>
  <c r="N13" i="10" s="1"/>
  <c r="T83" i="10"/>
  <c r="U83" i="10" s="1"/>
  <c r="M83" i="10"/>
  <c r="N83" i="10" s="1"/>
  <c r="R83" i="10" s="1"/>
  <c r="M104" i="10"/>
  <c r="M305" i="10"/>
  <c r="N305" i="10" s="1"/>
  <c r="M46" i="10"/>
  <c r="N46" i="10" s="1"/>
  <c r="M16" i="10"/>
  <c r="N16" i="10" s="1"/>
  <c r="R16" i="10" s="1"/>
  <c r="T238" i="10"/>
  <c r="U238" i="10" s="1"/>
  <c r="M238" i="10"/>
  <c r="T91" i="10"/>
  <c r="U91" i="10" s="1"/>
  <c r="M91" i="10"/>
  <c r="N91" i="10" s="1"/>
  <c r="T71" i="10"/>
  <c r="U71" i="10" s="1"/>
  <c r="M71" i="10"/>
  <c r="N71" i="10" s="1"/>
  <c r="M321" i="10"/>
  <c r="N321" i="10" s="1"/>
  <c r="M45" i="10"/>
  <c r="N45" i="10" s="1"/>
  <c r="T45" i="10"/>
  <c r="U45" i="10" s="1"/>
  <c r="M74" i="10"/>
  <c r="N74" i="10" s="1"/>
  <c r="M134" i="10"/>
  <c r="N134" i="10" s="1"/>
  <c r="R134" i="10" s="1"/>
  <c r="M164" i="10"/>
  <c r="N164" i="10" s="1"/>
  <c r="T164" i="10"/>
  <c r="U164" i="10" s="1"/>
  <c r="T295" i="10"/>
  <c r="U295" i="10" s="1"/>
  <c r="M295" i="10"/>
  <c r="N295" i="10" s="1"/>
  <c r="M297" i="10"/>
  <c r="N297" i="10" s="1"/>
  <c r="T24" i="10"/>
  <c r="U24" i="10" s="1"/>
  <c r="M24" i="10"/>
  <c r="N24" i="10" s="1"/>
  <c r="R24" i="10" s="1"/>
  <c r="M69" i="10"/>
  <c r="N69" i="10" s="1"/>
  <c r="R69" i="10" s="1"/>
  <c r="T121" i="10"/>
  <c r="U121" i="10" s="1"/>
  <c r="M121" i="10"/>
  <c r="N121" i="10" s="1"/>
  <c r="R121" i="10" s="1"/>
  <c r="M50" i="10"/>
  <c r="T50" i="10"/>
  <c r="U50" i="10" s="1"/>
  <c r="M273" i="10"/>
  <c r="M322" i="10"/>
  <c r="N322" i="10" s="1"/>
  <c r="T276" i="10"/>
  <c r="U276" i="10" s="1"/>
  <c r="M276" i="10"/>
  <c r="N276" i="10" s="1"/>
  <c r="M258" i="10"/>
  <c r="N258" i="10" s="1"/>
  <c r="R258" i="10" s="1"/>
  <c r="T258" i="10"/>
  <c r="U258" i="10" s="1"/>
  <c r="M49" i="10"/>
  <c r="N49" i="10" s="1"/>
  <c r="M103" i="10"/>
  <c r="N103" i="10" s="1"/>
  <c r="R103" i="10" s="1"/>
  <c r="T304" i="10"/>
  <c r="U304" i="10" s="1"/>
  <c r="M304" i="10"/>
  <c r="N304" i="10" s="1"/>
  <c r="T209" i="10"/>
  <c r="U209" i="10" s="1"/>
  <c r="M209" i="10"/>
  <c r="N209" i="10" s="1"/>
  <c r="R209" i="10" s="1"/>
  <c r="M254" i="10"/>
  <c r="N254" i="10" s="1"/>
  <c r="M248" i="10"/>
  <c r="N248" i="10" s="1"/>
  <c r="R248" i="10" s="1"/>
  <c r="M86" i="10"/>
  <c r="N86" i="10" s="1"/>
  <c r="R86" i="10" s="1"/>
  <c r="T284" i="10"/>
  <c r="U284" i="10" s="1"/>
  <c r="M284" i="10"/>
  <c r="N284" i="10" s="1"/>
  <c r="M153" i="10"/>
  <c r="N153" i="10" s="1"/>
  <c r="T65" i="10"/>
  <c r="U65" i="10" s="1"/>
  <c r="M65" i="10"/>
  <c r="M230" i="10"/>
  <c r="T230" i="10"/>
  <c r="U230" i="10" s="1"/>
  <c r="T206" i="10"/>
  <c r="U206" i="10" s="1"/>
  <c r="M206" i="10"/>
  <c r="N206" i="10" s="1"/>
  <c r="M11" i="10"/>
  <c r="N11" i="10" s="1"/>
  <c r="R11" i="10" s="1"/>
  <c r="M73" i="10"/>
  <c r="N73" i="10" s="1"/>
  <c r="M136" i="10"/>
  <c r="N136" i="10" s="1"/>
  <c r="R136" i="10" s="1"/>
  <c r="M325" i="10"/>
  <c r="N325" i="10" s="1"/>
  <c r="R325" i="10" s="1"/>
  <c r="T325" i="10"/>
  <c r="U325" i="10" s="1"/>
  <c r="M245" i="10"/>
  <c r="N245" i="10" s="1"/>
  <c r="R245" i="10" s="1"/>
  <c r="M298" i="10"/>
  <c r="T235" i="10"/>
  <c r="U235" i="10" s="1"/>
  <c r="M235" i="10"/>
  <c r="N235" i="10" s="1"/>
  <c r="M149" i="10"/>
  <c r="T149" i="10"/>
  <c r="U149" i="10" s="1"/>
  <c r="M172" i="10"/>
  <c r="T172" i="10"/>
  <c r="U172" i="10" s="1"/>
  <c r="M174" i="10"/>
  <c r="N174" i="10" s="1"/>
  <c r="T55" i="10"/>
  <c r="U55" i="10" s="1"/>
  <c r="M55" i="10"/>
  <c r="N55" i="10" s="1"/>
  <c r="M291" i="10"/>
  <c r="N291" i="10" s="1"/>
  <c r="T291" i="10"/>
  <c r="U291" i="10" s="1"/>
  <c r="T217" i="10"/>
  <c r="U217" i="10" s="1"/>
  <c r="M217" i="10"/>
  <c r="N217" i="10" s="1"/>
  <c r="T48" i="10"/>
  <c r="U48" i="10" s="1"/>
  <c r="M48" i="10"/>
  <c r="N48" i="10" s="1"/>
  <c r="M150" i="10"/>
  <c r="M274" i="10"/>
  <c r="M271" i="10"/>
  <c r="N271" i="10" s="1"/>
  <c r="R271" i="10" s="1"/>
  <c r="T271" i="10"/>
  <c r="U271" i="10" s="1"/>
  <c r="M152" i="10"/>
  <c r="N152" i="10" s="1"/>
  <c r="T152" i="10"/>
  <c r="U152" i="10" s="1"/>
  <c r="T25" i="10"/>
  <c r="U25" i="10" s="1"/>
  <c r="M25" i="10"/>
  <c r="N25" i="10" s="1"/>
  <c r="R25" i="10" s="1"/>
  <c r="M169" i="10"/>
  <c r="N169" i="10" s="1"/>
  <c r="M114" i="10"/>
  <c r="M301" i="10"/>
  <c r="N301" i="10" s="1"/>
  <c r="T301" i="10"/>
  <c r="U301" i="10" s="1"/>
  <c r="M261" i="10"/>
  <c r="N261" i="10" s="1"/>
  <c r="R261" i="10" s="1"/>
  <c r="M226" i="10"/>
  <c r="N226" i="10" s="1"/>
  <c r="T226" i="10"/>
  <c r="U226" i="10" s="1"/>
  <c r="M32" i="10"/>
  <c r="N32" i="10" s="1"/>
  <c r="M23" i="10"/>
  <c r="M138" i="10"/>
  <c r="N138" i="10" s="1"/>
  <c r="T138" i="10"/>
  <c r="U138" i="10" s="1"/>
  <c r="M27" i="10"/>
  <c r="T27" i="10"/>
  <c r="U27" i="10" s="1"/>
  <c r="M280" i="10"/>
  <c r="N280" i="10" s="1"/>
  <c r="R280" i="10" s="1"/>
  <c r="T98" i="10"/>
  <c r="U98" i="10" s="1"/>
  <c r="M98" i="10"/>
  <c r="M227" i="10"/>
  <c r="M43" i="10"/>
  <c r="N43" i="10" s="1"/>
  <c r="M63" i="10"/>
  <c r="T63" i="10"/>
  <c r="U63" i="10" s="1"/>
  <c r="T7" i="10"/>
  <c r="U7" i="10" s="1"/>
  <c r="M7" i="10"/>
  <c r="N7" i="10" s="1"/>
  <c r="M34" i="10"/>
  <c r="N34" i="10" s="1"/>
  <c r="T289" i="10"/>
  <c r="U289" i="10" s="1"/>
  <c r="M289" i="10"/>
  <c r="N289" i="10" s="1"/>
  <c r="R289" i="10" s="1"/>
  <c r="M279" i="10"/>
  <c r="N279" i="10" s="1"/>
  <c r="M18" i="10"/>
  <c r="N18" i="10" s="1"/>
  <c r="M79" i="10"/>
  <c r="M260" i="10"/>
  <c r="N260" i="10" s="1"/>
  <c r="R260" i="10" s="1"/>
  <c r="M255" i="10"/>
  <c r="N255" i="10" s="1"/>
  <c r="R255" i="10" s="1"/>
  <c r="M210" i="10"/>
  <c r="N210" i="10" s="1"/>
  <c r="R210" i="10" s="1"/>
  <c r="T210" i="10"/>
  <c r="U210" i="10" s="1"/>
  <c r="M188" i="10"/>
  <c r="T188" i="10"/>
  <c r="U188" i="10" s="1"/>
  <c r="M212" i="10"/>
  <c r="M207" i="10"/>
  <c r="M181" i="10"/>
  <c r="N181" i="10" s="1"/>
  <c r="T306" i="10"/>
  <c r="U306" i="10" s="1"/>
  <c r="M306" i="10"/>
  <c r="N306" i="10" s="1"/>
  <c r="R306" i="10" s="1"/>
  <c r="M8" i="10"/>
  <c r="N8" i="10" s="1"/>
  <c r="M28" i="10"/>
  <c r="N28" i="10" s="1"/>
  <c r="T307" i="10"/>
  <c r="U307" i="10" s="1"/>
  <c r="M307" i="10"/>
  <c r="N307" i="10" s="1"/>
  <c r="M252" i="10"/>
  <c r="N252" i="10" s="1"/>
  <c r="M38" i="10"/>
  <c r="N38" i="10" s="1"/>
  <c r="T57" i="10"/>
  <c r="U57" i="10" s="1"/>
  <c r="M57" i="10"/>
  <c r="N57" i="10" s="1"/>
  <c r="R57" i="10" s="1"/>
  <c r="T120" i="10"/>
  <c r="U120" i="10" s="1"/>
  <c r="M120" i="10"/>
  <c r="M110" i="10"/>
  <c r="N110" i="10" s="1"/>
  <c r="M109" i="10"/>
  <c r="N109" i="10" s="1"/>
  <c r="M173" i="10"/>
  <c r="M100" i="10"/>
  <c r="N100" i="10" s="1"/>
  <c r="M223" i="10"/>
  <c r="N223" i="10" s="1"/>
  <c r="T223" i="10"/>
  <c r="U223" i="10" s="1"/>
  <c r="T225" i="10"/>
  <c r="U225" i="10" s="1"/>
  <c r="M225" i="10"/>
  <c r="N225" i="10" s="1"/>
  <c r="T130" i="10"/>
  <c r="U130" i="10" s="1"/>
  <c r="M130" i="10"/>
  <c r="N130" i="10" s="1"/>
  <c r="M77" i="10"/>
  <c r="N77" i="10" s="1"/>
  <c r="R77" i="10" s="1"/>
  <c r="M177" i="10"/>
  <c r="N177" i="10" s="1"/>
  <c r="M253" i="10"/>
  <c r="N253" i="10" s="1"/>
  <c r="R253" i="10" s="1"/>
  <c r="T81" i="10"/>
  <c r="U81" i="10" s="1"/>
  <c r="M81" i="10"/>
  <c r="N81" i="10" s="1"/>
  <c r="R81" i="10" s="1"/>
  <c r="T30" i="10"/>
  <c r="U30" i="10" s="1"/>
  <c r="M30" i="10"/>
  <c r="N30" i="10" s="1"/>
  <c r="T157" i="10"/>
  <c r="U157" i="10" s="1"/>
  <c r="M157" i="10"/>
  <c r="N157" i="10" s="1"/>
  <c r="M319" i="10"/>
  <c r="M85" i="10"/>
  <c r="N85" i="10" s="1"/>
  <c r="R85" i="10" s="1"/>
  <c r="T85" i="10"/>
  <c r="U85" i="10" s="1"/>
  <c r="T31" i="10"/>
  <c r="U31" i="10" s="1"/>
  <c r="M31" i="10"/>
  <c r="N31" i="10" s="1"/>
  <c r="R31" i="10" s="1"/>
  <c r="T122" i="10"/>
  <c r="U122" i="10" s="1"/>
  <c r="M122" i="10"/>
  <c r="N122" i="10" s="1"/>
  <c r="R122" i="10" s="1"/>
  <c r="M156" i="10"/>
  <c r="N156" i="10" s="1"/>
  <c r="R156" i="10" s="1"/>
  <c r="M36" i="10"/>
  <c r="N36" i="10" s="1"/>
  <c r="R36" i="10" s="1"/>
  <c r="M129" i="10"/>
  <c r="M112" i="10"/>
  <c r="M221" i="10"/>
  <c r="N221" i="10" s="1"/>
  <c r="T221" i="10"/>
  <c r="U221" i="10" s="1"/>
  <c r="M312" i="10"/>
  <c r="T17" i="10"/>
  <c r="U17" i="10" s="1"/>
  <c r="M17" i="10"/>
  <c r="N17" i="10" s="1"/>
  <c r="R17" i="10" s="1"/>
  <c r="T314" i="10"/>
  <c r="U314" i="10" s="1"/>
  <c r="M314" i="10"/>
  <c r="N314" i="10" s="1"/>
  <c r="T97" i="10"/>
  <c r="U97" i="10" s="1"/>
  <c r="M97" i="10"/>
  <c r="M202" i="10"/>
  <c r="N202" i="10" s="1"/>
  <c r="M288" i="10"/>
  <c r="N288" i="10" s="1"/>
  <c r="T20" i="10"/>
  <c r="U20" i="10" s="1"/>
  <c r="M20" i="10"/>
  <c r="N20" i="10" s="1"/>
  <c r="M192" i="10"/>
  <c r="N192" i="10" s="1"/>
  <c r="M270" i="10"/>
  <c r="N270" i="10" s="1"/>
  <c r="R270" i="10" s="1"/>
  <c r="M78" i="10"/>
  <c r="M58" i="10"/>
  <c r="M185" i="10"/>
  <c r="N185" i="10" s="1"/>
  <c r="R185" i="10" s="1"/>
  <c r="T199" i="10"/>
  <c r="U199" i="10" s="1"/>
  <c r="M199" i="10"/>
  <c r="N199" i="10" s="1"/>
  <c r="T318" i="10"/>
  <c r="U318" i="10" s="1"/>
  <c r="M318" i="10"/>
  <c r="N318" i="10" s="1"/>
  <c r="M127" i="10"/>
  <c r="N127" i="10" s="1"/>
  <c r="M247" i="10"/>
  <c r="N247" i="10" s="1"/>
  <c r="M54" i="10"/>
  <c r="N54" i="10" s="1"/>
  <c r="M42" i="10"/>
  <c r="T42" i="10"/>
  <c r="U42" i="10" s="1"/>
  <c r="M308" i="10"/>
  <c r="N308" i="10" s="1"/>
  <c r="M108" i="10"/>
  <c r="M296" i="10"/>
  <c r="N296" i="10" s="1"/>
  <c r="T296" i="10"/>
  <c r="U296" i="10" s="1"/>
  <c r="M256" i="10"/>
  <c r="N256" i="10" s="1"/>
  <c r="T256" i="10"/>
  <c r="U256" i="10" s="1"/>
  <c r="T193" i="10"/>
  <c r="U193" i="10" s="1"/>
  <c r="M193" i="10"/>
  <c r="T26" i="10"/>
  <c r="U26" i="10" s="1"/>
  <c r="M26" i="10"/>
  <c r="N26" i="10" s="1"/>
  <c r="R26" i="10" s="1"/>
  <c r="M88" i="10"/>
  <c r="T88" i="10"/>
  <c r="U88" i="10" s="1"/>
  <c r="T215" i="10"/>
  <c r="U215" i="10" s="1"/>
  <c r="M215" i="10"/>
  <c r="M144" i="10"/>
  <c r="N144" i="10" s="1"/>
  <c r="M275" i="10"/>
  <c r="N275" i="10" s="1"/>
  <c r="R275" i="10" s="1"/>
  <c r="T275" i="10"/>
  <c r="U275" i="10" s="1"/>
  <c r="M232" i="10"/>
  <c r="N232" i="10" s="1"/>
  <c r="R232" i="10" s="1"/>
  <c r="M277" i="10"/>
  <c r="N277" i="10" s="1"/>
  <c r="R277" i="10" s="1"/>
  <c r="M268" i="10"/>
  <c r="N268" i="10" s="1"/>
  <c r="M148" i="10"/>
  <c r="N148" i="10" s="1"/>
  <c r="T148" i="10"/>
  <c r="U148" i="10" s="1"/>
  <c r="M194" i="10"/>
  <c r="N194" i="10" s="1"/>
  <c r="R194" i="10" s="1"/>
  <c r="T303" i="10"/>
  <c r="U303" i="10" s="1"/>
  <c r="M303" i="10"/>
  <c r="M115" i="10"/>
  <c r="N115" i="10" s="1"/>
  <c r="R115" i="10" s="1"/>
  <c r="M241" i="10"/>
  <c r="N241" i="10" s="1"/>
  <c r="M231" i="10"/>
  <c r="N231" i="10" s="1"/>
  <c r="T231" i="10"/>
  <c r="U231" i="10" s="1"/>
  <c r="M189" i="10"/>
  <c r="N189" i="10" s="1"/>
  <c r="T189" i="10"/>
  <c r="U189" i="10" s="1"/>
  <c r="M123" i="10"/>
  <c r="N123" i="10" s="1"/>
  <c r="R123" i="10" s="1"/>
  <c r="T191" i="10"/>
  <c r="U191" i="10" s="1"/>
  <c r="M191" i="10"/>
  <c r="N191" i="10" s="1"/>
  <c r="R191" i="10" s="1"/>
  <c r="M182" i="10"/>
  <c r="N182" i="10" s="1"/>
  <c r="T161" i="10"/>
  <c r="U161" i="10" s="1"/>
  <c r="M161" i="10"/>
  <c r="N161" i="10" s="1"/>
  <c r="R161" i="10" s="1"/>
  <c r="M242" i="10"/>
  <c r="N242" i="10" s="1"/>
  <c r="M310" i="10"/>
  <c r="N310" i="10" s="1"/>
  <c r="M309" i="10"/>
  <c r="N309" i="10" s="1"/>
  <c r="R309" i="10" s="1"/>
  <c r="M286" i="10"/>
  <c r="N286" i="10" s="1"/>
  <c r="R286" i="10" s="1"/>
  <c r="M237" i="10"/>
  <c r="N237" i="10" s="1"/>
  <c r="M317" i="10"/>
  <c r="N317" i="10" s="1"/>
  <c r="R317" i="10" s="1"/>
  <c r="T40" i="10"/>
  <c r="U40" i="10" s="1"/>
  <c r="M40" i="10"/>
  <c r="N40" i="10" s="1"/>
  <c r="R40" i="10" s="1"/>
  <c r="M102" i="10"/>
  <c r="M33" i="10"/>
  <c r="N33" i="10" s="1"/>
  <c r="T324" i="10"/>
  <c r="U324" i="10" s="1"/>
  <c r="M324" i="10"/>
  <c r="N324" i="10" s="1"/>
  <c r="E20" i="13"/>
  <c r="D20" i="13"/>
  <c r="C43" i="13"/>
  <c r="D43" i="13"/>
  <c r="E39" i="13"/>
  <c r="D39" i="13"/>
  <c r="C41" i="13"/>
  <c r="D41" i="13"/>
  <c r="C52" i="13"/>
  <c r="D52" i="13"/>
  <c r="C17" i="13"/>
  <c r="D17" i="13"/>
  <c r="E55" i="13"/>
  <c r="D55" i="13"/>
  <c r="C72" i="13"/>
  <c r="D72" i="13"/>
  <c r="C47" i="13"/>
  <c r="D47" i="13"/>
  <c r="G2349" i="6"/>
  <c r="K2349" i="6" s="1"/>
  <c r="L2349" i="6" s="1"/>
  <c r="U2349" i="6" s="1"/>
  <c r="G2362" i="6"/>
  <c r="K2362" i="6" s="1"/>
  <c r="L2362" i="6" s="1"/>
  <c r="U2362" i="6" s="1"/>
  <c r="G2361" i="6"/>
  <c r="K2361" i="6" s="1"/>
  <c r="L2361" i="6" s="1"/>
  <c r="U2361" i="6" s="1"/>
  <c r="G2360" i="6"/>
  <c r="K2360" i="6" s="1"/>
  <c r="L2360" i="6" s="1"/>
  <c r="U2360" i="6" s="1"/>
  <c r="G2359" i="6"/>
  <c r="K2359" i="6" s="1"/>
  <c r="L2359" i="6" s="1"/>
  <c r="U2359" i="6" s="1"/>
  <c r="G2355" i="6"/>
  <c r="K2355" i="6" s="1"/>
  <c r="L2355" i="6" s="1"/>
  <c r="U2355" i="6" s="1"/>
  <c r="D16" i="13"/>
  <c r="G2344" i="6"/>
  <c r="K2344" i="6" s="1"/>
  <c r="L2344" i="6" s="1"/>
  <c r="U2344" i="6" s="1"/>
  <c r="G2345" i="6"/>
  <c r="K2345" i="6" s="1"/>
  <c r="L2345" i="6" s="1"/>
  <c r="U2345" i="6" s="1"/>
  <c r="G2346" i="6"/>
  <c r="K2346" i="6" s="1"/>
  <c r="L2346" i="6" s="1"/>
  <c r="U2346" i="6" s="1"/>
  <c r="G2347" i="6"/>
  <c r="K2347" i="6" s="1"/>
  <c r="L2347" i="6" s="1"/>
  <c r="U2347" i="6" s="1"/>
  <c r="G2337" i="6"/>
  <c r="K2337" i="6" s="1"/>
  <c r="L2337" i="6" s="1"/>
  <c r="U2337" i="6" s="1"/>
  <c r="G2333" i="6"/>
  <c r="K2333" i="6" s="1"/>
  <c r="L2333" i="6" s="1"/>
  <c r="U2333" i="6" s="1"/>
  <c r="G2339" i="6"/>
  <c r="K2339" i="6" s="1"/>
  <c r="L2339" i="6" s="1"/>
  <c r="U2339" i="6" s="1"/>
  <c r="G2335" i="6"/>
  <c r="K2335" i="6" s="1"/>
  <c r="L2335" i="6" s="1"/>
  <c r="U2335" i="6" s="1"/>
  <c r="G2298" i="6"/>
  <c r="K2298" i="6" s="1"/>
  <c r="L2298" i="6" s="1"/>
  <c r="U2298" i="6" s="1"/>
  <c r="G2332" i="6"/>
  <c r="K2332" i="6" s="1"/>
  <c r="L2332" i="6" s="1"/>
  <c r="U2332" i="6" s="1"/>
  <c r="G2338" i="6"/>
  <c r="K2338" i="6" s="1"/>
  <c r="L2338" i="6" s="1"/>
  <c r="U2338" i="6" s="1"/>
  <c r="G2304" i="6"/>
  <c r="K2304" i="6" s="1"/>
  <c r="L2304" i="6" s="1"/>
  <c r="U2304" i="6" s="1"/>
  <c r="G2334" i="6"/>
  <c r="K2334" i="6" s="1"/>
  <c r="L2334" i="6" s="1"/>
  <c r="U2334" i="6" s="1"/>
  <c r="G2331" i="6"/>
  <c r="K2331" i="6" s="1"/>
  <c r="L2331" i="6" s="1"/>
  <c r="U2331" i="6" s="1"/>
  <c r="G1071" i="6"/>
  <c r="K1071" i="6" s="1"/>
  <c r="L1071" i="6" s="1"/>
  <c r="U1071" i="6" s="1"/>
  <c r="G1856" i="6"/>
  <c r="K1856" i="6" s="1"/>
  <c r="L1856" i="6" s="1"/>
  <c r="U1856" i="6" s="1"/>
  <c r="G785" i="6"/>
  <c r="K785" i="6" s="1"/>
  <c r="L785" i="6" s="1"/>
  <c r="U785" i="6" s="1"/>
  <c r="G1942" i="6"/>
  <c r="K1942" i="6" s="1"/>
  <c r="L1942" i="6" s="1"/>
  <c r="U1942" i="6" s="1"/>
  <c r="G226" i="6"/>
  <c r="K226" i="6" s="1"/>
  <c r="L226" i="6" s="1"/>
  <c r="U226" i="6" s="1"/>
  <c r="G1380" i="6"/>
  <c r="K1380" i="6" s="1"/>
  <c r="L1380" i="6" s="1"/>
  <c r="U1380" i="6" s="1"/>
  <c r="G317" i="6"/>
  <c r="K317" i="6" s="1"/>
  <c r="L317" i="6" s="1"/>
  <c r="U317" i="6" s="1"/>
  <c r="G1800" i="6"/>
  <c r="K1800" i="6" s="1"/>
  <c r="L1800" i="6" s="1"/>
  <c r="U1800" i="6" s="1"/>
  <c r="G2170" i="6"/>
  <c r="K2170" i="6" s="1"/>
  <c r="L2170" i="6" s="1"/>
  <c r="U2170" i="6" s="1"/>
  <c r="G1074" i="6"/>
  <c r="K1074" i="6" s="1"/>
  <c r="L1074" i="6" s="1"/>
  <c r="U1074" i="6" s="1"/>
  <c r="G313" i="6"/>
  <c r="K313" i="6" s="1"/>
  <c r="L313" i="6" s="1"/>
  <c r="U313" i="6" s="1"/>
  <c r="G1208" i="6"/>
  <c r="K1208" i="6" s="1"/>
  <c r="L1208" i="6" s="1"/>
  <c r="U1208" i="6" s="1"/>
  <c r="G2286" i="6"/>
  <c r="K2286" i="6" s="1"/>
  <c r="L2286" i="6" s="1"/>
  <c r="U2286" i="6" s="1"/>
  <c r="G2160" i="6"/>
  <c r="K2160" i="6" s="1"/>
  <c r="L2160" i="6" s="1"/>
  <c r="U2160" i="6" s="1"/>
  <c r="G896" i="6"/>
  <c r="K896" i="6" s="1"/>
  <c r="L896" i="6" s="1"/>
  <c r="U896" i="6" s="1"/>
  <c r="G923" i="6"/>
  <c r="K923" i="6" s="1"/>
  <c r="L923" i="6" s="1"/>
  <c r="U923" i="6" s="1"/>
  <c r="G1075" i="6"/>
  <c r="K1075" i="6" s="1"/>
  <c r="L1075" i="6" s="1"/>
  <c r="U1075" i="6" s="1"/>
  <c r="G1347" i="6"/>
  <c r="K1347" i="6" s="1"/>
  <c r="L1347" i="6" s="1"/>
  <c r="U1347" i="6" s="1"/>
  <c r="G641" i="6"/>
  <c r="K641" i="6" s="1"/>
  <c r="L641" i="6" s="1"/>
  <c r="U641" i="6" s="1"/>
  <c r="G1938" i="6"/>
  <c r="K1938" i="6" s="1"/>
  <c r="L1938" i="6" s="1"/>
  <c r="U1938" i="6" s="1"/>
  <c r="G1032" i="6"/>
  <c r="K1032" i="6" s="1"/>
  <c r="L1032" i="6" s="1"/>
  <c r="U1032" i="6" s="1"/>
  <c r="G927" i="6"/>
  <c r="K927" i="6" s="1"/>
  <c r="L927" i="6" s="1"/>
  <c r="U927" i="6" s="1"/>
  <c r="G1741" i="6"/>
  <c r="K1741" i="6" s="1"/>
  <c r="L1741" i="6" s="1"/>
  <c r="U1741" i="6" s="1"/>
  <c r="G2117" i="6"/>
  <c r="K2117" i="6" s="1"/>
  <c r="L2117" i="6" s="1"/>
  <c r="U2117" i="6" s="1"/>
  <c r="G1553" i="6"/>
  <c r="K1553" i="6" s="1"/>
  <c r="L1553" i="6" s="1"/>
  <c r="U1553" i="6" s="1"/>
  <c r="G1740" i="6"/>
  <c r="K1740" i="6" s="1"/>
  <c r="L1740" i="6" s="1"/>
  <c r="U1740" i="6" s="1"/>
  <c r="G1712" i="6"/>
  <c r="K1712" i="6" s="1"/>
  <c r="L1712" i="6" s="1"/>
  <c r="U1712" i="6" s="1"/>
  <c r="G778" i="6"/>
  <c r="K778" i="6" s="1"/>
  <c r="L778" i="6" s="1"/>
  <c r="U778" i="6" s="1"/>
  <c r="G2172" i="6"/>
  <c r="K2172" i="6" s="1"/>
  <c r="L2172" i="6" s="1"/>
  <c r="U2172" i="6" s="1"/>
  <c r="G243" i="6"/>
  <c r="K243" i="6" s="1"/>
  <c r="L243" i="6" s="1"/>
  <c r="U243" i="6" s="1"/>
  <c r="G1078" i="6"/>
  <c r="K1078" i="6" s="1"/>
  <c r="L1078" i="6" s="1"/>
  <c r="U1078" i="6" s="1"/>
  <c r="G1731" i="6"/>
  <c r="K1731" i="6" s="1"/>
  <c r="L1731" i="6" s="1"/>
  <c r="U1731" i="6" s="1"/>
  <c r="G1261" i="6"/>
  <c r="K1261" i="6" s="1"/>
  <c r="L1261" i="6" s="1"/>
  <c r="U1261" i="6" s="1"/>
  <c r="G410" i="6"/>
  <c r="K410" i="6" s="1"/>
  <c r="L410" i="6" s="1"/>
  <c r="U410" i="6" s="1"/>
  <c r="G1721" i="6"/>
  <c r="K1721" i="6" s="1"/>
  <c r="L1721" i="6" s="1"/>
  <c r="U1721" i="6" s="1"/>
  <c r="G756" i="6"/>
  <c r="K756" i="6" s="1"/>
  <c r="L756" i="6" s="1"/>
  <c r="U756" i="6" s="1"/>
  <c r="G1214" i="6"/>
  <c r="K1214" i="6" s="1"/>
  <c r="L1214" i="6" s="1"/>
  <c r="U1214" i="6" s="1"/>
  <c r="G1079" i="6"/>
  <c r="K1079" i="6" s="1"/>
  <c r="L1079" i="6" s="1"/>
  <c r="U1079" i="6" s="1"/>
  <c r="G2064" i="6"/>
  <c r="K2064" i="6" s="1"/>
  <c r="L2064" i="6" s="1"/>
  <c r="U2064" i="6" s="1"/>
  <c r="G464" i="6"/>
  <c r="K464" i="6" s="1"/>
  <c r="L464" i="6" s="1"/>
  <c r="U464" i="6" s="1"/>
  <c r="G1058" i="6"/>
  <c r="K1058" i="6" s="1"/>
  <c r="L1058" i="6" s="1"/>
  <c r="U1058" i="6" s="1"/>
  <c r="G1215" i="6"/>
  <c r="K1215" i="6" s="1"/>
  <c r="L1215" i="6" s="1"/>
  <c r="U1215" i="6" s="1"/>
  <c r="G1064" i="6"/>
  <c r="K1064" i="6" s="1"/>
  <c r="L1064" i="6" s="1"/>
  <c r="U1064" i="6" s="1"/>
  <c r="G241" i="6"/>
  <c r="K241" i="6" s="1"/>
  <c r="L241" i="6" s="1"/>
  <c r="U241" i="6" s="1"/>
  <c r="G841" i="6"/>
  <c r="K841" i="6" s="1"/>
  <c r="L841" i="6" s="1"/>
  <c r="U841" i="6" s="1"/>
  <c r="G853" i="6"/>
  <c r="K853" i="6" s="1"/>
  <c r="L853" i="6" s="1"/>
  <c r="U853" i="6" s="1"/>
  <c r="G1236" i="6"/>
  <c r="K1236" i="6" s="1"/>
  <c r="L1236" i="6" s="1"/>
  <c r="U1236" i="6" s="1"/>
  <c r="G1799" i="6"/>
  <c r="K1799" i="6" s="1"/>
  <c r="L1799" i="6" s="1"/>
  <c r="U1799" i="6" s="1"/>
  <c r="G281" i="6"/>
  <c r="K281" i="6" s="1"/>
  <c r="L281" i="6" s="1"/>
  <c r="U281" i="6" s="1"/>
  <c r="G1326" i="6"/>
  <c r="K1326" i="6" s="1"/>
  <c r="L1326" i="6" s="1"/>
  <c r="U1326" i="6" s="1"/>
  <c r="G471" i="6"/>
  <c r="K471" i="6" s="1"/>
  <c r="L471" i="6" s="1"/>
  <c r="U471" i="6" s="1"/>
  <c r="G1739" i="6"/>
  <c r="K1739" i="6" s="1"/>
  <c r="L1739" i="6" s="1"/>
  <c r="U1739" i="6" s="1"/>
  <c r="G1033" i="6"/>
  <c r="K1033" i="6" s="1"/>
  <c r="L1033" i="6" s="1"/>
  <c r="U1033" i="6" s="1"/>
  <c r="G250" i="6"/>
  <c r="K250" i="6" s="1"/>
  <c r="L250" i="6" s="1"/>
  <c r="U250" i="6" s="1"/>
  <c r="G1063" i="6"/>
  <c r="K1063" i="6" s="1"/>
  <c r="L1063" i="6" s="1"/>
  <c r="U1063" i="6" s="1"/>
  <c r="G1715" i="6"/>
  <c r="K1715" i="6" s="1"/>
  <c r="L1715" i="6" s="1"/>
  <c r="U1715" i="6" s="1"/>
  <c r="G1239" i="6"/>
  <c r="K1239" i="6" s="1"/>
  <c r="L1239" i="6" s="1"/>
  <c r="U1239" i="6" s="1"/>
  <c r="G1288" i="6"/>
  <c r="K1288" i="6" s="1"/>
  <c r="L1288" i="6" s="1"/>
  <c r="U1288" i="6" s="1"/>
  <c r="G1569" i="6"/>
  <c r="K1569" i="6" s="1"/>
  <c r="L1569" i="6" s="1"/>
  <c r="U1569" i="6" s="1"/>
  <c r="G929" i="6"/>
  <c r="K929" i="6" s="1"/>
  <c r="L929" i="6" s="1"/>
  <c r="U929" i="6" s="1"/>
  <c r="G1266" i="6"/>
  <c r="K1266" i="6" s="1"/>
  <c r="L1266" i="6" s="1"/>
  <c r="U1266" i="6" s="1"/>
  <c r="G925" i="6"/>
  <c r="K925" i="6" s="1"/>
  <c r="L925" i="6" s="1"/>
  <c r="U925" i="6" s="1"/>
  <c r="G1580" i="6"/>
  <c r="K1580" i="6" s="1"/>
  <c r="L1580" i="6" s="1"/>
  <c r="U1580" i="6" s="1"/>
  <c r="G2254" i="6"/>
  <c r="K2254" i="6" s="1"/>
  <c r="L2254" i="6" s="1"/>
  <c r="U2254" i="6" s="1"/>
  <c r="G1059" i="6"/>
  <c r="K1059" i="6" s="1"/>
  <c r="L1059" i="6" s="1"/>
  <c r="U1059" i="6" s="1"/>
  <c r="G1936" i="6"/>
  <c r="K1936" i="6" s="1"/>
  <c r="L1936" i="6" s="1"/>
  <c r="U1936" i="6" s="1"/>
  <c r="G176" i="6"/>
  <c r="K176" i="6" s="1"/>
  <c r="L176" i="6" s="1"/>
  <c r="U176" i="6" s="1"/>
  <c r="G914" i="6"/>
  <c r="K914" i="6" s="1"/>
  <c r="L914" i="6" s="1"/>
  <c r="U914" i="6" s="1"/>
  <c r="G2116" i="6"/>
  <c r="K2116" i="6" s="1"/>
  <c r="L2116" i="6" s="1"/>
  <c r="U2116" i="6" s="1"/>
  <c r="G2008" i="6"/>
  <c r="K2008" i="6" s="1"/>
  <c r="L2008" i="6" s="1"/>
  <c r="U2008" i="6" s="1"/>
  <c r="G1781" i="6"/>
  <c r="K1781" i="6" s="1"/>
  <c r="L1781" i="6" s="1"/>
  <c r="U1781" i="6" s="1"/>
  <c r="G2063" i="6"/>
  <c r="K2063" i="6" s="1"/>
  <c r="L2063" i="6" s="1"/>
  <c r="U2063" i="6" s="1"/>
  <c r="G912" i="6"/>
  <c r="K912" i="6" s="1"/>
  <c r="L912" i="6" s="1"/>
  <c r="U912" i="6" s="1"/>
  <c r="G1750" i="6"/>
  <c r="K1750" i="6" s="1"/>
  <c r="L1750" i="6" s="1"/>
  <c r="U1750" i="6" s="1"/>
  <c r="G916" i="6"/>
  <c r="K916" i="6" s="1"/>
  <c r="L916" i="6" s="1"/>
  <c r="U916" i="6" s="1"/>
  <c r="G2238" i="6"/>
  <c r="K2238" i="6" s="1"/>
  <c r="L2238" i="6" s="1"/>
  <c r="U2238" i="6" s="1"/>
  <c r="G547" i="6"/>
  <c r="K547" i="6" s="1"/>
  <c r="L547" i="6" s="1"/>
  <c r="U547" i="6" s="1"/>
  <c r="G1235" i="6"/>
  <c r="K1235" i="6" s="1"/>
  <c r="L1235" i="6" s="1"/>
  <c r="U1235" i="6" s="1"/>
  <c r="G57" i="6"/>
  <c r="K57" i="6" s="1"/>
  <c r="L57" i="6" s="1"/>
  <c r="U57" i="6" s="1"/>
  <c r="G1882" i="6"/>
  <c r="K1882" i="6" s="1"/>
  <c r="L1882" i="6" s="1"/>
  <c r="U1882" i="6" s="1"/>
  <c r="G1271" i="6"/>
  <c r="K1271" i="6" s="1"/>
  <c r="L1271" i="6" s="1"/>
  <c r="U1271" i="6" s="1"/>
  <c r="G1524" i="6"/>
  <c r="K1524" i="6" s="1"/>
  <c r="L1524" i="6" s="1"/>
  <c r="U1524" i="6" s="1"/>
  <c r="G911" i="6"/>
  <c r="K911" i="6" s="1"/>
  <c r="L911" i="6" s="1"/>
  <c r="U911" i="6" s="1"/>
  <c r="G221" i="6"/>
  <c r="K221" i="6" s="1"/>
  <c r="L221" i="6" s="1"/>
  <c r="U221" i="6" s="1"/>
  <c r="G269" i="6"/>
  <c r="K269" i="6" s="1"/>
  <c r="L269" i="6" s="1"/>
  <c r="U269" i="6" s="1"/>
  <c r="G1076" i="6"/>
  <c r="K1076" i="6" s="1"/>
  <c r="L1076" i="6" s="1"/>
  <c r="U1076" i="6" s="1"/>
  <c r="G1355" i="6"/>
  <c r="K1355" i="6" s="1"/>
  <c r="L1355" i="6" s="1"/>
  <c r="U1355" i="6" s="1"/>
  <c r="G872" i="6"/>
  <c r="K872" i="6" s="1"/>
  <c r="L872" i="6" s="1"/>
  <c r="U872" i="6" s="1"/>
  <c r="G1780" i="6"/>
  <c r="K1780" i="6" s="1"/>
  <c r="L1780" i="6" s="1"/>
  <c r="U1780" i="6" s="1"/>
  <c r="G242" i="6"/>
  <c r="K242" i="6" s="1"/>
  <c r="L242" i="6" s="1"/>
  <c r="U242" i="6" s="1"/>
  <c r="G926" i="6"/>
  <c r="K926" i="6" s="1"/>
  <c r="L926" i="6" s="1"/>
  <c r="U926" i="6" s="1"/>
  <c r="G1767" i="6"/>
  <c r="K1767" i="6" s="1"/>
  <c r="L1767" i="6" s="1"/>
  <c r="U1767" i="6" s="1"/>
  <c r="G862" i="6"/>
  <c r="K862" i="6" s="1"/>
  <c r="L862" i="6" s="1"/>
  <c r="U862" i="6" s="1"/>
  <c r="G1619" i="6"/>
  <c r="K1619" i="6" s="1"/>
  <c r="L1619" i="6" s="1"/>
  <c r="U1619" i="6" s="1"/>
  <c r="G915" i="6"/>
  <c r="K915" i="6" s="1"/>
  <c r="L915" i="6" s="1"/>
  <c r="U915" i="6" s="1"/>
  <c r="G109" i="6"/>
  <c r="K109" i="6" s="1"/>
  <c r="L109" i="6" s="1"/>
  <c r="U109" i="6" s="1"/>
  <c r="G909" i="6"/>
  <c r="K909" i="6" s="1"/>
  <c r="L909" i="6" s="1"/>
  <c r="U909" i="6" s="1"/>
  <c r="G223" i="6"/>
  <c r="K223" i="6" s="1"/>
  <c r="L223" i="6" s="1"/>
  <c r="U223" i="6" s="1"/>
  <c r="G2241" i="6"/>
  <c r="K2241" i="6" s="1"/>
  <c r="L2241" i="6" s="1"/>
  <c r="U2241" i="6" s="1"/>
  <c r="G754" i="6"/>
  <c r="K754" i="6" s="1"/>
  <c r="L754" i="6" s="1"/>
  <c r="U754" i="6" s="1"/>
  <c r="G340" i="6"/>
  <c r="K340" i="6" s="1"/>
  <c r="L340" i="6" s="1"/>
  <c r="U340" i="6" s="1"/>
  <c r="G1435" i="6"/>
  <c r="K1435" i="6" s="1"/>
  <c r="L1435" i="6" s="1"/>
  <c r="U1435" i="6" s="1"/>
  <c r="G2320" i="6"/>
  <c r="K2320" i="6" s="1"/>
  <c r="L2320" i="6" s="1"/>
  <c r="U2320" i="6" s="1"/>
  <c r="G2297" i="6"/>
  <c r="G2240" i="6"/>
  <c r="K2240" i="6" s="1"/>
  <c r="L2240" i="6" s="1"/>
  <c r="U2240" i="6" s="1"/>
  <c r="G1232" i="6"/>
  <c r="K1232" i="6" s="1"/>
  <c r="L1232" i="6" s="1"/>
  <c r="U1232" i="6" s="1"/>
  <c r="G1057" i="6"/>
  <c r="K1057" i="6" s="1"/>
  <c r="L1057" i="6" s="1"/>
  <c r="U1057" i="6" s="1"/>
  <c r="G1711" i="6"/>
  <c r="K1711" i="6" s="1"/>
  <c r="L1711" i="6" s="1"/>
  <c r="U1711" i="6" s="1"/>
  <c r="G2177" i="6"/>
  <c r="K2177" i="6" s="1"/>
  <c r="L2177" i="6" s="1"/>
  <c r="U2177" i="6" s="1"/>
  <c r="G1852" i="6"/>
  <c r="K1852" i="6" s="1"/>
  <c r="L1852" i="6" s="1"/>
  <c r="U1852" i="6" s="1"/>
  <c r="G1499" i="6"/>
  <c r="K1499" i="6" s="1"/>
  <c r="L1499" i="6" s="1"/>
  <c r="U1499" i="6" s="1"/>
  <c r="G1252" i="6"/>
  <c r="K1252" i="6" s="1"/>
  <c r="L1252" i="6" s="1"/>
  <c r="U1252" i="6" s="1"/>
  <c r="G893" i="6"/>
  <c r="K893" i="6" s="1"/>
  <c r="L893" i="6" s="1"/>
  <c r="U893" i="6" s="1"/>
  <c r="G1046" i="6"/>
  <c r="K1046" i="6" s="1"/>
  <c r="L1046" i="6" s="1"/>
  <c r="U1046" i="6" s="1"/>
  <c r="G1334" i="6"/>
  <c r="K1334" i="6" s="1"/>
  <c r="L1334" i="6" s="1"/>
  <c r="U1334" i="6" s="1"/>
  <c r="G1245" i="6"/>
  <c r="K1245" i="6" s="1"/>
  <c r="L1245" i="6" s="1"/>
  <c r="U1245" i="6" s="1"/>
  <c r="G2229" i="6"/>
  <c r="K2229" i="6" s="1"/>
  <c r="L2229" i="6" s="1"/>
  <c r="U2229" i="6" s="1"/>
  <c r="G2169" i="6"/>
  <c r="K2169" i="6" s="1"/>
  <c r="L2169" i="6" s="1"/>
  <c r="U2169" i="6" s="1"/>
  <c r="G477" i="6"/>
  <c r="K477" i="6" s="1"/>
  <c r="L477" i="6" s="1"/>
  <c r="U477" i="6" s="1"/>
  <c r="G1532" i="6"/>
  <c r="K1532" i="6" s="1"/>
  <c r="L1532" i="6" s="1"/>
  <c r="U1532" i="6" s="1"/>
  <c r="G1256" i="6"/>
  <c r="K1256" i="6" s="1"/>
  <c r="L1256" i="6" s="1"/>
  <c r="U1256" i="6" s="1"/>
  <c r="G1268" i="6"/>
  <c r="K1268" i="6" s="1"/>
  <c r="L1268" i="6" s="1"/>
  <c r="U1268" i="6" s="1"/>
  <c r="G2035" i="6"/>
  <c r="K2035" i="6" s="1"/>
  <c r="L2035" i="6" s="1"/>
  <c r="U2035" i="6" s="1"/>
  <c r="G1771" i="6"/>
  <c r="K1771" i="6" s="1"/>
  <c r="L1771" i="6" s="1"/>
  <c r="U1771" i="6" s="1"/>
  <c r="G1065" i="6"/>
  <c r="K1065" i="6" s="1"/>
  <c r="L1065" i="6" s="1"/>
  <c r="U1065" i="6" s="1"/>
  <c r="G2069" i="6"/>
  <c r="K2069" i="6" s="1"/>
  <c r="L2069" i="6" s="1"/>
  <c r="U2069" i="6" s="1"/>
  <c r="G66" i="6"/>
  <c r="K66" i="6" s="1"/>
  <c r="L66" i="6" s="1"/>
  <c r="U66" i="6" s="1"/>
  <c r="G1013" i="6"/>
  <c r="K1013" i="6" s="1"/>
  <c r="L1013" i="6" s="1"/>
  <c r="U1013" i="6" s="1"/>
  <c r="G1324" i="6"/>
  <c r="K1324" i="6" s="1"/>
  <c r="L1324" i="6" s="1"/>
  <c r="U1324" i="6" s="1"/>
  <c r="G238" i="6"/>
  <c r="K238" i="6" s="1"/>
  <c r="L238" i="6" s="1"/>
  <c r="U238" i="6" s="1"/>
  <c r="G1061" i="6"/>
  <c r="K1061" i="6" s="1"/>
  <c r="L1061" i="6" s="1"/>
  <c r="U1061" i="6" s="1"/>
  <c r="G288" i="6"/>
  <c r="K288" i="6" s="1"/>
  <c r="L288" i="6" s="1"/>
  <c r="U288" i="6" s="1"/>
  <c r="G397" i="6"/>
  <c r="K397" i="6" s="1"/>
  <c r="L397" i="6" s="1"/>
  <c r="U397" i="6" s="1"/>
  <c r="G898" i="6"/>
  <c r="K898" i="6" s="1"/>
  <c r="L898" i="6" s="1"/>
  <c r="U898" i="6" s="1"/>
  <c r="G900" i="6"/>
  <c r="K900" i="6" s="1"/>
  <c r="L900" i="6" s="1"/>
  <c r="U900" i="6" s="1"/>
  <c r="G185" i="6"/>
  <c r="K185" i="6" s="1"/>
  <c r="L185" i="6" s="1"/>
  <c r="U185" i="6" s="1"/>
  <c r="G2054" i="6"/>
  <c r="K2054" i="6" s="1"/>
  <c r="L2054" i="6" s="1"/>
  <c r="U2054" i="6" s="1"/>
  <c r="G773" i="6"/>
  <c r="K773" i="6" s="1"/>
  <c r="L773" i="6" s="1"/>
  <c r="U773" i="6" s="1"/>
  <c r="G1188" i="6"/>
  <c r="K1188" i="6" s="1"/>
  <c r="L1188" i="6" s="1"/>
  <c r="U1188" i="6" s="1"/>
  <c r="G817" i="6"/>
  <c r="K817" i="6" s="1"/>
  <c r="L817" i="6" s="1"/>
  <c r="U817" i="6" s="1"/>
  <c r="G542" i="6"/>
  <c r="K542" i="6" s="1"/>
  <c r="L542" i="6" s="1"/>
  <c r="U542" i="6" s="1"/>
  <c r="G113" i="6"/>
  <c r="K113" i="6" s="1"/>
  <c r="L113" i="6" s="1"/>
  <c r="U113" i="6" s="1"/>
  <c r="G1550" i="6"/>
  <c r="K1550" i="6" s="1"/>
  <c r="L1550" i="6" s="1"/>
  <c r="U1550" i="6" s="1"/>
  <c r="G2329" i="6"/>
  <c r="K2329" i="6" s="1"/>
  <c r="L2329" i="6" s="1"/>
  <c r="U2329" i="6" s="1"/>
  <c r="G2311" i="6"/>
  <c r="K2311" i="6" s="1"/>
  <c r="L2311" i="6" s="1"/>
  <c r="U2311" i="6" s="1"/>
  <c r="G2310" i="6"/>
  <c r="K2310" i="6" s="1"/>
  <c r="L2310" i="6" s="1"/>
  <c r="U2310" i="6" s="1"/>
  <c r="G2324" i="6"/>
  <c r="K2324" i="6" s="1"/>
  <c r="L2324" i="6" s="1"/>
  <c r="U2324" i="6" s="1"/>
  <c r="G2315" i="6"/>
  <c r="K2315" i="6" s="1"/>
  <c r="L2315" i="6" s="1"/>
  <c r="U2315" i="6" s="1"/>
  <c r="G2306" i="6"/>
  <c r="K2306" i="6" s="1"/>
  <c r="L2306" i="6" s="1"/>
  <c r="U2306" i="6" s="1"/>
  <c r="G2325" i="6"/>
  <c r="K2325" i="6" s="1"/>
  <c r="L2325" i="6" s="1"/>
  <c r="U2325" i="6" s="1"/>
  <c r="G2328" i="6"/>
  <c r="K2328" i="6" s="1"/>
  <c r="L2328" i="6" s="1"/>
  <c r="U2328" i="6" s="1"/>
  <c r="G548" i="6"/>
  <c r="K548" i="6" s="1"/>
  <c r="L548" i="6" s="1"/>
  <c r="U548" i="6" s="1"/>
  <c r="G455" i="6"/>
  <c r="K455" i="6" s="1"/>
  <c r="L455" i="6" s="1"/>
  <c r="U455" i="6" s="1"/>
  <c r="G457" i="6"/>
  <c r="K457" i="6" s="1"/>
  <c r="L457" i="6" s="1"/>
  <c r="U457" i="6" s="1"/>
  <c r="G374" i="6"/>
  <c r="K374" i="6" s="1"/>
  <c r="L374" i="6" s="1"/>
  <c r="U374" i="6" s="1"/>
  <c r="G1754" i="6"/>
  <c r="K1754" i="6" s="1"/>
  <c r="L1754" i="6" s="1"/>
  <c r="U1754" i="6" s="1"/>
  <c r="G396" i="6"/>
  <c r="K396" i="6" s="1"/>
  <c r="L396" i="6" s="1"/>
  <c r="U396" i="6" s="1"/>
  <c r="G67" i="6"/>
  <c r="K67" i="6" s="1"/>
  <c r="L67" i="6" s="1"/>
  <c r="U67" i="6" s="1"/>
  <c r="G143" i="6"/>
  <c r="K143" i="6" s="1"/>
  <c r="L143" i="6" s="1"/>
  <c r="U143" i="6" s="1"/>
  <c r="G2001" i="6"/>
  <c r="K2001" i="6" s="1"/>
  <c r="L2001" i="6" s="1"/>
  <c r="U2001" i="6" s="1"/>
  <c r="G922" i="6"/>
  <c r="K922" i="6" s="1"/>
  <c r="L922" i="6" s="1"/>
  <c r="U922" i="6" s="1"/>
  <c r="G585" i="6"/>
  <c r="K585" i="6" s="1"/>
  <c r="L585" i="6" s="1"/>
  <c r="U585" i="6" s="1"/>
  <c r="G2226" i="6"/>
  <c r="K2226" i="6" s="1"/>
  <c r="L2226" i="6" s="1"/>
  <c r="U2226" i="6" s="1"/>
  <c r="G832" i="6"/>
  <c r="K832" i="6" s="1"/>
  <c r="L832" i="6" s="1"/>
  <c r="U832" i="6" s="1"/>
  <c r="G2030" i="6"/>
  <c r="K2030" i="6" s="1"/>
  <c r="L2030" i="6" s="1"/>
  <c r="U2030" i="6" s="1"/>
  <c r="G1457" i="6"/>
  <c r="K1457" i="6" s="1"/>
  <c r="L1457" i="6" s="1"/>
  <c r="U1457" i="6" s="1"/>
  <c r="G1216" i="6"/>
  <c r="K1216" i="6" s="1"/>
  <c r="L1216" i="6" s="1"/>
  <c r="U1216" i="6" s="1"/>
  <c r="G1572" i="6"/>
  <c r="K1572" i="6" s="1"/>
  <c r="L1572" i="6" s="1"/>
  <c r="U1572" i="6" s="1"/>
  <c r="G174" i="6"/>
  <c r="K174" i="6" s="1"/>
  <c r="L174" i="6" s="1"/>
  <c r="U174" i="6" s="1"/>
  <c r="G1060" i="6"/>
  <c r="K1060" i="6" s="1"/>
  <c r="L1060" i="6" s="1"/>
  <c r="U1060" i="6" s="1"/>
  <c r="G1166" i="6"/>
  <c r="K1166" i="6" s="1"/>
  <c r="L1166" i="6" s="1"/>
  <c r="U1166" i="6" s="1"/>
  <c r="G1213" i="6"/>
  <c r="K1213" i="6" s="1"/>
  <c r="L1213" i="6" s="1"/>
  <c r="U1213" i="6" s="1"/>
  <c r="G1219" i="6"/>
  <c r="K1219" i="6" s="1"/>
  <c r="L1219" i="6" s="1"/>
  <c r="U1219" i="6" s="1"/>
  <c r="G411" i="6"/>
  <c r="K411" i="6" s="1"/>
  <c r="L411" i="6" s="1"/>
  <c r="U411" i="6" s="1"/>
  <c r="G1700" i="6"/>
  <c r="K1700" i="6" s="1"/>
  <c r="L1700" i="6" s="1"/>
  <c r="U1700" i="6" s="1"/>
  <c r="G1891" i="6"/>
  <c r="K1891" i="6" s="1"/>
  <c r="L1891" i="6" s="1"/>
  <c r="U1891" i="6" s="1"/>
  <c r="G1909" i="6"/>
  <c r="K1909" i="6" s="1"/>
  <c r="L1909" i="6" s="1"/>
  <c r="U1909" i="6" s="1"/>
  <c r="G580" i="6"/>
  <c r="K580" i="6" s="1"/>
  <c r="L580" i="6" s="1"/>
  <c r="U580" i="6" s="1"/>
  <c r="G1221" i="6"/>
  <c r="K1221" i="6" s="1"/>
  <c r="L1221" i="6" s="1"/>
  <c r="U1221" i="6" s="1"/>
  <c r="G2251" i="6"/>
  <c r="K2251" i="6" s="1"/>
  <c r="L2251" i="6" s="1"/>
  <c r="U2251" i="6" s="1"/>
  <c r="G1047" i="6"/>
  <c r="K1047" i="6" s="1"/>
  <c r="L1047" i="6" s="1"/>
  <c r="U1047" i="6" s="1"/>
  <c r="G1809" i="6"/>
  <c r="K1809" i="6" s="1"/>
  <c r="L1809" i="6" s="1"/>
  <c r="U1809" i="6" s="1"/>
  <c r="G1551" i="6"/>
  <c r="K1551" i="6" s="1"/>
  <c r="L1551" i="6" s="1"/>
  <c r="U1551" i="6" s="1"/>
  <c r="G1483" i="6"/>
  <c r="K1483" i="6" s="1"/>
  <c r="L1483" i="6" s="1"/>
  <c r="U1483" i="6" s="1"/>
  <c r="G444" i="6"/>
  <c r="K444" i="6" s="1"/>
  <c r="L444" i="6" s="1"/>
  <c r="U444" i="6" s="1"/>
  <c r="G1663" i="6"/>
  <c r="K1663" i="6" s="1"/>
  <c r="L1663" i="6" s="1"/>
  <c r="U1663" i="6" s="1"/>
  <c r="G1162" i="6"/>
  <c r="K1162" i="6" s="1"/>
  <c r="L1162" i="6" s="1"/>
  <c r="U1162" i="6" s="1"/>
  <c r="G818" i="6"/>
  <c r="K818" i="6" s="1"/>
  <c r="L818" i="6" s="1"/>
  <c r="U818" i="6" s="1"/>
  <c r="G239" i="6"/>
  <c r="K239" i="6" s="1"/>
  <c r="L239" i="6" s="1"/>
  <c r="U239" i="6" s="1"/>
  <c r="G537" i="6"/>
  <c r="K537" i="6" s="1"/>
  <c r="L537" i="6" s="1"/>
  <c r="U537" i="6" s="1"/>
  <c r="G2321" i="6"/>
  <c r="K2321" i="6" s="1"/>
  <c r="L2321" i="6" s="1"/>
  <c r="U2321" i="6" s="1"/>
  <c r="G2343" i="6"/>
  <c r="K2343" i="6" s="1"/>
  <c r="L2343" i="6" s="1"/>
  <c r="U2343" i="6" s="1"/>
  <c r="G2317" i="6"/>
  <c r="K2317" i="6" s="1"/>
  <c r="L2317" i="6" s="1"/>
  <c r="U2317" i="6" s="1"/>
  <c r="G2342" i="6"/>
  <c r="K2342" i="6" s="1"/>
  <c r="L2342" i="6" s="1"/>
  <c r="U2342" i="6" s="1"/>
  <c r="G2307" i="6"/>
  <c r="K2307" i="6" s="1"/>
  <c r="L2307" i="6" s="1"/>
  <c r="U2307" i="6" s="1"/>
  <c r="G2330" i="6"/>
  <c r="K2330" i="6" s="1"/>
  <c r="L2330" i="6" s="1"/>
  <c r="U2330" i="6" s="1"/>
  <c r="G2316" i="6"/>
  <c r="K2316" i="6" s="1"/>
  <c r="L2316" i="6" s="1"/>
  <c r="U2316" i="6" s="1"/>
  <c r="G2313" i="6"/>
  <c r="K2313" i="6" s="1"/>
  <c r="L2313" i="6" s="1"/>
  <c r="U2313" i="6" s="1"/>
  <c r="G387" i="6"/>
  <c r="K387" i="6" s="1"/>
  <c r="L387" i="6" s="1"/>
  <c r="U387" i="6" s="1"/>
  <c r="G2011" i="6"/>
  <c r="K2011" i="6" s="1"/>
  <c r="L2011" i="6" s="1"/>
  <c r="U2011" i="6" s="1"/>
  <c r="G2290" i="6"/>
  <c r="K2290" i="6" s="1"/>
  <c r="L2290" i="6" s="1"/>
  <c r="U2290" i="6" s="1"/>
  <c r="G1866" i="6"/>
  <c r="K1866" i="6" s="1"/>
  <c r="L1866" i="6" s="1"/>
  <c r="U1866" i="6" s="1"/>
  <c r="G1574" i="6"/>
  <c r="K1574" i="6" s="1"/>
  <c r="L1574" i="6" s="1"/>
  <c r="U1574" i="6" s="1"/>
  <c r="G224" i="6"/>
  <c r="K224" i="6" s="1"/>
  <c r="L224" i="6" s="1"/>
  <c r="U224" i="6" s="1"/>
  <c r="G2255" i="6"/>
  <c r="K2255" i="6" s="1"/>
  <c r="L2255" i="6" s="1"/>
  <c r="U2255" i="6" s="1"/>
  <c r="G1220" i="6"/>
  <c r="K1220" i="6" s="1"/>
  <c r="L1220" i="6" s="1"/>
  <c r="U1220" i="6" s="1"/>
  <c r="G1366" i="6"/>
  <c r="K1366" i="6" s="1"/>
  <c r="L1366" i="6" s="1"/>
  <c r="U1366" i="6" s="1"/>
  <c r="G910" i="6"/>
  <c r="K910" i="6" s="1"/>
  <c r="L910" i="6" s="1"/>
  <c r="U910" i="6" s="1"/>
  <c r="G357" i="6"/>
  <c r="K357" i="6" s="1"/>
  <c r="L357" i="6" s="1"/>
  <c r="U357" i="6" s="1"/>
  <c r="G1329" i="6"/>
  <c r="K1329" i="6" s="1"/>
  <c r="L1329" i="6" s="1"/>
  <c r="U1329" i="6" s="1"/>
  <c r="G684" i="6"/>
  <c r="K684" i="6" s="1"/>
  <c r="L684" i="6" s="1"/>
  <c r="U684" i="6" s="1"/>
  <c r="G168" i="6"/>
  <c r="K168" i="6" s="1"/>
  <c r="L168" i="6" s="1"/>
  <c r="U168" i="6" s="1"/>
  <c r="G1540" i="6"/>
  <c r="K1540" i="6" s="1"/>
  <c r="L1540" i="6" s="1"/>
  <c r="U1540" i="6" s="1"/>
  <c r="G1067" i="6"/>
  <c r="K1067" i="6" s="1"/>
  <c r="L1067" i="6" s="1"/>
  <c r="U1067" i="6" s="1"/>
  <c r="G1069" i="6"/>
  <c r="K1069" i="6" s="1"/>
  <c r="L1069" i="6" s="1"/>
  <c r="U1069" i="6" s="1"/>
  <c r="G1229" i="6"/>
  <c r="K1229" i="6" s="1"/>
  <c r="L1229" i="6" s="1"/>
  <c r="U1229" i="6" s="1"/>
  <c r="G56" i="6"/>
  <c r="K56" i="6" s="1"/>
  <c r="L56" i="6" s="1"/>
  <c r="U56" i="6" s="1"/>
  <c r="G1763" i="6"/>
  <c r="K1763" i="6" s="1"/>
  <c r="L1763" i="6" s="1"/>
  <c r="U1763" i="6" s="1"/>
  <c r="G1337" i="6"/>
  <c r="K1337" i="6" s="1"/>
  <c r="L1337" i="6" s="1"/>
  <c r="U1337" i="6" s="1"/>
  <c r="G2019" i="6"/>
  <c r="K2019" i="6" s="1"/>
  <c r="L2019" i="6" s="1"/>
  <c r="U2019" i="6" s="1"/>
  <c r="G907" i="6"/>
  <c r="K907" i="6" s="1"/>
  <c r="L907" i="6" s="1"/>
  <c r="U907" i="6" s="1"/>
  <c r="G515" i="6"/>
  <c r="K515" i="6" s="1"/>
  <c r="L515" i="6" s="1"/>
  <c r="U515" i="6" s="1"/>
  <c r="G1784" i="6"/>
  <c r="K1784" i="6" s="1"/>
  <c r="L1784" i="6" s="1"/>
  <c r="U1784" i="6" s="1"/>
  <c r="G919" i="6"/>
  <c r="K919" i="6" s="1"/>
  <c r="L919" i="6" s="1"/>
  <c r="U919" i="6" s="1"/>
  <c r="G903" i="6"/>
  <c r="K903" i="6" s="1"/>
  <c r="L903" i="6" s="1"/>
  <c r="U903" i="6" s="1"/>
  <c r="G1222" i="6"/>
  <c r="K1222" i="6" s="1"/>
  <c r="L1222" i="6" s="1"/>
  <c r="U1222" i="6" s="1"/>
  <c r="G266" i="6"/>
  <c r="K266" i="6" s="1"/>
  <c r="L266" i="6" s="1"/>
  <c r="U266" i="6" s="1"/>
  <c r="G1135" i="6"/>
  <c r="K1135" i="6" s="1"/>
  <c r="L1135" i="6" s="1"/>
  <c r="U1135" i="6" s="1"/>
  <c r="G476" i="6"/>
  <c r="K476" i="6" s="1"/>
  <c r="L476" i="6" s="1"/>
  <c r="U476" i="6" s="1"/>
  <c r="G1458" i="6"/>
  <c r="K1458" i="6" s="1"/>
  <c r="L1458" i="6" s="1"/>
  <c r="U1458" i="6" s="1"/>
  <c r="G465" i="6"/>
  <c r="K465" i="6" s="1"/>
  <c r="L465" i="6" s="1"/>
  <c r="U465" i="6" s="1"/>
  <c r="G1576" i="6"/>
  <c r="K1576" i="6" s="1"/>
  <c r="L1576" i="6" s="1"/>
  <c r="U1576" i="6" s="1"/>
  <c r="G1571" i="6"/>
  <c r="K1571" i="6" s="1"/>
  <c r="L1571" i="6" s="1"/>
  <c r="U1571" i="6" s="1"/>
  <c r="G1464" i="6"/>
  <c r="K1464" i="6" s="1"/>
  <c r="L1464" i="6" s="1"/>
  <c r="U1464" i="6" s="1"/>
  <c r="G222" i="6"/>
  <c r="K222" i="6" s="1"/>
  <c r="L222" i="6" s="1"/>
  <c r="U222" i="6" s="1"/>
  <c r="G918" i="6"/>
  <c r="K918" i="6" s="1"/>
  <c r="L918" i="6" s="1"/>
  <c r="U918" i="6" s="1"/>
  <c r="G240" i="6"/>
  <c r="K240" i="6" s="1"/>
  <c r="L240" i="6" s="1"/>
  <c r="U240" i="6" s="1"/>
  <c r="G2312" i="6"/>
  <c r="K2312" i="6" s="1"/>
  <c r="L2312" i="6" s="1"/>
  <c r="U2312" i="6" s="1"/>
  <c r="G2327" i="6"/>
  <c r="K2327" i="6" s="1"/>
  <c r="L2327" i="6" s="1"/>
  <c r="U2327" i="6" s="1"/>
  <c r="G2309" i="6"/>
  <c r="K2309" i="6" s="1"/>
  <c r="L2309" i="6" s="1"/>
  <c r="U2309" i="6" s="1"/>
  <c r="G2326" i="6"/>
  <c r="K2326" i="6" s="1"/>
  <c r="L2326" i="6" s="1"/>
  <c r="U2326" i="6" s="1"/>
  <c r="G2323" i="6"/>
  <c r="K2323" i="6" s="1"/>
  <c r="L2323" i="6" s="1"/>
  <c r="U2323" i="6" s="1"/>
  <c r="G2322" i="6"/>
  <c r="K2322" i="6" s="1"/>
  <c r="L2322" i="6" s="1"/>
  <c r="U2322" i="6" s="1"/>
  <c r="G2308" i="6"/>
  <c r="K2308" i="6" s="1"/>
  <c r="L2308" i="6" s="1"/>
  <c r="U2308" i="6" s="1"/>
  <c r="G2305" i="6"/>
  <c r="K2305" i="6" s="1"/>
  <c r="L2305" i="6" s="1"/>
  <c r="U2305" i="6" s="1"/>
  <c r="G1181" i="6"/>
  <c r="K1181" i="6" s="1"/>
  <c r="L1181" i="6" s="1"/>
  <c r="U1181" i="6" s="1"/>
  <c r="G2052" i="6"/>
  <c r="K2052" i="6" s="1"/>
  <c r="L2052" i="6" s="1"/>
  <c r="U2052" i="6" s="1"/>
  <c r="G1526" i="6"/>
  <c r="K1526" i="6" s="1"/>
  <c r="L1526" i="6" s="1"/>
  <c r="U1526" i="6" s="1"/>
  <c r="G768" i="6"/>
  <c r="K768" i="6" s="1"/>
  <c r="L768" i="6" s="1"/>
  <c r="U768" i="6" s="1"/>
  <c r="G1617" i="6"/>
  <c r="K1617" i="6" s="1"/>
  <c r="L1617" i="6" s="1"/>
  <c r="U1617" i="6" s="1"/>
  <c r="G902" i="6"/>
  <c r="K902" i="6" s="1"/>
  <c r="L902" i="6" s="1"/>
  <c r="U902" i="6" s="1"/>
  <c r="G136" i="6"/>
  <c r="K136" i="6" s="1"/>
  <c r="L136" i="6" s="1"/>
  <c r="U136" i="6" s="1"/>
  <c r="G2252" i="6"/>
  <c r="K2252" i="6" s="1"/>
  <c r="L2252" i="6" s="1"/>
  <c r="U2252" i="6" s="1"/>
  <c r="G1377" i="6"/>
  <c r="K1377" i="6" s="1"/>
  <c r="L1377" i="6" s="1"/>
  <c r="U1377" i="6" s="1"/>
  <c r="G1421" i="6"/>
  <c r="K1421" i="6" s="1"/>
  <c r="L1421" i="6" s="1"/>
  <c r="U1421" i="6" s="1"/>
  <c r="G1912" i="6"/>
  <c r="K1912" i="6" s="1"/>
  <c r="L1912" i="6" s="1"/>
  <c r="U1912" i="6" s="1"/>
  <c r="G1735" i="6"/>
  <c r="K1735" i="6" s="1"/>
  <c r="L1735" i="6" s="1"/>
  <c r="U1735" i="6" s="1"/>
  <c r="G54" i="6"/>
  <c r="K54" i="6" s="1"/>
  <c r="L54" i="6" s="1"/>
  <c r="U54" i="6" s="1"/>
  <c r="G1431" i="6"/>
  <c r="K1431" i="6" s="1"/>
  <c r="L1431" i="6" s="1"/>
  <c r="U1431" i="6" s="1"/>
  <c r="G901" i="6"/>
  <c r="K901" i="6" s="1"/>
  <c r="L901" i="6" s="1"/>
  <c r="U901" i="6" s="1"/>
  <c r="G1012" i="6"/>
  <c r="K1012" i="6" s="1"/>
  <c r="L1012" i="6" s="1"/>
  <c r="U1012" i="6" s="1"/>
  <c r="G2292" i="6"/>
  <c r="K2292" i="6" s="1"/>
  <c r="L2292" i="6" s="1"/>
  <c r="U2292" i="6" s="1"/>
  <c r="G1477" i="6"/>
  <c r="K1477" i="6" s="1"/>
  <c r="L1477" i="6" s="1"/>
  <c r="U1477" i="6" s="1"/>
  <c r="G769" i="6"/>
  <c r="K769" i="6" s="1"/>
  <c r="L769" i="6" s="1"/>
  <c r="U769" i="6" s="1"/>
  <c r="G1027" i="6"/>
  <c r="K1027" i="6" s="1"/>
  <c r="L1027" i="6" s="1"/>
  <c r="U1027" i="6" s="1"/>
  <c r="G544" i="6"/>
  <c r="K544" i="6" s="1"/>
  <c r="L544" i="6" s="1"/>
  <c r="U544" i="6" s="1"/>
  <c r="G1367" i="6"/>
  <c r="K1367" i="6" s="1"/>
  <c r="L1367" i="6" s="1"/>
  <c r="U1367" i="6" s="1"/>
  <c r="G1543" i="6"/>
  <c r="K1543" i="6" s="1"/>
  <c r="L1543" i="6" s="1"/>
  <c r="U1543" i="6" s="1"/>
  <c r="G579" i="6"/>
  <c r="K579" i="6" s="1"/>
  <c r="L579" i="6" s="1"/>
  <c r="U579" i="6" s="1"/>
  <c r="G1378" i="6"/>
  <c r="K1378" i="6" s="1"/>
  <c r="L1378" i="6" s="1"/>
  <c r="U1378" i="6" s="1"/>
  <c r="G541" i="6"/>
  <c r="K541" i="6" s="1"/>
  <c r="L541" i="6" s="1"/>
  <c r="U541" i="6" s="1"/>
  <c r="G2168" i="6"/>
  <c r="K2168" i="6" s="1"/>
  <c r="L2168" i="6" s="1"/>
  <c r="U2168" i="6" s="1"/>
  <c r="G575" i="6"/>
  <c r="K575" i="6" s="1"/>
  <c r="L575" i="6" s="1"/>
  <c r="U575" i="6" s="1"/>
  <c r="G1529" i="6"/>
  <c r="K1529" i="6" s="1"/>
  <c r="L1529" i="6" s="1"/>
  <c r="U1529" i="6" s="1"/>
  <c r="G551" i="6"/>
  <c r="K551" i="6" s="1"/>
  <c r="L551" i="6" s="1"/>
  <c r="U551" i="6" s="1"/>
  <c r="G534" i="6"/>
  <c r="K534" i="6" s="1"/>
  <c r="L534" i="6" s="1"/>
  <c r="U534" i="6" s="1"/>
  <c r="G1036" i="6"/>
  <c r="K1036" i="6" s="1"/>
  <c r="L1036" i="6" s="1"/>
  <c r="U1036" i="6" s="1"/>
  <c r="G1911" i="6"/>
  <c r="K1911" i="6" s="1"/>
  <c r="L1911" i="6" s="1"/>
  <c r="U1911" i="6" s="1"/>
  <c r="G2231" i="6"/>
  <c r="K2231" i="6" s="1"/>
  <c r="L2231" i="6" s="1"/>
  <c r="U2231" i="6" s="1"/>
  <c r="G424" i="6"/>
  <c r="K424" i="6" s="1"/>
  <c r="L424" i="6" s="1"/>
  <c r="U424" i="6" s="1"/>
  <c r="G1718" i="6"/>
  <c r="K1718" i="6" s="1"/>
  <c r="L1718" i="6" s="1"/>
  <c r="U1718" i="6" s="1"/>
  <c r="G2020" i="6"/>
  <c r="K2020" i="6" s="1"/>
  <c r="L2020" i="6" s="1"/>
  <c r="U2020" i="6" s="1"/>
  <c r="G573" i="6"/>
  <c r="K573" i="6" s="1"/>
  <c r="L573" i="6" s="1"/>
  <c r="U573" i="6" s="1"/>
  <c r="G217" i="6"/>
  <c r="K217" i="6" s="1"/>
  <c r="L217" i="6" s="1"/>
  <c r="U217" i="6" s="1"/>
  <c r="G1318" i="6"/>
  <c r="K1318" i="6" s="1"/>
  <c r="L1318" i="6" s="1"/>
  <c r="U1318" i="6" s="1"/>
  <c r="G2319" i="6"/>
  <c r="K2319" i="6" s="1"/>
  <c r="L2319" i="6" s="1"/>
  <c r="U2319" i="6" s="1"/>
  <c r="G2318" i="6"/>
  <c r="K2318" i="6" s="1"/>
  <c r="L2318" i="6" s="1"/>
  <c r="U2318" i="6" s="1"/>
  <c r="G2340" i="6"/>
  <c r="K2340" i="6" s="1"/>
  <c r="L2340" i="6" s="1"/>
  <c r="U2340" i="6" s="1"/>
  <c r="G2300" i="6"/>
  <c r="K2300" i="6" s="1"/>
  <c r="L2300" i="6" s="1"/>
  <c r="U2300" i="6" s="1"/>
  <c r="G2314" i="6"/>
  <c r="K2314" i="6" s="1"/>
  <c r="L2314" i="6" s="1"/>
  <c r="U2314" i="6" s="1"/>
  <c r="G2341" i="6"/>
  <c r="K2341" i="6" s="1"/>
  <c r="L2341" i="6" s="1"/>
  <c r="U2341" i="6" s="1"/>
  <c r="G2336" i="6"/>
  <c r="K2336" i="6" s="1"/>
  <c r="L2336" i="6" s="1"/>
  <c r="U2336" i="6" s="1"/>
  <c r="G906" i="6"/>
  <c r="K906" i="6" s="1"/>
  <c r="L906" i="6" s="1"/>
  <c r="U906" i="6" s="1"/>
  <c r="G751" i="6"/>
  <c r="K751" i="6" s="1"/>
  <c r="L751" i="6" s="1"/>
  <c r="U751" i="6" s="1"/>
  <c r="G2223" i="6"/>
  <c r="K2223" i="6" s="1"/>
  <c r="L2223" i="6" s="1"/>
  <c r="U2223" i="6" s="1"/>
  <c r="G440" i="6"/>
  <c r="K440" i="6" s="1"/>
  <c r="L440" i="6" s="1"/>
  <c r="U440" i="6" s="1"/>
  <c r="G507" i="6"/>
  <c r="K507" i="6" s="1"/>
  <c r="L507" i="6" s="1"/>
  <c r="U507" i="6" s="1"/>
  <c r="G1523" i="6"/>
  <c r="K1523" i="6" s="1"/>
  <c r="L1523" i="6" s="1"/>
  <c r="U1523" i="6" s="1"/>
  <c r="G1153" i="6"/>
  <c r="K1153" i="6" s="1"/>
  <c r="L1153" i="6" s="1"/>
  <c r="U1153" i="6" s="1"/>
  <c r="G808" i="6"/>
  <c r="K808" i="6" s="1"/>
  <c r="L808" i="6" s="1"/>
  <c r="U808" i="6" s="1"/>
  <c r="G669" i="6"/>
  <c r="K669" i="6" s="1"/>
  <c r="L669" i="6" s="1"/>
  <c r="U669" i="6" s="1"/>
  <c r="G2180" i="6"/>
  <c r="K2180" i="6" s="1"/>
  <c r="L2180" i="6" s="1"/>
  <c r="U2180" i="6" s="1"/>
  <c r="G1846" i="6"/>
  <c r="K1846" i="6" s="1"/>
  <c r="L1846" i="6" s="1"/>
  <c r="U1846" i="6" s="1"/>
  <c r="G1487" i="6"/>
  <c r="K1487" i="6" s="1"/>
  <c r="L1487" i="6" s="1"/>
  <c r="U1487" i="6" s="1"/>
  <c r="G734" i="6"/>
  <c r="K734" i="6" s="1"/>
  <c r="L734" i="6" s="1"/>
  <c r="U734" i="6" s="1"/>
  <c r="G2248" i="6"/>
  <c r="K2248" i="6" s="1"/>
  <c r="L2248" i="6" s="1"/>
  <c r="U2248" i="6" s="1"/>
  <c r="G1126" i="6"/>
  <c r="K1126" i="6" s="1"/>
  <c r="L1126" i="6" s="1"/>
  <c r="U1126" i="6" s="1"/>
  <c r="G1749" i="6"/>
  <c r="K1749" i="6" s="1"/>
  <c r="L1749" i="6" s="1"/>
  <c r="U1749" i="6" s="1"/>
  <c r="G511" i="6"/>
  <c r="K511" i="6" s="1"/>
  <c r="L511" i="6" s="1"/>
  <c r="U511" i="6" s="1"/>
  <c r="G2283" i="6"/>
  <c r="K2283" i="6" s="1"/>
  <c r="L2283" i="6" s="1"/>
  <c r="U2283" i="6" s="1"/>
  <c r="G1698" i="6"/>
  <c r="K1698" i="6" s="1"/>
  <c r="L1698" i="6" s="1"/>
  <c r="U1698" i="6" s="1"/>
  <c r="G535" i="6"/>
  <c r="K535" i="6" s="1"/>
  <c r="L535" i="6" s="1"/>
  <c r="U535" i="6" s="1"/>
  <c r="G1020" i="6"/>
  <c r="K1020" i="6" s="1"/>
  <c r="L1020" i="6" s="1"/>
  <c r="U1020" i="6" s="1"/>
  <c r="G2162" i="6"/>
  <c r="K2162" i="6" s="1"/>
  <c r="L2162" i="6" s="1"/>
  <c r="U2162" i="6" s="1"/>
  <c r="G249" i="6"/>
  <c r="K249" i="6" s="1"/>
  <c r="L249" i="6" s="1"/>
  <c r="U249" i="6" s="1"/>
  <c r="G467" i="6"/>
  <c r="K467" i="6" s="1"/>
  <c r="L467" i="6" s="1"/>
  <c r="U467" i="6" s="1"/>
  <c r="G1869" i="6"/>
  <c r="K1869" i="6" s="1"/>
  <c r="L1869" i="6" s="1"/>
  <c r="U1869" i="6" s="1"/>
  <c r="G1677" i="6"/>
  <c r="K1677" i="6" s="1"/>
  <c r="L1677" i="6" s="1"/>
  <c r="U1677" i="6" s="1"/>
  <c r="G1438" i="6"/>
  <c r="K1438" i="6" s="1"/>
  <c r="L1438" i="6" s="1"/>
  <c r="U1438" i="6" s="1"/>
  <c r="G1440" i="6"/>
  <c r="K1440" i="6" s="1"/>
  <c r="L1440" i="6" s="1"/>
  <c r="U1440" i="6" s="1"/>
  <c r="G1694" i="6"/>
  <c r="K1694" i="6" s="1"/>
  <c r="L1694" i="6" s="1"/>
  <c r="U1694" i="6" s="1"/>
  <c r="G528" i="6"/>
  <c r="K528" i="6" s="1"/>
  <c r="L528" i="6" s="1"/>
  <c r="U528" i="6" s="1"/>
  <c r="G1714" i="6"/>
  <c r="K1714" i="6" s="1"/>
  <c r="L1714" i="6" s="1"/>
  <c r="U1714" i="6" s="1"/>
  <c r="G2184" i="6"/>
  <c r="K2184" i="6" s="1"/>
  <c r="L2184" i="6" s="1"/>
  <c r="U2184" i="6" s="1"/>
  <c r="G685" i="6"/>
  <c r="K685" i="6" s="1"/>
  <c r="L685" i="6" s="1"/>
  <c r="U685" i="6" s="1"/>
  <c r="G1053" i="6"/>
  <c r="K1053" i="6" s="1"/>
  <c r="L1053" i="6" s="1"/>
  <c r="U1053" i="6" s="1"/>
  <c r="G1876" i="6"/>
  <c r="K1876" i="6" s="1"/>
  <c r="L1876" i="6" s="1"/>
  <c r="U1876" i="6" s="1"/>
  <c r="G2163" i="6"/>
  <c r="K2163" i="6" s="1"/>
  <c r="L2163" i="6" s="1"/>
  <c r="U2163" i="6" s="1"/>
  <c r="G1770" i="6"/>
  <c r="K1770" i="6" s="1"/>
  <c r="L1770" i="6" s="1"/>
  <c r="U1770" i="6" s="1"/>
  <c r="G1446" i="6"/>
  <c r="K1446" i="6" s="1"/>
  <c r="L1446" i="6" s="1"/>
  <c r="U1446" i="6" s="1"/>
  <c r="G761" i="6"/>
  <c r="K761" i="6" s="1"/>
  <c r="L761" i="6" s="1"/>
  <c r="U761" i="6" s="1"/>
  <c r="G1009" i="6"/>
  <c r="K1009" i="6" s="1"/>
  <c r="L1009" i="6" s="1"/>
  <c r="U1009" i="6" s="1"/>
  <c r="G1035" i="6"/>
  <c r="K1035" i="6" s="1"/>
  <c r="L1035" i="6" s="1"/>
  <c r="U1035" i="6" s="1"/>
  <c r="G1497" i="6"/>
  <c r="K1497" i="6" s="1"/>
  <c r="L1497" i="6" s="1"/>
  <c r="U1497" i="6" s="1"/>
  <c r="G1210" i="6"/>
  <c r="K1210" i="6" s="1"/>
  <c r="L1210" i="6" s="1"/>
  <c r="U1210" i="6" s="1"/>
  <c r="G2266" i="6"/>
  <c r="K2266" i="6" s="1"/>
  <c r="L2266" i="6" s="1"/>
  <c r="U2266" i="6" s="1"/>
  <c r="G890" i="6"/>
  <c r="K890" i="6" s="1"/>
  <c r="L890" i="6" s="1"/>
  <c r="U890" i="6" s="1"/>
  <c r="G1225" i="6"/>
  <c r="K1225" i="6" s="1"/>
  <c r="L1225" i="6" s="1"/>
  <c r="U1225" i="6" s="1"/>
  <c r="G1509" i="6"/>
  <c r="K1509" i="6" s="1"/>
  <c r="L1509" i="6" s="1"/>
  <c r="U1509" i="6" s="1"/>
  <c r="G830" i="6"/>
  <c r="K830" i="6" s="1"/>
  <c r="L830" i="6" s="1"/>
  <c r="U830" i="6" s="1"/>
  <c r="G1686" i="6"/>
  <c r="K1686" i="6" s="1"/>
  <c r="L1686" i="6" s="1"/>
  <c r="U1686" i="6" s="1"/>
  <c r="G1389" i="6"/>
  <c r="K1389" i="6" s="1"/>
  <c r="L1389" i="6" s="1"/>
  <c r="U1389" i="6" s="1"/>
  <c r="G1130" i="6"/>
  <c r="K1130" i="6" s="1"/>
  <c r="L1130" i="6" s="1"/>
  <c r="U1130" i="6" s="1"/>
  <c r="G1667" i="6"/>
  <c r="K1667" i="6" s="1"/>
  <c r="L1667" i="6" s="1"/>
  <c r="U1667" i="6" s="1"/>
  <c r="G1521" i="6"/>
  <c r="K1521" i="6" s="1"/>
  <c r="L1521" i="6" s="1"/>
  <c r="U1521" i="6" s="1"/>
  <c r="G127" i="6"/>
  <c r="K127" i="6" s="1"/>
  <c r="L127" i="6" s="1"/>
  <c r="U127" i="6" s="1"/>
  <c r="G2276" i="6"/>
  <c r="K2276" i="6" s="1"/>
  <c r="L2276" i="6" s="1"/>
  <c r="U2276" i="6" s="1"/>
  <c r="G2272" i="6"/>
  <c r="K2272" i="6" s="1"/>
  <c r="L2272" i="6" s="1"/>
  <c r="U2272" i="6" s="1"/>
  <c r="G758" i="6"/>
  <c r="K758" i="6" s="1"/>
  <c r="L758" i="6" s="1"/>
  <c r="U758" i="6" s="1"/>
  <c r="G1738" i="6"/>
  <c r="K1738" i="6" s="1"/>
  <c r="L1738" i="6" s="1"/>
  <c r="U1738" i="6" s="1"/>
  <c r="G696" i="6"/>
  <c r="K696" i="6" s="1"/>
  <c r="L696" i="6" s="1"/>
  <c r="U696" i="6" s="1"/>
  <c r="G1026" i="6"/>
  <c r="K1026" i="6" s="1"/>
  <c r="L1026" i="6" s="1"/>
  <c r="U1026" i="6" s="1"/>
  <c r="G1325" i="6"/>
  <c r="K1325" i="6" s="1"/>
  <c r="L1325" i="6" s="1"/>
  <c r="U1325" i="6" s="1"/>
  <c r="G1201" i="6"/>
  <c r="K1201" i="6" s="1"/>
  <c r="L1201" i="6" s="1"/>
  <c r="U1201" i="6" s="1"/>
  <c r="G1246" i="6"/>
  <c r="K1246" i="6" s="1"/>
  <c r="L1246" i="6" s="1"/>
  <c r="U1246" i="6" s="1"/>
  <c r="G199" i="6"/>
  <c r="K199" i="6" s="1"/>
  <c r="L199" i="6" s="1"/>
  <c r="U199" i="6" s="1"/>
  <c r="G1403" i="6"/>
  <c r="K1403" i="6" s="1"/>
  <c r="L1403" i="6" s="1"/>
  <c r="U1403" i="6" s="1"/>
  <c r="G319" i="6"/>
  <c r="K319" i="6" s="1"/>
  <c r="L319" i="6" s="1"/>
  <c r="U319" i="6" s="1"/>
  <c r="G453" i="6"/>
  <c r="K453" i="6" s="1"/>
  <c r="L453" i="6" s="1"/>
  <c r="U453" i="6" s="1"/>
  <c r="G1184" i="6"/>
  <c r="K1184" i="6" s="1"/>
  <c r="L1184" i="6" s="1"/>
  <c r="U1184" i="6" s="1"/>
  <c r="G2294" i="6"/>
  <c r="K2294" i="6" s="1"/>
  <c r="L2294" i="6" s="1"/>
  <c r="U2294" i="6" s="1"/>
  <c r="G1132" i="6"/>
  <c r="K1132" i="6" s="1"/>
  <c r="L1132" i="6" s="1"/>
  <c r="U1132" i="6" s="1"/>
  <c r="G543" i="6"/>
  <c r="K543" i="6" s="1"/>
  <c r="L543" i="6" s="1"/>
  <c r="U543" i="6" s="1"/>
  <c r="G883" i="6"/>
  <c r="K883" i="6" s="1"/>
  <c r="L883" i="6" s="1"/>
  <c r="U883" i="6" s="1"/>
  <c r="G448" i="6"/>
  <c r="K448" i="6" s="1"/>
  <c r="L448" i="6" s="1"/>
  <c r="U448" i="6" s="1"/>
  <c r="G324" i="6"/>
  <c r="K324" i="6" s="1"/>
  <c r="L324" i="6" s="1"/>
  <c r="U324" i="6" s="1"/>
  <c r="G1841" i="6"/>
  <c r="K1841" i="6" s="1"/>
  <c r="L1841" i="6" s="1"/>
  <c r="U1841" i="6" s="1"/>
  <c r="G904" i="6"/>
  <c r="K904" i="6" s="1"/>
  <c r="L904" i="6" s="1"/>
  <c r="U904" i="6" s="1"/>
  <c r="G637" i="6"/>
  <c r="K637" i="6" s="1"/>
  <c r="L637" i="6" s="1"/>
  <c r="U637" i="6" s="1"/>
  <c r="G1528" i="6"/>
  <c r="K1528" i="6" s="1"/>
  <c r="L1528" i="6" s="1"/>
  <c r="U1528" i="6" s="1"/>
  <c r="G1164" i="6"/>
  <c r="K1164" i="6" s="1"/>
  <c r="L1164" i="6" s="1"/>
  <c r="U1164" i="6" s="1"/>
  <c r="G373" i="6"/>
  <c r="K373" i="6" s="1"/>
  <c r="L373" i="6" s="1"/>
  <c r="U373" i="6" s="1"/>
  <c r="G1308" i="6"/>
  <c r="K1308" i="6" s="1"/>
  <c r="L1308" i="6" s="1"/>
  <c r="U1308" i="6" s="1"/>
  <c r="G1145" i="6"/>
  <c r="K1145" i="6" s="1"/>
  <c r="L1145" i="6" s="1"/>
  <c r="U1145" i="6" s="1"/>
  <c r="G1838" i="6"/>
  <c r="K1838" i="6" s="1"/>
  <c r="L1838" i="6" s="1"/>
  <c r="U1838" i="6" s="1"/>
  <c r="G1880" i="6"/>
  <c r="K1880" i="6" s="1"/>
  <c r="L1880" i="6" s="1"/>
  <c r="U1880" i="6" s="1"/>
  <c r="G335" i="6"/>
  <c r="K335" i="6" s="1"/>
  <c r="L335" i="6" s="1"/>
  <c r="U335" i="6" s="1"/>
  <c r="G1240" i="6"/>
  <c r="K1240" i="6" s="1"/>
  <c r="L1240" i="6" s="1"/>
  <c r="U1240" i="6" s="1"/>
  <c r="G393" i="6"/>
  <c r="K393" i="6" s="1"/>
  <c r="L393" i="6" s="1"/>
  <c r="U393" i="6" s="1"/>
  <c r="G334" i="6"/>
  <c r="K334" i="6" s="1"/>
  <c r="L334" i="6" s="1"/>
  <c r="U334" i="6" s="1"/>
  <c r="G1974" i="6"/>
  <c r="K1974" i="6" s="1"/>
  <c r="L1974" i="6" s="1"/>
  <c r="U1974" i="6" s="1"/>
  <c r="G392" i="6"/>
  <c r="K392" i="6" s="1"/>
  <c r="L392" i="6" s="1"/>
  <c r="U392" i="6" s="1"/>
  <c r="G905" i="6"/>
  <c r="K905" i="6" s="1"/>
  <c r="L905" i="6" s="1"/>
  <c r="U905" i="6" s="1"/>
  <c r="G1646" i="6"/>
  <c r="K1646" i="6" s="1"/>
  <c r="L1646" i="6" s="1"/>
  <c r="U1646" i="6" s="1"/>
  <c r="G995" i="6"/>
  <c r="K995" i="6" s="1"/>
  <c r="L995" i="6" s="1"/>
  <c r="U995" i="6" s="1"/>
  <c r="G1837" i="6"/>
  <c r="K1837" i="6" s="1"/>
  <c r="L1837" i="6" s="1"/>
  <c r="U1837" i="6" s="1"/>
  <c r="G212" i="6"/>
  <c r="K212" i="6" s="1"/>
  <c r="L212" i="6" s="1"/>
  <c r="U212" i="6" s="1"/>
  <c r="G179" i="6"/>
  <c r="K179" i="6" s="1"/>
  <c r="L179" i="6" s="1"/>
  <c r="U179" i="6" s="1"/>
  <c r="G1522" i="6"/>
  <c r="K1522" i="6" s="1"/>
  <c r="L1522" i="6" s="1"/>
  <c r="U1522" i="6" s="1"/>
  <c r="G578" i="6"/>
  <c r="K578" i="6" s="1"/>
  <c r="L578" i="6" s="1"/>
  <c r="U578" i="6" s="1"/>
  <c r="G1533" i="6"/>
  <c r="K1533" i="6" s="1"/>
  <c r="L1533" i="6" s="1"/>
  <c r="U1533" i="6" s="1"/>
  <c r="G1442" i="6"/>
  <c r="K1442" i="6" s="1"/>
  <c r="L1442" i="6" s="1"/>
  <c r="U1442" i="6" s="1"/>
  <c r="G1616" i="6"/>
  <c r="K1616" i="6" s="1"/>
  <c r="L1616" i="6" s="1"/>
  <c r="U1616" i="6" s="1"/>
  <c r="G1530" i="6"/>
  <c r="K1530" i="6" s="1"/>
  <c r="L1530" i="6" s="1"/>
  <c r="U1530" i="6" s="1"/>
  <c r="G1736" i="6"/>
  <c r="K1736" i="6" s="1"/>
  <c r="L1736" i="6" s="1"/>
  <c r="U1736" i="6" s="1"/>
  <c r="G757" i="6"/>
  <c r="K757" i="6" s="1"/>
  <c r="L757" i="6" s="1"/>
  <c r="U757" i="6" s="1"/>
  <c r="G1011" i="6"/>
  <c r="K1011" i="6" s="1"/>
  <c r="L1011" i="6" s="1"/>
  <c r="U1011" i="6" s="1"/>
  <c r="G2049" i="6"/>
  <c r="K2049" i="6" s="1"/>
  <c r="L2049" i="6" s="1"/>
  <c r="U2049" i="6" s="1"/>
  <c r="G576" i="6"/>
  <c r="K576" i="6" s="1"/>
  <c r="L576" i="6" s="1"/>
  <c r="U576" i="6" s="1"/>
  <c r="G569" i="6"/>
  <c r="K569" i="6" s="1"/>
  <c r="L569" i="6" s="1"/>
  <c r="U569" i="6" s="1"/>
  <c r="G445" i="6"/>
  <c r="K445" i="6" s="1"/>
  <c r="L445" i="6" s="1"/>
  <c r="U445" i="6" s="1"/>
  <c r="G1319" i="6"/>
  <c r="K1319" i="6" s="1"/>
  <c r="L1319" i="6" s="1"/>
  <c r="U1319" i="6" s="1"/>
  <c r="G1709" i="6"/>
  <c r="K1709" i="6" s="1"/>
  <c r="L1709" i="6" s="1"/>
  <c r="U1709" i="6" s="1"/>
  <c r="G1445" i="6"/>
  <c r="K1445" i="6" s="1"/>
  <c r="L1445" i="6" s="1"/>
  <c r="U1445" i="6" s="1"/>
  <c r="G582" i="6"/>
  <c r="K582" i="6" s="1"/>
  <c r="L582" i="6" s="1"/>
  <c r="U582" i="6" s="1"/>
  <c r="G766" i="6"/>
  <c r="K766" i="6" s="1"/>
  <c r="L766" i="6" s="1"/>
  <c r="U766" i="6" s="1"/>
  <c r="G523" i="6"/>
  <c r="K523" i="6" s="1"/>
  <c r="L523" i="6" s="1"/>
  <c r="U523" i="6" s="1"/>
  <c r="G811" i="6"/>
  <c r="K811" i="6" s="1"/>
  <c r="L811" i="6" s="1"/>
  <c r="U811" i="6" s="1"/>
  <c r="G1629" i="6"/>
  <c r="K1629" i="6" s="1"/>
  <c r="L1629" i="6" s="1"/>
  <c r="U1629" i="6" s="1"/>
  <c r="G1192" i="6"/>
  <c r="K1192" i="6" s="1"/>
  <c r="L1192" i="6" s="1"/>
  <c r="U1192" i="6" s="1"/>
  <c r="G1864" i="6"/>
  <c r="K1864" i="6" s="1"/>
  <c r="L1864" i="6" s="1"/>
  <c r="U1864" i="6" s="1"/>
  <c r="G284" i="6"/>
  <c r="K284" i="6" s="1"/>
  <c r="L284" i="6" s="1"/>
  <c r="U284" i="6" s="1"/>
  <c r="G25" i="6"/>
  <c r="K25" i="6" s="1"/>
  <c r="L25" i="6" s="1"/>
  <c r="U25" i="6" s="1"/>
  <c r="G1025" i="6"/>
  <c r="K1025" i="6" s="1"/>
  <c r="L1025" i="6" s="1"/>
  <c r="U1025" i="6" s="1"/>
  <c r="G282" i="6"/>
  <c r="K282" i="6" s="1"/>
  <c r="L282" i="6" s="1"/>
  <c r="U282" i="6" s="1"/>
  <c r="G2164" i="6"/>
  <c r="K2164" i="6" s="1"/>
  <c r="L2164" i="6" s="1"/>
  <c r="U2164" i="6" s="1"/>
  <c r="G234" i="6"/>
  <c r="K234" i="6" s="1"/>
  <c r="L234" i="6" s="1"/>
  <c r="U234" i="6" s="1"/>
  <c r="G1484" i="6"/>
  <c r="K1484" i="6" s="1"/>
  <c r="L1484" i="6" s="1"/>
  <c r="U1484" i="6" s="1"/>
  <c r="G691" i="6"/>
  <c r="K691" i="6" s="1"/>
  <c r="L691" i="6" s="1"/>
  <c r="U691" i="6" s="1"/>
  <c r="G897" i="6"/>
  <c r="K897" i="6" s="1"/>
  <c r="L897" i="6" s="1"/>
  <c r="U897" i="6" s="1"/>
  <c r="G1382" i="6"/>
  <c r="K1382" i="6" s="1"/>
  <c r="L1382" i="6" s="1"/>
  <c r="U1382" i="6" s="1"/>
  <c r="G2273" i="6"/>
  <c r="K2273" i="6" s="1"/>
  <c r="L2273" i="6" s="1"/>
  <c r="U2273" i="6" s="1"/>
  <c r="G2265" i="6"/>
  <c r="K2265" i="6" s="1"/>
  <c r="L2265" i="6" s="1"/>
  <c r="U2265" i="6" s="1"/>
  <c r="G687" i="6"/>
  <c r="K687" i="6" s="1"/>
  <c r="L687" i="6" s="1"/>
  <c r="U687" i="6" s="1"/>
  <c r="G581" i="6"/>
  <c r="K581" i="6" s="1"/>
  <c r="L581" i="6" s="1"/>
  <c r="U581" i="6" s="1"/>
  <c r="G1443" i="6"/>
  <c r="K1443" i="6" s="1"/>
  <c r="L1443" i="6" s="1"/>
  <c r="U1443" i="6" s="1"/>
  <c r="G1733" i="6"/>
  <c r="K1733" i="6" s="1"/>
  <c r="L1733" i="6" s="1"/>
  <c r="U1733" i="6" s="1"/>
  <c r="G895" i="6"/>
  <c r="K895" i="6" s="1"/>
  <c r="L895" i="6" s="1"/>
  <c r="U895" i="6" s="1"/>
  <c r="G213" i="6"/>
  <c r="K213" i="6" s="1"/>
  <c r="L213" i="6" s="1"/>
  <c r="U213" i="6" s="1"/>
  <c r="G180" i="6"/>
  <c r="K180" i="6" s="1"/>
  <c r="L180" i="6" s="1"/>
  <c r="U180" i="6" s="1"/>
  <c r="G2159" i="6"/>
  <c r="K2159" i="6" s="1"/>
  <c r="L2159" i="6" s="1"/>
  <c r="U2159" i="6" s="1"/>
  <c r="G1768" i="6"/>
  <c r="K1768" i="6" s="1"/>
  <c r="L1768" i="6" s="1"/>
  <c r="U1768" i="6" s="1"/>
  <c r="G1185" i="6"/>
  <c r="K1185" i="6" s="1"/>
  <c r="L1185" i="6" s="1"/>
  <c r="U1185" i="6" s="1"/>
  <c r="G1384" i="6"/>
  <c r="K1384" i="6" s="1"/>
  <c r="L1384" i="6" s="1"/>
  <c r="U1384" i="6" s="1"/>
  <c r="G1597" i="6"/>
  <c r="K1597" i="6" s="1"/>
  <c r="L1597" i="6" s="1"/>
  <c r="U1597" i="6" s="1"/>
  <c r="G2263" i="6"/>
  <c r="K2263" i="6" s="1"/>
  <c r="L2263" i="6" s="1"/>
  <c r="U2263" i="6" s="1"/>
  <c r="G181" i="6"/>
  <c r="K181" i="6" s="1"/>
  <c r="L181" i="6" s="1"/>
  <c r="U181" i="6" s="1"/>
  <c r="G358" i="6"/>
  <c r="K358" i="6" s="1"/>
  <c r="L358" i="6" s="1"/>
  <c r="U358" i="6" s="1"/>
  <c r="G2115" i="6"/>
  <c r="K2115" i="6" s="1"/>
  <c r="L2115" i="6" s="1"/>
  <c r="U2115" i="6" s="1"/>
  <c r="G820" i="6"/>
  <c r="K820" i="6" s="1"/>
  <c r="L820" i="6" s="1"/>
  <c r="U820" i="6" s="1"/>
  <c r="G323" i="6"/>
  <c r="K323" i="6" s="1"/>
  <c r="L323" i="6" s="1"/>
  <c r="U323" i="6" s="1"/>
  <c r="G2133" i="6"/>
  <c r="K2133" i="6" s="1"/>
  <c r="L2133" i="6" s="1"/>
  <c r="U2133" i="6" s="1"/>
  <c r="G894" i="6"/>
  <c r="K894" i="6" s="1"/>
  <c r="L894" i="6" s="1"/>
  <c r="U894" i="6" s="1"/>
  <c r="G2247" i="6"/>
  <c r="K2247" i="6" s="1"/>
  <c r="L2247" i="6" s="1"/>
  <c r="U2247" i="6" s="1"/>
  <c r="G1049" i="6"/>
  <c r="K1049" i="6" s="1"/>
  <c r="L1049" i="6" s="1"/>
  <c r="U1049" i="6" s="1"/>
  <c r="G1111" i="6"/>
  <c r="K1111" i="6" s="1"/>
  <c r="L1111" i="6" s="1"/>
  <c r="U1111" i="6" s="1"/>
  <c r="G1867" i="6"/>
  <c r="K1867" i="6" s="1"/>
  <c r="L1867" i="6" s="1"/>
  <c r="U1867" i="6" s="1"/>
  <c r="G2262" i="6"/>
  <c r="K2262" i="6" s="1"/>
  <c r="L2262" i="6" s="1"/>
  <c r="U2262" i="6" s="1"/>
  <c r="G2242" i="6"/>
  <c r="K2242" i="6" s="1"/>
  <c r="L2242" i="6" s="1"/>
  <c r="U2242" i="6" s="1"/>
  <c r="G1514" i="6"/>
  <c r="K1514" i="6" s="1"/>
  <c r="L1514" i="6" s="1"/>
  <c r="U1514" i="6" s="1"/>
  <c r="G2244" i="6"/>
  <c r="K2244" i="6" s="1"/>
  <c r="L2244" i="6" s="1"/>
  <c r="U2244" i="6" s="1"/>
  <c r="G667" i="6"/>
  <c r="K667" i="6" s="1"/>
  <c r="L667" i="6" s="1"/>
  <c r="U667" i="6" s="1"/>
  <c r="G1233" i="6"/>
  <c r="K1233" i="6" s="1"/>
  <c r="L1233" i="6" s="1"/>
  <c r="U1233" i="6" s="1"/>
  <c r="G329" i="6"/>
  <c r="K329" i="6" s="1"/>
  <c r="L329" i="6" s="1"/>
  <c r="U329" i="6" s="1"/>
  <c r="G188" i="6"/>
  <c r="K188" i="6" s="1"/>
  <c r="L188" i="6" s="1"/>
  <c r="U188" i="6" s="1"/>
  <c r="G2048" i="6"/>
  <c r="K2048" i="6" s="1"/>
  <c r="L2048" i="6" s="1"/>
  <c r="U2048" i="6" s="1"/>
  <c r="G1037" i="6"/>
  <c r="K1037" i="6" s="1"/>
  <c r="L1037" i="6" s="1"/>
  <c r="U1037" i="6" s="1"/>
  <c r="G2243" i="6"/>
  <c r="K2243" i="6" s="1"/>
  <c r="L2243" i="6" s="1"/>
  <c r="U2243" i="6" s="1"/>
  <c r="G663" i="6"/>
  <c r="K663" i="6" s="1"/>
  <c r="L663" i="6" s="1"/>
  <c r="U663" i="6" s="1"/>
  <c r="G2258" i="6"/>
  <c r="K2258" i="6" s="1"/>
  <c r="L2258" i="6" s="1"/>
  <c r="U2258" i="6" s="1"/>
  <c r="G2176" i="6"/>
  <c r="K2176" i="6" s="1"/>
  <c r="L2176" i="6" s="1"/>
  <c r="U2176" i="6" s="1"/>
  <c r="G1254" i="6"/>
  <c r="K1254" i="6" s="1"/>
  <c r="L1254" i="6" s="1"/>
  <c r="U1254" i="6" s="1"/>
  <c r="G2259" i="6"/>
  <c r="K2259" i="6" s="1"/>
  <c r="L2259" i="6" s="1"/>
  <c r="U2259" i="6" s="1"/>
  <c r="G1696" i="6"/>
  <c r="K1696" i="6" s="1"/>
  <c r="L1696" i="6" s="1"/>
  <c r="U1696" i="6" s="1"/>
  <c r="G1595" i="6"/>
  <c r="K1595" i="6" s="1"/>
  <c r="L1595" i="6" s="1"/>
  <c r="U1595" i="6" s="1"/>
  <c r="G749" i="6"/>
  <c r="K749" i="6" s="1"/>
  <c r="L749" i="6" s="1"/>
  <c r="U749" i="6" s="1"/>
  <c r="G2165" i="6"/>
  <c r="K2165" i="6" s="1"/>
  <c r="L2165" i="6" s="1"/>
  <c r="U2165" i="6" s="1"/>
  <c r="G2281" i="6"/>
  <c r="K2281" i="6" s="1"/>
  <c r="L2281" i="6" s="1"/>
  <c r="U2281" i="6" s="1"/>
  <c r="G985" i="6"/>
  <c r="K985" i="6" s="1"/>
  <c r="L985" i="6" s="1"/>
  <c r="U985" i="6" s="1"/>
  <c r="G536" i="6"/>
  <c r="K536" i="6" s="1"/>
  <c r="L536" i="6" s="1"/>
  <c r="U536" i="6" s="1"/>
  <c r="G1439" i="6"/>
  <c r="K1439" i="6" s="1"/>
  <c r="L1439" i="6" s="1"/>
  <c r="U1439" i="6" s="1"/>
  <c r="G2269" i="6"/>
  <c r="K2269" i="6" s="1"/>
  <c r="L2269" i="6" s="1"/>
  <c r="U2269" i="6" s="1"/>
  <c r="G1851" i="6"/>
  <c r="K1851" i="6" s="1"/>
  <c r="L1851" i="6" s="1"/>
  <c r="U1851" i="6" s="1"/>
  <c r="G992" i="6"/>
  <c r="K992" i="6" s="1"/>
  <c r="L992" i="6" s="1"/>
  <c r="U992" i="6" s="1"/>
  <c r="G1429" i="6"/>
  <c r="K1429" i="6" s="1"/>
  <c r="L1429" i="6" s="1"/>
  <c r="U1429" i="6" s="1"/>
  <c r="G2000" i="6"/>
  <c r="K2000" i="6" s="1"/>
  <c r="L2000" i="6" s="1"/>
  <c r="U2000" i="6" s="1"/>
  <c r="G1732" i="6"/>
  <c r="K1732" i="6" s="1"/>
  <c r="L1732" i="6" s="1"/>
  <c r="U1732" i="6" s="1"/>
  <c r="G318" i="6"/>
  <c r="K318" i="6" s="1"/>
  <c r="L318" i="6" s="1"/>
  <c r="U318" i="6" s="1"/>
  <c r="G2125" i="6"/>
  <c r="K2125" i="6" s="1"/>
  <c r="L2125" i="6" s="1"/>
  <c r="U2125" i="6" s="1"/>
  <c r="G2132" i="6"/>
  <c r="K2132" i="6" s="1"/>
  <c r="L2132" i="6" s="1"/>
  <c r="U2132" i="6" s="1"/>
  <c r="G1161" i="6"/>
  <c r="K1161" i="6" s="1"/>
  <c r="L1161" i="6" s="1"/>
  <c r="U1161" i="6" s="1"/>
  <c r="G64" i="6"/>
  <c r="K64" i="6" s="1"/>
  <c r="L64" i="6" s="1"/>
  <c r="U64" i="6" s="1"/>
  <c r="G1040" i="6"/>
  <c r="K1040" i="6" s="1"/>
  <c r="L1040" i="6" s="1"/>
  <c r="U1040" i="6" s="1"/>
  <c r="G1650" i="6"/>
  <c r="K1650" i="6" s="1"/>
  <c r="L1650" i="6" s="1"/>
  <c r="U1650" i="6" s="1"/>
  <c r="G2146" i="6"/>
  <c r="K2146" i="6" s="1"/>
  <c r="L2146" i="6" s="1"/>
  <c r="U2146" i="6" s="1"/>
  <c r="G1328" i="6"/>
  <c r="K1328" i="6" s="1"/>
  <c r="L1328" i="6" s="1"/>
  <c r="U1328" i="6" s="1"/>
  <c r="G695" i="6"/>
  <c r="K695" i="6" s="1"/>
  <c r="L695" i="6" s="1"/>
  <c r="U695" i="6" s="1"/>
  <c r="G1114" i="6"/>
  <c r="K1114" i="6" s="1"/>
  <c r="L1114" i="6" s="1"/>
  <c r="U1114" i="6" s="1"/>
  <c r="G1972" i="6"/>
  <c r="K1972" i="6" s="1"/>
  <c r="L1972" i="6" s="1"/>
  <c r="U1972" i="6" s="1"/>
  <c r="G1144" i="6"/>
  <c r="K1144" i="6" s="1"/>
  <c r="L1144" i="6" s="1"/>
  <c r="U1144" i="6" s="1"/>
  <c r="G982" i="6"/>
  <c r="K982" i="6" s="1"/>
  <c r="L982" i="6" s="1"/>
  <c r="U982" i="6" s="1"/>
  <c r="G1182" i="6"/>
  <c r="K1182" i="6" s="1"/>
  <c r="L1182" i="6" s="1"/>
  <c r="U1182" i="6" s="1"/>
  <c r="G2161" i="6"/>
  <c r="K2161" i="6" s="1"/>
  <c r="L2161" i="6" s="1"/>
  <c r="U2161" i="6" s="1"/>
  <c r="G1722" i="6"/>
  <c r="K1722" i="6" s="1"/>
  <c r="L1722" i="6" s="1"/>
  <c r="U1722" i="6" s="1"/>
  <c r="G1547" i="6"/>
  <c r="K1547" i="6" s="1"/>
  <c r="L1547" i="6" s="1"/>
  <c r="U1547" i="6" s="1"/>
  <c r="G1508" i="6"/>
  <c r="K1508" i="6" s="1"/>
  <c r="L1508" i="6" s="1"/>
  <c r="U1508" i="6" s="1"/>
  <c r="G1255" i="6"/>
  <c r="K1255" i="6" s="1"/>
  <c r="L1255" i="6" s="1"/>
  <c r="U1255" i="6" s="1"/>
  <c r="G2012" i="6"/>
  <c r="K2012" i="6" s="1"/>
  <c r="L2012" i="6" s="1"/>
  <c r="U2012" i="6" s="1"/>
  <c r="G2278" i="6"/>
  <c r="K2278" i="6" s="1"/>
  <c r="L2278" i="6" s="1"/>
  <c r="U2278" i="6" s="1"/>
  <c r="G1198" i="6"/>
  <c r="K1198" i="6" s="1"/>
  <c r="L1198" i="6" s="1"/>
  <c r="U1198" i="6" s="1"/>
  <c r="G1385" i="6"/>
  <c r="K1385" i="6" s="1"/>
  <c r="L1385" i="6" s="1"/>
  <c r="U1385" i="6" s="1"/>
  <c r="G1205" i="6"/>
  <c r="K1205" i="6" s="1"/>
  <c r="L1205" i="6" s="1"/>
  <c r="U1205" i="6" s="1"/>
  <c r="G1296" i="6"/>
  <c r="K1296" i="6" s="1"/>
  <c r="L1296" i="6" s="1"/>
  <c r="U1296" i="6" s="1"/>
  <c r="G1204" i="6"/>
  <c r="K1204" i="6" s="1"/>
  <c r="L1204" i="6" s="1"/>
  <c r="U1204" i="6" s="1"/>
  <c r="G510" i="6"/>
  <c r="K510" i="6" s="1"/>
  <c r="L510" i="6" s="1"/>
  <c r="U510" i="6" s="1"/>
  <c r="G2114" i="6"/>
  <c r="K2114" i="6" s="1"/>
  <c r="L2114" i="6" s="1"/>
  <c r="U2114" i="6" s="1"/>
  <c r="G18" i="6"/>
  <c r="K18" i="6" s="1"/>
  <c r="L18" i="6" s="1"/>
  <c r="U18" i="6" s="1"/>
  <c r="G2157" i="6"/>
  <c r="K2157" i="6" s="1"/>
  <c r="L2157" i="6" s="1"/>
  <c r="U2157" i="6" s="1"/>
  <c r="G2057" i="6"/>
  <c r="K2057" i="6" s="1"/>
  <c r="L2057" i="6" s="1"/>
  <c r="U2057" i="6" s="1"/>
  <c r="G452" i="6"/>
  <c r="K452" i="6" s="1"/>
  <c r="L452" i="6" s="1"/>
  <c r="U452" i="6" s="1"/>
  <c r="G627" i="6"/>
  <c r="K627" i="6" s="1"/>
  <c r="L627" i="6" s="1"/>
  <c r="U627" i="6" s="1"/>
  <c r="G2246" i="6"/>
  <c r="K2246" i="6" s="1"/>
  <c r="L2246" i="6" s="1"/>
  <c r="U2246" i="6" s="1"/>
  <c r="G2267" i="6"/>
  <c r="K2267" i="6" s="1"/>
  <c r="L2267" i="6" s="1"/>
  <c r="U2267" i="6" s="1"/>
  <c r="G2028" i="6"/>
  <c r="K2028" i="6" s="1"/>
  <c r="L2028" i="6" s="1"/>
  <c r="U2028" i="6" s="1"/>
  <c r="G840" i="6"/>
  <c r="K840" i="6" s="1"/>
  <c r="L840" i="6" s="1"/>
  <c r="U840" i="6" s="1"/>
  <c r="G236" i="6"/>
  <c r="K236" i="6" s="1"/>
  <c r="L236" i="6" s="1"/>
  <c r="U236" i="6" s="1"/>
  <c r="G1872" i="6"/>
  <c r="K1872" i="6" s="1"/>
  <c r="L1872" i="6" s="1"/>
  <c r="U1872" i="6" s="1"/>
  <c r="G1861" i="6"/>
  <c r="K1861" i="6" s="1"/>
  <c r="L1861" i="6" s="1"/>
  <c r="U1861" i="6" s="1"/>
  <c r="G1495" i="6"/>
  <c r="K1495" i="6" s="1"/>
  <c r="L1495" i="6" s="1"/>
  <c r="U1495" i="6" s="1"/>
  <c r="G1744" i="6"/>
  <c r="K1744" i="6" s="1"/>
  <c r="L1744" i="6" s="1"/>
  <c r="U1744" i="6" s="1"/>
  <c r="G2249" i="6"/>
  <c r="K2249" i="6" s="1"/>
  <c r="L2249" i="6" s="1"/>
  <c r="U2249" i="6" s="1"/>
  <c r="G839" i="6"/>
  <c r="K839" i="6" s="1"/>
  <c r="L839" i="6" s="1"/>
  <c r="U839" i="6" s="1"/>
  <c r="G1860" i="6"/>
  <c r="K1860" i="6" s="1"/>
  <c r="L1860" i="6" s="1"/>
  <c r="U1860" i="6" s="1"/>
  <c r="G378" i="6"/>
  <c r="K378" i="6" s="1"/>
  <c r="L378" i="6" s="1"/>
  <c r="U378" i="6" s="1"/>
  <c r="G1183" i="6"/>
  <c r="K1183" i="6" s="1"/>
  <c r="L1183" i="6" s="1"/>
  <c r="U1183" i="6" s="1"/>
  <c r="G1591" i="6"/>
  <c r="K1591" i="6" s="1"/>
  <c r="L1591" i="6" s="1"/>
  <c r="U1591" i="6" s="1"/>
  <c r="G2274" i="6"/>
  <c r="K2274" i="6" s="1"/>
  <c r="L2274" i="6" s="1"/>
  <c r="U2274" i="6" s="1"/>
  <c r="G1186" i="6"/>
  <c r="K1186" i="6" s="1"/>
  <c r="L1186" i="6" s="1"/>
  <c r="U1186" i="6" s="1"/>
  <c r="G764" i="6"/>
  <c r="K764" i="6" s="1"/>
  <c r="L764" i="6" s="1"/>
  <c r="U764" i="6" s="1"/>
  <c r="G2250" i="6"/>
  <c r="K2250" i="6" s="1"/>
  <c r="L2250" i="6" s="1"/>
  <c r="U2250" i="6" s="1"/>
  <c r="G2289" i="6"/>
  <c r="K2289" i="6" s="1"/>
  <c r="L2289" i="6" s="1"/>
  <c r="U2289" i="6" s="1"/>
  <c r="G1317" i="6"/>
  <c r="K1317" i="6" s="1"/>
  <c r="L1317" i="6" s="1"/>
  <c r="U1317" i="6" s="1"/>
  <c r="G512" i="6"/>
  <c r="K512" i="6" s="1"/>
  <c r="L512" i="6" s="1"/>
  <c r="U512" i="6" s="1"/>
  <c r="G572" i="6"/>
  <c r="K572" i="6" s="1"/>
  <c r="L572" i="6" s="1"/>
  <c r="U572" i="6" s="1"/>
  <c r="G1163" i="6"/>
  <c r="K1163" i="6" s="1"/>
  <c r="L1163" i="6" s="1"/>
  <c r="U1163" i="6" s="1"/>
  <c r="G2275" i="6"/>
  <c r="K2275" i="6" s="1"/>
  <c r="L2275" i="6" s="1"/>
  <c r="U2275" i="6" s="1"/>
  <c r="G1885" i="6"/>
  <c r="K1885" i="6" s="1"/>
  <c r="L1885" i="6" s="1"/>
  <c r="U1885" i="6" s="1"/>
  <c r="G752" i="6"/>
  <c r="K752" i="6" s="1"/>
  <c r="L752" i="6" s="1"/>
  <c r="U752" i="6" s="1"/>
  <c r="G2295" i="6"/>
  <c r="K2295" i="6" s="1"/>
  <c r="L2295" i="6" s="1"/>
  <c r="U2295" i="6" s="1"/>
  <c r="G2245" i="6"/>
  <c r="K2245" i="6" s="1"/>
  <c r="L2245" i="6" s="1"/>
  <c r="U2245" i="6" s="1"/>
  <c r="G61" i="6"/>
  <c r="K61" i="6" s="1"/>
  <c r="L61" i="6" s="1"/>
  <c r="U61" i="6" s="1"/>
  <c r="G1019" i="6"/>
  <c r="K1019" i="6" s="1"/>
  <c r="L1019" i="6" s="1"/>
  <c r="U1019" i="6" s="1"/>
  <c r="G1502" i="6"/>
  <c r="K1502" i="6" s="1"/>
  <c r="L1502" i="6" s="1"/>
  <c r="U1502" i="6" s="1"/>
  <c r="G753" i="6"/>
  <c r="K753" i="6" s="1"/>
  <c r="L753" i="6" s="1"/>
  <c r="U753" i="6" s="1"/>
  <c r="G1444" i="6"/>
  <c r="K1444" i="6" s="1"/>
  <c r="L1444" i="6" s="1"/>
  <c r="U1444" i="6" s="1"/>
  <c r="G891" i="6"/>
  <c r="K891" i="6" s="1"/>
  <c r="L891" i="6" s="1"/>
  <c r="U891" i="6" s="1"/>
  <c r="G635" i="6"/>
  <c r="K635" i="6" s="1"/>
  <c r="L635" i="6" s="1"/>
  <c r="U635" i="6" s="1"/>
  <c r="G584" i="6"/>
  <c r="K584" i="6" s="1"/>
  <c r="L584" i="6" s="1"/>
  <c r="U584" i="6" s="1"/>
  <c r="G1559" i="6"/>
  <c r="K1559" i="6" s="1"/>
  <c r="L1559" i="6" s="1"/>
  <c r="U1559" i="6" s="1"/>
  <c r="G2138" i="6"/>
  <c r="K2138" i="6" s="1"/>
  <c r="L2138" i="6" s="1"/>
  <c r="U2138" i="6" s="1"/>
  <c r="G2279" i="6"/>
  <c r="K2279" i="6" s="1"/>
  <c r="L2279" i="6" s="1"/>
  <c r="U2279" i="6" s="1"/>
  <c r="G355" i="6"/>
  <c r="K355" i="6" s="1"/>
  <c r="L355" i="6" s="1"/>
  <c r="U355" i="6" s="1"/>
  <c r="G235" i="6"/>
  <c r="K235" i="6" s="1"/>
  <c r="L235" i="6" s="1"/>
  <c r="U235" i="6" s="1"/>
  <c r="G1870" i="6"/>
  <c r="K1870" i="6" s="1"/>
  <c r="L1870" i="6" s="1"/>
  <c r="U1870" i="6" s="1"/>
  <c r="G2149" i="6"/>
  <c r="K2149" i="6" s="1"/>
  <c r="L2149" i="6" s="1"/>
  <c r="U2149" i="6" s="1"/>
  <c r="G391" i="6"/>
  <c r="K391" i="6" s="1"/>
  <c r="L391" i="6" s="1"/>
  <c r="U391" i="6" s="1"/>
  <c r="G2270" i="6"/>
  <c r="K2270" i="6" s="1"/>
  <c r="L2270" i="6" s="1"/>
  <c r="U2270" i="6" s="1"/>
  <c r="G1307" i="6"/>
  <c r="K1307" i="6" s="1"/>
  <c r="L1307" i="6" s="1"/>
  <c r="U1307" i="6" s="1"/>
  <c r="G1720" i="6"/>
  <c r="K1720" i="6" s="1"/>
  <c r="L1720" i="6" s="1"/>
  <c r="U1720" i="6" s="1"/>
  <c r="G1433" i="6"/>
  <c r="K1433" i="6" s="1"/>
  <c r="L1433" i="6" s="1"/>
  <c r="U1433" i="6" s="1"/>
  <c r="G506" i="6"/>
  <c r="K506" i="6" s="1"/>
  <c r="L506" i="6" s="1"/>
  <c r="U506" i="6" s="1"/>
  <c r="G191" i="6"/>
  <c r="K191" i="6" s="1"/>
  <c r="L191" i="6" s="1"/>
  <c r="U191" i="6" s="1"/>
  <c r="G996" i="6"/>
  <c r="K996" i="6" s="1"/>
  <c r="L996" i="6" s="1"/>
  <c r="U996" i="6" s="1"/>
  <c r="G1068" i="6"/>
  <c r="K1068" i="6" s="1"/>
  <c r="L1068" i="6" s="1"/>
  <c r="U1068" i="6" s="1"/>
  <c r="G1879" i="6"/>
  <c r="K1879" i="6" s="1"/>
  <c r="L1879" i="6" s="1"/>
  <c r="U1879" i="6" s="1"/>
  <c r="G2016" i="6"/>
  <c r="K2016" i="6" s="1"/>
  <c r="L2016" i="6" s="1"/>
  <c r="U2016" i="6" s="1"/>
  <c r="G1578" i="6"/>
  <c r="K1578" i="6" s="1"/>
  <c r="L1578" i="6" s="1"/>
  <c r="U1578" i="6" s="1"/>
  <c r="G1997" i="6"/>
  <c r="K1997" i="6" s="1"/>
  <c r="L1997" i="6" s="1"/>
  <c r="U1997" i="6" s="1"/>
  <c r="G1531" i="6"/>
  <c r="K1531" i="6" s="1"/>
  <c r="L1531" i="6" s="1"/>
  <c r="U1531" i="6" s="1"/>
  <c r="G2196" i="6"/>
  <c r="K2196" i="6" s="1"/>
  <c r="L2196" i="6" s="1"/>
  <c r="U2196" i="6" s="1"/>
  <c r="G1717" i="6"/>
  <c r="K1717" i="6" s="1"/>
  <c r="L1717" i="6" s="1"/>
  <c r="U1717" i="6" s="1"/>
  <c r="G381" i="6"/>
  <c r="K381" i="6" s="1"/>
  <c r="L381" i="6" s="1"/>
  <c r="U381" i="6" s="1"/>
  <c r="G1044" i="6"/>
  <c r="K1044" i="6" s="1"/>
  <c r="L1044" i="6" s="1"/>
  <c r="U1044" i="6" s="1"/>
  <c r="G2260" i="6"/>
  <c r="K2260" i="6" s="1"/>
  <c r="L2260" i="6" s="1"/>
  <c r="U2260" i="6" s="1"/>
  <c r="G2280" i="6"/>
  <c r="K2280" i="6" s="1"/>
  <c r="L2280" i="6" s="1"/>
  <c r="U2280" i="6" s="1"/>
  <c r="G198" i="6"/>
  <c r="K198" i="6" s="1"/>
  <c r="L198" i="6" s="1"/>
  <c r="U198" i="6" s="1"/>
  <c r="G1113" i="6"/>
  <c r="K1113" i="6" s="1"/>
  <c r="L1113" i="6" s="1"/>
  <c r="U1113" i="6" s="1"/>
  <c r="G304" i="6"/>
  <c r="K304" i="6" s="1"/>
  <c r="L304" i="6" s="1"/>
  <c r="U304" i="6" s="1"/>
  <c r="G1387" i="6"/>
  <c r="K1387" i="6" s="1"/>
  <c r="L1387" i="6" s="1"/>
  <c r="U1387" i="6" s="1"/>
  <c r="G1194" i="6"/>
  <c r="K1194" i="6" s="1"/>
  <c r="L1194" i="6" s="1"/>
  <c r="U1194" i="6" s="1"/>
  <c r="G1030" i="6"/>
  <c r="K1030" i="6" s="1"/>
  <c r="L1030" i="6" s="1"/>
  <c r="U1030" i="6" s="1"/>
  <c r="G571" i="6"/>
  <c r="K571" i="6" s="1"/>
  <c r="L571" i="6" s="1"/>
  <c r="U571" i="6" s="1"/>
  <c r="G508" i="6"/>
  <c r="K508" i="6" s="1"/>
  <c r="L508" i="6" s="1"/>
  <c r="U508" i="6" s="1"/>
  <c r="G1193" i="6"/>
  <c r="K1193" i="6" s="1"/>
  <c r="L1193" i="6" s="1"/>
  <c r="U1193" i="6" s="1"/>
  <c r="G1843" i="6"/>
  <c r="K1843" i="6" s="1"/>
  <c r="L1843" i="6" s="1"/>
  <c r="U1843" i="6" s="1"/>
  <c r="G1716" i="6"/>
  <c r="K1716" i="6" s="1"/>
  <c r="L1716" i="6" s="1"/>
  <c r="U1716" i="6" s="1"/>
  <c r="G132" i="6"/>
  <c r="K132" i="6" s="1"/>
  <c r="L132" i="6" s="1"/>
  <c r="U132" i="6" s="1"/>
  <c r="G2236" i="6"/>
  <c r="K2236" i="6" s="1"/>
  <c r="L2236" i="6" s="1"/>
  <c r="U2236" i="6" s="1"/>
  <c r="G1209" i="6"/>
  <c r="K1209" i="6" s="1"/>
  <c r="L1209" i="6" s="1"/>
  <c r="U1209" i="6" s="1"/>
  <c r="G1108" i="6"/>
  <c r="K1108" i="6" s="1"/>
  <c r="L1108" i="6" s="1"/>
  <c r="U1108" i="6" s="1"/>
  <c r="G765" i="6"/>
  <c r="K765" i="6" s="1"/>
  <c r="L765" i="6" s="1"/>
  <c r="U765" i="6" s="1"/>
  <c r="G365" i="6"/>
  <c r="K365" i="6" s="1"/>
  <c r="L365" i="6" s="1"/>
  <c r="U365" i="6" s="1"/>
  <c r="G470" i="6"/>
  <c r="K470" i="6" s="1"/>
  <c r="L470" i="6" s="1"/>
  <c r="U470" i="6" s="1"/>
  <c r="G908" i="6"/>
  <c r="K908" i="6" s="1"/>
  <c r="L908" i="6" s="1"/>
  <c r="U908" i="6" s="1"/>
  <c r="G1428" i="6"/>
  <c r="K1428" i="6" s="1"/>
  <c r="L1428" i="6" s="1"/>
  <c r="U1428" i="6" s="1"/>
  <c r="G2271" i="6"/>
  <c r="K2271" i="6" s="1"/>
  <c r="L2271" i="6" s="1"/>
  <c r="U2271" i="6" s="1"/>
  <c r="G2264" i="6"/>
  <c r="K2264" i="6" s="1"/>
  <c r="L2264" i="6" s="1"/>
  <c r="U2264" i="6" s="1"/>
  <c r="G2268" i="6"/>
  <c r="K2268" i="6" s="1"/>
  <c r="L2268" i="6" s="1"/>
  <c r="U2268" i="6" s="1"/>
  <c r="G2253" i="6"/>
  <c r="K2253" i="6" s="1"/>
  <c r="L2253" i="6" s="1"/>
  <c r="U2253" i="6" s="1"/>
  <c r="G2277" i="6"/>
  <c r="K2277" i="6" s="1"/>
  <c r="L2277" i="6" s="1"/>
  <c r="U2277" i="6" s="1"/>
  <c r="G2261" i="6"/>
  <c r="K2261" i="6" s="1"/>
  <c r="L2261" i="6" s="1"/>
  <c r="U2261" i="6" s="1"/>
  <c r="G2288" i="6"/>
  <c r="K2288" i="6" s="1"/>
  <c r="L2288" i="6" s="1"/>
  <c r="U2288" i="6" s="1"/>
  <c r="G2291" i="6"/>
  <c r="G2284" i="6"/>
  <c r="K2284" i="6" s="1"/>
  <c r="L2284" i="6" s="1"/>
  <c r="U2284" i="6" s="1"/>
  <c r="G2293" i="6"/>
  <c r="G2287" i="6"/>
  <c r="G30" i="6"/>
  <c r="K30" i="6" s="1"/>
  <c r="L30" i="6" s="1"/>
  <c r="U30" i="6" s="1"/>
  <c r="C16" i="13"/>
  <c r="G1024" i="6"/>
  <c r="K1024" i="6" s="1"/>
  <c r="L1024" i="6" s="1"/>
  <c r="U1024" i="6" s="1"/>
  <c r="G665" i="6"/>
  <c r="K665" i="6" s="1"/>
  <c r="L665" i="6" s="1"/>
  <c r="U665" i="6" s="1"/>
  <c r="G1951" i="6"/>
  <c r="K1951" i="6" s="1"/>
  <c r="L1951" i="6" s="1"/>
  <c r="U1951" i="6" s="1"/>
  <c r="G2140" i="6"/>
  <c r="K2140" i="6" s="1"/>
  <c r="L2140" i="6" s="1"/>
  <c r="U2140" i="6" s="1"/>
  <c r="G1424" i="6"/>
  <c r="K1424" i="6" s="1"/>
  <c r="L1424" i="6" s="1"/>
  <c r="U1424" i="6" s="1"/>
  <c r="G1491" i="6"/>
  <c r="K1491" i="6" s="1"/>
  <c r="L1491" i="6" s="1"/>
  <c r="U1491" i="6" s="1"/>
  <c r="G1503" i="6"/>
  <c r="K1503" i="6" s="1"/>
  <c r="L1503" i="6" s="1"/>
  <c r="U1503" i="6" s="1"/>
  <c r="G1414" i="6"/>
  <c r="K1414" i="6" s="1"/>
  <c r="L1414" i="6" s="1"/>
  <c r="U1414" i="6" s="1"/>
  <c r="G1311" i="6"/>
  <c r="K1311" i="6" s="1"/>
  <c r="L1311" i="6" s="1"/>
  <c r="U1311" i="6" s="1"/>
  <c r="G2174" i="6"/>
  <c r="K2174" i="6" s="1"/>
  <c r="L2174" i="6" s="1"/>
  <c r="U2174" i="6" s="1"/>
  <c r="G1272" i="6"/>
  <c r="K1272" i="6" s="1"/>
  <c r="L1272" i="6" s="1"/>
  <c r="U1272" i="6" s="1"/>
  <c r="G1868" i="6"/>
  <c r="K1868" i="6" s="1"/>
  <c r="L1868" i="6" s="1"/>
  <c r="U1868" i="6" s="1"/>
  <c r="G1165" i="6"/>
  <c r="K1165" i="6" s="1"/>
  <c r="L1165" i="6" s="1"/>
  <c r="U1165" i="6" s="1"/>
  <c r="G2128" i="6"/>
  <c r="K2128" i="6" s="1"/>
  <c r="L2128" i="6" s="1"/>
  <c r="U2128" i="6" s="1"/>
  <c r="G781" i="6"/>
  <c r="K781" i="6" s="1"/>
  <c r="L781" i="6" s="1"/>
  <c r="U781" i="6" s="1"/>
  <c r="G466" i="6"/>
  <c r="K466" i="6" s="1"/>
  <c r="L466" i="6" s="1"/>
  <c r="U466" i="6" s="1"/>
  <c r="G182" i="6"/>
  <c r="K182" i="6" s="1"/>
  <c r="L182" i="6" s="1"/>
  <c r="U182" i="6" s="1"/>
  <c r="G15" i="6"/>
  <c r="K15" i="6" s="1"/>
  <c r="L15" i="6" s="1"/>
  <c r="U15" i="6" s="1"/>
  <c r="G819" i="6"/>
  <c r="K819" i="6" s="1"/>
  <c r="L819" i="6" s="1"/>
  <c r="U819" i="6" s="1"/>
  <c r="G1687" i="6"/>
  <c r="E37" i="13"/>
  <c r="G2136" i="6"/>
  <c r="G792" i="6"/>
  <c r="K792" i="6" s="1"/>
  <c r="L792" i="6" s="1"/>
  <c r="U792" i="6" s="1"/>
  <c r="G1905" i="6"/>
  <c r="G1993" i="6"/>
  <c r="G1996" i="6"/>
  <c r="G2108" i="6"/>
  <c r="G1107" i="6"/>
  <c r="G430" i="6"/>
  <c r="G676" i="6"/>
  <c r="G2232" i="6"/>
  <c r="G2234" i="6"/>
  <c r="G677" i="6"/>
  <c r="G1904" i="6"/>
  <c r="G700" i="6"/>
  <c r="G431" i="6"/>
  <c r="G2154" i="6"/>
  <c r="G2156" i="6"/>
  <c r="G2158" i="6"/>
  <c r="G681" i="6"/>
  <c r="G1992" i="6"/>
  <c r="G1903" i="6"/>
  <c r="G997" i="6"/>
  <c r="G1901" i="6"/>
  <c r="K1901" i="6" s="1"/>
  <c r="L1901" i="6" s="1"/>
  <c r="U1901" i="6" s="1"/>
  <c r="G683" i="6"/>
  <c r="K683" i="6" s="1"/>
  <c r="L683" i="6" s="1"/>
  <c r="U683" i="6" s="1"/>
  <c r="G2155" i="6"/>
  <c r="G2102" i="6"/>
  <c r="G680" i="6"/>
  <c r="G698" i="6"/>
  <c r="G1995" i="6"/>
  <c r="G2235" i="6"/>
  <c r="G697" i="6"/>
  <c r="G1994" i="6"/>
  <c r="G675" i="6"/>
  <c r="G2107" i="6"/>
  <c r="G1106" i="6"/>
  <c r="G1899" i="6"/>
  <c r="G1105" i="6"/>
  <c r="K1105" i="6" s="1"/>
  <c r="L1105" i="6" s="1"/>
  <c r="U1105" i="6" s="1"/>
  <c r="G1691" i="6"/>
  <c r="G682" i="6"/>
  <c r="G678" i="6"/>
  <c r="K678" i="6" s="1"/>
  <c r="L678" i="6" s="1"/>
  <c r="U678" i="6" s="1"/>
  <c r="G699" i="6"/>
  <c r="G2103" i="6"/>
  <c r="G1902" i="6"/>
  <c r="G2106" i="6"/>
  <c r="K2106" i="6" s="1"/>
  <c r="L2106" i="6" s="1"/>
  <c r="U2106" i="6" s="1"/>
  <c r="G2233" i="6"/>
  <c r="G1990" i="6"/>
  <c r="G674" i="6"/>
  <c r="K674" i="6" s="1"/>
  <c r="L674" i="6" s="1"/>
  <c r="U674" i="6" s="1"/>
  <c r="G1991" i="6"/>
  <c r="G998" i="6"/>
  <c r="G679" i="6"/>
  <c r="G2105" i="6"/>
  <c r="G1906" i="6"/>
  <c r="G1689" i="6"/>
  <c r="G1900" i="6"/>
  <c r="G1898" i="6"/>
  <c r="G1690" i="6"/>
  <c r="G2104" i="6"/>
  <c r="G720" i="6"/>
  <c r="K720" i="6" s="1"/>
  <c r="L720" i="6" s="1"/>
  <c r="U720" i="6" s="1"/>
  <c r="G58" i="6"/>
  <c r="K58" i="6" s="1"/>
  <c r="L58" i="6" s="1"/>
  <c r="U58" i="6" s="1"/>
  <c r="G2190" i="6"/>
  <c r="K2190" i="6" s="1"/>
  <c r="L2190" i="6" s="1"/>
  <c r="U2190" i="6" s="1"/>
  <c r="G1519" i="6"/>
  <c r="K1519" i="6" s="1"/>
  <c r="L1519" i="6" s="1"/>
  <c r="U1519" i="6" s="1"/>
  <c r="G888" i="6"/>
  <c r="K888" i="6" s="1"/>
  <c r="L888" i="6" s="1"/>
  <c r="U888" i="6" s="1"/>
  <c r="G1400" i="6"/>
  <c r="K1400" i="6" s="1"/>
  <c r="L1400" i="6" s="1"/>
  <c r="U1400" i="6" s="1"/>
  <c r="G559" i="6"/>
  <c r="K559" i="6" s="1"/>
  <c r="L559" i="6" s="1"/>
  <c r="U559" i="6" s="1"/>
  <c r="G1468" i="6"/>
  <c r="K1468" i="6" s="1"/>
  <c r="L1468" i="6" s="1"/>
  <c r="U1468" i="6" s="1"/>
  <c r="G1100" i="6"/>
  <c r="K1100" i="6" s="1"/>
  <c r="L1100" i="6" s="1"/>
  <c r="U1100" i="6" s="1"/>
  <c r="G854" i="6"/>
  <c r="K854" i="6" s="1"/>
  <c r="L854" i="6" s="1"/>
  <c r="U854" i="6" s="1"/>
  <c r="G193" i="6"/>
  <c r="K193" i="6" s="1"/>
  <c r="L193" i="6" s="1"/>
  <c r="U193" i="6" s="1"/>
  <c r="G567" i="6"/>
  <c r="K567" i="6" s="1"/>
  <c r="L567" i="6" s="1"/>
  <c r="U567" i="6" s="1"/>
  <c r="G2193" i="6"/>
  <c r="K2193" i="6" s="1"/>
  <c r="L2193" i="6" s="1"/>
  <c r="U2193" i="6" s="1"/>
  <c r="G2084" i="6"/>
  <c r="K2084" i="6" s="1"/>
  <c r="L2084" i="6" s="1"/>
  <c r="U2084" i="6" s="1"/>
  <c r="G516" i="6"/>
  <c r="K516" i="6" s="1"/>
  <c r="L516" i="6" s="1"/>
  <c r="U516" i="6" s="1"/>
  <c r="G740" i="6"/>
  <c r="K740" i="6" s="1"/>
  <c r="L740" i="6" s="1"/>
  <c r="U740" i="6" s="1"/>
  <c r="G1588" i="6"/>
  <c r="K1588" i="6" s="1"/>
  <c r="L1588" i="6" s="1"/>
  <c r="U1588" i="6" s="1"/>
  <c r="G613" i="6"/>
  <c r="K613" i="6" s="1"/>
  <c r="L613" i="6" s="1"/>
  <c r="U613" i="6" s="1"/>
  <c r="G724" i="6"/>
  <c r="K724" i="6" s="1"/>
  <c r="L724" i="6" s="1"/>
  <c r="U724" i="6" s="1"/>
  <c r="G1488" i="6"/>
  <c r="K1488" i="6" s="1"/>
  <c r="L1488" i="6" s="1"/>
  <c r="U1488" i="6" s="1"/>
  <c r="G103" i="6"/>
  <c r="K103" i="6" s="1"/>
  <c r="L103" i="6" s="1"/>
  <c r="U103" i="6" s="1"/>
  <c r="G2003" i="6"/>
  <c r="K2003" i="6" s="1"/>
  <c r="L2003" i="6" s="1"/>
  <c r="U2003" i="6" s="1"/>
  <c r="G1373" i="6"/>
  <c r="K1373" i="6" s="1"/>
  <c r="L1373" i="6" s="1"/>
  <c r="U1373" i="6" s="1"/>
  <c r="G2058" i="6"/>
  <c r="K2058" i="6" s="1"/>
  <c r="L2058" i="6" s="1"/>
  <c r="U2058" i="6" s="1"/>
  <c r="G553" i="6"/>
  <c r="K553" i="6" s="1"/>
  <c r="L553" i="6" s="1"/>
  <c r="U553" i="6" s="1"/>
  <c r="G1349" i="6"/>
  <c r="K1349" i="6" s="1"/>
  <c r="L1349" i="6" s="1"/>
  <c r="U1349" i="6" s="1"/>
  <c r="G2085" i="6"/>
  <c r="K2085" i="6" s="1"/>
  <c r="L2085" i="6" s="1"/>
  <c r="U2085" i="6" s="1"/>
  <c r="G702" i="6"/>
  <c r="K702" i="6" s="1"/>
  <c r="L702" i="6" s="1"/>
  <c r="U702" i="6" s="1"/>
  <c r="G829" i="6"/>
  <c r="K829" i="6" s="1"/>
  <c r="L829" i="6" s="1"/>
  <c r="U829" i="6" s="1"/>
  <c r="G1000" i="6"/>
  <c r="K1000" i="6" s="1"/>
  <c r="L1000" i="6" s="1"/>
  <c r="U1000" i="6" s="1"/>
  <c r="G787" i="6"/>
  <c r="K787" i="6" s="1"/>
  <c r="L787" i="6" s="1"/>
  <c r="U787" i="6" s="1"/>
  <c r="G17" i="6"/>
  <c r="K17" i="6" s="1"/>
  <c r="L17" i="6" s="1"/>
  <c r="U17" i="6" s="1"/>
  <c r="G1283" i="6"/>
  <c r="K1283" i="6" s="1"/>
  <c r="L1283" i="6" s="1"/>
  <c r="U1283" i="6" s="1"/>
  <c r="G1575" i="6"/>
  <c r="K1575" i="6" s="1"/>
  <c r="L1575" i="6" s="1"/>
  <c r="U1575" i="6" s="1"/>
  <c r="G609" i="6"/>
  <c r="K609" i="6" s="1"/>
  <c r="L609" i="6" s="1"/>
  <c r="U609" i="6" s="1"/>
  <c r="G604" i="6"/>
  <c r="K604" i="6" s="1"/>
  <c r="L604" i="6" s="1"/>
  <c r="U604" i="6" s="1"/>
  <c r="G52" i="6"/>
  <c r="K52" i="6" s="1"/>
  <c r="L52" i="6" s="1"/>
  <c r="U52" i="6" s="1"/>
  <c r="G967" i="6"/>
  <c r="K967" i="6" s="1"/>
  <c r="L967" i="6" s="1"/>
  <c r="U967" i="6" s="1"/>
  <c r="G1501" i="6"/>
  <c r="K1501" i="6" s="1"/>
  <c r="L1501" i="6" s="1"/>
  <c r="U1501" i="6" s="1"/>
  <c r="G331" i="6"/>
  <c r="K331" i="6" s="1"/>
  <c r="L331" i="6" s="1"/>
  <c r="U331" i="6" s="1"/>
  <c r="G645" i="6"/>
  <c r="K645" i="6" s="1"/>
  <c r="L645" i="6" s="1"/>
  <c r="U645" i="6" s="1"/>
  <c r="G1411" i="6"/>
  <c r="K1411" i="6" s="1"/>
  <c r="L1411" i="6" s="1"/>
  <c r="U1411" i="6" s="1"/>
  <c r="G2139" i="6"/>
  <c r="K2139" i="6" s="1"/>
  <c r="L2139" i="6" s="1"/>
  <c r="U2139" i="6" s="1"/>
  <c r="G1396" i="6"/>
  <c r="K1396" i="6" s="1"/>
  <c r="L1396" i="6" s="1"/>
  <c r="U1396" i="6" s="1"/>
  <c r="G395" i="6"/>
  <c r="K395" i="6" s="1"/>
  <c r="L395" i="6" s="1"/>
  <c r="U395" i="6" s="1"/>
  <c r="G2037" i="6"/>
  <c r="K2037" i="6" s="1"/>
  <c r="L2037" i="6" s="1"/>
  <c r="U2037" i="6" s="1"/>
  <c r="G2051" i="6"/>
  <c r="K2051" i="6" s="1"/>
  <c r="L2051" i="6" s="1"/>
  <c r="U2051" i="6" s="1"/>
  <c r="G562" i="6"/>
  <c r="K562" i="6" s="1"/>
  <c r="L562" i="6" s="1"/>
  <c r="U562" i="6" s="1"/>
  <c r="G1290" i="6"/>
  <c r="K1290" i="6" s="1"/>
  <c r="L1290" i="6" s="1"/>
  <c r="U1290" i="6" s="1"/>
  <c r="G1441" i="6"/>
  <c r="K1441" i="6" s="1"/>
  <c r="L1441" i="6" s="1"/>
  <c r="U1441" i="6" s="1"/>
  <c r="G1915" i="6"/>
  <c r="K1915" i="6" s="1"/>
  <c r="L1915" i="6" s="1"/>
  <c r="U1915" i="6" s="1"/>
  <c r="G1926" i="6"/>
  <c r="K1926" i="6" s="1"/>
  <c r="L1926" i="6" s="1"/>
  <c r="U1926" i="6" s="1"/>
  <c r="G1147" i="6"/>
  <c r="K1147" i="6" s="1"/>
  <c r="L1147" i="6" s="1"/>
  <c r="U1147" i="6" s="1"/>
  <c r="G139" i="6"/>
  <c r="K139" i="6" s="1"/>
  <c r="L139" i="6" s="1"/>
  <c r="U139" i="6" s="1"/>
  <c r="G1512" i="6"/>
  <c r="K1512" i="6" s="1"/>
  <c r="L1512" i="6" s="1"/>
  <c r="U1512" i="6" s="1"/>
  <c r="G2083" i="6"/>
  <c r="K2083" i="6" s="1"/>
  <c r="L2083" i="6" s="1"/>
  <c r="U2083" i="6" s="1"/>
  <c r="G673" i="6"/>
  <c r="K673" i="6" s="1"/>
  <c r="L673" i="6" s="1"/>
  <c r="U673" i="6" s="1"/>
  <c r="G16" i="6"/>
  <c r="K16" i="6" s="1"/>
  <c r="L16" i="6" s="1"/>
  <c r="U16" i="6" s="1"/>
  <c r="G1171" i="6"/>
  <c r="K1171" i="6" s="1"/>
  <c r="L1171" i="6" s="1"/>
  <c r="U1171" i="6" s="1"/>
  <c r="G496" i="6"/>
  <c r="K496" i="6" s="1"/>
  <c r="L496" i="6" s="1"/>
  <c r="U496" i="6" s="1"/>
  <c r="G1651" i="6"/>
  <c r="K1651" i="6" s="1"/>
  <c r="L1651" i="6" s="1"/>
  <c r="U1651" i="6" s="1"/>
  <c r="G1649" i="6"/>
  <c r="K1649" i="6" s="1"/>
  <c r="L1649" i="6" s="1"/>
  <c r="U1649" i="6" s="1"/>
  <c r="G192" i="6"/>
  <c r="K192" i="6" s="1"/>
  <c r="L192" i="6" s="1"/>
  <c r="U192" i="6" s="1"/>
  <c r="G519" i="6"/>
  <c r="K519" i="6" s="1"/>
  <c r="L519" i="6" s="1"/>
  <c r="U519" i="6" s="1"/>
  <c r="G2167" i="6"/>
  <c r="K2167" i="6" s="1"/>
  <c r="L2167" i="6" s="1"/>
  <c r="U2167" i="6" s="1"/>
  <c r="G296" i="6"/>
  <c r="K296" i="6" s="1"/>
  <c r="L296" i="6" s="1"/>
  <c r="U296" i="6" s="1"/>
  <c r="G300" i="6"/>
  <c r="K300" i="6" s="1"/>
  <c r="L300" i="6" s="1"/>
  <c r="U300" i="6" s="1"/>
  <c r="G406" i="6"/>
  <c r="K406" i="6" s="1"/>
  <c r="L406" i="6" s="1"/>
  <c r="U406" i="6" s="1"/>
  <c r="G1703" i="6"/>
  <c r="K1703" i="6" s="1"/>
  <c r="L1703" i="6" s="1"/>
  <c r="U1703" i="6" s="1"/>
  <c r="G1704" i="6"/>
  <c r="K1704" i="6" s="1"/>
  <c r="L1704" i="6" s="1"/>
  <c r="U1704" i="6" s="1"/>
  <c r="G1954" i="6"/>
  <c r="K1954" i="6" s="1"/>
  <c r="L1954" i="6" s="1"/>
  <c r="U1954" i="6" s="1"/>
  <c r="G362" i="6"/>
  <c r="K362" i="6" s="1"/>
  <c r="L362" i="6" s="1"/>
  <c r="U362" i="6" s="1"/>
  <c r="G1871" i="6"/>
  <c r="K1871" i="6" s="1"/>
  <c r="L1871" i="6" s="1"/>
  <c r="U1871" i="6" s="1"/>
  <c r="G1878" i="6"/>
  <c r="K1878" i="6" s="1"/>
  <c r="L1878" i="6" s="1"/>
  <c r="U1878" i="6" s="1"/>
  <c r="G1557" i="6"/>
  <c r="K1557" i="6" s="1"/>
  <c r="L1557" i="6" s="1"/>
  <c r="U1557" i="6" s="1"/>
  <c r="G1398" i="6"/>
  <c r="K1398" i="6" s="1"/>
  <c r="L1398" i="6" s="1"/>
  <c r="U1398" i="6" s="1"/>
  <c r="G2034" i="6"/>
  <c r="K2034" i="6" s="1"/>
  <c r="L2034" i="6" s="1"/>
  <c r="U2034" i="6" s="1"/>
  <c r="G1413" i="6"/>
  <c r="K1413" i="6" s="1"/>
  <c r="L1413" i="6" s="1"/>
  <c r="U1413" i="6" s="1"/>
  <c r="G210" i="6"/>
  <c r="K210" i="6" s="1"/>
  <c r="L210" i="6" s="1"/>
  <c r="U210" i="6" s="1"/>
  <c r="G1610" i="6"/>
  <c r="K1610" i="6" s="1"/>
  <c r="L1610" i="6" s="1"/>
  <c r="U1610" i="6" s="1"/>
  <c r="G1412" i="6"/>
  <c r="K1412" i="6" s="1"/>
  <c r="L1412" i="6" s="1"/>
  <c r="U1412" i="6" s="1"/>
  <c r="G1527" i="6"/>
  <c r="K1527" i="6" s="1"/>
  <c r="L1527" i="6" s="1"/>
  <c r="U1527" i="6" s="1"/>
  <c r="G13" i="6"/>
  <c r="K13" i="6" s="1"/>
  <c r="L13" i="6" s="1"/>
  <c r="U13" i="6" s="1"/>
  <c r="G1343" i="6"/>
  <c r="K1343" i="6" s="1"/>
  <c r="L1343" i="6" s="1"/>
  <c r="U1343" i="6" s="1"/>
  <c r="G554" i="6"/>
  <c r="K554" i="6" s="1"/>
  <c r="L554" i="6" s="1"/>
  <c r="U554" i="6" s="1"/>
  <c r="G1921" i="6"/>
  <c r="K1921" i="6" s="1"/>
  <c r="L1921" i="6" s="1"/>
  <c r="U1921" i="6" s="1"/>
  <c r="G344" i="6"/>
  <c r="K344" i="6" s="1"/>
  <c r="L344" i="6" s="1"/>
  <c r="U344" i="6" s="1"/>
  <c r="G1137" i="6"/>
  <c r="K1137" i="6" s="1"/>
  <c r="L1137" i="6" s="1"/>
  <c r="U1137" i="6" s="1"/>
  <c r="G1141" i="6"/>
  <c r="K1141" i="6" s="1"/>
  <c r="L1141" i="6" s="1"/>
  <c r="U1141" i="6" s="1"/>
  <c r="G2123" i="6"/>
  <c r="K2123" i="6" s="1"/>
  <c r="L2123" i="6" s="1"/>
  <c r="U2123" i="6" s="1"/>
  <c r="G2220" i="6"/>
  <c r="K2220" i="6" s="1"/>
  <c r="L2220" i="6" s="1"/>
  <c r="U2220" i="6" s="1"/>
  <c r="G748" i="6"/>
  <c r="K748" i="6" s="1"/>
  <c r="L748" i="6" s="1"/>
  <c r="U748" i="6" s="1"/>
  <c r="G19" i="6"/>
  <c r="K19" i="6" s="1"/>
  <c r="L19" i="6" s="1"/>
  <c r="U19" i="6" s="1"/>
  <c r="G884" i="6"/>
  <c r="K884" i="6" s="1"/>
  <c r="L884" i="6" s="1"/>
  <c r="U884" i="6" s="1"/>
  <c r="G978" i="6"/>
  <c r="K978" i="6" s="1"/>
  <c r="L978" i="6" s="1"/>
  <c r="U978" i="6" s="1"/>
  <c r="G1507" i="6"/>
  <c r="K1507" i="6" s="1"/>
  <c r="L1507" i="6" s="1"/>
  <c r="U1507" i="6" s="1"/>
  <c r="G596" i="6"/>
  <c r="K596" i="6" s="1"/>
  <c r="L596" i="6" s="1"/>
  <c r="U596" i="6" s="1"/>
  <c r="G868" i="6"/>
  <c r="K868" i="6" s="1"/>
  <c r="L868" i="6" s="1"/>
  <c r="U868" i="6" s="1"/>
  <c r="G245" i="6"/>
  <c r="K245" i="6" s="1"/>
  <c r="L245" i="6" s="1"/>
  <c r="U245" i="6" s="1"/>
  <c r="G824" i="6"/>
  <c r="K824" i="6" s="1"/>
  <c r="L824" i="6" s="1"/>
  <c r="U824" i="6" s="1"/>
  <c r="G858" i="6"/>
  <c r="K858" i="6" s="1"/>
  <c r="L858" i="6" s="1"/>
  <c r="U858" i="6" s="1"/>
  <c r="G1474" i="6"/>
  <c r="K1474" i="6" s="1"/>
  <c r="L1474" i="6" s="1"/>
  <c r="U1474" i="6" s="1"/>
  <c r="G1197" i="6"/>
  <c r="K1197" i="6" s="1"/>
  <c r="L1197" i="6" s="1"/>
  <c r="U1197" i="6" s="1"/>
  <c r="G368" i="6"/>
  <c r="K368" i="6" s="1"/>
  <c r="L368" i="6" s="1"/>
  <c r="U368" i="6" s="1"/>
  <c r="G524" i="6"/>
  <c r="K524" i="6" s="1"/>
  <c r="L524" i="6" s="1"/>
  <c r="U524" i="6" s="1"/>
  <c r="G540" i="6"/>
  <c r="K540" i="6" s="1"/>
  <c r="L540" i="6" s="1"/>
  <c r="U540" i="6" s="1"/>
  <c r="G1821" i="6"/>
  <c r="K1821" i="6" s="1"/>
  <c r="L1821" i="6" s="1"/>
  <c r="U1821" i="6" s="1"/>
  <c r="G135" i="6"/>
  <c r="K135" i="6" s="1"/>
  <c r="L135" i="6" s="1"/>
  <c r="U135" i="6" s="1"/>
  <c r="G128" i="6"/>
  <c r="K128" i="6" s="1"/>
  <c r="L128" i="6" s="1"/>
  <c r="U128" i="6" s="1"/>
  <c r="G2214" i="6"/>
  <c r="K2214" i="6" s="1"/>
  <c r="L2214" i="6" s="1"/>
  <c r="U2214" i="6" s="1"/>
  <c r="G2086" i="6"/>
  <c r="K2086" i="6" s="1"/>
  <c r="L2086" i="6" s="1"/>
  <c r="U2086" i="6" s="1"/>
  <c r="G742" i="6"/>
  <c r="K742" i="6" s="1"/>
  <c r="L742" i="6" s="1"/>
  <c r="U742" i="6" s="1"/>
  <c r="G1505" i="6"/>
  <c r="K1505" i="6" s="1"/>
  <c r="L1505" i="6" s="1"/>
  <c r="U1505" i="6" s="1"/>
  <c r="G1506" i="6"/>
  <c r="K1506" i="6" s="1"/>
  <c r="L1506" i="6" s="1"/>
  <c r="U1506" i="6" s="1"/>
  <c r="G860" i="6"/>
  <c r="K860" i="6" s="1"/>
  <c r="L860" i="6" s="1"/>
  <c r="U860" i="6" s="1"/>
  <c r="G1102" i="6"/>
  <c r="K1102" i="6" s="1"/>
  <c r="L1102" i="6" s="1"/>
  <c r="U1102" i="6" s="1"/>
  <c r="G350" i="6"/>
  <c r="K350" i="6" s="1"/>
  <c r="L350" i="6" s="1"/>
  <c r="U350" i="6" s="1"/>
  <c r="G366" i="6"/>
  <c r="K366" i="6" s="1"/>
  <c r="L366" i="6" s="1"/>
  <c r="U366" i="6" s="1"/>
  <c r="G159" i="6"/>
  <c r="K159" i="6" s="1"/>
  <c r="L159" i="6" s="1"/>
  <c r="U159" i="6" s="1"/>
  <c r="G533" i="6"/>
  <c r="K533" i="6" s="1"/>
  <c r="L533" i="6" s="1"/>
  <c r="U533" i="6" s="1"/>
  <c r="G488" i="6"/>
  <c r="K488" i="6" s="1"/>
  <c r="L488" i="6" s="1"/>
  <c r="U488" i="6" s="1"/>
  <c r="G1815" i="6"/>
  <c r="K1815" i="6" s="1"/>
  <c r="L1815" i="6" s="1"/>
  <c r="U1815" i="6" s="1"/>
  <c r="G270" i="6"/>
  <c r="K270" i="6" s="1"/>
  <c r="L270" i="6" s="1"/>
  <c r="U270" i="6" s="1"/>
  <c r="G2152" i="6"/>
  <c r="K2152" i="6" s="1"/>
  <c r="L2152" i="6" s="1"/>
  <c r="U2152" i="6" s="1"/>
  <c r="G2096" i="6"/>
  <c r="K2096" i="6" s="1"/>
  <c r="L2096" i="6" s="1"/>
  <c r="U2096" i="6" s="1"/>
  <c r="G628" i="6"/>
  <c r="K628" i="6" s="1"/>
  <c r="L628" i="6" s="1"/>
  <c r="U628" i="6" s="1"/>
  <c r="G1168" i="6"/>
  <c r="K1168" i="6" s="1"/>
  <c r="L1168" i="6" s="1"/>
  <c r="U1168" i="6" s="1"/>
  <c r="G1977" i="6"/>
  <c r="K1977" i="6" s="1"/>
  <c r="L1977" i="6" s="1"/>
  <c r="U1977" i="6" s="1"/>
  <c r="G552" i="6"/>
  <c r="K552" i="6" s="1"/>
  <c r="L552" i="6" s="1"/>
  <c r="U552" i="6" s="1"/>
  <c r="G586" i="6"/>
  <c r="K586" i="6" s="1"/>
  <c r="L586" i="6" s="1"/>
  <c r="U586" i="6" s="1"/>
  <c r="G1589" i="6"/>
  <c r="K1589" i="6" s="1"/>
  <c r="L1589" i="6" s="1"/>
  <c r="U1589" i="6" s="1"/>
  <c r="G831" i="6"/>
  <c r="K831" i="6" s="1"/>
  <c r="L831" i="6" s="1"/>
  <c r="U831" i="6" s="1"/>
  <c r="G1314" i="6"/>
  <c r="K1314" i="6" s="1"/>
  <c r="L1314" i="6" s="1"/>
  <c r="U1314" i="6" s="1"/>
  <c r="G202" i="6"/>
  <c r="K202" i="6" s="1"/>
  <c r="L202" i="6" s="1"/>
  <c r="U202" i="6" s="1"/>
  <c r="G1762" i="6"/>
  <c r="K1762" i="6" s="1"/>
  <c r="L1762" i="6" s="1"/>
  <c r="U1762" i="6" s="1"/>
  <c r="G1430" i="6"/>
  <c r="K1430" i="6" s="1"/>
  <c r="L1430" i="6" s="1"/>
  <c r="U1430" i="6" s="1"/>
  <c r="G386" i="6"/>
  <c r="K386" i="6" s="1"/>
  <c r="L386" i="6" s="1"/>
  <c r="U386" i="6" s="1"/>
  <c r="G1119" i="6"/>
  <c r="K1119" i="6" s="1"/>
  <c r="L1119" i="6" s="1"/>
  <c r="U1119" i="6" s="1"/>
  <c r="G1070" i="6"/>
  <c r="K1070" i="6" s="1"/>
  <c r="L1070" i="6" s="1"/>
  <c r="U1070" i="6" s="1"/>
  <c r="G371" i="6"/>
  <c r="K371" i="6" s="1"/>
  <c r="L371" i="6" s="1"/>
  <c r="U371" i="6" s="1"/>
  <c r="G795" i="6"/>
  <c r="K795" i="6" s="1"/>
  <c r="L795" i="6" s="1"/>
  <c r="U795" i="6" s="1"/>
  <c r="G2047" i="6"/>
  <c r="K2047" i="6" s="1"/>
  <c r="L2047" i="6" s="1"/>
  <c r="U2047" i="6" s="1"/>
  <c r="G1090" i="6"/>
  <c r="K1090" i="6" s="1"/>
  <c r="L1090" i="6" s="1"/>
  <c r="U1090" i="6" s="1"/>
  <c r="G1275" i="6"/>
  <c r="K1275" i="6" s="1"/>
  <c r="L1275" i="6" s="1"/>
  <c r="U1275" i="6" s="1"/>
  <c r="G1907" i="6"/>
  <c r="K1907" i="6" s="1"/>
  <c r="L1907" i="6" s="1"/>
  <c r="U1907" i="6" s="1"/>
  <c r="G1697" i="6"/>
  <c r="K1697" i="6" s="1"/>
  <c r="L1697" i="6" s="1"/>
  <c r="U1697" i="6" s="1"/>
  <c r="G1330" i="6"/>
  <c r="K1330" i="6" s="1"/>
  <c r="L1330" i="6" s="1"/>
  <c r="U1330" i="6" s="1"/>
  <c r="G1620" i="6"/>
  <c r="K1620" i="6" s="1"/>
  <c r="L1620" i="6" s="1"/>
  <c r="U1620" i="6" s="1"/>
  <c r="G1504" i="6"/>
  <c r="K1504" i="6" s="1"/>
  <c r="L1504" i="6" s="1"/>
  <c r="U1504" i="6" s="1"/>
  <c r="G502" i="6"/>
  <c r="K502" i="6" s="1"/>
  <c r="L502" i="6" s="1"/>
  <c r="U502" i="6" s="1"/>
  <c r="G1394" i="6"/>
  <c r="K1394" i="6" s="1"/>
  <c r="L1394" i="6" s="1"/>
  <c r="U1394" i="6" s="1"/>
  <c r="G1422" i="6"/>
  <c r="K1422" i="6" s="1"/>
  <c r="L1422" i="6" s="1"/>
  <c r="U1422" i="6" s="1"/>
  <c r="G364" i="6"/>
  <c r="K364" i="6" s="1"/>
  <c r="L364" i="6" s="1"/>
  <c r="U364" i="6" s="1"/>
  <c r="G2147" i="6"/>
  <c r="K2147" i="6" s="1"/>
  <c r="L2147" i="6" s="1"/>
  <c r="U2147" i="6" s="1"/>
  <c r="G48" i="6"/>
  <c r="K48" i="6" s="1"/>
  <c r="L48" i="6" s="1"/>
  <c r="U48" i="6" s="1"/>
  <c r="G847" i="6"/>
  <c r="K847" i="6" s="1"/>
  <c r="L847" i="6" s="1"/>
  <c r="U847" i="6" s="1"/>
  <c r="G363" i="6"/>
  <c r="K363" i="6" s="1"/>
  <c r="L363" i="6" s="1"/>
  <c r="U363" i="6" s="1"/>
  <c r="G384" i="6"/>
  <c r="K384" i="6" s="1"/>
  <c r="L384" i="6" s="1"/>
  <c r="U384" i="6" s="1"/>
  <c r="G211" i="6"/>
  <c r="K211" i="6" s="1"/>
  <c r="L211" i="6" s="1"/>
  <c r="U211" i="6" s="1"/>
  <c r="G880" i="6"/>
  <c r="K880" i="6" s="1"/>
  <c r="L880" i="6" s="1"/>
  <c r="U880" i="6" s="1"/>
  <c r="G1021" i="6"/>
  <c r="K1021" i="6" s="1"/>
  <c r="L1021" i="6" s="1"/>
  <c r="U1021" i="6" s="1"/>
  <c r="G1015" i="6"/>
  <c r="K1015" i="6" s="1"/>
  <c r="L1015" i="6" s="1"/>
  <c r="U1015" i="6" s="1"/>
  <c r="G1877" i="6"/>
  <c r="K1877" i="6" s="1"/>
  <c r="L1877" i="6" s="1"/>
  <c r="U1877" i="6" s="1"/>
  <c r="G1803" i="6"/>
  <c r="K1803" i="6" s="1"/>
  <c r="L1803" i="6" s="1"/>
  <c r="U1803" i="6" s="1"/>
  <c r="G527" i="6"/>
  <c r="K527" i="6" s="1"/>
  <c r="L527" i="6" s="1"/>
  <c r="U527" i="6" s="1"/>
  <c r="G2213" i="6"/>
  <c r="K2213" i="6" s="1"/>
  <c r="L2213" i="6" s="1"/>
  <c r="U2213" i="6" s="1"/>
  <c r="G612" i="6"/>
  <c r="K612" i="6" s="1"/>
  <c r="L612" i="6" s="1"/>
  <c r="U612" i="6" s="1"/>
  <c r="G714" i="6"/>
  <c r="K714" i="6" s="1"/>
  <c r="L714" i="6" s="1"/>
  <c r="U714" i="6" s="1"/>
  <c r="G295" i="6"/>
  <c r="K295" i="6" s="1"/>
  <c r="L295" i="6" s="1"/>
  <c r="U295" i="6" s="1"/>
  <c r="G1202" i="6"/>
  <c r="K1202" i="6" s="1"/>
  <c r="L1202" i="6" s="1"/>
  <c r="U1202" i="6" s="1"/>
  <c r="G1287" i="6"/>
  <c r="K1287" i="6" s="1"/>
  <c r="L1287" i="6" s="1"/>
  <c r="U1287" i="6" s="1"/>
  <c r="G1333" i="6"/>
  <c r="K1333" i="6" s="1"/>
  <c r="L1333" i="6" s="1"/>
  <c r="U1333" i="6" s="1"/>
  <c r="G1155" i="6"/>
  <c r="K1155" i="6" s="1"/>
  <c r="L1155" i="6" s="1"/>
  <c r="U1155" i="6" s="1"/>
  <c r="G1801" i="6"/>
  <c r="K1801" i="6" s="1"/>
  <c r="L1801" i="6" s="1"/>
  <c r="U1801" i="6" s="1"/>
  <c r="G383" i="6"/>
  <c r="K383" i="6" s="1"/>
  <c r="L383" i="6" s="1"/>
  <c r="U383" i="6" s="1"/>
  <c r="G1555" i="6"/>
  <c r="K1555" i="6" s="1"/>
  <c r="L1555" i="6" s="1"/>
  <c r="U1555" i="6" s="1"/>
  <c r="G965" i="6"/>
  <c r="K965" i="6" s="1"/>
  <c r="L965" i="6" s="1"/>
  <c r="U965" i="6" s="1"/>
  <c r="G330" i="6"/>
  <c r="K330" i="6" s="1"/>
  <c r="L330" i="6" s="1"/>
  <c r="U330" i="6" s="1"/>
  <c r="G12" i="6"/>
  <c r="K12" i="6" s="1"/>
  <c r="L12" i="6" s="1"/>
  <c r="U12" i="6" s="1"/>
  <c r="G1096" i="6"/>
  <c r="K1096" i="6" s="1"/>
  <c r="L1096" i="6" s="1"/>
  <c r="U1096" i="6" s="1"/>
  <c r="G743" i="6"/>
  <c r="K743" i="6" s="1"/>
  <c r="L743" i="6" s="1"/>
  <c r="U743" i="6" s="1"/>
  <c r="G745" i="6"/>
  <c r="K745" i="6" s="1"/>
  <c r="L745" i="6" s="1"/>
  <c r="U745" i="6" s="1"/>
  <c r="G1539" i="6"/>
  <c r="K1539" i="6" s="1"/>
  <c r="L1539" i="6" s="1"/>
  <c r="U1539" i="6" s="1"/>
  <c r="G570" i="6"/>
  <c r="K570" i="6" s="1"/>
  <c r="L570" i="6" s="1"/>
  <c r="U570" i="6" s="1"/>
  <c r="G1351" i="6"/>
  <c r="K1351" i="6" s="1"/>
  <c r="L1351" i="6" s="1"/>
  <c r="U1351" i="6" s="1"/>
  <c r="G801" i="6"/>
  <c r="K801" i="6" s="1"/>
  <c r="L801" i="6" s="1"/>
  <c r="U801" i="6" s="1"/>
  <c r="G165" i="6"/>
  <c r="K165" i="6" s="1"/>
  <c r="L165" i="6" s="1"/>
  <c r="U165" i="6" s="1"/>
  <c r="G639" i="6"/>
  <c r="K639" i="6" s="1"/>
  <c r="L639" i="6" s="1"/>
  <c r="U639" i="6" s="1"/>
  <c r="G529" i="6"/>
  <c r="K529" i="6" s="1"/>
  <c r="L529" i="6" s="1"/>
  <c r="U529" i="6" s="1"/>
  <c r="G775" i="6"/>
  <c r="K775" i="6" s="1"/>
  <c r="L775" i="6" s="1"/>
  <c r="U775" i="6" s="1"/>
  <c r="G1172" i="6"/>
  <c r="K1172" i="6" s="1"/>
  <c r="L1172" i="6" s="1"/>
  <c r="U1172" i="6" s="1"/>
  <c r="G1404" i="6"/>
  <c r="K1404" i="6" s="1"/>
  <c r="L1404" i="6" s="1"/>
  <c r="U1404" i="6" s="1"/>
  <c r="G1612" i="6"/>
  <c r="K1612" i="6" s="1"/>
  <c r="L1612" i="6" s="1"/>
  <c r="U1612" i="6" s="1"/>
  <c r="G1641" i="6"/>
  <c r="K1641" i="6" s="1"/>
  <c r="L1641" i="6" s="1"/>
  <c r="U1641" i="6" s="1"/>
  <c r="G603" i="6"/>
  <c r="K603" i="6" s="1"/>
  <c r="L603" i="6" s="1"/>
  <c r="U603" i="6" s="1"/>
  <c r="G863" i="6"/>
  <c r="K863" i="6" s="1"/>
  <c r="L863" i="6" s="1"/>
  <c r="U863" i="6" s="1"/>
  <c r="G200" i="6"/>
  <c r="K200" i="6" s="1"/>
  <c r="L200" i="6" s="1"/>
  <c r="U200" i="6" s="1"/>
  <c r="G302" i="6"/>
  <c r="K302" i="6" s="1"/>
  <c r="L302" i="6" s="1"/>
  <c r="U302" i="6" s="1"/>
  <c r="G1701" i="6"/>
  <c r="K1701" i="6" s="1"/>
  <c r="L1701" i="6" s="1"/>
  <c r="U1701" i="6" s="1"/>
  <c r="G739" i="6"/>
  <c r="K739" i="6" s="1"/>
  <c r="L739" i="6" s="1"/>
  <c r="U739" i="6" s="1"/>
  <c r="G1312" i="6"/>
  <c r="K1312" i="6" s="1"/>
  <c r="L1312" i="6" s="1"/>
  <c r="U1312" i="6" s="1"/>
  <c r="G1286" i="6"/>
  <c r="K1286" i="6" s="1"/>
  <c r="L1286" i="6" s="1"/>
  <c r="U1286" i="6" s="1"/>
  <c r="G205" i="6"/>
  <c r="K205" i="6" s="1"/>
  <c r="L205" i="6" s="1"/>
  <c r="U205" i="6" s="1"/>
  <c r="G1371" i="6"/>
  <c r="K1371" i="6" s="1"/>
  <c r="L1371" i="6" s="1"/>
  <c r="U1371" i="6" s="1"/>
  <c r="G1989" i="6"/>
  <c r="K1989" i="6" s="1"/>
  <c r="L1989" i="6" s="1"/>
  <c r="U1989" i="6" s="1"/>
  <c r="G1280" i="6"/>
  <c r="K1280" i="6" s="1"/>
  <c r="L1280" i="6" s="1"/>
  <c r="U1280" i="6" s="1"/>
  <c r="G1479" i="6"/>
  <c r="K1479" i="6" s="1"/>
  <c r="L1479" i="6" s="1"/>
  <c r="U1479" i="6" s="1"/>
  <c r="G1761" i="6"/>
  <c r="K1761" i="6" s="1"/>
  <c r="L1761" i="6" s="1"/>
  <c r="U1761" i="6" s="1"/>
  <c r="G400" i="6"/>
  <c r="K400" i="6" s="1"/>
  <c r="L400" i="6" s="1"/>
  <c r="U400" i="6" s="1"/>
  <c r="G468" i="6"/>
  <c r="K468" i="6" s="1"/>
  <c r="L468" i="6" s="1"/>
  <c r="U468" i="6" s="1"/>
  <c r="G184" i="6"/>
  <c r="K184" i="6" s="1"/>
  <c r="L184" i="6" s="1"/>
  <c r="U184" i="6" s="1"/>
  <c r="G1109" i="6"/>
  <c r="K1109" i="6" s="1"/>
  <c r="L1109" i="6" s="1"/>
  <c r="U1109" i="6" s="1"/>
  <c r="G961" i="6"/>
  <c r="K961" i="6" s="1"/>
  <c r="L961" i="6" s="1"/>
  <c r="U961" i="6" s="1"/>
  <c r="G556" i="6"/>
  <c r="K556" i="6" s="1"/>
  <c r="L556" i="6" s="1"/>
  <c r="U556" i="6" s="1"/>
  <c r="G2050" i="6"/>
  <c r="K2050" i="6" s="1"/>
  <c r="L2050" i="6" s="1"/>
  <c r="U2050" i="6" s="1"/>
  <c r="G1174" i="6"/>
  <c r="K1174" i="6" s="1"/>
  <c r="L1174" i="6" s="1"/>
  <c r="U1174" i="6" s="1"/>
  <c r="G644" i="6"/>
  <c r="K644" i="6" s="1"/>
  <c r="L644" i="6" s="1"/>
  <c r="U644" i="6" s="1"/>
  <c r="G607" i="6"/>
  <c r="K607" i="6" s="1"/>
  <c r="L607" i="6" s="1"/>
  <c r="U607" i="6" s="1"/>
  <c r="G1313" i="6"/>
  <c r="K1313" i="6" s="1"/>
  <c r="L1313" i="6" s="1"/>
  <c r="U1313" i="6" s="1"/>
  <c r="G1062" i="6"/>
  <c r="K1062" i="6" s="1"/>
  <c r="L1062" i="6" s="1"/>
  <c r="U1062" i="6" s="1"/>
  <c r="G1281" i="6"/>
  <c r="K1281" i="6" s="1"/>
  <c r="L1281" i="6" s="1"/>
  <c r="U1281" i="6" s="1"/>
  <c r="G1874" i="6"/>
  <c r="K1874" i="6" s="1"/>
  <c r="L1874" i="6" s="1"/>
  <c r="U1874" i="6" s="1"/>
  <c r="G816" i="6"/>
  <c r="K816" i="6" s="1"/>
  <c r="L816" i="6" s="1"/>
  <c r="U816" i="6" s="1"/>
  <c r="G869" i="6"/>
  <c r="K869" i="6" s="1"/>
  <c r="L869" i="6" s="1"/>
  <c r="U869" i="6" s="1"/>
  <c r="G1471" i="6"/>
  <c r="K1471" i="6" s="1"/>
  <c r="L1471" i="6" s="1"/>
  <c r="U1471" i="6" s="1"/>
  <c r="G2186" i="6"/>
  <c r="K2186" i="6" s="1"/>
  <c r="L2186" i="6" s="1"/>
  <c r="U2186" i="6" s="1"/>
  <c r="G2189" i="6"/>
  <c r="K2189" i="6" s="1"/>
  <c r="L2189" i="6" s="1"/>
  <c r="U2189" i="6" s="1"/>
  <c r="G1187" i="6"/>
  <c r="K1187" i="6" s="1"/>
  <c r="L1187" i="6" s="1"/>
  <c r="U1187" i="6" s="1"/>
  <c r="G328" i="6"/>
  <c r="K328" i="6" s="1"/>
  <c r="L328" i="6" s="1"/>
  <c r="U328" i="6" s="1"/>
  <c r="G359" i="6"/>
  <c r="K359" i="6" s="1"/>
  <c r="L359" i="6" s="1"/>
  <c r="U359" i="6" s="1"/>
  <c r="G498" i="6"/>
  <c r="K498" i="6" s="1"/>
  <c r="L498" i="6" s="1"/>
  <c r="U498" i="6" s="1"/>
  <c r="G988" i="6"/>
  <c r="K988" i="6" s="1"/>
  <c r="L988" i="6" s="1"/>
  <c r="U988" i="6" s="1"/>
  <c r="G1950" i="6"/>
  <c r="K1950" i="6" s="1"/>
  <c r="L1950" i="6" s="1"/>
  <c r="U1950" i="6" s="1"/>
  <c r="G354" i="6"/>
  <c r="K354" i="6" s="1"/>
  <c r="L354" i="6" s="1"/>
  <c r="U354" i="6" s="1"/>
  <c r="G166" i="6"/>
  <c r="K166" i="6" s="1"/>
  <c r="L166" i="6" s="1"/>
  <c r="U166" i="6" s="1"/>
  <c r="G214" i="6"/>
  <c r="K214" i="6" s="1"/>
  <c r="L214" i="6" s="1"/>
  <c r="U214" i="6" s="1"/>
  <c r="G1116" i="6"/>
  <c r="K1116" i="6" s="1"/>
  <c r="L1116" i="6" s="1"/>
  <c r="U1116" i="6" s="1"/>
  <c r="G1148" i="6"/>
  <c r="K1148" i="6" s="1"/>
  <c r="L1148" i="6" s="1"/>
  <c r="U1148" i="6" s="1"/>
  <c r="G1010" i="6"/>
  <c r="K1010" i="6" s="1"/>
  <c r="L1010" i="6" s="1"/>
  <c r="U1010" i="6" s="1"/>
  <c r="G1017" i="6"/>
  <c r="K1017" i="6" s="1"/>
  <c r="L1017" i="6" s="1"/>
  <c r="U1017" i="6" s="1"/>
  <c r="G633" i="6"/>
  <c r="K633" i="6" s="1"/>
  <c r="L633" i="6" s="1"/>
  <c r="U633" i="6" s="1"/>
  <c r="G1028" i="6"/>
  <c r="K1028" i="6" s="1"/>
  <c r="L1028" i="6" s="1"/>
  <c r="U1028" i="6" s="1"/>
  <c r="G299" i="6"/>
  <c r="K299" i="6" s="1"/>
  <c r="L299" i="6" s="1"/>
  <c r="U299" i="6" s="1"/>
  <c r="G352" i="6"/>
  <c r="K352" i="6" s="1"/>
  <c r="L352" i="6" s="1"/>
  <c r="U352" i="6" s="1"/>
  <c r="G55" i="6"/>
  <c r="K55" i="6" s="1"/>
  <c r="L55" i="6" s="1"/>
  <c r="U55" i="6" s="1"/>
  <c r="G2032" i="6"/>
  <c r="K2032" i="6" s="1"/>
  <c r="L2032" i="6" s="1"/>
  <c r="U2032" i="6" s="1"/>
  <c r="G2141" i="6"/>
  <c r="K2141" i="6" s="1"/>
  <c r="L2141" i="6" s="1"/>
  <c r="U2141" i="6" s="1"/>
  <c r="G964" i="6"/>
  <c r="K964" i="6" s="1"/>
  <c r="L964" i="6" s="1"/>
  <c r="U964" i="6" s="1"/>
  <c r="G325" i="6"/>
  <c r="K325" i="6" s="1"/>
  <c r="L325" i="6" s="1"/>
  <c r="U325" i="6" s="1"/>
  <c r="G1393" i="6"/>
  <c r="K1393" i="6" s="1"/>
  <c r="L1393" i="6" s="1"/>
  <c r="U1393" i="6" s="1"/>
  <c r="G550" i="6"/>
  <c r="K550" i="6" s="1"/>
  <c r="L550" i="6" s="1"/>
  <c r="U550" i="6" s="1"/>
  <c r="G1609" i="6"/>
  <c r="K1609" i="6" s="1"/>
  <c r="L1609" i="6" s="1"/>
  <c r="U1609" i="6" s="1"/>
  <c r="G564" i="6"/>
  <c r="K564" i="6" s="1"/>
  <c r="L564" i="6" s="1"/>
  <c r="U564" i="6" s="1"/>
  <c r="G2067" i="6"/>
  <c r="K2067" i="6" s="1"/>
  <c r="L2067" i="6" s="1"/>
  <c r="U2067" i="6" s="1"/>
  <c r="G966" i="6"/>
  <c r="K966" i="6" s="1"/>
  <c r="L966" i="6" s="1"/>
  <c r="U966" i="6" s="1"/>
  <c r="G791" i="6"/>
  <c r="K791" i="6" s="1"/>
  <c r="L791" i="6" s="1"/>
  <c r="U791" i="6" s="1"/>
  <c r="G1913" i="6"/>
  <c r="K1913" i="6" s="1"/>
  <c r="L1913" i="6" s="1"/>
  <c r="U1913" i="6" s="1"/>
  <c r="G233" i="6"/>
  <c r="K233" i="6" s="1"/>
  <c r="L233" i="6" s="1"/>
  <c r="U233" i="6" s="1"/>
  <c r="G1823" i="6"/>
  <c r="K1823" i="6" s="1"/>
  <c r="L1823" i="6" s="1"/>
  <c r="U1823" i="6" s="1"/>
  <c r="G347" i="6"/>
  <c r="K347" i="6" s="1"/>
  <c r="L347" i="6" s="1"/>
  <c r="U347" i="6" s="1"/>
  <c r="G1023" i="6"/>
  <c r="K1023" i="6" s="1"/>
  <c r="L1023" i="6" s="1"/>
  <c r="U1023" i="6" s="1"/>
  <c r="G412" i="6"/>
  <c r="K412" i="6" s="1"/>
  <c r="L412" i="6" s="1"/>
  <c r="U412" i="6" s="1"/>
  <c r="G1157" i="6"/>
  <c r="K1157" i="6" s="1"/>
  <c r="L1157" i="6" s="1"/>
  <c r="U1157" i="6" s="1"/>
  <c r="G2191" i="6"/>
  <c r="K2191" i="6" s="1"/>
  <c r="L2191" i="6" s="1"/>
  <c r="U2191" i="6" s="1"/>
  <c r="G297" i="6"/>
  <c r="K297" i="6" s="1"/>
  <c r="L297" i="6" s="1"/>
  <c r="U297" i="6" s="1"/>
  <c r="G672" i="6"/>
  <c r="K672" i="6" s="1"/>
  <c r="L672" i="6" s="1"/>
  <c r="U672" i="6" s="1"/>
  <c r="G2130" i="6"/>
  <c r="K2130" i="6" s="1"/>
  <c r="L2130" i="6" s="1"/>
  <c r="U2130" i="6" s="1"/>
  <c r="G1323" i="6"/>
  <c r="K1323" i="6" s="1"/>
  <c r="L1323" i="6" s="1"/>
  <c r="U1323" i="6" s="1"/>
  <c r="G475" i="6"/>
  <c r="K475" i="6" s="1"/>
  <c r="L475" i="6" s="1"/>
  <c r="U475" i="6" s="1"/>
  <c r="G1660" i="6"/>
  <c r="K1660" i="6" s="1"/>
  <c r="L1660" i="6" s="1"/>
  <c r="U1660" i="6" s="1"/>
  <c r="G50" i="6"/>
  <c r="K50" i="6" s="1"/>
  <c r="L50" i="6" s="1"/>
  <c r="U50" i="6" s="1"/>
  <c r="G14" i="6"/>
  <c r="K14" i="6" s="1"/>
  <c r="L14" i="6" s="1"/>
  <c r="U14" i="6" s="1"/>
  <c r="G1563" i="6"/>
  <c r="K1563" i="6" s="1"/>
  <c r="L1563" i="6" s="1"/>
  <c r="U1563" i="6" s="1"/>
  <c r="G437" i="6"/>
  <c r="K437" i="6" s="1"/>
  <c r="L437" i="6" s="1"/>
  <c r="U437" i="6" s="1"/>
  <c r="G886" i="6"/>
  <c r="K886" i="6" s="1"/>
  <c r="L886" i="6" s="1"/>
  <c r="U886" i="6" s="1"/>
  <c r="G1354" i="6"/>
  <c r="K1354" i="6" s="1"/>
  <c r="L1354" i="6" s="1"/>
  <c r="U1354" i="6" s="1"/>
  <c r="G1462" i="6"/>
  <c r="K1462" i="6" s="1"/>
  <c r="L1462" i="6" s="1"/>
  <c r="U1462" i="6" s="1"/>
  <c r="G2134" i="6"/>
  <c r="K2134" i="6" s="1"/>
  <c r="L2134" i="6" s="1"/>
  <c r="U2134" i="6" s="1"/>
  <c r="G1516" i="6"/>
  <c r="K1516" i="6" s="1"/>
  <c r="L1516" i="6" s="1"/>
  <c r="U1516" i="6" s="1"/>
  <c r="G2218" i="6"/>
  <c r="K2218" i="6" s="1"/>
  <c r="L2218" i="6" s="1"/>
  <c r="U2218" i="6" s="1"/>
  <c r="G2219" i="6"/>
  <c r="K2219" i="6" s="1"/>
  <c r="L2219" i="6" s="1"/>
  <c r="U2219" i="6" s="1"/>
  <c r="G158" i="6"/>
  <c r="K158" i="6" s="1"/>
  <c r="L158" i="6" s="1"/>
  <c r="U158" i="6" s="1"/>
  <c r="G1390" i="6"/>
  <c r="K1390" i="6" s="1"/>
  <c r="L1390" i="6" s="1"/>
  <c r="U1390" i="6" s="1"/>
  <c r="G514" i="6"/>
  <c r="K514" i="6" s="1"/>
  <c r="L514" i="6" s="1"/>
  <c r="U514" i="6" s="1"/>
  <c r="G1218" i="6"/>
  <c r="K1218" i="6" s="1"/>
  <c r="L1218" i="6" s="1"/>
  <c r="U1218" i="6" s="1"/>
  <c r="G2109" i="6"/>
  <c r="K2109" i="6" s="1"/>
  <c r="L2109" i="6" s="1"/>
  <c r="U2109" i="6" s="1"/>
  <c r="G1937" i="6"/>
  <c r="K1937" i="6" s="1"/>
  <c r="L1937" i="6" s="1"/>
  <c r="U1937" i="6" s="1"/>
  <c r="G342" i="6"/>
  <c r="K342" i="6" s="1"/>
  <c r="L342" i="6" s="1"/>
  <c r="U342" i="6" s="1"/>
  <c r="G1110" i="6"/>
  <c r="K1110" i="6" s="1"/>
  <c r="L1110" i="6" s="1"/>
  <c r="U1110" i="6" s="1"/>
  <c r="G1117" i="6"/>
  <c r="K1117" i="6" s="1"/>
  <c r="L1117" i="6" s="1"/>
  <c r="U1117" i="6" s="1"/>
  <c r="G1073" i="6"/>
  <c r="K1073" i="6" s="1"/>
  <c r="L1073" i="6" s="1"/>
  <c r="U1073" i="6" s="1"/>
  <c r="G1207" i="6"/>
  <c r="K1207" i="6" s="1"/>
  <c r="L1207" i="6" s="1"/>
  <c r="U1207" i="6" s="1"/>
  <c r="G45" i="6"/>
  <c r="K45" i="6" s="1"/>
  <c r="L45" i="6" s="1"/>
  <c r="U45" i="6" s="1"/>
  <c r="G1986" i="6"/>
  <c r="K1986" i="6" s="1"/>
  <c r="L1986" i="6" s="1"/>
  <c r="U1986" i="6" s="1"/>
  <c r="G1223" i="6"/>
  <c r="K1223" i="6" s="1"/>
  <c r="L1223" i="6" s="1"/>
  <c r="U1223" i="6" s="1"/>
  <c r="G203" i="6"/>
  <c r="K203" i="6" s="1"/>
  <c r="L203" i="6" s="1"/>
  <c r="U203" i="6" s="1"/>
  <c r="G1300" i="6"/>
  <c r="K1300" i="6" s="1"/>
  <c r="L1300" i="6" s="1"/>
  <c r="U1300" i="6" s="1"/>
  <c r="G298" i="6"/>
  <c r="K298" i="6" s="1"/>
  <c r="L298" i="6" s="1"/>
  <c r="U298" i="6" s="1"/>
  <c r="G311" i="6"/>
  <c r="K311" i="6" s="1"/>
  <c r="L311" i="6" s="1"/>
  <c r="U311" i="6" s="1"/>
  <c r="G1835" i="6"/>
  <c r="K1835" i="6" s="1"/>
  <c r="L1835" i="6" s="1"/>
  <c r="U1835" i="6" s="1"/>
  <c r="G1520" i="6"/>
  <c r="K1520" i="6" s="1"/>
  <c r="L1520" i="6" s="1"/>
  <c r="U1520" i="6" s="1"/>
  <c r="G1425" i="6"/>
  <c r="K1425" i="6" s="1"/>
  <c r="L1425" i="6" s="1"/>
  <c r="U1425" i="6" s="1"/>
  <c r="G1494" i="6"/>
  <c r="K1494" i="6" s="1"/>
  <c r="L1494" i="6" s="1"/>
  <c r="U1494" i="6" s="1"/>
  <c r="G1001" i="6"/>
  <c r="K1001" i="6" s="1"/>
  <c r="L1001" i="6" s="1"/>
  <c r="U1001" i="6" s="1"/>
  <c r="G343" i="6"/>
  <c r="K343" i="6" s="1"/>
  <c r="L343" i="6" s="1"/>
  <c r="U343" i="6" s="1"/>
  <c r="G568" i="6"/>
  <c r="K568" i="6" s="1"/>
  <c r="L568" i="6" s="1"/>
  <c r="U568" i="6" s="1"/>
  <c r="G1409" i="6"/>
  <c r="K1409" i="6" s="1"/>
  <c r="L1409" i="6" s="1"/>
  <c r="U1409" i="6" s="1"/>
  <c r="G732" i="6"/>
  <c r="K732" i="6" s="1"/>
  <c r="L732" i="6" s="1"/>
  <c r="U732" i="6" s="1"/>
  <c r="G1357" i="6"/>
  <c r="K1357" i="6" s="1"/>
  <c r="L1357" i="6" s="1"/>
  <c r="U1357" i="6" s="1"/>
  <c r="G1401" i="6"/>
  <c r="K1401" i="6" s="1"/>
  <c r="L1401" i="6" s="1"/>
  <c r="U1401" i="6" s="1"/>
  <c r="G1466" i="6"/>
  <c r="K1466" i="6" s="1"/>
  <c r="L1466" i="6" s="1"/>
  <c r="U1466" i="6" s="1"/>
  <c r="G861" i="6"/>
  <c r="K861" i="6" s="1"/>
  <c r="L861" i="6" s="1"/>
  <c r="U861" i="6" s="1"/>
  <c r="K10" i="6"/>
  <c r="L10" i="6" s="1"/>
  <c r="U10" i="6" s="1"/>
  <c r="G557" i="6"/>
  <c r="K557" i="6" s="1"/>
  <c r="L557" i="6" s="1"/>
  <c r="U557" i="6" s="1"/>
  <c r="G1142" i="6"/>
  <c r="K1142" i="6" s="1"/>
  <c r="L1142" i="6" s="1"/>
  <c r="U1142" i="6" s="1"/>
  <c r="G152" i="6"/>
  <c r="K152" i="6" s="1"/>
  <c r="L152" i="6" s="1"/>
  <c r="U152" i="6" s="1"/>
  <c r="G2166" i="6"/>
  <c r="K2166" i="6" s="1"/>
  <c r="L2166" i="6" s="1"/>
  <c r="U2166" i="6" s="1"/>
  <c r="G1031" i="6"/>
  <c r="K1031" i="6" s="1"/>
  <c r="L1031" i="6" s="1"/>
  <c r="U1031" i="6" s="1"/>
  <c r="G2178" i="6"/>
  <c r="K2178" i="6" s="1"/>
  <c r="L2178" i="6" s="1"/>
  <c r="U2178" i="6" s="1"/>
  <c r="G47" i="6"/>
  <c r="K47" i="6" s="1"/>
  <c r="L47" i="6" s="1"/>
  <c r="U47" i="6" s="1"/>
  <c r="G1726" i="6"/>
  <c r="K1726" i="6" s="1"/>
  <c r="L1726" i="6" s="1"/>
  <c r="U1726" i="6" s="1"/>
  <c r="G980" i="6"/>
  <c r="K980" i="6" s="1"/>
  <c r="L980" i="6" s="1"/>
  <c r="U980" i="6" s="1"/>
  <c r="G1916" i="6"/>
  <c r="K1916" i="6" s="1"/>
  <c r="L1916" i="6" s="1"/>
  <c r="U1916" i="6" s="1"/>
  <c r="G526" i="6"/>
  <c r="K526" i="6" s="1"/>
  <c r="L526" i="6" s="1"/>
  <c r="U526" i="6" s="1"/>
  <c r="G1372" i="6"/>
  <c r="K1372" i="6" s="1"/>
  <c r="L1372" i="6" s="1"/>
  <c r="U1372" i="6" s="1"/>
  <c r="G592" i="6"/>
  <c r="K592" i="6" s="1"/>
  <c r="L592" i="6" s="1"/>
  <c r="U592" i="6" s="1"/>
  <c r="G1626" i="6"/>
  <c r="K1626" i="6" s="1"/>
  <c r="L1626" i="6" s="1"/>
  <c r="U1626" i="6" s="1"/>
  <c r="G803" i="6"/>
  <c r="K803" i="6" s="1"/>
  <c r="L803" i="6" s="1"/>
  <c r="U803" i="6" s="1"/>
  <c r="G1881" i="6"/>
  <c r="K1881" i="6" s="1"/>
  <c r="L1881" i="6" s="1"/>
  <c r="U1881" i="6" s="1"/>
  <c r="G53" i="6"/>
  <c r="K53" i="6" s="1"/>
  <c r="L53" i="6" s="1"/>
  <c r="U53" i="6" s="1"/>
  <c r="G969" i="6"/>
  <c r="K969" i="6" s="1"/>
  <c r="L969" i="6" s="1"/>
  <c r="U969" i="6" s="1"/>
  <c r="G812" i="6"/>
  <c r="K812" i="6" s="1"/>
  <c r="L812" i="6" s="1"/>
  <c r="U812" i="6" s="1"/>
  <c r="G729" i="6"/>
  <c r="K729" i="6" s="1"/>
  <c r="L729" i="6" s="1"/>
  <c r="U729" i="6" s="1"/>
  <c r="G1098" i="6"/>
  <c r="K1098" i="6" s="1"/>
  <c r="L1098" i="6" s="1"/>
  <c r="U1098" i="6" s="1"/>
  <c r="G1472" i="6"/>
  <c r="K1472" i="6" s="1"/>
  <c r="L1472" i="6" s="1"/>
  <c r="U1472" i="6" s="1"/>
  <c r="G1002" i="6"/>
  <c r="K1002" i="6" s="1"/>
  <c r="L1002" i="6" s="1"/>
  <c r="U1002" i="6" s="1"/>
  <c r="G1998" i="6"/>
  <c r="K1998" i="6" s="1"/>
  <c r="L1998" i="6" s="1"/>
  <c r="U1998" i="6" s="1"/>
  <c r="G341" i="6"/>
  <c r="K341" i="6" s="1"/>
  <c r="L341" i="6" s="1"/>
  <c r="U341" i="6" s="1"/>
  <c r="G196" i="6"/>
  <c r="K196" i="6" s="1"/>
  <c r="L196" i="6" s="1"/>
  <c r="U196" i="6" s="1"/>
  <c r="G1361" i="6"/>
  <c r="K1361" i="6" s="1"/>
  <c r="L1361" i="6" s="1"/>
  <c r="U1361" i="6" s="1"/>
  <c r="G866" i="6"/>
  <c r="K866" i="6" s="1"/>
  <c r="L866" i="6" s="1"/>
  <c r="U866" i="6" s="1"/>
  <c r="G972" i="6"/>
  <c r="K972" i="6" s="1"/>
  <c r="L972" i="6" s="1"/>
  <c r="U972" i="6" s="1"/>
  <c r="G2201" i="6"/>
  <c r="K2201" i="6" s="1"/>
  <c r="L2201" i="6" s="1"/>
  <c r="U2201" i="6" s="1"/>
  <c r="G1217" i="6"/>
  <c r="K1217" i="6" s="1"/>
  <c r="L1217" i="6" s="1"/>
  <c r="U1217" i="6" s="1"/>
  <c r="G2124" i="6"/>
  <c r="K2124" i="6" s="1"/>
  <c r="L2124" i="6" s="1"/>
  <c r="U2124" i="6" s="1"/>
  <c r="G367" i="6"/>
  <c r="K367" i="6" s="1"/>
  <c r="L367" i="6" s="1"/>
  <c r="U367" i="6" s="1"/>
  <c r="G664" i="6"/>
  <c r="K664" i="6" s="1"/>
  <c r="L664" i="6" s="1"/>
  <c r="U664" i="6" s="1"/>
  <c r="G1925" i="6"/>
  <c r="K1925" i="6" s="1"/>
  <c r="L1925" i="6" s="1"/>
  <c r="U1925" i="6" s="1"/>
  <c r="G1003" i="6"/>
  <c r="K1003" i="6" s="1"/>
  <c r="L1003" i="6" s="1"/>
  <c r="U1003" i="6" s="1"/>
  <c r="G560" i="6"/>
  <c r="K560" i="6" s="1"/>
  <c r="L560" i="6" s="1"/>
  <c r="U560" i="6" s="1"/>
  <c r="G197" i="6"/>
  <c r="K197" i="6" s="1"/>
  <c r="L197" i="6" s="1"/>
  <c r="U197" i="6" s="1"/>
  <c r="G1475" i="6"/>
  <c r="K1475" i="6" s="1"/>
  <c r="L1475" i="6" s="1"/>
  <c r="U1475" i="6" s="1"/>
  <c r="G1478" i="6"/>
  <c r="K1478" i="6" s="1"/>
  <c r="L1478" i="6" s="1"/>
  <c r="U1478" i="6" s="1"/>
  <c r="G1087" i="6"/>
  <c r="K1087" i="6" s="1"/>
  <c r="L1087" i="6" s="1"/>
  <c r="U1087" i="6" s="1"/>
  <c r="G1988" i="6"/>
  <c r="K1988" i="6" s="1"/>
  <c r="L1988" i="6" s="1"/>
  <c r="U1988" i="6" s="1"/>
  <c r="G1136" i="6"/>
  <c r="K1136" i="6" s="1"/>
  <c r="L1136" i="6" s="1"/>
  <c r="U1136" i="6" s="1"/>
  <c r="G707" i="6"/>
  <c r="K707" i="6" s="1"/>
  <c r="L707" i="6" s="1"/>
  <c r="U707" i="6" s="1"/>
  <c r="G871" i="6"/>
  <c r="K871" i="6" s="1"/>
  <c r="L871" i="6" s="1"/>
  <c r="U871" i="6" s="1"/>
  <c r="G881" i="6"/>
  <c r="K881" i="6" s="1"/>
  <c r="L881" i="6" s="1"/>
  <c r="U881" i="6" s="1"/>
  <c r="G356" i="6"/>
  <c r="K356" i="6" s="1"/>
  <c r="L356" i="6" s="1"/>
  <c r="U356" i="6" s="1"/>
  <c r="G574" i="6"/>
  <c r="K574" i="6" s="1"/>
  <c r="L574" i="6" s="1"/>
  <c r="U574" i="6" s="1"/>
  <c r="G671" i="6"/>
  <c r="K671" i="6" s="1"/>
  <c r="L671" i="6" s="1"/>
  <c r="U671" i="6" s="1"/>
  <c r="G2066" i="6"/>
  <c r="K2066" i="6" s="1"/>
  <c r="L2066" i="6" s="1"/>
  <c r="U2066" i="6" s="1"/>
  <c r="G705" i="6"/>
  <c r="K705" i="6" s="1"/>
  <c r="L705" i="6" s="1"/>
  <c r="U705" i="6" s="1"/>
  <c r="G1810" i="6"/>
  <c r="K1810" i="6" s="1"/>
  <c r="L1810" i="6" s="1"/>
  <c r="U1810" i="6" s="1"/>
  <c r="G1279" i="6"/>
  <c r="K1279" i="6" s="1"/>
  <c r="L1279" i="6" s="1"/>
  <c r="U1279" i="6" s="1"/>
  <c r="G1127" i="6"/>
  <c r="K1127" i="6" s="1"/>
  <c r="L1127" i="6" s="1"/>
  <c r="U1127" i="6" s="1"/>
  <c r="G11" i="6"/>
  <c r="K11" i="6" s="1"/>
  <c r="L11" i="6" s="1"/>
  <c r="U11" i="6" s="1"/>
  <c r="G190" i="6"/>
  <c r="K190" i="6" s="1"/>
  <c r="L190" i="6" s="1"/>
  <c r="U190" i="6" s="1"/>
  <c r="G1640" i="6"/>
  <c r="K1640" i="6" s="1"/>
  <c r="L1640" i="6" s="1"/>
  <c r="U1640" i="6" s="1"/>
  <c r="G2131" i="6"/>
  <c r="K2131" i="6" s="1"/>
  <c r="L2131" i="6" s="1"/>
  <c r="U2131" i="6" s="1"/>
  <c r="G1515" i="6"/>
  <c r="K1515" i="6" s="1"/>
  <c r="L1515" i="6" s="1"/>
  <c r="U1515" i="6" s="1"/>
  <c r="G1517" i="6"/>
  <c r="K1517" i="6" s="1"/>
  <c r="L1517" i="6" s="1"/>
  <c r="U1517" i="6" s="1"/>
  <c r="G1482" i="6"/>
  <c r="K1482" i="6" s="1"/>
  <c r="L1482" i="6" s="1"/>
  <c r="U1482" i="6" s="1"/>
  <c r="G577" i="6"/>
  <c r="K577" i="6" s="1"/>
  <c r="L577" i="6" s="1"/>
  <c r="U577" i="6" s="1"/>
  <c r="G1211" i="6"/>
  <c r="K1211" i="6" s="1"/>
  <c r="L1211" i="6" s="1"/>
  <c r="U1211" i="6" s="1"/>
  <c r="G1364" i="6"/>
  <c r="K1364" i="6" s="1"/>
  <c r="L1364" i="6" s="1"/>
  <c r="U1364" i="6" s="1"/>
  <c r="G346" i="6"/>
  <c r="K346" i="6" s="1"/>
  <c r="L346" i="6" s="1"/>
  <c r="U346" i="6" s="1"/>
  <c r="G194" i="6"/>
  <c r="K194" i="6" s="1"/>
  <c r="L194" i="6" s="1"/>
  <c r="U194" i="6" s="1"/>
  <c r="G405" i="6"/>
  <c r="K405" i="6" s="1"/>
  <c r="L405" i="6" s="1"/>
  <c r="U405" i="6" s="1"/>
  <c r="G1129" i="6"/>
  <c r="K1129" i="6" s="1"/>
  <c r="L1129" i="6" s="1"/>
  <c r="U1129" i="6" s="1"/>
  <c r="G1486" i="6"/>
  <c r="K1486" i="6" s="1"/>
  <c r="L1486" i="6" s="1"/>
  <c r="U1486" i="6" s="1"/>
  <c r="G1353" i="6"/>
  <c r="K1353" i="6" s="1"/>
  <c r="L1353" i="6" s="1"/>
  <c r="U1353" i="6" s="1"/>
  <c r="G870" i="6"/>
  <c r="K870" i="6" s="1"/>
  <c r="L870" i="6" s="1"/>
  <c r="U870" i="6" s="1"/>
  <c r="G332" i="6"/>
  <c r="K332" i="6" s="1"/>
  <c r="L332" i="6" s="1"/>
  <c r="U332" i="6" s="1"/>
  <c r="G1360" i="6"/>
  <c r="K1360" i="6" s="1"/>
  <c r="L1360" i="6" s="1"/>
  <c r="U1360" i="6" s="1"/>
  <c r="G1470" i="6"/>
  <c r="K1470" i="6" s="1"/>
  <c r="L1470" i="6" s="1"/>
  <c r="U1470" i="6" s="1"/>
  <c r="G2127" i="6"/>
  <c r="K2127" i="6" s="1"/>
  <c r="L2127" i="6" s="1"/>
  <c r="U2127" i="6" s="1"/>
  <c r="G2040" i="6"/>
  <c r="K2040" i="6" s="1"/>
  <c r="L2040" i="6" s="1"/>
  <c r="U2040" i="6" s="1"/>
  <c r="G1845" i="6"/>
  <c r="K1845" i="6" s="1"/>
  <c r="L1845" i="6" s="1"/>
  <c r="U1845" i="6" s="1"/>
  <c r="G1949" i="6"/>
  <c r="K1949" i="6" s="1"/>
  <c r="L1949" i="6" s="1"/>
  <c r="U1949" i="6" s="1"/>
  <c r="G843" i="6"/>
  <c r="K843" i="6" s="1"/>
  <c r="L843" i="6" s="1"/>
  <c r="U843" i="6" s="1"/>
  <c r="G439" i="6"/>
  <c r="K439" i="6" s="1"/>
  <c r="L439" i="6" s="1"/>
  <c r="U439" i="6" s="1"/>
  <c r="G283" i="6"/>
  <c r="K283" i="6" s="1"/>
  <c r="L283" i="6" s="1"/>
  <c r="U283" i="6" s="1"/>
  <c r="G1391" i="6"/>
  <c r="K1391" i="6" s="1"/>
  <c r="L1391" i="6" s="1"/>
  <c r="U1391" i="6" s="1"/>
  <c r="G1120" i="6"/>
  <c r="K1120" i="6" s="1"/>
  <c r="L1120" i="6" s="1"/>
  <c r="U1120" i="6" s="1"/>
  <c r="G1285" i="6"/>
  <c r="K1285" i="6" s="1"/>
  <c r="L1285" i="6" s="1"/>
  <c r="U1285" i="6" s="1"/>
  <c r="G2188" i="6"/>
  <c r="K2188" i="6" s="1"/>
  <c r="L2188" i="6" s="1"/>
  <c r="U2188" i="6" s="1"/>
  <c r="G425" i="6"/>
  <c r="K425" i="6" s="1"/>
  <c r="L425" i="6" s="1"/>
  <c r="U425" i="6" s="1"/>
  <c r="G530" i="6"/>
  <c r="K530" i="6" s="1"/>
  <c r="L530" i="6" s="1"/>
  <c r="U530" i="6" s="1"/>
  <c r="G1022" i="6"/>
  <c r="K1022" i="6" s="1"/>
  <c r="L1022" i="6" s="1"/>
  <c r="U1022" i="6" s="1"/>
  <c r="G650" i="6"/>
  <c r="K650" i="6" s="1"/>
  <c r="L650" i="6" s="1"/>
  <c r="U650" i="6" s="1"/>
  <c r="G348" i="6"/>
  <c r="K348" i="6" s="1"/>
  <c r="L348" i="6" s="1"/>
  <c r="U348" i="6" s="1"/>
  <c r="G605" i="6"/>
  <c r="K605" i="6" s="1"/>
  <c r="L605" i="6" s="1"/>
  <c r="U605" i="6" s="1"/>
  <c r="G1788" i="6"/>
  <c r="K1788" i="6" s="1"/>
  <c r="L1788" i="6" s="1"/>
  <c r="U1788" i="6" s="1"/>
  <c r="G301" i="6"/>
  <c r="K301" i="6" s="1"/>
  <c r="L301" i="6" s="1"/>
  <c r="U301" i="6" s="1"/>
  <c r="G670" i="6"/>
  <c r="K670" i="6" s="1"/>
  <c r="L670" i="6" s="1"/>
  <c r="U670" i="6" s="1"/>
  <c r="G276" i="6"/>
  <c r="K276" i="6" s="1"/>
  <c r="L276" i="6" s="1"/>
  <c r="U276" i="6" s="1"/>
  <c r="G1016" i="6"/>
  <c r="K1016" i="6" s="1"/>
  <c r="L1016" i="6" s="1"/>
  <c r="U1016" i="6" s="1"/>
  <c r="G151" i="6"/>
  <c r="K151" i="6" s="1"/>
  <c r="L151" i="6" s="1"/>
  <c r="U151" i="6" s="1"/>
  <c r="G49" i="6"/>
  <c r="K49" i="6" s="1"/>
  <c r="L49" i="6" s="1"/>
  <c r="U49" i="6" s="1"/>
  <c r="G806" i="6"/>
  <c r="K806" i="6" s="1"/>
  <c r="L806" i="6" s="1"/>
  <c r="U806" i="6" s="1"/>
  <c r="G1707" i="6"/>
  <c r="K1707" i="6" s="1"/>
  <c r="L1707" i="6" s="1"/>
  <c r="U1707" i="6" s="1"/>
  <c r="G1791" i="6"/>
  <c r="K1791" i="6" s="1"/>
  <c r="L1791" i="6" s="1"/>
  <c r="U1791" i="6" s="1"/>
  <c r="G385" i="6"/>
  <c r="K385" i="6" s="1"/>
  <c r="L385" i="6" s="1"/>
  <c r="U385" i="6" s="1"/>
  <c r="G29" i="6"/>
  <c r="K29" i="6" s="1"/>
  <c r="L29" i="6" s="1"/>
  <c r="U29" i="6" s="1"/>
  <c r="G1895" i="6"/>
  <c r="K1895" i="6" s="1"/>
  <c r="L1895" i="6" s="1"/>
  <c r="U1895" i="6" s="1"/>
  <c r="G513" i="6"/>
  <c r="K513" i="6" s="1"/>
  <c r="L513" i="6" s="1"/>
  <c r="U513" i="6" s="1"/>
  <c r="G746" i="6"/>
  <c r="K746" i="6" s="1"/>
  <c r="L746" i="6" s="1"/>
  <c r="U746" i="6" s="1"/>
  <c r="G741" i="6"/>
  <c r="K741" i="6" s="1"/>
  <c r="L741" i="6" s="1"/>
  <c r="U741" i="6" s="1"/>
  <c r="G796" i="6"/>
  <c r="K796" i="6" s="1"/>
  <c r="L796" i="6" s="1"/>
  <c r="U796" i="6" s="1"/>
  <c r="G2060" i="6"/>
  <c r="K2060" i="6" s="1"/>
  <c r="L2060" i="6" s="1"/>
  <c r="U2060" i="6" s="1"/>
  <c r="G885" i="6"/>
  <c r="K885" i="6" s="1"/>
  <c r="L885" i="6" s="1"/>
  <c r="U885" i="6" s="1"/>
  <c r="G1653" i="6"/>
  <c r="K1653" i="6" s="1"/>
  <c r="L1653" i="6" s="1"/>
  <c r="U1653" i="6" s="1"/>
  <c r="G1112" i="6"/>
  <c r="K1112" i="6" s="1"/>
  <c r="L1112" i="6" s="1"/>
  <c r="U1112" i="6" s="1"/>
  <c r="G1676" i="6"/>
  <c r="K1676" i="6" s="1"/>
  <c r="L1676" i="6" s="1"/>
  <c r="U1676" i="6" s="1"/>
  <c r="G353" i="6"/>
  <c r="K353" i="6" s="1"/>
  <c r="L353" i="6" s="1"/>
  <c r="U353" i="6" s="1"/>
  <c r="G2033" i="6"/>
  <c r="K2033" i="6" s="1"/>
  <c r="L2033" i="6" s="1"/>
  <c r="U2033" i="6" s="1"/>
  <c r="G1793" i="6"/>
  <c r="K1793" i="6" s="1"/>
  <c r="L1793" i="6" s="1"/>
  <c r="U1793" i="6" s="1"/>
  <c r="G593" i="6"/>
  <c r="K593" i="6" s="1"/>
  <c r="L593" i="6" s="1"/>
  <c r="U593" i="6" s="1"/>
  <c r="G1095" i="6"/>
  <c r="K1095" i="6" s="1"/>
  <c r="L1095" i="6" s="1"/>
  <c r="U1095" i="6" s="1"/>
  <c r="G1917" i="6"/>
  <c r="K1917" i="6" s="1"/>
  <c r="L1917" i="6" s="1"/>
  <c r="U1917" i="6" s="1"/>
  <c r="G859" i="6"/>
  <c r="K859" i="6" s="1"/>
  <c r="L859" i="6" s="1"/>
  <c r="U859" i="6" s="1"/>
  <c r="G1267" i="6"/>
  <c r="K1267" i="6" s="1"/>
  <c r="L1267" i="6" s="1"/>
  <c r="U1267" i="6" s="1"/>
  <c r="G271" i="6"/>
  <c r="K271" i="6" s="1"/>
  <c r="L271" i="6" s="1"/>
  <c r="U271" i="6" s="1"/>
  <c r="G2091" i="6"/>
  <c r="K2091" i="6" s="1"/>
  <c r="L2091" i="6" s="1"/>
  <c r="U2091" i="6" s="1"/>
  <c r="G821" i="6"/>
  <c r="K821" i="6" s="1"/>
  <c r="L821" i="6" s="1"/>
  <c r="U821" i="6" s="1"/>
  <c r="G646" i="6"/>
  <c r="K646" i="6" s="1"/>
  <c r="L646" i="6" s="1"/>
  <c r="U646" i="6" s="1"/>
  <c r="G426" i="6"/>
  <c r="K426" i="6" s="1"/>
  <c r="L426" i="6" s="1"/>
  <c r="U426" i="6" s="1"/>
  <c r="G692" i="6"/>
  <c r="K692" i="6" s="1"/>
  <c r="L692" i="6" s="1"/>
  <c r="U692" i="6" s="1"/>
  <c r="G784" i="6"/>
  <c r="K784" i="6" s="1"/>
  <c r="L784" i="6" s="1"/>
  <c r="U784" i="6" s="1"/>
  <c r="G336" i="6"/>
  <c r="K336" i="6" s="1"/>
  <c r="L336" i="6" s="1"/>
  <c r="U336" i="6" s="1"/>
  <c r="G810" i="6"/>
  <c r="K810" i="6" s="1"/>
  <c r="L810" i="6" s="1"/>
  <c r="U810" i="6" s="1"/>
  <c r="G1282" i="6"/>
  <c r="K1282" i="6" s="1"/>
  <c r="L1282" i="6" s="1"/>
  <c r="U1282" i="6" s="1"/>
  <c r="G503" i="6"/>
  <c r="K503" i="6" s="1"/>
  <c r="L503" i="6" s="1"/>
  <c r="U503" i="6" s="1"/>
  <c r="G797" i="6"/>
  <c r="K797" i="6" s="1"/>
  <c r="L797" i="6" s="1"/>
  <c r="U797" i="6" s="1"/>
  <c r="G1797" i="6"/>
  <c r="K1797" i="6" s="1"/>
  <c r="L1797" i="6" s="1"/>
  <c r="U1797" i="6" s="1"/>
  <c r="G1962" i="6"/>
  <c r="K1962" i="6" s="1"/>
  <c r="L1962" i="6" s="1"/>
  <c r="U1962" i="6" s="1"/>
  <c r="G1094" i="6"/>
  <c r="K1094" i="6" s="1"/>
  <c r="L1094" i="6" s="1"/>
  <c r="U1094" i="6" s="1"/>
  <c r="G1356" i="6"/>
  <c r="K1356" i="6" s="1"/>
  <c r="L1356" i="6" s="1"/>
  <c r="U1356" i="6" s="1"/>
  <c r="G688" i="6"/>
  <c r="K688" i="6" s="1"/>
  <c r="L688" i="6" s="1"/>
  <c r="U688" i="6" s="1"/>
  <c r="G1806" i="6"/>
  <c r="K1806" i="6" s="1"/>
  <c r="L1806" i="6" s="1"/>
  <c r="U1806" i="6" s="1"/>
  <c r="G1678" i="6"/>
  <c r="K1678" i="6" s="1"/>
  <c r="L1678" i="6" s="1"/>
  <c r="U1678" i="6" s="1"/>
  <c r="G1332" i="6"/>
  <c r="K1332" i="6" s="1"/>
  <c r="L1332" i="6" s="1"/>
  <c r="U1332" i="6" s="1"/>
  <c r="G1976" i="6"/>
  <c r="K1976" i="6" s="1"/>
  <c r="L1976" i="6" s="1"/>
  <c r="U1976" i="6" s="1"/>
  <c r="G1006" i="6"/>
  <c r="K1006" i="6" s="1"/>
  <c r="L1006" i="6" s="1"/>
  <c r="U1006" i="6" s="1"/>
  <c r="G1556" i="6"/>
  <c r="K1556" i="6" s="1"/>
  <c r="L1556" i="6" s="1"/>
  <c r="U1556" i="6" s="1"/>
  <c r="G630" i="6"/>
  <c r="K630" i="6" s="1"/>
  <c r="L630" i="6" s="1"/>
  <c r="U630" i="6" s="1"/>
  <c r="G1952" i="6"/>
  <c r="K1952" i="6" s="1"/>
  <c r="L1952" i="6" s="1"/>
  <c r="U1952" i="6" s="1"/>
  <c r="G1702" i="6"/>
  <c r="K1702" i="6" s="1"/>
  <c r="L1702" i="6" s="1"/>
  <c r="U1702" i="6" s="1"/>
  <c r="G1138" i="6"/>
  <c r="K1138" i="6" s="1"/>
  <c r="L1138" i="6" s="1"/>
  <c r="U1138" i="6" s="1"/>
  <c r="G306" i="6"/>
  <c r="K306" i="6" s="1"/>
  <c r="L306" i="6" s="1"/>
  <c r="U306" i="6" s="1"/>
  <c r="G1316" i="6"/>
  <c r="K1316" i="6" s="1"/>
  <c r="L1316" i="6" s="1"/>
  <c r="U1316" i="6" s="1"/>
  <c r="G1955" i="6"/>
  <c r="K1955" i="6" s="1"/>
  <c r="L1955" i="6" s="1"/>
  <c r="U1955" i="6" s="1"/>
  <c r="G563" i="6"/>
  <c r="K563" i="6" s="1"/>
  <c r="L563" i="6" s="1"/>
  <c r="U563" i="6" s="1"/>
  <c r="G137" i="6"/>
  <c r="K137" i="6" s="1"/>
  <c r="L137" i="6" s="1"/>
  <c r="U137" i="6" s="1"/>
  <c r="G275" i="6"/>
  <c r="K275" i="6" s="1"/>
  <c r="L275" i="6" s="1"/>
  <c r="U275" i="6" s="1"/>
  <c r="G1796" i="6"/>
  <c r="K1796" i="6" s="1"/>
  <c r="L1796" i="6" s="1"/>
  <c r="U1796" i="6" s="1"/>
  <c r="G345" i="6"/>
  <c r="K345" i="6" s="1"/>
  <c r="L345" i="6" s="1"/>
  <c r="U345" i="6" s="1"/>
  <c r="G1434" i="6"/>
  <c r="K1434" i="6" s="1"/>
  <c r="L1434" i="6" s="1"/>
  <c r="U1434" i="6" s="1"/>
  <c r="G1496" i="6"/>
  <c r="K1496" i="6" s="1"/>
  <c r="L1496" i="6" s="1"/>
  <c r="U1496" i="6" s="1"/>
  <c r="G1167" i="6"/>
  <c r="K1167" i="6" s="1"/>
  <c r="L1167" i="6" s="1"/>
  <c r="U1167" i="6" s="1"/>
  <c r="G689" i="6"/>
  <c r="K689" i="6" s="1"/>
  <c r="L689" i="6" s="1"/>
  <c r="U689" i="6" s="1"/>
  <c r="G1987" i="6"/>
  <c r="K1987" i="6" s="1"/>
  <c r="L1987" i="6" s="1"/>
  <c r="U1987" i="6" s="1"/>
  <c r="G1315" i="6"/>
  <c r="K1315" i="6" s="1"/>
  <c r="L1315" i="6" s="1"/>
  <c r="U1315" i="6" s="1"/>
  <c r="G2056" i="6"/>
  <c r="K2056" i="6" s="1"/>
  <c r="L2056" i="6" s="1"/>
  <c r="U2056" i="6" s="1"/>
  <c r="G333" i="6"/>
  <c r="K333" i="6" s="1"/>
  <c r="L333" i="6" s="1"/>
  <c r="U333" i="6" s="1"/>
  <c r="G382" i="6"/>
  <c r="K382" i="6" s="1"/>
  <c r="L382" i="6" s="1"/>
  <c r="U382" i="6" s="1"/>
  <c r="G351" i="6"/>
  <c r="K351" i="6" s="1"/>
  <c r="L351" i="6" s="1"/>
  <c r="U351" i="6" s="1"/>
  <c r="G1944" i="6"/>
  <c r="K1944" i="6" s="1"/>
  <c r="L1944" i="6" s="1"/>
  <c r="U1944" i="6" s="1"/>
  <c r="G1489" i="6"/>
  <c r="K1489" i="6" s="1"/>
  <c r="L1489" i="6" s="1"/>
  <c r="U1489" i="6" s="1"/>
  <c r="G1814" i="6"/>
  <c r="K1814" i="6" s="1"/>
  <c r="L1814" i="6" s="1"/>
  <c r="U1814" i="6" s="1"/>
  <c r="G1875" i="6"/>
  <c r="K1875" i="6" s="1"/>
  <c r="L1875" i="6" s="1"/>
  <c r="U1875" i="6" s="1"/>
  <c r="G1123" i="6"/>
  <c r="K1123" i="6" s="1"/>
  <c r="L1123" i="6" s="1"/>
  <c r="U1123" i="6" s="1"/>
  <c r="G204" i="6"/>
  <c r="K204" i="6" s="1"/>
  <c r="L204" i="6" s="1"/>
  <c r="U204" i="6" s="1"/>
  <c r="G738" i="6"/>
  <c r="K738" i="6" s="1"/>
  <c r="L738" i="6" s="1"/>
  <c r="U738" i="6" s="1"/>
  <c r="G2221" i="6"/>
  <c r="K2221" i="6" s="1"/>
  <c r="L2221" i="6" s="1"/>
  <c r="U2221" i="6" s="1"/>
  <c r="G321" i="6"/>
  <c r="K321" i="6" s="1"/>
  <c r="L321" i="6" s="1"/>
  <c r="U321" i="6" s="1"/>
  <c r="G1050" i="6"/>
  <c r="K1050" i="6" s="1"/>
  <c r="L1050" i="6" s="1"/>
  <c r="U1050" i="6" s="1"/>
  <c r="G1131" i="6"/>
  <c r="K1131" i="6" s="1"/>
  <c r="L1131" i="6" s="1"/>
  <c r="U1131" i="6" s="1"/>
  <c r="G1948" i="6"/>
  <c r="K1948" i="6" s="1"/>
  <c r="L1948" i="6" s="1"/>
  <c r="U1948" i="6" s="1"/>
  <c r="G1573" i="6"/>
  <c r="K1573" i="6" s="1"/>
  <c r="L1573" i="6" s="1"/>
  <c r="U1573" i="6" s="1"/>
  <c r="G1206" i="6"/>
  <c r="K1206" i="6" s="1"/>
  <c r="L1206" i="6" s="1"/>
  <c r="U1206" i="6" s="1"/>
  <c r="G1832" i="6"/>
  <c r="K1832" i="6" s="1"/>
  <c r="L1832" i="6" s="1"/>
  <c r="U1832" i="6" s="1"/>
  <c r="G469" i="6"/>
  <c r="K469" i="6" s="1"/>
  <c r="L469" i="6" s="1"/>
  <c r="U469" i="6" s="1"/>
  <c r="G2204" i="6"/>
  <c r="K2204" i="6" s="1"/>
  <c r="L2204" i="6" s="1"/>
  <c r="U2204" i="6" s="1"/>
  <c r="G361" i="6"/>
  <c r="K361" i="6" s="1"/>
  <c r="L361" i="6" s="1"/>
  <c r="U361" i="6" s="1"/>
  <c r="G1931" i="6"/>
  <c r="K1931" i="6" s="1"/>
  <c r="L1931" i="6" s="1"/>
  <c r="U1931" i="6" s="1"/>
  <c r="G1725" i="6"/>
  <c r="K1725" i="6" s="1"/>
  <c r="L1725" i="6" s="1"/>
  <c r="U1725" i="6" s="1"/>
  <c r="G987" i="6"/>
  <c r="K987" i="6" s="1"/>
  <c r="L987" i="6" s="1"/>
  <c r="U987" i="6" s="1"/>
  <c r="G2093" i="6"/>
  <c r="K2093" i="6" s="1"/>
  <c r="L2093" i="6" s="1"/>
  <c r="U2093" i="6" s="1"/>
  <c r="G463" i="6"/>
  <c r="K463" i="6" s="1"/>
  <c r="L463" i="6" s="1"/>
  <c r="U463" i="6" s="1"/>
  <c r="G216" i="6"/>
  <c r="K216" i="6" s="1"/>
  <c r="L216" i="6" s="1"/>
  <c r="U216" i="6" s="1"/>
  <c r="G1278" i="6"/>
  <c r="K1278" i="6" s="1"/>
  <c r="L1278" i="6" s="1"/>
  <c r="U1278" i="6" s="1"/>
  <c r="G1289" i="6"/>
  <c r="K1289" i="6" s="1"/>
  <c r="L1289" i="6" s="1"/>
  <c r="U1289" i="6" s="1"/>
  <c r="G1410" i="6"/>
  <c r="K1410" i="6" s="1"/>
  <c r="L1410" i="6" s="1"/>
  <c r="U1410" i="6" s="1"/>
  <c r="G428" i="6"/>
  <c r="K428" i="6" s="1"/>
  <c r="L428" i="6" s="1"/>
  <c r="U428" i="6" s="1"/>
  <c r="G804" i="6"/>
  <c r="K804" i="6" s="1"/>
  <c r="L804" i="6" s="1"/>
  <c r="U804" i="6" s="1"/>
  <c r="G1399" i="6"/>
  <c r="K1399" i="6" s="1"/>
  <c r="L1399" i="6" s="1"/>
  <c r="U1399" i="6" s="1"/>
  <c r="G2044" i="6"/>
  <c r="K2044" i="6" s="1"/>
  <c r="L2044" i="6" s="1"/>
  <c r="U2044" i="6" s="1"/>
  <c r="G736" i="6"/>
  <c r="K736" i="6" s="1"/>
  <c r="L736" i="6" s="1"/>
  <c r="U736" i="6" s="1"/>
  <c r="G219" i="6"/>
  <c r="K219" i="6" s="1"/>
  <c r="L219" i="6" s="1"/>
  <c r="U219" i="6" s="1"/>
  <c r="G246" i="6"/>
  <c r="K246" i="6" s="1"/>
  <c r="L246" i="6" s="1"/>
  <c r="U246" i="6" s="1"/>
  <c r="G783" i="6"/>
  <c r="K783" i="6" s="1"/>
  <c r="L783" i="6" s="1"/>
  <c r="U783" i="6" s="1"/>
  <c r="G999" i="6"/>
  <c r="K999" i="6" s="1"/>
  <c r="L999" i="6" s="1"/>
  <c r="U999" i="6" s="1"/>
  <c r="G1369" i="6"/>
  <c r="K1369" i="6" s="1"/>
  <c r="L1369" i="6" s="1"/>
  <c r="U1369" i="6" s="1"/>
  <c r="G1859" i="6"/>
  <c r="K1859" i="6" s="1"/>
  <c r="L1859" i="6" s="1"/>
  <c r="U1859" i="6" s="1"/>
  <c r="G1564" i="6"/>
  <c r="K1564" i="6" s="1"/>
  <c r="L1564" i="6" s="1"/>
  <c r="U1564" i="6" s="1"/>
  <c r="G500" i="6"/>
  <c r="K500" i="6" s="1"/>
  <c r="L500" i="6" s="1"/>
  <c r="U500" i="6" s="1"/>
  <c r="G1265" i="6"/>
  <c r="K1265" i="6" s="1"/>
  <c r="L1265" i="6" s="1"/>
  <c r="U1265" i="6" s="1"/>
  <c r="G1674" i="6"/>
  <c r="K1674" i="6" s="1"/>
  <c r="L1674" i="6" s="1"/>
  <c r="U1674" i="6" s="1"/>
  <c r="G1643" i="6"/>
  <c r="K1643" i="6" s="1"/>
  <c r="L1643" i="6" s="1"/>
  <c r="U1643" i="6" s="1"/>
  <c r="G1644" i="6"/>
  <c r="K1644" i="6" s="1"/>
  <c r="L1644" i="6" s="1"/>
  <c r="U1644" i="6" s="1"/>
  <c r="G1632" i="6"/>
  <c r="K1632" i="6" s="1"/>
  <c r="L1632" i="6" s="1"/>
  <c r="U1632" i="6" s="1"/>
  <c r="G1338" i="6"/>
  <c r="K1338" i="6" s="1"/>
  <c r="L1338" i="6" s="1"/>
  <c r="U1338" i="6" s="1"/>
  <c r="G1463" i="6"/>
  <c r="K1463" i="6" s="1"/>
  <c r="L1463" i="6" s="1"/>
  <c r="U1463" i="6" s="1"/>
  <c r="G2046" i="6"/>
  <c r="K2046" i="6" s="1"/>
  <c r="L2046" i="6" s="1"/>
  <c r="U2046" i="6" s="1"/>
  <c r="G2112" i="6"/>
  <c r="K2112" i="6" s="1"/>
  <c r="L2112" i="6" s="1"/>
  <c r="U2112" i="6" s="1"/>
  <c r="G88" i="6"/>
  <c r="K88" i="6" s="1"/>
  <c r="L88" i="6" s="1"/>
  <c r="U88" i="6" s="1"/>
  <c r="G977" i="6"/>
  <c r="K977" i="6" s="1"/>
  <c r="L977" i="6" s="1"/>
  <c r="U977" i="6" s="1"/>
  <c r="G777" i="6"/>
  <c r="K777" i="6" s="1"/>
  <c r="L777" i="6" s="1"/>
  <c r="U777" i="6" s="1"/>
  <c r="G1331" i="6"/>
  <c r="K1331" i="6" s="1"/>
  <c r="L1331" i="6" s="1"/>
  <c r="U1331" i="6" s="1"/>
  <c r="G747" i="6"/>
  <c r="K747" i="6" s="1"/>
  <c r="L747" i="6" s="1"/>
  <c r="U747" i="6" s="1"/>
  <c r="G1177" i="6"/>
  <c r="K1177" i="6" s="1"/>
  <c r="L1177" i="6" s="1"/>
  <c r="U1177" i="6" s="1"/>
  <c r="G1092" i="6"/>
  <c r="K1092" i="6" s="1"/>
  <c r="L1092" i="6" s="1"/>
  <c r="U1092" i="6" s="1"/>
  <c r="G1582" i="6"/>
  <c r="K1582" i="6" s="1"/>
  <c r="L1582" i="6" s="1"/>
  <c r="U1582" i="6" s="1"/>
  <c r="G1670" i="6"/>
  <c r="K1670" i="6" s="1"/>
  <c r="L1670" i="6" s="1"/>
  <c r="U1670" i="6" s="1"/>
  <c r="G1645" i="6"/>
  <c r="K1645" i="6" s="1"/>
  <c r="L1645" i="6" s="1"/>
  <c r="U1645" i="6" s="1"/>
  <c r="G1665" i="6"/>
  <c r="K1665" i="6" s="1"/>
  <c r="L1665" i="6" s="1"/>
  <c r="U1665" i="6" s="1"/>
  <c r="G588" i="6"/>
  <c r="K588" i="6" s="1"/>
  <c r="L588" i="6" s="1"/>
  <c r="U588" i="6" s="1"/>
  <c r="G793" i="6"/>
  <c r="K793" i="6" s="1"/>
  <c r="L793" i="6" s="1"/>
  <c r="U793" i="6" s="1"/>
  <c r="G1395" i="6"/>
  <c r="K1395" i="6" s="1"/>
  <c r="L1395" i="6" s="1"/>
  <c r="U1395" i="6" s="1"/>
  <c r="G2036" i="6"/>
  <c r="K2036" i="6" s="1"/>
  <c r="L2036" i="6" s="1"/>
  <c r="U2036" i="6" s="1"/>
  <c r="G225" i="6"/>
  <c r="K225" i="6" s="1"/>
  <c r="L225" i="6" s="1"/>
  <c r="U225" i="6" s="1"/>
  <c r="G1537" i="6"/>
  <c r="K1537" i="6" s="1"/>
  <c r="L1537" i="6" s="1"/>
  <c r="U1537" i="6" s="1"/>
  <c r="G206" i="6"/>
  <c r="K206" i="6" s="1"/>
  <c r="L206" i="6" s="1"/>
  <c r="U206" i="6" s="1"/>
  <c r="G2121" i="6"/>
  <c r="K2121" i="6" s="1"/>
  <c r="L2121" i="6" s="1"/>
  <c r="U2121" i="6" s="1"/>
  <c r="G1179" i="6"/>
  <c r="K1179" i="6" s="1"/>
  <c r="L1179" i="6" s="1"/>
  <c r="U1179" i="6" s="1"/>
  <c r="G1099" i="6"/>
  <c r="K1099" i="6" s="1"/>
  <c r="L1099" i="6" s="1"/>
  <c r="U1099" i="6" s="1"/>
  <c r="G497" i="6"/>
  <c r="K497" i="6" s="1"/>
  <c r="L497" i="6" s="1"/>
  <c r="U497" i="6" s="1"/>
  <c r="G394" i="6"/>
  <c r="K394" i="6" s="1"/>
  <c r="L394" i="6" s="1"/>
  <c r="U394" i="6" s="1"/>
  <c r="G1668" i="6"/>
  <c r="K1668" i="6" s="1"/>
  <c r="L1668" i="6" s="1"/>
  <c r="U1668" i="6" s="1"/>
  <c r="G1627" i="6"/>
  <c r="K1627" i="6" s="1"/>
  <c r="L1627" i="6" s="1"/>
  <c r="U1627" i="6" s="1"/>
  <c r="G1658" i="6"/>
  <c r="K1658" i="6" s="1"/>
  <c r="L1658" i="6" s="1"/>
  <c r="U1658" i="6" s="1"/>
  <c r="G1652" i="6"/>
  <c r="K1652" i="6" s="1"/>
  <c r="L1652" i="6" s="1"/>
  <c r="U1652" i="6" s="1"/>
  <c r="G1340" i="6"/>
  <c r="K1340" i="6" s="1"/>
  <c r="L1340" i="6" s="1"/>
  <c r="U1340" i="6" s="1"/>
  <c r="G809" i="6"/>
  <c r="K809" i="6" s="1"/>
  <c r="L809" i="6" s="1"/>
  <c r="U809" i="6" s="1"/>
  <c r="G1461" i="6"/>
  <c r="K1461" i="6" s="1"/>
  <c r="L1461" i="6" s="1"/>
  <c r="U1461" i="6" s="1"/>
  <c r="G2070" i="6"/>
  <c r="K2070" i="6" s="1"/>
  <c r="L2070" i="6" s="1"/>
  <c r="U2070" i="6" s="1"/>
  <c r="G558" i="6"/>
  <c r="K558" i="6" s="1"/>
  <c r="L558" i="6" s="1"/>
  <c r="U558" i="6" s="1"/>
  <c r="G973" i="6"/>
  <c r="K973" i="6" s="1"/>
  <c r="L973" i="6" s="1"/>
  <c r="U973" i="6" s="1"/>
  <c r="G2194" i="6"/>
  <c r="K2194" i="6" s="1"/>
  <c r="L2194" i="6" s="1"/>
  <c r="U2194" i="6" s="1"/>
  <c r="G436" i="6"/>
  <c r="K436" i="6" s="1"/>
  <c r="L436" i="6" s="1"/>
  <c r="U436" i="6" s="1"/>
  <c r="G1352" i="6"/>
  <c r="K1352" i="6" s="1"/>
  <c r="L1352" i="6" s="1"/>
  <c r="U1352" i="6" s="1"/>
  <c r="G2081" i="6"/>
  <c r="K2081" i="6" s="1"/>
  <c r="L2081" i="6" s="1"/>
  <c r="U2081" i="6" s="1"/>
  <c r="G1759" i="6"/>
  <c r="K1759" i="6" s="1"/>
  <c r="L1759" i="6" s="1"/>
  <c r="U1759" i="6" s="1"/>
  <c r="G517" i="6"/>
  <c r="K517" i="6" s="1"/>
  <c r="L517" i="6" s="1"/>
  <c r="U517" i="6" s="1"/>
  <c r="G1276" i="6"/>
  <c r="K1276" i="6" s="1"/>
  <c r="L1276" i="6" s="1"/>
  <c r="U1276" i="6" s="1"/>
  <c r="G1402" i="6"/>
  <c r="K1402" i="6" s="1"/>
  <c r="L1402" i="6" s="1"/>
  <c r="U1402" i="6" s="1"/>
  <c r="G1675" i="6"/>
  <c r="K1675" i="6" s="1"/>
  <c r="L1675" i="6" s="1"/>
  <c r="U1675" i="6" s="1"/>
  <c r="G1584" i="6"/>
  <c r="K1584" i="6" s="1"/>
  <c r="L1584" i="6" s="1"/>
  <c r="U1584" i="6" s="1"/>
  <c r="G1654" i="6"/>
  <c r="K1654" i="6" s="1"/>
  <c r="L1654" i="6" s="1"/>
  <c r="U1654" i="6" s="1"/>
  <c r="G1594" i="6"/>
  <c r="K1594" i="6" s="1"/>
  <c r="L1594" i="6" s="1"/>
  <c r="U1594" i="6" s="1"/>
  <c r="G617" i="6"/>
  <c r="K617" i="6" s="1"/>
  <c r="L617" i="6" s="1"/>
  <c r="U617" i="6" s="1"/>
  <c r="G1054" i="6"/>
  <c r="K1054" i="6" s="1"/>
  <c r="L1054" i="6" s="1"/>
  <c r="U1054" i="6" s="1"/>
  <c r="G725" i="6"/>
  <c r="K725" i="6" s="1"/>
  <c r="L725" i="6" s="1"/>
  <c r="U725" i="6" s="1"/>
  <c r="G2077" i="6"/>
  <c r="K2077" i="6" s="1"/>
  <c r="L2077" i="6" s="1"/>
  <c r="U2077" i="6" s="1"/>
  <c r="G118" i="6"/>
  <c r="K118" i="6" s="1"/>
  <c r="L118" i="6" s="1"/>
  <c r="U118" i="6" s="1"/>
  <c r="G116" i="6"/>
  <c r="K116" i="6" s="1"/>
  <c r="L116" i="6" s="1"/>
  <c r="U116" i="6" s="1"/>
  <c r="G46" i="6"/>
  <c r="K46" i="6" s="1"/>
  <c r="L46" i="6" s="1"/>
  <c r="U46" i="6" s="1"/>
  <c r="G1747" i="6"/>
  <c r="K1747" i="6" s="1"/>
  <c r="L1747" i="6" s="1"/>
  <c r="U1747" i="6" s="1"/>
  <c r="G762" i="6"/>
  <c r="K762" i="6" s="1"/>
  <c r="L762" i="6" s="1"/>
  <c r="U762" i="6" s="1"/>
  <c r="G844" i="6"/>
  <c r="K844" i="6" s="1"/>
  <c r="L844" i="6" s="1"/>
  <c r="U844" i="6" s="1"/>
  <c r="G849" i="6"/>
  <c r="K849" i="6" s="1"/>
  <c r="L849" i="6" s="1"/>
  <c r="U849" i="6" s="1"/>
  <c r="G259" i="6"/>
  <c r="K259" i="6" s="1"/>
  <c r="L259" i="6" s="1"/>
  <c r="U259" i="6" s="1"/>
  <c r="G1778" i="6"/>
  <c r="K1778" i="6" s="1"/>
  <c r="L1778" i="6" s="1"/>
  <c r="U1778" i="6" s="1"/>
  <c r="G247" i="6"/>
  <c r="K247" i="6" s="1"/>
  <c r="L247" i="6" s="1"/>
  <c r="U247" i="6" s="1"/>
  <c r="G1956" i="6"/>
  <c r="K1956" i="6" s="1"/>
  <c r="L1956" i="6" s="1"/>
  <c r="U1956" i="6" s="1"/>
  <c r="G1388" i="6"/>
  <c r="K1388" i="6" s="1"/>
  <c r="L1388" i="6" s="1"/>
  <c r="U1388" i="6" s="1"/>
  <c r="G522" i="6"/>
  <c r="K522" i="6" s="1"/>
  <c r="L522" i="6" s="1"/>
  <c r="U522" i="6" s="1"/>
  <c r="G662" i="6"/>
  <c r="K662" i="6" s="1"/>
  <c r="L662" i="6" s="1"/>
  <c r="U662" i="6" s="1"/>
  <c r="G148" i="6"/>
  <c r="K148" i="6" s="1"/>
  <c r="L148" i="6" s="1"/>
  <c r="U148" i="6" s="1"/>
  <c r="G611" i="6"/>
  <c r="K611" i="6" s="1"/>
  <c r="L611" i="6" s="1"/>
  <c r="U611" i="6" s="1"/>
  <c r="G618" i="6"/>
  <c r="K618" i="6" s="1"/>
  <c r="L618" i="6" s="1"/>
  <c r="U618" i="6" s="1"/>
  <c r="G721" i="6"/>
  <c r="K721" i="6" s="1"/>
  <c r="L721" i="6" s="1"/>
  <c r="U721" i="6" s="1"/>
  <c r="G106" i="6"/>
  <c r="K106" i="6" s="1"/>
  <c r="L106" i="6" s="1"/>
  <c r="U106" i="6" s="1"/>
  <c r="G98" i="6"/>
  <c r="K98" i="6" s="1"/>
  <c r="L98" i="6" s="1"/>
  <c r="U98" i="6" s="1"/>
  <c r="G1546" i="6"/>
  <c r="K1546" i="6" s="1"/>
  <c r="L1546" i="6" s="1"/>
  <c r="U1546" i="6" s="1"/>
  <c r="G767" i="6"/>
  <c r="K767" i="6" s="1"/>
  <c r="L767" i="6" s="1"/>
  <c r="U767" i="6" s="1"/>
  <c r="G856" i="6"/>
  <c r="K856" i="6" s="1"/>
  <c r="L856" i="6" s="1"/>
  <c r="U856" i="6" s="1"/>
  <c r="G1247" i="6"/>
  <c r="K1247" i="6" s="1"/>
  <c r="L1247" i="6" s="1"/>
  <c r="U1247" i="6" s="1"/>
  <c r="G1230" i="6"/>
  <c r="K1230" i="6" s="1"/>
  <c r="L1230" i="6" s="1"/>
  <c r="U1230" i="6" s="1"/>
  <c r="G254" i="6"/>
  <c r="K254" i="6" s="1"/>
  <c r="L254" i="6" s="1"/>
  <c r="U254" i="6" s="1"/>
  <c r="G1779" i="6"/>
  <c r="K1779" i="6" s="1"/>
  <c r="L1779" i="6" s="1"/>
  <c r="U1779" i="6" s="1"/>
  <c r="G873" i="6"/>
  <c r="K873" i="6" s="1"/>
  <c r="L873" i="6" s="1"/>
  <c r="U873" i="6" s="1"/>
  <c r="G990" i="6"/>
  <c r="K990" i="6" s="1"/>
  <c r="L990" i="6" s="1"/>
  <c r="U990" i="6" s="1"/>
  <c r="G2181" i="6"/>
  <c r="K2181" i="6" s="1"/>
  <c r="L2181" i="6" s="1"/>
  <c r="U2181" i="6" s="1"/>
  <c r="G1922" i="6"/>
  <c r="K1922" i="6" s="1"/>
  <c r="L1922" i="6" s="1"/>
  <c r="U1922" i="6" s="1"/>
  <c r="G215" i="6"/>
  <c r="K215" i="6" s="1"/>
  <c r="L215" i="6" s="1"/>
  <c r="U215" i="6" s="1"/>
  <c r="G1834" i="6"/>
  <c r="K1834" i="6" s="1"/>
  <c r="L1834" i="6" s="1"/>
  <c r="U1834" i="6" s="1"/>
  <c r="G606" i="6"/>
  <c r="K606" i="6" s="1"/>
  <c r="L606" i="6" s="1"/>
  <c r="U606" i="6" s="1"/>
  <c r="G712" i="6"/>
  <c r="K712" i="6" s="1"/>
  <c r="L712" i="6" s="1"/>
  <c r="U712" i="6" s="1"/>
  <c r="G2076" i="6"/>
  <c r="K2076" i="6" s="1"/>
  <c r="L2076" i="6" s="1"/>
  <c r="U2076" i="6" s="1"/>
  <c r="G114" i="6"/>
  <c r="K114" i="6" s="1"/>
  <c r="L114" i="6" s="1"/>
  <c r="U114" i="6" s="1"/>
  <c r="G1549" i="6"/>
  <c r="K1549" i="6" s="1"/>
  <c r="L1549" i="6" s="1"/>
  <c r="U1549" i="6" s="1"/>
  <c r="G1753" i="6"/>
  <c r="K1753" i="6" s="1"/>
  <c r="L1753" i="6" s="1"/>
  <c r="U1753" i="6" s="1"/>
  <c r="G835" i="6"/>
  <c r="K835" i="6" s="1"/>
  <c r="L835" i="6" s="1"/>
  <c r="U835" i="6" s="1"/>
  <c r="G1231" i="6"/>
  <c r="K1231" i="6" s="1"/>
  <c r="L1231" i="6" s="1"/>
  <c r="U1231" i="6" s="1"/>
  <c r="G253" i="6"/>
  <c r="K253" i="6" s="1"/>
  <c r="L253" i="6" s="1"/>
  <c r="U253" i="6" s="1"/>
  <c r="G1772" i="6"/>
  <c r="K1772" i="6" s="1"/>
  <c r="L1772" i="6" s="1"/>
  <c r="U1772" i="6" s="1"/>
  <c r="G495" i="6"/>
  <c r="K495" i="6" s="1"/>
  <c r="L495" i="6" s="1"/>
  <c r="U495" i="6" s="1"/>
  <c r="G2175" i="6"/>
  <c r="K2175" i="6" s="1"/>
  <c r="L2175" i="6" s="1"/>
  <c r="U2175" i="6" s="1"/>
  <c r="G1939" i="6"/>
  <c r="K1939" i="6" s="1"/>
  <c r="L1939" i="6" s="1"/>
  <c r="U1939" i="6" s="1"/>
  <c r="G1379" i="6"/>
  <c r="K1379" i="6" s="1"/>
  <c r="L1379" i="6" s="1"/>
  <c r="U1379" i="6" s="1"/>
  <c r="G420" i="6"/>
  <c r="K420" i="6" s="1"/>
  <c r="L420" i="6" s="1"/>
  <c r="U420" i="6" s="1"/>
  <c r="G1295" i="6"/>
  <c r="K1295" i="6" s="1"/>
  <c r="L1295" i="6" s="1"/>
  <c r="U1295" i="6" s="1"/>
  <c r="G1647" i="6"/>
  <c r="K1647" i="6" s="1"/>
  <c r="L1647" i="6" s="1"/>
  <c r="U1647" i="6" s="1"/>
  <c r="G621" i="6"/>
  <c r="K621" i="6" s="1"/>
  <c r="L621" i="6" s="1"/>
  <c r="U621" i="6" s="1"/>
  <c r="G622" i="6"/>
  <c r="K622" i="6" s="1"/>
  <c r="L622" i="6" s="1"/>
  <c r="U622" i="6" s="1"/>
  <c r="G701" i="6"/>
  <c r="K701" i="6" s="1"/>
  <c r="L701" i="6" s="1"/>
  <c r="U701" i="6" s="1"/>
  <c r="G716" i="6"/>
  <c r="K716" i="6" s="1"/>
  <c r="L716" i="6" s="1"/>
  <c r="U716" i="6" s="1"/>
  <c r="G1490" i="6"/>
  <c r="K1490" i="6" s="1"/>
  <c r="L1490" i="6" s="1"/>
  <c r="U1490" i="6" s="1"/>
  <c r="G44" i="6"/>
  <c r="K44" i="6" s="1"/>
  <c r="L44" i="6" s="1"/>
  <c r="U44" i="6" s="1"/>
  <c r="G1970" i="6"/>
  <c r="K1970" i="6" s="1"/>
  <c r="L1970" i="6" s="1"/>
  <c r="U1970" i="6" s="1"/>
  <c r="G759" i="6"/>
  <c r="K759" i="6" s="1"/>
  <c r="L759" i="6" s="1"/>
  <c r="U759" i="6" s="1"/>
  <c r="G851" i="6"/>
  <c r="K851" i="6" s="1"/>
  <c r="L851" i="6" s="1"/>
  <c r="U851" i="6" s="1"/>
  <c r="G1238" i="6"/>
  <c r="K1238" i="6" s="1"/>
  <c r="L1238" i="6" s="1"/>
  <c r="U1238" i="6" s="1"/>
  <c r="G65" i="6"/>
  <c r="K65" i="6" s="1"/>
  <c r="L65" i="6" s="1"/>
  <c r="U65" i="6" s="1"/>
  <c r="G265" i="6"/>
  <c r="K265" i="6" s="1"/>
  <c r="L265" i="6" s="1"/>
  <c r="U265" i="6" s="1"/>
  <c r="G1154" i="6"/>
  <c r="K1154" i="6" s="1"/>
  <c r="L1154" i="6" s="1"/>
  <c r="U1154" i="6" s="1"/>
  <c r="G417" i="6"/>
  <c r="K417" i="6" s="1"/>
  <c r="L417" i="6" s="1"/>
  <c r="U417" i="6" s="1"/>
  <c r="G520" i="6"/>
  <c r="K520" i="6" s="1"/>
  <c r="L520" i="6" s="1"/>
  <c r="U520" i="6" s="1"/>
  <c r="G1789" i="6"/>
  <c r="K1789" i="6" s="1"/>
  <c r="L1789" i="6" s="1"/>
  <c r="U1789" i="6" s="1"/>
  <c r="G2148" i="6"/>
  <c r="K2148" i="6" s="1"/>
  <c r="L2148" i="6" s="1"/>
  <c r="U2148" i="6" s="1"/>
  <c r="G1084" i="6"/>
  <c r="K1084" i="6" s="1"/>
  <c r="L1084" i="6" s="1"/>
  <c r="U1084" i="6" s="1"/>
  <c r="G305" i="6"/>
  <c r="K305" i="6" s="1"/>
  <c r="L305" i="6" s="1"/>
  <c r="U305" i="6" s="1"/>
  <c r="G1705" i="6"/>
  <c r="K1705" i="6" s="1"/>
  <c r="L1705" i="6" s="1"/>
  <c r="U1705" i="6" s="1"/>
  <c r="G1159" i="6"/>
  <c r="K1159" i="6" s="1"/>
  <c r="L1159" i="6" s="1"/>
  <c r="U1159" i="6" s="1"/>
  <c r="G1437" i="6"/>
  <c r="K1437" i="6" s="1"/>
  <c r="L1437" i="6" s="1"/>
  <c r="U1437" i="6" s="1"/>
  <c r="G1929" i="6"/>
  <c r="K1929" i="6" s="1"/>
  <c r="L1929" i="6" s="1"/>
  <c r="U1929" i="6" s="1"/>
  <c r="G1957" i="6"/>
  <c r="K1957" i="6" s="1"/>
  <c r="L1957" i="6" s="1"/>
  <c r="U1957" i="6" s="1"/>
  <c r="G1896" i="6"/>
  <c r="K1896" i="6" s="1"/>
  <c r="L1896" i="6" s="1"/>
  <c r="U1896" i="6" s="1"/>
  <c r="G1375" i="6"/>
  <c r="K1375" i="6" s="1"/>
  <c r="L1375" i="6" s="1"/>
  <c r="U1375" i="6" s="1"/>
  <c r="G658" i="6"/>
  <c r="K658" i="6" s="1"/>
  <c r="L658" i="6" s="1"/>
  <c r="U658" i="6" s="1"/>
  <c r="G638" i="6"/>
  <c r="K638" i="6" s="1"/>
  <c r="L638" i="6" s="1"/>
  <c r="U638" i="6" s="1"/>
  <c r="G879" i="6"/>
  <c r="K879" i="6" s="1"/>
  <c r="L879" i="6" s="1"/>
  <c r="U879" i="6" s="1"/>
  <c r="G549" i="6"/>
  <c r="K549" i="6" s="1"/>
  <c r="L549" i="6" s="1"/>
  <c r="U549" i="6" s="1"/>
  <c r="G460" i="6"/>
  <c r="K460" i="6" s="1"/>
  <c r="L460" i="6" s="1"/>
  <c r="U460" i="6" s="1"/>
  <c r="G1858" i="6"/>
  <c r="K1858" i="6" s="1"/>
  <c r="L1858" i="6" s="1"/>
  <c r="U1858" i="6" s="1"/>
  <c r="G1842" i="6"/>
  <c r="K1842" i="6" s="1"/>
  <c r="L1842" i="6" s="1"/>
  <c r="U1842" i="6" s="1"/>
  <c r="G294" i="6"/>
  <c r="K294" i="6" s="1"/>
  <c r="L294" i="6" s="1"/>
  <c r="U294" i="6" s="1"/>
  <c r="G794" i="6"/>
  <c r="K794" i="6" s="1"/>
  <c r="L794" i="6" s="1"/>
  <c r="U794" i="6" s="1"/>
  <c r="G1460" i="6"/>
  <c r="K1460" i="6" s="1"/>
  <c r="L1460" i="6" s="1"/>
  <c r="U1460" i="6" s="1"/>
  <c r="G2062" i="6"/>
  <c r="K2062" i="6" s="1"/>
  <c r="L2062" i="6" s="1"/>
  <c r="U2062" i="6" s="1"/>
  <c r="G877" i="6"/>
  <c r="K877" i="6" s="1"/>
  <c r="L877" i="6" s="1"/>
  <c r="U877" i="6" s="1"/>
  <c r="G87" i="6"/>
  <c r="K87" i="6" s="1"/>
  <c r="L87" i="6" s="1"/>
  <c r="U87" i="6" s="1"/>
  <c r="G208" i="6"/>
  <c r="K208" i="6" s="1"/>
  <c r="L208" i="6" s="1"/>
  <c r="U208" i="6" s="1"/>
  <c r="G399" i="6"/>
  <c r="K399" i="6" s="1"/>
  <c r="L399" i="6" s="1"/>
  <c r="U399" i="6" s="1"/>
  <c r="G1358" i="6"/>
  <c r="K1358" i="6" s="1"/>
  <c r="L1358" i="6" s="1"/>
  <c r="U1358" i="6" s="1"/>
  <c r="G2082" i="6"/>
  <c r="K2082" i="6" s="1"/>
  <c r="L2082" i="6" s="1"/>
  <c r="U2082" i="6" s="1"/>
  <c r="G1086" i="6"/>
  <c r="K1086" i="6" s="1"/>
  <c r="L1086" i="6" s="1"/>
  <c r="U1086" i="6" s="1"/>
  <c r="G1966" i="6"/>
  <c r="K1966" i="6" s="1"/>
  <c r="L1966" i="6" s="1"/>
  <c r="U1966" i="6" s="1"/>
  <c r="G1783" i="6"/>
  <c r="K1783" i="6" s="1"/>
  <c r="L1783" i="6" s="1"/>
  <c r="U1783" i="6" s="1"/>
  <c r="G1598" i="6"/>
  <c r="K1598" i="6" s="1"/>
  <c r="L1598" i="6" s="1"/>
  <c r="U1598" i="6" s="1"/>
  <c r="G1590" i="6"/>
  <c r="K1590" i="6" s="1"/>
  <c r="L1590" i="6" s="1"/>
  <c r="U1590" i="6" s="1"/>
  <c r="G1628" i="6"/>
  <c r="K1628" i="6" s="1"/>
  <c r="L1628" i="6" s="1"/>
  <c r="U1628" i="6" s="1"/>
  <c r="G1583" i="6"/>
  <c r="K1583" i="6" s="1"/>
  <c r="L1583" i="6" s="1"/>
  <c r="U1583" i="6" s="1"/>
  <c r="G805" i="6"/>
  <c r="K805" i="6" s="1"/>
  <c r="L805" i="6" s="1"/>
  <c r="U805" i="6" s="1"/>
  <c r="G887" i="6"/>
  <c r="K887" i="6" s="1"/>
  <c r="L887" i="6" s="1"/>
  <c r="U887" i="6" s="1"/>
  <c r="G2059" i="6"/>
  <c r="K2059" i="6" s="1"/>
  <c r="L2059" i="6" s="1"/>
  <c r="U2059" i="6" s="1"/>
  <c r="G2071" i="6"/>
  <c r="K2071" i="6" s="1"/>
  <c r="L2071" i="6" s="1"/>
  <c r="U2071" i="6" s="1"/>
  <c r="G555" i="6"/>
  <c r="K555" i="6" s="1"/>
  <c r="L555" i="6" s="1"/>
  <c r="U555" i="6" s="1"/>
  <c r="G81" i="6"/>
  <c r="K81" i="6" s="1"/>
  <c r="L81" i="6" s="1"/>
  <c r="U81" i="6" s="1"/>
  <c r="G981" i="6"/>
  <c r="K981" i="6" s="1"/>
  <c r="L981" i="6" s="1"/>
  <c r="U981" i="6" s="1"/>
  <c r="G2197" i="6"/>
  <c r="K2197" i="6" s="1"/>
  <c r="L2197" i="6" s="1"/>
  <c r="U2197" i="6" s="1"/>
  <c r="G209" i="6"/>
  <c r="K209" i="6" s="1"/>
  <c r="L209" i="6" s="1"/>
  <c r="U209" i="6" s="1"/>
  <c r="G1513" i="6"/>
  <c r="K1513" i="6" s="1"/>
  <c r="L1513" i="6" s="1"/>
  <c r="U1513" i="6" s="1"/>
  <c r="G1469" i="6"/>
  <c r="K1469" i="6" s="1"/>
  <c r="L1469" i="6" s="1"/>
  <c r="U1469" i="6" s="1"/>
  <c r="G1093" i="6"/>
  <c r="K1093" i="6" s="1"/>
  <c r="L1093" i="6" s="1"/>
  <c r="U1093" i="6" s="1"/>
  <c r="G1782" i="6"/>
  <c r="K1782" i="6" s="1"/>
  <c r="L1782" i="6" s="1"/>
  <c r="U1782" i="6" s="1"/>
  <c r="G1634" i="6"/>
  <c r="K1634" i="6" s="1"/>
  <c r="L1634" i="6" s="1"/>
  <c r="U1634" i="6" s="1"/>
  <c r="G1596" i="6"/>
  <c r="K1596" i="6" s="1"/>
  <c r="L1596" i="6" s="1"/>
  <c r="U1596" i="6" s="1"/>
  <c r="G1633" i="6"/>
  <c r="K1633" i="6" s="1"/>
  <c r="L1633" i="6" s="1"/>
  <c r="U1633" i="6" s="1"/>
  <c r="G1673" i="6"/>
  <c r="K1673" i="6" s="1"/>
  <c r="L1673" i="6" s="1"/>
  <c r="U1673" i="6" s="1"/>
  <c r="G608" i="6"/>
  <c r="K608" i="6" s="1"/>
  <c r="L608" i="6" s="1"/>
  <c r="U608" i="6" s="1"/>
  <c r="G815" i="6"/>
  <c r="K815" i="6" s="1"/>
  <c r="L815" i="6" s="1"/>
  <c r="U815" i="6" s="1"/>
  <c r="G232" i="6"/>
  <c r="K232" i="6" s="1"/>
  <c r="L232" i="6" s="1"/>
  <c r="U232" i="6" s="1"/>
  <c r="G2043" i="6"/>
  <c r="K2043" i="6" s="1"/>
  <c r="L2043" i="6" s="1"/>
  <c r="U2043" i="6" s="1"/>
  <c r="G876" i="6"/>
  <c r="K876" i="6" s="1"/>
  <c r="L876" i="6" s="1"/>
  <c r="U876" i="6" s="1"/>
  <c r="G93" i="6"/>
  <c r="K93" i="6" s="1"/>
  <c r="L93" i="6" s="1"/>
  <c r="U93" i="6" s="1"/>
  <c r="G408" i="6"/>
  <c r="K408" i="6" s="1"/>
  <c r="L408" i="6" s="1"/>
  <c r="U408" i="6" s="1"/>
  <c r="G1345" i="6"/>
  <c r="K1345" i="6" s="1"/>
  <c r="L1345" i="6" s="1"/>
  <c r="U1345" i="6" s="1"/>
  <c r="G1511" i="6"/>
  <c r="K1511" i="6" s="1"/>
  <c r="L1511" i="6" s="1"/>
  <c r="U1511" i="6" s="1"/>
  <c r="G1175" i="6"/>
  <c r="K1175" i="6" s="1"/>
  <c r="L1175" i="6" s="1"/>
  <c r="U1175" i="6" s="1"/>
  <c r="G1088" i="6"/>
  <c r="K1088" i="6" s="1"/>
  <c r="L1088" i="6" s="1"/>
  <c r="U1088" i="6" s="1"/>
  <c r="G889" i="6"/>
  <c r="K889" i="6" s="1"/>
  <c r="L889" i="6" s="1"/>
  <c r="U889" i="6" s="1"/>
  <c r="G326" i="6"/>
  <c r="K326" i="6" s="1"/>
  <c r="L326" i="6" s="1"/>
  <c r="U326" i="6" s="1"/>
  <c r="G1615" i="6"/>
  <c r="K1615" i="6" s="1"/>
  <c r="L1615" i="6" s="1"/>
  <c r="U1615" i="6" s="1"/>
  <c r="G1581" i="6"/>
  <c r="K1581" i="6" s="1"/>
  <c r="L1581" i="6" s="1"/>
  <c r="U1581" i="6" s="1"/>
  <c r="G1639" i="6"/>
  <c r="K1639" i="6" s="1"/>
  <c r="L1639" i="6" s="1"/>
  <c r="U1639" i="6" s="1"/>
  <c r="G601" i="6"/>
  <c r="K601" i="6" s="1"/>
  <c r="L601" i="6" s="1"/>
  <c r="U601" i="6" s="1"/>
  <c r="G1538" i="6"/>
  <c r="K1538" i="6" s="1"/>
  <c r="L1538" i="6" s="1"/>
  <c r="U1538" i="6" s="1"/>
  <c r="G799" i="6"/>
  <c r="K799" i="6" s="1"/>
  <c r="L799" i="6" s="1"/>
  <c r="U799" i="6" s="1"/>
  <c r="G2053" i="6"/>
  <c r="K2053" i="6" s="1"/>
  <c r="L2053" i="6" s="1"/>
  <c r="U2053" i="6" s="1"/>
  <c r="G737" i="6"/>
  <c r="K737" i="6" s="1"/>
  <c r="L737" i="6" s="1"/>
  <c r="U737" i="6" s="1"/>
  <c r="G80" i="6"/>
  <c r="K80" i="6" s="1"/>
  <c r="L80" i="6" s="1"/>
  <c r="U80" i="6" s="1"/>
  <c r="G244" i="6"/>
  <c r="K244" i="6" s="1"/>
  <c r="L244" i="6" s="1"/>
  <c r="U244" i="6" s="1"/>
  <c r="G786" i="6"/>
  <c r="K786" i="6" s="1"/>
  <c r="L786" i="6" s="1"/>
  <c r="U786" i="6" s="1"/>
  <c r="G441" i="6"/>
  <c r="K441" i="6" s="1"/>
  <c r="L441" i="6" s="1"/>
  <c r="U441" i="6" s="1"/>
  <c r="G1370" i="6"/>
  <c r="K1370" i="6" s="1"/>
  <c r="L1370" i="6" s="1"/>
  <c r="U1370" i="6" s="1"/>
  <c r="G1473" i="6"/>
  <c r="K1473" i="6" s="1"/>
  <c r="L1473" i="6" s="1"/>
  <c r="U1473" i="6" s="1"/>
  <c r="G1565" i="6"/>
  <c r="K1565" i="6" s="1"/>
  <c r="L1565" i="6" s="1"/>
  <c r="U1565" i="6" s="1"/>
  <c r="G2185" i="6"/>
  <c r="K2185" i="6" s="1"/>
  <c r="L2185" i="6" s="1"/>
  <c r="U2185" i="6" s="1"/>
  <c r="G1264" i="6"/>
  <c r="K1264" i="6" s="1"/>
  <c r="L1264" i="6" s="1"/>
  <c r="U1264" i="6" s="1"/>
  <c r="G1602" i="6"/>
  <c r="K1602" i="6" s="1"/>
  <c r="L1602" i="6" s="1"/>
  <c r="U1602" i="6" s="1"/>
  <c r="G1593" i="6"/>
  <c r="K1593" i="6" s="1"/>
  <c r="L1593" i="6" s="1"/>
  <c r="U1593" i="6" s="1"/>
  <c r="G1599" i="6"/>
  <c r="K1599" i="6" s="1"/>
  <c r="L1599" i="6" s="1"/>
  <c r="U1599" i="6" s="1"/>
  <c r="G1635" i="6"/>
  <c r="K1635" i="6" s="1"/>
  <c r="L1635" i="6" s="1"/>
  <c r="U1635" i="6" s="1"/>
  <c r="G614" i="6"/>
  <c r="K614" i="6" s="1"/>
  <c r="L614" i="6" s="1"/>
  <c r="U614" i="6" s="1"/>
  <c r="G590" i="6"/>
  <c r="K590" i="6" s="1"/>
  <c r="L590" i="6" s="1"/>
  <c r="U590" i="6" s="1"/>
  <c r="G1055" i="6"/>
  <c r="K1055" i="6" s="1"/>
  <c r="L1055" i="6" s="1"/>
  <c r="U1055" i="6" s="1"/>
  <c r="G726" i="6"/>
  <c r="K726" i="6" s="1"/>
  <c r="L726" i="6" s="1"/>
  <c r="U726" i="6" s="1"/>
  <c r="G2075" i="6"/>
  <c r="K2075" i="6" s="1"/>
  <c r="L2075" i="6" s="1"/>
  <c r="U2075" i="6" s="1"/>
  <c r="G95" i="6"/>
  <c r="K95" i="6" s="1"/>
  <c r="L95" i="6" s="1"/>
  <c r="U95" i="6" s="1"/>
  <c r="G1554" i="6"/>
  <c r="K1554" i="6" s="1"/>
  <c r="L1554" i="6" s="1"/>
  <c r="U1554" i="6" s="1"/>
  <c r="G1968" i="6"/>
  <c r="K1968" i="6" s="1"/>
  <c r="L1968" i="6" s="1"/>
  <c r="U1968" i="6" s="1"/>
  <c r="G1756" i="6"/>
  <c r="K1756" i="6" s="1"/>
  <c r="L1756" i="6" s="1"/>
  <c r="U1756" i="6" s="1"/>
  <c r="G772" i="6"/>
  <c r="K772" i="6" s="1"/>
  <c r="L772" i="6" s="1"/>
  <c r="U772" i="6" s="1"/>
  <c r="G855" i="6"/>
  <c r="K855" i="6" s="1"/>
  <c r="L855" i="6" s="1"/>
  <c r="U855" i="6" s="1"/>
  <c r="G1250" i="6"/>
  <c r="K1250" i="6" s="1"/>
  <c r="L1250" i="6" s="1"/>
  <c r="U1250" i="6" s="1"/>
  <c r="G1773" i="6"/>
  <c r="K1773" i="6" s="1"/>
  <c r="L1773" i="6" s="1"/>
  <c r="U1773" i="6" s="1"/>
  <c r="G1982" i="6"/>
  <c r="K1982" i="6" s="1"/>
  <c r="L1982" i="6" s="1"/>
  <c r="U1982" i="6" s="1"/>
  <c r="G2179" i="6"/>
  <c r="K2179" i="6" s="1"/>
  <c r="L2179" i="6" s="1"/>
  <c r="U2179" i="6" s="1"/>
  <c r="G1448" i="6"/>
  <c r="K1448" i="6" s="1"/>
  <c r="L1448" i="6" s="1"/>
  <c r="U1448" i="6" s="1"/>
  <c r="G1953" i="6"/>
  <c r="K1953" i="6" s="1"/>
  <c r="L1953" i="6" s="1"/>
  <c r="U1953" i="6" s="1"/>
  <c r="G656" i="6"/>
  <c r="K656" i="6" s="1"/>
  <c r="L656" i="6" s="1"/>
  <c r="U656" i="6" s="1"/>
  <c r="G1146" i="6"/>
  <c r="K1146" i="6" s="1"/>
  <c r="L1146" i="6" s="1"/>
  <c r="U1146" i="6" s="1"/>
  <c r="G315" i="6"/>
  <c r="K315" i="6" s="1"/>
  <c r="L315" i="6" s="1"/>
  <c r="U315" i="6" s="1"/>
  <c r="G146" i="6"/>
  <c r="K146" i="6" s="1"/>
  <c r="L146" i="6" s="1"/>
  <c r="U146" i="6" s="1"/>
  <c r="G589" i="6"/>
  <c r="K589" i="6" s="1"/>
  <c r="L589" i="6" s="1"/>
  <c r="U589" i="6" s="1"/>
  <c r="G616" i="6"/>
  <c r="K616" i="6" s="1"/>
  <c r="L616" i="6" s="1"/>
  <c r="U616" i="6" s="1"/>
  <c r="G1051" i="6"/>
  <c r="K1051" i="6" s="1"/>
  <c r="L1051" i="6" s="1"/>
  <c r="U1051" i="6" s="1"/>
  <c r="G719" i="6"/>
  <c r="K719" i="6" s="1"/>
  <c r="L719" i="6" s="1"/>
  <c r="U719" i="6" s="1"/>
  <c r="G2073" i="6"/>
  <c r="K2073" i="6" s="1"/>
  <c r="L2073" i="6" s="1"/>
  <c r="U2073" i="6" s="1"/>
  <c r="G123" i="6"/>
  <c r="K123" i="6" s="1"/>
  <c r="L123" i="6" s="1"/>
  <c r="U123" i="6" s="1"/>
  <c r="G100" i="6"/>
  <c r="K100" i="6" s="1"/>
  <c r="L100" i="6" s="1"/>
  <c r="U100" i="6" s="1"/>
  <c r="G1552" i="6"/>
  <c r="K1552" i="6" s="1"/>
  <c r="L1552" i="6" s="1"/>
  <c r="U1552" i="6" s="1"/>
  <c r="G1971" i="6"/>
  <c r="K1971" i="6" s="1"/>
  <c r="L1971" i="6" s="1"/>
  <c r="U1971" i="6" s="1"/>
  <c r="G833" i="6"/>
  <c r="K833" i="6" s="1"/>
  <c r="L833" i="6" s="1"/>
  <c r="U833" i="6" s="1"/>
  <c r="G823" i="6"/>
  <c r="K823" i="6" s="1"/>
  <c r="L823" i="6" s="1"/>
  <c r="U823" i="6" s="1"/>
  <c r="G1258" i="6"/>
  <c r="K1258" i="6" s="1"/>
  <c r="L1258" i="6" s="1"/>
  <c r="U1258" i="6" s="1"/>
  <c r="G1251" i="6"/>
  <c r="K1251" i="6" s="1"/>
  <c r="L1251" i="6" s="1"/>
  <c r="U1251" i="6" s="1"/>
  <c r="G264" i="6"/>
  <c r="K264" i="6" s="1"/>
  <c r="L264" i="6" s="1"/>
  <c r="U264" i="6" s="1"/>
  <c r="G403" i="6"/>
  <c r="K403" i="6" s="1"/>
  <c r="L403" i="6" s="1"/>
  <c r="U403" i="6" s="1"/>
  <c r="G2002" i="6"/>
  <c r="K2002" i="6" s="1"/>
  <c r="L2002" i="6" s="1"/>
  <c r="U2002" i="6" s="1"/>
  <c r="G1423" i="6"/>
  <c r="K1423" i="6" s="1"/>
  <c r="L1423" i="6" s="1"/>
  <c r="U1423" i="6" s="1"/>
  <c r="G1897" i="6"/>
  <c r="K1897" i="6" s="1"/>
  <c r="L1897" i="6" s="1"/>
  <c r="U1897" i="6" s="1"/>
  <c r="G1681" i="6"/>
  <c r="K1681" i="6" s="1"/>
  <c r="L1681" i="6" s="1"/>
  <c r="U1681" i="6" s="1"/>
  <c r="G414" i="6"/>
  <c r="K414" i="6" s="1"/>
  <c r="L414" i="6" s="1"/>
  <c r="U414" i="6" s="1"/>
  <c r="G509" i="6"/>
  <c r="K509" i="6" s="1"/>
  <c r="L509" i="6" s="1"/>
  <c r="U509" i="6" s="1"/>
  <c r="G733" i="6"/>
  <c r="K733" i="6" s="1"/>
  <c r="L733" i="6" s="1"/>
  <c r="U733" i="6" s="1"/>
  <c r="G1485" i="6"/>
  <c r="K1485" i="6" s="1"/>
  <c r="L1485" i="6" s="1"/>
  <c r="U1485" i="6" s="1"/>
  <c r="G108" i="6"/>
  <c r="K108" i="6" s="1"/>
  <c r="L108" i="6" s="1"/>
  <c r="U108" i="6" s="1"/>
  <c r="G1973" i="6"/>
  <c r="K1973" i="6" s="1"/>
  <c r="L1973" i="6" s="1"/>
  <c r="U1973" i="6" s="1"/>
  <c r="G774" i="6"/>
  <c r="K774" i="6" s="1"/>
  <c r="L774" i="6" s="1"/>
  <c r="U774" i="6" s="1"/>
  <c r="G845" i="6"/>
  <c r="K845" i="6" s="1"/>
  <c r="L845" i="6" s="1"/>
  <c r="U845" i="6" s="1"/>
  <c r="G836" i="6"/>
  <c r="K836" i="6" s="1"/>
  <c r="L836" i="6" s="1"/>
  <c r="U836" i="6" s="1"/>
  <c r="G1260" i="6"/>
  <c r="K1260" i="6" s="1"/>
  <c r="L1260" i="6" s="1"/>
  <c r="U1260" i="6" s="1"/>
  <c r="G252" i="6"/>
  <c r="K252" i="6" s="1"/>
  <c r="L252" i="6" s="1"/>
  <c r="U252" i="6" s="1"/>
  <c r="G1776" i="6"/>
  <c r="K1776" i="6" s="1"/>
  <c r="L1776" i="6" s="1"/>
  <c r="U1776" i="6" s="1"/>
  <c r="G338" i="6"/>
  <c r="K338" i="6" s="1"/>
  <c r="L338" i="6" s="1"/>
  <c r="U338" i="6" s="1"/>
  <c r="G1104" i="6"/>
  <c r="K1104" i="6" s="1"/>
  <c r="L1104" i="6" s="1"/>
  <c r="U1104" i="6" s="1"/>
  <c r="G1910" i="6"/>
  <c r="K1910" i="6" s="1"/>
  <c r="L1910" i="6" s="1"/>
  <c r="U1910" i="6" s="1"/>
  <c r="G156" i="6"/>
  <c r="K156" i="6" s="1"/>
  <c r="L156" i="6" s="1"/>
  <c r="U156" i="6" s="1"/>
  <c r="G427" i="6"/>
  <c r="K427" i="6" s="1"/>
  <c r="L427" i="6" s="1"/>
  <c r="U427" i="6" s="1"/>
  <c r="G1981" i="6"/>
  <c r="K1981" i="6" s="1"/>
  <c r="L1981" i="6" s="1"/>
  <c r="U1981" i="6" s="1"/>
  <c r="G624" i="6"/>
  <c r="K624" i="6" s="1"/>
  <c r="L624" i="6" s="1"/>
  <c r="U624" i="6" s="1"/>
  <c r="G625" i="6"/>
  <c r="K625" i="6" s="1"/>
  <c r="L625" i="6" s="1"/>
  <c r="U625" i="6" s="1"/>
  <c r="G504" i="6"/>
  <c r="K504" i="6" s="1"/>
  <c r="L504" i="6" s="1"/>
  <c r="U504" i="6" s="1"/>
  <c r="G708" i="6"/>
  <c r="K708" i="6" s="1"/>
  <c r="L708" i="6" s="1"/>
  <c r="U708" i="6" s="1"/>
  <c r="G704" i="6"/>
  <c r="K704" i="6" s="1"/>
  <c r="L704" i="6" s="1"/>
  <c r="U704" i="6" s="1"/>
  <c r="G119" i="6"/>
  <c r="K119" i="6" s="1"/>
  <c r="L119" i="6" s="1"/>
  <c r="U119" i="6" s="1"/>
  <c r="G63" i="6"/>
  <c r="K63" i="6" s="1"/>
  <c r="L63" i="6" s="1"/>
  <c r="U63" i="6" s="1"/>
  <c r="G1755" i="6"/>
  <c r="K1755" i="6" s="1"/>
  <c r="L1755" i="6" s="1"/>
  <c r="U1755" i="6" s="1"/>
  <c r="G770" i="6"/>
  <c r="K770" i="6" s="1"/>
  <c r="L770" i="6" s="1"/>
  <c r="U770" i="6" s="1"/>
  <c r="G842" i="6"/>
  <c r="K842" i="6" s="1"/>
  <c r="L842" i="6" s="1"/>
  <c r="U842" i="6" s="1"/>
  <c r="G1237" i="6"/>
  <c r="K1237" i="6" s="1"/>
  <c r="L1237" i="6" s="1"/>
  <c r="U1237" i="6" s="1"/>
  <c r="G1196" i="6"/>
  <c r="K1196" i="6" s="1"/>
  <c r="L1196" i="6" s="1"/>
  <c r="U1196" i="6" s="1"/>
  <c r="G258" i="6"/>
  <c r="K258" i="6" s="1"/>
  <c r="L258" i="6" s="1"/>
  <c r="U258" i="6" s="1"/>
  <c r="G491" i="6"/>
  <c r="K491" i="6" s="1"/>
  <c r="L491" i="6" s="1"/>
  <c r="U491" i="6" s="1"/>
  <c r="G2183" i="6"/>
  <c r="K2183" i="6" s="1"/>
  <c r="L2183" i="6" s="1"/>
  <c r="U2183" i="6" s="1"/>
  <c r="G652" i="6"/>
  <c r="K652" i="6" s="1"/>
  <c r="L652" i="6" s="1"/>
  <c r="U652" i="6" s="1"/>
  <c r="G525" i="6"/>
  <c r="K525" i="6" s="1"/>
  <c r="L525" i="6" s="1"/>
  <c r="U525" i="6" s="1"/>
  <c r="G1836" i="6"/>
  <c r="K1836" i="6" s="1"/>
  <c r="L1836" i="6" s="1"/>
  <c r="U1836" i="6" s="1"/>
  <c r="G2099" i="6"/>
  <c r="K2099" i="6" s="1"/>
  <c r="L2099" i="6" s="1"/>
  <c r="U2099" i="6" s="1"/>
  <c r="G1984" i="6"/>
  <c r="K1984" i="6" s="1"/>
  <c r="L1984" i="6" s="1"/>
  <c r="U1984" i="6" s="1"/>
  <c r="G1481" i="6"/>
  <c r="K1481" i="6" s="1"/>
  <c r="L1481" i="6" s="1"/>
  <c r="U1481" i="6" s="1"/>
  <c r="G1706" i="6"/>
  <c r="K1706" i="6" s="1"/>
  <c r="L1706" i="6" s="1"/>
  <c r="U1706" i="6" s="1"/>
  <c r="G402" i="6"/>
  <c r="K402" i="6" s="1"/>
  <c r="L402" i="6" s="1"/>
  <c r="U402" i="6" s="1"/>
  <c r="G1959" i="6"/>
  <c r="K1959" i="6" s="1"/>
  <c r="L1959" i="6" s="1"/>
  <c r="U1959" i="6" s="1"/>
  <c r="G1964" i="6"/>
  <c r="K1964" i="6" s="1"/>
  <c r="L1964" i="6" s="1"/>
  <c r="U1964" i="6" s="1"/>
  <c r="G1961" i="6"/>
  <c r="K1961" i="6" s="1"/>
  <c r="L1961" i="6" s="1"/>
  <c r="U1961" i="6" s="1"/>
  <c r="G1335" i="6"/>
  <c r="K1335" i="6" s="1"/>
  <c r="L1335" i="6" s="1"/>
  <c r="U1335" i="6" s="1"/>
  <c r="G653" i="6"/>
  <c r="K653" i="6" s="1"/>
  <c r="L653" i="6" s="1"/>
  <c r="U653" i="6" s="1"/>
  <c r="G175" i="6"/>
  <c r="K175" i="6" s="1"/>
  <c r="L175" i="6" s="1"/>
  <c r="U175" i="6" s="1"/>
  <c r="G1122" i="6"/>
  <c r="K1122" i="6" s="1"/>
  <c r="L1122" i="6" s="1"/>
  <c r="U1122" i="6" s="1"/>
  <c r="G545" i="6"/>
  <c r="K545" i="6" s="1"/>
  <c r="L545" i="6" s="1"/>
  <c r="U545" i="6" s="1"/>
  <c r="G36" i="6"/>
  <c r="K36" i="6" s="1"/>
  <c r="L36" i="6" s="1"/>
  <c r="U36" i="6" s="1"/>
  <c r="G1811" i="6"/>
  <c r="K1811" i="6" s="1"/>
  <c r="L1811" i="6" s="1"/>
  <c r="U1811" i="6" s="1"/>
  <c r="G1825" i="6"/>
  <c r="K1825" i="6" s="1"/>
  <c r="L1825" i="6" s="1"/>
  <c r="U1825" i="6" s="1"/>
  <c r="G2207" i="6"/>
  <c r="K2207" i="6" s="1"/>
  <c r="L2207" i="6" s="1"/>
  <c r="U2207" i="6" s="1"/>
  <c r="G1561" i="6"/>
  <c r="K1561" i="6" s="1"/>
  <c r="L1561" i="6" s="1"/>
  <c r="U1561" i="6" s="1"/>
  <c r="G187" i="6"/>
  <c r="K187" i="6" s="1"/>
  <c r="L187" i="6" s="1"/>
  <c r="U187" i="6" s="1"/>
  <c r="G140" i="6"/>
  <c r="K140" i="6" s="1"/>
  <c r="L140" i="6" s="1"/>
  <c r="U140" i="6" s="1"/>
  <c r="G1407" i="6"/>
  <c r="K1407" i="6" s="1"/>
  <c r="L1407" i="6" s="1"/>
  <c r="U1407" i="6" s="1"/>
  <c r="G2090" i="6"/>
  <c r="K2090" i="6" s="1"/>
  <c r="L2090" i="6" s="1"/>
  <c r="U2090" i="6" s="1"/>
  <c r="G1309" i="6"/>
  <c r="K1309" i="6" s="1"/>
  <c r="L1309" i="6" s="1"/>
  <c r="U1309" i="6" s="1"/>
  <c r="G2018" i="6"/>
  <c r="K2018" i="6" s="1"/>
  <c r="L2018" i="6" s="1"/>
  <c r="U2018" i="6" s="1"/>
  <c r="G1008" i="6"/>
  <c r="K1008" i="6" s="1"/>
  <c r="L1008" i="6" s="1"/>
  <c r="U1008" i="6" s="1"/>
  <c r="G1541" i="6"/>
  <c r="K1541" i="6" s="1"/>
  <c r="L1541" i="6" s="1"/>
  <c r="U1541" i="6" s="1"/>
  <c r="G422" i="6"/>
  <c r="K422" i="6" s="1"/>
  <c r="L422" i="6" s="1"/>
  <c r="U422" i="6" s="1"/>
  <c r="G660" i="6"/>
  <c r="K660" i="6" s="1"/>
  <c r="L660" i="6" s="1"/>
  <c r="U660" i="6" s="1"/>
  <c r="G287" i="6"/>
  <c r="K287" i="6" s="1"/>
  <c r="L287" i="6" s="1"/>
  <c r="U287" i="6" s="1"/>
  <c r="G1828" i="6"/>
  <c r="K1828" i="6" s="1"/>
  <c r="L1828" i="6" s="1"/>
  <c r="U1828" i="6" s="1"/>
  <c r="G1818" i="6"/>
  <c r="K1818" i="6" s="1"/>
  <c r="L1818" i="6" s="1"/>
  <c r="U1818" i="6" s="1"/>
  <c r="G1849" i="6"/>
  <c r="K1849" i="6" s="1"/>
  <c r="L1849" i="6" s="1"/>
  <c r="U1849" i="6" s="1"/>
  <c r="G1729" i="6"/>
  <c r="K1729" i="6" s="1"/>
  <c r="L1729" i="6" s="1"/>
  <c r="U1729" i="6" s="1"/>
  <c r="G479" i="6"/>
  <c r="K479" i="6" s="1"/>
  <c r="L479" i="6" s="1"/>
  <c r="U479" i="6" s="1"/>
  <c r="G2199" i="6"/>
  <c r="K2199" i="6" s="1"/>
  <c r="L2199" i="6" s="1"/>
  <c r="U2199" i="6" s="1"/>
  <c r="G501" i="6"/>
  <c r="K501" i="6" s="1"/>
  <c r="L501" i="6" s="1"/>
  <c r="U501" i="6" s="1"/>
  <c r="G1170" i="6"/>
  <c r="K1170" i="6" s="1"/>
  <c r="L1170" i="6" s="1"/>
  <c r="U1170" i="6" s="1"/>
  <c r="G145" i="6"/>
  <c r="K145" i="6" s="1"/>
  <c r="L145" i="6" s="1"/>
  <c r="U145" i="6" s="1"/>
  <c r="G2094" i="6"/>
  <c r="K2094" i="6" s="1"/>
  <c r="L2094" i="6" s="1"/>
  <c r="U2094" i="6" s="1"/>
  <c r="G1476" i="6"/>
  <c r="K1476" i="6" s="1"/>
  <c r="L1476" i="6" s="1"/>
  <c r="U1476" i="6" s="1"/>
  <c r="G2013" i="6"/>
  <c r="K2013" i="6" s="1"/>
  <c r="L2013" i="6" s="1"/>
  <c r="U2013" i="6" s="1"/>
  <c r="G415" i="6"/>
  <c r="K415" i="6" s="1"/>
  <c r="L415" i="6" s="1"/>
  <c r="U415" i="6" s="1"/>
  <c r="G316" i="6"/>
  <c r="K316" i="6" s="1"/>
  <c r="L316" i="6" s="1"/>
  <c r="U316" i="6" s="1"/>
  <c r="G285" i="6"/>
  <c r="K285" i="6" s="1"/>
  <c r="L285" i="6" s="1"/>
  <c r="U285" i="6" s="1"/>
  <c r="G1795" i="6"/>
  <c r="K1795" i="6" s="1"/>
  <c r="L1795" i="6" s="1"/>
  <c r="U1795" i="6" s="1"/>
  <c r="G1787" i="6"/>
  <c r="K1787" i="6" s="1"/>
  <c r="L1787" i="6" s="1"/>
  <c r="U1787" i="6" s="1"/>
  <c r="G1737" i="6"/>
  <c r="K1737" i="6" s="1"/>
  <c r="L1737" i="6" s="1"/>
  <c r="U1737" i="6" s="1"/>
  <c r="G462" i="6"/>
  <c r="K462" i="6" s="1"/>
  <c r="L462" i="6" s="1"/>
  <c r="U462" i="6" s="1"/>
  <c r="G1143" i="6"/>
  <c r="K1143" i="6" s="1"/>
  <c r="L1143" i="6" s="1"/>
  <c r="U1143" i="6" s="1"/>
  <c r="G1066" i="6"/>
  <c r="K1066" i="6" s="1"/>
  <c r="L1066" i="6" s="1"/>
  <c r="U1066" i="6" s="1"/>
  <c r="G984" i="6"/>
  <c r="K984" i="6" s="1"/>
  <c r="L984" i="6" s="1"/>
  <c r="U984" i="6" s="1"/>
  <c r="G447" i="6"/>
  <c r="K447" i="6" s="1"/>
  <c r="L447" i="6" s="1"/>
  <c r="U447" i="6" s="1"/>
  <c r="G173" i="6"/>
  <c r="K173" i="6" s="1"/>
  <c r="L173" i="6" s="1"/>
  <c r="U173" i="6" s="1"/>
  <c r="G2216" i="6"/>
  <c r="K2216" i="6" s="1"/>
  <c r="L2216" i="6" s="1"/>
  <c r="U2216" i="6" s="1"/>
  <c r="G369" i="6"/>
  <c r="K369" i="6" s="1"/>
  <c r="L369" i="6" s="1"/>
  <c r="U369" i="6" s="1"/>
  <c r="G370" i="6"/>
  <c r="K370" i="6" s="1"/>
  <c r="L370" i="6" s="1"/>
  <c r="U370" i="6" s="1"/>
  <c r="G131" i="6"/>
  <c r="K131" i="6" s="1"/>
  <c r="L131" i="6" s="1"/>
  <c r="U131" i="6" s="1"/>
  <c r="G2080" i="6"/>
  <c r="K2080" i="6" s="1"/>
  <c r="L2080" i="6" s="1"/>
  <c r="U2080" i="6" s="1"/>
  <c r="G1224" i="6"/>
  <c r="K1224" i="6" s="1"/>
  <c r="L1224" i="6" s="1"/>
  <c r="U1224" i="6" s="1"/>
  <c r="G380" i="6"/>
  <c r="K380" i="6" s="1"/>
  <c r="L380" i="6" s="1"/>
  <c r="U380" i="6" s="1"/>
  <c r="G308" i="6"/>
  <c r="K308" i="6" s="1"/>
  <c r="L308" i="6" s="1"/>
  <c r="U308" i="6" s="1"/>
  <c r="G1808" i="6"/>
  <c r="K1808" i="6" s="1"/>
  <c r="L1808" i="6" s="1"/>
  <c r="U1808" i="6" s="1"/>
  <c r="G489" i="6"/>
  <c r="K489" i="6" s="1"/>
  <c r="L489" i="6" s="1"/>
  <c r="U489" i="6" s="1"/>
  <c r="G892" i="6"/>
  <c r="K892" i="6" s="1"/>
  <c r="L892" i="6" s="1"/>
  <c r="U892" i="6" s="1"/>
  <c r="G1679" i="6"/>
  <c r="K1679" i="6" s="1"/>
  <c r="L1679" i="6" s="1"/>
  <c r="U1679" i="6" s="1"/>
  <c r="G153" i="6"/>
  <c r="K153" i="6" s="1"/>
  <c r="L153" i="6" s="1"/>
  <c r="U153" i="6" s="1"/>
  <c r="G659" i="6"/>
  <c r="K659" i="6" s="1"/>
  <c r="L659" i="6" s="1"/>
  <c r="U659" i="6" s="1"/>
  <c r="G1892" i="6"/>
  <c r="K1892" i="6" s="1"/>
  <c r="L1892" i="6" s="1"/>
  <c r="U1892" i="6" s="1"/>
  <c r="G1920" i="6"/>
  <c r="K1920" i="6" s="1"/>
  <c r="L1920" i="6" s="1"/>
  <c r="U1920" i="6" s="1"/>
  <c r="G1928" i="6"/>
  <c r="K1928" i="6" s="1"/>
  <c r="L1928" i="6" s="1"/>
  <c r="U1928" i="6" s="1"/>
  <c r="G1426" i="6"/>
  <c r="K1426" i="6" s="1"/>
  <c r="L1426" i="6" s="1"/>
  <c r="U1426" i="6" s="1"/>
  <c r="G1692" i="6"/>
  <c r="K1692" i="6" s="1"/>
  <c r="L1692" i="6" s="1"/>
  <c r="U1692" i="6" s="1"/>
  <c r="G20" i="6"/>
  <c r="K20" i="6" s="1"/>
  <c r="L20" i="6" s="1"/>
  <c r="U20" i="6" s="1"/>
  <c r="G994" i="6"/>
  <c r="K994" i="6" s="1"/>
  <c r="L994" i="6" s="1"/>
  <c r="U994" i="6" s="1"/>
  <c r="G372" i="6"/>
  <c r="K372" i="6" s="1"/>
  <c r="L372" i="6" s="1"/>
  <c r="U372" i="6" s="1"/>
  <c r="G1302" i="6"/>
  <c r="K1302" i="6" s="1"/>
  <c r="L1302" i="6" s="1"/>
  <c r="U1302" i="6" s="1"/>
  <c r="G2225" i="6"/>
  <c r="K2225" i="6" s="1"/>
  <c r="L2225" i="6" s="1"/>
  <c r="U2225" i="6" s="1"/>
  <c r="G2142" i="6"/>
  <c r="K2142" i="6" s="1"/>
  <c r="L2142" i="6" s="1"/>
  <c r="U2142" i="6" s="1"/>
  <c r="G1038" i="6"/>
  <c r="K1038" i="6" s="1"/>
  <c r="L1038" i="6" s="1"/>
  <c r="U1038" i="6" s="1"/>
  <c r="G1794" i="6"/>
  <c r="K1794" i="6" s="1"/>
  <c r="L1794" i="6" s="1"/>
  <c r="U1794" i="6" s="1"/>
  <c r="G686" i="6"/>
  <c r="K686" i="6" s="1"/>
  <c r="L686" i="6" s="1"/>
  <c r="U686" i="6" s="1"/>
  <c r="G461" i="6"/>
  <c r="K461" i="6" s="1"/>
  <c r="L461" i="6" s="1"/>
  <c r="U461" i="6" s="1"/>
  <c r="G1121" i="6"/>
  <c r="K1121" i="6" s="1"/>
  <c r="L1121" i="6" s="1"/>
  <c r="U1121" i="6" s="1"/>
  <c r="G2171" i="6"/>
  <c r="K2171" i="6" s="1"/>
  <c r="L2171" i="6" s="1"/>
  <c r="U2171" i="6" s="1"/>
  <c r="G178" i="6"/>
  <c r="K178" i="6" s="1"/>
  <c r="L178" i="6" s="1"/>
  <c r="U178" i="6" s="1"/>
  <c r="G1381" i="6"/>
  <c r="K1381" i="6" s="1"/>
  <c r="L1381" i="6" s="1"/>
  <c r="U1381" i="6" s="1"/>
  <c r="G1893" i="6"/>
  <c r="K1893" i="6" s="1"/>
  <c r="L1893" i="6" s="1"/>
  <c r="U1893" i="6" s="1"/>
  <c r="G1941" i="6"/>
  <c r="K1941" i="6" s="1"/>
  <c r="L1941" i="6" s="1"/>
  <c r="U1941" i="6" s="1"/>
  <c r="G1940" i="6"/>
  <c r="K1940" i="6" s="1"/>
  <c r="L1940" i="6" s="1"/>
  <c r="U1940" i="6" s="1"/>
  <c r="G1004" i="6"/>
  <c r="K1004" i="6" s="1"/>
  <c r="L1004" i="6" s="1"/>
  <c r="U1004" i="6" s="1"/>
  <c r="G1320" i="6"/>
  <c r="K1320" i="6" s="1"/>
  <c r="L1320" i="6" s="1"/>
  <c r="U1320" i="6" s="1"/>
  <c r="G2200" i="6"/>
  <c r="K2200" i="6" s="1"/>
  <c r="L2200" i="6" s="1"/>
  <c r="U2200" i="6" s="1"/>
  <c r="G376" i="6"/>
  <c r="K376" i="6" s="1"/>
  <c r="L376" i="6" s="1"/>
  <c r="U376" i="6" s="1"/>
  <c r="G1310" i="6"/>
  <c r="K1310" i="6" s="1"/>
  <c r="L1310" i="6" s="1"/>
  <c r="U1310" i="6" s="1"/>
  <c r="G1785" i="6"/>
  <c r="K1785" i="6" s="1"/>
  <c r="L1785" i="6" s="1"/>
  <c r="U1785" i="6" s="1"/>
  <c r="G1043" i="6"/>
  <c r="K1043" i="6" s="1"/>
  <c r="L1043" i="6" s="1"/>
  <c r="U1043" i="6" s="1"/>
  <c r="G1831" i="6"/>
  <c r="K1831" i="6" s="1"/>
  <c r="L1831" i="6" s="1"/>
  <c r="U1831" i="6" s="1"/>
  <c r="G2119" i="6"/>
  <c r="K2119" i="6" s="1"/>
  <c r="L2119" i="6" s="1"/>
  <c r="U2119" i="6" s="1"/>
  <c r="G2210" i="6"/>
  <c r="K2210" i="6" s="1"/>
  <c r="L2210" i="6" s="1"/>
  <c r="U2210" i="6" s="1"/>
  <c r="G1419" i="6"/>
  <c r="K1419" i="6" s="1"/>
  <c r="L1419" i="6" s="1"/>
  <c r="U1419" i="6" s="1"/>
  <c r="G632" i="6"/>
  <c r="K632" i="6" s="1"/>
  <c r="L632" i="6" s="1"/>
  <c r="U632" i="6" s="1"/>
  <c r="G125" i="6"/>
  <c r="K125" i="6" s="1"/>
  <c r="L125" i="6" s="1"/>
  <c r="U125" i="6" s="1"/>
  <c r="G2087" i="6"/>
  <c r="K2087" i="6" s="1"/>
  <c r="L2087" i="6" s="1"/>
  <c r="U2087" i="6" s="1"/>
  <c r="G2078" i="6"/>
  <c r="K2078" i="6" s="1"/>
  <c r="L2078" i="6" s="1"/>
  <c r="U2078" i="6" s="1"/>
  <c r="G1297" i="6"/>
  <c r="K1297" i="6" s="1"/>
  <c r="L1297" i="6" s="1"/>
  <c r="U1297" i="6" s="1"/>
  <c r="G2227" i="6"/>
  <c r="K2227" i="6" s="1"/>
  <c r="L2227" i="6" s="1"/>
  <c r="U2227" i="6" s="1"/>
  <c r="G379" i="6"/>
  <c r="K379" i="6" s="1"/>
  <c r="L379" i="6" s="1"/>
  <c r="U379" i="6" s="1"/>
  <c r="G2150" i="6"/>
  <c r="K2150" i="6" s="1"/>
  <c r="L2150" i="6" s="1"/>
  <c r="U2150" i="6" s="1"/>
  <c r="G312" i="6"/>
  <c r="K312" i="6" s="1"/>
  <c r="L312" i="6" s="1"/>
  <c r="U312" i="6" s="1"/>
  <c r="G286" i="6"/>
  <c r="K286" i="6" s="1"/>
  <c r="L286" i="6" s="1"/>
  <c r="U286" i="6" s="1"/>
  <c r="G291" i="6"/>
  <c r="K291" i="6" s="1"/>
  <c r="L291" i="6" s="1"/>
  <c r="U291" i="6" s="1"/>
  <c r="G1813" i="6"/>
  <c r="K1813" i="6" s="1"/>
  <c r="L1813" i="6" s="1"/>
  <c r="U1813" i="6" s="1"/>
  <c r="G1839" i="6"/>
  <c r="K1839" i="6" s="1"/>
  <c r="L1839" i="6" s="1"/>
  <c r="U1839" i="6" s="1"/>
  <c r="G1853" i="6"/>
  <c r="K1853" i="6" s="1"/>
  <c r="L1853" i="6" s="1"/>
  <c r="U1853" i="6" s="1"/>
  <c r="G32" i="6"/>
  <c r="K32" i="6" s="1"/>
  <c r="L32" i="6" s="1"/>
  <c r="U32" i="6" s="1"/>
  <c r="G433" i="6"/>
  <c r="K433" i="6" s="1"/>
  <c r="L433" i="6" s="1"/>
  <c r="U433" i="6" s="1"/>
  <c r="G2198" i="6"/>
  <c r="K2198" i="6" s="1"/>
  <c r="L2198" i="6" s="1"/>
  <c r="U2198" i="6" s="1"/>
  <c r="G1346" i="6"/>
  <c r="K1346" i="6" s="1"/>
  <c r="L1346" i="6" s="1"/>
  <c r="U1346" i="6" s="1"/>
  <c r="G183" i="6"/>
  <c r="K183" i="6" s="1"/>
  <c r="L183" i="6" s="1"/>
  <c r="U183" i="6" s="1"/>
  <c r="G1406" i="6"/>
  <c r="K1406" i="6" s="1"/>
  <c r="L1406" i="6" s="1"/>
  <c r="U1406" i="6" s="1"/>
  <c r="G419" i="6"/>
  <c r="K419" i="6" s="1"/>
  <c r="L419" i="6" s="1"/>
  <c r="U419" i="6" s="1"/>
  <c r="G1301" i="6"/>
  <c r="K1301" i="6" s="1"/>
  <c r="L1301" i="6" s="1"/>
  <c r="U1301" i="6" s="1"/>
  <c r="G2021" i="6"/>
  <c r="K2021" i="6" s="1"/>
  <c r="L2021" i="6" s="1"/>
  <c r="U2021" i="6" s="1"/>
  <c r="G864" i="6"/>
  <c r="K864" i="6" s="1"/>
  <c r="L864" i="6" s="1"/>
  <c r="U864" i="6" s="1"/>
  <c r="G320" i="6"/>
  <c r="K320" i="6" s="1"/>
  <c r="L320" i="6" s="1"/>
  <c r="U320" i="6" s="1"/>
  <c r="G2143" i="6"/>
  <c r="K2143" i="6" s="1"/>
  <c r="L2143" i="6" s="1"/>
  <c r="U2143" i="6" s="1"/>
  <c r="G661" i="6"/>
  <c r="K661" i="6" s="1"/>
  <c r="L661" i="6" s="1"/>
  <c r="U661" i="6" s="1"/>
  <c r="G1039" i="6"/>
  <c r="K1039" i="6" s="1"/>
  <c r="L1039" i="6" s="1"/>
  <c r="U1039" i="6" s="1"/>
  <c r="G1830" i="6"/>
  <c r="K1830" i="6" s="1"/>
  <c r="L1830" i="6" s="1"/>
  <c r="U1830" i="6" s="1"/>
  <c r="G1819" i="6"/>
  <c r="K1819" i="6" s="1"/>
  <c r="L1819" i="6" s="1"/>
  <c r="U1819" i="6" s="1"/>
  <c r="G1743" i="6"/>
  <c r="K1743" i="6" s="1"/>
  <c r="L1743" i="6" s="1"/>
  <c r="U1743" i="6" s="1"/>
  <c r="G474" i="6"/>
  <c r="K474" i="6" s="1"/>
  <c r="L474" i="6" s="1"/>
  <c r="U474" i="6" s="1"/>
  <c r="G1139" i="6"/>
  <c r="K1139" i="6" s="1"/>
  <c r="L1139" i="6" s="1"/>
  <c r="U1139" i="6" s="1"/>
  <c r="G1115" i="6"/>
  <c r="K1115" i="6" s="1"/>
  <c r="L1115" i="6" s="1"/>
  <c r="U1115" i="6" s="1"/>
  <c r="G640" i="6"/>
  <c r="K640" i="6" s="1"/>
  <c r="L640" i="6" s="1"/>
  <c r="U640" i="6" s="1"/>
  <c r="G163" i="6"/>
  <c r="K163" i="6" s="1"/>
  <c r="L163" i="6" s="1"/>
  <c r="U163" i="6" s="1"/>
  <c r="G169" i="6"/>
  <c r="K169" i="6" s="1"/>
  <c r="L169" i="6" s="1"/>
  <c r="U169" i="6" s="1"/>
  <c r="G2202" i="6"/>
  <c r="K2202" i="6" s="1"/>
  <c r="L2202" i="6" s="1"/>
  <c r="U2202" i="6" s="1"/>
  <c r="G1418" i="6"/>
  <c r="K1418" i="6" s="1"/>
  <c r="L1418" i="6" s="1"/>
  <c r="U1418" i="6" s="1"/>
  <c r="G2215" i="6"/>
  <c r="K2215" i="6" s="1"/>
  <c r="L2215" i="6" s="1"/>
  <c r="U2215" i="6" s="1"/>
  <c r="G993" i="6"/>
  <c r="K993" i="6" s="1"/>
  <c r="L993" i="6" s="1"/>
  <c r="U993" i="6" s="1"/>
  <c r="G147" i="6"/>
  <c r="K147" i="6" s="1"/>
  <c r="L147" i="6" s="1"/>
  <c r="U147" i="6" s="1"/>
  <c r="G1306" i="6"/>
  <c r="K1306" i="6" s="1"/>
  <c r="L1306" i="6" s="1"/>
  <c r="U1306" i="6" s="1"/>
  <c r="G865" i="6"/>
  <c r="K865" i="6" s="1"/>
  <c r="L865" i="6" s="1"/>
  <c r="U865" i="6" s="1"/>
  <c r="G1544" i="6"/>
  <c r="K1544" i="6" s="1"/>
  <c r="L1544" i="6" s="1"/>
  <c r="U1544" i="6" s="1"/>
  <c r="G279" i="6"/>
  <c r="K279" i="6" s="1"/>
  <c r="L279" i="6" s="1"/>
  <c r="U279" i="6" s="1"/>
  <c r="G1855" i="6"/>
  <c r="K1855" i="6" s="1"/>
  <c r="L1855" i="6" s="1"/>
  <c r="U1855" i="6" s="1"/>
  <c r="G1128" i="6"/>
  <c r="K1128" i="6" s="1"/>
  <c r="L1128" i="6" s="1"/>
  <c r="U1128" i="6" s="1"/>
  <c r="G532" i="6"/>
  <c r="K532" i="6" s="1"/>
  <c r="L532" i="6" s="1"/>
  <c r="U532" i="6" s="1"/>
  <c r="G28" i="6"/>
  <c r="K28" i="6" s="1"/>
  <c r="L28" i="6" s="1"/>
  <c r="U28" i="6" s="1"/>
  <c r="G1567" i="6"/>
  <c r="K1567" i="6" s="1"/>
  <c r="L1567" i="6" s="1"/>
  <c r="U1567" i="6" s="1"/>
  <c r="G172" i="6"/>
  <c r="K172" i="6" s="1"/>
  <c r="L172" i="6" s="1"/>
  <c r="U172" i="6" s="1"/>
  <c r="G655" i="6"/>
  <c r="K655" i="6" s="1"/>
  <c r="L655" i="6" s="1"/>
  <c r="U655" i="6" s="1"/>
  <c r="G2023" i="6"/>
  <c r="K2023" i="6" s="1"/>
  <c r="L2023" i="6" s="1"/>
  <c r="U2023" i="6" s="1"/>
  <c r="G1927" i="6"/>
  <c r="K1927" i="6" s="1"/>
  <c r="L1927" i="6" s="1"/>
  <c r="U1927" i="6" s="1"/>
  <c r="G1932" i="6"/>
  <c r="K1932" i="6" s="1"/>
  <c r="L1932" i="6" s="1"/>
  <c r="U1932" i="6" s="1"/>
  <c r="G1454" i="6"/>
  <c r="K1454" i="6" s="1"/>
  <c r="L1454" i="6" s="1"/>
  <c r="U1454" i="6" s="1"/>
  <c r="G401" i="6"/>
  <c r="K401" i="6" s="1"/>
  <c r="L401" i="6" s="1"/>
  <c r="U401" i="6" s="1"/>
  <c r="G1277" i="6"/>
  <c r="K1277" i="6" s="1"/>
  <c r="L1277" i="6" s="1"/>
  <c r="U1277" i="6" s="1"/>
  <c r="G1322" i="6"/>
  <c r="K1322" i="6" s="1"/>
  <c r="L1322" i="6" s="1"/>
  <c r="U1322" i="6" s="1"/>
  <c r="G2205" i="6"/>
  <c r="K2205" i="6" s="1"/>
  <c r="L2205" i="6" s="1"/>
  <c r="U2205" i="6" s="1"/>
  <c r="G631" i="6"/>
  <c r="K631" i="6" s="1"/>
  <c r="L631" i="6" s="1"/>
  <c r="U631" i="6" s="1"/>
  <c r="G2100" i="6"/>
  <c r="K2100" i="6" s="1"/>
  <c r="L2100" i="6" s="1"/>
  <c r="U2100" i="6" s="1"/>
  <c r="G1293" i="6"/>
  <c r="K1293" i="6" s="1"/>
  <c r="L1293" i="6" s="1"/>
  <c r="U1293" i="6" s="1"/>
  <c r="G1005" i="6"/>
  <c r="K1005" i="6" s="1"/>
  <c r="L1005" i="6" s="1"/>
  <c r="U1005" i="6" s="1"/>
  <c r="G310" i="6"/>
  <c r="K310" i="6" s="1"/>
  <c r="L310" i="6" s="1"/>
  <c r="U310" i="6" s="1"/>
  <c r="G1048" i="6"/>
  <c r="K1048" i="6" s="1"/>
  <c r="L1048" i="6" s="1"/>
  <c r="U1048" i="6" s="1"/>
  <c r="G1805" i="6"/>
  <c r="K1805" i="6" s="1"/>
  <c r="L1805" i="6" s="1"/>
  <c r="U1805" i="6" s="1"/>
  <c r="G459" i="6"/>
  <c r="K459" i="6" s="1"/>
  <c r="L459" i="6" s="1"/>
  <c r="U459" i="6" s="1"/>
  <c r="G456" i="6"/>
  <c r="K456" i="6" s="1"/>
  <c r="L456" i="6" s="1"/>
  <c r="U456" i="6" s="1"/>
  <c r="G1118" i="6"/>
  <c r="K1118" i="6" s="1"/>
  <c r="L1118" i="6" s="1"/>
  <c r="U1118" i="6" s="1"/>
  <c r="G449" i="6"/>
  <c r="K449" i="6" s="1"/>
  <c r="L449" i="6" s="1"/>
  <c r="U449" i="6" s="1"/>
  <c r="G648" i="6"/>
  <c r="K648" i="6" s="1"/>
  <c r="L648" i="6" s="1"/>
  <c r="U648" i="6" s="1"/>
  <c r="G1336" i="6"/>
  <c r="K1336" i="6" s="1"/>
  <c r="L1336" i="6" s="1"/>
  <c r="U1336" i="6" s="1"/>
  <c r="G2027" i="6"/>
  <c r="K2027" i="6" s="1"/>
  <c r="L2027" i="6" s="1"/>
  <c r="U2027" i="6" s="1"/>
  <c r="G1924" i="6"/>
  <c r="K1924" i="6" s="1"/>
  <c r="L1924" i="6" s="1"/>
  <c r="U1924" i="6" s="1"/>
  <c r="G1447" i="6"/>
  <c r="K1447" i="6" s="1"/>
  <c r="L1447" i="6" s="1"/>
  <c r="U1447" i="6" s="1"/>
  <c r="G1160" i="6"/>
  <c r="K1160" i="6" s="1"/>
  <c r="L1160" i="6" s="1"/>
  <c r="U1160" i="6" s="1"/>
  <c r="G1284" i="6"/>
  <c r="K1284" i="6" s="1"/>
  <c r="L1284" i="6" s="1"/>
  <c r="U1284" i="6" s="1"/>
  <c r="G1983" i="6"/>
  <c r="K1983" i="6" s="1"/>
  <c r="L1983" i="6" s="1"/>
  <c r="U1983" i="6" s="1"/>
  <c r="G2022" i="6"/>
  <c r="K2022" i="6" s="1"/>
  <c r="L2022" i="6" s="1"/>
  <c r="U2022" i="6" s="1"/>
  <c r="G2101" i="6"/>
  <c r="K2101" i="6" s="1"/>
  <c r="L2101" i="6" s="1"/>
  <c r="U2101" i="6" s="1"/>
  <c r="G429" i="6"/>
  <c r="K429" i="6" s="1"/>
  <c r="L429" i="6" s="1"/>
  <c r="U429" i="6" s="1"/>
  <c r="G1151" i="6"/>
  <c r="K1151" i="6" s="1"/>
  <c r="L1151" i="6" s="1"/>
  <c r="U1151" i="6" s="1"/>
  <c r="G1416" i="6"/>
  <c r="K1416" i="6" s="1"/>
  <c r="L1416" i="6" s="1"/>
  <c r="U1416" i="6" s="1"/>
  <c r="G629" i="6"/>
  <c r="K629" i="6" s="1"/>
  <c r="L629" i="6" s="1"/>
  <c r="U629" i="6" s="1"/>
  <c r="G138" i="6"/>
  <c r="K138" i="6" s="1"/>
  <c r="L138" i="6" s="1"/>
  <c r="U138" i="6" s="1"/>
  <c r="G377" i="6"/>
  <c r="K377" i="6" s="1"/>
  <c r="L377" i="6" s="1"/>
  <c r="U377" i="6" s="1"/>
  <c r="G1978" i="6"/>
  <c r="K1978" i="6" s="1"/>
  <c r="L1978" i="6" s="1"/>
  <c r="U1978" i="6" s="1"/>
  <c r="G1299" i="6"/>
  <c r="K1299" i="6" s="1"/>
  <c r="L1299" i="6" s="1"/>
  <c r="U1299" i="6" s="1"/>
  <c r="G2230" i="6"/>
  <c r="K2230" i="6" s="1"/>
  <c r="L2230" i="6" s="1"/>
  <c r="U2230" i="6" s="1"/>
  <c r="G2122" i="6"/>
  <c r="K2122" i="6" s="1"/>
  <c r="L2122" i="6" s="1"/>
  <c r="U2122" i="6" s="1"/>
  <c r="G2151" i="6"/>
  <c r="K2151" i="6" s="1"/>
  <c r="L2151" i="6" s="1"/>
  <c r="U2151" i="6" s="1"/>
  <c r="G314" i="6"/>
  <c r="K314" i="6" s="1"/>
  <c r="L314" i="6" s="1"/>
  <c r="U314" i="6" s="1"/>
  <c r="G267" i="6"/>
  <c r="K267" i="6" s="1"/>
  <c r="L267" i="6" s="1"/>
  <c r="U267" i="6" s="1"/>
  <c r="G277" i="6"/>
  <c r="K277" i="6" s="1"/>
  <c r="L277" i="6" s="1"/>
  <c r="U277" i="6" s="1"/>
  <c r="G1840" i="6"/>
  <c r="K1840" i="6" s="1"/>
  <c r="L1840" i="6" s="1"/>
  <c r="U1840" i="6" s="1"/>
  <c r="G1826" i="6"/>
  <c r="K1826" i="6" s="1"/>
  <c r="L1826" i="6" s="1"/>
  <c r="U1826" i="6" s="1"/>
  <c r="G960" i="6"/>
  <c r="K960" i="6" s="1"/>
  <c r="L960" i="6" s="1"/>
  <c r="U960" i="6" s="1"/>
  <c r="G482" i="6"/>
  <c r="K482" i="6" s="1"/>
  <c r="L482" i="6" s="1"/>
  <c r="U482" i="6" s="1"/>
  <c r="G2203" i="6"/>
  <c r="K2203" i="6" s="1"/>
  <c r="L2203" i="6" s="1"/>
  <c r="U2203" i="6" s="1"/>
  <c r="G1150" i="6"/>
  <c r="K1150" i="6" s="1"/>
  <c r="L1150" i="6" s="1"/>
  <c r="U1150" i="6" s="1"/>
  <c r="G1415" i="6"/>
  <c r="K1415" i="6" s="1"/>
  <c r="L1415" i="6" s="1"/>
  <c r="U1415" i="6" s="1"/>
  <c r="G134" i="6"/>
  <c r="K134" i="6" s="1"/>
  <c r="L134" i="6" s="1"/>
  <c r="U134" i="6" s="1"/>
  <c r="G1980" i="6"/>
  <c r="K1980" i="6" s="1"/>
  <c r="L1980" i="6" s="1"/>
  <c r="U1980" i="6" s="1"/>
  <c r="G1298" i="6"/>
  <c r="K1298" i="6" s="1"/>
  <c r="L1298" i="6" s="1"/>
  <c r="U1298" i="6" s="1"/>
  <c r="G1212" i="6"/>
  <c r="K1212" i="6" s="1"/>
  <c r="L1212" i="6" s="1"/>
  <c r="U1212" i="6" s="1"/>
  <c r="G1226" i="6"/>
  <c r="K1226" i="6" s="1"/>
  <c r="L1226" i="6" s="1"/>
  <c r="U1226" i="6" s="1"/>
  <c r="G1545" i="6"/>
  <c r="K1545" i="6" s="1"/>
  <c r="L1545" i="6" s="1"/>
  <c r="U1545" i="6" s="1"/>
  <c r="G2153" i="6"/>
  <c r="K2153" i="6" s="1"/>
  <c r="L2153" i="6" s="1"/>
  <c r="U2153" i="6" s="1"/>
  <c r="G280" i="6"/>
  <c r="K280" i="6" s="1"/>
  <c r="L280" i="6" s="1"/>
  <c r="U280" i="6" s="1"/>
  <c r="G1042" i="6"/>
  <c r="K1042" i="6" s="1"/>
  <c r="L1042" i="6" s="1"/>
  <c r="U1042" i="6" s="1"/>
  <c r="G1817" i="6"/>
  <c r="K1817" i="6" s="1"/>
  <c r="L1817" i="6" s="1"/>
  <c r="U1817" i="6" s="1"/>
  <c r="G1786" i="6"/>
  <c r="K1786" i="6" s="1"/>
  <c r="L1786" i="6" s="1"/>
  <c r="U1786" i="6" s="1"/>
  <c r="G1029" i="6"/>
  <c r="K1029" i="6" s="1"/>
  <c r="L1029" i="6" s="1"/>
  <c r="U1029" i="6" s="1"/>
  <c r="G485" i="6"/>
  <c r="K485" i="6" s="1"/>
  <c r="L485" i="6" s="1"/>
  <c r="U485" i="6" s="1"/>
  <c r="G538" i="6"/>
  <c r="K538" i="6" s="1"/>
  <c r="L538" i="6" s="1"/>
  <c r="U538" i="6" s="1"/>
  <c r="G1683" i="6"/>
  <c r="K1683" i="6" s="1"/>
  <c r="L1683" i="6" s="1"/>
  <c r="U1683" i="6" s="1"/>
  <c r="G2173" i="6"/>
  <c r="K2173" i="6" s="1"/>
  <c r="L2173" i="6" s="1"/>
  <c r="U2173" i="6" s="1"/>
  <c r="G177" i="6"/>
  <c r="K177" i="6" s="1"/>
  <c r="L177" i="6" s="1"/>
  <c r="U177" i="6" s="1"/>
  <c r="G432" i="6"/>
  <c r="K432" i="6" s="1"/>
  <c r="L432" i="6" s="1"/>
  <c r="U432" i="6" s="1"/>
  <c r="G2211" i="6"/>
  <c r="K2211" i="6" s="1"/>
  <c r="L2211" i="6" s="1"/>
  <c r="U2211" i="6" s="1"/>
  <c r="G1169" i="6"/>
  <c r="K1169" i="6" s="1"/>
  <c r="L1169" i="6" s="1"/>
  <c r="U1169" i="6" s="1"/>
  <c r="G2212" i="6"/>
  <c r="K2212" i="6" s="1"/>
  <c r="L2212" i="6" s="1"/>
  <c r="U2212" i="6" s="1"/>
  <c r="G636" i="6"/>
  <c r="K636" i="6" s="1"/>
  <c r="L636" i="6" s="1"/>
  <c r="U636" i="6" s="1"/>
  <c r="G2088" i="6"/>
  <c r="K2088" i="6" s="1"/>
  <c r="L2088" i="6" s="1"/>
  <c r="U2088" i="6" s="1"/>
  <c r="G2014" i="6"/>
  <c r="K2014" i="6" s="1"/>
  <c r="L2014" i="6" s="1"/>
  <c r="U2014" i="6" s="1"/>
  <c r="G1007" i="6"/>
  <c r="K1007" i="6" s="1"/>
  <c r="L1007" i="6" s="1"/>
  <c r="U1007" i="6" s="1"/>
  <c r="G2144" i="6"/>
  <c r="K2144" i="6" s="1"/>
  <c r="L2144" i="6" s="1"/>
  <c r="U2144" i="6" s="1"/>
  <c r="G289" i="6"/>
  <c r="K289" i="6" s="1"/>
  <c r="L289" i="6" s="1"/>
  <c r="U289" i="6" s="1"/>
  <c r="G1018" i="6"/>
  <c r="K1018" i="6" s="1"/>
  <c r="L1018" i="6" s="1"/>
  <c r="U1018" i="6" s="1"/>
  <c r="G1149" i="6"/>
  <c r="K1149" i="6" s="1"/>
  <c r="L1149" i="6" s="1"/>
  <c r="U1149" i="6" s="1"/>
  <c r="G1873" i="6"/>
  <c r="K1873" i="6" s="1"/>
  <c r="L1873" i="6" s="1"/>
  <c r="U1873" i="6" s="1"/>
  <c r="G26" i="6"/>
  <c r="K26" i="6" s="1"/>
  <c r="L26" i="6" s="1"/>
  <c r="U26" i="6" s="1"/>
  <c r="G643" i="6"/>
  <c r="K643" i="6" s="1"/>
  <c r="L643" i="6" s="1"/>
  <c r="U643" i="6" s="1"/>
  <c r="G157" i="6"/>
  <c r="K157" i="6" s="1"/>
  <c r="L157" i="6" s="1"/>
  <c r="U157" i="6" s="1"/>
  <c r="G416" i="6"/>
  <c r="K416" i="6" s="1"/>
  <c r="L416" i="6" s="1"/>
  <c r="U416" i="6" s="1"/>
  <c r="G2029" i="6"/>
  <c r="K2029" i="6" s="1"/>
  <c r="L2029" i="6" s="1"/>
  <c r="U2029" i="6" s="1"/>
  <c r="G1933" i="6"/>
  <c r="K1933" i="6" s="1"/>
  <c r="L1933" i="6" s="1"/>
  <c r="U1933" i="6" s="1"/>
  <c r="G1427" i="6"/>
  <c r="K1427" i="6" s="1"/>
  <c r="L1427" i="6" s="1"/>
  <c r="U1427" i="6" s="1"/>
  <c r="G1158" i="6"/>
  <c r="K1158" i="6" s="1"/>
  <c r="L1158" i="6" s="1"/>
  <c r="U1158" i="6" s="1"/>
  <c r="G690" i="6"/>
  <c r="K690" i="6" s="1"/>
  <c r="L690" i="6" s="1"/>
  <c r="U690" i="6" s="1"/>
  <c r="G1985" i="6"/>
  <c r="K1985" i="6" s="1"/>
  <c r="L1985" i="6" s="1"/>
  <c r="U1985" i="6" s="1"/>
  <c r="G1417" i="6"/>
  <c r="K1417" i="6" s="1"/>
  <c r="L1417" i="6" s="1"/>
  <c r="U1417" i="6" s="1"/>
  <c r="G130" i="6"/>
  <c r="K130" i="6" s="1"/>
  <c r="L130" i="6" s="1"/>
  <c r="U130" i="6" s="1"/>
  <c r="G2079" i="6"/>
  <c r="K2079" i="6" s="1"/>
  <c r="L2079" i="6" s="1"/>
  <c r="U2079" i="6" s="1"/>
  <c r="G2009" i="6"/>
  <c r="K2009" i="6" s="1"/>
  <c r="L2009" i="6" s="1"/>
  <c r="U2009" i="6" s="1"/>
  <c r="G1408" i="6"/>
  <c r="K1408" i="6" s="1"/>
  <c r="L1408" i="6" s="1"/>
  <c r="U1408" i="6" s="1"/>
  <c r="G273" i="6"/>
  <c r="K273" i="6" s="1"/>
  <c r="L273" i="6" s="1"/>
  <c r="U273" i="6" s="1"/>
  <c r="G1820" i="6"/>
  <c r="K1820" i="6" s="1"/>
  <c r="L1820" i="6" s="1"/>
  <c r="U1820" i="6" s="1"/>
  <c r="G1792" i="6"/>
  <c r="K1792" i="6" s="1"/>
  <c r="L1792" i="6" s="1"/>
  <c r="U1792" i="6" s="1"/>
  <c r="G458" i="6"/>
  <c r="K458" i="6" s="1"/>
  <c r="L458" i="6" s="1"/>
  <c r="U458" i="6" s="1"/>
  <c r="G1134" i="6"/>
  <c r="K1134" i="6" s="1"/>
  <c r="L1134" i="6" s="1"/>
  <c r="U1134" i="6" s="1"/>
  <c r="G1685" i="6"/>
  <c r="K1685" i="6" s="1"/>
  <c r="L1685" i="6" s="1"/>
  <c r="U1685" i="6" s="1"/>
  <c r="G160" i="6"/>
  <c r="K160" i="6" s="1"/>
  <c r="L160" i="6" s="1"/>
  <c r="U160" i="6" s="1"/>
  <c r="G649" i="6"/>
  <c r="K649" i="6" s="1"/>
  <c r="L649" i="6" s="1"/>
  <c r="U649" i="6" s="1"/>
  <c r="G418" i="6"/>
  <c r="K418" i="6" s="1"/>
  <c r="L418" i="6" s="1"/>
  <c r="U418" i="6" s="1"/>
  <c r="G2026" i="6"/>
  <c r="K2026" i="6" s="1"/>
  <c r="L2026" i="6" s="1"/>
  <c r="U2026" i="6" s="1"/>
  <c r="G1935" i="6"/>
  <c r="K1935" i="6" s="1"/>
  <c r="L1935" i="6" s="1"/>
  <c r="U1935" i="6" s="1"/>
  <c r="G1432" i="6"/>
  <c r="K1432" i="6" s="1"/>
  <c r="L1432" i="6" s="1"/>
  <c r="U1432" i="6" s="1"/>
  <c r="G1203" i="6"/>
  <c r="K1203" i="6" s="1"/>
  <c r="L1203" i="6" s="1"/>
  <c r="U1203" i="6" s="1"/>
  <c r="G1480" i="6"/>
  <c r="K1480" i="6" s="1"/>
  <c r="L1480" i="6" s="1"/>
  <c r="U1480" i="6" s="1"/>
  <c r="G2187" i="6"/>
  <c r="K2187" i="6" s="1"/>
  <c r="L2187" i="6" s="1"/>
  <c r="U2187" i="6" s="1"/>
  <c r="G1348" i="6"/>
  <c r="K1348" i="6" s="1"/>
  <c r="L1348" i="6" s="1"/>
  <c r="U1348" i="6" s="1"/>
  <c r="G1979" i="6"/>
  <c r="K1979" i="6" s="1"/>
  <c r="L1979" i="6" s="1"/>
  <c r="U1979" i="6" s="1"/>
  <c r="G2222" i="6"/>
  <c r="K2222" i="6" s="1"/>
  <c r="L2222" i="6" s="1"/>
  <c r="U2222" i="6" s="1"/>
  <c r="G2209" i="6"/>
  <c r="K2209" i="6" s="1"/>
  <c r="L2209" i="6" s="1"/>
  <c r="U2209" i="6" s="1"/>
  <c r="G1273" i="6"/>
  <c r="K1273" i="6" s="1"/>
  <c r="L1273" i="6" s="1"/>
  <c r="U1273" i="6" s="1"/>
  <c r="G991" i="6"/>
  <c r="K991" i="6" s="1"/>
  <c r="L991" i="6" s="1"/>
  <c r="U991" i="6" s="1"/>
  <c r="G126" i="6"/>
  <c r="K126" i="6" s="1"/>
  <c r="L126" i="6" s="1"/>
  <c r="U126" i="6" s="1"/>
  <c r="G133" i="6"/>
  <c r="K133" i="6" s="1"/>
  <c r="L133" i="6" s="1"/>
  <c r="U133" i="6" s="1"/>
  <c r="G2092" i="6"/>
  <c r="K2092" i="6" s="1"/>
  <c r="L2092" i="6" s="1"/>
  <c r="U2092" i="6" s="1"/>
  <c r="G694" i="6"/>
  <c r="K694" i="6" s="1"/>
  <c r="L694" i="6" s="1"/>
  <c r="U694" i="6" s="1"/>
  <c r="G1304" i="6"/>
  <c r="K1304" i="6" s="1"/>
  <c r="L1304" i="6" s="1"/>
  <c r="U1304" i="6" s="1"/>
  <c r="G1227" i="6"/>
  <c r="K1227" i="6" s="1"/>
  <c r="L1227" i="6" s="1"/>
  <c r="U1227" i="6" s="1"/>
  <c r="G322" i="6"/>
  <c r="K322" i="6" s="1"/>
  <c r="L322" i="6" s="1"/>
  <c r="U322" i="6" s="1"/>
  <c r="G963" i="6"/>
  <c r="K963" i="6" s="1"/>
  <c r="L963" i="6" s="1"/>
  <c r="U963" i="6" s="1"/>
  <c r="G309" i="6"/>
  <c r="K309" i="6" s="1"/>
  <c r="L309" i="6" s="1"/>
  <c r="U309" i="6" s="1"/>
  <c r="G272" i="6"/>
  <c r="K272" i="6" s="1"/>
  <c r="L272" i="6" s="1"/>
  <c r="U272" i="6" s="1"/>
  <c r="G1798" i="6"/>
  <c r="K1798" i="6" s="1"/>
  <c r="L1798" i="6" s="1"/>
  <c r="U1798" i="6" s="1"/>
  <c r="G1816" i="6"/>
  <c r="K1816" i="6" s="1"/>
  <c r="L1816" i="6" s="1"/>
  <c r="U1816" i="6" s="1"/>
  <c r="G1804" i="6"/>
  <c r="K1804" i="6" s="1"/>
  <c r="L1804" i="6" s="1"/>
  <c r="U1804" i="6" s="1"/>
  <c r="G1727" i="6"/>
  <c r="K1727" i="6" s="1"/>
  <c r="L1727" i="6" s="1"/>
  <c r="U1727" i="6" s="1"/>
  <c r="G472" i="6"/>
  <c r="K472" i="6" s="1"/>
  <c r="L472" i="6" s="1"/>
  <c r="U472" i="6" s="1"/>
  <c r="G2217" i="6"/>
  <c r="K2217" i="6" s="1"/>
  <c r="L2217" i="6" s="1"/>
  <c r="U2217" i="6" s="1"/>
  <c r="G1274" i="6"/>
  <c r="K1274" i="6" s="1"/>
  <c r="L1274" i="6" s="1"/>
  <c r="U1274" i="6" s="1"/>
  <c r="G882" i="6"/>
  <c r="K882" i="6" s="1"/>
  <c r="L882" i="6" s="1"/>
  <c r="U882" i="6" s="1"/>
  <c r="G142" i="6"/>
  <c r="K142" i="6" s="1"/>
  <c r="L142" i="6" s="1"/>
  <c r="U142" i="6" s="1"/>
  <c r="G2095" i="6"/>
  <c r="K2095" i="6" s="1"/>
  <c r="L2095" i="6" s="1"/>
  <c r="U2095" i="6" s="1"/>
  <c r="G1294" i="6"/>
  <c r="K1294" i="6" s="1"/>
  <c r="L1294" i="6" s="1"/>
  <c r="U1294" i="6" s="1"/>
  <c r="G2224" i="6"/>
  <c r="K2224" i="6" s="1"/>
  <c r="L2224" i="6" s="1"/>
  <c r="U2224" i="6" s="1"/>
  <c r="G1883" i="6"/>
  <c r="K1883" i="6" s="1"/>
  <c r="L1883" i="6" s="1"/>
  <c r="U1883" i="6" s="1"/>
  <c r="G1542" i="6"/>
  <c r="K1542" i="6" s="1"/>
  <c r="L1542" i="6" s="1"/>
  <c r="U1542" i="6" s="1"/>
  <c r="G962" i="6"/>
  <c r="K962" i="6" s="1"/>
  <c r="L962" i="6" s="1"/>
  <c r="U962" i="6" s="1"/>
  <c r="G278" i="6"/>
  <c r="K278" i="6" s="1"/>
  <c r="L278" i="6" s="1"/>
  <c r="U278" i="6" s="1"/>
  <c r="G1833" i="6"/>
  <c r="K1833" i="6" s="1"/>
  <c r="L1833" i="6" s="1"/>
  <c r="U1833" i="6" s="1"/>
  <c r="G1850" i="6"/>
  <c r="K1850" i="6" s="1"/>
  <c r="L1850" i="6" s="1"/>
  <c r="U1850" i="6" s="1"/>
  <c r="G39" i="6"/>
  <c r="K39" i="6" s="1"/>
  <c r="L39" i="6" s="1"/>
  <c r="U39" i="6" s="1"/>
  <c r="G1133" i="6"/>
  <c r="K1133" i="6" s="1"/>
  <c r="L1133" i="6" s="1"/>
  <c r="U1133" i="6" s="1"/>
  <c r="G521" i="6"/>
  <c r="K521" i="6" s="1"/>
  <c r="L521" i="6" s="1"/>
  <c r="U521" i="6" s="1"/>
  <c r="G1684" i="6"/>
  <c r="K1684" i="6" s="1"/>
  <c r="L1684" i="6" s="1"/>
  <c r="U1684" i="6" s="1"/>
  <c r="G451" i="6"/>
  <c r="K451" i="6" s="1"/>
  <c r="L451" i="6" s="1"/>
  <c r="U451" i="6" s="1"/>
  <c r="G171" i="6"/>
  <c r="K171" i="6" s="1"/>
  <c r="L171" i="6" s="1"/>
  <c r="U171" i="6" s="1"/>
  <c r="G2208" i="6"/>
  <c r="K2208" i="6" s="1"/>
  <c r="L2208" i="6" s="1"/>
  <c r="U2208" i="6" s="1"/>
  <c r="G1152" i="6"/>
  <c r="K1152" i="6" s="1"/>
  <c r="L1152" i="6" s="1"/>
  <c r="U1152" i="6" s="1"/>
  <c r="G186" i="6"/>
  <c r="K186" i="6" s="1"/>
  <c r="L186" i="6" s="1"/>
  <c r="U186" i="6" s="1"/>
  <c r="G1847" i="6"/>
  <c r="K1847" i="6" s="1"/>
  <c r="L1847" i="6" s="1"/>
  <c r="U1847" i="6" s="1"/>
  <c r="G144" i="6"/>
  <c r="K144" i="6" s="1"/>
  <c r="L144" i="6" s="1"/>
  <c r="U144" i="6" s="1"/>
  <c r="G2097" i="6"/>
  <c r="K2097" i="6" s="1"/>
  <c r="L2097" i="6" s="1"/>
  <c r="U2097" i="6" s="1"/>
  <c r="G2017" i="6"/>
  <c r="K2017" i="6" s="1"/>
  <c r="L2017" i="6" s="1"/>
  <c r="U2017" i="6" s="1"/>
  <c r="G375" i="6"/>
  <c r="K375" i="6" s="1"/>
  <c r="L375" i="6" s="1"/>
  <c r="U375" i="6" s="1"/>
  <c r="G421" i="6"/>
  <c r="K421" i="6" s="1"/>
  <c r="L421" i="6" s="1"/>
  <c r="U421" i="6" s="1"/>
  <c r="G1812" i="6"/>
  <c r="K1812" i="6" s="1"/>
  <c r="L1812" i="6" s="1"/>
  <c r="U1812" i="6" s="1"/>
  <c r="G454" i="6"/>
  <c r="K454" i="6" s="1"/>
  <c r="L454" i="6" s="1"/>
  <c r="U454" i="6" s="1"/>
  <c r="G1140" i="6"/>
  <c r="K1140" i="6" s="1"/>
  <c r="L1140" i="6" s="1"/>
  <c r="U1140" i="6" s="1"/>
  <c r="G1124" i="6"/>
  <c r="K1124" i="6" s="1"/>
  <c r="L1124" i="6" s="1"/>
  <c r="U1124" i="6" s="1"/>
  <c r="G1680" i="6"/>
  <c r="K1680" i="6" s="1"/>
  <c r="L1680" i="6" s="1"/>
  <c r="U1680" i="6" s="1"/>
  <c r="G450" i="6"/>
  <c r="K450" i="6" s="1"/>
  <c r="L450" i="6" s="1"/>
  <c r="U450" i="6" s="1"/>
  <c r="G654" i="6"/>
  <c r="K654" i="6" s="1"/>
  <c r="L654" i="6" s="1"/>
  <c r="U654" i="6" s="1"/>
  <c r="G1888" i="6"/>
  <c r="K1888" i="6" s="1"/>
  <c r="L1888" i="6" s="1"/>
  <c r="U1888" i="6" s="1"/>
  <c r="G1934" i="6"/>
  <c r="K1934" i="6" s="1"/>
  <c r="L1934" i="6" s="1"/>
  <c r="U1934" i="6" s="1"/>
  <c r="G1914" i="6"/>
  <c r="K1914" i="6" s="1"/>
  <c r="L1914" i="6" s="1"/>
  <c r="U1914" i="6" s="1"/>
  <c r="G1943" i="6"/>
  <c r="K1943" i="6" s="1"/>
  <c r="L1943" i="6" s="1"/>
  <c r="U1943" i="6" s="1"/>
  <c r="G1863" i="6"/>
  <c r="K1863" i="6" s="1"/>
  <c r="L1863" i="6" s="1"/>
  <c r="U1863" i="6" s="1"/>
  <c r="G1156" i="6"/>
  <c r="K1156" i="6" s="1"/>
  <c r="L1156" i="6" s="1"/>
  <c r="U1156" i="6" s="1"/>
  <c r="G303" i="6"/>
  <c r="K303" i="6" s="1"/>
  <c r="L303" i="6" s="1"/>
  <c r="U303" i="6" s="1"/>
  <c r="G189" i="6"/>
  <c r="K189" i="6" s="1"/>
  <c r="L189" i="6" s="1"/>
  <c r="U189" i="6" s="1"/>
  <c r="G2089" i="6"/>
  <c r="K2089" i="6" s="1"/>
  <c r="L2089" i="6" s="1"/>
  <c r="U2089" i="6" s="1"/>
  <c r="G1558" i="6"/>
  <c r="K1558" i="6" s="1"/>
  <c r="L1558" i="6" s="1"/>
  <c r="U1558" i="6" s="1"/>
  <c r="G2015" i="6"/>
  <c r="K2015" i="6" s="1"/>
  <c r="L2015" i="6" s="1"/>
  <c r="U2015" i="6" s="1"/>
  <c r="G413" i="6"/>
  <c r="K413" i="6" s="1"/>
  <c r="L413" i="6" s="1"/>
  <c r="U413" i="6" s="1"/>
  <c r="G293" i="6"/>
  <c r="K293" i="6" s="1"/>
  <c r="L293" i="6" s="1"/>
  <c r="U293" i="6" s="1"/>
  <c r="G1790" i="6"/>
  <c r="K1790" i="6" s="1"/>
  <c r="L1790" i="6" s="1"/>
  <c r="U1790" i="6" s="1"/>
  <c r="G1848" i="6"/>
  <c r="K1848" i="6" s="1"/>
  <c r="L1848" i="6" s="1"/>
  <c r="U1848" i="6" s="1"/>
  <c r="G473" i="6"/>
  <c r="K473" i="6" s="1"/>
  <c r="L473" i="6" s="1"/>
  <c r="U473" i="6" s="1"/>
  <c r="G899" i="6"/>
  <c r="K899" i="6" s="1"/>
  <c r="L899" i="6" s="1"/>
  <c r="U899" i="6" s="1"/>
  <c r="G642" i="6"/>
  <c r="K642" i="6" s="1"/>
  <c r="L642" i="6" s="1"/>
  <c r="U642" i="6" s="1"/>
  <c r="G167" i="6"/>
  <c r="K167" i="6" s="1"/>
  <c r="L167" i="6" s="1"/>
  <c r="U167" i="6" s="1"/>
  <c r="G1376" i="6"/>
  <c r="K1376" i="6" s="1"/>
  <c r="L1376" i="6" s="1"/>
  <c r="U1376" i="6" s="1"/>
  <c r="G1889" i="6"/>
  <c r="K1889" i="6" s="1"/>
  <c r="L1889" i="6" s="1"/>
  <c r="U1889" i="6" s="1"/>
  <c r="G1918" i="6"/>
  <c r="K1918" i="6" s="1"/>
  <c r="L1918" i="6" s="1"/>
  <c r="U1918" i="6" s="1"/>
  <c r="G1958" i="6"/>
  <c r="K1958" i="6" s="1"/>
  <c r="L1958" i="6" s="1"/>
  <c r="U1958" i="6" s="1"/>
  <c r="G1862" i="6"/>
  <c r="K1862" i="6" s="1"/>
  <c r="L1862" i="6" s="1"/>
  <c r="U1862" i="6" s="1"/>
  <c r="G1200" i="6"/>
  <c r="K1200" i="6" s="1"/>
  <c r="L1200" i="6" s="1"/>
  <c r="U1200" i="6" s="1"/>
  <c r="G307" i="6"/>
  <c r="K307" i="6" s="1"/>
  <c r="L307" i="6" s="1"/>
  <c r="U307" i="6" s="1"/>
  <c r="G1085" i="6"/>
  <c r="K1085" i="6" s="1"/>
  <c r="L1085" i="6" s="1"/>
  <c r="U1085" i="6" s="1"/>
  <c r="G129" i="6"/>
  <c r="K129" i="6" s="1"/>
  <c r="L129" i="6" s="1"/>
  <c r="U129" i="6" s="1"/>
  <c r="G1339" i="6"/>
  <c r="G2129" i="6"/>
  <c r="K2129" i="6" s="1"/>
  <c r="L2129" i="6" s="1"/>
  <c r="U2129" i="6" s="1"/>
  <c r="G2041" i="6"/>
  <c r="K2041" i="6" s="1"/>
  <c r="L2041" i="6" s="1"/>
  <c r="U2041" i="6" s="1"/>
  <c r="G2055" i="6"/>
  <c r="K2055" i="6" s="1"/>
  <c r="L2055" i="6" s="1"/>
  <c r="U2055" i="6" s="1"/>
  <c r="G2113" i="6"/>
  <c r="K2113" i="6" s="1"/>
  <c r="L2113" i="6" s="1"/>
  <c r="U2113" i="6" s="1"/>
  <c r="G1536" i="6"/>
  <c r="K1536" i="6" s="1"/>
  <c r="L1536" i="6" s="1"/>
  <c r="U1536" i="6" s="1"/>
  <c r="G442" i="6"/>
  <c r="K442" i="6" s="1"/>
  <c r="L442" i="6" s="1"/>
  <c r="U442" i="6" s="1"/>
  <c r="G1510" i="6"/>
  <c r="K1510" i="6" s="1"/>
  <c r="L1510" i="6" s="1"/>
  <c r="U1510" i="6" s="1"/>
  <c r="G1180" i="6"/>
  <c r="K1180" i="6" s="1"/>
  <c r="L1180" i="6" s="1"/>
  <c r="U1180" i="6" s="1"/>
  <c r="G390" i="6"/>
  <c r="K390" i="6" s="1"/>
  <c r="L390" i="6" s="1"/>
  <c r="U390" i="6" s="1"/>
  <c r="G1091" i="6"/>
  <c r="K1091" i="6" s="1"/>
  <c r="L1091" i="6" s="1"/>
  <c r="U1091" i="6" s="1"/>
  <c r="G1570" i="6"/>
  <c r="K1570" i="6" s="1"/>
  <c r="L1570" i="6" s="1"/>
  <c r="U1570" i="6" s="1"/>
  <c r="G327" i="6"/>
  <c r="K327" i="6" s="1"/>
  <c r="L327" i="6" s="1"/>
  <c r="U327" i="6" s="1"/>
  <c r="G1613" i="6"/>
  <c r="K1613" i="6" s="1"/>
  <c r="L1613" i="6" s="1"/>
  <c r="U1613" i="6" s="1"/>
  <c r="G1585" i="6"/>
  <c r="K1585" i="6" s="1"/>
  <c r="L1585" i="6" s="1"/>
  <c r="U1585" i="6" s="1"/>
  <c r="G1662" i="6"/>
  <c r="K1662" i="6" s="1"/>
  <c r="L1662" i="6" s="1"/>
  <c r="U1662" i="6" s="1"/>
  <c r="G1587" i="6"/>
  <c r="K1587" i="6" s="1"/>
  <c r="L1587" i="6" s="1"/>
  <c r="U1587" i="6" s="1"/>
  <c r="G798" i="6"/>
  <c r="K798" i="6" s="1"/>
  <c r="L798" i="6" s="1"/>
  <c r="U798" i="6" s="1"/>
  <c r="G2126" i="6"/>
  <c r="K2126" i="6" s="1"/>
  <c r="L2126" i="6" s="1"/>
  <c r="U2126" i="6" s="1"/>
  <c r="G2038" i="6"/>
  <c r="K2038" i="6" s="1"/>
  <c r="L2038" i="6" s="1"/>
  <c r="U2038" i="6" s="1"/>
  <c r="G735" i="6"/>
  <c r="K735" i="6" s="1"/>
  <c r="L735" i="6" s="1"/>
  <c r="U735" i="6" s="1"/>
  <c r="G565" i="6"/>
  <c r="K565" i="6" s="1"/>
  <c r="L565" i="6" s="1"/>
  <c r="U565" i="6" s="1"/>
  <c r="G1534" i="6"/>
  <c r="K1534" i="6" s="1"/>
  <c r="L1534" i="6" s="1"/>
  <c r="U1534" i="6" s="1"/>
  <c r="G970" i="6"/>
  <c r="K970" i="6" s="1"/>
  <c r="L970" i="6" s="1"/>
  <c r="U970" i="6" s="1"/>
  <c r="G790" i="6"/>
  <c r="K790" i="6" s="1"/>
  <c r="L790" i="6" s="1"/>
  <c r="U790" i="6" s="1"/>
  <c r="G2120" i="6"/>
  <c r="K2120" i="6" s="1"/>
  <c r="L2120" i="6" s="1"/>
  <c r="U2120" i="6" s="1"/>
  <c r="G1359" i="6"/>
  <c r="K1359" i="6" s="1"/>
  <c r="L1359" i="6" s="1"/>
  <c r="U1359" i="6" s="1"/>
  <c r="G389" i="6"/>
  <c r="K389" i="6" s="1"/>
  <c r="L389" i="6" s="1"/>
  <c r="U389" i="6" s="1"/>
  <c r="G1622" i="6"/>
  <c r="K1622" i="6" s="1"/>
  <c r="L1622" i="6" s="1"/>
  <c r="U1622" i="6" s="1"/>
  <c r="G1624" i="6"/>
  <c r="K1624" i="6" s="1"/>
  <c r="L1624" i="6" s="1"/>
  <c r="U1624" i="6" s="1"/>
  <c r="G1636" i="6"/>
  <c r="K1636" i="6" s="1"/>
  <c r="L1636" i="6" s="1"/>
  <c r="U1636" i="6" s="1"/>
  <c r="G1577" i="6"/>
  <c r="K1577" i="6" s="1"/>
  <c r="L1577" i="6" s="1"/>
  <c r="U1577" i="6" s="1"/>
  <c r="G1341" i="6"/>
  <c r="K1341" i="6" s="1"/>
  <c r="L1341" i="6" s="1"/>
  <c r="U1341" i="6" s="1"/>
  <c r="G802" i="6"/>
  <c r="K802" i="6" s="1"/>
  <c r="L802" i="6" s="1"/>
  <c r="U802" i="6" s="1"/>
  <c r="G1465" i="6"/>
  <c r="K1465" i="6" s="1"/>
  <c r="L1465" i="6" s="1"/>
  <c r="U1465" i="6" s="1"/>
  <c r="G2042" i="6"/>
  <c r="K2042" i="6" s="1"/>
  <c r="L2042" i="6" s="1"/>
  <c r="U2042" i="6" s="1"/>
  <c r="G2118" i="6"/>
  <c r="K2118" i="6" s="1"/>
  <c r="L2118" i="6" s="1"/>
  <c r="U2118" i="6" s="1"/>
  <c r="G974" i="6"/>
  <c r="K974" i="6" s="1"/>
  <c r="L974" i="6" s="1"/>
  <c r="U974" i="6" s="1"/>
  <c r="G435" i="6"/>
  <c r="K435" i="6" s="1"/>
  <c r="L435" i="6" s="1"/>
  <c r="U435" i="6" s="1"/>
  <c r="G1362" i="6"/>
  <c r="K1362" i="6" s="1"/>
  <c r="L1362" i="6" s="1"/>
  <c r="U1362" i="6" s="1"/>
  <c r="G2110" i="6"/>
  <c r="K2110" i="6" s="1"/>
  <c r="L2110" i="6" s="1"/>
  <c r="U2110" i="6" s="1"/>
  <c r="G518" i="6"/>
  <c r="K518" i="6" s="1"/>
  <c r="L518" i="6" s="1"/>
  <c r="U518" i="6" s="1"/>
  <c r="G1270" i="6"/>
  <c r="K1270" i="6" s="1"/>
  <c r="L1270" i="6" s="1"/>
  <c r="U1270" i="6" s="1"/>
  <c r="G1405" i="6"/>
  <c r="K1405" i="6" s="1"/>
  <c r="L1405" i="6" s="1"/>
  <c r="U1405" i="6" s="1"/>
  <c r="G1608" i="6"/>
  <c r="K1608" i="6" s="1"/>
  <c r="L1608" i="6" s="1"/>
  <c r="U1608" i="6" s="1"/>
  <c r="G1664" i="6"/>
  <c r="K1664" i="6" s="1"/>
  <c r="L1664" i="6" s="1"/>
  <c r="U1664" i="6" s="1"/>
  <c r="G1607" i="6"/>
  <c r="K1607" i="6" s="1"/>
  <c r="L1607" i="6" s="1"/>
  <c r="U1607" i="6" s="1"/>
  <c r="G619" i="6"/>
  <c r="K619" i="6" s="1"/>
  <c r="L619" i="6" s="1"/>
  <c r="U619" i="6" s="1"/>
  <c r="G813" i="6"/>
  <c r="K813" i="6" s="1"/>
  <c r="L813" i="6" s="1"/>
  <c r="U813" i="6" s="1"/>
  <c r="G2137" i="6"/>
  <c r="K2137" i="6" s="1"/>
  <c r="L2137" i="6" s="1"/>
  <c r="U2137" i="6" s="1"/>
  <c r="G2039" i="6"/>
  <c r="K2039" i="6" s="1"/>
  <c r="L2039" i="6" s="1"/>
  <c r="U2039" i="6" s="1"/>
  <c r="G875" i="6"/>
  <c r="K875" i="6" s="1"/>
  <c r="L875" i="6" s="1"/>
  <c r="U875" i="6" s="1"/>
  <c r="G776" i="6"/>
  <c r="K776" i="6" s="1"/>
  <c r="L776" i="6" s="1"/>
  <c r="U776" i="6" s="1"/>
  <c r="G782" i="6"/>
  <c r="K782" i="6" s="1"/>
  <c r="L782" i="6" s="1"/>
  <c r="U782" i="6" s="1"/>
  <c r="G779" i="6"/>
  <c r="K779" i="6" s="1"/>
  <c r="L779" i="6" s="1"/>
  <c r="U779" i="6" s="1"/>
  <c r="G1176" i="6"/>
  <c r="K1176" i="6" s="1"/>
  <c r="L1176" i="6" s="1"/>
  <c r="U1176" i="6" s="1"/>
  <c r="G1467" i="6"/>
  <c r="K1467" i="6" s="1"/>
  <c r="L1467" i="6" s="1"/>
  <c r="U1467" i="6" s="1"/>
  <c r="G1101" i="6"/>
  <c r="K1101" i="6" s="1"/>
  <c r="L1101" i="6" s="1"/>
  <c r="U1101" i="6" s="1"/>
  <c r="G499" i="6"/>
  <c r="K499" i="6" s="1"/>
  <c r="L499" i="6" s="1"/>
  <c r="U499" i="6" s="1"/>
  <c r="G1456" i="6"/>
  <c r="K1456" i="6" s="1"/>
  <c r="L1456" i="6" s="1"/>
  <c r="U1456" i="6" s="1"/>
  <c r="G1625" i="6"/>
  <c r="K1625" i="6" s="1"/>
  <c r="L1625" i="6" s="1"/>
  <c r="U1625" i="6" s="1"/>
  <c r="G1606" i="6"/>
  <c r="K1606" i="6" s="1"/>
  <c r="L1606" i="6" s="1"/>
  <c r="U1606" i="6" s="1"/>
  <c r="G1601" i="6"/>
  <c r="K1601" i="6" s="1"/>
  <c r="L1601" i="6" s="1"/>
  <c r="U1601" i="6" s="1"/>
  <c r="G1648" i="6"/>
  <c r="K1648" i="6" s="1"/>
  <c r="L1648" i="6" s="1"/>
  <c r="U1648" i="6" s="1"/>
  <c r="G587" i="6"/>
  <c r="K587" i="6" s="1"/>
  <c r="L587" i="6" s="1"/>
  <c r="U587" i="6" s="1"/>
  <c r="G598" i="6"/>
  <c r="K598" i="6" s="1"/>
  <c r="L598" i="6" s="1"/>
  <c r="U598" i="6" s="1"/>
  <c r="G722" i="6"/>
  <c r="K722" i="6" s="1"/>
  <c r="L722" i="6" s="1"/>
  <c r="U722" i="6" s="1"/>
  <c r="G730" i="6"/>
  <c r="K730" i="6" s="1"/>
  <c r="L730" i="6" s="1"/>
  <c r="U730" i="6" s="1"/>
  <c r="G1493" i="6"/>
  <c r="K1493" i="6" s="1"/>
  <c r="L1493" i="6" s="1"/>
  <c r="U1493" i="6" s="1"/>
  <c r="G112" i="6"/>
  <c r="K112" i="6" s="1"/>
  <c r="L112" i="6" s="1"/>
  <c r="U112" i="6" s="1"/>
  <c r="G62" i="6"/>
  <c r="K62" i="6" s="1"/>
  <c r="L62" i="6" s="1"/>
  <c r="U62" i="6" s="1"/>
  <c r="G1969" i="6"/>
  <c r="K1969" i="6" s="1"/>
  <c r="L1969" i="6" s="1"/>
  <c r="U1969" i="6" s="1"/>
  <c r="G760" i="6"/>
  <c r="K760" i="6" s="1"/>
  <c r="L760" i="6" s="1"/>
  <c r="U760" i="6" s="1"/>
  <c r="G917" i="6"/>
  <c r="K917" i="6" s="1"/>
  <c r="L917" i="6" s="1"/>
  <c r="U917" i="6" s="1"/>
  <c r="G838" i="6"/>
  <c r="K838" i="6" s="1"/>
  <c r="L838" i="6" s="1"/>
  <c r="U838" i="6" s="1"/>
  <c r="G201" i="6"/>
  <c r="K201" i="6" s="1"/>
  <c r="L201" i="6" s="1"/>
  <c r="U201" i="6" s="1"/>
  <c r="G1764" i="6"/>
  <c r="K1764" i="6" s="1"/>
  <c r="L1764" i="6" s="1"/>
  <c r="U1764" i="6" s="1"/>
  <c r="G490" i="6"/>
  <c r="K490" i="6" s="1"/>
  <c r="L490" i="6" s="1"/>
  <c r="U490" i="6" s="1"/>
  <c r="G989" i="6"/>
  <c r="K989" i="6" s="1"/>
  <c r="L989" i="6" s="1"/>
  <c r="U989" i="6" s="1"/>
  <c r="G1449" i="6"/>
  <c r="K1449" i="6" s="1"/>
  <c r="L1449" i="6" s="1"/>
  <c r="U1449" i="6" s="1"/>
  <c r="G1887" i="6"/>
  <c r="K1887" i="6" s="1"/>
  <c r="L1887" i="6" s="1"/>
  <c r="U1887" i="6" s="1"/>
  <c r="G161" i="6"/>
  <c r="K161" i="6" s="1"/>
  <c r="L161" i="6" s="1"/>
  <c r="U161" i="6" s="1"/>
  <c r="G1857" i="6"/>
  <c r="K1857" i="6" s="1"/>
  <c r="L1857" i="6" s="1"/>
  <c r="U1857" i="6" s="1"/>
  <c r="G423" i="6"/>
  <c r="K423" i="6" s="1"/>
  <c r="L423" i="6" s="1"/>
  <c r="U423" i="6" s="1"/>
  <c r="G1630" i="6"/>
  <c r="K1630" i="6" s="1"/>
  <c r="L1630" i="6" s="1"/>
  <c r="U1630" i="6" s="1"/>
  <c r="G626" i="6"/>
  <c r="K626" i="6" s="1"/>
  <c r="L626" i="6" s="1"/>
  <c r="U626" i="6" s="1"/>
  <c r="G710" i="6"/>
  <c r="K710" i="6" s="1"/>
  <c r="L710" i="6" s="1"/>
  <c r="U710" i="6" s="1"/>
  <c r="G703" i="6"/>
  <c r="K703" i="6" s="1"/>
  <c r="L703" i="6" s="1"/>
  <c r="U703" i="6" s="1"/>
  <c r="G1498" i="6"/>
  <c r="K1498" i="6" s="1"/>
  <c r="L1498" i="6" s="1"/>
  <c r="U1498" i="6" s="1"/>
  <c r="G122" i="6"/>
  <c r="K122" i="6" s="1"/>
  <c r="L122" i="6" s="1"/>
  <c r="U122" i="6" s="1"/>
  <c r="G2007" i="6"/>
  <c r="K2007" i="6" s="1"/>
  <c r="L2007" i="6" s="1"/>
  <c r="U2007" i="6" s="1"/>
  <c r="G59" i="6"/>
  <c r="K59" i="6" s="1"/>
  <c r="L59" i="6" s="1"/>
  <c r="U59" i="6" s="1"/>
  <c r="G1975" i="6"/>
  <c r="K1975" i="6" s="1"/>
  <c r="L1975" i="6" s="1"/>
  <c r="U1975" i="6" s="1"/>
  <c r="G857" i="6"/>
  <c r="K857" i="6" s="1"/>
  <c r="L857" i="6" s="1"/>
  <c r="U857" i="6" s="1"/>
  <c r="G822" i="6"/>
  <c r="K822" i="6" s="1"/>
  <c r="L822" i="6" s="1"/>
  <c r="U822" i="6" s="1"/>
  <c r="G1241" i="6"/>
  <c r="K1241" i="6" s="1"/>
  <c r="L1241" i="6" s="1"/>
  <c r="U1241" i="6" s="1"/>
  <c r="G1190" i="6"/>
  <c r="K1190" i="6" s="1"/>
  <c r="L1190" i="6" s="1"/>
  <c r="U1190" i="6" s="1"/>
  <c r="G261" i="6"/>
  <c r="K261" i="6" s="1"/>
  <c r="L261" i="6" s="1"/>
  <c r="U261" i="6" s="1"/>
  <c r="G492" i="6"/>
  <c r="K492" i="6" s="1"/>
  <c r="L492" i="6" s="1"/>
  <c r="U492" i="6" s="1"/>
  <c r="G874" i="6"/>
  <c r="K874" i="6" s="1"/>
  <c r="L874" i="6" s="1"/>
  <c r="U874" i="6" s="1"/>
  <c r="G1947" i="6"/>
  <c r="K1947" i="6" s="1"/>
  <c r="L1947" i="6" s="1"/>
  <c r="U1947" i="6" s="1"/>
  <c r="G647" i="6"/>
  <c r="K647" i="6" s="1"/>
  <c r="L647" i="6" s="1"/>
  <c r="U647" i="6" s="1"/>
  <c r="G1014" i="6"/>
  <c r="K1014" i="6" s="1"/>
  <c r="L1014" i="6" s="1"/>
  <c r="U1014" i="6" s="1"/>
  <c r="G983" i="6"/>
  <c r="K983" i="6" s="1"/>
  <c r="L983" i="6" s="1"/>
  <c r="U983" i="6" s="1"/>
  <c r="G1052" i="6"/>
  <c r="K1052" i="6" s="1"/>
  <c r="L1052" i="6" s="1"/>
  <c r="U1052" i="6" s="1"/>
  <c r="G709" i="6"/>
  <c r="K709" i="6" s="1"/>
  <c r="L709" i="6" s="1"/>
  <c r="U709" i="6" s="1"/>
  <c r="G96" i="6"/>
  <c r="K96" i="6" s="1"/>
  <c r="L96" i="6" s="1"/>
  <c r="U96" i="6" s="1"/>
  <c r="G2005" i="6"/>
  <c r="K2005" i="6" s="1"/>
  <c r="L2005" i="6" s="1"/>
  <c r="U2005" i="6" s="1"/>
  <c r="G1746" i="6"/>
  <c r="K1746" i="6" s="1"/>
  <c r="L1746" i="6" s="1"/>
  <c r="U1746" i="6" s="1"/>
  <c r="G750" i="6"/>
  <c r="K750" i="6" s="1"/>
  <c r="L750" i="6" s="1"/>
  <c r="U750" i="6" s="1"/>
  <c r="G825" i="6"/>
  <c r="K825" i="6" s="1"/>
  <c r="L825" i="6" s="1"/>
  <c r="U825" i="6" s="1"/>
  <c r="G1234" i="6"/>
  <c r="K1234" i="6" s="1"/>
  <c r="L1234" i="6" s="1"/>
  <c r="U1234" i="6" s="1"/>
  <c r="G195" i="6"/>
  <c r="K195" i="6" s="1"/>
  <c r="L195" i="6" s="1"/>
  <c r="U195" i="6" s="1"/>
  <c r="G256" i="6"/>
  <c r="K256" i="6" s="1"/>
  <c r="L256" i="6" s="1"/>
  <c r="U256" i="6" s="1"/>
  <c r="G1765" i="6"/>
  <c r="K1765" i="6" s="1"/>
  <c r="L1765" i="6" s="1"/>
  <c r="U1765" i="6" s="1"/>
  <c r="G2192" i="6"/>
  <c r="K2192" i="6" s="1"/>
  <c r="L2192" i="6" s="1"/>
  <c r="U2192" i="6" s="1"/>
  <c r="G21" i="6"/>
  <c r="K21" i="6" s="1"/>
  <c r="L21" i="6" s="1"/>
  <c r="U21" i="6" s="1"/>
  <c r="G1886" i="6"/>
  <c r="K1886" i="6" s="1"/>
  <c r="L1886" i="6" s="1"/>
  <c r="U1886" i="6" s="1"/>
  <c r="G1807" i="6"/>
  <c r="K1807" i="6" s="1"/>
  <c r="L1807" i="6" s="1"/>
  <c r="U1807" i="6" s="1"/>
  <c r="G2145" i="6"/>
  <c r="K2145" i="6" s="1"/>
  <c r="L2145" i="6" s="1"/>
  <c r="U2145" i="6" s="1"/>
  <c r="G141" i="6"/>
  <c r="K141" i="6" s="1"/>
  <c r="L141" i="6" s="1"/>
  <c r="U141" i="6" s="1"/>
  <c r="G591" i="6"/>
  <c r="K591" i="6" s="1"/>
  <c r="L591" i="6" s="1"/>
  <c r="U591" i="6" s="1"/>
  <c r="G623" i="6"/>
  <c r="K623" i="6" s="1"/>
  <c r="L623" i="6" s="1"/>
  <c r="U623" i="6" s="1"/>
  <c r="G1056" i="6"/>
  <c r="K1056" i="6" s="1"/>
  <c r="L1056" i="6" s="1"/>
  <c r="U1056" i="6" s="1"/>
  <c r="G723" i="6"/>
  <c r="K723" i="6" s="1"/>
  <c r="L723" i="6" s="1"/>
  <c r="U723" i="6" s="1"/>
  <c r="G711" i="6"/>
  <c r="K711" i="6" s="1"/>
  <c r="L711" i="6" s="1"/>
  <c r="U711" i="6" s="1"/>
  <c r="G105" i="6"/>
  <c r="K105" i="6" s="1"/>
  <c r="L105" i="6" s="1"/>
  <c r="U105" i="6" s="1"/>
  <c r="G43" i="6"/>
  <c r="K43" i="6" s="1"/>
  <c r="L43" i="6" s="1"/>
  <c r="U43" i="6" s="1"/>
  <c r="G1745" i="6"/>
  <c r="K1745" i="6" s="1"/>
  <c r="L1745" i="6" s="1"/>
  <c r="U1745" i="6" s="1"/>
  <c r="G846" i="6"/>
  <c r="K846" i="6" s="1"/>
  <c r="L846" i="6" s="1"/>
  <c r="U846" i="6" s="1"/>
  <c r="G834" i="6"/>
  <c r="K834" i="6" s="1"/>
  <c r="L834" i="6" s="1"/>
  <c r="U834" i="6" s="1"/>
  <c r="G1243" i="6"/>
  <c r="K1243" i="6" s="1"/>
  <c r="L1243" i="6" s="1"/>
  <c r="U1243" i="6" s="1"/>
  <c r="G260" i="6"/>
  <c r="K260" i="6" s="1"/>
  <c r="L260" i="6" s="1"/>
  <c r="U260" i="6" s="1"/>
  <c r="G1766" i="6"/>
  <c r="K1766" i="6" s="1"/>
  <c r="L1766" i="6" s="1"/>
  <c r="U1766" i="6" s="1"/>
  <c r="G339" i="6"/>
  <c r="K339" i="6" s="1"/>
  <c r="L339" i="6" s="1"/>
  <c r="U339" i="6" s="1"/>
  <c r="G1420" i="6"/>
  <c r="K1420" i="6" s="1"/>
  <c r="L1420" i="6" s="1"/>
  <c r="U1420" i="6" s="1"/>
  <c r="G1682" i="6"/>
  <c r="K1682" i="6" s="1"/>
  <c r="L1682" i="6" s="1"/>
  <c r="U1682" i="6" s="1"/>
  <c r="G483" i="6"/>
  <c r="K483" i="6" s="1"/>
  <c r="L483" i="6" s="1"/>
  <c r="U483" i="6" s="1"/>
  <c r="G1034" i="6"/>
  <c r="K1034" i="6" s="1"/>
  <c r="L1034" i="6" s="1"/>
  <c r="U1034" i="6" s="1"/>
  <c r="G2098" i="6"/>
  <c r="K2098" i="6" s="1"/>
  <c r="L2098" i="6" s="1"/>
  <c r="U2098" i="6" s="1"/>
  <c r="G1321" i="6"/>
  <c r="K1321" i="6" s="1"/>
  <c r="L1321" i="6" s="1"/>
  <c r="U1321" i="6" s="1"/>
  <c r="G398" i="6"/>
  <c r="K398" i="6" s="1"/>
  <c r="L398" i="6" s="1"/>
  <c r="U398" i="6" s="1"/>
  <c r="G1199" i="6"/>
  <c r="K1199" i="6" s="1"/>
  <c r="L1199" i="6" s="1"/>
  <c r="U1199" i="6" s="1"/>
  <c r="G1693" i="6"/>
  <c r="K1693" i="6" s="1"/>
  <c r="L1693" i="6" s="1"/>
  <c r="U1693" i="6" s="1"/>
  <c r="G1908" i="6"/>
  <c r="K1908" i="6" s="1"/>
  <c r="L1908" i="6" s="1"/>
  <c r="U1908" i="6" s="1"/>
  <c r="G1919" i="6"/>
  <c r="K1919" i="6" s="1"/>
  <c r="L1919" i="6" s="1"/>
  <c r="U1919" i="6" s="1"/>
  <c r="G2024" i="6"/>
  <c r="K2024" i="6" s="1"/>
  <c r="L2024" i="6" s="1"/>
  <c r="U2024" i="6" s="1"/>
  <c r="G349" i="6"/>
  <c r="K349" i="6" s="1"/>
  <c r="L349" i="6" s="1"/>
  <c r="U349" i="6" s="1"/>
  <c r="G657" i="6"/>
  <c r="K657" i="6" s="1"/>
  <c r="L657" i="6" s="1"/>
  <c r="U657" i="6" s="1"/>
  <c r="G162" i="6"/>
  <c r="K162" i="6" s="1"/>
  <c r="L162" i="6" s="1"/>
  <c r="U162" i="6" s="1"/>
  <c r="G986" i="6"/>
  <c r="K986" i="6" s="1"/>
  <c r="L986" i="6" s="1"/>
  <c r="U986" i="6" s="1"/>
  <c r="G1125" i="6"/>
  <c r="K1125" i="6" s="1"/>
  <c r="L1125" i="6" s="1"/>
  <c r="U1125" i="6" s="1"/>
  <c r="G531" i="6"/>
  <c r="K531" i="6" s="1"/>
  <c r="L531" i="6" s="1"/>
  <c r="U531" i="6" s="1"/>
  <c r="G1734" i="6"/>
  <c r="K1734" i="6" s="1"/>
  <c r="L1734" i="6" s="1"/>
  <c r="U1734" i="6" s="1"/>
  <c r="G1802" i="6"/>
  <c r="K1802" i="6" s="1"/>
  <c r="L1802" i="6" s="1"/>
  <c r="U1802" i="6" s="1"/>
  <c r="G1045" i="6"/>
  <c r="K1045" i="6" s="1"/>
  <c r="L1045" i="6" s="1"/>
  <c r="U1045" i="6" s="1"/>
  <c r="G867" i="6"/>
  <c r="K867" i="6" s="1"/>
  <c r="L867" i="6" s="1"/>
  <c r="U867" i="6" s="1"/>
  <c r="G1342" i="6"/>
  <c r="K1342" i="6" s="1"/>
  <c r="L1342" i="6" s="1"/>
  <c r="U1342" i="6" s="1"/>
  <c r="G2135" i="6"/>
  <c r="K2135" i="6" s="1"/>
  <c r="L2135" i="6" s="1"/>
  <c r="U2135" i="6" s="1"/>
  <c r="G2061" i="6"/>
  <c r="K2061" i="6" s="1"/>
  <c r="L2061" i="6" s="1"/>
  <c r="U2061" i="6" s="1"/>
  <c r="G2045" i="6"/>
  <c r="K2045" i="6" s="1"/>
  <c r="L2045" i="6" s="1"/>
  <c r="U2045" i="6" s="1"/>
  <c r="G561" i="6"/>
  <c r="K561" i="6" s="1"/>
  <c r="L561" i="6" s="1"/>
  <c r="U561" i="6" s="1"/>
  <c r="G971" i="6"/>
  <c r="K971" i="6" s="1"/>
  <c r="L971" i="6" s="1"/>
  <c r="U971" i="6" s="1"/>
  <c r="G789" i="6"/>
  <c r="K789" i="6" s="1"/>
  <c r="L789" i="6" s="1"/>
  <c r="U789" i="6" s="1"/>
  <c r="G438" i="6"/>
  <c r="K438" i="6" s="1"/>
  <c r="L438" i="6" s="1"/>
  <c r="U438" i="6" s="1"/>
  <c r="G1365" i="6"/>
  <c r="K1365" i="6" s="1"/>
  <c r="L1365" i="6" s="1"/>
  <c r="U1365" i="6" s="1"/>
  <c r="G1178" i="6"/>
  <c r="K1178" i="6" s="1"/>
  <c r="L1178" i="6" s="1"/>
  <c r="U1178" i="6" s="1"/>
  <c r="G1760" i="6"/>
  <c r="K1760" i="6" s="1"/>
  <c r="L1760" i="6" s="1"/>
  <c r="U1760" i="6" s="1"/>
  <c r="G1173" i="6"/>
  <c r="K1173" i="6" s="1"/>
  <c r="L1173" i="6" s="1"/>
  <c r="U1173" i="6" s="1"/>
  <c r="G1263" i="6"/>
  <c r="K1263" i="6" s="1"/>
  <c r="L1263" i="6" s="1"/>
  <c r="U1263" i="6" s="1"/>
  <c r="G1614" i="6"/>
  <c r="K1614" i="6" s="1"/>
  <c r="L1614" i="6" s="1"/>
  <c r="U1614" i="6" s="1"/>
  <c r="G1637" i="6"/>
  <c r="K1637" i="6" s="1"/>
  <c r="L1637" i="6" s="1"/>
  <c r="U1637" i="6" s="1"/>
  <c r="G1672" i="6"/>
  <c r="K1672" i="6" s="1"/>
  <c r="L1672" i="6" s="1"/>
  <c r="U1672" i="6" s="1"/>
  <c r="G1661" i="6"/>
  <c r="K1661" i="6" s="1"/>
  <c r="L1661" i="6" s="1"/>
  <c r="U1661" i="6" s="1"/>
  <c r="G620" i="6"/>
  <c r="K620" i="6" s="1"/>
  <c r="L620" i="6" s="1"/>
  <c r="U620" i="6" s="1"/>
  <c r="G807" i="6"/>
  <c r="K807" i="6" s="1"/>
  <c r="L807" i="6" s="1"/>
  <c r="U807" i="6" s="1"/>
  <c r="G231" i="6"/>
  <c r="K231" i="6" s="1"/>
  <c r="L231" i="6" s="1"/>
  <c r="U231" i="6" s="1"/>
  <c r="G2072" i="6"/>
  <c r="K2072" i="6" s="1"/>
  <c r="L2072" i="6" s="1"/>
  <c r="U2072" i="6" s="1"/>
  <c r="G878" i="6"/>
  <c r="K878" i="6" s="1"/>
  <c r="L878" i="6" s="1"/>
  <c r="U878" i="6" s="1"/>
  <c r="G220" i="6"/>
  <c r="K220" i="6" s="1"/>
  <c r="L220" i="6" s="1"/>
  <c r="U220" i="6" s="1"/>
  <c r="G409" i="6"/>
  <c r="K409" i="6" s="1"/>
  <c r="L409" i="6" s="1"/>
  <c r="U409" i="6" s="1"/>
  <c r="G1999" i="6"/>
  <c r="K1999" i="6" s="1"/>
  <c r="L1999" i="6" s="1"/>
  <c r="U1999" i="6" s="1"/>
  <c r="G788" i="6"/>
  <c r="K788" i="6" s="1"/>
  <c r="L788" i="6" s="1"/>
  <c r="U788" i="6" s="1"/>
  <c r="G1363" i="6"/>
  <c r="K1363" i="6" s="1"/>
  <c r="L1363" i="6" s="1"/>
  <c r="U1363" i="6" s="1"/>
  <c r="G1562" i="6"/>
  <c r="K1562" i="6" s="1"/>
  <c r="L1562" i="6" s="1"/>
  <c r="U1562" i="6" s="1"/>
  <c r="G1965" i="6"/>
  <c r="K1965" i="6" s="1"/>
  <c r="L1965" i="6" s="1"/>
  <c r="U1965" i="6" s="1"/>
  <c r="G1623" i="6"/>
  <c r="K1623" i="6" s="1"/>
  <c r="L1623" i="6" s="1"/>
  <c r="U1623" i="6" s="1"/>
  <c r="G1586" i="6"/>
  <c r="K1586" i="6" s="1"/>
  <c r="L1586" i="6" s="1"/>
  <c r="U1586" i="6" s="1"/>
  <c r="G1655" i="6"/>
  <c r="K1655" i="6" s="1"/>
  <c r="L1655" i="6" s="1"/>
  <c r="U1655" i="6" s="1"/>
  <c r="G1605" i="6"/>
  <c r="K1605" i="6" s="1"/>
  <c r="L1605" i="6" s="1"/>
  <c r="U1605" i="6" s="1"/>
  <c r="G600" i="6"/>
  <c r="K600" i="6" s="1"/>
  <c r="L600" i="6" s="1"/>
  <c r="U600" i="6" s="1"/>
  <c r="G800" i="6"/>
  <c r="K800" i="6" s="1"/>
  <c r="L800" i="6" s="1"/>
  <c r="U800" i="6" s="1"/>
  <c r="G1397" i="6"/>
  <c r="K1397" i="6" s="1"/>
  <c r="L1397" i="6" s="1"/>
  <c r="U1397" i="6" s="1"/>
  <c r="G1459" i="6"/>
  <c r="K1459" i="6" s="1"/>
  <c r="L1459" i="6" s="1"/>
  <c r="U1459" i="6" s="1"/>
  <c r="G583" i="6"/>
  <c r="K583" i="6" s="1"/>
  <c r="L583" i="6" s="1"/>
  <c r="U583" i="6" s="1"/>
  <c r="G79" i="6"/>
  <c r="K79" i="6" s="1"/>
  <c r="L79" i="6" s="1"/>
  <c r="U79" i="6" s="1"/>
  <c r="G780" i="6"/>
  <c r="K780" i="6" s="1"/>
  <c r="L780" i="6" s="1"/>
  <c r="U780" i="6" s="1"/>
  <c r="G434" i="6"/>
  <c r="K434" i="6" s="1"/>
  <c r="L434" i="6" s="1"/>
  <c r="U434" i="6" s="1"/>
  <c r="G1350" i="6"/>
  <c r="K1350" i="6" s="1"/>
  <c r="L1350" i="6" s="1"/>
  <c r="U1350" i="6" s="1"/>
  <c r="G1758" i="6"/>
  <c r="K1758" i="6" s="1"/>
  <c r="L1758" i="6" s="1"/>
  <c r="U1758" i="6" s="1"/>
  <c r="G744" i="6"/>
  <c r="K744" i="6" s="1"/>
  <c r="L744" i="6" s="1"/>
  <c r="U744" i="6" s="1"/>
  <c r="G1269" i="6"/>
  <c r="K1269" i="6" s="1"/>
  <c r="L1269" i="6" s="1"/>
  <c r="U1269" i="6" s="1"/>
  <c r="G1592" i="6"/>
  <c r="K1592" i="6" s="1"/>
  <c r="L1592" i="6" s="1"/>
  <c r="U1592" i="6" s="1"/>
  <c r="G1579" i="6"/>
  <c r="K1579" i="6" s="1"/>
  <c r="L1579" i="6" s="1"/>
  <c r="U1579" i="6" s="1"/>
  <c r="G1631" i="6"/>
  <c r="K1631" i="6" s="1"/>
  <c r="L1631" i="6" s="1"/>
  <c r="U1631" i="6" s="1"/>
  <c r="G1666" i="6"/>
  <c r="K1666" i="6" s="1"/>
  <c r="L1666" i="6" s="1"/>
  <c r="U1666" i="6" s="1"/>
  <c r="G1344" i="6"/>
  <c r="K1344" i="6" s="1"/>
  <c r="L1344" i="6" s="1"/>
  <c r="U1344" i="6" s="1"/>
  <c r="G814" i="6"/>
  <c r="K814" i="6" s="1"/>
  <c r="L814" i="6" s="1"/>
  <c r="U814" i="6" s="1"/>
  <c r="G2068" i="6"/>
  <c r="K2068" i="6" s="1"/>
  <c r="L2068" i="6" s="1"/>
  <c r="U2068" i="6" s="1"/>
  <c r="G693" i="6"/>
  <c r="K693" i="6" s="1"/>
  <c r="L693" i="6" s="1"/>
  <c r="U693" i="6" s="1"/>
  <c r="G1535" i="6"/>
  <c r="K1535" i="6" s="1"/>
  <c r="L1535" i="6" s="1"/>
  <c r="U1535" i="6" s="1"/>
  <c r="G2195" i="6"/>
  <c r="K2195" i="6" s="1"/>
  <c r="L2195" i="6" s="1"/>
  <c r="U2195" i="6" s="1"/>
  <c r="G207" i="6"/>
  <c r="K207" i="6" s="1"/>
  <c r="L207" i="6" s="1"/>
  <c r="U207" i="6" s="1"/>
  <c r="G1368" i="6"/>
  <c r="K1368" i="6" s="1"/>
  <c r="L1368" i="6" s="1"/>
  <c r="U1368" i="6" s="1"/>
  <c r="G1392" i="6"/>
  <c r="K1392" i="6" s="1"/>
  <c r="L1392" i="6" s="1"/>
  <c r="U1392" i="6" s="1"/>
  <c r="G2111" i="6"/>
  <c r="K2111" i="6" s="1"/>
  <c r="L2111" i="6" s="1"/>
  <c r="U2111" i="6" s="1"/>
  <c r="G1089" i="6"/>
  <c r="K1089" i="6" s="1"/>
  <c r="L1089" i="6" s="1"/>
  <c r="U1089" i="6" s="1"/>
  <c r="G388" i="6"/>
  <c r="K388" i="6" s="1"/>
  <c r="L388" i="6" s="1"/>
  <c r="U388" i="6" s="1"/>
  <c r="G1600" i="6"/>
  <c r="K1600" i="6" s="1"/>
  <c r="L1600" i="6" s="1"/>
  <c r="U1600" i="6" s="1"/>
  <c r="G1669" i="6"/>
  <c r="K1669" i="6" s="1"/>
  <c r="L1669" i="6" s="1"/>
  <c r="U1669" i="6" s="1"/>
  <c r="G1611" i="6"/>
  <c r="K1611" i="6" s="1"/>
  <c r="L1611" i="6" s="1"/>
  <c r="U1611" i="6" s="1"/>
  <c r="G1659" i="6"/>
  <c r="K1659" i="6" s="1"/>
  <c r="L1659" i="6" s="1"/>
  <c r="U1659" i="6" s="1"/>
  <c r="G599" i="6"/>
  <c r="K599" i="6" s="1"/>
  <c r="L599" i="6" s="1"/>
  <c r="U599" i="6" s="1"/>
  <c r="G595" i="6"/>
  <c r="K595" i="6" s="1"/>
  <c r="L595" i="6" s="1"/>
  <c r="U595" i="6" s="1"/>
  <c r="G706" i="6"/>
  <c r="K706" i="6" s="1"/>
  <c r="L706" i="6" s="1"/>
  <c r="U706" i="6" s="1"/>
  <c r="G718" i="6"/>
  <c r="K718" i="6" s="1"/>
  <c r="L718" i="6" s="1"/>
  <c r="U718" i="6" s="1"/>
  <c r="G120" i="6"/>
  <c r="K120" i="6" s="1"/>
  <c r="L120" i="6" s="1"/>
  <c r="U120" i="6" s="1"/>
  <c r="G110" i="6"/>
  <c r="K110" i="6" s="1"/>
  <c r="L110" i="6" s="1"/>
  <c r="U110" i="6" s="1"/>
  <c r="G51" i="6"/>
  <c r="K51" i="6" s="1"/>
  <c r="L51" i="6" s="1"/>
  <c r="U51" i="6" s="1"/>
  <c r="G1751" i="6"/>
  <c r="K1751" i="6" s="1"/>
  <c r="L1751" i="6" s="1"/>
  <c r="U1751" i="6" s="1"/>
  <c r="G763" i="6"/>
  <c r="K763" i="6" s="1"/>
  <c r="L763" i="6" s="1"/>
  <c r="U763" i="6" s="1"/>
  <c r="G850" i="6"/>
  <c r="K850" i="6" s="1"/>
  <c r="L850" i="6" s="1"/>
  <c r="U850" i="6" s="1"/>
  <c r="G852" i="6"/>
  <c r="K852" i="6" s="1"/>
  <c r="L852" i="6" s="1"/>
  <c r="U852" i="6" s="1"/>
  <c r="G251" i="6"/>
  <c r="K251" i="6" s="1"/>
  <c r="L251" i="6" s="1"/>
  <c r="U251" i="6" s="1"/>
  <c r="G1769" i="6"/>
  <c r="K1769" i="6" s="1"/>
  <c r="L1769" i="6" s="1"/>
  <c r="U1769" i="6" s="1"/>
  <c r="G337" i="6"/>
  <c r="K337" i="6" s="1"/>
  <c r="L337" i="6" s="1"/>
  <c r="U337" i="6" s="1"/>
  <c r="G1103" i="6"/>
  <c r="K1103" i="6" s="1"/>
  <c r="L1103" i="6" s="1"/>
  <c r="U1103" i="6" s="1"/>
  <c r="G1923" i="6"/>
  <c r="K1923" i="6" s="1"/>
  <c r="L1923" i="6" s="1"/>
  <c r="U1923" i="6" s="1"/>
  <c r="G1386" i="6"/>
  <c r="K1386" i="6" s="1"/>
  <c r="L1386" i="6" s="1"/>
  <c r="U1386" i="6" s="1"/>
  <c r="G446" i="6"/>
  <c r="K446" i="6" s="1"/>
  <c r="L446" i="6" s="1"/>
  <c r="U446" i="6" s="1"/>
  <c r="G1822" i="6"/>
  <c r="K1822" i="6" s="1"/>
  <c r="L1822" i="6" s="1"/>
  <c r="U1822" i="6" s="1"/>
  <c r="G2228" i="6"/>
  <c r="K2228" i="6" s="1"/>
  <c r="L2228" i="6" s="1"/>
  <c r="U2228" i="6" s="1"/>
  <c r="G1638" i="6"/>
  <c r="K1638" i="6" s="1"/>
  <c r="L1638" i="6" s="1"/>
  <c r="U1638" i="6" s="1"/>
  <c r="G597" i="6"/>
  <c r="K597" i="6" s="1"/>
  <c r="L597" i="6" s="1"/>
  <c r="U597" i="6" s="1"/>
  <c r="G610" i="6"/>
  <c r="K610" i="6" s="1"/>
  <c r="L610" i="6" s="1"/>
  <c r="U610" i="6" s="1"/>
  <c r="G713" i="6"/>
  <c r="K713" i="6" s="1"/>
  <c r="L713" i="6" s="1"/>
  <c r="U713" i="6" s="1"/>
  <c r="G727" i="6"/>
  <c r="K727" i="6" s="1"/>
  <c r="L727" i="6" s="1"/>
  <c r="U727" i="6" s="1"/>
  <c r="G1492" i="6"/>
  <c r="K1492" i="6" s="1"/>
  <c r="L1492" i="6" s="1"/>
  <c r="U1492" i="6" s="1"/>
  <c r="G111" i="6"/>
  <c r="K111" i="6" s="1"/>
  <c r="L111" i="6" s="1"/>
  <c r="U111" i="6" s="1"/>
  <c r="G1548" i="6"/>
  <c r="K1548" i="6" s="1"/>
  <c r="L1548" i="6" s="1"/>
  <c r="U1548" i="6" s="1"/>
  <c r="G60" i="6"/>
  <c r="K60" i="6" s="1"/>
  <c r="L60" i="6" s="1"/>
  <c r="U60" i="6" s="1"/>
  <c r="G1757" i="6"/>
  <c r="K1757" i="6" s="1"/>
  <c r="L1757" i="6" s="1"/>
  <c r="U1757" i="6" s="1"/>
  <c r="G837" i="6"/>
  <c r="K837" i="6" s="1"/>
  <c r="L837" i="6" s="1"/>
  <c r="U837" i="6" s="1"/>
  <c r="G828" i="6"/>
  <c r="K828" i="6" s="1"/>
  <c r="L828" i="6" s="1"/>
  <c r="U828" i="6" s="1"/>
  <c r="G1262" i="6"/>
  <c r="K1262" i="6" s="1"/>
  <c r="L1262" i="6" s="1"/>
  <c r="U1262" i="6" s="1"/>
  <c r="G255" i="6"/>
  <c r="K255" i="6" s="1"/>
  <c r="L255" i="6" s="1"/>
  <c r="U255" i="6" s="1"/>
  <c r="G1777" i="6"/>
  <c r="K1777" i="6" s="1"/>
  <c r="L1777" i="6" s="1"/>
  <c r="U1777" i="6" s="1"/>
  <c r="G493" i="6"/>
  <c r="K493" i="6" s="1"/>
  <c r="L493" i="6" s="1"/>
  <c r="U493" i="6" s="1"/>
  <c r="G668" i="6"/>
  <c r="K668" i="6" s="1"/>
  <c r="L668" i="6" s="1"/>
  <c r="U668" i="6" s="1"/>
  <c r="G1844" i="6"/>
  <c r="K1844" i="6" s="1"/>
  <c r="L1844" i="6" s="1"/>
  <c r="U1844" i="6" s="1"/>
  <c r="G1960" i="6"/>
  <c r="K1960" i="6" s="1"/>
  <c r="L1960" i="6" s="1"/>
  <c r="U1960" i="6" s="1"/>
  <c r="G1568" i="6"/>
  <c r="K1568" i="6" s="1"/>
  <c r="L1568" i="6" s="1"/>
  <c r="U1568" i="6" s="1"/>
  <c r="G1728" i="6"/>
  <c r="K1728" i="6" s="1"/>
  <c r="L1728" i="6" s="1"/>
  <c r="U1728" i="6" s="1"/>
  <c r="G594" i="6"/>
  <c r="K594" i="6" s="1"/>
  <c r="L594" i="6" s="1"/>
  <c r="U594" i="6" s="1"/>
  <c r="G731" i="6"/>
  <c r="K731" i="6" s="1"/>
  <c r="L731" i="6" s="1"/>
  <c r="U731" i="6" s="1"/>
  <c r="G728" i="6"/>
  <c r="K728" i="6" s="1"/>
  <c r="L728" i="6" s="1"/>
  <c r="U728" i="6" s="1"/>
  <c r="G99" i="6"/>
  <c r="K99" i="6" s="1"/>
  <c r="L99" i="6" s="1"/>
  <c r="U99" i="6" s="1"/>
  <c r="G2006" i="6"/>
  <c r="K2006" i="6" s="1"/>
  <c r="L2006" i="6" s="1"/>
  <c r="U2006" i="6" s="1"/>
  <c r="G1748" i="6"/>
  <c r="K1748" i="6" s="1"/>
  <c r="L1748" i="6" s="1"/>
  <c r="U1748" i="6" s="1"/>
  <c r="G827" i="6"/>
  <c r="K827" i="6" s="1"/>
  <c r="L827" i="6" s="1"/>
  <c r="U827" i="6" s="1"/>
  <c r="G826" i="6"/>
  <c r="K826" i="6" s="1"/>
  <c r="L826" i="6" s="1"/>
  <c r="U826" i="6" s="1"/>
  <c r="G1242" i="6"/>
  <c r="K1242" i="6" s="1"/>
  <c r="L1242" i="6" s="1"/>
  <c r="U1242" i="6" s="1"/>
  <c r="G1195" i="6"/>
  <c r="K1195" i="6" s="1"/>
  <c r="L1195" i="6" s="1"/>
  <c r="U1195" i="6" s="1"/>
  <c r="G257" i="6"/>
  <c r="K257" i="6" s="1"/>
  <c r="L257" i="6" s="1"/>
  <c r="U257" i="6" s="1"/>
  <c r="G443" i="6"/>
  <c r="K443" i="6" s="1"/>
  <c r="L443" i="6" s="1"/>
  <c r="U443" i="6" s="1"/>
  <c r="G1560" i="6"/>
  <c r="K1560" i="6" s="1"/>
  <c r="L1560" i="6" s="1"/>
  <c r="U1560" i="6" s="1"/>
  <c r="G1884" i="6"/>
  <c r="K1884" i="6" s="1"/>
  <c r="L1884" i="6" s="1"/>
  <c r="U1884" i="6" s="1"/>
  <c r="G1041" i="6"/>
  <c r="K1041" i="6" s="1"/>
  <c r="L1041" i="6" s="1"/>
  <c r="U1041" i="6" s="1"/>
  <c r="G1228" i="6"/>
  <c r="K1228" i="6" s="1"/>
  <c r="L1228" i="6" s="1"/>
  <c r="U1228" i="6" s="1"/>
  <c r="G634" i="6"/>
  <c r="K634" i="6" s="1"/>
  <c r="L634" i="6" s="1"/>
  <c r="U634" i="6" s="1"/>
  <c r="G615" i="6"/>
  <c r="K615" i="6" s="1"/>
  <c r="L615" i="6" s="1"/>
  <c r="U615" i="6" s="1"/>
  <c r="G602" i="6"/>
  <c r="K602" i="6" s="1"/>
  <c r="L602" i="6" s="1"/>
  <c r="U602" i="6" s="1"/>
  <c r="G715" i="6"/>
  <c r="K715" i="6" s="1"/>
  <c r="L715" i="6" s="1"/>
  <c r="U715" i="6" s="1"/>
  <c r="G717" i="6"/>
  <c r="K717" i="6" s="1"/>
  <c r="L717" i="6" s="1"/>
  <c r="U717" i="6" s="1"/>
  <c r="G2074" i="6"/>
  <c r="K2074" i="6" s="1"/>
  <c r="L2074" i="6" s="1"/>
  <c r="U2074" i="6" s="1"/>
  <c r="G2004" i="6"/>
  <c r="K2004" i="6" s="1"/>
  <c r="L2004" i="6" s="1"/>
  <c r="U2004" i="6" s="1"/>
  <c r="G771" i="6"/>
  <c r="K771" i="6" s="1"/>
  <c r="L771" i="6" s="1"/>
  <c r="U771" i="6" s="1"/>
  <c r="G848" i="6"/>
  <c r="K848" i="6" s="1"/>
  <c r="L848" i="6" s="1"/>
  <c r="U848" i="6" s="1"/>
  <c r="G1253" i="6"/>
  <c r="K1253" i="6" s="1"/>
  <c r="L1253" i="6" s="1"/>
  <c r="U1253" i="6" s="1"/>
  <c r="G1257" i="6"/>
  <c r="K1257" i="6" s="1"/>
  <c r="L1257" i="6" s="1"/>
  <c r="U1257" i="6" s="1"/>
  <c r="G262" i="6"/>
  <c r="K262" i="6" s="1"/>
  <c r="L262" i="6" s="1"/>
  <c r="U262" i="6" s="1"/>
  <c r="G1774" i="6"/>
  <c r="K1774" i="6" s="1"/>
  <c r="L1774" i="6" s="1"/>
  <c r="U1774" i="6" s="1"/>
  <c r="G666" i="6"/>
  <c r="K666" i="6" s="1"/>
  <c r="L666" i="6" s="1"/>
  <c r="U666" i="6" s="1"/>
  <c r="G1963" i="6"/>
  <c r="K1963" i="6" s="1"/>
  <c r="L1963" i="6" s="1"/>
  <c r="U1963" i="6" s="1"/>
  <c r="G546" i="6"/>
  <c r="K546" i="6" s="1"/>
  <c r="L546" i="6" s="1"/>
  <c r="U546" i="6" s="1"/>
  <c r="G40" i="6"/>
  <c r="K40" i="6" s="1"/>
  <c r="L40" i="6" s="1"/>
  <c r="U40" i="6" s="1"/>
  <c r="G290" i="6"/>
  <c r="K290" i="6" s="1"/>
  <c r="L290" i="6" s="1"/>
  <c r="U290" i="6" s="1"/>
  <c r="G2206" i="6"/>
  <c r="K2206" i="6" s="1"/>
  <c r="L2206" i="6" s="1"/>
  <c r="U2206" i="6" s="1"/>
  <c r="G1374" i="6"/>
  <c r="K1374" i="6" s="1"/>
  <c r="L1374" i="6" s="1"/>
  <c r="U1374" i="6" s="1"/>
  <c r="G407" i="6"/>
  <c r="K407" i="6" s="1"/>
  <c r="L407" i="6" s="1"/>
  <c r="U407" i="6" s="1"/>
  <c r="G2182" i="6"/>
  <c r="K2182" i="6" s="1"/>
  <c r="L2182" i="6" s="1"/>
  <c r="U2182" i="6" s="1"/>
  <c r="G1436" i="6"/>
  <c r="K1436" i="6" s="1"/>
  <c r="L1436" i="6" s="1"/>
  <c r="U1436" i="6" s="1"/>
  <c r="G1930" i="6"/>
  <c r="K1930" i="6" s="1"/>
  <c r="L1930" i="6" s="1"/>
  <c r="U1930" i="6" s="1"/>
  <c r="G1945" i="6"/>
  <c r="K1945" i="6" s="1"/>
  <c r="L1945" i="6" s="1"/>
  <c r="U1945" i="6" s="1"/>
  <c r="G2025" i="6"/>
  <c r="K2025" i="6" s="1"/>
  <c r="L2025" i="6" s="1"/>
  <c r="U2025" i="6" s="1"/>
  <c r="G360" i="6"/>
  <c r="K360" i="6" s="1"/>
  <c r="L360" i="6" s="1"/>
  <c r="U360" i="6" s="1"/>
  <c r="G651" i="6"/>
  <c r="K651" i="6" s="1"/>
  <c r="L651" i="6" s="1"/>
  <c r="U651" i="6" s="1"/>
  <c r="G164" i="6"/>
  <c r="K164" i="6" s="1"/>
  <c r="L164" i="6" s="1"/>
  <c r="U164" i="6" s="1"/>
  <c r="G218" i="6"/>
  <c r="K218" i="6" s="1"/>
  <c r="L218" i="6" s="1"/>
  <c r="U218" i="6" s="1"/>
  <c r="G1724" i="6"/>
  <c r="K1724" i="6" s="1"/>
  <c r="L1724" i="6" s="1"/>
  <c r="U1724" i="6" s="1"/>
  <c r="G959" i="6"/>
  <c r="K959" i="6" s="1"/>
  <c r="L959" i="6" s="1"/>
  <c r="U959" i="6" s="1"/>
  <c r="G1824" i="6"/>
  <c r="K1824" i="6" s="1"/>
  <c r="L1824" i="6" s="1"/>
  <c r="U1824" i="6" s="1"/>
  <c r="G268" i="6"/>
  <c r="K268" i="6" s="1"/>
  <c r="L268" i="6" s="1"/>
  <c r="U268" i="6" s="1"/>
  <c r="G1305" i="6"/>
  <c r="K1305" i="6" s="1"/>
  <c r="L1305" i="6" s="1"/>
  <c r="U1305" i="6" s="1"/>
  <c r="C27" i="13"/>
  <c r="E41" i="13"/>
  <c r="E61" i="13"/>
  <c r="C55" i="13"/>
  <c r="E16" i="13"/>
  <c r="C23" i="13"/>
  <c r="E74" i="13"/>
  <c r="E24" i="13"/>
  <c r="C42" i="13"/>
  <c r="E26" i="13"/>
  <c r="E68" i="13"/>
  <c r="E52" i="13"/>
  <c r="C36" i="13"/>
  <c r="C20" i="13"/>
  <c r="C69" i="13"/>
  <c r="E27" i="13"/>
  <c r="C30" i="13"/>
  <c r="C63" i="13"/>
  <c r="E70" i="13"/>
  <c r="E54" i="13"/>
  <c r="C22" i="13"/>
  <c r="E64" i="13"/>
  <c r="E75" i="13"/>
  <c r="E67" i="13"/>
  <c r="C33" i="13"/>
  <c r="C51" i="13"/>
  <c r="E46" i="13"/>
  <c r="E56" i="13"/>
  <c r="C71" i="13"/>
  <c r="C49" i="13"/>
  <c r="C50" i="13"/>
  <c r="C44" i="13"/>
  <c r="E43" i="13"/>
  <c r="E47" i="13"/>
  <c r="C21" i="13"/>
  <c r="C31" i="13"/>
  <c r="C59" i="13"/>
  <c r="C101" i="13"/>
  <c r="E101" i="13"/>
  <c r="C111" i="13"/>
  <c r="E111" i="13"/>
  <c r="E103" i="13"/>
  <c r="C103" i="13"/>
  <c r="E98" i="13"/>
  <c r="C98" i="13"/>
  <c r="E104" i="13"/>
  <c r="C104" i="13"/>
  <c r="E121" i="13"/>
  <c r="C121" i="13"/>
  <c r="E110" i="13"/>
  <c r="C110" i="13"/>
  <c r="E94" i="13"/>
  <c r="C94" i="13"/>
  <c r="C115" i="13"/>
  <c r="E115" i="13"/>
  <c r="E100" i="13"/>
  <c r="C100" i="13"/>
  <c r="E116" i="13"/>
  <c r="C116" i="13"/>
  <c r="C97" i="13"/>
  <c r="E97" i="13"/>
  <c r="E72" i="13"/>
  <c r="C112" i="13"/>
  <c r="E112" i="13"/>
  <c r="C93" i="13"/>
  <c r="E93" i="13"/>
  <c r="E99" i="13"/>
  <c r="C99" i="13"/>
  <c r="E117" i="13"/>
  <c r="C117" i="13"/>
  <c r="C105" i="13"/>
  <c r="E105" i="13"/>
  <c r="C120" i="13"/>
  <c r="E120" i="13"/>
  <c r="E114" i="13"/>
  <c r="C114" i="13"/>
  <c r="E95" i="13"/>
  <c r="C95" i="13"/>
  <c r="E107" i="13"/>
  <c r="C107" i="13"/>
  <c r="E118" i="13"/>
  <c r="C118" i="13"/>
  <c r="C45" i="13"/>
  <c r="E106" i="13"/>
  <c r="C106" i="13"/>
  <c r="E109" i="13"/>
  <c r="C109" i="13"/>
  <c r="E96" i="13"/>
  <c r="C96" i="13"/>
  <c r="E113" i="13"/>
  <c r="C113" i="13"/>
  <c r="E102" i="13"/>
  <c r="C102" i="13"/>
  <c r="C119" i="13"/>
  <c r="E119" i="13"/>
  <c r="E108" i="13"/>
  <c r="C108" i="13"/>
  <c r="E92" i="13"/>
  <c r="C92" i="13"/>
  <c r="E44" i="13"/>
  <c r="E23" i="13"/>
  <c r="C35" i="13"/>
  <c r="E19" i="13"/>
  <c r="C29" i="13"/>
  <c r="E65" i="13"/>
  <c r="E57" i="13"/>
  <c r="E53" i="13"/>
  <c r="E60" i="13"/>
  <c r="C28" i="13"/>
  <c r="C25" i="13"/>
  <c r="E73" i="13"/>
  <c r="C65" i="13"/>
  <c r="C57" i="13"/>
  <c r="C53" i="13"/>
  <c r="E28" i="13"/>
  <c r="E25" i="13"/>
  <c r="C18" i="13"/>
  <c r="E51" i="13"/>
  <c r="E31" i="13"/>
  <c r="C75" i="13"/>
  <c r="E33" i="13"/>
  <c r="E29" i="13"/>
  <c r="C19" i="13"/>
  <c r="E22" i="13"/>
  <c r="E18" i="13"/>
  <c r="C26" i="13"/>
  <c r="C68" i="13"/>
  <c r="C38" i="13"/>
  <c r="C58" i="13"/>
  <c r="C46" i="13"/>
  <c r="E36" i="13"/>
  <c r="E69" i="13"/>
  <c r="C61" i="13"/>
  <c r="C39" i="13"/>
  <c r="E42" i="13"/>
  <c r="E58" i="13"/>
  <c r="E17" i="13"/>
  <c r="C74" i="13"/>
  <c r="E66" i="13"/>
  <c r="E62" i="13"/>
  <c r="C60" i="13"/>
  <c r="C56" i="13"/>
  <c r="E40" i="13"/>
  <c r="E34" i="13"/>
  <c r="C24" i="13"/>
  <c r="E49" i="13"/>
  <c r="E71" i="13"/>
  <c r="C66" i="13"/>
  <c r="C62" i="13"/>
  <c r="C40" i="13"/>
  <c r="E30" i="13"/>
  <c r="E63" i="13"/>
  <c r="E45" i="13"/>
  <c r="E35" i="13"/>
  <c r="C54" i="13"/>
  <c r="E32" i="13"/>
  <c r="C67" i="13"/>
  <c r="C70" i="13"/>
  <c r="E50" i="13"/>
  <c r="E48" i="13"/>
  <c r="E38" i="13"/>
  <c r="C34" i="13"/>
  <c r="C32" i="13"/>
  <c r="E59" i="13"/>
  <c r="C64" i="13"/>
  <c r="C48" i="13"/>
  <c r="E79" i="13"/>
  <c r="C79" i="13"/>
  <c r="E90" i="13"/>
  <c r="C90" i="13"/>
  <c r="E86" i="13"/>
  <c r="C86" i="13"/>
  <c r="E82" i="13"/>
  <c r="C82" i="13"/>
  <c r="E78" i="13"/>
  <c r="C78" i="13"/>
  <c r="G83" i="13"/>
  <c r="G99" i="13"/>
  <c r="E91" i="13"/>
  <c r="C91" i="13"/>
  <c r="E83" i="13"/>
  <c r="C83" i="13"/>
  <c r="E89" i="13"/>
  <c r="C89" i="13"/>
  <c r="E85" i="13"/>
  <c r="C85" i="13"/>
  <c r="E81" i="13"/>
  <c r="C81" i="13"/>
  <c r="E77" i="13"/>
  <c r="C77" i="13"/>
  <c r="G80" i="13"/>
  <c r="G96" i="13"/>
  <c r="G112" i="13"/>
  <c r="E87" i="13"/>
  <c r="C87" i="13"/>
  <c r="E88" i="13"/>
  <c r="C88" i="13"/>
  <c r="E84" i="13"/>
  <c r="C84" i="13"/>
  <c r="E80" i="13"/>
  <c r="C80" i="13"/>
  <c r="E76" i="13"/>
  <c r="C76" i="13"/>
  <c r="G97" i="13"/>
  <c r="G102" i="13" l="1"/>
  <c r="G111" i="13"/>
  <c r="N5" i="10"/>
  <c r="R5" i="10" s="1"/>
  <c r="V96" i="10"/>
  <c r="V285" i="10"/>
  <c r="V17" i="10"/>
  <c r="V121" i="10"/>
  <c r="V125" i="10"/>
  <c r="V25" i="10"/>
  <c r="V81" i="10"/>
  <c r="V119" i="10"/>
  <c r="V306" i="10"/>
  <c r="V35" i="10"/>
  <c r="V67" i="10"/>
  <c r="V6" i="10"/>
  <c r="V161" i="10"/>
  <c r="V191" i="10"/>
  <c r="V289" i="10"/>
  <c r="V101" i="10"/>
  <c r="V40" i="10"/>
  <c r="V141" i="10"/>
  <c r="V137" i="10"/>
  <c r="V57" i="10"/>
  <c r="V198" i="10"/>
  <c r="V99" i="10"/>
  <c r="V31" i="10"/>
  <c r="V271" i="10"/>
  <c r="V85" i="10"/>
  <c r="R216" i="10"/>
  <c r="V216" i="10" s="1"/>
  <c r="V24" i="10"/>
  <c r="R182" i="10"/>
  <c r="V122" i="10"/>
  <c r="R225" i="10"/>
  <c r="V225" i="10" s="1"/>
  <c r="R110" i="10"/>
  <c r="R28" i="10"/>
  <c r="T212" i="10"/>
  <c r="U212" i="10" s="1"/>
  <c r="T23" i="10"/>
  <c r="U23" i="10" s="1"/>
  <c r="T169" i="10"/>
  <c r="U169" i="10" s="1"/>
  <c r="T150" i="10"/>
  <c r="U150" i="10" s="1"/>
  <c r="R174" i="10"/>
  <c r="V325" i="10"/>
  <c r="N230" i="10"/>
  <c r="R230" i="10" s="1"/>
  <c r="V230" i="10" s="1"/>
  <c r="R254" i="10"/>
  <c r="V258" i="10"/>
  <c r="T134" i="10"/>
  <c r="U134" i="10" s="1"/>
  <c r="V134" i="10" s="1"/>
  <c r="N238" i="10"/>
  <c r="R238" i="10" s="1"/>
  <c r="V238" i="10" s="1"/>
  <c r="T283" i="10"/>
  <c r="U283" i="10" s="1"/>
  <c r="V283" i="10" s="1"/>
  <c r="T162" i="10"/>
  <c r="U162" i="10" s="1"/>
  <c r="T163" i="10"/>
  <c r="U163" i="10" s="1"/>
  <c r="V195" i="10"/>
  <c r="T113" i="10"/>
  <c r="U113" i="10" s="1"/>
  <c r="T135" i="10"/>
  <c r="U135" i="10" s="1"/>
  <c r="R33" i="10"/>
  <c r="N193" i="10"/>
  <c r="R193" i="10" s="1"/>
  <c r="V193" i="10" s="1"/>
  <c r="R54" i="10"/>
  <c r="T185" i="10"/>
  <c r="U185" i="10" s="1"/>
  <c r="V185" i="10" s="1"/>
  <c r="T288" i="10"/>
  <c r="U288" i="10" s="1"/>
  <c r="T279" i="10"/>
  <c r="U279" i="10" s="1"/>
  <c r="T43" i="10"/>
  <c r="U43" i="10" s="1"/>
  <c r="T32" i="10"/>
  <c r="U32" i="10" s="1"/>
  <c r="T174" i="10"/>
  <c r="U174" i="10" s="1"/>
  <c r="T254" i="10"/>
  <c r="U254" i="10" s="1"/>
  <c r="T13" i="10"/>
  <c r="U13" i="10" s="1"/>
  <c r="T107" i="10"/>
  <c r="U107" i="10" s="1"/>
  <c r="T151" i="10"/>
  <c r="U151" i="10" s="1"/>
  <c r="T244" i="10"/>
  <c r="U244" i="10" s="1"/>
  <c r="T214" i="10"/>
  <c r="U214" i="10" s="1"/>
  <c r="V214" i="10" s="1"/>
  <c r="T147" i="10"/>
  <c r="U147" i="10" s="1"/>
  <c r="V147" i="10" s="1"/>
  <c r="N162" i="10"/>
  <c r="R162" i="10" s="1"/>
  <c r="R19" i="10"/>
  <c r="V19" i="10" s="1"/>
  <c r="T64" i="10"/>
  <c r="U64" i="10" s="1"/>
  <c r="T80" i="10"/>
  <c r="U80" i="10" s="1"/>
  <c r="V80" i="10" s="1"/>
  <c r="T139" i="10"/>
  <c r="U139" i="10" s="1"/>
  <c r="V139" i="10" s="1"/>
  <c r="T33" i="10"/>
  <c r="U33" i="10" s="1"/>
  <c r="T309" i="10"/>
  <c r="U309" i="10" s="1"/>
  <c r="V309" i="10" s="1"/>
  <c r="T115" i="10"/>
  <c r="U115" i="10" s="1"/>
  <c r="V115" i="10" s="1"/>
  <c r="T232" i="10"/>
  <c r="U232" i="10" s="1"/>
  <c r="V232" i="10" s="1"/>
  <c r="T54" i="10"/>
  <c r="U54" i="10" s="1"/>
  <c r="T58" i="10"/>
  <c r="U58" i="10" s="1"/>
  <c r="R221" i="10"/>
  <c r="V221" i="10" s="1"/>
  <c r="T28" i="10"/>
  <c r="U28" i="10" s="1"/>
  <c r="N188" i="10"/>
  <c r="R188" i="10" s="1"/>
  <c r="V188" i="10" s="1"/>
  <c r="N227" i="10"/>
  <c r="R227" i="10" s="1"/>
  <c r="R169" i="10"/>
  <c r="N65" i="10"/>
  <c r="R65" i="10" s="1"/>
  <c r="V65" i="10" s="1"/>
  <c r="T74" i="10"/>
  <c r="U74" i="10" s="1"/>
  <c r="T294" i="10"/>
  <c r="U294" i="10" s="1"/>
  <c r="T269" i="10"/>
  <c r="U269" i="10" s="1"/>
  <c r="V269" i="10" s="1"/>
  <c r="R128" i="10"/>
  <c r="V128" i="10" s="1"/>
  <c r="R47" i="10"/>
  <c r="R178" i="10"/>
  <c r="V178" i="10" s="1"/>
  <c r="N87" i="10"/>
  <c r="R87" i="10" s="1"/>
  <c r="V87" i="10" s="1"/>
  <c r="T92" i="10"/>
  <c r="U92" i="10" s="1"/>
  <c r="V92" i="10" s="1"/>
  <c r="R135" i="10"/>
  <c r="T302" i="10"/>
  <c r="U302" i="10" s="1"/>
  <c r="N303" i="10"/>
  <c r="R303" i="10" s="1"/>
  <c r="V303" i="10" s="1"/>
  <c r="T247" i="10"/>
  <c r="U247" i="10" s="1"/>
  <c r="N58" i="10"/>
  <c r="R58" i="10" s="1"/>
  <c r="T202" i="10"/>
  <c r="U202" i="10" s="1"/>
  <c r="N120" i="10"/>
  <c r="R120" i="10" s="1"/>
  <c r="V120" i="10" s="1"/>
  <c r="V210" i="10"/>
  <c r="R279" i="10"/>
  <c r="T227" i="10"/>
  <c r="U227" i="10" s="1"/>
  <c r="R32" i="10"/>
  <c r="R276" i="10"/>
  <c r="V276" i="10" s="1"/>
  <c r="R74" i="10"/>
  <c r="R13" i="10"/>
  <c r="T56" i="10"/>
  <c r="U56" i="10" s="1"/>
  <c r="T249" i="10"/>
  <c r="U249" i="10" s="1"/>
  <c r="R94" i="10"/>
  <c r="V94" i="10" s="1"/>
  <c r="T204" i="10"/>
  <c r="U204" i="10" s="1"/>
  <c r="V204" i="10" s="1"/>
  <c r="T21" i="10"/>
  <c r="U21" i="10" s="1"/>
  <c r="V21" i="10" s="1"/>
  <c r="N239" i="10"/>
  <c r="R239" i="10" s="1"/>
  <c r="V239" i="10" s="1"/>
  <c r="N281" i="10"/>
  <c r="R281" i="10" s="1"/>
  <c r="T47" i="10"/>
  <c r="U47" i="10" s="1"/>
  <c r="R41" i="10"/>
  <c r="V41" i="10" s="1"/>
  <c r="V159" i="10"/>
  <c r="T292" i="10"/>
  <c r="U292" i="10" s="1"/>
  <c r="V292" i="10" s="1"/>
  <c r="N302" i="10"/>
  <c r="R302" i="10" s="1"/>
  <c r="N102" i="10"/>
  <c r="R102" i="10" s="1"/>
  <c r="N78" i="10"/>
  <c r="R78" i="10" s="1"/>
  <c r="R202" i="10"/>
  <c r="T112" i="10"/>
  <c r="U112" i="10" s="1"/>
  <c r="R223" i="10"/>
  <c r="V223" i="10" s="1"/>
  <c r="R8" i="10"/>
  <c r="N98" i="10"/>
  <c r="R98" i="10" s="1"/>
  <c r="V98" i="10" s="1"/>
  <c r="N172" i="10"/>
  <c r="R172" i="10" s="1"/>
  <c r="V172" i="10" s="1"/>
  <c r="T136" i="10"/>
  <c r="U136" i="10" s="1"/>
  <c r="V136" i="10" s="1"/>
  <c r="T153" i="10"/>
  <c r="U153" i="10" s="1"/>
  <c r="T16" i="10"/>
  <c r="U16" i="10" s="1"/>
  <c r="V16" i="10" s="1"/>
  <c r="N294" i="10"/>
  <c r="R294" i="10" s="1"/>
  <c r="N56" i="10"/>
  <c r="R56" i="10" s="1"/>
  <c r="R249" i="10"/>
  <c r="R124" i="10"/>
  <c r="V124" i="10" s="1"/>
  <c r="R131" i="10"/>
  <c r="N165" i="10"/>
  <c r="R165" i="10" s="1"/>
  <c r="V165" i="10" s="1"/>
  <c r="R224" i="10"/>
  <c r="R170" i="10"/>
  <c r="V170" i="10" s="1"/>
  <c r="T90" i="10"/>
  <c r="U90" i="10" s="1"/>
  <c r="T281" i="10"/>
  <c r="U281" i="10" s="1"/>
  <c r="R44" i="10"/>
  <c r="V44" i="10" s="1"/>
  <c r="R62" i="10"/>
  <c r="R313" i="10"/>
  <c r="R132" i="10"/>
  <c r="V132" i="10" s="1"/>
  <c r="R53" i="10"/>
  <c r="V53" i="10" s="1"/>
  <c r="T102" i="10"/>
  <c r="U102" i="10" s="1"/>
  <c r="T310" i="10"/>
  <c r="U310" i="10" s="1"/>
  <c r="V275" i="10"/>
  <c r="R256" i="10"/>
  <c r="V256" i="10" s="1"/>
  <c r="R247" i="10"/>
  <c r="T78" i="10"/>
  <c r="U78" i="10" s="1"/>
  <c r="N112" i="10"/>
  <c r="R112" i="10" s="1"/>
  <c r="T253" i="10"/>
  <c r="U253" i="10" s="1"/>
  <c r="V253" i="10" s="1"/>
  <c r="T8" i="10"/>
  <c r="U8" i="10" s="1"/>
  <c r="R48" i="10"/>
  <c r="V48" i="10" s="1"/>
  <c r="V209" i="10"/>
  <c r="R322" i="10"/>
  <c r="R46" i="10"/>
  <c r="T93" i="10"/>
  <c r="U93" i="10" s="1"/>
  <c r="V93" i="10" s="1"/>
  <c r="N316" i="10"/>
  <c r="R316" i="10" s="1"/>
  <c r="V316" i="10" s="1"/>
  <c r="R323" i="10"/>
  <c r="V323" i="10" s="1"/>
  <c r="R263" i="10"/>
  <c r="T131" i="10"/>
  <c r="U131" i="10" s="1"/>
  <c r="T224" i="10"/>
  <c r="U224" i="10" s="1"/>
  <c r="R179" i="10"/>
  <c r="V179" i="10" s="1"/>
  <c r="N90" i="10"/>
  <c r="R90" i="10" s="1"/>
  <c r="T176" i="10"/>
  <c r="U176" i="10" s="1"/>
  <c r="V176" i="10" s="1"/>
  <c r="V257" i="10"/>
  <c r="T62" i="10"/>
  <c r="U62" i="10" s="1"/>
  <c r="R22" i="10"/>
  <c r="V22" i="10" s="1"/>
  <c r="T313" i="10"/>
  <c r="U313" i="10" s="1"/>
  <c r="R320" i="10"/>
  <c r="V320" i="10" s="1"/>
  <c r="R39" i="10"/>
  <c r="V39" i="10" s="1"/>
  <c r="T123" i="10"/>
  <c r="U123" i="10" s="1"/>
  <c r="V123" i="10" s="1"/>
  <c r="T194" i="10"/>
  <c r="U194" i="10" s="1"/>
  <c r="V194" i="10" s="1"/>
  <c r="T280" i="10"/>
  <c r="U280" i="10" s="1"/>
  <c r="V280" i="10" s="1"/>
  <c r="R226" i="10"/>
  <c r="V226" i="10" s="1"/>
  <c r="R153" i="10"/>
  <c r="T297" i="10"/>
  <c r="U297" i="10" s="1"/>
  <c r="R45" i="10"/>
  <c r="V45" i="10" s="1"/>
  <c r="R233" i="10"/>
  <c r="V233" i="10" s="1"/>
  <c r="R229" i="10"/>
  <c r="T263" i="10"/>
  <c r="U263" i="10" s="1"/>
  <c r="R205" i="10"/>
  <c r="T10" i="10"/>
  <c r="U10" i="10" s="1"/>
  <c r="T243" i="10"/>
  <c r="U243" i="10" s="1"/>
  <c r="T158" i="10"/>
  <c r="U158" i="10" s="1"/>
  <c r="V158" i="10" s="1"/>
  <c r="R197" i="10"/>
  <c r="T59" i="10"/>
  <c r="U59" i="10" s="1"/>
  <c r="R9" i="10"/>
  <c r="V9" i="10" s="1"/>
  <c r="R106" i="10"/>
  <c r="V106" i="10" s="1"/>
  <c r="R310" i="10"/>
  <c r="R127" i="10"/>
  <c r="N97" i="10"/>
  <c r="R97" i="10" s="1"/>
  <c r="V97" i="10" s="1"/>
  <c r="N129" i="10"/>
  <c r="R129" i="10" s="1"/>
  <c r="R177" i="10"/>
  <c r="R100" i="10"/>
  <c r="T255" i="10"/>
  <c r="U255" i="10" s="1"/>
  <c r="V255" i="10" s="1"/>
  <c r="T34" i="10"/>
  <c r="U34" i="10" s="1"/>
  <c r="T261" i="10"/>
  <c r="U261" i="10" s="1"/>
  <c r="V261" i="10" s="1"/>
  <c r="N149" i="10"/>
  <c r="R149" i="10" s="1"/>
  <c r="V149" i="10" s="1"/>
  <c r="R73" i="10"/>
  <c r="R304" i="10"/>
  <c r="V304" i="10" s="1"/>
  <c r="T322" i="10"/>
  <c r="U322" i="10" s="1"/>
  <c r="R297" i="10"/>
  <c r="T46" i="10"/>
  <c r="U46" i="10" s="1"/>
  <c r="N186" i="10"/>
  <c r="R186" i="10" s="1"/>
  <c r="T183" i="10"/>
  <c r="U183" i="10" s="1"/>
  <c r="V183" i="10" s="1"/>
  <c r="T229" i="10"/>
  <c r="U229" i="10" s="1"/>
  <c r="R166" i="10"/>
  <c r="T205" i="10"/>
  <c r="U205" i="10" s="1"/>
  <c r="N89" i="10"/>
  <c r="R89" i="10" s="1"/>
  <c r="N10" i="10"/>
  <c r="R10" i="10" s="1"/>
  <c r="R203" i="10"/>
  <c r="N52" i="10"/>
  <c r="R52" i="10" s="1"/>
  <c r="V52" i="10" s="1"/>
  <c r="N315" i="10"/>
  <c r="R315" i="10" s="1"/>
  <c r="V315" i="10" s="1"/>
  <c r="T197" i="10"/>
  <c r="U197" i="10" s="1"/>
  <c r="N59" i="10"/>
  <c r="R59" i="10" s="1"/>
  <c r="T242" i="10"/>
  <c r="U242" i="10" s="1"/>
  <c r="T144" i="10"/>
  <c r="U144" i="10" s="1"/>
  <c r="R296" i="10"/>
  <c r="V296" i="10" s="1"/>
  <c r="T127" i="10"/>
  <c r="U127" i="10" s="1"/>
  <c r="T270" i="10"/>
  <c r="U270" i="10" s="1"/>
  <c r="V270" i="10" s="1"/>
  <c r="T129" i="10"/>
  <c r="U129" i="10" s="1"/>
  <c r="T100" i="10"/>
  <c r="U100" i="10" s="1"/>
  <c r="R38" i="10"/>
  <c r="R152" i="10"/>
  <c r="V152" i="10" s="1"/>
  <c r="R217" i="10"/>
  <c r="V217" i="10" s="1"/>
  <c r="T73" i="10"/>
  <c r="U73" i="10" s="1"/>
  <c r="R284" i="10"/>
  <c r="V284" i="10" s="1"/>
  <c r="T273" i="10"/>
  <c r="U273" i="10" s="1"/>
  <c r="R295" i="10"/>
  <c r="V295" i="10" s="1"/>
  <c r="R321" i="10"/>
  <c r="T305" i="10"/>
  <c r="U305" i="10" s="1"/>
  <c r="T186" i="10"/>
  <c r="U186" i="10" s="1"/>
  <c r="N265" i="10"/>
  <c r="R265" i="10" s="1"/>
  <c r="V265" i="10" s="1"/>
  <c r="T166" i="10"/>
  <c r="U166" i="10" s="1"/>
  <c r="R272" i="10"/>
  <c r="V272" i="10" s="1"/>
  <c r="T190" i="10"/>
  <c r="U190" i="10" s="1"/>
  <c r="V190" i="10" s="1"/>
  <c r="T89" i="10"/>
  <c r="U89" i="10" s="1"/>
  <c r="T184" i="10"/>
  <c r="U184" i="10" s="1"/>
  <c r="V184" i="10" s="1"/>
  <c r="T203" i="10"/>
  <c r="U203" i="10" s="1"/>
  <c r="R243" i="10"/>
  <c r="R234" i="10"/>
  <c r="V37" i="10"/>
  <c r="R300" i="10"/>
  <c r="V300" i="10" s="1"/>
  <c r="V218" i="10"/>
  <c r="R133" i="10"/>
  <c r="T317" i="10"/>
  <c r="U317" i="10" s="1"/>
  <c r="V317" i="10" s="1"/>
  <c r="R189" i="10"/>
  <c r="V189" i="10" s="1"/>
  <c r="R144" i="10"/>
  <c r="N108" i="10"/>
  <c r="R108" i="10" s="1"/>
  <c r="R314" i="10"/>
  <c r="V314" i="10" s="1"/>
  <c r="T319" i="10"/>
  <c r="U319" i="10" s="1"/>
  <c r="T177" i="10"/>
  <c r="U177" i="10" s="1"/>
  <c r="N173" i="10"/>
  <c r="R173" i="10" s="1"/>
  <c r="T38" i="10"/>
  <c r="U38" i="10" s="1"/>
  <c r="R34" i="10"/>
  <c r="R235" i="10"/>
  <c r="V235" i="10" s="1"/>
  <c r="N273" i="10"/>
  <c r="R273" i="10" s="1"/>
  <c r="T321" i="10"/>
  <c r="U321" i="10" s="1"/>
  <c r="V246" i="10"/>
  <c r="T168" i="10"/>
  <c r="U168" i="10" s="1"/>
  <c r="T267" i="10"/>
  <c r="U267" i="10" s="1"/>
  <c r="V267" i="10" s="1"/>
  <c r="T95" i="10"/>
  <c r="U95" i="10" s="1"/>
  <c r="R72" i="10"/>
  <c r="V72" i="10" s="1"/>
  <c r="N140" i="10"/>
  <c r="R140" i="10" s="1"/>
  <c r="V140" i="10" s="1"/>
  <c r="T196" i="10"/>
  <c r="U196" i="10" s="1"/>
  <c r="V196" i="10" s="1"/>
  <c r="T167" i="10"/>
  <c r="U167" i="10" s="1"/>
  <c r="V167" i="10" s="1"/>
  <c r="T259" i="10"/>
  <c r="U259" i="10" s="1"/>
  <c r="T234" i="10"/>
  <c r="U234" i="10" s="1"/>
  <c r="T220" i="10"/>
  <c r="U220" i="10" s="1"/>
  <c r="T293" i="10"/>
  <c r="U293" i="10" s="1"/>
  <c r="V293" i="10" s="1"/>
  <c r="T133" i="10"/>
  <c r="U133" i="10" s="1"/>
  <c r="V61" i="10"/>
  <c r="T240" i="10"/>
  <c r="U240" i="10" s="1"/>
  <c r="V240" i="10" s="1"/>
  <c r="R242" i="10"/>
  <c r="R148" i="10"/>
  <c r="V148" i="10" s="1"/>
  <c r="N215" i="10"/>
  <c r="R215" i="10" s="1"/>
  <c r="V215" i="10" s="1"/>
  <c r="T108" i="10"/>
  <c r="U108" i="10" s="1"/>
  <c r="R318" i="10"/>
  <c r="V318" i="10" s="1"/>
  <c r="T192" i="10"/>
  <c r="U192" i="10" s="1"/>
  <c r="N319" i="10"/>
  <c r="R319" i="10" s="1"/>
  <c r="T77" i="10"/>
  <c r="U77" i="10" s="1"/>
  <c r="V77" i="10" s="1"/>
  <c r="T173" i="10"/>
  <c r="U173" i="10" s="1"/>
  <c r="R252" i="10"/>
  <c r="T181" i="10"/>
  <c r="U181" i="10" s="1"/>
  <c r="R7" i="10"/>
  <c r="V7" i="10" s="1"/>
  <c r="N27" i="10"/>
  <c r="R27" i="10" s="1"/>
  <c r="V27" i="10" s="1"/>
  <c r="T11" i="10"/>
  <c r="U11" i="10" s="1"/>
  <c r="V11" i="10" s="1"/>
  <c r="R71" i="10"/>
  <c r="V71" i="10" s="1"/>
  <c r="R305" i="10"/>
  <c r="R168" i="10"/>
  <c r="R171" i="10"/>
  <c r="N187" i="10"/>
  <c r="R187" i="10" s="1"/>
  <c r="R95" i="10"/>
  <c r="R111" i="10"/>
  <c r="N84" i="10"/>
  <c r="R84" i="10" s="1"/>
  <c r="V84" i="10" s="1"/>
  <c r="T142" i="10"/>
  <c r="U142" i="10" s="1"/>
  <c r="V142" i="10" s="1"/>
  <c r="T211" i="10"/>
  <c r="U211" i="10" s="1"/>
  <c r="V211" i="10" s="1"/>
  <c r="R259" i="10"/>
  <c r="N143" i="10"/>
  <c r="R143" i="10" s="1"/>
  <c r="R282" i="10"/>
  <c r="V282" i="10" s="1"/>
  <c r="N220" i="10"/>
  <c r="R220" i="10" s="1"/>
  <c r="R192" i="10"/>
  <c r="T36" i="10"/>
  <c r="U36" i="10" s="1"/>
  <c r="V36" i="10" s="1"/>
  <c r="R181" i="10"/>
  <c r="T260" i="10"/>
  <c r="U260" i="10" s="1"/>
  <c r="V260" i="10" s="1"/>
  <c r="N298" i="10"/>
  <c r="R298" i="10" s="1"/>
  <c r="T103" i="10"/>
  <c r="U103" i="10" s="1"/>
  <c r="V103" i="10" s="1"/>
  <c r="N50" i="10"/>
  <c r="R50" i="10" s="1"/>
  <c r="V50" i="10" s="1"/>
  <c r="T264" i="10"/>
  <c r="U264" i="10" s="1"/>
  <c r="V264" i="10" s="1"/>
  <c r="T171" i="10"/>
  <c r="U171" i="10" s="1"/>
  <c r="T187" i="10"/>
  <c r="U187" i="10" s="1"/>
  <c r="N213" i="10"/>
  <c r="R213" i="10" s="1"/>
  <c r="N68" i="10"/>
  <c r="R68" i="10" s="1"/>
  <c r="V68" i="10" s="1"/>
  <c r="R105" i="10"/>
  <c r="T143" i="10"/>
  <c r="U143" i="10" s="1"/>
  <c r="T250" i="10"/>
  <c r="U250" i="10" s="1"/>
  <c r="V250" i="10" s="1"/>
  <c r="N15" i="10"/>
  <c r="R15" i="10" s="1"/>
  <c r="V15" i="10" s="1"/>
  <c r="T146" i="10"/>
  <c r="U146" i="10" s="1"/>
  <c r="V146" i="10" s="1"/>
  <c r="R231" i="10"/>
  <c r="V231" i="10" s="1"/>
  <c r="R268" i="10"/>
  <c r="R308" i="10"/>
  <c r="R20" i="10"/>
  <c r="V20" i="10" s="1"/>
  <c r="R157" i="10"/>
  <c r="V157" i="10" s="1"/>
  <c r="R109" i="10"/>
  <c r="T252" i="10"/>
  <c r="U252" i="10" s="1"/>
  <c r="N207" i="10"/>
  <c r="R207" i="10" s="1"/>
  <c r="N79" i="10"/>
  <c r="R79" i="10" s="1"/>
  <c r="R301" i="10"/>
  <c r="V301" i="10" s="1"/>
  <c r="R291" i="10"/>
  <c r="V291" i="10" s="1"/>
  <c r="T298" i="10"/>
  <c r="U298" i="10" s="1"/>
  <c r="T86" i="10"/>
  <c r="U86" i="10" s="1"/>
  <c r="V86" i="10" s="1"/>
  <c r="T104" i="10"/>
  <c r="U104" i="10" s="1"/>
  <c r="T175" i="10"/>
  <c r="U175" i="10" s="1"/>
  <c r="V175" i="10" s="1"/>
  <c r="T111" i="10"/>
  <c r="U111" i="10" s="1"/>
  <c r="T213" i="10"/>
  <c r="U213" i="10" s="1"/>
  <c r="T105" i="10"/>
  <c r="U105" i="10" s="1"/>
  <c r="N299" i="10"/>
  <c r="R299" i="10" s="1"/>
  <c r="T145" i="10"/>
  <c r="U145" i="10" s="1"/>
  <c r="T154" i="10"/>
  <c r="U154" i="10" s="1"/>
  <c r="T208" i="10"/>
  <c r="U208" i="10" s="1"/>
  <c r="V208" i="10" s="1"/>
  <c r="T180" i="10"/>
  <c r="U180" i="10" s="1"/>
  <c r="R118" i="10"/>
  <c r="R237" i="10"/>
  <c r="T268" i="10"/>
  <c r="U268" i="10" s="1"/>
  <c r="N88" i="10"/>
  <c r="R88" i="10" s="1"/>
  <c r="V88" i="10" s="1"/>
  <c r="T308" i="10"/>
  <c r="U308" i="10" s="1"/>
  <c r="R199" i="10"/>
  <c r="V199" i="10" s="1"/>
  <c r="T109" i="10"/>
  <c r="U109" i="10" s="1"/>
  <c r="R307" i="10"/>
  <c r="V307" i="10" s="1"/>
  <c r="T207" i="10"/>
  <c r="U207" i="10" s="1"/>
  <c r="T79" i="10"/>
  <c r="U79" i="10" s="1"/>
  <c r="R138" i="10"/>
  <c r="V138" i="10" s="1"/>
  <c r="N274" i="10"/>
  <c r="R274" i="10" s="1"/>
  <c r="R206" i="10"/>
  <c r="V206" i="10" s="1"/>
  <c r="T248" i="10"/>
  <c r="U248" i="10" s="1"/>
  <c r="V248" i="10" s="1"/>
  <c r="R49" i="10"/>
  <c r="R164" i="10"/>
  <c r="V164" i="10" s="1"/>
  <c r="R91" i="10"/>
  <c r="V91" i="10" s="1"/>
  <c r="N104" i="10"/>
  <c r="R104" i="10" s="1"/>
  <c r="N76" i="10"/>
  <c r="R76" i="10" s="1"/>
  <c r="V76" i="10" s="1"/>
  <c r="R222" i="10"/>
  <c r="V222" i="10" s="1"/>
  <c r="R117" i="10"/>
  <c r="V117" i="10" s="1"/>
  <c r="V251" i="10"/>
  <c r="T299" i="10"/>
  <c r="U299" i="10" s="1"/>
  <c r="R145" i="10"/>
  <c r="T278" i="10"/>
  <c r="U278" i="10" s="1"/>
  <c r="R154" i="10"/>
  <c r="T51" i="10"/>
  <c r="U51" i="10" s="1"/>
  <c r="V51" i="10" s="1"/>
  <c r="N180" i="10"/>
  <c r="R180" i="10" s="1"/>
  <c r="R262" i="10"/>
  <c r="V262" i="10" s="1"/>
  <c r="T118" i="10"/>
  <c r="U118" i="10" s="1"/>
  <c r="T160" i="10"/>
  <c r="U160" i="10" s="1"/>
  <c r="V160" i="10" s="1"/>
  <c r="R155" i="10"/>
  <c r="V155" i="10" s="1"/>
  <c r="R324" i="10"/>
  <c r="V324" i="10" s="1"/>
  <c r="T237" i="10"/>
  <c r="U237" i="10" s="1"/>
  <c r="T241" i="10"/>
  <c r="U241" i="10" s="1"/>
  <c r="T277" i="10"/>
  <c r="U277" i="10" s="1"/>
  <c r="V277" i="10" s="1"/>
  <c r="V26" i="10"/>
  <c r="T312" i="10"/>
  <c r="U312" i="10" s="1"/>
  <c r="T156" i="10"/>
  <c r="U156" i="10" s="1"/>
  <c r="V156" i="10" s="1"/>
  <c r="R130" i="10"/>
  <c r="V130" i="10" s="1"/>
  <c r="R18" i="10"/>
  <c r="N63" i="10"/>
  <c r="R63" i="10" s="1"/>
  <c r="V63" i="10" s="1"/>
  <c r="T114" i="10"/>
  <c r="U114" i="10" s="1"/>
  <c r="T274" i="10"/>
  <c r="U274" i="10" s="1"/>
  <c r="R55" i="10"/>
  <c r="V55" i="10" s="1"/>
  <c r="T49" i="10"/>
  <c r="U49" i="10" s="1"/>
  <c r="V83" i="10"/>
  <c r="N219" i="10"/>
  <c r="R219" i="10" s="1"/>
  <c r="N126" i="10"/>
  <c r="R126" i="10" s="1"/>
  <c r="N75" i="10"/>
  <c r="R75" i="10" s="1"/>
  <c r="V75" i="10" s="1"/>
  <c r="R201" i="10"/>
  <c r="V201" i="10" s="1"/>
  <c r="T14" i="10"/>
  <c r="U14" i="10" s="1"/>
  <c r="V14" i="10" s="1"/>
  <c r="R60" i="10"/>
  <c r="V60" i="10" s="1"/>
  <c r="N228" i="10"/>
  <c r="R228" i="10" s="1"/>
  <c r="N266" i="10"/>
  <c r="R266" i="10" s="1"/>
  <c r="V266" i="10" s="1"/>
  <c r="T29" i="10"/>
  <c r="U29" i="10" s="1"/>
  <c r="V29" i="10" s="1"/>
  <c r="R70" i="10"/>
  <c r="T66" i="10"/>
  <c r="U66" i="10" s="1"/>
  <c r="V82" i="10"/>
  <c r="T12" i="10"/>
  <c r="U12" i="10" s="1"/>
  <c r="V12" i="10" s="1"/>
  <c r="T286" i="10"/>
  <c r="U286" i="10" s="1"/>
  <c r="V286" i="10" s="1"/>
  <c r="T182" i="10"/>
  <c r="U182" i="10" s="1"/>
  <c r="R241" i="10"/>
  <c r="N42" i="10"/>
  <c r="R42" i="10" s="1"/>
  <c r="V42" i="10" s="1"/>
  <c r="R288" i="10"/>
  <c r="N312" i="10"/>
  <c r="R312" i="10" s="1"/>
  <c r="R30" i="10"/>
  <c r="V30" i="10" s="1"/>
  <c r="T110" i="10"/>
  <c r="U110" i="10" s="1"/>
  <c r="N212" i="10"/>
  <c r="R212" i="10" s="1"/>
  <c r="T18" i="10"/>
  <c r="U18" i="10" s="1"/>
  <c r="R43" i="10"/>
  <c r="N23" i="10"/>
  <c r="R23" i="10" s="1"/>
  <c r="N114" i="10"/>
  <c r="R114" i="10" s="1"/>
  <c r="N150" i="10"/>
  <c r="R150" i="10" s="1"/>
  <c r="T245" i="10"/>
  <c r="U245" i="10" s="1"/>
  <c r="V245" i="10" s="1"/>
  <c r="T69" i="10"/>
  <c r="U69" i="10" s="1"/>
  <c r="V69" i="10" s="1"/>
  <c r="N107" i="10"/>
  <c r="R107" i="10" s="1"/>
  <c r="T219" i="10"/>
  <c r="U219" i="10" s="1"/>
  <c r="N151" i="10"/>
  <c r="R151" i="10" s="1"/>
  <c r="N244" i="10"/>
  <c r="R244" i="10" s="1"/>
  <c r="T126" i="10"/>
  <c r="U126" i="10" s="1"/>
  <c r="R116" i="10"/>
  <c r="V116" i="10" s="1"/>
  <c r="N290" i="10"/>
  <c r="R290" i="10" s="1"/>
  <c r="V290" i="10" s="1"/>
  <c r="R163" i="10"/>
  <c r="T228" i="10"/>
  <c r="U228" i="10" s="1"/>
  <c r="N278" i="10"/>
  <c r="R278" i="10" s="1"/>
  <c r="N113" i="10"/>
  <c r="R113" i="10" s="1"/>
  <c r="N64" i="10"/>
  <c r="R64" i="10" s="1"/>
  <c r="T287" i="10"/>
  <c r="U287" i="10" s="1"/>
  <c r="V287" i="10" s="1"/>
  <c r="T70" i="10"/>
  <c r="U70" i="10" s="1"/>
  <c r="N311" i="10"/>
  <c r="R311" i="10" s="1"/>
  <c r="V311" i="10" s="1"/>
  <c r="N66" i="10"/>
  <c r="R66" i="10" s="1"/>
  <c r="V792" i="6"/>
  <c r="W792" i="6" s="1"/>
  <c r="V1503" i="6"/>
  <c r="W1503" i="6" s="1"/>
  <c r="V2253" i="6"/>
  <c r="W2253" i="6" s="1"/>
  <c r="V2125" i="6"/>
  <c r="W2125" i="6" s="1"/>
  <c r="V995" i="6"/>
  <c r="W995" i="6" s="1"/>
  <c r="V637" i="6"/>
  <c r="W637" i="6" s="1"/>
  <c r="V1246" i="6"/>
  <c r="W1246" i="6" s="1"/>
  <c r="V266" i="6"/>
  <c r="W266" i="6" s="1"/>
  <c r="V1061" i="6"/>
  <c r="W1061" i="6" s="1"/>
  <c r="V1334" i="6"/>
  <c r="W1334" i="6" s="1"/>
  <c r="V1780" i="6"/>
  <c r="W1780" i="6" s="1"/>
  <c r="V290" i="6"/>
  <c r="W290" i="6" s="1"/>
  <c r="V744" i="6"/>
  <c r="W744" i="6" s="1"/>
  <c r="V1562" i="6"/>
  <c r="W1562" i="6" s="1"/>
  <c r="V1173" i="6"/>
  <c r="W1173" i="6" s="1"/>
  <c r="V2110" i="6"/>
  <c r="W2110" i="6" s="1"/>
  <c r="V1883" i="6"/>
  <c r="W1883" i="6" s="1"/>
  <c r="V322" i="6"/>
  <c r="W322" i="6" s="1"/>
  <c r="V1432" i="6"/>
  <c r="W1432" i="6" s="1"/>
  <c r="V474" i="6"/>
  <c r="W474" i="6" s="1"/>
  <c r="V140" i="6"/>
  <c r="W140" i="6" s="1"/>
  <c r="V1706" i="6"/>
  <c r="W1706" i="6" s="1"/>
  <c r="V2059" i="6"/>
  <c r="W2059" i="6" s="1"/>
  <c r="V849" i="6"/>
  <c r="W849" i="6" s="1"/>
  <c r="V1276" i="6"/>
  <c r="W1276" i="6" s="1"/>
  <c r="V1668" i="6"/>
  <c r="W1668" i="6" s="1"/>
  <c r="V1653" i="6"/>
  <c r="W1653" i="6" s="1"/>
  <c r="V843" i="6"/>
  <c r="W843" i="6" s="1"/>
  <c r="V803" i="6"/>
  <c r="W803" i="6" s="1"/>
  <c r="V861" i="6"/>
  <c r="W861" i="6" s="1"/>
  <c r="V203" i="6"/>
  <c r="W203" i="6" s="1"/>
  <c r="V714" i="6"/>
  <c r="W714" i="6" s="1"/>
  <c r="V1430" i="6"/>
  <c r="W1430" i="6" s="1"/>
  <c r="V362" i="6"/>
  <c r="W362" i="6" s="1"/>
  <c r="V2083" i="6"/>
  <c r="W2083" i="6" s="1"/>
  <c r="V331" i="6"/>
  <c r="W331" i="6" s="1"/>
  <c r="V752" i="6"/>
  <c r="W752" i="6" s="1"/>
  <c r="V452" i="6"/>
  <c r="W452" i="6" s="1"/>
  <c r="V1768" i="6"/>
  <c r="W1768" i="6" s="1"/>
  <c r="V2164" i="6"/>
  <c r="W2164" i="6" s="1"/>
  <c r="V1529" i="6"/>
  <c r="W1529" i="6" s="1"/>
  <c r="V2323" i="6"/>
  <c r="W2323" i="6" s="1"/>
  <c r="V580" i="6"/>
  <c r="W580" i="6" s="1"/>
  <c r="V585" i="6"/>
  <c r="W585" i="6" s="1"/>
  <c r="V2310" i="6"/>
  <c r="W2310" i="6" s="1"/>
  <c r="V1800" i="6"/>
  <c r="W1800" i="6" s="1"/>
  <c r="V1824" i="6"/>
  <c r="W1824" i="6" s="1"/>
  <c r="V1492" i="6"/>
  <c r="W1492" i="6" s="1"/>
  <c r="V850" i="6"/>
  <c r="W850" i="6" s="1"/>
  <c r="V2111" i="6"/>
  <c r="W2111" i="6" s="1"/>
  <c r="V703" i="6"/>
  <c r="W703" i="6" s="1"/>
  <c r="V1176" i="6"/>
  <c r="W1176" i="6" s="1"/>
  <c r="V1376" i="6"/>
  <c r="W1376" i="6" s="1"/>
  <c r="V1943" i="6"/>
  <c r="W1943" i="6" s="1"/>
  <c r="V1847" i="6"/>
  <c r="W1847" i="6" s="1"/>
  <c r="V1284" i="6"/>
  <c r="W1284" i="6" s="1"/>
  <c r="V1855" i="6"/>
  <c r="W1855" i="6" s="1"/>
  <c r="V659" i="6"/>
  <c r="W659" i="6" s="1"/>
  <c r="V984" i="6"/>
  <c r="W984" i="6" s="1"/>
  <c r="V1599" i="6"/>
  <c r="W1599" i="6" s="1"/>
  <c r="V608" i="6"/>
  <c r="W608" i="6" s="1"/>
  <c r="V716" i="6"/>
  <c r="W716" i="6" s="1"/>
  <c r="V1549" i="6"/>
  <c r="W1549" i="6" s="1"/>
  <c r="V767" i="6"/>
  <c r="W767" i="6" s="1"/>
  <c r="V1496" i="6"/>
  <c r="W1496" i="6" s="1"/>
  <c r="V426" i="6"/>
  <c r="W426" i="6" s="1"/>
  <c r="V577" i="6"/>
  <c r="W577" i="6" s="1"/>
  <c r="V881" i="6"/>
  <c r="W881" i="6" s="1"/>
  <c r="V2201" i="6"/>
  <c r="W2201" i="6" s="1"/>
  <c r="V2050" i="6"/>
  <c r="W2050" i="6" s="1"/>
  <c r="V1539" i="6"/>
  <c r="W1539" i="6" s="1"/>
  <c r="V159" i="6"/>
  <c r="W159" i="6" s="1"/>
  <c r="V1197" i="6"/>
  <c r="W1197" i="6" s="1"/>
  <c r="V344" i="6"/>
  <c r="W344" i="6" s="1"/>
  <c r="V1843" i="6"/>
  <c r="W1843" i="6" s="1"/>
  <c r="V235" i="6"/>
  <c r="W235" i="6" s="1"/>
  <c r="V1732" i="6"/>
  <c r="W1732" i="6" s="1"/>
  <c r="V2176" i="6"/>
  <c r="W2176" i="6" s="1"/>
  <c r="V1694" i="6"/>
  <c r="W1694" i="6" s="1"/>
  <c r="V2300" i="6"/>
  <c r="W2300" i="6" s="1"/>
  <c r="V903" i="6"/>
  <c r="W903" i="6" s="1"/>
  <c r="V357" i="6"/>
  <c r="W357" i="6" s="1"/>
  <c r="V2317" i="6"/>
  <c r="W2317" i="6" s="1"/>
  <c r="V1781" i="6"/>
  <c r="W1781" i="6" s="1"/>
  <c r="V2064" i="6"/>
  <c r="W2064" i="6" s="1"/>
  <c r="V959" i="6"/>
  <c r="W959" i="6" s="1"/>
  <c r="V546" i="6"/>
  <c r="W546" i="6" s="1"/>
  <c r="V1228" i="6"/>
  <c r="W1228" i="6" s="1"/>
  <c r="V986" i="6"/>
  <c r="W986" i="6" s="1"/>
  <c r="V1807" i="6"/>
  <c r="W1807" i="6" s="1"/>
  <c r="V779" i="6"/>
  <c r="W779" i="6" s="1"/>
  <c r="V435" i="6"/>
  <c r="W435" i="6" s="1"/>
  <c r="V1534" i="6"/>
  <c r="W1534" i="6" s="1"/>
  <c r="V690" i="6"/>
  <c r="W690" i="6" s="1"/>
  <c r="V2153" i="6"/>
  <c r="W2153" i="6" s="1"/>
  <c r="V1819" i="6"/>
  <c r="W1819" i="6" s="1"/>
  <c r="V1853" i="6"/>
  <c r="W1853" i="6" s="1"/>
  <c r="V708" i="6"/>
  <c r="W708" i="6" s="1"/>
  <c r="V1971" i="6"/>
  <c r="W1971" i="6" s="1"/>
  <c r="V1673" i="6"/>
  <c r="W1673" i="6" s="1"/>
  <c r="V805" i="6"/>
  <c r="W805" i="6" s="1"/>
  <c r="V794" i="6"/>
  <c r="W794" i="6" s="1"/>
  <c r="V1177" i="6"/>
  <c r="W1177" i="6" s="1"/>
  <c r="V463" i="6"/>
  <c r="W463" i="6" s="1"/>
  <c r="V646" i="6"/>
  <c r="W646" i="6" s="1"/>
  <c r="V2060" i="6"/>
  <c r="W2060" i="6" s="1"/>
  <c r="V301" i="6"/>
  <c r="W301" i="6" s="1"/>
  <c r="V2134" i="6"/>
  <c r="W2134" i="6" s="1"/>
  <c r="V2032" i="6"/>
  <c r="W2032" i="6" s="1"/>
  <c r="V745" i="6"/>
  <c r="W745" i="6" s="1"/>
  <c r="V2213" i="6"/>
  <c r="W2213" i="6" s="1"/>
  <c r="V502" i="6"/>
  <c r="W502" i="6" s="1"/>
  <c r="V2003" i="6"/>
  <c r="W2003" i="6" s="1"/>
  <c r="V674" i="6"/>
  <c r="W674" i="6" s="1"/>
  <c r="V355" i="6"/>
  <c r="W355" i="6" s="1"/>
  <c r="V2275" i="6"/>
  <c r="W2275" i="6" s="1"/>
  <c r="V392" i="6"/>
  <c r="W392" i="6" s="1"/>
  <c r="V1026" i="6"/>
  <c r="W1026" i="6" s="1"/>
  <c r="V2340" i="6"/>
  <c r="W2340" i="6" s="1"/>
  <c r="V2168" i="6"/>
  <c r="W2168" i="6" s="1"/>
  <c r="V1912" i="6"/>
  <c r="W1912" i="6" s="1"/>
  <c r="V1013" i="6"/>
  <c r="W1013" i="6" s="1"/>
  <c r="V1435" i="6"/>
  <c r="W1435" i="6" s="1"/>
  <c r="V1079" i="6"/>
  <c r="W1079" i="6" s="1"/>
  <c r="V927" i="6"/>
  <c r="W927" i="6" s="1"/>
  <c r="V1380" i="6"/>
  <c r="W1380" i="6" s="1"/>
  <c r="V1368" i="6"/>
  <c r="W1368" i="6" s="1"/>
  <c r="V1999" i="6"/>
  <c r="W1999" i="6" s="1"/>
  <c r="V1886" i="6"/>
  <c r="W1886" i="6" s="1"/>
  <c r="V647" i="6"/>
  <c r="W647" i="6" s="1"/>
  <c r="V626" i="6"/>
  <c r="W626" i="6" s="1"/>
  <c r="V1152" i="6"/>
  <c r="W1152" i="6" s="1"/>
  <c r="V694" i="6"/>
  <c r="W694" i="6" s="1"/>
  <c r="V2151" i="6"/>
  <c r="W2151" i="6" s="1"/>
  <c r="V1447" i="6"/>
  <c r="W1447" i="6" s="1"/>
  <c r="V1143" i="6"/>
  <c r="W1143" i="6" s="1"/>
  <c r="V2207" i="6"/>
  <c r="W2207" i="6" s="1"/>
  <c r="V1552" i="6"/>
  <c r="W1552" i="6" s="1"/>
  <c r="V1773" i="6"/>
  <c r="W1773" i="6" s="1"/>
  <c r="V1602" i="6"/>
  <c r="W1602" i="6" s="1"/>
  <c r="V98" i="6"/>
  <c r="W98" i="6" s="1"/>
  <c r="V2081" i="6"/>
  <c r="W2081" i="6" s="1"/>
  <c r="V2093" i="6"/>
  <c r="W2093" i="6" s="1"/>
  <c r="V204" i="6"/>
  <c r="W204" i="6" s="1"/>
  <c r="V345" i="6"/>
  <c r="W345" i="6" s="1"/>
  <c r="V866" i="6"/>
  <c r="W866" i="6" s="1"/>
  <c r="V1357" i="6"/>
  <c r="W1357" i="6" s="1"/>
  <c r="V55" i="6"/>
  <c r="W55" i="6" s="1"/>
  <c r="V328" i="6"/>
  <c r="W328" i="6" s="1"/>
  <c r="V961" i="6"/>
  <c r="W961" i="6" s="1"/>
  <c r="V554" i="6"/>
  <c r="W554" i="6" s="1"/>
  <c r="V1147" i="6"/>
  <c r="W1147" i="6" s="1"/>
  <c r="V1951" i="6"/>
  <c r="W1951" i="6" s="1"/>
  <c r="V508" i="6"/>
  <c r="W508" i="6" s="1"/>
  <c r="V213" i="6"/>
  <c r="W213" i="6" s="1"/>
  <c r="V1011" i="6"/>
  <c r="W1011" i="6" s="1"/>
  <c r="V1210" i="6"/>
  <c r="W1210" i="6" s="1"/>
  <c r="V1438" i="6"/>
  <c r="W1438" i="6" s="1"/>
  <c r="V1846" i="6"/>
  <c r="W1846" i="6" s="1"/>
  <c r="V1700" i="6"/>
  <c r="W1700" i="6" s="1"/>
  <c r="V1550" i="6"/>
  <c r="W1550" i="6" s="1"/>
  <c r="V1499" i="6"/>
  <c r="W1499" i="6" s="1"/>
  <c r="V340" i="6"/>
  <c r="W340" i="6" s="1"/>
  <c r="V269" i="6"/>
  <c r="W269" i="6" s="1"/>
  <c r="V2116" i="6"/>
  <c r="W2116" i="6" s="1"/>
  <c r="V1033" i="6"/>
  <c r="W1033" i="6" s="1"/>
  <c r="V1960" i="6"/>
  <c r="W1960" i="6" s="1"/>
  <c r="V51" i="6"/>
  <c r="W51" i="6" s="1"/>
  <c r="V409" i="6"/>
  <c r="W409" i="6" s="1"/>
  <c r="V438" i="6"/>
  <c r="W438" i="6" s="1"/>
  <c r="V657" i="6"/>
  <c r="W657" i="6" s="1"/>
  <c r="V260" i="6"/>
  <c r="W260" i="6" s="1"/>
  <c r="V2113" i="6"/>
  <c r="W2113" i="6" s="1"/>
  <c r="V1888" i="6"/>
  <c r="W1888" i="6" s="1"/>
  <c r="V2092" i="6"/>
  <c r="W2092" i="6" s="1"/>
  <c r="V649" i="6"/>
  <c r="W649" i="6" s="1"/>
  <c r="V1427" i="6"/>
  <c r="W1427" i="6" s="1"/>
  <c r="V2212" i="6"/>
  <c r="W2212" i="6" s="1"/>
  <c r="V892" i="6"/>
  <c r="W892" i="6" s="1"/>
  <c r="V1825" i="6"/>
  <c r="W1825" i="6" s="1"/>
  <c r="V1836" i="6"/>
  <c r="W1836" i="6" s="1"/>
  <c r="V625" i="6"/>
  <c r="W625" i="6" s="1"/>
  <c r="V1485" i="6"/>
  <c r="W1485" i="6" s="1"/>
  <c r="V2148" i="6"/>
  <c r="W2148" i="6" s="1"/>
  <c r="V712" i="6"/>
  <c r="W712" i="6" s="1"/>
  <c r="V1352" i="6"/>
  <c r="W1352" i="6" s="1"/>
  <c r="V1179" i="6"/>
  <c r="W1179" i="6" s="1"/>
  <c r="V1331" i="6"/>
  <c r="W1331" i="6" s="1"/>
  <c r="V1369" i="6"/>
  <c r="W1369" i="6" s="1"/>
  <c r="V2127" i="6"/>
  <c r="W2127" i="6" s="1"/>
  <c r="V1136" i="6"/>
  <c r="W1136" i="6" s="1"/>
  <c r="V732" i="6"/>
  <c r="W732" i="6" s="1"/>
  <c r="V1207" i="6"/>
  <c r="W1207" i="6" s="1"/>
  <c r="V1354" i="6"/>
  <c r="W1354" i="6" s="1"/>
  <c r="V347" i="6"/>
  <c r="W347" i="6" s="1"/>
  <c r="V831" i="6"/>
  <c r="W831" i="6" s="1"/>
  <c r="V824" i="6"/>
  <c r="W824" i="6" s="1"/>
  <c r="V1926" i="6"/>
  <c r="W1926" i="6" s="1"/>
  <c r="V604" i="6"/>
  <c r="W604" i="6" s="1"/>
  <c r="V1488" i="6"/>
  <c r="W1488" i="6" s="1"/>
  <c r="V1519" i="6"/>
  <c r="W1519" i="6" s="1"/>
  <c r="V2243" i="6"/>
  <c r="W2243" i="6" s="1"/>
  <c r="V284" i="6"/>
  <c r="W284" i="6" s="1"/>
  <c r="V757" i="6"/>
  <c r="W757" i="6" s="1"/>
  <c r="V334" i="6"/>
  <c r="W334" i="6" s="1"/>
  <c r="V324" i="6"/>
  <c r="W324" i="6" s="1"/>
  <c r="V2312" i="6"/>
  <c r="W2312" i="6" s="1"/>
  <c r="V67" i="6"/>
  <c r="W67" i="6" s="1"/>
  <c r="V113" i="6"/>
  <c r="W113" i="6" s="1"/>
  <c r="V2069" i="6"/>
  <c r="W2069" i="6" s="1"/>
  <c r="V1852" i="6"/>
  <c r="W1852" i="6" s="1"/>
  <c r="V2345" i="6"/>
  <c r="W2345" i="6" s="1"/>
  <c r="V1774" i="6"/>
  <c r="W1774" i="6" s="1"/>
  <c r="V597" i="6"/>
  <c r="W597" i="6" s="1"/>
  <c r="V110" i="6"/>
  <c r="W110" i="6" s="1"/>
  <c r="V2195" i="6"/>
  <c r="W2195" i="6" s="1"/>
  <c r="V79" i="6"/>
  <c r="W79" i="6" s="1"/>
  <c r="V730" i="6"/>
  <c r="W730" i="6" s="1"/>
  <c r="V2042" i="6"/>
  <c r="W2042" i="6" s="1"/>
  <c r="V473" i="6"/>
  <c r="W473" i="6" s="1"/>
  <c r="V654" i="6"/>
  <c r="W654" i="6" s="1"/>
  <c r="V171" i="6"/>
  <c r="W171" i="6" s="1"/>
  <c r="V882" i="6"/>
  <c r="W882" i="6" s="1"/>
  <c r="V661" i="6"/>
  <c r="W661" i="6" s="1"/>
  <c r="V1038" i="6"/>
  <c r="W1038" i="6" s="1"/>
  <c r="V489" i="6"/>
  <c r="W489" i="6" s="1"/>
  <c r="V1737" i="6"/>
  <c r="W1737" i="6" s="1"/>
  <c r="V1818" i="6"/>
  <c r="W1818" i="6" s="1"/>
  <c r="V326" i="6"/>
  <c r="W326" i="6" s="1"/>
  <c r="V1647" i="6"/>
  <c r="W1647" i="6" s="1"/>
  <c r="V606" i="6"/>
  <c r="W606" i="6" s="1"/>
  <c r="V721" i="6"/>
  <c r="W721" i="6" s="1"/>
  <c r="V116" i="6"/>
  <c r="W116" i="6" s="1"/>
  <c r="V688" i="6"/>
  <c r="W688" i="6" s="1"/>
  <c r="V746" i="6"/>
  <c r="W746" i="6" s="1"/>
  <c r="V2131" i="6"/>
  <c r="W2131" i="6" s="1"/>
  <c r="V1988" i="6"/>
  <c r="W1988" i="6" s="1"/>
  <c r="V196" i="6"/>
  <c r="W196" i="6" s="1"/>
  <c r="V1916" i="6"/>
  <c r="W1916" i="6" s="1"/>
  <c r="V603" i="6"/>
  <c r="W603" i="6" s="1"/>
  <c r="V1877" i="6"/>
  <c r="W1877" i="6" s="1"/>
  <c r="V860" i="6"/>
  <c r="W860" i="6" s="1"/>
  <c r="V245" i="6"/>
  <c r="W245" i="6" s="1"/>
  <c r="V13" i="6"/>
  <c r="W13" i="6" s="1"/>
  <c r="V300" i="6"/>
  <c r="W300" i="6" s="1"/>
  <c r="V1559" i="6"/>
  <c r="W1559" i="6" s="1"/>
  <c r="V1972" i="6"/>
  <c r="W1972" i="6" s="1"/>
  <c r="V1851" i="6"/>
  <c r="W1851" i="6" s="1"/>
  <c r="V1037" i="6"/>
  <c r="W1037" i="6" s="1"/>
  <c r="V894" i="6"/>
  <c r="W894" i="6" s="1"/>
  <c r="V1869" i="6"/>
  <c r="W1869" i="6" s="1"/>
  <c r="V240" i="6"/>
  <c r="W240" i="6" s="1"/>
  <c r="V907" i="6"/>
  <c r="W907" i="6" s="1"/>
  <c r="V2255" i="6"/>
  <c r="W2255" i="6" s="1"/>
  <c r="V239" i="6"/>
  <c r="W239" i="6" s="1"/>
  <c r="V176" i="6"/>
  <c r="W176" i="6" s="1"/>
  <c r="V1721" i="6"/>
  <c r="W1721" i="6" s="1"/>
  <c r="V2344" i="6"/>
  <c r="W2344" i="6" s="1"/>
  <c r="V651" i="6"/>
  <c r="W651" i="6" s="1"/>
  <c r="V262" i="6"/>
  <c r="W262" i="6" s="1"/>
  <c r="V443" i="6"/>
  <c r="W443" i="6" s="1"/>
  <c r="V2024" i="6"/>
  <c r="W2024" i="6" s="1"/>
  <c r="V1765" i="6"/>
  <c r="W1765" i="6" s="1"/>
  <c r="V722" i="6"/>
  <c r="W722" i="6" s="1"/>
  <c r="V2039" i="6"/>
  <c r="W2039" i="6" s="1"/>
  <c r="V1465" i="6"/>
  <c r="W1465" i="6" s="1"/>
  <c r="V2126" i="6"/>
  <c r="W2126" i="6" s="1"/>
  <c r="V1298" i="6"/>
  <c r="W1298" i="6" s="1"/>
  <c r="V401" i="6"/>
  <c r="W401" i="6" s="1"/>
  <c r="V147" i="6"/>
  <c r="W147" i="6" s="1"/>
  <c r="V2143" i="6"/>
  <c r="W2143" i="6" s="1"/>
  <c r="V286" i="6"/>
  <c r="W286" i="6" s="1"/>
  <c r="V1981" i="6"/>
  <c r="W1981" i="6" s="1"/>
  <c r="V889" i="6"/>
  <c r="W889" i="6" s="1"/>
  <c r="V1782" i="6"/>
  <c r="W1782" i="6" s="1"/>
  <c r="V1598" i="6"/>
  <c r="W1598" i="6" s="1"/>
  <c r="V460" i="6"/>
  <c r="W460" i="6" s="1"/>
  <c r="V977" i="6"/>
  <c r="W977" i="6" s="1"/>
  <c r="V1931" i="6"/>
  <c r="W1931" i="6" s="1"/>
  <c r="V1356" i="6"/>
  <c r="W1356" i="6" s="1"/>
  <c r="V1267" i="6"/>
  <c r="W1267" i="6" s="1"/>
  <c r="V513" i="6"/>
  <c r="W513" i="6" s="1"/>
  <c r="V650" i="6"/>
  <c r="W650" i="6" s="1"/>
  <c r="V437" i="6"/>
  <c r="W437" i="6" s="1"/>
  <c r="V1028" i="6"/>
  <c r="W1028" i="6" s="1"/>
  <c r="V1641" i="6"/>
  <c r="W1641" i="6" s="1"/>
  <c r="V330" i="6"/>
  <c r="W330" i="6" s="1"/>
  <c r="V1015" i="6"/>
  <c r="W1015" i="6" s="1"/>
  <c r="V1697" i="6"/>
  <c r="W1697" i="6" s="1"/>
  <c r="V466" i="6"/>
  <c r="W466" i="6" s="1"/>
  <c r="V584" i="6"/>
  <c r="W584" i="6" s="1"/>
  <c r="V1317" i="6"/>
  <c r="W1317" i="6" s="1"/>
  <c r="V1744" i="6"/>
  <c r="W1744" i="6" s="1"/>
  <c r="V1204" i="6"/>
  <c r="W1204" i="6" s="1"/>
  <c r="V1240" i="6"/>
  <c r="W1240" i="6" s="1"/>
  <c r="V808" i="6"/>
  <c r="W808" i="6" s="1"/>
  <c r="V217" i="6"/>
  <c r="W217" i="6" s="1"/>
  <c r="V1543" i="6"/>
  <c r="W1543" i="6" s="1"/>
  <c r="V136" i="6"/>
  <c r="W136" i="6" s="1"/>
  <c r="V1771" i="6"/>
  <c r="W1771" i="6" s="1"/>
  <c r="V223" i="6"/>
  <c r="W223" i="6" s="1"/>
  <c r="V1326" i="6"/>
  <c r="W1326" i="6" s="1"/>
  <c r="V410" i="6"/>
  <c r="W410" i="6" s="1"/>
  <c r="V1347" i="6"/>
  <c r="W1347" i="6" s="1"/>
  <c r="V1856" i="6"/>
  <c r="W1856" i="6" s="1"/>
  <c r="V1459" i="6"/>
  <c r="W1459" i="6" s="1"/>
  <c r="V2072" i="6"/>
  <c r="W2072" i="6" s="1"/>
  <c r="V561" i="6"/>
  <c r="W561" i="6" s="1"/>
  <c r="V1919" i="6"/>
  <c r="W1919" i="6" s="1"/>
  <c r="V846" i="6"/>
  <c r="W846" i="6" s="1"/>
  <c r="V256" i="6"/>
  <c r="W256" i="6" s="1"/>
  <c r="V261" i="6"/>
  <c r="W261" i="6" s="1"/>
  <c r="V161" i="6"/>
  <c r="W161" i="6" s="1"/>
  <c r="V598" i="6"/>
  <c r="W598" i="6" s="1"/>
  <c r="V2217" i="6"/>
  <c r="W2217" i="6" s="1"/>
  <c r="V991" i="6"/>
  <c r="W991" i="6" s="1"/>
  <c r="V1134" i="6"/>
  <c r="W1134" i="6" s="1"/>
  <c r="V416" i="6"/>
  <c r="W416" i="6" s="1"/>
  <c r="V432" i="6"/>
  <c r="W432" i="6" s="1"/>
  <c r="V1978" i="6"/>
  <c r="W1978" i="6" s="1"/>
  <c r="V648" i="6"/>
  <c r="W648" i="6" s="1"/>
  <c r="V1454" i="6"/>
  <c r="W1454" i="6" s="1"/>
  <c r="V287" i="6"/>
  <c r="W287" i="6" s="1"/>
  <c r="V545" i="6"/>
  <c r="W545" i="6" s="1"/>
  <c r="V2183" i="6"/>
  <c r="W2183" i="6" s="1"/>
  <c r="V414" i="6"/>
  <c r="W414" i="6" s="1"/>
  <c r="V719" i="6"/>
  <c r="W719" i="6" s="1"/>
  <c r="V1756" i="6"/>
  <c r="W1756" i="6" s="1"/>
  <c r="V1473" i="6"/>
  <c r="W1473" i="6" s="1"/>
  <c r="V1088" i="6"/>
  <c r="W1088" i="6" s="1"/>
  <c r="V2077" i="6"/>
  <c r="W2077" i="6" s="1"/>
  <c r="V973" i="6"/>
  <c r="W973" i="6" s="1"/>
  <c r="V1537" i="6"/>
  <c r="W1537" i="6" s="1"/>
  <c r="V88" i="6"/>
  <c r="W88" i="6" s="1"/>
  <c r="V246" i="6"/>
  <c r="W246" i="6" s="1"/>
  <c r="V361" i="6"/>
  <c r="W361" i="6" s="1"/>
  <c r="V1489" i="6"/>
  <c r="W1489" i="6" s="1"/>
  <c r="V563" i="6"/>
  <c r="W563" i="6" s="1"/>
  <c r="V1094" i="6"/>
  <c r="W1094" i="6" s="1"/>
  <c r="V1726" i="6"/>
  <c r="W1726" i="6" s="1"/>
  <c r="V1110" i="6"/>
  <c r="W1110" i="6" s="1"/>
  <c r="V1563" i="6"/>
  <c r="W1563" i="6" s="1"/>
  <c r="V1913" i="6"/>
  <c r="W1913" i="6" s="1"/>
  <c r="V633" i="6"/>
  <c r="W633" i="6" s="1"/>
  <c r="V1471" i="6"/>
  <c r="W1471" i="6" s="1"/>
  <c r="V400" i="6"/>
  <c r="W400" i="6" s="1"/>
  <c r="V1612" i="6"/>
  <c r="W1612" i="6" s="1"/>
  <c r="V1505" i="6"/>
  <c r="W1505" i="6" s="1"/>
  <c r="V2167" i="6"/>
  <c r="W2167" i="6" s="1"/>
  <c r="V1290" i="6"/>
  <c r="W1290" i="6" s="1"/>
  <c r="V1283" i="6"/>
  <c r="W1283" i="6" s="1"/>
  <c r="V1588" i="6"/>
  <c r="W1588" i="6" s="1"/>
  <c r="V720" i="6"/>
  <c r="W720" i="6" s="1"/>
  <c r="V781" i="6"/>
  <c r="W781" i="6" s="1"/>
  <c r="V30" i="6"/>
  <c r="W30" i="6" s="1"/>
  <c r="V1428" i="6"/>
  <c r="W1428" i="6" s="1"/>
  <c r="V1387" i="6"/>
  <c r="W1387" i="6" s="1"/>
  <c r="V2289" i="6"/>
  <c r="W2289" i="6" s="1"/>
  <c r="V188" i="6"/>
  <c r="W188" i="6" s="1"/>
  <c r="V323" i="6"/>
  <c r="W323" i="6" s="1"/>
  <c r="V581" i="6"/>
  <c r="W581" i="6" s="1"/>
  <c r="V1629" i="6"/>
  <c r="W1629" i="6" s="1"/>
  <c r="V1616" i="6"/>
  <c r="W1616" i="6" s="1"/>
  <c r="V335" i="6"/>
  <c r="W335" i="6" s="1"/>
  <c r="V543" i="6"/>
  <c r="W543" i="6" s="1"/>
  <c r="V2276" i="6"/>
  <c r="W2276" i="6" s="1"/>
  <c r="V761" i="6"/>
  <c r="W761" i="6" s="1"/>
  <c r="V249" i="6"/>
  <c r="W249" i="6" s="1"/>
  <c r="V1574" i="6"/>
  <c r="W1574" i="6" s="1"/>
  <c r="V1162" i="6"/>
  <c r="W1162" i="6" s="1"/>
  <c r="V1166" i="6"/>
  <c r="W1166" i="6" s="1"/>
  <c r="V1188" i="6"/>
  <c r="W1188" i="6" s="1"/>
  <c r="V2035" i="6"/>
  <c r="W2035" i="6" s="1"/>
  <c r="V1057" i="6"/>
  <c r="W1057" i="6" s="1"/>
  <c r="V909" i="6"/>
  <c r="W909" i="6" s="1"/>
  <c r="V1271" i="6"/>
  <c r="W1271" i="6" s="1"/>
  <c r="V1253" i="6"/>
  <c r="W1253" i="6" s="1"/>
  <c r="V1195" i="6"/>
  <c r="W1195" i="6" s="1"/>
  <c r="V1777" i="6"/>
  <c r="W1777" i="6" s="1"/>
  <c r="V1822" i="6"/>
  <c r="W1822" i="6" s="1"/>
  <c r="V706" i="6"/>
  <c r="W706" i="6" s="1"/>
  <c r="V1397" i="6"/>
  <c r="W1397" i="6" s="1"/>
  <c r="V231" i="6"/>
  <c r="W231" i="6" s="1"/>
  <c r="V2045" i="6"/>
  <c r="W2045" i="6" s="1"/>
  <c r="V1341" i="6"/>
  <c r="W1341" i="6" s="1"/>
  <c r="V1587" i="6"/>
  <c r="W1587" i="6" s="1"/>
  <c r="V293" i="6"/>
  <c r="W293" i="6" s="1"/>
  <c r="V1124" i="6"/>
  <c r="W1124" i="6" s="1"/>
  <c r="V521" i="6"/>
  <c r="W521" i="6" s="1"/>
  <c r="V472" i="6"/>
  <c r="W472" i="6" s="1"/>
  <c r="V1273" i="6"/>
  <c r="W1273" i="6" s="1"/>
  <c r="V458" i="6"/>
  <c r="W458" i="6" s="1"/>
  <c r="V157" i="6"/>
  <c r="W157" i="6" s="1"/>
  <c r="V2150" i="6"/>
  <c r="W2150" i="6" s="1"/>
  <c r="V2200" i="6"/>
  <c r="W2200" i="6" s="1"/>
  <c r="V1302" i="6"/>
  <c r="W1302" i="6" s="1"/>
  <c r="V285" i="6"/>
  <c r="W285" i="6" s="1"/>
  <c r="V660" i="6"/>
  <c r="W660" i="6" s="1"/>
  <c r="V1122" i="6"/>
  <c r="W1122" i="6" s="1"/>
  <c r="V491" i="6"/>
  <c r="W491" i="6" s="1"/>
  <c r="V156" i="6"/>
  <c r="W156" i="6" s="1"/>
  <c r="V879" i="6"/>
  <c r="W879" i="6" s="1"/>
  <c r="V1154" i="6"/>
  <c r="W1154" i="6" s="1"/>
  <c r="V1379" i="6"/>
  <c r="W1379" i="6" s="1"/>
  <c r="V1922" i="6"/>
  <c r="W1922" i="6" s="1"/>
  <c r="V148" i="6"/>
  <c r="W148" i="6" s="1"/>
  <c r="V725" i="6"/>
  <c r="W725" i="6" s="1"/>
  <c r="V558" i="6"/>
  <c r="W558" i="6" s="1"/>
  <c r="V225" i="6"/>
  <c r="W225" i="6" s="1"/>
  <c r="V2112" i="6"/>
  <c r="W2112" i="6" s="1"/>
  <c r="V29" i="6"/>
  <c r="W29" i="6" s="1"/>
  <c r="V530" i="6"/>
  <c r="W530" i="6" s="1"/>
  <c r="V870" i="6"/>
  <c r="W870" i="6" s="1"/>
  <c r="V11" i="6"/>
  <c r="W11" i="6" s="1"/>
  <c r="V1002" i="6"/>
  <c r="W1002" i="6" s="1"/>
  <c r="V47" i="6"/>
  <c r="W47" i="6" s="1"/>
  <c r="V1001" i="6"/>
  <c r="W1001" i="6" s="1"/>
  <c r="V342" i="6"/>
  <c r="W342" i="6" s="1"/>
  <c r="V14" i="6"/>
  <c r="W14" i="6" s="1"/>
  <c r="V1275" i="6"/>
  <c r="W1275" i="6" s="1"/>
  <c r="V1977" i="6"/>
  <c r="W1977" i="6" s="1"/>
  <c r="V742" i="6"/>
  <c r="W742" i="6" s="1"/>
  <c r="V1507" i="6"/>
  <c r="W1507" i="6" s="1"/>
  <c r="V1610" i="6"/>
  <c r="W1610" i="6" s="1"/>
  <c r="V519" i="6"/>
  <c r="W519" i="6" s="1"/>
  <c r="V562" i="6"/>
  <c r="W562" i="6" s="1"/>
  <c r="V17" i="6"/>
  <c r="W17" i="6" s="1"/>
  <c r="V740" i="6"/>
  <c r="W740" i="6" s="1"/>
  <c r="V1861" i="6"/>
  <c r="W1861" i="6" s="1"/>
  <c r="V1205" i="6"/>
  <c r="W1205" i="6" s="1"/>
  <c r="V1328" i="6"/>
  <c r="W1328" i="6" s="1"/>
  <c r="V536" i="6"/>
  <c r="W536" i="6" s="1"/>
  <c r="V820" i="6"/>
  <c r="W820" i="6" s="1"/>
  <c r="V687" i="6"/>
  <c r="W687" i="6" s="1"/>
  <c r="V811" i="6"/>
  <c r="W811" i="6" s="1"/>
  <c r="V1442" i="6"/>
  <c r="W1442" i="6" s="1"/>
  <c r="V1880" i="6"/>
  <c r="W1880" i="6" s="1"/>
  <c r="V1132" i="6"/>
  <c r="W1132" i="6" s="1"/>
  <c r="V1617" i="6"/>
  <c r="W1617" i="6" s="1"/>
  <c r="V1464" i="6"/>
  <c r="W1464" i="6" s="1"/>
  <c r="V1763" i="6"/>
  <c r="W1763" i="6" s="1"/>
  <c r="V1663" i="6"/>
  <c r="W1663" i="6" s="1"/>
  <c r="V457" i="6"/>
  <c r="W457" i="6" s="1"/>
  <c r="V773" i="6"/>
  <c r="W773" i="6" s="1"/>
  <c r="V1268" i="6"/>
  <c r="W1268" i="6" s="1"/>
  <c r="V2254" i="6"/>
  <c r="W2254" i="6" s="1"/>
  <c r="V2331" i="6"/>
  <c r="W2331" i="6" s="1"/>
  <c r="V2359" i="6"/>
  <c r="W2359" i="6" s="1"/>
  <c r="V1945" i="6"/>
  <c r="W1945" i="6" s="1"/>
  <c r="V848" i="6"/>
  <c r="W848" i="6" s="1"/>
  <c r="V1242" i="6"/>
  <c r="W1242" i="6" s="1"/>
  <c r="V255" i="6"/>
  <c r="W255" i="6" s="1"/>
  <c r="V446" i="6"/>
  <c r="W446" i="6" s="1"/>
  <c r="V595" i="6"/>
  <c r="W595" i="6" s="1"/>
  <c r="V814" i="6"/>
  <c r="W814" i="6" s="1"/>
  <c r="V43" i="6"/>
  <c r="W43" i="6" s="1"/>
  <c r="V1449" i="6"/>
  <c r="W1449" i="6" s="1"/>
  <c r="V1648" i="6"/>
  <c r="W1648" i="6" s="1"/>
  <c r="V619" i="6"/>
  <c r="W619" i="6" s="1"/>
  <c r="V1577" i="6"/>
  <c r="W1577" i="6" s="1"/>
  <c r="V1662" i="6"/>
  <c r="W1662" i="6" s="1"/>
  <c r="V129" i="6"/>
  <c r="W129" i="6" s="1"/>
  <c r="V413" i="6"/>
  <c r="W413" i="6" s="1"/>
  <c r="V1140" i="6"/>
  <c r="W1140" i="6" s="1"/>
  <c r="V1133" i="6"/>
  <c r="W1133" i="6" s="1"/>
  <c r="V1118" i="6"/>
  <c r="W1118" i="6" s="1"/>
  <c r="V1927" i="6"/>
  <c r="W1927" i="6" s="1"/>
  <c r="V1418" i="6"/>
  <c r="W1418" i="6" s="1"/>
  <c r="V2021" i="6"/>
  <c r="W2021" i="6" s="1"/>
  <c r="V379" i="6"/>
  <c r="W379" i="6" s="1"/>
  <c r="V1320" i="6"/>
  <c r="W1320" i="6" s="1"/>
  <c r="V372" i="6"/>
  <c r="W372" i="6" s="1"/>
  <c r="V1224" i="6"/>
  <c r="W1224" i="6" s="1"/>
  <c r="V316" i="6"/>
  <c r="W316" i="6" s="1"/>
  <c r="V1554" i="6"/>
  <c r="W1554" i="6" s="1"/>
  <c r="V441" i="6"/>
  <c r="W441" i="6" s="1"/>
  <c r="V1511" i="6"/>
  <c r="W1511" i="6" s="1"/>
  <c r="V1513" i="6"/>
  <c r="W1513" i="6" s="1"/>
  <c r="V1086" i="6"/>
  <c r="W1086" i="6" s="1"/>
  <c r="V638" i="6"/>
  <c r="W638" i="6" s="1"/>
  <c r="V265" i="6"/>
  <c r="W265" i="6" s="1"/>
  <c r="V1939" i="6"/>
  <c r="W1939" i="6" s="1"/>
  <c r="V2181" i="6"/>
  <c r="W2181" i="6" s="1"/>
  <c r="V662" i="6"/>
  <c r="W662" i="6" s="1"/>
  <c r="V1316" i="6"/>
  <c r="W1316" i="6" s="1"/>
  <c r="V1797" i="6"/>
  <c r="W1797" i="6" s="1"/>
  <c r="V1095" i="6"/>
  <c r="W1095" i="6" s="1"/>
  <c r="V425" i="6"/>
  <c r="W425" i="6" s="1"/>
  <c r="V1353" i="6"/>
  <c r="W1353" i="6" s="1"/>
  <c r="V1127" i="6"/>
  <c r="W1127" i="6" s="1"/>
  <c r="V197" i="6"/>
  <c r="W197" i="6" s="1"/>
  <c r="V1472" i="6"/>
  <c r="W1472" i="6" s="1"/>
  <c r="V1479" i="6"/>
  <c r="W1479" i="6" s="1"/>
  <c r="V1172" i="6"/>
  <c r="W1172" i="6" s="1"/>
  <c r="V383" i="6"/>
  <c r="W383" i="6" s="1"/>
  <c r="V211" i="6"/>
  <c r="W211" i="6" s="1"/>
  <c r="V1090" i="6"/>
  <c r="W1090" i="6" s="1"/>
  <c r="V1168" i="6"/>
  <c r="W1168" i="6" s="1"/>
  <c r="V2086" i="6"/>
  <c r="W2086" i="6" s="1"/>
  <c r="V978" i="6"/>
  <c r="W978" i="6" s="1"/>
  <c r="V210" i="6"/>
  <c r="W210" i="6" s="1"/>
  <c r="V470" i="6"/>
  <c r="W470" i="6" s="1"/>
  <c r="V1113" i="6"/>
  <c r="W1113" i="6" s="1"/>
  <c r="V506" i="6"/>
  <c r="W506" i="6" s="1"/>
  <c r="V764" i="6"/>
  <c r="W764" i="6" s="1"/>
  <c r="V1872" i="6"/>
  <c r="W1872" i="6" s="1"/>
  <c r="V1385" i="6"/>
  <c r="W1385" i="6" s="1"/>
  <c r="V2146" i="6"/>
  <c r="W2146" i="6" s="1"/>
  <c r="V985" i="6"/>
  <c r="W985" i="6" s="1"/>
  <c r="V1521" i="6"/>
  <c r="W1521" i="6" s="1"/>
  <c r="V1770" i="6"/>
  <c r="W1770" i="6" s="1"/>
  <c r="V1020" i="6"/>
  <c r="W1020" i="6" s="1"/>
  <c r="V507" i="6"/>
  <c r="W507" i="6" s="1"/>
  <c r="V1718" i="6"/>
  <c r="W1718" i="6" s="1"/>
  <c r="V1027" i="6"/>
  <c r="W1027" i="6" s="1"/>
  <c r="V768" i="6"/>
  <c r="W768" i="6" s="1"/>
  <c r="V1571" i="6"/>
  <c r="W1571" i="6" s="1"/>
  <c r="V56" i="6"/>
  <c r="W56" i="6" s="1"/>
  <c r="V455" i="6"/>
  <c r="W455" i="6" s="1"/>
  <c r="V915" i="6"/>
  <c r="W915" i="6" s="1"/>
  <c r="V57" i="6"/>
  <c r="W57" i="6" s="1"/>
  <c r="V1580" i="6"/>
  <c r="W1580" i="6" s="1"/>
  <c r="V1236" i="6"/>
  <c r="W1236" i="6" s="1"/>
  <c r="V1078" i="6"/>
  <c r="W1078" i="6" s="1"/>
  <c r="V896" i="6"/>
  <c r="W896" i="6" s="1"/>
  <c r="V2334" i="6"/>
  <c r="W2334" i="6" s="1"/>
  <c r="V2360" i="6"/>
  <c r="W2360" i="6" s="1"/>
  <c r="V1930" i="6"/>
  <c r="W1930" i="6" s="1"/>
  <c r="V599" i="6"/>
  <c r="W599" i="6" s="1"/>
  <c r="V620" i="6"/>
  <c r="W620" i="6" s="1"/>
  <c r="V2135" i="6"/>
  <c r="W2135" i="6" s="1"/>
  <c r="V1199" i="6"/>
  <c r="W1199" i="6" s="1"/>
  <c r="V105" i="6"/>
  <c r="W105" i="6" s="1"/>
  <c r="V822" i="6"/>
  <c r="W822" i="6" s="1"/>
  <c r="V989" i="6"/>
  <c r="W989" i="6" s="1"/>
  <c r="V1601" i="6"/>
  <c r="W1601" i="6" s="1"/>
  <c r="V1607" i="6"/>
  <c r="W1607" i="6" s="1"/>
  <c r="V2222" i="6"/>
  <c r="W2222" i="6" s="1"/>
  <c r="V1820" i="6"/>
  <c r="W1820" i="6" s="1"/>
  <c r="V26" i="6"/>
  <c r="W26" i="6" s="1"/>
  <c r="V1683" i="6"/>
  <c r="W1683" i="6" s="1"/>
  <c r="V1150" i="6"/>
  <c r="W1150" i="6" s="1"/>
  <c r="V629" i="6"/>
  <c r="W629" i="6" s="1"/>
  <c r="V456" i="6"/>
  <c r="W456" i="6" s="1"/>
  <c r="V2023" i="6"/>
  <c r="W2023" i="6" s="1"/>
  <c r="V2202" i="6"/>
  <c r="W2202" i="6" s="1"/>
  <c r="V1541" i="6"/>
  <c r="W1541" i="6" s="1"/>
  <c r="V653" i="6"/>
  <c r="W653" i="6" s="1"/>
  <c r="V1196" i="6"/>
  <c r="W1196" i="6" s="1"/>
  <c r="V1104" i="6"/>
  <c r="W1104" i="6" s="1"/>
  <c r="V1423" i="6"/>
  <c r="W1423" i="6" s="1"/>
  <c r="V589" i="6"/>
  <c r="W589" i="6" s="1"/>
  <c r="V786" i="6"/>
  <c r="W786" i="6" s="1"/>
  <c r="V1345" i="6"/>
  <c r="W1345" i="6" s="1"/>
  <c r="V209" i="6"/>
  <c r="W209" i="6" s="1"/>
  <c r="V1461" i="6"/>
  <c r="W1461" i="6" s="1"/>
  <c r="V1395" i="6"/>
  <c r="W1395" i="6" s="1"/>
  <c r="V1463" i="6"/>
  <c r="W1463" i="6" s="1"/>
  <c r="V2044" i="6"/>
  <c r="W2044" i="6" s="1"/>
  <c r="V1832" i="6"/>
  <c r="W1832" i="6" s="1"/>
  <c r="V382" i="6"/>
  <c r="W382" i="6" s="1"/>
  <c r="V306" i="6"/>
  <c r="W306" i="6" s="1"/>
  <c r="V797" i="6"/>
  <c r="W797" i="6" s="1"/>
  <c r="V593" i="6"/>
  <c r="W593" i="6" s="1"/>
  <c r="V1425" i="6"/>
  <c r="W1425" i="6" s="1"/>
  <c r="V2109" i="6"/>
  <c r="W2109" i="6" s="1"/>
  <c r="V1660" i="6"/>
  <c r="W1660" i="6" s="1"/>
  <c r="V2067" i="6"/>
  <c r="W2067" i="6" s="1"/>
  <c r="V1148" i="6"/>
  <c r="W1148" i="6" s="1"/>
  <c r="V1874" i="6"/>
  <c r="W1874" i="6" s="1"/>
  <c r="V1280" i="6"/>
  <c r="W1280" i="6" s="1"/>
  <c r="V775" i="6"/>
  <c r="W775" i="6" s="1"/>
  <c r="V1801" i="6"/>
  <c r="W1801" i="6" s="1"/>
  <c r="V2037" i="6"/>
  <c r="W2037" i="6" s="1"/>
  <c r="V1000" i="6"/>
  <c r="W1000" i="6" s="1"/>
  <c r="V2084" i="6"/>
  <c r="W2084" i="6" s="1"/>
  <c r="V1901" i="6"/>
  <c r="W1901" i="6" s="1"/>
  <c r="V1868" i="6"/>
  <c r="W1868" i="6" s="1"/>
  <c r="V2284" i="6"/>
  <c r="W2284" i="6" s="1"/>
  <c r="V365" i="6"/>
  <c r="W365" i="6" s="1"/>
  <c r="V198" i="6"/>
  <c r="W198" i="6" s="1"/>
  <c r="V1433" i="6"/>
  <c r="W1433" i="6" s="1"/>
  <c r="V358" i="6"/>
  <c r="W358" i="6" s="1"/>
  <c r="V2273" i="6"/>
  <c r="W2273" i="6" s="1"/>
  <c r="V766" i="6"/>
  <c r="W766" i="6" s="1"/>
  <c r="V578" i="6"/>
  <c r="W578" i="6" s="1"/>
  <c r="V1145" i="6"/>
  <c r="W1145" i="6" s="1"/>
  <c r="V1184" i="6"/>
  <c r="W1184" i="6" s="1"/>
  <c r="V1667" i="6"/>
  <c r="W1667" i="6" s="1"/>
  <c r="V2163" i="6"/>
  <c r="W2163" i="6" s="1"/>
  <c r="V535" i="6"/>
  <c r="W535" i="6" s="1"/>
  <c r="V1526" i="6"/>
  <c r="W1526" i="6" s="1"/>
  <c r="V1483" i="6"/>
  <c r="W1483" i="6" s="1"/>
  <c r="V1572" i="6"/>
  <c r="W1572" i="6" s="1"/>
  <c r="V548" i="6"/>
  <c r="W548" i="6" s="1"/>
  <c r="V185" i="6"/>
  <c r="W185" i="6" s="1"/>
  <c r="V1532" i="6"/>
  <c r="W1532" i="6" s="1"/>
  <c r="V1619" i="6"/>
  <c r="W1619" i="6" s="1"/>
  <c r="V1235" i="6"/>
  <c r="W1235" i="6" s="1"/>
  <c r="V925" i="6"/>
  <c r="W925" i="6" s="1"/>
  <c r="V853" i="6"/>
  <c r="W853" i="6" s="1"/>
  <c r="V1436" i="6"/>
  <c r="W1436" i="6" s="1"/>
  <c r="V828" i="6"/>
  <c r="W828" i="6" s="1"/>
  <c r="V1923" i="6"/>
  <c r="W1923" i="6" s="1"/>
  <c r="V1659" i="6"/>
  <c r="W1659" i="6" s="1"/>
  <c r="V1666" i="6"/>
  <c r="W1666" i="6" s="1"/>
  <c r="V1605" i="6"/>
  <c r="W1605" i="6" s="1"/>
  <c r="V1661" i="6"/>
  <c r="W1661" i="6" s="1"/>
  <c r="V1342" i="6"/>
  <c r="W1342" i="6" s="1"/>
  <c r="V398" i="6"/>
  <c r="W398" i="6" s="1"/>
  <c r="V711" i="6"/>
  <c r="W711" i="6" s="1"/>
  <c r="V1624" i="6"/>
  <c r="W1624" i="6" s="1"/>
  <c r="V307" i="6"/>
  <c r="W307" i="6" s="1"/>
  <c r="V1558" i="6"/>
  <c r="W1558" i="6" s="1"/>
  <c r="V1812" i="6"/>
  <c r="W1812" i="6" s="1"/>
  <c r="V1850" i="6"/>
  <c r="W1850" i="6" s="1"/>
  <c r="V1816" i="6"/>
  <c r="W1816" i="6" s="1"/>
  <c r="V273" i="6"/>
  <c r="W273" i="6" s="1"/>
  <c r="V1873" i="6"/>
  <c r="W1873" i="6" s="1"/>
  <c r="V538" i="6"/>
  <c r="W538" i="6" s="1"/>
  <c r="V1297" i="6"/>
  <c r="W1297" i="6" s="1"/>
  <c r="V20" i="6"/>
  <c r="W20" i="6" s="1"/>
  <c r="V131" i="6"/>
  <c r="W131" i="6" s="1"/>
  <c r="V2013" i="6"/>
  <c r="W2013" i="6" s="1"/>
  <c r="V1008" i="6"/>
  <c r="W1008" i="6" s="1"/>
  <c r="V1335" i="6"/>
  <c r="W1335" i="6" s="1"/>
  <c r="V1237" i="6"/>
  <c r="W1237" i="6" s="1"/>
  <c r="V338" i="6"/>
  <c r="W338" i="6" s="1"/>
  <c r="V2002" i="6"/>
  <c r="W2002" i="6" s="1"/>
  <c r="V1238" i="6"/>
  <c r="W1238" i="6" s="1"/>
  <c r="V873" i="6"/>
  <c r="W873" i="6" s="1"/>
  <c r="V1388" i="6"/>
  <c r="W1388" i="6" s="1"/>
  <c r="V1594" i="6"/>
  <c r="W1594" i="6" s="1"/>
  <c r="V809" i="6"/>
  <c r="W809" i="6" s="1"/>
  <c r="V793" i="6"/>
  <c r="W793" i="6" s="1"/>
  <c r="V1338" i="6"/>
  <c r="W1338" i="6" s="1"/>
  <c r="V1399" i="6"/>
  <c r="W1399" i="6" s="1"/>
  <c r="V1129" i="6"/>
  <c r="W1129" i="6" s="1"/>
  <c r="V1810" i="6"/>
  <c r="W1810" i="6" s="1"/>
  <c r="V1003" i="6"/>
  <c r="W1003" i="6" s="1"/>
  <c r="V729" i="6"/>
  <c r="W729" i="6" s="1"/>
  <c r="V2166" i="6"/>
  <c r="W2166" i="6" s="1"/>
  <c r="V1520" i="6"/>
  <c r="W1520" i="6" s="1"/>
  <c r="V1218" i="6"/>
  <c r="W1218" i="6" s="1"/>
  <c r="V475" i="6"/>
  <c r="W475" i="6" s="1"/>
  <c r="V564" i="6"/>
  <c r="W564" i="6" s="1"/>
  <c r="V2096" i="6"/>
  <c r="W2096" i="6" s="1"/>
  <c r="V128" i="6"/>
  <c r="W128" i="6" s="1"/>
  <c r="V19" i="6"/>
  <c r="W19" i="6" s="1"/>
  <c r="V2034" i="6"/>
  <c r="W2034" i="6" s="1"/>
  <c r="V1651" i="6"/>
  <c r="W1651" i="6" s="1"/>
  <c r="V395" i="6"/>
  <c r="W395" i="6" s="1"/>
  <c r="V829" i="6"/>
  <c r="W829" i="6" s="1"/>
  <c r="V2193" i="6"/>
  <c r="W2193" i="6" s="1"/>
  <c r="V1272" i="6"/>
  <c r="W1272" i="6" s="1"/>
  <c r="V1040" i="6"/>
  <c r="W1040" i="6" s="1"/>
  <c r="V2165" i="6"/>
  <c r="W2165" i="6" s="1"/>
  <c r="V2244" i="6"/>
  <c r="W2244" i="6" s="1"/>
  <c r="V181" i="6"/>
  <c r="W181" i="6" s="1"/>
  <c r="V1382" i="6"/>
  <c r="W1382" i="6" s="1"/>
  <c r="V582" i="6"/>
  <c r="W582" i="6" s="1"/>
  <c r="V1522" i="6"/>
  <c r="W1522" i="6" s="1"/>
  <c r="V1308" i="6"/>
  <c r="W1308" i="6" s="1"/>
  <c r="V453" i="6"/>
  <c r="W453" i="6" s="1"/>
  <c r="V2223" i="6"/>
  <c r="W2223" i="6" s="1"/>
  <c r="V465" i="6"/>
  <c r="W465" i="6" s="1"/>
  <c r="V1069" i="6"/>
  <c r="W1069" i="6" s="1"/>
  <c r="V387" i="6"/>
  <c r="W387" i="6" s="1"/>
  <c r="V1551" i="6"/>
  <c r="W1551" i="6" s="1"/>
  <c r="V1216" i="6"/>
  <c r="W1216" i="6" s="1"/>
  <c r="V2328" i="6"/>
  <c r="W2328" i="6" s="1"/>
  <c r="V900" i="6"/>
  <c r="W900" i="6" s="1"/>
  <c r="V477" i="6"/>
  <c r="W477" i="6" s="1"/>
  <c r="V862" i="6"/>
  <c r="W862" i="6" s="1"/>
  <c r="V2286" i="6"/>
  <c r="W2286" i="6" s="1"/>
  <c r="V2182" i="6"/>
  <c r="W2182" i="6" s="1"/>
  <c r="V2074" i="6"/>
  <c r="W2074" i="6" s="1"/>
  <c r="V1748" i="6"/>
  <c r="W1748" i="6" s="1"/>
  <c r="V837" i="6"/>
  <c r="W837" i="6" s="1"/>
  <c r="V1103" i="6"/>
  <c r="W1103" i="6" s="1"/>
  <c r="V1611" i="6"/>
  <c r="W1611" i="6" s="1"/>
  <c r="V1631" i="6"/>
  <c r="W1631" i="6" s="1"/>
  <c r="V1655" i="6"/>
  <c r="W1655" i="6" s="1"/>
  <c r="V1672" i="6"/>
  <c r="W1672" i="6" s="1"/>
  <c r="V1764" i="6"/>
  <c r="W1764" i="6" s="1"/>
  <c r="V1608" i="6"/>
  <c r="W1608" i="6" s="1"/>
  <c r="V1622" i="6"/>
  <c r="W1622" i="6" s="1"/>
  <c r="V327" i="6"/>
  <c r="W327" i="6" s="1"/>
  <c r="V1200" i="6"/>
  <c r="W1200" i="6" s="1"/>
  <c r="V2089" i="6"/>
  <c r="W2089" i="6" s="1"/>
  <c r="V421" i="6"/>
  <c r="W421" i="6" s="1"/>
  <c r="V1833" i="6"/>
  <c r="W1833" i="6" s="1"/>
  <c r="V1798" i="6"/>
  <c r="W1798" i="6" s="1"/>
  <c r="V1348" i="6"/>
  <c r="W1348" i="6" s="1"/>
  <c r="V172" i="6"/>
  <c r="W172" i="6" s="1"/>
  <c r="V163" i="6"/>
  <c r="W163" i="6" s="1"/>
  <c r="V1406" i="6"/>
  <c r="W1406" i="6" s="1"/>
  <c r="V2078" i="6"/>
  <c r="W2078" i="6" s="1"/>
  <c r="V1941" i="6"/>
  <c r="W1941" i="6" s="1"/>
  <c r="V1692" i="6"/>
  <c r="W1692" i="6" s="1"/>
  <c r="V370" i="6"/>
  <c r="W370" i="6" s="1"/>
  <c r="V1476" i="6"/>
  <c r="W1476" i="6" s="1"/>
  <c r="V2018" i="6"/>
  <c r="W2018" i="6" s="1"/>
  <c r="V1961" i="6"/>
  <c r="W1961" i="6" s="1"/>
  <c r="V981" i="6"/>
  <c r="W981" i="6" s="1"/>
  <c r="V399" i="6"/>
  <c r="W399" i="6" s="1"/>
  <c r="V1896" i="6"/>
  <c r="W1896" i="6" s="1"/>
  <c r="V851" i="6"/>
  <c r="W851" i="6" s="1"/>
  <c r="V1772" i="6"/>
  <c r="W1772" i="6" s="1"/>
  <c r="V1779" i="6"/>
  <c r="W1779" i="6" s="1"/>
  <c r="V1956" i="6"/>
  <c r="W1956" i="6" s="1"/>
  <c r="V1654" i="6"/>
  <c r="W1654" i="6" s="1"/>
  <c r="V1340" i="6"/>
  <c r="W1340" i="6" s="1"/>
  <c r="V2033" i="6"/>
  <c r="W2033" i="6" s="1"/>
  <c r="V806" i="6"/>
  <c r="W806" i="6" s="1"/>
  <c r="V1120" i="6"/>
  <c r="W1120" i="6" s="1"/>
  <c r="V405" i="6"/>
  <c r="W405" i="6" s="1"/>
  <c r="V705" i="6"/>
  <c r="W705" i="6" s="1"/>
  <c r="V1925" i="6"/>
  <c r="W1925" i="6" s="1"/>
  <c r="V812" i="6"/>
  <c r="W812" i="6" s="1"/>
  <c r="V152" i="6"/>
  <c r="W152" i="6" s="1"/>
  <c r="V1835" i="6"/>
  <c r="W1835" i="6" s="1"/>
  <c r="V1333" i="6"/>
  <c r="W1333" i="6" s="1"/>
  <c r="V847" i="6"/>
  <c r="W847" i="6" s="1"/>
  <c r="V371" i="6"/>
  <c r="W371" i="6" s="1"/>
  <c r="V2152" i="6"/>
  <c r="W2152" i="6" s="1"/>
  <c r="V135" i="6"/>
  <c r="W135" i="6" s="1"/>
  <c r="V748" i="6"/>
  <c r="W748" i="6" s="1"/>
  <c r="V1398" i="6"/>
  <c r="W1398" i="6" s="1"/>
  <c r="V496" i="6"/>
  <c r="W496" i="6" s="1"/>
  <c r="V1396" i="6"/>
  <c r="W1396" i="6" s="1"/>
  <c r="V1307" i="6"/>
  <c r="W1307" i="6" s="1"/>
  <c r="V1019" i="6"/>
  <c r="W1019" i="6" s="1"/>
  <c r="V1591" i="6"/>
  <c r="W1591" i="6" s="1"/>
  <c r="V2028" i="6"/>
  <c r="W2028" i="6" s="1"/>
  <c r="V2012" i="6"/>
  <c r="W2012" i="6" s="1"/>
  <c r="V64" i="6"/>
  <c r="W64" i="6" s="1"/>
  <c r="V749" i="6"/>
  <c r="W749" i="6" s="1"/>
  <c r="V1514" i="6"/>
  <c r="W1514" i="6" s="1"/>
  <c r="V2263" i="6"/>
  <c r="W2263" i="6" s="1"/>
  <c r="V2283" i="6"/>
  <c r="W2283" i="6" s="1"/>
  <c r="V751" i="6"/>
  <c r="W751" i="6" s="1"/>
  <c r="V1911" i="6"/>
  <c r="W1911" i="6" s="1"/>
  <c r="V2292" i="6"/>
  <c r="W2292" i="6" s="1"/>
  <c r="V1181" i="6"/>
  <c r="W1181" i="6" s="1"/>
  <c r="V1458" i="6"/>
  <c r="W1458" i="6" s="1"/>
  <c r="V1067" i="6"/>
  <c r="W1067" i="6" s="1"/>
  <c r="V2313" i="6"/>
  <c r="W2313" i="6" s="1"/>
  <c r="V1809" i="6"/>
  <c r="W1809" i="6" s="1"/>
  <c r="V241" i="6"/>
  <c r="W241" i="6" s="1"/>
  <c r="V778" i="6"/>
  <c r="W778" i="6" s="1"/>
  <c r="V1208" i="6"/>
  <c r="W1208" i="6" s="1"/>
  <c r="V2332" i="6"/>
  <c r="W2332" i="6" s="1"/>
  <c r="V2349" i="6"/>
  <c r="W2349" i="6" s="1"/>
  <c r="V407" i="6"/>
  <c r="W407" i="6" s="1"/>
  <c r="V717" i="6"/>
  <c r="W717" i="6" s="1"/>
  <c r="V2006" i="6"/>
  <c r="W2006" i="6" s="1"/>
  <c r="V1757" i="6"/>
  <c r="W1757" i="6" s="1"/>
  <c r="V1056" i="6"/>
  <c r="W1056" i="6" s="1"/>
  <c r="V2005" i="6"/>
  <c r="W2005" i="6" s="1"/>
  <c r="V59" i="6"/>
  <c r="W59" i="6" s="1"/>
  <c r="V201" i="6"/>
  <c r="W201" i="6" s="1"/>
  <c r="V1456" i="6"/>
  <c r="W1456" i="6" s="1"/>
  <c r="V1405" i="6"/>
  <c r="W1405" i="6" s="1"/>
  <c r="V389" i="6"/>
  <c r="W389" i="6" s="1"/>
  <c r="V1570" i="6"/>
  <c r="W1570" i="6" s="1"/>
  <c r="V1862" i="6"/>
  <c r="W1862" i="6" s="1"/>
  <c r="V1029" i="6"/>
  <c r="W1029" i="6" s="1"/>
  <c r="V960" i="6"/>
  <c r="W960" i="6" s="1"/>
  <c r="V429" i="6"/>
  <c r="W429" i="6" s="1"/>
  <c r="V1048" i="6"/>
  <c r="W1048" i="6" s="1"/>
  <c r="V1567" i="6"/>
  <c r="W1567" i="6" s="1"/>
  <c r="V640" i="6"/>
  <c r="W640" i="6" s="1"/>
  <c r="V183" i="6"/>
  <c r="W183" i="6" s="1"/>
  <c r="V2087" i="6"/>
  <c r="W2087" i="6" s="1"/>
  <c r="V1893" i="6"/>
  <c r="W1893" i="6" s="1"/>
  <c r="V264" i="6"/>
  <c r="W264" i="6" s="1"/>
  <c r="V1146" i="6"/>
  <c r="W1146" i="6" s="1"/>
  <c r="V1055" i="6"/>
  <c r="W1055" i="6" s="1"/>
  <c r="V737" i="6"/>
  <c r="W737" i="6" s="1"/>
  <c r="V876" i="6"/>
  <c r="W876" i="6" s="1"/>
  <c r="V81" i="6"/>
  <c r="W81" i="6" s="1"/>
  <c r="V208" i="6"/>
  <c r="W208" i="6" s="1"/>
  <c r="V1957" i="6"/>
  <c r="W1957" i="6" s="1"/>
  <c r="V759" i="6"/>
  <c r="W759" i="6" s="1"/>
  <c r="V428" i="6"/>
  <c r="W428" i="6" s="1"/>
  <c r="V1948" i="6"/>
  <c r="W1948" i="6" s="1"/>
  <c r="V1315" i="6"/>
  <c r="W1315" i="6" s="1"/>
  <c r="V1952" i="6"/>
  <c r="W1952" i="6" s="1"/>
  <c r="V810" i="6"/>
  <c r="W810" i="6" s="1"/>
  <c r="V353" i="6"/>
  <c r="W353" i="6" s="1"/>
  <c r="V49" i="6"/>
  <c r="W49" i="6" s="1"/>
  <c r="V1391" i="6"/>
  <c r="W1391" i="6" s="1"/>
  <c r="V194" i="6"/>
  <c r="W194" i="6" s="1"/>
  <c r="V550" i="6"/>
  <c r="W550" i="6" s="1"/>
  <c r="V166" i="6"/>
  <c r="W166" i="6" s="1"/>
  <c r="V1313" i="6"/>
  <c r="W1313" i="6" s="1"/>
  <c r="V205" i="6"/>
  <c r="W205" i="6" s="1"/>
  <c r="V165" i="6"/>
  <c r="W165" i="6" s="1"/>
  <c r="V1287" i="6"/>
  <c r="W1287" i="6" s="1"/>
  <c r="V48" i="6"/>
  <c r="W48" i="6" s="1"/>
  <c r="V1070" i="6"/>
  <c r="W1070" i="6" s="1"/>
  <c r="V270" i="6"/>
  <c r="W270" i="6" s="1"/>
  <c r="V1311" i="6"/>
  <c r="W1311" i="6" s="1"/>
  <c r="V2261" i="6"/>
  <c r="W2261" i="6" s="1"/>
  <c r="V1209" i="6"/>
  <c r="W1209" i="6" s="1"/>
  <c r="V1044" i="6"/>
  <c r="W1044" i="6" s="1"/>
  <c r="V2270" i="6"/>
  <c r="W2270" i="6" s="1"/>
  <c r="V61" i="6"/>
  <c r="W61" i="6" s="1"/>
  <c r="V1183" i="6"/>
  <c r="W1183" i="6" s="1"/>
  <c r="V2267" i="6"/>
  <c r="W2267" i="6" s="1"/>
  <c r="V1255" i="6"/>
  <c r="W1255" i="6" s="1"/>
  <c r="V1164" i="6"/>
  <c r="W1164" i="6" s="1"/>
  <c r="V1403" i="6"/>
  <c r="W1403" i="6" s="1"/>
  <c r="V1686" i="6"/>
  <c r="W1686" i="6" s="1"/>
  <c r="V685" i="6"/>
  <c r="W685" i="6" s="1"/>
  <c r="V511" i="6"/>
  <c r="W511" i="6" s="1"/>
  <c r="V906" i="6"/>
  <c r="W906" i="6" s="1"/>
  <c r="V1036" i="6"/>
  <c r="W1036" i="6" s="1"/>
  <c r="V1012" i="6"/>
  <c r="W1012" i="6" s="1"/>
  <c r="V2305" i="6"/>
  <c r="W2305" i="6" s="1"/>
  <c r="V2229" i="6"/>
  <c r="W2229" i="6" s="1"/>
  <c r="V926" i="6"/>
  <c r="W926" i="6" s="1"/>
  <c r="V916" i="6"/>
  <c r="W916" i="6" s="1"/>
  <c r="V1569" i="6"/>
  <c r="W1569" i="6" s="1"/>
  <c r="V1064" i="6"/>
  <c r="W1064" i="6" s="1"/>
  <c r="V1712" i="6"/>
  <c r="W1712" i="6" s="1"/>
  <c r="V313" i="6"/>
  <c r="W313" i="6" s="1"/>
  <c r="V2298" i="6"/>
  <c r="W2298" i="6" s="1"/>
  <c r="V1374" i="6"/>
  <c r="W1374" i="6" s="1"/>
  <c r="V1614" i="6"/>
  <c r="W1614" i="6" s="1"/>
  <c r="V1802" i="6"/>
  <c r="W1802" i="6" s="1"/>
  <c r="V1034" i="6"/>
  <c r="W1034" i="6" s="1"/>
  <c r="V623" i="6"/>
  <c r="W623" i="6" s="1"/>
  <c r="V96" i="6"/>
  <c r="W96" i="6" s="1"/>
  <c r="V838" i="6"/>
  <c r="W838" i="6" s="1"/>
  <c r="V499" i="6"/>
  <c r="W499" i="6" s="1"/>
  <c r="V1270" i="6"/>
  <c r="W1270" i="6" s="1"/>
  <c r="V1480" i="6"/>
  <c r="W1480" i="6" s="1"/>
  <c r="V2079" i="6"/>
  <c r="W2079" i="6" s="1"/>
  <c r="V289" i="6"/>
  <c r="W289" i="6" s="1"/>
  <c r="V1786" i="6"/>
  <c r="W1786" i="6" s="1"/>
  <c r="V1826" i="6"/>
  <c r="W1826" i="6" s="1"/>
  <c r="V2101" i="6"/>
  <c r="W2101" i="6" s="1"/>
  <c r="V310" i="6"/>
  <c r="W310" i="6" s="1"/>
  <c r="V28" i="6"/>
  <c r="W28" i="6" s="1"/>
  <c r="V1115" i="6"/>
  <c r="W1115" i="6" s="1"/>
  <c r="V2090" i="6"/>
  <c r="W2090" i="6" s="1"/>
  <c r="V1959" i="6"/>
  <c r="W1959" i="6" s="1"/>
  <c r="V1755" i="6"/>
  <c r="W1755" i="6" s="1"/>
  <c r="V1260" i="6"/>
  <c r="W1260" i="6" s="1"/>
  <c r="V1251" i="6"/>
  <c r="W1251" i="6" s="1"/>
  <c r="V656" i="6"/>
  <c r="W656" i="6" s="1"/>
  <c r="V590" i="6"/>
  <c r="W590" i="6" s="1"/>
  <c r="V2053" i="6"/>
  <c r="W2053" i="6" s="1"/>
  <c r="V2043" i="6"/>
  <c r="W2043" i="6" s="1"/>
  <c r="V555" i="6"/>
  <c r="W555" i="6" s="1"/>
  <c r="V1675" i="6"/>
  <c r="W1675" i="6" s="1"/>
  <c r="V1658" i="6"/>
  <c r="W1658" i="6" s="1"/>
  <c r="V1645" i="6"/>
  <c r="W1645" i="6" s="1"/>
  <c r="V1643" i="6"/>
  <c r="W1643" i="6" s="1"/>
  <c r="V1410" i="6"/>
  <c r="W1410" i="6" s="1"/>
  <c r="V1131" i="6"/>
  <c r="W1131" i="6" s="1"/>
  <c r="V1987" i="6"/>
  <c r="W1987" i="6" s="1"/>
  <c r="V630" i="6"/>
  <c r="W630" i="6" s="1"/>
  <c r="V336" i="6"/>
  <c r="W336" i="6" s="1"/>
  <c r="V1676" i="6"/>
  <c r="W1676" i="6" s="1"/>
  <c r="V557" i="6"/>
  <c r="W557" i="6" s="1"/>
  <c r="V298" i="6"/>
  <c r="W298" i="6" s="1"/>
  <c r="V158" i="6"/>
  <c r="W158" i="6" s="1"/>
  <c r="V672" i="6"/>
  <c r="W672" i="6" s="1"/>
  <c r="V1393" i="6"/>
  <c r="W1393" i="6" s="1"/>
  <c r="V354" i="6"/>
  <c r="W354" i="6" s="1"/>
  <c r="V607" i="6"/>
  <c r="W607" i="6" s="1"/>
  <c r="V1286" i="6"/>
  <c r="W1286" i="6" s="1"/>
  <c r="V801" i="6"/>
  <c r="W801" i="6" s="1"/>
  <c r="V1202" i="6"/>
  <c r="W1202" i="6" s="1"/>
  <c r="V16" i="6"/>
  <c r="W16" i="6" s="1"/>
  <c r="V1411" i="6"/>
  <c r="W1411" i="6" s="1"/>
  <c r="V1349" i="6"/>
  <c r="W1349" i="6" s="1"/>
  <c r="V854" i="6"/>
  <c r="W854" i="6" s="1"/>
  <c r="V2277" i="6"/>
  <c r="W2277" i="6" s="1"/>
  <c r="V2236" i="6"/>
  <c r="W2236" i="6" s="1"/>
  <c r="V381" i="6"/>
  <c r="W381" i="6" s="1"/>
  <c r="V391" i="6"/>
  <c r="W391" i="6" s="1"/>
  <c r="V2245" i="6"/>
  <c r="W2245" i="6" s="1"/>
  <c r="V1484" i="6"/>
  <c r="W1484" i="6" s="1"/>
  <c r="V1319" i="6"/>
  <c r="W1319" i="6" s="1"/>
  <c r="V1837" i="6"/>
  <c r="W1837" i="6" s="1"/>
  <c r="V1528" i="6"/>
  <c r="W1528" i="6" s="1"/>
  <c r="V199" i="6"/>
  <c r="W199" i="6" s="1"/>
  <c r="V830" i="6"/>
  <c r="W830" i="6" s="1"/>
  <c r="V2184" i="6"/>
  <c r="W2184" i="6" s="1"/>
  <c r="V1749" i="6"/>
  <c r="W1749" i="6" s="1"/>
  <c r="V2336" i="6"/>
  <c r="W2336" i="6" s="1"/>
  <c r="V832" i="6"/>
  <c r="W832" i="6" s="1"/>
  <c r="V2315" i="6"/>
  <c r="W2315" i="6" s="1"/>
  <c r="V288" i="6"/>
  <c r="W288" i="6" s="1"/>
  <c r="V1245" i="6"/>
  <c r="W1245" i="6" s="1"/>
  <c r="V242" i="6"/>
  <c r="W242" i="6" s="1"/>
  <c r="V1750" i="6"/>
  <c r="W1750" i="6" s="1"/>
  <c r="V1288" i="6"/>
  <c r="W1288" i="6" s="1"/>
  <c r="V1215" i="6"/>
  <c r="W1215" i="6" s="1"/>
  <c r="V1740" i="6"/>
  <c r="W1740" i="6" s="1"/>
  <c r="V1305" i="6"/>
  <c r="W1305" i="6" s="1"/>
  <c r="V2206" i="6"/>
  <c r="W2206" i="6" s="1"/>
  <c r="V602" i="6"/>
  <c r="W602" i="6" s="1"/>
  <c r="V728" i="6"/>
  <c r="W728" i="6" s="1"/>
  <c r="V1548" i="6"/>
  <c r="W1548" i="6" s="1"/>
  <c r="V251" i="6"/>
  <c r="W251" i="6" s="1"/>
  <c r="V388" i="6"/>
  <c r="W388" i="6" s="1"/>
  <c r="V1269" i="6"/>
  <c r="W1269" i="6" s="1"/>
  <c r="V1965" i="6"/>
  <c r="W1965" i="6" s="1"/>
  <c r="V1263" i="6"/>
  <c r="W1263" i="6" s="1"/>
  <c r="V1734" i="6"/>
  <c r="W1734" i="6" s="1"/>
  <c r="V483" i="6"/>
  <c r="W483" i="6" s="1"/>
  <c r="V591" i="6"/>
  <c r="W591" i="6" s="1"/>
  <c r="V709" i="6"/>
  <c r="W709" i="6" s="1"/>
  <c r="V122" i="6"/>
  <c r="W122" i="6" s="1"/>
  <c r="V917" i="6"/>
  <c r="W917" i="6" s="1"/>
  <c r="V1101" i="6"/>
  <c r="W1101" i="6" s="1"/>
  <c r="V518" i="6"/>
  <c r="W518" i="6" s="1"/>
  <c r="V2120" i="6"/>
  <c r="W2120" i="6" s="1"/>
  <c r="V390" i="6"/>
  <c r="W390" i="6" s="1"/>
  <c r="V1918" i="6"/>
  <c r="W1918" i="6" s="1"/>
  <c r="V1156" i="6"/>
  <c r="W1156" i="6" s="1"/>
  <c r="V2097" i="6"/>
  <c r="W2097" i="6" s="1"/>
  <c r="V1542" i="6"/>
  <c r="W1542" i="6" s="1"/>
  <c r="V963" i="6"/>
  <c r="W963" i="6" s="1"/>
  <c r="V1203" i="6"/>
  <c r="W1203" i="6" s="1"/>
  <c r="V130" i="6"/>
  <c r="W130" i="6" s="1"/>
  <c r="V2144" i="6"/>
  <c r="W2144" i="6" s="1"/>
  <c r="V1817" i="6"/>
  <c r="W1817" i="6" s="1"/>
  <c r="V1840" i="6"/>
  <c r="W1840" i="6" s="1"/>
  <c r="V2022" i="6"/>
  <c r="W2022" i="6" s="1"/>
  <c r="V1005" i="6"/>
  <c r="W1005" i="6" s="1"/>
  <c r="V532" i="6"/>
  <c r="W532" i="6" s="1"/>
  <c r="V1139" i="6"/>
  <c r="W1139" i="6" s="1"/>
  <c r="V2198" i="6"/>
  <c r="W2198" i="6" s="1"/>
  <c r="V632" i="6"/>
  <c r="W632" i="6" s="1"/>
  <c r="V178" i="6"/>
  <c r="W178" i="6" s="1"/>
  <c r="V1920" i="6"/>
  <c r="W1920" i="6" s="1"/>
  <c r="V173" i="6"/>
  <c r="W173" i="6" s="1"/>
  <c r="V1170" i="6"/>
  <c r="W1170" i="6" s="1"/>
  <c r="V1407" i="6"/>
  <c r="W1407" i="6" s="1"/>
  <c r="V402" i="6"/>
  <c r="W402" i="6" s="1"/>
  <c r="V63" i="6"/>
  <c r="W63" i="6" s="1"/>
  <c r="V836" i="6"/>
  <c r="W836" i="6" s="1"/>
  <c r="V1258" i="6"/>
  <c r="W1258" i="6" s="1"/>
  <c r="V1953" i="6"/>
  <c r="W1953" i="6" s="1"/>
  <c r="V614" i="6"/>
  <c r="W614" i="6" s="1"/>
  <c r="V799" i="6"/>
  <c r="W799" i="6" s="1"/>
  <c r="V232" i="6"/>
  <c r="W232" i="6" s="1"/>
  <c r="V2071" i="6"/>
  <c r="W2071" i="6" s="1"/>
  <c r="V877" i="6"/>
  <c r="W877" i="6" s="1"/>
  <c r="V1437" i="6"/>
  <c r="W1437" i="6" s="1"/>
  <c r="V44" i="6"/>
  <c r="W44" i="6" s="1"/>
  <c r="V835" i="6"/>
  <c r="W835" i="6" s="1"/>
  <c r="V1247" i="6"/>
  <c r="W1247" i="6" s="1"/>
  <c r="V259" i="6"/>
  <c r="W259" i="6" s="1"/>
  <c r="V1402" i="6"/>
  <c r="W1402" i="6" s="1"/>
  <c r="V1627" i="6"/>
  <c r="W1627" i="6" s="1"/>
  <c r="V1670" i="6"/>
  <c r="W1670" i="6" s="1"/>
  <c r="V1674" i="6"/>
  <c r="W1674" i="6" s="1"/>
  <c r="V1289" i="6"/>
  <c r="W1289" i="6" s="1"/>
  <c r="V1050" i="6"/>
  <c r="W1050" i="6" s="1"/>
  <c r="V689" i="6"/>
  <c r="W689" i="6" s="1"/>
  <c r="V1556" i="6"/>
  <c r="W1556" i="6" s="1"/>
  <c r="V784" i="6"/>
  <c r="W784" i="6" s="1"/>
  <c r="V1112" i="6"/>
  <c r="W1112" i="6" s="1"/>
  <c r="V1016" i="6"/>
  <c r="W1016" i="6" s="1"/>
  <c r="V439" i="6"/>
  <c r="W439" i="6" s="1"/>
  <c r="V1364" i="6"/>
  <c r="W1364" i="6" s="1"/>
  <c r="V574" i="6"/>
  <c r="W574" i="6" s="1"/>
  <c r="V2124" i="6"/>
  <c r="W2124" i="6" s="1"/>
  <c r="V1881" i="6"/>
  <c r="W1881" i="6" s="1"/>
  <c r="V1300" i="6"/>
  <c r="W1300" i="6" s="1"/>
  <c r="V2219" i="6"/>
  <c r="W2219" i="6" s="1"/>
  <c r="V297" i="6"/>
  <c r="W297" i="6" s="1"/>
  <c r="V325" i="6"/>
  <c r="W325" i="6" s="1"/>
  <c r="V1950" i="6"/>
  <c r="W1950" i="6" s="1"/>
  <c r="V644" i="6"/>
  <c r="W644" i="6" s="1"/>
  <c r="V1312" i="6"/>
  <c r="W1312" i="6" s="1"/>
  <c r="V1351" i="6"/>
  <c r="W1351" i="6" s="1"/>
  <c r="V295" i="6"/>
  <c r="W295" i="6" s="1"/>
  <c r="V364" i="6"/>
  <c r="W364" i="6" s="1"/>
  <c r="V386" i="6"/>
  <c r="W386" i="6" s="1"/>
  <c r="V488" i="6"/>
  <c r="W488" i="6" s="1"/>
  <c r="V524" i="6"/>
  <c r="W524" i="6" s="1"/>
  <c r="V1141" i="6"/>
  <c r="W1141" i="6" s="1"/>
  <c r="V1871" i="6"/>
  <c r="W1871" i="6" s="1"/>
  <c r="V673" i="6"/>
  <c r="W673" i="6" s="1"/>
  <c r="V645" i="6"/>
  <c r="W645" i="6" s="1"/>
  <c r="V553" i="6"/>
  <c r="W553" i="6" s="1"/>
  <c r="V1100" i="6"/>
  <c r="W1100" i="6" s="1"/>
  <c r="V132" i="6"/>
  <c r="W132" i="6" s="1"/>
  <c r="V1717" i="6"/>
  <c r="W1717" i="6" s="1"/>
  <c r="V2149" i="6"/>
  <c r="W2149" i="6" s="1"/>
  <c r="V2295" i="6"/>
  <c r="W2295" i="6" s="1"/>
  <c r="V1860" i="6"/>
  <c r="W1860" i="6" s="1"/>
  <c r="V627" i="6"/>
  <c r="W627" i="6" s="1"/>
  <c r="V1547" i="6"/>
  <c r="W1547" i="6" s="1"/>
  <c r="V2259" i="6"/>
  <c r="W2259" i="6" s="1"/>
  <c r="V1867" i="6"/>
  <c r="W1867" i="6" s="1"/>
  <c r="V1185" i="6"/>
  <c r="W1185" i="6" s="1"/>
  <c r="V234" i="6"/>
  <c r="W234" i="6" s="1"/>
  <c r="V445" i="6"/>
  <c r="W445" i="6" s="1"/>
  <c r="V1509" i="6"/>
  <c r="W1509" i="6" s="1"/>
  <c r="V1714" i="6"/>
  <c r="W1714" i="6" s="1"/>
  <c r="V1126" i="6"/>
  <c r="W1126" i="6" s="1"/>
  <c r="V2341" i="6"/>
  <c r="W2341" i="6" s="1"/>
  <c r="V551" i="6"/>
  <c r="W551" i="6" s="1"/>
  <c r="V1431" i="6"/>
  <c r="W1431" i="6" s="1"/>
  <c r="V2322" i="6"/>
  <c r="W2322" i="6" s="1"/>
  <c r="V684" i="6"/>
  <c r="W684" i="6" s="1"/>
  <c r="V2307" i="6"/>
  <c r="W2307" i="6" s="1"/>
  <c r="V1221" i="6"/>
  <c r="W1221" i="6" s="1"/>
  <c r="V2226" i="6"/>
  <c r="W2226" i="6" s="1"/>
  <c r="V2324" i="6"/>
  <c r="W2324" i="6" s="1"/>
  <c r="V912" i="6"/>
  <c r="W912" i="6" s="1"/>
  <c r="V1239" i="6"/>
  <c r="W1239" i="6" s="1"/>
  <c r="V1058" i="6"/>
  <c r="W1058" i="6" s="1"/>
  <c r="V1553" i="6"/>
  <c r="W1553" i="6" s="1"/>
  <c r="V2170" i="6"/>
  <c r="W2170" i="6" s="1"/>
  <c r="V2339" i="6"/>
  <c r="W2339" i="6" s="1"/>
  <c r="V268" i="6"/>
  <c r="W268" i="6" s="1"/>
  <c r="V615" i="6"/>
  <c r="W615" i="6" s="1"/>
  <c r="V731" i="6"/>
  <c r="W731" i="6" s="1"/>
  <c r="V111" i="6"/>
  <c r="W111" i="6" s="1"/>
  <c r="V852" i="6"/>
  <c r="W852" i="6" s="1"/>
  <c r="V1089" i="6"/>
  <c r="W1089" i="6" s="1"/>
  <c r="V531" i="6"/>
  <c r="W531" i="6" s="1"/>
  <c r="V1682" i="6"/>
  <c r="W1682" i="6" s="1"/>
  <c r="V141" i="6"/>
  <c r="W141" i="6" s="1"/>
  <c r="V1052" i="6"/>
  <c r="W1052" i="6" s="1"/>
  <c r="V1498" i="6"/>
  <c r="W1498" i="6" s="1"/>
  <c r="V760" i="6"/>
  <c r="W760" i="6" s="1"/>
  <c r="V1467" i="6"/>
  <c r="W1467" i="6" s="1"/>
  <c r="V790" i="6"/>
  <c r="W790" i="6" s="1"/>
  <c r="V1180" i="6"/>
  <c r="W1180" i="6" s="1"/>
  <c r="V1889" i="6"/>
  <c r="W1889" i="6" s="1"/>
  <c r="V1863" i="6"/>
  <c r="W1863" i="6" s="1"/>
  <c r="V144" i="6"/>
  <c r="W144" i="6" s="1"/>
  <c r="V1417" i="6"/>
  <c r="W1417" i="6" s="1"/>
  <c r="V1007" i="6"/>
  <c r="W1007" i="6" s="1"/>
  <c r="V1042" i="6"/>
  <c r="W1042" i="6" s="1"/>
  <c r="V277" i="6"/>
  <c r="W277" i="6" s="1"/>
  <c r="V1983" i="6"/>
  <c r="W1983" i="6" s="1"/>
  <c r="V1293" i="6"/>
  <c r="W1293" i="6" s="1"/>
  <c r="V1128" i="6"/>
  <c r="W1128" i="6" s="1"/>
  <c r="V433" i="6"/>
  <c r="W433" i="6" s="1"/>
  <c r="V1419" i="6"/>
  <c r="W1419" i="6" s="1"/>
  <c r="V2171" i="6"/>
  <c r="W2171" i="6" s="1"/>
  <c r="V1892" i="6"/>
  <c r="W1892" i="6" s="1"/>
  <c r="V447" i="6"/>
  <c r="W447" i="6" s="1"/>
  <c r="V501" i="6"/>
  <c r="W501" i="6" s="1"/>
  <c r="V119" i="6"/>
  <c r="W119" i="6" s="1"/>
  <c r="V845" i="6"/>
  <c r="W845" i="6" s="1"/>
  <c r="V823" i="6"/>
  <c r="W823" i="6" s="1"/>
  <c r="V1448" i="6"/>
  <c r="W1448" i="6" s="1"/>
  <c r="V1635" i="6"/>
  <c r="W1635" i="6" s="1"/>
  <c r="V1538" i="6"/>
  <c r="W1538" i="6" s="1"/>
  <c r="V815" i="6"/>
  <c r="W815" i="6" s="1"/>
  <c r="V2062" i="6"/>
  <c r="W2062" i="6" s="1"/>
  <c r="V1159" i="6"/>
  <c r="W1159" i="6" s="1"/>
  <c r="V1490" i="6"/>
  <c r="W1490" i="6" s="1"/>
  <c r="V1753" i="6"/>
  <c r="W1753" i="6" s="1"/>
  <c r="V856" i="6"/>
  <c r="W856" i="6" s="1"/>
  <c r="V1582" i="6"/>
  <c r="W1582" i="6" s="1"/>
  <c r="V1265" i="6"/>
  <c r="W1265" i="6" s="1"/>
  <c r="V1278" i="6"/>
  <c r="W1278" i="6" s="1"/>
  <c r="V321" i="6"/>
  <c r="W321" i="6" s="1"/>
  <c r="V1167" i="6"/>
  <c r="W1167" i="6" s="1"/>
  <c r="V1006" i="6"/>
  <c r="W1006" i="6" s="1"/>
  <c r="V692" i="6"/>
  <c r="W692" i="6" s="1"/>
  <c r="V276" i="6"/>
  <c r="W276" i="6" s="1"/>
  <c r="V1211" i="6"/>
  <c r="W1211" i="6" s="1"/>
  <c r="V356" i="6"/>
  <c r="W356" i="6" s="1"/>
  <c r="V1217" i="6"/>
  <c r="W1217" i="6" s="1"/>
  <c r="V2218" i="6"/>
  <c r="W2218" i="6" s="1"/>
  <c r="V2191" i="6"/>
  <c r="W2191" i="6" s="1"/>
  <c r="V964" i="6"/>
  <c r="W964" i="6" s="1"/>
  <c r="V988" i="6"/>
  <c r="W988" i="6" s="1"/>
  <c r="V1174" i="6"/>
  <c r="W1174" i="6" s="1"/>
  <c r="V739" i="6"/>
  <c r="W739" i="6" s="1"/>
  <c r="V570" i="6"/>
  <c r="W570" i="6" s="1"/>
  <c r="V1422" i="6"/>
  <c r="W1422" i="6" s="1"/>
  <c r="V533" i="6"/>
  <c r="W533" i="6" s="1"/>
  <c r="V368" i="6"/>
  <c r="W368" i="6" s="1"/>
  <c r="V1137" i="6"/>
  <c r="W1137" i="6" s="1"/>
  <c r="V2058" i="6"/>
  <c r="W2058" i="6" s="1"/>
  <c r="V1468" i="6"/>
  <c r="W1468" i="6" s="1"/>
  <c r="V1491" i="6"/>
  <c r="W1491" i="6" s="1"/>
  <c r="V2268" i="6"/>
  <c r="W2268" i="6" s="1"/>
  <c r="V1716" i="6"/>
  <c r="W1716" i="6" s="1"/>
  <c r="V2196" i="6"/>
  <c r="W2196" i="6" s="1"/>
  <c r="V1870" i="6"/>
  <c r="W1870" i="6" s="1"/>
  <c r="V839" i="6"/>
  <c r="W839" i="6" s="1"/>
  <c r="V1722" i="6"/>
  <c r="W1722" i="6" s="1"/>
  <c r="V318" i="6"/>
  <c r="W318" i="6" s="1"/>
  <c r="V1254" i="6"/>
  <c r="W1254" i="6" s="1"/>
  <c r="V1111" i="6"/>
  <c r="W1111" i="6" s="1"/>
  <c r="V569" i="6"/>
  <c r="W569" i="6" s="1"/>
  <c r="V1646" i="6"/>
  <c r="W1646" i="6" s="1"/>
  <c r="V1201" i="6"/>
  <c r="W1201" i="6" s="1"/>
  <c r="V1225" i="6"/>
  <c r="W1225" i="6" s="1"/>
  <c r="V528" i="6"/>
  <c r="W528" i="6" s="1"/>
  <c r="V2248" i="6"/>
  <c r="W2248" i="6" s="1"/>
  <c r="V2314" i="6"/>
  <c r="W2314" i="6" s="1"/>
  <c r="V54" i="6"/>
  <c r="W54" i="6" s="1"/>
  <c r="V1222" i="6"/>
  <c r="W1222" i="6" s="1"/>
  <c r="V1329" i="6"/>
  <c r="W1329" i="6" s="1"/>
  <c r="V2342" i="6"/>
  <c r="W2342" i="6" s="1"/>
  <c r="V238" i="6"/>
  <c r="W238" i="6" s="1"/>
  <c r="V1046" i="6"/>
  <c r="W1046" i="6" s="1"/>
  <c r="V872" i="6"/>
  <c r="W872" i="6" s="1"/>
  <c r="V2063" i="6"/>
  <c r="W2063" i="6" s="1"/>
  <c r="V1715" i="6"/>
  <c r="W1715" i="6" s="1"/>
  <c r="V464" i="6"/>
  <c r="W464" i="6" s="1"/>
  <c r="V2117" i="6"/>
  <c r="W2117" i="6" s="1"/>
  <c r="V2333" i="6"/>
  <c r="W2333" i="6" s="1"/>
  <c r="V40" i="6"/>
  <c r="W40" i="6" s="1"/>
  <c r="V634" i="6"/>
  <c r="W634" i="6" s="1"/>
  <c r="V594" i="6"/>
  <c r="W594" i="6" s="1"/>
  <c r="V1758" i="6"/>
  <c r="W1758" i="6" s="1"/>
  <c r="V1363" i="6"/>
  <c r="W1363" i="6" s="1"/>
  <c r="V1760" i="6"/>
  <c r="W1760" i="6" s="1"/>
  <c r="V1125" i="6"/>
  <c r="W1125" i="6" s="1"/>
  <c r="V1420" i="6"/>
  <c r="W1420" i="6" s="1"/>
  <c r="V2145" i="6"/>
  <c r="W2145" i="6" s="1"/>
  <c r="V983" i="6"/>
  <c r="W983" i="6" s="1"/>
  <c r="V1969" i="6"/>
  <c r="W1969" i="6" s="1"/>
  <c r="V1362" i="6"/>
  <c r="W1362" i="6" s="1"/>
  <c r="V970" i="6"/>
  <c r="W970" i="6" s="1"/>
  <c r="V1510" i="6"/>
  <c r="W1510" i="6" s="1"/>
  <c r="V2224" i="6"/>
  <c r="W2224" i="6" s="1"/>
  <c r="V1227" i="6"/>
  <c r="W1227" i="6" s="1"/>
  <c r="V1935" i="6"/>
  <c r="W1935" i="6" s="1"/>
  <c r="V1985" i="6"/>
  <c r="W1985" i="6" s="1"/>
  <c r="V2014" i="6"/>
  <c r="W2014" i="6" s="1"/>
  <c r="V280" i="6"/>
  <c r="W280" i="6" s="1"/>
  <c r="V267" i="6"/>
  <c r="W267" i="6" s="1"/>
  <c r="V2100" i="6"/>
  <c r="W2100" i="6" s="1"/>
  <c r="V1743" i="6"/>
  <c r="W1743" i="6" s="1"/>
  <c r="V32" i="6"/>
  <c r="W32" i="6" s="1"/>
  <c r="V2210" i="6"/>
  <c r="W2210" i="6" s="1"/>
  <c r="V1121" i="6"/>
  <c r="W1121" i="6" s="1"/>
  <c r="V2199" i="6"/>
  <c r="W2199" i="6" s="1"/>
  <c r="V187" i="6"/>
  <c r="W187" i="6" s="1"/>
  <c r="V1481" i="6"/>
  <c r="W1481" i="6" s="1"/>
  <c r="V704" i="6"/>
  <c r="W704" i="6" s="1"/>
  <c r="V774" i="6"/>
  <c r="W774" i="6" s="1"/>
  <c r="V833" i="6"/>
  <c r="W833" i="6" s="1"/>
  <c r="V2179" i="6"/>
  <c r="W2179" i="6" s="1"/>
  <c r="V601" i="6"/>
  <c r="W601" i="6" s="1"/>
  <c r="V887" i="6"/>
  <c r="W887" i="6" s="1"/>
  <c r="V1460" i="6"/>
  <c r="W1460" i="6" s="1"/>
  <c r="V1705" i="6"/>
  <c r="W1705" i="6" s="1"/>
  <c r="V844" i="6"/>
  <c r="W844" i="6" s="1"/>
  <c r="V517" i="6"/>
  <c r="W517" i="6" s="1"/>
  <c r="V394" i="6"/>
  <c r="W394" i="6" s="1"/>
  <c r="V1092" i="6"/>
  <c r="W1092" i="6" s="1"/>
  <c r="V500" i="6"/>
  <c r="W500" i="6" s="1"/>
  <c r="V216" i="6"/>
  <c r="W216" i="6" s="1"/>
  <c r="V2221" i="6"/>
  <c r="W2221" i="6" s="1"/>
  <c r="V1976" i="6"/>
  <c r="W1976" i="6" s="1"/>
  <c r="V885" i="6"/>
  <c r="W885" i="6" s="1"/>
  <c r="V670" i="6"/>
  <c r="W670" i="6" s="1"/>
  <c r="V1949" i="6"/>
  <c r="W1949" i="6" s="1"/>
  <c r="V1626" i="6"/>
  <c r="W1626" i="6" s="1"/>
  <c r="V1466" i="6"/>
  <c r="W1466" i="6" s="1"/>
  <c r="V1223" i="6"/>
  <c r="W1223" i="6" s="1"/>
  <c r="V1516" i="6"/>
  <c r="W1516" i="6" s="1"/>
  <c r="V1157" i="6"/>
  <c r="W1157" i="6" s="1"/>
  <c r="V2141" i="6"/>
  <c r="W2141" i="6" s="1"/>
  <c r="V498" i="6"/>
  <c r="W498" i="6" s="1"/>
  <c r="V1701" i="6"/>
  <c r="W1701" i="6" s="1"/>
  <c r="V612" i="6"/>
  <c r="W612" i="6" s="1"/>
  <c r="V1394" i="6"/>
  <c r="W1394" i="6" s="1"/>
  <c r="V1762" i="6"/>
  <c r="W1762" i="6" s="1"/>
  <c r="V1954" i="6"/>
  <c r="W1954" i="6" s="1"/>
  <c r="V1512" i="6"/>
  <c r="W1512" i="6" s="1"/>
  <c r="V1501" i="6"/>
  <c r="W1501" i="6" s="1"/>
  <c r="V1373" i="6"/>
  <c r="W1373" i="6" s="1"/>
  <c r="V559" i="6"/>
  <c r="W559" i="6" s="1"/>
  <c r="V1424" i="6"/>
  <c r="W1424" i="6" s="1"/>
  <c r="V2264" i="6"/>
  <c r="W2264" i="6" s="1"/>
  <c r="V1531" i="6"/>
  <c r="W1531" i="6" s="1"/>
  <c r="V1885" i="6"/>
  <c r="W1885" i="6" s="1"/>
  <c r="V2249" i="6"/>
  <c r="W2249" i="6" s="1"/>
  <c r="V2057" i="6"/>
  <c r="W2057" i="6" s="1"/>
  <c r="V2161" i="6"/>
  <c r="W2161" i="6" s="1"/>
  <c r="V1049" i="6"/>
  <c r="W1049" i="6" s="1"/>
  <c r="V2159" i="6"/>
  <c r="W2159" i="6" s="1"/>
  <c r="V282" i="6"/>
  <c r="W282" i="6" s="1"/>
  <c r="V576" i="6"/>
  <c r="W576" i="6" s="1"/>
  <c r="V905" i="6"/>
  <c r="W905" i="6" s="1"/>
  <c r="V1325" i="6"/>
  <c r="W1325" i="6" s="1"/>
  <c r="V890" i="6"/>
  <c r="W890" i="6" s="1"/>
  <c r="V734" i="6"/>
  <c r="W734" i="6" s="1"/>
  <c r="V575" i="6"/>
  <c r="W575" i="6" s="1"/>
  <c r="V1735" i="6"/>
  <c r="W1735" i="6" s="1"/>
  <c r="V2326" i="6"/>
  <c r="W2326" i="6" s="1"/>
  <c r="V1909" i="6"/>
  <c r="W1909" i="6" s="1"/>
  <c r="V922" i="6"/>
  <c r="W922" i="6" s="1"/>
  <c r="V2311" i="6"/>
  <c r="W2311" i="6" s="1"/>
  <c r="V1324" i="6"/>
  <c r="W1324" i="6" s="1"/>
  <c r="V893" i="6"/>
  <c r="W893" i="6" s="1"/>
  <c r="V2320" i="6"/>
  <c r="W2320" i="6" s="1"/>
  <c r="V1355" i="6"/>
  <c r="W1355" i="6" s="1"/>
  <c r="V1063" i="6"/>
  <c r="W1063" i="6" s="1"/>
  <c r="V1741" i="6"/>
  <c r="W1741" i="6" s="1"/>
  <c r="V317" i="6"/>
  <c r="W317" i="6" s="1"/>
  <c r="V2337" i="6"/>
  <c r="W2337" i="6" s="1"/>
  <c r="V1728" i="6"/>
  <c r="W1728" i="6" s="1"/>
  <c r="V727" i="6"/>
  <c r="W727" i="6" s="1"/>
  <c r="V763" i="6"/>
  <c r="W763" i="6" s="1"/>
  <c r="V1392" i="6"/>
  <c r="W1392" i="6" s="1"/>
  <c r="V1350" i="6"/>
  <c r="W1350" i="6" s="1"/>
  <c r="V788" i="6"/>
  <c r="W788" i="6" s="1"/>
  <c r="V1178" i="6"/>
  <c r="W1178" i="6" s="1"/>
  <c r="V339" i="6"/>
  <c r="W339" i="6" s="1"/>
  <c r="V1014" i="6"/>
  <c r="W1014" i="6" s="1"/>
  <c r="V710" i="6"/>
  <c r="W710" i="6" s="1"/>
  <c r="V62" i="6"/>
  <c r="W62" i="6" s="1"/>
  <c r="V442" i="6"/>
  <c r="W442" i="6" s="1"/>
  <c r="V167" i="6"/>
  <c r="W167" i="6" s="1"/>
  <c r="V1914" i="6"/>
  <c r="W1914" i="6" s="1"/>
  <c r="V186" i="6"/>
  <c r="W186" i="6" s="1"/>
  <c r="V1294" i="6"/>
  <c r="W1294" i="6" s="1"/>
  <c r="V1304" i="6"/>
  <c r="W1304" i="6" s="1"/>
  <c r="V2026" i="6"/>
  <c r="W2026" i="6" s="1"/>
  <c r="V2088" i="6"/>
  <c r="W2088" i="6" s="1"/>
  <c r="V314" i="6"/>
  <c r="W314" i="6" s="1"/>
  <c r="V1160" i="6"/>
  <c r="W1160" i="6" s="1"/>
  <c r="V631" i="6"/>
  <c r="W631" i="6" s="1"/>
  <c r="V279" i="6"/>
  <c r="W279" i="6" s="1"/>
  <c r="V2119" i="6"/>
  <c r="W2119" i="6" s="1"/>
  <c r="V461" i="6"/>
  <c r="W461" i="6" s="1"/>
  <c r="V153" i="6"/>
  <c r="W153" i="6" s="1"/>
  <c r="V1066" i="6"/>
  <c r="W1066" i="6" s="1"/>
  <c r="V479" i="6"/>
  <c r="W479" i="6" s="1"/>
  <c r="V1561" i="6"/>
  <c r="W1561" i="6" s="1"/>
  <c r="V1984" i="6"/>
  <c r="W1984" i="6" s="1"/>
  <c r="V1973" i="6"/>
  <c r="W1973" i="6" s="1"/>
  <c r="V1982" i="6"/>
  <c r="W1982" i="6" s="1"/>
  <c r="V1593" i="6"/>
  <c r="W1593" i="6" s="1"/>
  <c r="V1639" i="6"/>
  <c r="W1639" i="6" s="1"/>
  <c r="V305" i="6"/>
  <c r="W305" i="6" s="1"/>
  <c r="V701" i="6"/>
  <c r="W701" i="6" s="1"/>
  <c r="V114" i="6"/>
  <c r="W114" i="6" s="1"/>
  <c r="V1546" i="6"/>
  <c r="W1546" i="6" s="1"/>
  <c r="V762" i="6"/>
  <c r="W762" i="6" s="1"/>
  <c r="V1759" i="6"/>
  <c r="W1759" i="6" s="1"/>
  <c r="V497" i="6"/>
  <c r="W497" i="6" s="1"/>
  <c r="V1564" i="6"/>
  <c r="W1564" i="6" s="1"/>
  <c r="V738" i="6"/>
  <c r="W738" i="6" s="1"/>
  <c r="V1434" i="6"/>
  <c r="W1434" i="6" s="1"/>
  <c r="V1332" i="6"/>
  <c r="W1332" i="6" s="1"/>
  <c r="V1845" i="6"/>
  <c r="W1845" i="6" s="1"/>
  <c r="V1482" i="6"/>
  <c r="W1482" i="6" s="1"/>
  <c r="V871" i="6"/>
  <c r="W871" i="6" s="1"/>
  <c r="V972" i="6"/>
  <c r="W972" i="6" s="1"/>
  <c r="V592" i="6"/>
  <c r="W592" i="6" s="1"/>
  <c r="V1401" i="6"/>
  <c r="W1401" i="6" s="1"/>
  <c r="V1986" i="6"/>
  <c r="W1986" i="6" s="1"/>
  <c r="V412" i="6"/>
  <c r="W412" i="6" s="1"/>
  <c r="V359" i="6"/>
  <c r="W359" i="6" s="1"/>
  <c r="V556" i="6"/>
  <c r="W556" i="6" s="1"/>
  <c r="V302" i="6"/>
  <c r="W302" i="6" s="1"/>
  <c r="V202" i="6"/>
  <c r="W202" i="6" s="1"/>
  <c r="V366" i="6"/>
  <c r="W366" i="6" s="1"/>
  <c r="V1474" i="6"/>
  <c r="W1474" i="6" s="1"/>
  <c r="V1921" i="6"/>
  <c r="W1921" i="6" s="1"/>
  <c r="V1704" i="6"/>
  <c r="W1704" i="6" s="1"/>
  <c r="V139" i="6"/>
  <c r="W139" i="6" s="1"/>
  <c r="V967" i="6"/>
  <c r="W967" i="6" s="1"/>
  <c r="V1400" i="6"/>
  <c r="W1400" i="6" s="1"/>
  <c r="V2140" i="6"/>
  <c r="W2140" i="6" s="1"/>
  <c r="V2271" i="6"/>
  <c r="W2271" i="6" s="1"/>
  <c r="V1193" i="6"/>
  <c r="W1193" i="6" s="1"/>
  <c r="V1997" i="6"/>
  <c r="W1997" i="6" s="1"/>
  <c r="V2157" i="6"/>
  <c r="W2157" i="6" s="1"/>
  <c r="V1182" i="6"/>
  <c r="W1182" i="6" s="1"/>
  <c r="V2000" i="6"/>
  <c r="W2000" i="6" s="1"/>
  <c r="V2258" i="6"/>
  <c r="W2258" i="6" s="1"/>
  <c r="V180" i="6"/>
  <c r="W180" i="6" s="1"/>
  <c r="V1025" i="6"/>
  <c r="W1025" i="6" s="1"/>
  <c r="V2049" i="6"/>
  <c r="W2049" i="6" s="1"/>
  <c r="V904" i="6"/>
  <c r="W904" i="6" s="1"/>
  <c r="V2266" i="6"/>
  <c r="W2266" i="6" s="1"/>
  <c r="V1440" i="6"/>
  <c r="W1440" i="6" s="1"/>
  <c r="V1487" i="6"/>
  <c r="W1487" i="6" s="1"/>
  <c r="V2309" i="6"/>
  <c r="W2309" i="6" s="1"/>
  <c r="V919" i="6"/>
  <c r="W919" i="6" s="1"/>
  <c r="V910" i="6"/>
  <c r="W910" i="6" s="1"/>
  <c r="V2343" i="6"/>
  <c r="W2343" i="6" s="1"/>
  <c r="V1891" i="6"/>
  <c r="W1891" i="6" s="1"/>
  <c r="V2001" i="6"/>
  <c r="W2001" i="6" s="1"/>
  <c r="V2329" i="6"/>
  <c r="W2329" i="6" s="1"/>
  <c r="V1252" i="6"/>
  <c r="W1252" i="6" s="1"/>
  <c r="V1076" i="6"/>
  <c r="W1076" i="6" s="1"/>
  <c r="V2008" i="6"/>
  <c r="W2008" i="6" s="1"/>
  <c r="V250" i="6"/>
  <c r="W250" i="6" s="1"/>
  <c r="V2347" i="6"/>
  <c r="W2347" i="6" s="1"/>
  <c r="V1724" i="6"/>
  <c r="W1724" i="6" s="1"/>
  <c r="V1963" i="6"/>
  <c r="W1963" i="6" s="1"/>
  <c r="V1041" i="6"/>
  <c r="W1041" i="6" s="1"/>
  <c r="V1568" i="6"/>
  <c r="W1568" i="6" s="1"/>
  <c r="V713" i="6"/>
  <c r="W713" i="6" s="1"/>
  <c r="V1751" i="6"/>
  <c r="W1751" i="6" s="1"/>
  <c r="V434" i="6"/>
  <c r="W434" i="6" s="1"/>
  <c r="V1365" i="6"/>
  <c r="W1365" i="6" s="1"/>
  <c r="V162" i="6"/>
  <c r="W162" i="6" s="1"/>
  <c r="V1766" i="6"/>
  <c r="W1766" i="6" s="1"/>
  <c r="V112" i="6"/>
  <c r="W112" i="6" s="1"/>
  <c r="V782" i="6"/>
  <c r="W782" i="6" s="1"/>
  <c r="V974" i="6"/>
  <c r="W974" i="6" s="1"/>
  <c r="V565" i="6"/>
  <c r="W565" i="6" s="1"/>
  <c r="V1536" i="6"/>
  <c r="W1536" i="6" s="1"/>
  <c r="V642" i="6"/>
  <c r="W642" i="6" s="1"/>
  <c r="V1934" i="6"/>
  <c r="W1934" i="6" s="1"/>
  <c r="V2095" i="6"/>
  <c r="W2095" i="6" s="1"/>
  <c r="V418" i="6"/>
  <c r="W418" i="6" s="1"/>
  <c r="V1158" i="6"/>
  <c r="W1158" i="6" s="1"/>
  <c r="V636" i="6"/>
  <c r="W636" i="6" s="1"/>
  <c r="V1545" i="6"/>
  <c r="W1545" i="6" s="1"/>
  <c r="V2205" i="6"/>
  <c r="W2205" i="6" s="1"/>
  <c r="V1544" i="6"/>
  <c r="W1544" i="6" s="1"/>
  <c r="V1830" i="6"/>
  <c r="W1830" i="6" s="1"/>
  <c r="V1839" i="6"/>
  <c r="W1839" i="6" s="1"/>
  <c r="V1831" i="6"/>
  <c r="W1831" i="6" s="1"/>
  <c r="V686" i="6"/>
  <c r="W686" i="6" s="1"/>
  <c r="V1679" i="6"/>
  <c r="W1679" i="6" s="1"/>
  <c r="V1729" i="6"/>
  <c r="W1729" i="6" s="1"/>
  <c r="V2099" i="6"/>
  <c r="W2099" i="6" s="1"/>
  <c r="V504" i="6"/>
  <c r="W504" i="6" s="1"/>
  <c r="V108" i="6"/>
  <c r="W108" i="6" s="1"/>
  <c r="V1581" i="6"/>
  <c r="W1581" i="6" s="1"/>
  <c r="V1633" i="6"/>
  <c r="W1633" i="6" s="1"/>
  <c r="V1583" i="6"/>
  <c r="W1583" i="6" s="1"/>
  <c r="V294" i="6"/>
  <c r="W294" i="6" s="1"/>
  <c r="V1084" i="6"/>
  <c r="W1084" i="6" s="1"/>
  <c r="V622" i="6"/>
  <c r="W622" i="6" s="1"/>
  <c r="V2076" i="6"/>
  <c r="W2076" i="6" s="1"/>
  <c r="V1747" i="6"/>
  <c r="W1747" i="6" s="1"/>
  <c r="V1099" i="6"/>
  <c r="W1099" i="6" s="1"/>
  <c r="V747" i="6"/>
  <c r="W747" i="6" s="1"/>
  <c r="V1859" i="6"/>
  <c r="W1859" i="6" s="1"/>
  <c r="V1678" i="6"/>
  <c r="W1678" i="6" s="1"/>
  <c r="V821" i="6"/>
  <c r="W821" i="6" s="1"/>
  <c r="V796" i="6"/>
  <c r="W796" i="6" s="1"/>
  <c r="V1788" i="6"/>
  <c r="W1788" i="6" s="1"/>
  <c r="V2040" i="6"/>
  <c r="W2040" i="6" s="1"/>
  <c r="V1517" i="6"/>
  <c r="W1517" i="6" s="1"/>
  <c r="V707" i="6"/>
  <c r="W707" i="6" s="1"/>
  <c r="V1372" i="6"/>
  <c r="W1372" i="6" s="1"/>
  <c r="V45" i="6"/>
  <c r="W45" i="6" s="1"/>
  <c r="V1462" i="6"/>
  <c r="W1462" i="6" s="1"/>
  <c r="V1023" i="6"/>
  <c r="W1023" i="6" s="1"/>
  <c r="V200" i="6"/>
  <c r="W200" i="6" s="1"/>
  <c r="V743" i="6"/>
  <c r="W743" i="6" s="1"/>
  <c r="V527" i="6"/>
  <c r="W527" i="6" s="1"/>
  <c r="V1504" i="6"/>
  <c r="W1504" i="6" s="1"/>
  <c r="V1314" i="6"/>
  <c r="W1314" i="6" s="1"/>
  <c r="V350" i="6"/>
  <c r="W350" i="6" s="1"/>
  <c r="V858" i="6"/>
  <c r="W858" i="6" s="1"/>
  <c r="V1703" i="6"/>
  <c r="W1703" i="6" s="1"/>
  <c r="V52" i="6"/>
  <c r="W52" i="6" s="1"/>
  <c r="V103" i="6"/>
  <c r="W103" i="6" s="1"/>
  <c r="V888" i="6"/>
  <c r="W888" i="6" s="1"/>
  <c r="V819" i="6"/>
  <c r="W819" i="6" s="1"/>
  <c r="V1578" i="6"/>
  <c r="W1578" i="6" s="1"/>
  <c r="V2279" i="6"/>
  <c r="W2279" i="6" s="1"/>
  <c r="V1163" i="6"/>
  <c r="W1163" i="6" s="1"/>
  <c r="V18" i="6"/>
  <c r="W18" i="6" s="1"/>
  <c r="V982" i="6"/>
  <c r="W982" i="6" s="1"/>
  <c r="V1429" i="6"/>
  <c r="W1429" i="6" s="1"/>
  <c r="V663" i="6"/>
  <c r="W663" i="6" s="1"/>
  <c r="V25" i="6"/>
  <c r="W25" i="6" s="1"/>
  <c r="V1974" i="6"/>
  <c r="W1974" i="6" s="1"/>
  <c r="V1841" i="6"/>
  <c r="W1841" i="6" s="1"/>
  <c r="V696" i="6"/>
  <c r="W696" i="6" s="1"/>
  <c r="V2318" i="6"/>
  <c r="W2318" i="6" s="1"/>
  <c r="V541" i="6"/>
  <c r="W541" i="6" s="1"/>
  <c r="V1421" i="6"/>
  <c r="W1421" i="6" s="1"/>
  <c r="V2327" i="6"/>
  <c r="W2327" i="6" s="1"/>
  <c r="V1784" i="6"/>
  <c r="W1784" i="6" s="1"/>
  <c r="V1366" i="6"/>
  <c r="W1366" i="6" s="1"/>
  <c r="V2321" i="6"/>
  <c r="W2321" i="6" s="1"/>
  <c r="V143" i="6"/>
  <c r="W143" i="6" s="1"/>
  <c r="V66" i="6"/>
  <c r="W66" i="6" s="1"/>
  <c r="V1214" i="6"/>
  <c r="W1214" i="6" s="1"/>
  <c r="V1032" i="6"/>
  <c r="W1032" i="6" s="1"/>
  <c r="V226" i="6"/>
  <c r="W226" i="6" s="1"/>
  <c r="V2346" i="6"/>
  <c r="W2346" i="6" s="1"/>
  <c r="V218" i="6"/>
  <c r="W218" i="6" s="1"/>
  <c r="V666" i="6"/>
  <c r="W666" i="6" s="1"/>
  <c r="V1884" i="6"/>
  <c r="W1884" i="6" s="1"/>
  <c r="V610" i="6"/>
  <c r="W610" i="6" s="1"/>
  <c r="V207" i="6"/>
  <c r="W207" i="6" s="1"/>
  <c r="V780" i="6"/>
  <c r="W780" i="6" s="1"/>
  <c r="V21" i="6"/>
  <c r="W21" i="6" s="1"/>
  <c r="V1947" i="6"/>
  <c r="W1947" i="6" s="1"/>
  <c r="V1630" i="6"/>
  <c r="W1630" i="6" s="1"/>
  <c r="V1493" i="6"/>
  <c r="W1493" i="6" s="1"/>
  <c r="V776" i="6"/>
  <c r="W776" i="6" s="1"/>
  <c r="V2118" i="6"/>
  <c r="W2118" i="6" s="1"/>
  <c r="V735" i="6"/>
  <c r="W735" i="6" s="1"/>
  <c r="V899" i="6"/>
  <c r="W899" i="6" s="1"/>
  <c r="V2208" i="6"/>
  <c r="W2208" i="6" s="1"/>
  <c r="V142" i="6"/>
  <c r="W142" i="6" s="1"/>
  <c r="V1226" i="6"/>
  <c r="W1226" i="6" s="1"/>
  <c r="V2122" i="6"/>
  <c r="W2122" i="6" s="1"/>
  <c r="V1924" i="6"/>
  <c r="W1924" i="6" s="1"/>
  <c r="V1322" i="6"/>
  <c r="W1322" i="6" s="1"/>
  <c r="V865" i="6"/>
  <c r="W865" i="6" s="1"/>
  <c r="V1039" i="6"/>
  <c r="W1039" i="6" s="1"/>
  <c r="V1813" i="6"/>
  <c r="W1813" i="6" s="1"/>
  <c r="V1043" i="6"/>
  <c r="W1043" i="6" s="1"/>
  <c r="V1794" i="6"/>
  <c r="W1794" i="6" s="1"/>
  <c r="V462" i="6"/>
  <c r="W462" i="6" s="1"/>
  <c r="V1849" i="6"/>
  <c r="W1849" i="6" s="1"/>
  <c r="V100" i="6"/>
  <c r="W100" i="6" s="1"/>
  <c r="V1250" i="6"/>
  <c r="W1250" i="6" s="1"/>
  <c r="V1264" i="6"/>
  <c r="W1264" i="6" s="1"/>
  <c r="V1615" i="6"/>
  <c r="W1615" i="6" s="1"/>
  <c r="V1596" i="6"/>
  <c r="W1596" i="6" s="1"/>
  <c r="V1628" i="6"/>
  <c r="W1628" i="6" s="1"/>
  <c r="V1842" i="6"/>
  <c r="W1842" i="6" s="1"/>
  <c r="V621" i="6"/>
  <c r="W621" i="6" s="1"/>
  <c r="V106" i="6"/>
  <c r="W106" i="6" s="1"/>
  <c r="V46" i="6"/>
  <c r="W46" i="6" s="1"/>
  <c r="V987" i="6"/>
  <c r="W987" i="6" s="1"/>
  <c r="V1123" i="6"/>
  <c r="W1123" i="6" s="1"/>
  <c r="V1796" i="6"/>
  <c r="W1796" i="6" s="1"/>
  <c r="V1806" i="6"/>
  <c r="W1806" i="6" s="1"/>
  <c r="V2091" i="6"/>
  <c r="W2091" i="6" s="1"/>
  <c r="V741" i="6"/>
  <c r="W741" i="6" s="1"/>
  <c r="V605" i="6"/>
  <c r="W605" i="6" s="1"/>
  <c r="V1515" i="6"/>
  <c r="W1515" i="6" s="1"/>
  <c r="V1361" i="6"/>
  <c r="W1361" i="6" s="1"/>
  <c r="V526" i="6"/>
  <c r="W526" i="6" s="1"/>
  <c r="V352" i="6"/>
  <c r="W352" i="6" s="1"/>
  <c r="V1187" i="6"/>
  <c r="W1187" i="6" s="1"/>
  <c r="V1109" i="6"/>
  <c r="W1109" i="6" s="1"/>
  <c r="V863" i="6"/>
  <c r="W863" i="6" s="1"/>
  <c r="V1096" i="6"/>
  <c r="W1096" i="6" s="1"/>
  <c r="V1803" i="6"/>
  <c r="W1803" i="6" s="1"/>
  <c r="V1620" i="6"/>
  <c r="W1620" i="6" s="1"/>
  <c r="V1102" i="6"/>
  <c r="W1102" i="6" s="1"/>
  <c r="V1343" i="6"/>
  <c r="W1343" i="6" s="1"/>
  <c r="V406" i="6"/>
  <c r="W406" i="6" s="1"/>
  <c r="V15" i="6"/>
  <c r="W15" i="6" s="1"/>
  <c r="V665" i="6"/>
  <c r="W665" i="6" s="1"/>
  <c r="V571" i="6"/>
  <c r="W571" i="6" s="1"/>
  <c r="V2016" i="6"/>
  <c r="W2016" i="6" s="1"/>
  <c r="V2138" i="6"/>
  <c r="W2138" i="6" s="1"/>
  <c r="V572" i="6"/>
  <c r="W572" i="6" s="1"/>
  <c r="V2114" i="6"/>
  <c r="W2114" i="6" s="1"/>
  <c r="V1144" i="6"/>
  <c r="W1144" i="6" s="1"/>
  <c r="V992" i="6"/>
  <c r="W992" i="6" s="1"/>
  <c r="V2247" i="6"/>
  <c r="W2247" i="6" s="1"/>
  <c r="V895" i="6"/>
  <c r="W895" i="6" s="1"/>
  <c r="V1738" i="6"/>
  <c r="W1738" i="6" s="1"/>
  <c r="V1497" i="6"/>
  <c r="W1497" i="6" s="1"/>
  <c r="V1677" i="6"/>
  <c r="W1677" i="6" s="1"/>
  <c r="V2180" i="6"/>
  <c r="W2180" i="6" s="1"/>
  <c r="V2319" i="6"/>
  <c r="W2319" i="6" s="1"/>
  <c r="V1378" i="6"/>
  <c r="W1378" i="6" s="1"/>
  <c r="V1377" i="6"/>
  <c r="W1377" i="6" s="1"/>
  <c r="V515" i="6"/>
  <c r="W515" i="6" s="1"/>
  <c r="V1220" i="6"/>
  <c r="W1220" i="6" s="1"/>
  <c r="V537" i="6"/>
  <c r="W537" i="6" s="1"/>
  <c r="V411" i="6"/>
  <c r="W411" i="6" s="1"/>
  <c r="V754" i="6"/>
  <c r="W754" i="6" s="1"/>
  <c r="V221" i="6"/>
  <c r="W221" i="6" s="1"/>
  <c r="V914" i="6"/>
  <c r="W914" i="6" s="1"/>
  <c r="V1739" i="6"/>
  <c r="W1739" i="6" s="1"/>
  <c r="V756" i="6"/>
  <c r="W756" i="6" s="1"/>
  <c r="V1938" i="6"/>
  <c r="W1938" i="6" s="1"/>
  <c r="V1942" i="6"/>
  <c r="W1942" i="6" s="1"/>
  <c r="V164" i="6"/>
  <c r="W164" i="6" s="1"/>
  <c r="V1560" i="6"/>
  <c r="W1560" i="6" s="1"/>
  <c r="V1844" i="6"/>
  <c r="W1844" i="6" s="1"/>
  <c r="V220" i="6"/>
  <c r="W220" i="6" s="1"/>
  <c r="V789" i="6"/>
  <c r="W789" i="6" s="1"/>
  <c r="V349" i="6"/>
  <c r="W349" i="6" s="1"/>
  <c r="V1243" i="6"/>
  <c r="W1243" i="6" s="1"/>
  <c r="V2192" i="6"/>
  <c r="W2192" i="6" s="1"/>
  <c r="V874" i="6"/>
  <c r="W874" i="6" s="1"/>
  <c r="V423" i="6"/>
  <c r="W423" i="6" s="1"/>
  <c r="V875" i="6"/>
  <c r="W875" i="6" s="1"/>
  <c r="V2038" i="6"/>
  <c r="W2038" i="6" s="1"/>
  <c r="V2055" i="6"/>
  <c r="W2055" i="6" s="1"/>
  <c r="V133" i="6"/>
  <c r="W133" i="6" s="1"/>
  <c r="V160" i="6"/>
  <c r="W160" i="6" s="1"/>
  <c r="V1933" i="6"/>
  <c r="W1933" i="6" s="1"/>
  <c r="V1169" i="6"/>
  <c r="W1169" i="6" s="1"/>
  <c r="V1212" i="6"/>
  <c r="W1212" i="6" s="1"/>
  <c r="V2230" i="6"/>
  <c r="W2230" i="6" s="1"/>
  <c r="V2027" i="6"/>
  <c r="W2027" i="6" s="1"/>
  <c r="V1277" i="6"/>
  <c r="W1277" i="6" s="1"/>
  <c r="V1306" i="6"/>
  <c r="W1306" i="6" s="1"/>
  <c r="V291" i="6"/>
  <c r="W291" i="6" s="1"/>
  <c r="V1785" i="6"/>
  <c r="W1785" i="6" s="1"/>
  <c r="V1811" i="6"/>
  <c r="W1811" i="6" s="1"/>
  <c r="V525" i="6"/>
  <c r="W525" i="6" s="1"/>
  <c r="V624" i="6"/>
  <c r="W624" i="6" s="1"/>
  <c r="V733" i="6"/>
  <c r="W733" i="6" s="1"/>
  <c r="V123" i="6"/>
  <c r="W123" i="6" s="1"/>
  <c r="V855" i="6"/>
  <c r="W855" i="6" s="1"/>
  <c r="V2185" i="6"/>
  <c r="W2185" i="6" s="1"/>
  <c r="V1634" i="6"/>
  <c r="W1634" i="6" s="1"/>
  <c r="V1590" i="6"/>
  <c r="W1590" i="6" s="1"/>
  <c r="V1858" i="6"/>
  <c r="W1858" i="6" s="1"/>
  <c r="V1789" i="6"/>
  <c r="W1789" i="6" s="1"/>
  <c r="V436" i="6"/>
  <c r="W436" i="6" s="1"/>
  <c r="V2121" i="6"/>
  <c r="W2121" i="6" s="1"/>
  <c r="V777" i="6"/>
  <c r="W777" i="6" s="1"/>
  <c r="V999" i="6"/>
  <c r="W999" i="6" s="1"/>
  <c r="V1725" i="6"/>
  <c r="W1725" i="6" s="1"/>
  <c r="V1875" i="6"/>
  <c r="W1875" i="6" s="1"/>
  <c r="V275" i="6"/>
  <c r="W275" i="6" s="1"/>
  <c r="V271" i="6"/>
  <c r="W271" i="6" s="1"/>
  <c r="V348" i="6"/>
  <c r="W348" i="6" s="1"/>
  <c r="V1470" i="6"/>
  <c r="W1470" i="6" s="1"/>
  <c r="V1409" i="6"/>
  <c r="W1409" i="6" s="1"/>
  <c r="V1073" i="6"/>
  <c r="W1073" i="6" s="1"/>
  <c r="V886" i="6"/>
  <c r="W886" i="6" s="1"/>
  <c r="V1823" i="6"/>
  <c r="W1823" i="6" s="1"/>
  <c r="V299" i="6"/>
  <c r="W299" i="6" s="1"/>
  <c r="V2189" i="6"/>
  <c r="W2189" i="6" s="1"/>
  <c r="V184" i="6"/>
  <c r="W184" i="6" s="1"/>
  <c r="V12" i="6"/>
  <c r="W12" i="6" s="1"/>
  <c r="V1330" i="6"/>
  <c r="W1330" i="6" s="1"/>
  <c r="V1589" i="6"/>
  <c r="W1589" i="6" s="1"/>
  <c r="V1915" i="6"/>
  <c r="W1915" i="6" s="1"/>
  <c r="V609" i="6"/>
  <c r="W609" i="6" s="1"/>
  <c r="V724" i="6"/>
  <c r="W724" i="6" s="1"/>
  <c r="V2190" i="6"/>
  <c r="W2190" i="6" s="1"/>
  <c r="V2106" i="6"/>
  <c r="W2106" i="6" s="1"/>
  <c r="V182" i="6"/>
  <c r="W182" i="6" s="1"/>
  <c r="V1024" i="6"/>
  <c r="W1024" i="6" s="1"/>
  <c r="V1030" i="6"/>
  <c r="W1030" i="6" s="1"/>
  <c r="V1879" i="6"/>
  <c r="W1879" i="6" s="1"/>
  <c r="V512" i="6"/>
  <c r="W512" i="6" s="1"/>
  <c r="V510" i="6"/>
  <c r="W510" i="6" s="1"/>
  <c r="V1733" i="6"/>
  <c r="W1733" i="6" s="1"/>
  <c r="V1864" i="6"/>
  <c r="W1864" i="6" s="1"/>
  <c r="V1736" i="6"/>
  <c r="W1736" i="6" s="1"/>
  <c r="V393" i="6"/>
  <c r="W393" i="6" s="1"/>
  <c r="V448" i="6"/>
  <c r="W448" i="6" s="1"/>
  <c r="V758" i="6"/>
  <c r="W758" i="6" s="1"/>
  <c r="V1035" i="6"/>
  <c r="W1035" i="6" s="1"/>
  <c r="V669" i="6"/>
  <c r="W669" i="6" s="1"/>
  <c r="V1318" i="6"/>
  <c r="W1318" i="6" s="1"/>
  <c r="V579" i="6"/>
  <c r="W579" i="6" s="1"/>
  <c r="V2252" i="6"/>
  <c r="W2252" i="6" s="1"/>
  <c r="V1219" i="6"/>
  <c r="W1219" i="6" s="1"/>
  <c r="V396" i="6"/>
  <c r="W396" i="6" s="1"/>
  <c r="V542" i="6"/>
  <c r="W542" i="6" s="1"/>
  <c r="V1065" i="6"/>
  <c r="W1065" i="6" s="1"/>
  <c r="V2177" i="6"/>
  <c r="W2177" i="6" s="1"/>
  <c r="V2241" i="6"/>
  <c r="W2241" i="6" s="1"/>
  <c r="V911" i="6"/>
  <c r="W911" i="6" s="1"/>
  <c r="V471" i="6"/>
  <c r="W471" i="6" s="1"/>
  <c r="V641" i="6"/>
  <c r="W641" i="6" s="1"/>
  <c r="V785" i="6"/>
  <c r="W785" i="6" s="1"/>
  <c r="V668" i="6"/>
  <c r="W668" i="6" s="1"/>
  <c r="V1638" i="6"/>
  <c r="W1638" i="6" s="1"/>
  <c r="V120" i="6"/>
  <c r="W120" i="6" s="1"/>
  <c r="V1535" i="6"/>
  <c r="W1535" i="6" s="1"/>
  <c r="V583" i="6"/>
  <c r="W583" i="6" s="1"/>
  <c r="V878" i="6"/>
  <c r="W878" i="6" s="1"/>
  <c r="V971" i="6"/>
  <c r="W971" i="6" s="1"/>
  <c r="V834" i="6"/>
  <c r="W834" i="6" s="1"/>
  <c r="V492" i="6"/>
  <c r="W492" i="6" s="1"/>
  <c r="V1857" i="6"/>
  <c r="W1857" i="6" s="1"/>
  <c r="V2041" i="6"/>
  <c r="W2041" i="6" s="1"/>
  <c r="V1848" i="6"/>
  <c r="W1848" i="6" s="1"/>
  <c r="V450" i="6"/>
  <c r="W450" i="6" s="1"/>
  <c r="V451" i="6"/>
  <c r="W451" i="6" s="1"/>
  <c r="V1274" i="6"/>
  <c r="W1274" i="6" s="1"/>
  <c r="V126" i="6"/>
  <c r="W126" i="6" s="1"/>
  <c r="V1685" i="6"/>
  <c r="W1685" i="6" s="1"/>
  <c r="V2029" i="6"/>
  <c r="W2029" i="6" s="1"/>
  <c r="V2211" i="6"/>
  <c r="W2211" i="6" s="1"/>
  <c r="V1299" i="6"/>
  <c r="W1299" i="6" s="1"/>
  <c r="V1336" i="6"/>
  <c r="W1336" i="6" s="1"/>
  <c r="V1310" i="6"/>
  <c r="W1310" i="6" s="1"/>
  <c r="V2142" i="6"/>
  <c r="W2142" i="6" s="1"/>
  <c r="V1808" i="6"/>
  <c r="W1808" i="6" s="1"/>
  <c r="V1787" i="6"/>
  <c r="W1787" i="6" s="1"/>
  <c r="V1828" i="6"/>
  <c r="W1828" i="6" s="1"/>
  <c r="V36" i="6"/>
  <c r="W36" i="6" s="1"/>
  <c r="V652" i="6"/>
  <c r="W652" i="6" s="1"/>
  <c r="V509" i="6"/>
  <c r="W509" i="6" s="1"/>
  <c r="V2073" i="6"/>
  <c r="W2073" i="6" s="1"/>
  <c r="V772" i="6"/>
  <c r="W772" i="6" s="1"/>
  <c r="V1565" i="6"/>
  <c r="W1565" i="6" s="1"/>
  <c r="V520" i="6"/>
  <c r="W520" i="6" s="1"/>
  <c r="V1295" i="6"/>
  <c r="W1295" i="6" s="1"/>
  <c r="V1834" i="6"/>
  <c r="W1834" i="6" s="1"/>
  <c r="V618" i="6"/>
  <c r="W618" i="6" s="1"/>
  <c r="V118" i="6"/>
  <c r="W118" i="6" s="1"/>
  <c r="V2194" i="6"/>
  <c r="W2194" i="6" s="1"/>
  <c r="V206" i="6"/>
  <c r="W206" i="6" s="1"/>
  <c r="V783" i="6"/>
  <c r="W783" i="6" s="1"/>
  <c r="V1814" i="6"/>
  <c r="W1814" i="6" s="1"/>
  <c r="V137" i="6"/>
  <c r="W137" i="6" s="1"/>
  <c r="V1360" i="6"/>
  <c r="W1360" i="6" s="1"/>
  <c r="V1640" i="6"/>
  <c r="W1640" i="6" s="1"/>
  <c r="V1087" i="6"/>
  <c r="W1087" i="6" s="1"/>
  <c r="V341" i="6"/>
  <c r="W341" i="6" s="1"/>
  <c r="V980" i="6"/>
  <c r="W980" i="6" s="1"/>
  <c r="V568" i="6"/>
  <c r="W568" i="6" s="1"/>
  <c r="V1117" i="6"/>
  <c r="W1117" i="6" s="1"/>
  <c r="V233" i="6"/>
  <c r="W233" i="6" s="1"/>
  <c r="V2186" i="6"/>
  <c r="W2186" i="6" s="1"/>
  <c r="V468" i="6"/>
  <c r="W468" i="6" s="1"/>
  <c r="V586" i="6"/>
  <c r="W586" i="6" s="1"/>
  <c r="V1506" i="6"/>
  <c r="W1506" i="6" s="1"/>
  <c r="V868" i="6"/>
  <c r="W868" i="6" s="1"/>
  <c r="V1527" i="6"/>
  <c r="W1527" i="6" s="1"/>
  <c r="V296" i="6"/>
  <c r="W296" i="6" s="1"/>
  <c r="V1441" i="6"/>
  <c r="W1441" i="6" s="1"/>
  <c r="V1575" i="6"/>
  <c r="W1575" i="6" s="1"/>
  <c r="V613" i="6"/>
  <c r="W613" i="6" s="1"/>
  <c r="V58" i="6"/>
  <c r="W58" i="6" s="1"/>
  <c r="V1194" i="6"/>
  <c r="W1194" i="6" s="1"/>
  <c r="V1068" i="6"/>
  <c r="W1068" i="6" s="1"/>
  <c r="V1114" i="6"/>
  <c r="W1114" i="6" s="1"/>
  <c r="V2269" i="6"/>
  <c r="W2269" i="6" s="1"/>
  <c r="V2048" i="6"/>
  <c r="W2048" i="6" s="1"/>
  <c r="V2133" i="6"/>
  <c r="W2133" i="6" s="1"/>
  <c r="V1443" i="6"/>
  <c r="W1443" i="6" s="1"/>
  <c r="V1192" i="6"/>
  <c r="W1192" i="6" s="1"/>
  <c r="V1530" i="6"/>
  <c r="W1530" i="6" s="1"/>
  <c r="V883" i="6"/>
  <c r="W883" i="6" s="1"/>
  <c r="V2272" i="6"/>
  <c r="W2272" i="6" s="1"/>
  <c r="V1009" i="6"/>
  <c r="W1009" i="6" s="1"/>
  <c r="V467" i="6"/>
  <c r="W467" i="6" s="1"/>
  <c r="V918" i="6"/>
  <c r="W918" i="6" s="1"/>
  <c r="V2019" i="6"/>
  <c r="W2019" i="6" s="1"/>
  <c r="V224" i="6"/>
  <c r="W224" i="6" s="1"/>
  <c r="V818" i="6"/>
  <c r="W818" i="6" s="1"/>
  <c r="V1213" i="6"/>
  <c r="W1213" i="6" s="1"/>
  <c r="V1754" i="6"/>
  <c r="W1754" i="6" s="1"/>
  <c r="V817" i="6"/>
  <c r="W817" i="6" s="1"/>
  <c r="V1711" i="6"/>
  <c r="W1711" i="6" s="1"/>
  <c r="V1524" i="6"/>
  <c r="W1524" i="6" s="1"/>
  <c r="V1936" i="6"/>
  <c r="W1936" i="6" s="1"/>
  <c r="V360" i="6"/>
  <c r="W360" i="6" s="1"/>
  <c r="V1257" i="6"/>
  <c r="W1257" i="6" s="1"/>
  <c r="V257" i="6"/>
  <c r="W257" i="6" s="1"/>
  <c r="V493" i="6"/>
  <c r="W493" i="6" s="1"/>
  <c r="V2228" i="6"/>
  <c r="W2228" i="6" s="1"/>
  <c r="V718" i="6"/>
  <c r="W718" i="6" s="1"/>
  <c r="V693" i="6"/>
  <c r="W693" i="6" s="1"/>
  <c r="V2137" i="6"/>
  <c r="W2137" i="6" s="1"/>
  <c r="V802" i="6"/>
  <c r="W802" i="6" s="1"/>
  <c r="V798" i="6"/>
  <c r="W798" i="6" s="1"/>
  <c r="V2129" i="6"/>
  <c r="W2129" i="6" s="1"/>
  <c r="V1790" i="6"/>
  <c r="W1790" i="6" s="1"/>
  <c r="V1680" i="6"/>
  <c r="W1680" i="6" s="1"/>
  <c r="V1684" i="6"/>
  <c r="W1684" i="6" s="1"/>
  <c r="V1980" i="6"/>
  <c r="W1980" i="6" s="1"/>
  <c r="V993" i="6"/>
  <c r="W993" i="6" s="1"/>
  <c r="V320" i="6"/>
  <c r="W320" i="6" s="1"/>
  <c r="V312" i="6"/>
  <c r="W312" i="6" s="1"/>
  <c r="V376" i="6"/>
  <c r="W376" i="6" s="1"/>
  <c r="V2225" i="6"/>
  <c r="W2225" i="6" s="1"/>
  <c r="V308" i="6"/>
  <c r="W308" i="6" s="1"/>
  <c r="V1795" i="6"/>
  <c r="W1795" i="6" s="1"/>
  <c r="V427" i="6"/>
  <c r="W427" i="6" s="1"/>
  <c r="V1093" i="6"/>
  <c r="W1093" i="6" s="1"/>
  <c r="V1783" i="6"/>
  <c r="W1783" i="6" s="1"/>
  <c r="V549" i="6"/>
  <c r="W549" i="6" s="1"/>
  <c r="V417" i="6"/>
  <c r="W417" i="6" s="1"/>
  <c r="V420" i="6"/>
  <c r="W420" i="6" s="1"/>
  <c r="V215" i="6"/>
  <c r="W215" i="6" s="1"/>
  <c r="V611" i="6"/>
  <c r="W611" i="6" s="1"/>
  <c r="V859" i="6"/>
  <c r="W859" i="6" s="1"/>
  <c r="V1895" i="6"/>
  <c r="W1895" i="6" s="1"/>
  <c r="V1022" i="6"/>
  <c r="W1022" i="6" s="1"/>
  <c r="V332" i="6"/>
  <c r="W332" i="6" s="1"/>
  <c r="V190" i="6"/>
  <c r="W190" i="6" s="1"/>
  <c r="V1478" i="6"/>
  <c r="W1478" i="6" s="1"/>
  <c r="V1998" i="6"/>
  <c r="W1998" i="6" s="1"/>
  <c r="V343" i="6"/>
  <c r="W343" i="6" s="1"/>
  <c r="V965" i="6"/>
  <c r="W965" i="6" s="1"/>
  <c r="V1021" i="6"/>
  <c r="W1021" i="6" s="1"/>
  <c r="V1907" i="6"/>
  <c r="W1907" i="6" s="1"/>
  <c r="V552" i="6"/>
  <c r="W552" i="6" s="1"/>
  <c r="V596" i="6"/>
  <c r="W596" i="6" s="1"/>
  <c r="V1412" i="6"/>
  <c r="W1412" i="6" s="1"/>
  <c r="V996" i="6"/>
  <c r="W996" i="6" s="1"/>
  <c r="V635" i="6"/>
  <c r="W635" i="6" s="1"/>
  <c r="V1495" i="6"/>
  <c r="W1495" i="6" s="1"/>
  <c r="V1296" i="6"/>
  <c r="W1296" i="6" s="1"/>
  <c r="V695" i="6"/>
  <c r="W695" i="6" s="1"/>
  <c r="V1439" i="6"/>
  <c r="W1439" i="6" s="1"/>
  <c r="V1153" i="6"/>
  <c r="W1153" i="6" s="1"/>
  <c r="V573" i="6"/>
  <c r="W573" i="6" s="1"/>
  <c r="V1367" i="6"/>
  <c r="W1367" i="6" s="1"/>
  <c r="V902" i="6"/>
  <c r="W902" i="6" s="1"/>
  <c r="V222" i="6"/>
  <c r="W222" i="6" s="1"/>
  <c r="V1337" i="6"/>
  <c r="W1337" i="6" s="1"/>
  <c r="V374" i="6"/>
  <c r="W374" i="6" s="1"/>
  <c r="V1059" i="6"/>
  <c r="W1059" i="6" s="1"/>
  <c r="V281" i="6"/>
  <c r="W281" i="6" s="1"/>
  <c r="V1261" i="6"/>
  <c r="W1261" i="6" s="1"/>
  <c r="V1075" i="6"/>
  <c r="W1075" i="6" s="1"/>
  <c r="V1071" i="6"/>
  <c r="W1071" i="6" s="1"/>
  <c r="V2355" i="6"/>
  <c r="W2355" i="6" s="1"/>
  <c r="V2025" i="6"/>
  <c r="W2025" i="6" s="1"/>
  <c r="V2068" i="6"/>
  <c r="W2068" i="6" s="1"/>
  <c r="V1908" i="6"/>
  <c r="W1908" i="6" s="1"/>
  <c r="V1745" i="6"/>
  <c r="W1745" i="6" s="1"/>
  <c r="V195" i="6"/>
  <c r="W195" i="6" s="1"/>
  <c r="V1190" i="6"/>
  <c r="W1190" i="6" s="1"/>
  <c r="V1887" i="6"/>
  <c r="W1887" i="6" s="1"/>
  <c r="V587" i="6"/>
  <c r="W587" i="6" s="1"/>
  <c r="V813" i="6"/>
  <c r="W813" i="6" s="1"/>
  <c r="V177" i="6"/>
  <c r="W177" i="6" s="1"/>
  <c r="V134" i="6"/>
  <c r="W134" i="6" s="1"/>
  <c r="V377" i="6"/>
  <c r="W377" i="6" s="1"/>
  <c r="V449" i="6"/>
  <c r="W449" i="6" s="1"/>
  <c r="V1932" i="6"/>
  <c r="W1932" i="6" s="1"/>
  <c r="V2215" i="6"/>
  <c r="W2215" i="6" s="1"/>
  <c r="V864" i="6"/>
  <c r="W864" i="6" s="1"/>
  <c r="V380" i="6"/>
  <c r="W380" i="6" s="1"/>
  <c r="V1681" i="6"/>
  <c r="W1681" i="6" s="1"/>
  <c r="V1051" i="6"/>
  <c r="W1051" i="6" s="1"/>
  <c r="V1968" i="6"/>
  <c r="W1968" i="6" s="1"/>
  <c r="V1370" i="6"/>
  <c r="W1370" i="6" s="1"/>
  <c r="V1175" i="6"/>
  <c r="W1175" i="6" s="1"/>
  <c r="V1469" i="6"/>
  <c r="W1469" i="6" s="1"/>
  <c r="V1966" i="6"/>
  <c r="W1966" i="6" s="1"/>
  <c r="V219" i="6"/>
  <c r="W219" i="6" s="1"/>
  <c r="V2204" i="6"/>
  <c r="W2204" i="6" s="1"/>
  <c r="V1944" i="6"/>
  <c r="W1944" i="6" s="1"/>
  <c r="V1955" i="6"/>
  <c r="W1955" i="6" s="1"/>
  <c r="V1962" i="6"/>
  <c r="W1962" i="6" s="1"/>
  <c r="V1917" i="6"/>
  <c r="W1917" i="6" s="1"/>
  <c r="V1475" i="6"/>
  <c r="W1475" i="6" s="1"/>
  <c r="V791" i="6"/>
  <c r="W791" i="6" s="1"/>
  <c r="V1017" i="6"/>
  <c r="W1017" i="6" s="1"/>
  <c r="V869" i="6"/>
  <c r="W869" i="6" s="1"/>
  <c r="V1761" i="6"/>
  <c r="W1761" i="6" s="1"/>
  <c r="V1404" i="6"/>
  <c r="W1404" i="6" s="1"/>
  <c r="V1555" i="6"/>
  <c r="W1555" i="6" s="1"/>
  <c r="V880" i="6"/>
  <c r="W880" i="6" s="1"/>
  <c r="V2128" i="6"/>
  <c r="W2128" i="6" s="1"/>
  <c r="V908" i="6"/>
  <c r="W908" i="6" s="1"/>
  <c r="V304" i="6"/>
  <c r="W304" i="6" s="1"/>
  <c r="V191" i="6"/>
  <c r="W191" i="6" s="1"/>
  <c r="V891" i="6"/>
  <c r="W891" i="6" s="1"/>
  <c r="V2250" i="6"/>
  <c r="W2250" i="6" s="1"/>
  <c r="V329" i="6"/>
  <c r="W329" i="6" s="1"/>
  <c r="V127" i="6"/>
  <c r="W127" i="6" s="1"/>
  <c r="V1446" i="6"/>
  <c r="W1446" i="6" s="1"/>
  <c r="V2162" i="6"/>
  <c r="W2162" i="6" s="1"/>
  <c r="V1523" i="6"/>
  <c r="W1523" i="6" s="1"/>
  <c r="V2020" i="6"/>
  <c r="W2020" i="6" s="1"/>
  <c r="V544" i="6"/>
  <c r="W544" i="6" s="1"/>
  <c r="V1866" i="6"/>
  <c r="W1866" i="6" s="1"/>
  <c r="V1060" i="6"/>
  <c r="W1060" i="6" s="1"/>
  <c r="V1232" i="6"/>
  <c r="W1232" i="6" s="1"/>
  <c r="V109" i="6"/>
  <c r="W109" i="6" s="1"/>
  <c r="V1882" i="6"/>
  <c r="W1882" i="6" s="1"/>
  <c r="V1799" i="6"/>
  <c r="W1799" i="6" s="1"/>
  <c r="V1731" i="6"/>
  <c r="W1731" i="6" s="1"/>
  <c r="V923" i="6"/>
  <c r="W923" i="6" s="1"/>
  <c r="V800" i="6"/>
  <c r="W800" i="6" s="1"/>
  <c r="V807" i="6"/>
  <c r="W807" i="6" s="1"/>
  <c r="V2061" i="6"/>
  <c r="W2061" i="6" s="1"/>
  <c r="V1693" i="6"/>
  <c r="W1693" i="6" s="1"/>
  <c r="V1234" i="6"/>
  <c r="W1234" i="6" s="1"/>
  <c r="V1241" i="6"/>
  <c r="W1241" i="6" s="1"/>
  <c r="V1727" i="6"/>
  <c r="W1727" i="6" s="1"/>
  <c r="V2209" i="6"/>
  <c r="W2209" i="6" s="1"/>
  <c r="V1792" i="6"/>
  <c r="W1792" i="6" s="1"/>
  <c r="V643" i="6"/>
  <c r="W643" i="6" s="1"/>
  <c r="V2173" i="6"/>
  <c r="W2173" i="6" s="1"/>
  <c r="V1415" i="6"/>
  <c r="W1415" i="6" s="1"/>
  <c r="V138" i="6"/>
  <c r="W138" i="6" s="1"/>
  <c r="V422" i="6"/>
  <c r="W422" i="6" s="1"/>
  <c r="V175" i="6"/>
  <c r="W175" i="6" s="1"/>
  <c r="V258" i="6"/>
  <c r="W258" i="6" s="1"/>
  <c r="V1910" i="6"/>
  <c r="W1910" i="6" s="1"/>
  <c r="V1897" i="6"/>
  <c r="W1897" i="6" s="1"/>
  <c r="V616" i="6"/>
  <c r="W616" i="6" s="1"/>
  <c r="V1054" i="6"/>
  <c r="W1054" i="6" s="1"/>
  <c r="V2070" i="6"/>
  <c r="W2070" i="6" s="1"/>
  <c r="V2036" i="6"/>
  <c r="W2036" i="6" s="1"/>
  <c r="V2046" i="6"/>
  <c r="W2046" i="6" s="1"/>
  <c r="V736" i="6"/>
  <c r="W736" i="6" s="1"/>
  <c r="V469" i="6"/>
  <c r="W469" i="6" s="1"/>
  <c r="V351" i="6"/>
  <c r="W351" i="6" s="1"/>
  <c r="V385" i="6"/>
  <c r="W385" i="6" s="1"/>
  <c r="V2178" i="6"/>
  <c r="W2178" i="6" s="1"/>
  <c r="V1494" i="6"/>
  <c r="W1494" i="6" s="1"/>
  <c r="V1937" i="6"/>
  <c r="W1937" i="6" s="1"/>
  <c r="V50" i="6"/>
  <c r="W50" i="6" s="1"/>
  <c r="V966" i="6"/>
  <c r="W966" i="6" s="1"/>
  <c r="V1010" i="6"/>
  <c r="W1010" i="6" s="1"/>
  <c r="V816" i="6"/>
  <c r="W816" i="6" s="1"/>
  <c r="V192" i="6"/>
  <c r="W192" i="6" s="1"/>
  <c r="V2051" i="6"/>
  <c r="W2051" i="6" s="1"/>
  <c r="V787" i="6"/>
  <c r="W787" i="6" s="1"/>
  <c r="V516" i="6"/>
  <c r="W516" i="6" s="1"/>
  <c r="V678" i="6"/>
  <c r="W678" i="6" s="1"/>
  <c r="V683" i="6"/>
  <c r="W683" i="6" s="1"/>
  <c r="V1165" i="6"/>
  <c r="W1165" i="6" s="1"/>
  <c r="V1444" i="6"/>
  <c r="W1444" i="6" s="1"/>
  <c r="V1233" i="6"/>
  <c r="W1233" i="6" s="1"/>
  <c r="V2115" i="6"/>
  <c r="W2115" i="6" s="1"/>
  <c r="V2265" i="6"/>
  <c r="W2265" i="6" s="1"/>
  <c r="V523" i="6"/>
  <c r="W523" i="6" s="1"/>
  <c r="V1533" i="6"/>
  <c r="W1533" i="6" s="1"/>
  <c r="V1838" i="6"/>
  <c r="W1838" i="6" s="1"/>
  <c r="V2294" i="6"/>
  <c r="W2294" i="6" s="1"/>
  <c r="V2290" i="6"/>
  <c r="W2290" i="6" s="1"/>
  <c r="V444" i="6"/>
  <c r="W444" i="6" s="1"/>
  <c r="V174" i="6"/>
  <c r="W174" i="6" s="1"/>
  <c r="V2054" i="6"/>
  <c r="W2054" i="6" s="1"/>
  <c r="V1256" i="6"/>
  <c r="W1256" i="6" s="1"/>
  <c r="V2240" i="6"/>
  <c r="W2240" i="6" s="1"/>
  <c r="V771" i="6"/>
  <c r="W771" i="6" s="1"/>
  <c r="V826" i="6"/>
  <c r="W826" i="6" s="1"/>
  <c r="V1262" i="6"/>
  <c r="W1262" i="6" s="1"/>
  <c r="V1386" i="6"/>
  <c r="W1386" i="6" s="1"/>
  <c r="V1344" i="6"/>
  <c r="W1344" i="6" s="1"/>
  <c r="V600" i="6"/>
  <c r="W600" i="6" s="1"/>
  <c r="V825" i="6"/>
  <c r="W825" i="6" s="1"/>
  <c r="V1636" i="6"/>
  <c r="W1636" i="6" s="1"/>
  <c r="V1585" i="6"/>
  <c r="W1585" i="6" s="1"/>
  <c r="V1085" i="6"/>
  <c r="W1085" i="6" s="1"/>
  <c r="V2015" i="6"/>
  <c r="W2015" i="6" s="1"/>
  <c r="V454" i="6"/>
  <c r="W454" i="6" s="1"/>
  <c r="V39" i="6"/>
  <c r="W39" i="6" s="1"/>
  <c r="V1804" i="6"/>
  <c r="W1804" i="6" s="1"/>
  <c r="V1301" i="6"/>
  <c r="W1301" i="6" s="1"/>
  <c r="V2227" i="6"/>
  <c r="W2227" i="6" s="1"/>
  <c r="V1004" i="6"/>
  <c r="W1004" i="6" s="1"/>
  <c r="V994" i="6"/>
  <c r="W994" i="6" s="1"/>
  <c r="V2080" i="6"/>
  <c r="W2080" i="6" s="1"/>
  <c r="V415" i="6"/>
  <c r="W415" i="6" s="1"/>
  <c r="V95" i="6"/>
  <c r="W95" i="6" s="1"/>
  <c r="V2082" i="6"/>
  <c r="W2082" i="6" s="1"/>
  <c r="V658" i="6"/>
  <c r="W658" i="6" s="1"/>
  <c r="V65" i="6"/>
  <c r="W65" i="6" s="1"/>
  <c r="V2175" i="6"/>
  <c r="W2175" i="6" s="1"/>
  <c r="V990" i="6"/>
  <c r="W990" i="6" s="1"/>
  <c r="V522" i="6"/>
  <c r="W522" i="6" s="1"/>
  <c r="V617" i="6"/>
  <c r="W617" i="6" s="1"/>
  <c r="V1791" i="6"/>
  <c r="W1791" i="6" s="1"/>
  <c r="V2188" i="6"/>
  <c r="W2188" i="6" s="1"/>
  <c r="V1486" i="6"/>
  <c r="W1486" i="6" s="1"/>
  <c r="V1279" i="6"/>
  <c r="W1279" i="6" s="1"/>
  <c r="V560" i="6"/>
  <c r="W560" i="6" s="1"/>
  <c r="V1098" i="6"/>
  <c r="W1098" i="6" s="1"/>
  <c r="V1031" i="6"/>
  <c r="W1031" i="6" s="1"/>
  <c r="V384" i="6"/>
  <c r="W384" i="6" s="1"/>
  <c r="V2047" i="6"/>
  <c r="W2047" i="6" s="1"/>
  <c r="V628" i="6"/>
  <c r="W628" i="6" s="1"/>
  <c r="V2214" i="6"/>
  <c r="W2214" i="6" s="1"/>
  <c r="V884" i="6"/>
  <c r="W884" i="6" s="1"/>
  <c r="V1413" i="6"/>
  <c r="W1413" i="6" s="1"/>
  <c r="V1649" i="6"/>
  <c r="W1649" i="6" s="1"/>
  <c r="V753" i="6"/>
  <c r="W753" i="6" s="1"/>
  <c r="V1186" i="6"/>
  <c r="W1186" i="6" s="1"/>
  <c r="V236" i="6"/>
  <c r="W236" i="6" s="1"/>
  <c r="V1198" i="6"/>
  <c r="W1198" i="6" s="1"/>
  <c r="V1650" i="6"/>
  <c r="W1650" i="6" s="1"/>
  <c r="V2281" i="6"/>
  <c r="W2281" i="6" s="1"/>
  <c r="V667" i="6"/>
  <c r="W667" i="6" s="1"/>
  <c r="V440" i="6"/>
  <c r="W440" i="6" s="1"/>
  <c r="V424" i="6"/>
  <c r="W424" i="6" s="1"/>
  <c r="V769" i="6"/>
  <c r="W769" i="6" s="1"/>
  <c r="V1576" i="6"/>
  <c r="W1576" i="6" s="1"/>
  <c r="V1229" i="6"/>
  <c r="W1229" i="6" s="1"/>
  <c r="V2011" i="6"/>
  <c r="W2011" i="6" s="1"/>
  <c r="V243" i="6"/>
  <c r="W243" i="6" s="1"/>
  <c r="V2160" i="6"/>
  <c r="W2160" i="6" s="1"/>
  <c r="V2304" i="6"/>
  <c r="W2304" i="6" s="1"/>
  <c r="V2361" i="6"/>
  <c r="W2361" i="6" s="1"/>
  <c r="V2004" i="6"/>
  <c r="W2004" i="6" s="1"/>
  <c r="V827" i="6"/>
  <c r="W827" i="6" s="1"/>
  <c r="V750" i="6"/>
  <c r="W750" i="6" s="1"/>
  <c r="V857" i="6"/>
  <c r="W857" i="6" s="1"/>
  <c r="V490" i="6"/>
  <c r="W490" i="6" s="1"/>
  <c r="V1606" i="6"/>
  <c r="W1606" i="6" s="1"/>
  <c r="V1664" i="6"/>
  <c r="W1664" i="6" s="1"/>
  <c r="V1613" i="6"/>
  <c r="W1613" i="6" s="1"/>
  <c r="V1979" i="6"/>
  <c r="W1979" i="6" s="1"/>
  <c r="V2203" i="6"/>
  <c r="W2203" i="6" s="1"/>
  <c r="V1416" i="6"/>
  <c r="W1416" i="6" s="1"/>
  <c r="V459" i="6"/>
  <c r="W459" i="6" s="1"/>
  <c r="V655" i="6"/>
  <c r="W655" i="6" s="1"/>
  <c r="V169" i="6"/>
  <c r="W169" i="6" s="1"/>
  <c r="V419" i="6"/>
  <c r="W419" i="6" s="1"/>
  <c r="V1940" i="6"/>
  <c r="W1940" i="6" s="1"/>
  <c r="V146" i="6"/>
  <c r="W146" i="6" s="1"/>
  <c r="V2075" i="6"/>
  <c r="W2075" i="6" s="1"/>
  <c r="V244" i="6"/>
  <c r="W244" i="6" s="1"/>
  <c r="V408" i="6"/>
  <c r="W408" i="6" s="1"/>
  <c r="V2197" i="6"/>
  <c r="W2197" i="6" s="1"/>
  <c r="V1358" i="6"/>
  <c r="W1358" i="6" s="1"/>
  <c r="V1375" i="6"/>
  <c r="W1375" i="6" s="1"/>
  <c r="V495" i="6"/>
  <c r="W495" i="6" s="1"/>
  <c r="V1206" i="6"/>
  <c r="W1206" i="6" s="1"/>
  <c r="V333" i="6"/>
  <c r="W333" i="6" s="1"/>
  <c r="V1138" i="6"/>
  <c r="W1138" i="6" s="1"/>
  <c r="V503" i="6"/>
  <c r="W503" i="6" s="1"/>
  <c r="V1793" i="6"/>
  <c r="W1793" i="6" s="1"/>
  <c r="V1707" i="6"/>
  <c r="W1707" i="6" s="1"/>
  <c r="V1285" i="6"/>
  <c r="W1285" i="6" s="1"/>
  <c r="V1116" i="6"/>
  <c r="W1116" i="6" s="1"/>
  <c r="V1281" i="6"/>
  <c r="W1281" i="6" s="1"/>
  <c r="V1989" i="6"/>
  <c r="W1989" i="6" s="1"/>
  <c r="V529" i="6"/>
  <c r="W529" i="6" s="1"/>
  <c r="V1155" i="6"/>
  <c r="W1155" i="6" s="1"/>
  <c r="V363" i="6"/>
  <c r="W363" i="6" s="1"/>
  <c r="V795" i="6"/>
  <c r="W795" i="6" s="1"/>
  <c r="V765" i="6"/>
  <c r="W765" i="6" s="1"/>
  <c r="V2280" i="6"/>
  <c r="W2280" i="6" s="1"/>
  <c r="V1720" i="6"/>
  <c r="W1720" i="6" s="1"/>
  <c r="V1502" i="6"/>
  <c r="W1502" i="6" s="1"/>
  <c r="V2274" i="6"/>
  <c r="W2274" i="6" s="1"/>
  <c r="V840" i="6"/>
  <c r="W840" i="6" s="1"/>
  <c r="V2278" i="6"/>
  <c r="W2278" i="6" s="1"/>
  <c r="V1130" i="6"/>
  <c r="W1130" i="6" s="1"/>
  <c r="V1876" i="6"/>
  <c r="W1876" i="6" s="1"/>
  <c r="V1698" i="6"/>
  <c r="W1698" i="6" s="1"/>
  <c r="V2231" i="6"/>
  <c r="W2231" i="6" s="1"/>
  <c r="V1477" i="6"/>
  <c r="W1477" i="6" s="1"/>
  <c r="V2052" i="6"/>
  <c r="W2052" i="6" s="1"/>
  <c r="V547" i="6"/>
  <c r="W547" i="6" s="1"/>
  <c r="V1266" i="6"/>
  <c r="W1266" i="6" s="1"/>
  <c r="V841" i="6"/>
  <c r="W841" i="6" s="1"/>
  <c r="V2172" i="6"/>
  <c r="W2172" i="6" s="1"/>
  <c r="V2338" i="6"/>
  <c r="W2338" i="6" s="1"/>
  <c r="V2362" i="6"/>
  <c r="W2362" i="6" s="1"/>
  <c r="V867" i="6"/>
  <c r="W867" i="6" s="1"/>
  <c r="V1321" i="6"/>
  <c r="W1321" i="6" s="1"/>
  <c r="V723" i="6"/>
  <c r="W723" i="6" s="1"/>
  <c r="V1746" i="6"/>
  <c r="W1746" i="6" s="1"/>
  <c r="V1975" i="6"/>
  <c r="W1975" i="6" s="1"/>
  <c r="V1625" i="6"/>
  <c r="W1625" i="6" s="1"/>
  <c r="V1408" i="6"/>
  <c r="W1408" i="6" s="1"/>
  <c r="V1149" i="6"/>
  <c r="W1149" i="6" s="1"/>
  <c r="V485" i="6"/>
  <c r="W485" i="6" s="1"/>
  <c r="V482" i="6"/>
  <c r="W482" i="6" s="1"/>
  <c r="V1151" i="6"/>
  <c r="W1151" i="6" s="1"/>
  <c r="V1805" i="6"/>
  <c r="W1805" i="6" s="1"/>
  <c r="V842" i="6"/>
  <c r="W842" i="6" s="1"/>
  <c r="V1776" i="6"/>
  <c r="W1776" i="6" s="1"/>
  <c r="V403" i="6"/>
  <c r="W403" i="6" s="1"/>
  <c r="V315" i="6"/>
  <c r="W315" i="6" s="1"/>
  <c r="V726" i="6"/>
  <c r="W726" i="6" s="1"/>
  <c r="V80" i="6"/>
  <c r="W80" i="6" s="1"/>
  <c r="V93" i="6"/>
  <c r="W93" i="6" s="1"/>
  <c r="V588" i="6"/>
  <c r="W588" i="6" s="1"/>
  <c r="V1632" i="6"/>
  <c r="W1632" i="6" s="1"/>
  <c r="V804" i="6"/>
  <c r="W804" i="6" s="1"/>
  <c r="V1573" i="6"/>
  <c r="W1573" i="6" s="1"/>
  <c r="V2056" i="6"/>
  <c r="W2056" i="6" s="1"/>
  <c r="V1702" i="6"/>
  <c r="W1702" i="6" s="1"/>
  <c r="V1282" i="6"/>
  <c r="W1282" i="6" s="1"/>
  <c r="V514" i="6"/>
  <c r="W514" i="6" s="1"/>
  <c r="V1323" i="6"/>
  <c r="W1323" i="6" s="1"/>
  <c r="V1609" i="6"/>
  <c r="W1609" i="6" s="1"/>
  <c r="V214" i="6"/>
  <c r="W214" i="6" s="1"/>
  <c r="V1062" i="6"/>
  <c r="W1062" i="6" s="1"/>
  <c r="V1371" i="6"/>
  <c r="W1371" i="6" s="1"/>
  <c r="V639" i="6"/>
  <c r="W639" i="6" s="1"/>
  <c r="V702" i="6"/>
  <c r="W702" i="6" s="1"/>
  <c r="V567" i="6"/>
  <c r="W567" i="6" s="1"/>
  <c r="V1105" i="6"/>
  <c r="W1105" i="6" s="1"/>
  <c r="V2174" i="6"/>
  <c r="W2174" i="6" s="1"/>
  <c r="V2288" i="6"/>
  <c r="W2288" i="6" s="1"/>
  <c r="V1108" i="6"/>
  <c r="W1108" i="6" s="1"/>
  <c r="V2260" i="6"/>
  <c r="W2260" i="6" s="1"/>
  <c r="V897" i="6"/>
  <c r="W897" i="6" s="1"/>
  <c r="V1445" i="6"/>
  <c r="W1445" i="6" s="1"/>
  <c r="V179" i="6"/>
  <c r="W179" i="6" s="1"/>
  <c r="V373" i="6"/>
  <c r="W373" i="6" s="1"/>
  <c r="V319" i="6"/>
  <c r="W319" i="6" s="1"/>
  <c r="V1389" i="6"/>
  <c r="W1389" i="6" s="1"/>
  <c r="V1053" i="6"/>
  <c r="W1053" i="6" s="1"/>
  <c r="V1457" i="6"/>
  <c r="W1457" i="6" s="1"/>
  <c r="V2325" i="6"/>
  <c r="W2325" i="6" s="1"/>
  <c r="V898" i="6"/>
  <c r="W898" i="6" s="1"/>
  <c r="V2169" i="6"/>
  <c r="W2169" i="6" s="1"/>
  <c r="V1767" i="6"/>
  <c r="W1767" i="6" s="1"/>
  <c r="V2238" i="6"/>
  <c r="W2238" i="6" s="1"/>
  <c r="V929" i="6"/>
  <c r="W929" i="6" s="1"/>
  <c r="V337" i="6"/>
  <c r="W337" i="6" s="1"/>
  <c r="V1669" i="6"/>
  <c r="W1669" i="6" s="1"/>
  <c r="V1579" i="6"/>
  <c r="W1579" i="6" s="1"/>
  <c r="V1586" i="6"/>
  <c r="W1586" i="6" s="1"/>
  <c r="V1637" i="6"/>
  <c r="W1637" i="6" s="1"/>
  <c r="V1045" i="6"/>
  <c r="W1045" i="6" s="1"/>
  <c r="V2098" i="6"/>
  <c r="W2098" i="6" s="1"/>
  <c r="V189" i="6"/>
  <c r="W189" i="6" s="1"/>
  <c r="V375" i="6"/>
  <c r="W375" i="6" s="1"/>
  <c r="V278" i="6"/>
  <c r="W278" i="6" s="1"/>
  <c r="V272" i="6"/>
  <c r="W272" i="6" s="1"/>
  <c r="V2187" i="6"/>
  <c r="W2187" i="6" s="1"/>
  <c r="V2009" i="6"/>
  <c r="W2009" i="6" s="1"/>
  <c r="V1018" i="6"/>
  <c r="W1018" i="6" s="1"/>
  <c r="V1426" i="6"/>
  <c r="W1426" i="6" s="1"/>
  <c r="V369" i="6"/>
  <c r="W369" i="6" s="1"/>
  <c r="V2094" i="6"/>
  <c r="W2094" i="6" s="1"/>
  <c r="V1309" i="6"/>
  <c r="W1309" i="6" s="1"/>
  <c r="V1964" i="6"/>
  <c r="W1964" i="6" s="1"/>
  <c r="V770" i="6"/>
  <c r="W770" i="6" s="1"/>
  <c r="V252" i="6"/>
  <c r="W252" i="6" s="1"/>
  <c r="V253" i="6"/>
  <c r="W253" i="6" s="1"/>
  <c r="V254" i="6"/>
  <c r="W254" i="6" s="1"/>
  <c r="V247" i="6"/>
  <c r="W247" i="6" s="1"/>
  <c r="V1584" i="6"/>
  <c r="W1584" i="6" s="1"/>
  <c r="V1652" i="6"/>
  <c r="W1652" i="6" s="1"/>
  <c r="V1665" i="6"/>
  <c r="W1665" i="6" s="1"/>
  <c r="V1644" i="6"/>
  <c r="W1644" i="6" s="1"/>
  <c r="V2066" i="6"/>
  <c r="W2066" i="6" s="1"/>
  <c r="V664" i="6"/>
  <c r="W664" i="6" s="1"/>
  <c r="V969" i="6"/>
  <c r="W969" i="6" s="1"/>
  <c r="V1142" i="6"/>
  <c r="W1142" i="6" s="1"/>
  <c r="V311" i="6"/>
  <c r="W311" i="6" s="1"/>
  <c r="V1390" i="6"/>
  <c r="W1390" i="6" s="1"/>
  <c r="V2130" i="6"/>
  <c r="W2130" i="6" s="1"/>
  <c r="V1821" i="6"/>
  <c r="W1821" i="6" s="1"/>
  <c r="V2220" i="6"/>
  <c r="W2220" i="6" s="1"/>
  <c r="V1557" i="6"/>
  <c r="W1557" i="6" s="1"/>
  <c r="V1171" i="6"/>
  <c r="W1171" i="6" s="1"/>
  <c r="V2139" i="6"/>
  <c r="W2139" i="6" s="1"/>
  <c r="V2085" i="6"/>
  <c r="W2085" i="6" s="1"/>
  <c r="V193" i="6"/>
  <c r="W193" i="6" s="1"/>
  <c r="V1161" i="6"/>
  <c r="W1161" i="6" s="1"/>
  <c r="V1595" i="6"/>
  <c r="W1595" i="6" s="1"/>
  <c r="V2242" i="6"/>
  <c r="W2242" i="6" s="1"/>
  <c r="V1597" i="6"/>
  <c r="W1597" i="6" s="1"/>
  <c r="V691" i="6"/>
  <c r="W691" i="6" s="1"/>
  <c r="V1709" i="6"/>
  <c r="W1709" i="6" s="1"/>
  <c r="V212" i="6"/>
  <c r="W212" i="6" s="1"/>
  <c r="V476" i="6"/>
  <c r="W476" i="6" s="1"/>
  <c r="V1540" i="6"/>
  <c r="W1540" i="6" s="1"/>
  <c r="V2316" i="6"/>
  <c r="W2316" i="6" s="1"/>
  <c r="V1047" i="6"/>
  <c r="W1047" i="6" s="1"/>
  <c r="V2030" i="6"/>
  <c r="W2030" i="6" s="1"/>
  <c r="V2306" i="6"/>
  <c r="W2306" i="6" s="1"/>
  <c r="V397" i="6"/>
  <c r="W397" i="6" s="1"/>
  <c r="V715" i="6"/>
  <c r="W715" i="6" s="1"/>
  <c r="V99" i="6"/>
  <c r="W99" i="6" s="1"/>
  <c r="V60" i="6"/>
  <c r="W60" i="6" s="1"/>
  <c r="V1769" i="6"/>
  <c r="W1769" i="6" s="1"/>
  <c r="V1600" i="6"/>
  <c r="W1600" i="6" s="1"/>
  <c r="V1592" i="6"/>
  <c r="W1592" i="6" s="1"/>
  <c r="V1623" i="6"/>
  <c r="W1623" i="6" s="1"/>
  <c r="V2007" i="6"/>
  <c r="W2007" i="6" s="1"/>
  <c r="V1359" i="6"/>
  <c r="W1359" i="6" s="1"/>
  <c r="V1091" i="6"/>
  <c r="W1091" i="6" s="1"/>
  <c r="V1958" i="6"/>
  <c r="W1958" i="6" s="1"/>
  <c r="V303" i="6"/>
  <c r="W303" i="6" s="1"/>
  <c r="V2017" i="6"/>
  <c r="W2017" i="6" s="1"/>
  <c r="V962" i="6"/>
  <c r="W962" i="6" s="1"/>
  <c r="V309" i="6"/>
  <c r="W309" i="6" s="1"/>
  <c r="V1346" i="6"/>
  <c r="W1346" i="6" s="1"/>
  <c r="V125" i="6"/>
  <c r="W125" i="6" s="1"/>
  <c r="V1381" i="6"/>
  <c r="W1381" i="6" s="1"/>
  <c r="V1928" i="6"/>
  <c r="W1928" i="6" s="1"/>
  <c r="V2216" i="6"/>
  <c r="W2216" i="6" s="1"/>
  <c r="V145" i="6"/>
  <c r="W145" i="6" s="1"/>
  <c r="V87" i="6"/>
  <c r="W87" i="6" s="1"/>
  <c r="V1929" i="6"/>
  <c r="W1929" i="6" s="1"/>
  <c r="V1970" i="6"/>
  <c r="W1970" i="6" s="1"/>
  <c r="V1231" i="6"/>
  <c r="W1231" i="6" s="1"/>
  <c r="V1230" i="6"/>
  <c r="W1230" i="6" s="1"/>
  <c r="V1778" i="6"/>
  <c r="W1778" i="6" s="1"/>
  <c r="V151" i="6"/>
  <c r="W151" i="6" s="1"/>
  <c r="V283" i="6"/>
  <c r="W283" i="6" s="1"/>
  <c r="V346" i="6"/>
  <c r="W346" i="6" s="1"/>
  <c r="V671" i="6"/>
  <c r="W671" i="6" s="1"/>
  <c r="V367" i="6"/>
  <c r="W367" i="6" s="1"/>
  <c r="V53" i="6"/>
  <c r="W53" i="6" s="1"/>
  <c r="V2147" i="6"/>
  <c r="W2147" i="6" s="1"/>
  <c r="V1119" i="6"/>
  <c r="W1119" i="6" s="1"/>
  <c r="V1815" i="6"/>
  <c r="W1815" i="6" s="1"/>
  <c r="V540" i="6"/>
  <c r="W540" i="6" s="1"/>
  <c r="V2123" i="6"/>
  <c r="W2123" i="6" s="1"/>
  <c r="V1878" i="6"/>
  <c r="W1878" i="6" s="1"/>
  <c r="V1414" i="6"/>
  <c r="W1414" i="6" s="1"/>
  <c r="V378" i="6"/>
  <c r="W378" i="6" s="1"/>
  <c r="V2246" i="6"/>
  <c r="W2246" i="6" s="1"/>
  <c r="V1508" i="6"/>
  <c r="W1508" i="6" s="1"/>
  <c r="V2132" i="6"/>
  <c r="W2132" i="6" s="1"/>
  <c r="V1696" i="6"/>
  <c r="W1696" i="6" s="1"/>
  <c r="V2262" i="6"/>
  <c r="W2262" i="6" s="1"/>
  <c r="V1384" i="6"/>
  <c r="W1384" i="6" s="1"/>
  <c r="V534" i="6"/>
  <c r="W534" i="6" s="1"/>
  <c r="V901" i="6"/>
  <c r="W901" i="6" s="1"/>
  <c r="V2308" i="6"/>
  <c r="W2308" i="6" s="1"/>
  <c r="V1135" i="6"/>
  <c r="W1135" i="6" s="1"/>
  <c r="V168" i="6"/>
  <c r="W168" i="6" s="1"/>
  <c r="V2330" i="6"/>
  <c r="W2330" i="6" s="1"/>
  <c r="V2251" i="6"/>
  <c r="W2251" i="6" s="1"/>
  <c r="V1074" i="6"/>
  <c r="W1074" i="6" s="1"/>
  <c r="V2335" i="6"/>
  <c r="W2335" i="6" s="1"/>
  <c r="O1930" i="6"/>
  <c r="P1930" i="6" s="1"/>
  <c r="O1199" i="6"/>
  <c r="P1199" i="6" s="1"/>
  <c r="O1085" i="6"/>
  <c r="P1085" i="6" s="1"/>
  <c r="O2023" i="6"/>
  <c r="P2023" i="6" s="1"/>
  <c r="O786" i="6"/>
  <c r="P786" i="6" s="1"/>
  <c r="O990" i="6"/>
  <c r="P990" i="6" s="1"/>
  <c r="O1791" i="6"/>
  <c r="P1791" i="6" s="1"/>
  <c r="O2084" i="6"/>
  <c r="P2084" i="6" s="1"/>
  <c r="O2004" i="6"/>
  <c r="P2004" i="6" s="1"/>
  <c r="O1659" i="6"/>
  <c r="P1659" i="6" s="1"/>
  <c r="O398" i="6"/>
  <c r="P398" i="6" s="1"/>
  <c r="O750" i="6"/>
  <c r="P750" i="6" s="1"/>
  <c r="O490" i="6"/>
  <c r="P490" i="6" s="1"/>
  <c r="O1624" i="6"/>
  <c r="P1624" i="6" s="1"/>
  <c r="O1558" i="6"/>
  <c r="P1558" i="6" s="1"/>
  <c r="O1850" i="6"/>
  <c r="P1850" i="6" s="1"/>
  <c r="O1873" i="6"/>
  <c r="P1873" i="6" s="1"/>
  <c r="O419" i="6"/>
  <c r="P419" i="6" s="1"/>
  <c r="O20" i="6"/>
  <c r="P20" i="6" s="1"/>
  <c r="O131" i="6"/>
  <c r="P131" i="6" s="1"/>
  <c r="O1008" i="6"/>
  <c r="P1008" i="6" s="1"/>
  <c r="O2002" i="6"/>
  <c r="P2002" i="6" s="1"/>
  <c r="O244" i="6"/>
  <c r="P244" i="6" s="1"/>
  <c r="O408" i="6"/>
  <c r="P408" i="6" s="1"/>
  <c r="O1375" i="6"/>
  <c r="P1375" i="6" s="1"/>
  <c r="O495" i="6"/>
  <c r="P495" i="6" s="1"/>
  <c r="O873" i="6"/>
  <c r="P873" i="6" s="1"/>
  <c r="O1594" i="6"/>
  <c r="P1594" i="6" s="1"/>
  <c r="O809" i="6"/>
  <c r="P809" i="6" s="1"/>
  <c r="O793" i="6"/>
  <c r="P793" i="6" s="1"/>
  <c r="O1338" i="6"/>
  <c r="P1338" i="6" s="1"/>
  <c r="O1399" i="6"/>
  <c r="P1399" i="6" s="1"/>
  <c r="O1206" i="6"/>
  <c r="P1206" i="6" s="1"/>
  <c r="O333" i="6"/>
  <c r="P333" i="6" s="1"/>
  <c r="O503" i="6"/>
  <c r="P503" i="6" s="1"/>
  <c r="O1793" i="6"/>
  <c r="P1793" i="6" s="1"/>
  <c r="O1707" i="6"/>
  <c r="P1707" i="6" s="1"/>
  <c r="O1285" i="6"/>
  <c r="P1285" i="6" s="1"/>
  <c r="O1129" i="6"/>
  <c r="P1129" i="6" s="1"/>
  <c r="O1810" i="6"/>
  <c r="P1810" i="6" s="1"/>
  <c r="O1003" i="6"/>
  <c r="P1003" i="6" s="1"/>
  <c r="O1305" i="6"/>
  <c r="P1305" i="6" s="1"/>
  <c r="O2206" i="6"/>
  <c r="P2206" i="6" s="1"/>
  <c r="O602" i="6"/>
  <c r="P602" i="6" s="1"/>
  <c r="O728" i="6"/>
  <c r="P728" i="6" s="1"/>
  <c r="O1548" i="6"/>
  <c r="P1548" i="6" s="1"/>
  <c r="O251" i="6"/>
  <c r="P251" i="6" s="1"/>
  <c r="O388" i="6"/>
  <c r="P388" i="6" s="1"/>
  <c r="O1269" i="6"/>
  <c r="P1269" i="6" s="1"/>
  <c r="O1965" i="6"/>
  <c r="P1965" i="6" s="1"/>
  <c r="O1263" i="6"/>
  <c r="P1263" i="6" s="1"/>
  <c r="O1734" i="6"/>
  <c r="P1734" i="6" s="1"/>
  <c r="O483" i="6"/>
  <c r="P483" i="6" s="1"/>
  <c r="O591" i="6"/>
  <c r="P591" i="6" s="1"/>
  <c r="O709" i="6"/>
  <c r="P709" i="6" s="1"/>
  <c r="O122" i="6"/>
  <c r="P122" i="6" s="1"/>
  <c r="O917" i="6"/>
  <c r="P917" i="6" s="1"/>
  <c r="O1101" i="6"/>
  <c r="P1101" i="6" s="1"/>
  <c r="O518" i="6"/>
  <c r="P518" i="6" s="1"/>
  <c r="O2120" i="6"/>
  <c r="P2120" i="6" s="1"/>
  <c r="O390" i="6"/>
  <c r="P390" i="6" s="1"/>
  <c r="O1918" i="6"/>
  <c r="P1918" i="6" s="1"/>
  <c r="O1156" i="6"/>
  <c r="P1156" i="6" s="1"/>
  <c r="O2097" i="6"/>
  <c r="P2097" i="6" s="1"/>
  <c r="O1542" i="6"/>
  <c r="P1542" i="6" s="1"/>
  <c r="O963" i="6"/>
  <c r="P963" i="6" s="1"/>
  <c r="O1203" i="6"/>
  <c r="P1203" i="6" s="1"/>
  <c r="O130" i="6"/>
  <c r="P130" i="6" s="1"/>
  <c r="O2144" i="6"/>
  <c r="P2144" i="6" s="1"/>
  <c r="O1817" i="6"/>
  <c r="P1817" i="6" s="1"/>
  <c r="O1840" i="6"/>
  <c r="P1840" i="6" s="1"/>
  <c r="O2022" i="6"/>
  <c r="P2022" i="6" s="1"/>
  <c r="O1005" i="6"/>
  <c r="P1005" i="6" s="1"/>
  <c r="O532" i="6"/>
  <c r="P532" i="6" s="1"/>
  <c r="O1139" i="6"/>
  <c r="P1139" i="6" s="1"/>
  <c r="O2198" i="6"/>
  <c r="P2198" i="6" s="1"/>
  <c r="O632" i="6"/>
  <c r="P632" i="6" s="1"/>
  <c r="O178" i="6"/>
  <c r="P178" i="6" s="1"/>
  <c r="O1920" i="6"/>
  <c r="P1920" i="6" s="1"/>
  <c r="O173" i="6"/>
  <c r="P173" i="6" s="1"/>
  <c r="O1170" i="6"/>
  <c r="P1170" i="6" s="1"/>
  <c r="O1407" i="6"/>
  <c r="P1407" i="6" s="1"/>
  <c r="O402" i="6"/>
  <c r="P402" i="6" s="1"/>
  <c r="O63" i="6"/>
  <c r="P63" i="6" s="1"/>
  <c r="O836" i="6"/>
  <c r="P836" i="6" s="1"/>
  <c r="O1258" i="6"/>
  <c r="P1258" i="6" s="1"/>
  <c r="O1953" i="6"/>
  <c r="P1953" i="6" s="1"/>
  <c r="O614" i="6"/>
  <c r="P614" i="6" s="1"/>
  <c r="O799" i="6"/>
  <c r="P799" i="6" s="1"/>
  <c r="O232" i="6"/>
  <c r="P232" i="6" s="1"/>
  <c r="O2071" i="6"/>
  <c r="P2071" i="6" s="1"/>
  <c r="O877" i="6"/>
  <c r="P877" i="6" s="1"/>
  <c r="O1437" i="6"/>
  <c r="P1437" i="6" s="1"/>
  <c r="O44" i="6"/>
  <c r="P44" i="6" s="1"/>
  <c r="O835" i="6"/>
  <c r="P835" i="6" s="1"/>
  <c r="O1247" i="6"/>
  <c r="P1247" i="6" s="1"/>
  <c r="O259" i="6"/>
  <c r="P259" i="6" s="1"/>
  <c r="O1402" i="6"/>
  <c r="P1402" i="6" s="1"/>
  <c r="O1627" i="6"/>
  <c r="P1627" i="6" s="1"/>
  <c r="O1670" i="6"/>
  <c r="P1670" i="6" s="1"/>
  <c r="O1674" i="6"/>
  <c r="P1674" i="6" s="1"/>
  <c r="O1289" i="6"/>
  <c r="P1289" i="6" s="1"/>
  <c r="O1050" i="6"/>
  <c r="P1050" i="6" s="1"/>
  <c r="O689" i="6"/>
  <c r="P689" i="6" s="1"/>
  <c r="O1556" i="6"/>
  <c r="P1556" i="6" s="1"/>
  <c r="O784" i="6"/>
  <c r="P784" i="6" s="1"/>
  <c r="O1112" i="6"/>
  <c r="P1112" i="6" s="1"/>
  <c r="O1016" i="6"/>
  <c r="P1016" i="6" s="1"/>
  <c r="O439" i="6"/>
  <c r="P439" i="6" s="1"/>
  <c r="O1364" i="6"/>
  <c r="P1364" i="6" s="1"/>
  <c r="O574" i="6"/>
  <c r="P574" i="6" s="1"/>
  <c r="O2124" i="6"/>
  <c r="P2124" i="6" s="1"/>
  <c r="O1881" i="6"/>
  <c r="P1881" i="6" s="1"/>
  <c r="O1300" i="6"/>
  <c r="P1300" i="6" s="1"/>
  <c r="O2219" i="6"/>
  <c r="P2219" i="6" s="1"/>
  <c r="O297" i="6"/>
  <c r="P297" i="6" s="1"/>
  <c r="O325" i="6"/>
  <c r="P325" i="6" s="1"/>
  <c r="O1950" i="6"/>
  <c r="P1950" i="6" s="1"/>
  <c r="O644" i="6"/>
  <c r="P644" i="6" s="1"/>
  <c r="O1312" i="6"/>
  <c r="P1312" i="6" s="1"/>
  <c r="O1351" i="6"/>
  <c r="P1351" i="6" s="1"/>
  <c r="O295" i="6"/>
  <c r="P295" i="6" s="1"/>
  <c r="O364" i="6"/>
  <c r="P364" i="6" s="1"/>
  <c r="O386" i="6"/>
  <c r="P386" i="6" s="1"/>
  <c r="O488" i="6"/>
  <c r="P488" i="6" s="1"/>
  <c r="O524" i="6"/>
  <c r="P524" i="6" s="1"/>
  <c r="O1141" i="6"/>
  <c r="P1141" i="6" s="1"/>
  <c r="O1871" i="6"/>
  <c r="P1871" i="6" s="1"/>
  <c r="O673" i="6"/>
  <c r="P673" i="6" s="1"/>
  <c r="O645" i="6"/>
  <c r="P645" i="6" s="1"/>
  <c r="O553" i="6"/>
  <c r="P553" i="6" s="1"/>
  <c r="O1100" i="6"/>
  <c r="P1100" i="6" s="1"/>
  <c r="O792" i="6"/>
  <c r="P792" i="6" s="1"/>
  <c r="O1503" i="6"/>
  <c r="P1503" i="6" s="1"/>
  <c r="O2253" i="6"/>
  <c r="P2253" i="6" s="1"/>
  <c r="O132" i="6"/>
  <c r="P132" i="6" s="1"/>
  <c r="O1717" i="6"/>
  <c r="P1717" i="6" s="1"/>
  <c r="O2149" i="6"/>
  <c r="P2149" i="6" s="1"/>
  <c r="O2295" i="6"/>
  <c r="P2295" i="6" s="1"/>
  <c r="O1860" i="6"/>
  <c r="P1860" i="6" s="1"/>
  <c r="O627" i="6"/>
  <c r="P627" i="6" s="1"/>
  <c r="O1547" i="6"/>
  <c r="P1547" i="6" s="1"/>
  <c r="O2125" i="6"/>
  <c r="P2125" i="6" s="1"/>
  <c r="O2259" i="6"/>
  <c r="P2259" i="6" s="1"/>
  <c r="O1867" i="6"/>
  <c r="P1867" i="6" s="1"/>
  <c r="O1185" i="6"/>
  <c r="P1185" i="6" s="1"/>
  <c r="O234" i="6"/>
  <c r="P234" i="6" s="1"/>
  <c r="O445" i="6"/>
  <c r="P445" i="6" s="1"/>
  <c r="O995" i="6"/>
  <c r="P995" i="6" s="1"/>
  <c r="O637" i="6"/>
  <c r="P637" i="6" s="1"/>
  <c r="O1246" i="6"/>
  <c r="P1246" i="6" s="1"/>
  <c r="O1509" i="6"/>
  <c r="P1509" i="6" s="1"/>
  <c r="O1714" i="6"/>
  <c r="P1714" i="6" s="1"/>
  <c r="O1126" i="6"/>
  <c r="P1126" i="6" s="1"/>
  <c r="O2341" i="6"/>
  <c r="P2341" i="6" s="1"/>
  <c r="O551" i="6"/>
  <c r="P551" i="6" s="1"/>
  <c r="O1431" i="6"/>
  <c r="P1431" i="6" s="1"/>
  <c r="O2322" i="6"/>
  <c r="P2322" i="6" s="1"/>
  <c r="O266" i="6"/>
  <c r="P266" i="6" s="1"/>
  <c r="O684" i="6"/>
  <c r="P684" i="6" s="1"/>
  <c r="O2307" i="6"/>
  <c r="P2307" i="6" s="1"/>
  <c r="O1221" i="6"/>
  <c r="P1221" i="6" s="1"/>
  <c r="O2226" i="6"/>
  <c r="P2226" i="6" s="1"/>
  <c r="O2324" i="6"/>
  <c r="P2324" i="6" s="1"/>
  <c r="O1061" i="6"/>
  <c r="P1061" i="6" s="1"/>
  <c r="O1334" i="6"/>
  <c r="P1334" i="6" s="1"/>
  <c r="O1780" i="6"/>
  <c r="P1780" i="6" s="1"/>
  <c r="O912" i="6"/>
  <c r="P912" i="6" s="1"/>
  <c r="O1239" i="6"/>
  <c r="P1239" i="6" s="1"/>
  <c r="O1058" i="6"/>
  <c r="P1058" i="6" s="1"/>
  <c r="O1553" i="6"/>
  <c r="P1553" i="6" s="1"/>
  <c r="O2170" i="6"/>
  <c r="P2170" i="6" s="1"/>
  <c r="O2339" i="6"/>
  <c r="P2339" i="6" s="1"/>
  <c r="O1386" i="6"/>
  <c r="P1386" i="6" s="1"/>
  <c r="O454" i="6"/>
  <c r="P454" i="6" s="1"/>
  <c r="O1004" i="6"/>
  <c r="P1004" i="6" s="1"/>
  <c r="O65" i="6"/>
  <c r="P65" i="6" s="1"/>
  <c r="O306" i="6"/>
  <c r="P306" i="6" s="1"/>
  <c r="O1649" i="6"/>
  <c r="P1649" i="6" s="1"/>
  <c r="O1666" i="6"/>
  <c r="P1666" i="6" s="1"/>
  <c r="O1979" i="6"/>
  <c r="P1979" i="6" s="1"/>
  <c r="O2197" i="6"/>
  <c r="P2197" i="6" s="1"/>
  <c r="O729" i="6"/>
  <c r="P729" i="6" s="1"/>
  <c r="O268" i="6"/>
  <c r="P268" i="6" s="1"/>
  <c r="O290" i="6"/>
  <c r="P290" i="6" s="1"/>
  <c r="O615" i="6"/>
  <c r="P615" i="6" s="1"/>
  <c r="O731" i="6"/>
  <c r="P731" i="6" s="1"/>
  <c r="O111" i="6"/>
  <c r="P111" i="6" s="1"/>
  <c r="O852" i="6"/>
  <c r="P852" i="6" s="1"/>
  <c r="O1089" i="6"/>
  <c r="P1089" i="6" s="1"/>
  <c r="O744" i="6"/>
  <c r="P744" i="6" s="1"/>
  <c r="O1562" i="6"/>
  <c r="P1562" i="6" s="1"/>
  <c r="O1173" i="6"/>
  <c r="P1173" i="6" s="1"/>
  <c r="O531" i="6"/>
  <c r="P531" i="6" s="1"/>
  <c r="O1682" i="6"/>
  <c r="P1682" i="6" s="1"/>
  <c r="O141" i="6"/>
  <c r="P141" i="6" s="1"/>
  <c r="O1052" i="6"/>
  <c r="P1052" i="6" s="1"/>
  <c r="O1498" i="6"/>
  <c r="P1498" i="6" s="1"/>
  <c r="O760" i="6"/>
  <c r="P760" i="6" s="1"/>
  <c r="O1467" i="6"/>
  <c r="P1467" i="6" s="1"/>
  <c r="O2110" i="6"/>
  <c r="P2110" i="6" s="1"/>
  <c r="O790" i="6"/>
  <c r="P790" i="6" s="1"/>
  <c r="O1180" i="6"/>
  <c r="P1180" i="6" s="1"/>
  <c r="O1889" i="6"/>
  <c r="P1889" i="6" s="1"/>
  <c r="O1863" i="6"/>
  <c r="P1863" i="6" s="1"/>
  <c r="O144" i="6"/>
  <c r="P144" i="6" s="1"/>
  <c r="O1883" i="6"/>
  <c r="P1883" i="6" s="1"/>
  <c r="O322" i="6"/>
  <c r="P322" i="6" s="1"/>
  <c r="O1432" i="6"/>
  <c r="P1432" i="6" s="1"/>
  <c r="O1417" i="6"/>
  <c r="P1417" i="6" s="1"/>
  <c r="O1007" i="6"/>
  <c r="P1007" i="6" s="1"/>
  <c r="O1042" i="6"/>
  <c r="P1042" i="6" s="1"/>
  <c r="O277" i="6"/>
  <c r="P277" i="6" s="1"/>
  <c r="O1983" i="6"/>
  <c r="P1983" i="6" s="1"/>
  <c r="O1293" i="6"/>
  <c r="P1293" i="6" s="1"/>
  <c r="O1128" i="6"/>
  <c r="P1128" i="6" s="1"/>
  <c r="O474" i="6"/>
  <c r="P474" i="6" s="1"/>
  <c r="O433" i="6"/>
  <c r="P433" i="6" s="1"/>
  <c r="O1419" i="6"/>
  <c r="P1419" i="6" s="1"/>
  <c r="O2171" i="6"/>
  <c r="P2171" i="6" s="1"/>
  <c r="O1892" i="6"/>
  <c r="P1892" i="6" s="1"/>
  <c r="O447" i="6"/>
  <c r="P447" i="6" s="1"/>
  <c r="O501" i="6"/>
  <c r="P501" i="6" s="1"/>
  <c r="O140" i="6"/>
  <c r="P140" i="6" s="1"/>
  <c r="O1706" i="6"/>
  <c r="P1706" i="6" s="1"/>
  <c r="O119" i="6"/>
  <c r="P119" i="6" s="1"/>
  <c r="O845" i="6"/>
  <c r="P845" i="6" s="1"/>
  <c r="O823" i="6"/>
  <c r="P823" i="6" s="1"/>
  <c r="O1448" i="6"/>
  <c r="P1448" i="6" s="1"/>
  <c r="O1635" i="6"/>
  <c r="P1635" i="6" s="1"/>
  <c r="O1538" i="6"/>
  <c r="P1538" i="6" s="1"/>
  <c r="O815" i="6"/>
  <c r="P815" i="6" s="1"/>
  <c r="O2059" i="6"/>
  <c r="P2059" i="6" s="1"/>
  <c r="O2062" i="6"/>
  <c r="P2062" i="6" s="1"/>
  <c r="O1159" i="6"/>
  <c r="P1159" i="6" s="1"/>
  <c r="O1490" i="6"/>
  <c r="P1490" i="6" s="1"/>
  <c r="O1753" i="6"/>
  <c r="P1753" i="6" s="1"/>
  <c r="O856" i="6"/>
  <c r="P856" i="6" s="1"/>
  <c r="O849" i="6"/>
  <c r="P849" i="6" s="1"/>
  <c r="O1276" i="6"/>
  <c r="P1276" i="6" s="1"/>
  <c r="O1668" i="6"/>
  <c r="P1668" i="6" s="1"/>
  <c r="O1582" i="6"/>
  <c r="P1582" i="6" s="1"/>
  <c r="O1265" i="6"/>
  <c r="P1265" i="6" s="1"/>
  <c r="O1278" i="6"/>
  <c r="P1278" i="6" s="1"/>
  <c r="O321" i="6"/>
  <c r="P321" i="6" s="1"/>
  <c r="O1167" i="6"/>
  <c r="P1167" i="6" s="1"/>
  <c r="O1006" i="6"/>
  <c r="P1006" i="6" s="1"/>
  <c r="O692" i="6"/>
  <c r="P692" i="6" s="1"/>
  <c r="O1653" i="6"/>
  <c r="P1653" i="6" s="1"/>
  <c r="O276" i="6"/>
  <c r="P276" i="6" s="1"/>
  <c r="O843" i="6"/>
  <c r="P843" i="6" s="1"/>
  <c r="O1211" i="6"/>
  <c r="P1211" i="6" s="1"/>
  <c r="O356" i="6"/>
  <c r="P356" i="6" s="1"/>
  <c r="O1217" i="6"/>
  <c r="P1217" i="6" s="1"/>
  <c r="O803" i="6"/>
  <c r="P803" i="6" s="1"/>
  <c r="O861" i="6"/>
  <c r="P861" i="6" s="1"/>
  <c r="O203" i="6"/>
  <c r="P203" i="6" s="1"/>
  <c r="O2218" i="6"/>
  <c r="P2218" i="6" s="1"/>
  <c r="O2191" i="6"/>
  <c r="P2191" i="6" s="1"/>
  <c r="O964" i="6"/>
  <c r="P964" i="6" s="1"/>
  <c r="O988" i="6"/>
  <c r="P988" i="6" s="1"/>
  <c r="O1174" i="6"/>
  <c r="P1174" i="6" s="1"/>
  <c r="O739" i="6"/>
  <c r="P739" i="6" s="1"/>
  <c r="O570" i="6"/>
  <c r="P570" i="6" s="1"/>
  <c r="O714" i="6"/>
  <c r="P714" i="6" s="1"/>
  <c r="O1422" i="6"/>
  <c r="P1422" i="6" s="1"/>
  <c r="O1430" i="6"/>
  <c r="P1430" i="6" s="1"/>
  <c r="O533" i="6"/>
  <c r="P533" i="6" s="1"/>
  <c r="O368" i="6"/>
  <c r="P368" i="6" s="1"/>
  <c r="O1137" i="6"/>
  <c r="P1137" i="6" s="1"/>
  <c r="O362" i="6"/>
  <c r="P362" i="6" s="1"/>
  <c r="O2083" i="6"/>
  <c r="P2083" i="6" s="1"/>
  <c r="O331" i="6"/>
  <c r="P331" i="6" s="1"/>
  <c r="O2058" i="6"/>
  <c r="P2058" i="6" s="1"/>
  <c r="O1468" i="6"/>
  <c r="P1468" i="6" s="1"/>
  <c r="O1491" i="6"/>
  <c r="P1491" i="6" s="1"/>
  <c r="O2268" i="6"/>
  <c r="P2268" i="6" s="1"/>
  <c r="O1716" i="6"/>
  <c r="P1716" i="6" s="1"/>
  <c r="O2196" i="6"/>
  <c r="P2196" i="6" s="1"/>
  <c r="O1870" i="6"/>
  <c r="P1870" i="6" s="1"/>
  <c r="O752" i="6"/>
  <c r="P752" i="6" s="1"/>
  <c r="O839" i="6"/>
  <c r="P839" i="6" s="1"/>
  <c r="O452" i="6"/>
  <c r="P452" i="6" s="1"/>
  <c r="O1722" i="6"/>
  <c r="P1722" i="6" s="1"/>
  <c r="O318" i="6"/>
  <c r="P318" i="6" s="1"/>
  <c r="O1254" i="6"/>
  <c r="P1254" i="6" s="1"/>
  <c r="O1111" i="6"/>
  <c r="P1111" i="6" s="1"/>
  <c r="O1768" i="6"/>
  <c r="P1768" i="6" s="1"/>
  <c r="O2164" i="6"/>
  <c r="P2164" i="6" s="1"/>
  <c r="O569" i="6"/>
  <c r="P569" i="6" s="1"/>
  <c r="O1646" i="6"/>
  <c r="P1646" i="6" s="1"/>
  <c r="O1201" i="6"/>
  <c r="P1201" i="6" s="1"/>
  <c r="O1225" i="6"/>
  <c r="P1225" i="6" s="1"/>
  <c r="O528" i="6"/>
  <c r="P528" i="6" s="1"/>
  <c r="O2248" i="6"/>
  <c r="P2248" i="6" s="1"/>
  <c r="O2314" i="6"/>
  <c r="P2314" i="6" s="1"/>
  <c r="O1529" i="6"/>
  <c r="P1529" i="6" s="1"/>
  <c r="O54" i="6"/>
  <c r="P54" i="6" s="1"/>
  <c r="O2323" i="6"/>
  <c r="P2323" i="6" s="1"/>
  <c r="O1222" i="6"/>
  <c r="P1222" i="6" s="1"/>
  <c r="O1329" i="6"/>
  <c r="P1329" i="6" s="1"/>
  <c r="O2342" i="6"/>
  <c r="P2342" i="6" s="1"/>
  <c r="O580" i="6"/>
  <c r="P580" i="6" s="1"/>
  <c r="O585" i="6"/>
  <c r="P585" i="6" s="1"/>
  <c r="O2310" i="6"/>
  <c r="P2310" i="6" s="1"/>
  <c r="O238" i="6"/>
  <c r="P238" i="6" s="1"/>
  <c r="O1046" i="6"/>
  <c r="P1046" i="6" s="1"/>
  <c r="O872" i="6"/>
  <c r="P872" i="6" s="1"/>
  <c r="O2063" i="6"/>
  <c r="P2063" i="6" s="1"/>
  <c r="O1715" i="6"/>
  <c r="P1715" i="6" s="1"/>
  <c r="O464" i="6"/>
  <c r="P464" i="6" s="1"/>
  <c r="O2117" i="6"/>
  <c r="P2117" i="6" s="1"/>
  <c r="O1800" i="6"/>
  <c r="P1800" i="6" s="1"/>
  <c r="O2333" i="6"/>
  <c r="P2333" i="6" s="1"/>
  <c r="O456" i="6"/>
  <c r="P456" i="6" s="1"/>
  <c r="O1280" i="6"/>
  <c r="P1280" i="6" s="1"/>
  <c r="O1342" i="6"/>
  <c r="P1342" i="6" s="1"/>
  <c r="O273" i="6"/>
  <c r="P273" i="6" s="1"/>
  <c r="O1238" i="6"/>
  <c r="P1238" i="6" s="1"/>
  <c r="O475" i="6"/>
  <c r="P475" i="6" s="1"/>
  <c r="O564" i="6"/>
  <c r="P564" i="6" s="1"/>
  <c r="O1116" i="6"/>
  <c r="P1116" i="6" s="1"/>
  <c r="O1281" i="6"/>
  <c r="P1281" i="6" s="1"/>
  <c r="O1989" i="6"/>
  <c r="P1989" i="6" s="1"/>
  <c r="O529" i="6"/>
  <c r="P529" i="6" s="1"/>
  <c r="O1155" i="6"/>
  <c r="P1155" i="6" s="1"/>
  <c r="O363" i="6"/>
  <c r="P363" i="6" s="1"/>
  <c r="O795" i="6"/>
  <c r="P795" i="6" s="1"/>
  <c r="O2096" i="6"/>
  <c r="P2096" i="6" s="1"/>
  <c r="O128" i="6"/>
  <c r="P128" i="6" s="1"/>
  <c r="O19" i="6"/>
  <c r="P19" i="6" s="1"/>
  <c r="O2034" i="6"/>
  <c r="P2034" i="6" s="1"/>
  <c r="O1651" i="6"/>
  <c r="P1651" i="6" s="1"/>
  <c r="O395" i="6"/>
  <c r="P395" i="6" s="1"/>
  <c r="O829" i="6"/>
  <c r="P829" i="6" s="1"/>
  <c r="O2193" i="6"/>
  <c r="P2193" i="6" s="1"/>
  <c r="O1272" i="6"/>
  <c r="P1272" i="6" s="1"/>
  <c r="O765" i="6"/>
  <c r="P765" i="6" s="1"/>
  <c r="O2280" i="6"/>
  <c r="P2280" i="6" s="1"/>
  <c r="O1720" i="6"/>
  <c r="P1720" i="6" s="1"/>
  <c r="O1502" i="6"/>
  <c r="P1502" i="6" s="1"/>
  <c r="O2274" i="6"/>
  <c r="P2274" i="6" s="1"/>
  <c r="O840" i="6"/>
  <c r="P840" i="6" s="1"/>
  <c r="O2278" i="6"/>
  <c r="P2278" i="6" s="1"/>
  <c r="O1040" i="6"/>
  <c r="P1040" i="6" s="1"/>
  <c r="O2165" i="6"/>
  <c r="P2165" i="6" s="1"/>
  <c r="O2244" i="6"/>
  <c r="P2244" i="6" s="1"/>
  <c r="O181" i="6"/>
  <c r="P181" i="6" s="1"/>
  <c r="O1382" i="6"/>
  <c r="P1382" i="6" s="1"/>
  <c r="O582" i="6"/>
  <c r="P582" i="6" s="1"/>
  <c r="O1522" i="6"/>
  <c r="P1522" i="6" s="1"/>
  <c r="O1308" i="6"/>
  <c r="P1308" i="6" s="1"/>
  <c r="O453" i="6"/>
  <c r="P453" i="6" s="1"/>
  <c r="O1130" i="6"/>
  <c r="P1130" i="6" s="1"/>
  <c r="O1876" i="6"/>
  <c r="P1876" i="6" s="1"/>
  <c r="O1824" i="6"/>
  <c r="P1824" i="6" s="1"/>
  <c r="O40" i="6"/>
  <c r="P40" i="6" s="1"/>
  <c r="O634" i="6"/>
  <c r="P634" i="6" s="1"/>
  <c r="O594" i="6"/>
  <c r="P594" i="6" s="1"/>
  <c r="O1492" i="6"/>
  <c r="P1492" i="6" s="1"/>
  <c r="O850" i="6"/>
  <c r="P850" i="6" s="1"/>
  <c r="O2111" i="6"/>
  <c r="P2111" i="6" s="1"/>
  <c r="O1758" i="6"/>
  <c r="P1758" i="6" s="1"/>
  <c r="O1363" i="6"/>
  <c r="P1363" i="6" s="1"/>
  <c r="O1760" i="6"/>
  <c r="P1760" i="6" s="1"/>
  <c r="O1125" i="6"/>
  <c r="P1125" i="6" s="1"/>
  <c r="O1420" i="6"/>
  <c r="P1420" i="6" s="1"/>
  <c r="O2145" i="6"/>
  <c r="P2145" i="6" s="1"/>
  <c r="O983" i="6"/>
  <c r="P983" i="6" s="1"/>
  <c r="O703" i="6"/>
  <c r="P703" i="6" s="1"/>
  <c r="O1969" i="6"/>
  <c r="P1969" i="6" s="1"/>
  <c r="O1176" i="6"/>
  <c r="P1176" i="6" s="1"/>
  <c r="O1362" i="6"/>
  <c r="P1362" i="6" s="1"/>
  <c r="O970" i="6"/>
  <c r="P970" i="6" s="1"/>
  <c r="O1510" i="6"/>
  <c r="P1510" i="6" s="1"/>
  <c r="O1376" i="6"/>
  <c r="P1376" i="6" s="1"/>
  <c r="O1943" i="6"/>
  <c r="P1943" i="6" s="1"/>
  <c r="O1847" i="6"/>
  <c r="P1847" i="6" s="1"/>
  <c r="O2224" i="6"/>
  <c r="P2224" i="6" s="1"/>
  <c r="O1227" i="6"/>
  <c r="P1227" i="6" s="1"/>
  <c r="O1935" i="6"/>
  <c r="P1935" i="6" s="1"/>
  <c r="O1985" i="6"/>
  <c r="P1985" i="6" s="1"/>
  <c r="O2014" i="6"/>
  <c r="P2014" i="6" s="1"/>
  <c r="O280" i="6"/>
  <c r="P280" i="6" s="1"/>
  <c r="O267" i="6"/>
  <c r="P267" i="6" s="1"/>
  <c r="O1284" i="6"/>
  <c r="P1284" i="6" s="1"/>
  <c r="O2100" i="6"/>
  <c r="P2100" i="6" s="1"/>
  <c r="O1855" i="6"/>
  <c r="P1855" i="6" s="1"/>
  <c r="O1743" i="6"/>
  <c r="P1743" i="6" s="1"/>
  <c r="O32" i="6"/>
  <c r="P32" i="6" s="1"/>
  <c r="O2210" i="6"/>
  <c r="P2210" i="6" s="1"/>
  <c r="O1121" i="6"/>
  <c r="P1121" i="6" s="1"/>
  <c r="O659" i="6"/>
  <c r="P659" i="6" s="1"/>
  <c r="O984" i="6"/>
  <c r="P984" i="6" s="1"/>
  <c r="O2199" i="6"/>
  <c r="P2199" i="6" s="1"/>
  <c r="O187" i="6"/>
  <c r="P187" i="6" s="1"/>
  <c r="O1481" i="6"/>
  <c r="P1481" i="6" s="1"/>
  <c r="O704" i="6"/>
  <c r="P704" i="6" s="1"/>
  <c r="O774" i="6"/>
  <c r="P774" i="6" s="1"/>
  <c r="O833" i="6"/>
  <c r="P833" i="6" s="1"/>
  <c r="O2179" i="6"/>
  <c r="P2179" i="6" s="1"/>
  <c r="O1599" i="6"/>
  <c r="P1599" i="6" s="1"/>
  <c r="O601" i="6"/>
  <c r="P601" i="6" s="1"/>
  <c r="O608" i="6"/>
  <c r="P608" i="6" s="1"/>
  <c r="O887" i="6"/>
  <c r="P887" i="6" s="1"/>
  <c r="O1460" i="6"/>
  <c r="P1460" i="6" s="1"/>
  <c r="O1705" i="6"/>
  <c r="P1705" i="6" s="1"/>
  <c r="O716" i="6"/>
  <c r="P716" i="6" s="1"/>
  <c r="O1549" i="6"/>
  <c r="P1549" i="6" s="1"/>
  <c r="O767" i="6"/>
  <c r="P767" i="6" s="1"/>
  <c r="O844" i="6"/>
  <c r="P844" i="6" s="1"/>
  <c r="O517" i="6"/>
  <c r="P517" i="6" s="1"/>
  <c r="O394" i="6"/>
  <c r="P394" i="6" s="1"/>
  <c r="O1092" i="6"/>
  <c r="P1092" i="6" s="1"/>
  <c r="O500" i="6"/>
  <c r="P500" i="6" s="1"/>
  <c r="O216" i="6"/>
  <c r="P216" i="6" s="1"/>
  <c r="O2221" i="6"/>
  <c r="P2221" i="6" s="1"/>
  <c r="O1496" i="6"/>
  <c r="P1496" i="6" s="1"/>
  <c r="O1976" i="6"/>
  <c r="P1976" i="6" s="1"/>
  <c r="O426" i="6"/>
  <c r="P426" i="6" s="1"/>
  <c r="O885" i="6"/>
  <c r="P885" i="6" s="1"/>
  <c r="O670" i="6"/>
  <c r="P670" i="6" s="1"/>
  <c r="O1949" i="6"/>
  <c r="P1949" i="6" s="1"/>
  <c r="O577" i="6"/>
  <c r="P577" i="6" s="1"/>
  <c r="O881" i="6"/>
  <c r="P881" i="6" s="1"/>
  <c r="O2201" i="6"/>
  <c r="P2201" i="6" s="1"/>
  <c r="O1626" i="6"/>
  <c r="P1626" i="6" s="1"/>
  <c r="O1466" i="6"/>
  <c r="P1466" i="6" s="1"/>
  <c r="O1223" i="6"/>
  <c r="P1223" i="6" s="1"/>
  <c r="O1516" i="6"/>
  <c r="P1516" i="6" s="1"/>
  <c r="O1157" i="6"/>
  <c r="P1157" i="6" s="1"/>
  <c r="O2141" i="6"/>
  <c r="P2141" i="6" s="1"/>
  <c r="O498" i="6"/>
  <c r="P498" i="6" s="1"/>
  <c r="O2050" i="6"/>
  <c r="P2050" i="6" s="1"/>
  <c r="O1701" i="6"/>
  <c r="P1701" i="6" s="1"/>
  <c r="O1539" i="6"/>
  <c r="P1539" i="6" s="1"/>
  <c r="O612" i="6"/>
  <c r="P612" i="6" s="1"/>
  <c r="O1394" i="6"/>
  <c r="P1394" i="6" s="1"/>
  <c r="O1762" i="6"/>
  <c r="P1762" i="6" s="1"/>
  <c r="O159" i="6"/>
  <c r="P159" i="6" s="1"/>
  <c r="O1197" i="6"/>
  <c r="P1197" i="6" s="1"/>
  <c r="O344" i="6"/>
  <c r="P344" i="6" s="1"/>
  <c r="O1954" i="6"/>
  <c r="P1954" i="6" s="1"/>
  <c r="O1512" i="6"/>
  <c r="P1512" i="6" s="1"/>
  <c r="O1501" i="6"/>
  <c r="P1501" i="6" s="1"/>
  <c r="O1373" i="6"/>
  <c r="P1373" i="6" s="1"/>
  <c r="O559" i="6"/>
  <c r="P559" i="6" s="1"/>
  <c r="O1424" i="6"/>
  <c r="P1424" i="6" s="1"/>
  <c r="O2264" i="6"/>
  <c r="P2264" i="6" s="1"/>
  <c r="O1843" i="6"/>
  <c r="P1843" i="6" s="1"/>
  <c r="O1531" i="6"/>
  <c r="P1531" i="6" s="1"/>
  <c r="O235" i="6"/>
  <c r="P235" i="6" s="1"/>
  <c r="O1885" i="6"/>
  <c r="P1885" i="6" s="1"/>
  <c r="O2249" i="6"/>
  <c r="P2249" i="6" s="1"/>
  <c r="O2057" i="6"/>
  <c r="P2057" i="6" s="1"/>
  <c r="O2161" i="6"/>
  <c r="P2161" i="6" s="1"/>
  <c r="O1732" i="6"/>
  <c r="P1732" i="6" s="1"/>
  <c r="O2176" i="6"/>
  <c r="P2176" i="6" s="1"/>
  <c r="O1049" i="6"/>
  <c r="P1049" i="6" s="1"/>
  <c r="O2159" i="6"/>
  <c r="P2159" i="6" s="1"/>
  <c r="O282" i="6"/>
  <c r="P282" i="6" s="1"/>
  <c r="O576" i="6"/>
  <c r="P576" i="6" s="1"/>
  <c r="O905" i="6"/>
  <c r="P905" i="6" s="1"/>
  <c r="O1325" i="6"/>
  <c r="P1325" i="6" s="1"/>
  <c r="O890" i="6"/>
  <c r="P890" i="6" s="1"/>
  <c r="O1694" i="6"/>
  <c r="P1694" i="6" s="1"/>
  <c r="O734" i="6"/>
  <c r="P734" i="6" s="1"/>
  <c r="O2300" i="6"/>
  <c r="P2300" i="6" s="1"/>
  <c r="O575" i="6"/>
  <c r="P575" i="6" s="1"/>
  <c r="O1735" i="6"/>
  <c r="P1735" i="6" s="1"/>
  <c r="O2326" i="6"/>
  <c r="P2326" i="6" s="1"/>
  <c r="O903" i="6"/>
  <c r="P903" i="6" s="1"/>
  <c r="O357" i="6"/>
  <c r="P357" i="6" s="1"/>
  <c r="O2317" i="6"/>
  <c r="P2317" i="6" s="1"/>
  <c r="O1909" i="6"/>
  <c r="P1909" i="6" s="1"/>
  <c r="O922" i="6"/>
  <c r="P922" i="6" s="1"/>
  <c r="O2311" i="6"/>
  <c r="P2311" i="6" s="1"/>
  <c r="O1324" i="6"/>
  <c r="P1324" i="6" s="1"/>
  <c r="O893" i="6"/>
  <c r="P893" i="6" s="1"/>
  <c r="O2320" i="6"/>
  <c r="P2320" i="6" s="1"/>
  <c r="O1355" i="6"/>
  <c r="P1355" i="6" s="1"/>
  <c r="O1781" i="6"/>
  <c r="P1781" i="6" s="1"/>
  <c r="O1063" i="6"/>
  <c r="P1063" i="6" s="1"/>
  <c r="O2064" i="6"/>
  <c r="P2064" i="6" s="1"/>
  <c r="O1741" i="6"/>
  <c r="P1741" i="6" s="1"/>
  <c r="O317" i="6"/>
  <c r="P317" i="6" s="1"/>
  <c r="O2337" i="6"/>
  <c r="P2337" i="6" s="1"/>
  <c r="O600" i="6"/>
  <c r="P600" i="6" s="1"/>
  <c r="O1683" i="6"/>
  <c r="P1683" i="6" s="1"/>
  <c r="O95" i="6"/>
  <c r="P95" i="6" s="1"/>
  <c r="O1148" i="6"/>
  <c r="P1148" i="6" s="1"/>
  <c r="O1237" i="6"/>
  <c r="P1237" i="6" s="1"/>
  <c r="O959" i="6"/>
  <c r="P959" i="6" s="1"/>
  <c r="O546" i="6"/>
  <c r="P546" i="6" s="1"/>
  <c r="O1228" i="6"/>
  <c r="P1228" i="6" s="1"/>
  <c r="O1728" i="6"/>
  <c r="P1728" i="6" s="1"/>
  <c r="O727" i="6"/>
  <c r="P727" i="6" s="1"/>
  <c r="O763" i="6"/>
  <c r="P763" i="6" s="1"/>
  <c r="O1392" i="6"/>
  <c r="P1392" i="6" s="1"/>
  <c r="O1350" i="6"/>
  <c r="P1350" i="6" s="1"/>
  <c r="O788" i="6"/>
  <c r="P788" i="6" s="1"/>
  <c r="O1178" i="6"/>
  <c r="P1178" i="6" s="1"/>
  <c r="O986" i="6"/>
  <c r="P986" i="6" s="1"/>
  <c r="O339" i="6"/>
  <c r="P339" i="6" s="1"/>
  <c r="O1807" i="6"/>
  <c r="P1807" i="6" s="1"/>
  <c r="O1014" i="6"/>
  <c r="P1014" i="6" s="1"/>
  <c r="O710" i="6"/>
  <c r="P710" i="6" s="1"/>
  <c r="O62" i="6"/>
  <c r="P62" i="6" s="1"/>
  <c r="O779" i="6"/>
  <c r="P779" i="6" s="1"/>
  <c r="O435" i="6"/>
  <c r="P435" i="6" s="1"/>
  <c r="O1534" i="6"/>
  <c r="P1534" i="6" s="1"/>
  <c r="O442" i="6"/>
  <c r="P442" i="6" s="1"/>
  <c r="O167" i="6"/>
  <c r="P167" i="6" s="1"/>
  <c r="O1914" i="6"/>
  <c r="P1914" i="6" s="1"/>
  <c r="O186" i="6"/>
  <c r="P186" i="6" s="1"/>
  <c r="O1294" i="6"/>
  <c r="P1294" i="6" s="1"/>
  <c r="O1304" i="6"/>
  <c r="P1304" i="6" s="1"/>
  <c r="O2026" i="6"/>
  <c r="P2026" i="6" s="1"/>
  <c r="O690" i="6"/>
  <c r="P690" i="6" s="1"/>
  <c r="O2088" i="6"/>
  <c r="P2088" i="6" s="1"/>
  <c r="O2153" i="6"/>
  <c r="P2153" i="6" s="1"/>
  <c r="O314" i="6"/>
  <c r="P314" i="6" s="1"/>
  <c r="O1160" i="6"/>
  <c r="P1160" i="6" s="1"/>
  <c r="O631" i="6"/>
  <c r="P631" i="6" s="1"/>
  <c r="O279" i="6"/>
  <c r="P279" i="6" s="1"/>
  <c r="O1819" i="6"/>
  <c r="P1819" i="6" s="1"/>
  <c r="O1853" i="6"/>
  <c r="P1853" i="6" s="1"/>
  <c r="O2119" i="6"/>
  <c r="P2119" i="6" s="1"/>
  <c r="O461" i="6"/>
  <c r="P461" i="6" s="1"/>
  <c r="O153" i="6"/>
  <c r="P153" i="6" s="1"/>
  <c r="O1066" i="6"/>
  <c r="P1066" i="6" s="1"/>
  <c r="O479" i="6"/>
  <c r="P479" i="6" s="1"/>
  <c r="O1561" i="6"/>
  <c r="P1561" i="6" s="1"/>
  <c r="O1984" i="6"/>
  <c r="P1984" i="6" s="1"/>
  <c r="O708" i="6"/>
  <c r="P708" i="6" s="1"/>
  <c r="O1973" i="6"/>
  <c r="P1973" i="6" s="1"/>
  <c r="O1971" i="6"/>
  <c r="P1971" i="6" s="1"/>
  <c r="O1982" i="6"/>
  <c r="P1982" i="6" s="1"/>
  <c r="O1593" i="6"/>
  <c r="P1593" i="6" s="1"/>
  <c r="O1639" i="6"/>
  <c r="P1639" i="6" s="1"/>
  <c r="O1673" i="6"/>
  <c r="P1673" i="6" s="1"/>
  <c r="O805" i="6"/>
  <c r="P805" i="6" s="1"/>
  <c r="O794" i="6"/>
  <c r="P794" i="6" s="1"/>
  <c r="O305" i="6"/>
  <c r="P305" i="6" s="1"/>
  <c r="O701" i="6"/>
  <c r="P701" i="6" s="1"/>
  <c r="O114" i="6"/>
  <c r="P114" i="6" s="1"/>
  <c r="O1546" i="6"/>
  <c r="P1546" i="6" s="1"/>
  <c r="O762" i="6"/>
  <c r="P762" i="6" s="1"/>
  <c r="O1759" i="6"/>
  <c r="P1759" i="6" s="1"/>
  <c r="O497" i="6"/>
  <c r="P497" i="6" s="1"/>
  <c r="O1177" i="6"/>
  <c r="P1177" i="6" s="1"/>
  <c r="O1564" i="6"/>
  <c r="P1564" i="6" s="1"/>
  <c r="O463" i="6"/>
  <c r="P463" i="6" s="1"/>
  <c r="O738" i="6"/>
  <c r="P738" i="6" s="1"/>
  <c r="O1434" i="6"/>
  <c r="P1434" i="6" s="1"/>
  <c r="O1332" i="6"/>
  <c r="P1332" i="6" s="1"/>
  <c r="O646" i="6"/>
  <c r="P646" i="6" s="1"/>
  <c r="O2060" i="6"/>
  <c r="P2060" i="6" s="1"/>
  <c r="O301" i="6"/>
  <c r="P301" i="6" s="1"/>
  <c r="O1845" i="6"/>
  <c r="P1845" i="6" s="1"/>
  <c r="O1482" i="6"/>
  <c r="P1482" i="6" s="1"/>
  <c r="O871" i="6"/>
  <c r="P871" i="6" s="1"/>
  <c r="O972" i="6"/>
  <c r="P972" i="6" s="1"/>
  <c r="O592" i="6"/>
  <c r="P592" i="6" s="1"/>
  <c r="O1401" i="6"/>
  <c r="P1401" i="6" s="1"/>
  <c r="O1986" i="6"/>
  <c r="P1986" i="6" s="1"/>
  <c r="O2134" i="6"/>
  <c r="P2134" i="6" s="1"/>
  <c r="O412" i="6"/>
  <c r="P412" i="6" s="1"/>
  <c r="O2032" i="6"/>
  <c r="P2032" i="6" s="1"/>
  <c r="O359" i="6"/>
  <c r="P359" i="6" s="1"/>
  <c r="O556" i="6"/>
  <c r="P556" i="6" s="1"/>
  <c r="O302" i="6"/>
  <c r="P302" i="6" s="1"/>
  <c r="O745" i="6"/>
  <c r="P745" i="6" s="1"/>
  <c r="O2213" i="6"/>
  <c r="P2213" i="6" s="1"/>
  <c r="O502" i="6"/>
  <c r="P502" i="6" s="1"/>
  <c r="O202" i="6"/>
  <c r="P202" i="6" s="1"/>
  <c r="O366" i="6"/>
  <c r="P366" i="6" s="1"/>
  <c r="O1474" i="6"/>
  <c r="P1474" i="6" s="1"/>
  <c r="O1921" i="6"/>
  <c r="P1921" i="6" s="1"/>
  <c r="O1704" i="6"/>
  <c r="P1704" i="6" s="1"/>
  <c r="O139" i="6"/>
  <c r="P139" i="6" s="1"/>
  <c r="O967" i="6"/>
  <c r="P967" i="6" s="1"/>
  <c r="O2003" i="6"/>
  <c r="P2003" i="6" s="1"/>
  <c r="O1400" i="6"/>
  <c r="P1400" i="6" s="1"/>
  <c r="O674" i="6"/>
  <c r="P674" i="6" s="1"/>
  <c r="O2140" i="6"/>
  <c r="P2140" i="6" s="1"/>
  <c r="O2271" i="6"/>
  <c r="P2271" i="6" s="1"/>
  <c r="O1193" i="6"/>
  <c r="P1193" i="6" s="1"/>
  <c r="O1997" i="6"/>
  <c r="P1997" i="6" s="1"/>
  <c r="O355" i="6"/>
  <c r="P355" i="6" s="1"/>
  <c r="O2275" i="6"/>
  <c r="P2275" i="6" s="1"/>
  <c r="O2157" i="6"/>
  <c r="P2157" i="6" s="1"/>
  <c r="O1182" i="6"/>
  <c r="P1182" i="6" s="1"/>
  <c r="O2000" i="6"/>
  <c r="P2000" i="6" s="1"/>
  <c r="O2258" i="6"/>
  <c r="P2258" i="6" s="1"/>
  <c r="O180" i="6"/>
  <c r="P180" i="6" s="1"/>
  <c r="O1025" i="6"/>
  <c r="P1025" i="6" s="1"/>
  <c r="O2049" i="6"/>
  <c r="P2049" i="6" s="1"/>
  <c r="O392" i="6"/>
  <c r="P392" i="6" s="1"/>
  <c r="O904" i="6"/>
  <c r="P904" i="6" s="1"/>
  <c r="O1026" i="6"/>
  <c r="P1026" i="6" s="1"/>
  <c r="O2266" i="6"/>
  <c r="P2266" i="6" s="1"/>
  <c r="O1440" i="6"/>
  <c r="P1440" i="6" s="1"/>
  <c r="O1487" i="6"/>
  <c r="P1487" i="6" s="1"/>
  <c r="O2340" i="6"/>
  <c r="P2340" i="6" s="1"/>
  <c r="O2168" i="6"/>
  <c r="P2168" i="6" s="1"/>
  <c r="O1912" i="6"/>
  <c r="P1912" i="6" s="1"/>
  <c r="O2309" i="6"/>
  <c r="P2309" i="6" s="1"/>
  <c r="O919" i="6"/>
  <c r="P919" i="6" s="1"/>
  <c r="O910" i="6"/>
  <c r="P910" i="6" s="1"/>
  <c r="O2343" i="6"/>
  <c r="P2343" i="6" s="1"/>
  <c r="O1891" i="6"/>
  <c r="P1891" i="6" s="1"/>
  <c r="O2001" i="6"/>
  <c r="P2001" i="6" s="1"/>
  <c r="O2329" i="6"/>
  <c r="P2329" i="6" s="1"/>
  <c r="O1013" i="6"/>
  <c r="P1013" i="6" s="1"/>
  <c r="O1252" i="6"/>
  <c r="P1252" i="6" s="1"/>
  <c r="O1435" i="6"/>
  <c r="P1435" i="6" s="1"/>
  <c r="O1076" i="6"/>
  <c r="P1076" i="6" s="1"/>
  <c r="O2008" i="6"/>
  <c r="P2008" i="6" s="1"/>
  <c r="O250" i="6"/>
  <c r="P250" i="6" s="1"/>
  <c r="O1079" i="6"/>
  <c r="P1079" i="6" s="1"/>
  <c r="O927" i="6"/>
  <c r="P927" i="6" s="1"/>
  <c r="O1380" i="6"/>
  <c r="P1380" i="6" s="1"/>
  <c r="O2347" i="6"/>
  <c r="P2347" i="6" s="1"/>
  <c r="O1344" i="6"/>
  <c r="P1344" i="6" s="1"/>
  <c r="O2222" i="6"/>
  <c r="P2222" i="6" s="1"/>
  <c r="O1196" i="6"/>
  <c r="P1196" i="6" s="1"/>
  <c r="O617" i="6"/>
  <c r="P617" i="6" s="1"/>
  <c r="O1486" i="6"/>
  <c r="P1486" i="6" s="1"/>
  <c r="O384" i="6"/>
  <c r="P384" i="6" s="1"/>
  <c r="O338" i="6"/>
  <c r="P338" i="6" s="1"/>
  <c r="O1724" i="6"/>
  <c r="P1724" i="6" s="1"/>
  <c r="O1963" i="6"/>
  <c r="P1963" i="6" s="1"/>
  <c r="O1041" i="6"/>
  <c r="P1041" i="6" s="1"/>
  <c r="O1568" i="6"/>
  <c r="P1568" i="6" s="1"/>
  <c r="O713" i="6"/>
  <c r="P713" i="6" s="1"/>
  <c r="O1751" i="6"/>
  <c r="P1751" i="6" s="1"/>
  <c r="O1368" i="6"/>
  <c r="P1368" i="6" s="1"/>
  <c r="O434" i="6"/>
  <c r="P434" i="6" s="1"/>
  <c r="O1999" i="6"/>
  <c r="P1999" i="6" s="1"/>
  <c r="O1365" i="6"/>
  <c r="P1365" i="6" s="1"/>
  <c r="O162" i="6"/>
  <c r="P162" i="6" s="1"/>
  <c r="O1766" i="6"/>
  <c r="P1766" i="6" s="1"/>
  <c r="O1886" i="6"/>
  <c r="P1886" i="6" s="1"/>
  <c r="O647" i="6"/>
  <c r="P647" i="6" s="1"/>
  <c r="O626" i="6"/>
  <c r="P626" i="6" s="1"/>
  <c r="O112" i="6"/>
  <c r="P112" i="6" s="1"/>
  <c r="O782" i="6"/>
  <c r="P782" i="6" s="1"/>
  <c r="O974" i="6"/>
  <c r="P974" i="6" s="1"/>
  <c r="O565" i="6"/>
  <c r="P565" i="6" s="1"/>
  <c r="O1536" i="6"/>
  <c r="P1536" i="6" s="1"/>
  <c r="O642" i="6"/>
  <c r="P642" i="6" s="1"/>
  <c r="O1934" i="6"/>
  <c r="P1934" i="6" s="1"/>
  <c r="O1152" i="6"/>
  <c r="P1152" i="6" s="1"/>
  <c r="O2095" i="6"/>
  <c r="P2095" i="6" s="1"/>
  <c r="O694" i="6"/>
  <c r="P694" i="6" s="1"/>
  <c r="O418" i="6"/>
  <c r="P418" i="6" s="1"/>
  <c r="O1158" i="6"/>
  <c r="P1158" i="6" s="1"/>
  <c r="O636" i="6"/>
  <c r="P636" i="6" s="1"/>
  <c r="O1545" i="6"/>
  <c r="P1545" i="6" s="1"/>
  <c r="O2151" i="6"/>
  <c r="P2151" i="6" s="1"/>
  <c r="O1447" i="6"/>
  <c r="P1447" i="6" s="1"/>
  <c r="O2205" i="6"/>
  <c r="P2205" i="6" s="1"/>
  <c r="O1544" i="6"/>
  <c r="P1544" i="6" s="1"/>
  <c r="O1830" i="6"/>
  <c r="P1830" i="6" s="1"/>
  <c r="O1839" i="6"/>
  <c r="P1839" i="6" s="1"/>
  <c r="O1831" i="6"/>
  <c r="P1831" i="6" s="1"/>
  <c r="O686" i="6"/>
  <c r="P686" i="6" s="1"/>
  <c r="O1679" i="6"/>
  <c r="P1679" i="6" s="1"/>
  <c r="O1143" i="6"/>
  <c r="P1143" i="6" s="1"/>
  <c r="O1729" i="6"/>
  <c r="P1729" i="6" s="1"/>
  <c r="O2207" i="6"/>
  <c r="P2207" i="6" s="1"/>
  <c r="O2099" i="6"/>
  <c r="P2099" i="6" s="1"/>
  <c r="O504" i="6"/>
  <c r="P504" i="6" s="1"/>
  <c r="O108" i="6"/>
  <c r="P108" i="6" s="1"/>
  <c r="O1552" i="6"/>
  <c r="P1552" i="6" s="1"/>
  <c r="O1773" i="6"/>
  <c r="P1773" i="6" s="1"/>
  <c r="O1602" i="6"/>
  <c r="P1602" i="6" s="1"/>
  <c r="O1581" i="6"/>
  <c r="P1581" i="6" s="1"/>
  <c r="O1633" i="6"/>
  <c r="P1633" i="6" s="1"/>
  <c r="O1583" i="6"/>
  <c r="P1583" i="6" s="1"/>
  <c r="O294" i="6"/>
  <c r="P294" i="6" s="1"/>
  <c r="O1084" i="6"/>
  <c r="P1084" i="6" s="1"/>
  <c r="O622" i="6"/>
  <c r="P622" i="6" s="1"/>
  <c r="O2076" i="6"/>
  <c r="P2076" i="6" s="1"/>
  <c r="O98" i="6"/>
  <c r="P98" i="6" s="1"/>
  <c r="O1747" i="6"/>
  <c r="P1747" i="6" s="1"/>
  <c r="O2081" i="6"/>
  <c r="P2081" i="6" s="1"/>
  <c r="O1099" i="6"/>
  <c r="P1099" i="6" s="1"/>
  <c r="O747" i="6"/>
  <c r="P747" i="6" s="1"/>
  <c r="O1859" i="6"/>
  <c r="P1859" i="6" s="1"/>
  <c r="O2093" i="6"/>
  <c r="P2093" i="6" s="1"/>
  <c r="O204" i="6"/>
  <c r="P204" i="6" s="1"/>
  <c r="O345" i="6"/>
  <c r="P345" i="6" s="1"/>
  <c r="O1678" i="6"/>
  <c r="P1678" i="6" s="1"/>
  <c r="O821" i="6"/>
  <c r="P821" i="6" s="1"/>
  <c r="O796" i="6"/>
  <c r="P796" i="6" s="1"/>
  <c r="O1788" i="6"/>
  <c r="P1788" i="6" s="1"/>
  <c r="O2040" i="6"/>
  <c r="P2040" i="6" s="1"/>
  <c r="O1517" i="6"/>
  <c r="P1517" i="6" s="1"/>
  <c r="O707" i="6"/>
  <c r="P707" i="6" s="1"/>
  <c r="O866" i="6"/>
  <c r="P866" i="6" s="1"/>
  <c r="O1372" i="6"/>
  <c r="P1372" i="6" s="1"/>
  <c r="O1357" i="6"/>
  <c r="P1357" i="6" s="1"/>
  <c r="O45" i="6"/>
  <c r="P45" i="6" s="1"/>
  <c r="O1462" i="6"/>
  <c r="P1462" i="6" s="1"/>
  <c r="O1023" i="6"/>
  <c r="P1023" i="6" s="1"/>
  <c r="O55" i="6"/>
  <c r="P55" i="6" s="1"/>
  <c r="O328" i="6"/>
  <c r="P328" i="6" s="1"/>
  <c r="O961" i="6"/>
  <c r="P961" i="6" s="1"/>
  <c r="O200" i="6"/>
  <c r="P200" i="6" s="1"/>
  <c r="O743" i="6"/>
  <c r="P743" i="6" s="1"/>
  <c r="O527" i="6"/>
  <c r="P527" i="6" s="1"/>
  <c r="O1504" i="6"/>
  <c r="P1504" i="6" s="1"/>
  <c r="O1314" i="6"/>
  <c r="P1314" i="6" s="1"/>
  <c r="O350" i="6"/>
  <c r="P350" i="6" s="1"/>
  <c r="O858" i="6"/>
  <c r="P858" i="6" s="1"/>
  <c r="O554" i="6"/>
  <c r="P554" i="6" s="1"/>
  <c r="O1703" i="6"/>
  <c r="P1703" i="6" s="1"/>
  <c r="O1147" i="6"/>
  <c r="P1147" i="6" s="1"/>
  <c r="O52" i="6"/>
  <c r="P52" i="6" s="1"/>
  <c r="O103" i="6"/>
  <c r="P103" i="6" s="1"/>
  <c r="O888" i="6"/>
  <c r="P888" i="6" s="1"/>
  <c r="O819" i="6"/>
  <c r="P819" i="6" s="1"/>
  <c r="O1951" i="6"/>
  <c r="P1951" i="6" s="1"/>
  <c r="O508" i="6"/>
  <c r="P508" i="6" s="1"/>
  <c r="O1578" i="6"/>
  <c r="P1578" i="6" s="1"/>
  <c r="O2279" i="6"/>
  <c r="P2279" i="6" s="1"/>
  <c r="O1163" i="6"/>
  <c r="P1163" i="6" s="1"/>
  <c r="O18" i="6"/>
  <c r="P18" i="6" s="1"/>
  <c r="O982" i="6"/>
  <c r="P982" i="6" s="1"/>
  <c r="O1429" i="6"/>
  <c r="P1429" i="6" s="1"/>
  <c r="O663" i="6"/>
  <c r="P663" i="6" s="1"/>
  <c r="O213" i="6"/>
  <c r="P213" i="6" s="1"/>
  <c r="O25" i="6"/>
  <c r="P25" i="6" s="1"/>
  <c r="O1011" i="6"/>
  <c r="P1011" i="6" s="1"/>
  <c r="O1974" i="6"/>
  <c r="P1974" i="6" s="1"/>
  <c r="O1841" i="6"/>
  <c r="P1841" i="6" s="1"/>
  <c r="O696" i="6"/>
  <c r="P696" i="6" s="1"/>
  <c r="O1210" i="6"/>
  <c r="P1210" i="6" s="1"/>
  <c r="O1438" i="6"/>
  <c r="P1438" i="6" s="1"/>
  <c r="O1846" i="6"/>
  <c r="P1846" i="6" s="1"/>
  <c r="O2318" i="6"/>
  <c r="P2318" i="6" s="1"/>
  <c r="O541" i="6"/>
  <c r="P541" i="6" s="1"/>
  <c r="O1421" i="6"/>
  <c r="P1421" i="6" s="1"/>
  <c r="O2327" i="6"/>
  <c r="P2327" i="6" s="1"/>
  <c r="O1784" i="6"/>
  <c r="P1784" i="6" s="1"/>
  <c r="O1366" i="6"/>
  <c r="P1366" i="6" s="1"/>
  <c r="O2321" i="6"/>
  <c r="P2321" i="6" s="1"/>
  <c r="O1700" i="6"/>
  <c r="P1700" i="6" s="1"/>
  <c r="O143" i="6"/>
  <c r="P143" i="6" s="1"/>
  <c r="O1550" i="6"/>
  <c r="P1550" i="6" s="1"/>
  <c r="O66" i="6"/>
  <c r="P66" i="6" s="1"/>
  <c r="O1499" i="6"/>
  <c r="P1499" i="6" s="1"/>
  <c r="O340" i="6"/>
  <c r="P340" i="6" s="1"/>
  <c r="O269" i="6"/>
  <c r="P269" i="6" s="1"/>
  <c r="O2116" i="6"/>
  <c r="P2116" i="6" s="1"/>
  <c r="O1033" i="6"/>
  <c r="P1033" i="6" s="1"/>
  <c r="O1214" i="6"/>
  <c r="P1214" i="6" s="1"/>
  <c r="O1032" i="6"/>
  <c r="P1032" i="6" s="1"/>
  <c r="O226" i="6"/>
  <c r="P226" i="6" s="1"/>
  <c r="O2346" i="6"/>
  <c r="P2346" i="6" s="1"/>
  <c r="O2135" i="6"/>
  <c r="P2135" i="6" s="1"/>
  <c r="O1585" i="6"/>
  <c r="P1585" i="6" s="1"/>
  <c r="O2227" i="6"/>
  <c r="P2227" i="6" s="1"/>
  <c r="O209" i="6"/>
  <c r="P209" i="6" s="1"/>
  <c r="O593" i="6"/>
  <c r="P593" i="6" s="1"/>
  <c r="O1000" i="6"/>
  <c r="P1000" i="6" s="1"/>
  <c r="O1923" i="6"/>
  <c r="P1923" i="6" s="1"/>
  <c r="O1605" i="6"/>
  <c r="P1605" i="6" s="1"/>
  <c r="O857" i="6"/>
  <c r="P857" i="6" s="1"/>
  <c r="O1664" i="6"/>
  <c r="P1664" i="6" s="1"/>
  <c r="O307" i="6"/>
  <c r="P307" i="6" s="1"/>
  <c r="O1812" i="6"/>
  <c r="P1812" i="6" s="1"/>
  <c r="O2203" i="6"/>
  <c r="P2203" i="6" s="1"/>
  <c r="O1940" i="6"/>
  <c r="P1940" i="6" s="1"/>
  <c r="O1335" i="6"/>
  <c r="P1335" i="6" s="1"/>
  <c r="O1138" i="6"/>
  <c r="P1138" i="6" s="1"/>
  <c r="O218" i="6"/>
  <c r="P218" i="6" s="1"/>
  <c r="O666" i="6"/>
  <c r="P666" i="6" s="1"/>
  <c r="O1884" i="6"/>
  <c r="P1884" i="6" s="1"/>
  <c r="O1960" i="6"/>
  <c r="P1960" i="6" s="1"/>
  <c r="O610" i="6"/>
  <c r="P610" i="6" s="1"/>
  <c r="O51" i="6"/>
  <c r="P51" i="6" s="1"/>
  <c r="O207" i="6"/>
  <c r="P207" i="6" s="1"/>
  <c r="O780" i="6"/>
  <c r="P780" i="6" s="1"/>
  <c r="O409" i="6"/>
  <c r="P409" i="6" s="1"/>
  <c r="O438" i="6"/>
  <c r="P438" i="6" s="1"/>
  <c r="O657" i="6"/>
  <c r="P657" i="6" s="1"/>
  <c r="O260" i="6"/>
  <c r="P260" i="6" s="1"/>
  <c r="O21" i="6"/>
  <c r="P21" i="6" s="1"/>
  <c r="O1947" i="6"/>
  <c r="P1947" i="6" s="1"/>
  <c r="O1630" i="6"/>
  <c r="P1630" i="6" s="1"/>
  <c r="O1493" i="6"/>
  <c r="P1493" i="6" s="1"/>
  <c r="O776" i="6"/>
  <c r="P776" i="6" s="1"/>
  <c r="O2118" i="6"/>
  <c r="P2118" i="6" s="1"/>
  <c r="O735" i="6"/>
  <c r="P735" i="6" s="1"/>
  <c r="O2113" i="6"/>
  <c r="P2113" i="6" s="1"/>
  <c r="O899" i="6"/>
  <c r="P899" i="6" s="1"/>
  <c r="O1888" i="6"/>
  <c r="P1888" i="6" s="1"/>
  <c r="O2208" i="6"/>
  <c r="P2208" i="6" s="1"/>
  <c r="O142" i="6"/>
  <c r="P142" i="6" s="1"/>
  <c r="O2092" i="6"/>
  <c r="P2092" i="6" s="1"/>
  <c r="O649" i="6"/>
  <c r="P649" i="6" s="1"/>
  <c r="O1427" i="6"/>
  <c r="P1427" i="6" s="1"/>
  <c r="O2212" i="6"/>
  <c r="P2212" i="6" s="1"/>
  <c r="O1226" i="6"/>
  <c r="P1226" i="6" s="1"/>
  <c r="O2122" i="6"/>
  <c r="P2122" i="6" s="1"/>
  <c r="O1924" i="6"/>
  <c r="P1924" i="6" s="1"/>
  <c r="O1322" i="6"/>
  <c r="P1322" i="6" s="1"/>
  <c r="O865" i="6"/>
  <c r="P865" i="6" s="1"/>
  <c r="O1039" i="6"/>
  <c r="P1039" i="6" s="1"/>
  <c r="O1813" i="6"/>
  <c r="P1813" i="6" s="1"/>
  <c r="O1043" i="6"/>
  <c r="P1043" i="6" s="1"/>
  <c r="O1794" i="6"/>
  <c r="P1794" i="6" s="1"/>
  <c r="O892" i="6"/>
  <c r="P892" i="6" s="1"/>
  <c r="O462" i="6"/>
  <c r="P462" i="6" s="1"/>
  <c r="O1849" i="6"/>
  <c r="P1849" i="6" s="1"/>
  <c r="O1825" i="6"/>
  <c r="P1825" i="6" s="1"/>
  <c r="O1836" i="6"/>
  <c r="P1836" i="6" s="1"/>
  <c r="O625" i="6"/>
  <c r="P625" i="6" s="1"/>
  <c r="O1485" i="6"/>
  <c r="P1485" i="6" s="1"/>
  <c r="O100" i="6"/>
  <c r="P100" i="6" s="1"/>
  <c r="O1250" i="6"/>
  <c r="P1250" i="6" s="1"/>
  <c r="O1264" i="6"/>
  <c r="P1264" i="6" s="1"/>
  <c r="O1615" i="6"/>
  <c r="P1615" i="6" s="1"/>
  <c r="O1596" i="6"/>
  <c r="P1596" i="6" s="1"/>
  <c r="O1628" i="6"/>
  <c r="P1628" i="6" s="1"/>
  <c r="O1842" i="6"/>
  <c r="P1842" i="6" s="1"/>
  <c r="O2148" i="6"/>
  <c r="P2148" i="6" s="1"/>
  <c r="O621" i="6"/>
  <c r="P621" i="6" s="1"/>
  <c r="O712" i="6"/>
  <c r="P712" i="6" s="1"/>
  <c r="O106" i="6"/>
  <c r="P106" i="6" s="1"/>
  <c r="O46" i="6"/>
  <c r="P46" i="6" s="1"/>
  <c r="O1352" i="6"/>
  <c r="P1352" i="6" s="1"/>
  <c r="O1179" i="6"/>
  <c r="P1179" i="6" s="1"/>
  <c r="O1331" i="6"/>
  <c r="P1331" i="6" s="1"/>
  <c r="O1369" i="6"/>
  <c r="P1369" i="6" s="1"/>
  <c r="O987" i="6"/>
  <c r="P987" i="6" s="1"/>
  <c r="O1123" i="6"/>
  <c r="P1123" i="6" s="1"/>
  <c r="O1796" i="6"/>
  <c r="P1796" i="6" s="1"/>
  <c r="O1806" i="6"/>
  <c r="P1806" i="6" s="1"/>
  <c r="O2091" i="6"/>
  <c r="P2091" i="6" s="1"/>
  <c r="O741" i="6"/>
  <c r="P741" i="6" s="1"/>
  <c r="O605" i="6"/>
  <c r="P605" i="6" s="1"/>
  <c r="O2127" i="6"/>
  <c r="P2127" i="6" s="1"/>
  <c r="O1515" i="6"/>
  <c r="P1515" i="6" s="1"/>
  <c r="O1136" i="6"/>
  <c r="P1136" i="6" s="1"/>
  <c r="O1361" i="6"/>
  <c r="P1361" i="6" s="1"/>
  <c r="O526" i="6"/>
  <c r="P526" i="6" s="1"/>
  <c r="O732" i="6"/>
  <c r="P732" i="6" s="1"/>
  <c r="O1207" i="6"/>
  <c r="P1207" i="6" s="1"/>
  <c r="O1354" i="6"/>
  <c r="P1354" i="6" s="1"/>
  <c r="O347" i="6"/>
  <c r="P347" i="6" s="1"/>
  <c r="O352" i="6"/>
  <c r="P352" i="6" s="1"/>
  <c r="O1187" i="6"/>
  <c r="P1187" i="6" s="1"/>
  <c r="O1109" i="6"/>
  <c r="P1109" i="6" s="1"/>
  <c r="O863" i="6"/>
  <c r="P863" i="6" s="1"/>
  <c r="O1096" i="6"/>
  <c r="P1096" i="6" s="1"/>
  <c r="O1803" i="6"/>
  <c r="P1803" i="6" s="1"/>
  <c r="O1620" i="6"/>
  <c r="P1620" i="6" s="1"/>
  <c r="O831" i="6"/>
  <c r="P831" i="6" s="1"/>
  <c r="O1102" i="6"/>
  <c r="P1102" i="6" s="1"/>
  <c r="O824" i="6"/>
  <c r="P824" i="6" s="1"/>
  <c r="O1343" i="6"/>
  <c r="P1343" i="6" s="1"/>
  <c r="O406" i="6"/>
  <c r="P406" i="6" s="1"/>
  <c r="O1926" i="6"/>
  <c r="P1926" i="6" s="1"/>
  <c r="O604" i="6"/>
  <c r="P604" i="6" s="1"/>
  <c r="O1488" i="6"/>
  <c r="P1488" i="6" s="1"/>
  <c r="O1519" i="6"/>
  <c r="P1519" i="6" s="1"/>
  <c r="O15" i="6"/>
  <c r="P15" i="6" s="1"/>
  <c r="O665" i="6"/>
  <c r="P665" i="6" s="1"/>
  <c r="O571" i="6"/>
  <c r="P571" i="6" s="1"/>
  <c r="O2016" i="6"/>
  <c r="P2016" i="6" s="1"/>
  <c r="O2138" i="6"/>
  <c r="P2138" i="6" s="1"/>
  <c r="O572" i="6"/>
  <c r="P572" i="6" s="1"/>
  <c r="O2114" i="6"/>
  <c r="P2114" i="6" s="1"/>
  <c r="O1144" i="6"/>
  <c r="P1144" i="6" s="1"/>
  <c r="O992" i="6"/>
  <c r="P992" i="6" s="1"/>
  <c r="O2243" i="6"/>
  <c r="P2243" i="6" s="1"/>
  <c r="O2247" i="6"/>
  <c r="P2247" i="6" s="1"/>
  <c r="O895" i="6"/>
  <c r="P895" i="6" s="1"/>
  <c r="O284" i="6"/>
  <c r="P284" i="6" s="1"/>
  <c r="O757" i="6"/>
  <c r="P757" i="6" s="1"/>
  <c r="O334" i="6"/>
  <c r="P334" i="6" s="1"/>
  <c r="O324" i="6"/>
  <c r="P324" i="6" s="1"/>
  <c r="O1738" i="6"/>
  <c r="P1738" i="6" s="1"/>
  <c r="O1497" i="6"/>
  <c r="P1497" i="6" s="1"/>
  <c r="O1677" i="6"/>
  <c r="P1677" i="6" s="1"/>
  <c r="O2180" i="6"/>
  <c r="P2180" i="6" s="1"/>
  <c r="O2319" i="6"/>
  <c r="P2319" i="6" s="1"/>
  <c r="O1378" i="6"/>
  <c r="P1378" i="6" s="1"/>
  <c r="O1377" i="6"/>
  <c r="P1377" i="6" s="1"/>
  <c r="O2312" i="6"/>
  <c r="P2312" i="6" s="1"/>
  <c r="O515" i="6"/>
  <c r="P515" i="6" s="1"/>
  <c r="O1220" i="6"/>
  <c r="P1220" i="6" s="1"/>
  <c r="O537" i="6"/>
  <c r="P537" i="6" s="1"/>
  <c r="O411" i="6"/>
  <c r="P411" i="6" s="1"/>
  <c r="O67" i="6"/>
  <c r="P67" i="6" s="1"/>
  <c r="O113" i="6"/>
  <c r="P113" i="6" s="1"/>
  <c r="O2069" i="6"/>
  <c r="P2069" i="6" s="1"/>
  <c r="O1852" i="6"/>
  <c r="P1852" i="6" s="1"/>
  <c r="O754" i="6"/>
  <c r="P754" i="6" s="1"/>
  <c r="O221" i="6"/>
  <c r="P221" i="6" s="1"/>
  <c r="O914" i="6"/>
  <c r="P914" i="6" s="1"/>
  <c r="O1739" i="6"/>
  <c r="P1739" i="6" s="1"/>
  <c r="O756" i="6"/>
  <c r="P756" i="6" s="1"/>
  <c r="O1938" i="6"/>
  <c r="P1938" i="6" s="1"/>
  <c r="O1942" i="6"/>
  <c r="P1942" i="6" s="1"/>
  <c r="O2345" i="6"/>
  <c r="P2345" i="6" s="1"/>
  <c r="O1607" i="6"/>
  <c r="P1607" i="6" s="1"/>
  <c r="O2080" i="6"/>
  <c r="P2080" i="6" s="1"/>
  <c r="O775" i="6"/>
  <c r="P775" i="6" s="1"/>
  <c r="O169" i="6"/>
  <c r="P169" i="6" s="1"/>
  <c r="O164" i="6"/>
  <c r="P164" i="6" s="1"/>
  <c r="O1774" i="6"/>
  <c r="P1774" i="6" s="1"/>
  <c r="O1560" i="6"/>
  <c r="P1560" i="6" s="1"/>
  <c r="O1844" i="6"/>
  <c r="P1844" i="6" s="1"/>
  <c r="O597" i="6"/>
  <c r="P597" i="6" s="1"/>
  <c r="O110" i="6"/>
  <c r="P110" i="6" s="1"/>
  <c r="O2195" i="6"/>
  <c r="P2195" i="6" s="1"/>
  <c r="O79" i="6"/>
  <c r="P79" i="6" s="1"/>
  <c r="O220" i="6"/>
  <c r="P220" i="6" s="1"/>
  <c r="O789" i="6"/>
  <c r="P789" i="6" s="1"/>
  <c r="O349" i="6"/>
  <c r="P349" i="6" s="1"/>
  <c r="O1243" i="6"/>
  <c r="P1243" i="6" s="1"/>
  <c r="O2192" i="6"/>
  <c r="P2192" i="6" s="1"/>
  <c r="O874" i="6"/>
  <c r="P874" i="6" s="1"/>
  <c r="O423" i="6"/>
  <c r="P423" i="6" s="1"/>
  <c r="O730" i="6"/>
  <c r="P730" i="6" s="1"/>
  <c r="O875" i="6"/>
  <c r="P875" i="6" s="1"/>
  <c r="O2042" i="6"/>
  <c r="P2042" i="6" s="1"/>
  <c r="O2038" i="6"/>
  <c r="P2038" i="6" s="1"/>
  <c r="O2055" i="6"/>
  <c r="P2055" i="6" s="1"/>
  <c r="O473" i="6"/>
  <c r="P473" i="6" s="1"/>
  <c r="O654" i="6"/>
  <c r="P654" i="6" s="1"/>
  <c r="O171" i="6"/>
  <c r="P171" i="6" s="1"/>
  <c r="O882" i="6"/>
  <c r="P882" i="6" s="1"/>
  <c r="O133" i="6"/>
  <c r="P133" i="6" s="1"/>
  <c r="O160" i="6"/>
  <c r="P160" i="6" s="1"/>
  <c r="O1933" i="6"/>
  <c r="P1933" i="6" s="1"/>
  <c r="O1169" i="6"/>
  <c r="P1169" i="6" s="1"/>
  <c r="O1212" i="6"/>
  <c r="P1212" i="6" s="1"/>
  <c r="O2230" i="6"/>
  <c r="P2230" i="6" s="1"/>
  <c r="O2027" i="6"/>
  <c r="P2027" i="6" s="1"/>
  <c r="O1277" i="6"/>
  <c r="P1277" i="6" s="1"/>
  <c r="O1306" i="6"/>
  <c r="P1306" i="6" s="1"/>
  <c r="O661" i="6"/>
  <c r="P661" i="6" s="1"/>
  <c r="O291" i="6"/>
  <c r="P291" i="6" s="1"/>
  <c r="O1785" i="6"/>
  <c r="P1785" i="6" s="1"/>
  <c r="O1038" i="6"/>
  <c r="P1038" i="6" s="1"/>
  <c r="O489" i="6"/>
  <c r="P489" i="6" s="1"/>
  <c r="O1737" i="6"/>
  <c r="P1737" i="6" s="1"/>
  <c r="O1818" i="6"/>
  <c r="P1818" i="6" s="1"/>
  <c r="O1811" i="6"/>
  <c r="P1811" i="6" s="1"/>
  <c r="O525" i="6"/>
  <c r="P525" i="6" s="1"/>
  <c r="O624" i="6"/>
  <c r="P624" i="6" s="1"/>
  <c r="O733" i="6"/>
  <c r="P733" i="6" s="1"/>
  <c r="O123" i="6"/>
  <c r="P123" i="6" s="1"/>
  <c r="O855" i="6"/>
  <c r="P855" i="6" s="1"/>
  <c r="O2185" i="6"/>
  <c r="P2185" i="6" s="1"/>
  <c r="O326" i="6"/>
  <c r="P326" i="6" s="1"/>
  <c r="O1634" i="6"/>
  <c r="P1634" i="6" s="1"/>
  <c r="O1590" i="6"/>
  <c r="P1590" i="6" s="1"/>
  <c r="O1858" i="6"/>
  <c r="P1858" i="6" s="1"/>
  <c r="O1789" i="6"/>
  <c r="P1789" i="6" s="1"/>
  <c r="O1647" i="6"/>
  <c r="P1647" i="6" s="1"/>
  <c r="O606" i="6"/>
  <c r="P606" i="6" s="1"/>
  <c r="O721" i="6"/>
  <c r="P721" i="6" s="1"/>
  <c r="O116" i="6"/>
  <c r="P116" i="6" s="1"/>
  <c r="O436" i="6"/>
  <c r="P436" i="6" s="1"/>
  <c r="O2121" i="6"/>
  <c r="P2121" i="6" s="1"/>
  <c r="O777" i="6"/>
  <c r="P777" i="6" s="1"/>
  <c r="O999" i="6"/>
  <c r="P999" i="6" s="1"/>
  <c r="O1725" i="6"/>
  <c r="P1725" i="6" s="1"/>
  <c r="O1875" i="6"/>
  <c r="P1875" i="6" s="1"/>
  <c r="O275" i="6"/>
  <c r="P275" i="6" s="1"/>
  <c r="O688" i="6"/>
  <c r="P688" i="6" s="1"/>
  <c r="O271" i="6"/>
  <c r="P271" i="6" s="1"/>
  <c r="O746" i="6"/>
  <c r="P746" i="6" s="1"/>
  <c r="O348" i="6"/>
  <c r="P348" i="6" s="1"/>
  <c r="O1470" i="6"/>
  <c r="P1470" i="6" s="1"/>
  <c r="O2131" i="6"/>
  <c r="P2131" i="6" s="1"/>
  <c r="O1988" i="6"/>
  <c r="P1988" i="6" s="1"/>
  <c r="O196" i="6"/>
  <c r="P196" i="6" s="1"/>
  <c r="O1916" i="6"/>
  <c r="P1916" i="6" s="1"/>
  <c r="O1409" i="6"/>
  <c r="P1409" i="6" s="1"/>
  <c r="O1073" i="6"/>
  <c r="P1073" i="6" s="1"/>
  <c r="O886" i="6"/>
  <c r="P886" i="6" s="1"/>
  <c r="O1823" i="6"/>
  <c r="P1823" i="6" s="1"/>
  <c r="O299" i="6"/>
  <c r="P299" i="6" s="1"/>
  <c r="O2189" i="6"/>
  <c r="P2189" i="6" s="1"/>
  <c r="O184" i="6"/>
  <c r="P184" i="6" s="1"/>
  <c r="O603" i="6"/>
  <c r="P603" i="6" s="1"/>
  <c r="O12" i="6"/>
  <c r="P12" i="6" s="1"/>
  <c r="O1877" i="6"/>
  <c r="P1877" i="6" s="1"/>
  <c r="O1330" i="6"/>
  <c r="P1330" i="6" s="1"/>
  <c r="O1589" i="6"/>
  <c r="P1589" i="6" s="1"/>
  <c r="O860" i="6"/>
  <c r="P860" i="6" s="1"/>
  <c r="O245" i="6"/>
  <c r="P245" i="6" s="1"/>
  <c r="O13" i="6"/>
  <c r="P13" i="6" s="1"/>
  <c r="O300" i="6"/>
  <c r="P300" i="6" s="1"/>
  <c r="O1915" i="6"/>
  <c r="P1915" i="6" s="1"/>
  <c r="O609" i="6"/>
  <c r="P609" i="6" s="1"/>
  <c r="O724" i="6"/>
  <c r="P724" i="6" s="1"/>
  <c r="O2190" i="6"/>
  <c r="P2190" i="6" s="1"/>
  <c r="O2106" i="6"/>
  <c r="P2106" i="6" s="1"/>
  <c r="O182" i="6"/>
  <c r="P182" i="6" s="1"/>
  <c r="O1024" i="6"/>
  <c r="P1024" i="6" s="1"/>
  <c r="O1030" i="6"/>
  <c r="P1030" i="6" s="1"/>
  <c r="O1879" i="6"/>
  <c r="P1879" i="6" s="1"/>
  <c r="O1559" i="6"/>
  <c r="P1559" i="6" s="1"/>
  <c r="O512" i="6"/>
  <c r="P512" i="6" s="1"/>
  <c r="O510" i="6"/>
  <c r="P510" i="6" s="1"/>
  <c r="O1972" i="6"/>
  <c r="P1972" i="6" s="1"/>
  <c r="O1851" i="6"/>
  <c r="P1851" i="6" s="1"/>
  <c r="O1037" i="6"/>
  <c r="P1037" i="6" s="1"/>
  <c r="O894" i="6"/>
  <c r="P894" i="6" s="1"/>
  <c r="O1733" i="6"/>
  <c r="P1733" i="6" s="1"/>
  <c r="O1864" i="6"/>
  <c r="P1864" i="6" s="1"/>
  <c r="O1736" i="6"/>
  <c r="P1736" i="6" s="1"/>
  <c r="O393" i="6"/>
  <c r="P393" i="6" s="1"/>
  <c r="O448" i="6"/>
  <c r="P448" i="6" s="1"/>
  <c r="O758" i="6"/>
  <c r="P758" i="6" s="1"/>
  <c r="O1035" i="6"/>
  <c r="P1035" i="6" s="1"/>
  <c r="O1869" i="6"/>
  <c r="P1869" i="6" s="1"/>
  <c r="O669" i="6"/>
  <c r="P669" i="6" s="1"/>
  <c r="O1318" i="6"/>
  <c r="P1318" i="6" s="1"/>
  <c r="O579" i="6"/>
  <c r="P579" i="6" s="1"/>
  <c r="O2252" i="6"/>
  <c r="P2252" i="6" s="1"/>
  <c r="O240" i="6"/>
  <c r="P240" i="6" s="1"/>
  <c r="O907" i="6"/>
  <c r="P907" i="6" s="1"/>
  <c r="O2255" i="6"/>
  <c r="P2255" i="6" s="1"/>
  <c r="O239" i="6"/>
  <c r="P239" i="6" s="1"/>
  <c r="O1219" i="6"/>
  <c r="P1219" i="6" s="1"/>
  <c r="O396" i="6"/>
  <c r="P396" i="6" s="1"/>
  <c r="O542" i="6"/>
  <c r="P542" i="6" s="1"/>
  <c r="O1065" i="6"/>
  <c r="P1065" i="6" s="1"/>
  <c r="O2177" i="6"/>
  <c r="P2177" i="6" s="1"/>
  <c r="O2241" i="6"/>
  <c r="P2241" i="6" s="1"/>
  <c r="O911" i="6"/>
  <c r="P911" i="6" s="1"/>
  <c r="O176" i="6"/>
  <c r="P176" i="6" s="1"/>
  <c r="O471" i="6"/>
  <c r="P471" i="6" s="1"/>
  <c r="O1721" i="6"/>
  <c r="P1721" i="6" s="1"/>
  <c r="O641" i="6"/>
  <c r="P641" i="6" s="1"/>
  <c r="O785" i="6"/>
  <c r="P785" i="6" s="1"/>
  <c r="O2344" i="6"/>
  <c r="P2344" i="6" s="1"/>
  <c r="O620" i="6"/>
  <c r="P620" i="6" s="1"/>
  <c r="O1804" i="6"/>
  <c r="P1804" i="6" s="1"/>
  <c r="O994" i="6"/>
  <c r="P994" i="6" s="1"/>
  <c r="O658" i="6"/>
  <c r="P658" i="6" s="1"/>
  <c r="O1461" i="6"/>
  <c r="P1461" i="6" s="1"/>
  <c r="O1832" i="6"/>
  <c r="P1832" i="6" s="1"/>
  <c r="O1098" i="6"/>
  <c r="P1098" i="6" s="1"/>
  <c r="O2047" i="6"/>
  <c r="P2047" i="6" s="1"/>
  <c r="O1436" i="6"/>
  <c r="P1436" i="6" s="1"/>
  <c r="O538" i="6"/>
  <c r="P538" i="6" s="1"/>
  <c r="O651" i="6"/>
  <c r="P651" i="6" s="1"/>
  <c r="O262" i="6"/>
  <c r="P262" i="6" s="1"/>
  <c r="O443" i="6"/>
  <c r="P443" i="6" s="1"/>
  <c r="O668" i="6"/>
  <c r="P668" i="6" s="1"/>
  <c r="O1638" i="6"/>
  <c r="P1638" i="6" s="1"/>
  <c r="O120" i="6"/>
  <c r="P120" i="6" s="1"/>
  <c r="O1535" i="6"/>
  <c r="P1535" i="6" s="1"/>
  <c r="O583" i="6"/>
  <c r="P583" i="6" s="1"/>
  <c r="O878" i="6"/>
  <c r="P878" i="6" s="1"/>
  <c r="O971" i="6"/>
  <c r="P971" i="6" s="1"/>
  <c r="O2024" i="6"/>
  <c r="P2024" i="6" s="1"/>
  <c r="O834" i="6"/>
  <c r="P834" i="6" s="1"/>
  <c r="O1765" i="6"/>
  <c r="P1765" i="6" s="1"/>
  <c r="O492" i="6"/>
  <c r="P492" i="6" s="1"/>
  <c r="O1857" i="6"/>
  <c r="P1857" i="6" s="1"/>
  <c r="O722" i="6"/>
  <c r="P722" i="6" s="1"/>
  <c r="O2039" i="6"/>
  <c r="P2039" i="6" s="1"/>
  <c r="O1465" i="6"/>
  <c r="P1465" i="6" s="1"/>
  <c r="O2126" i="6"/>
  <c r="P2126" i="6" s="1"/>
  <c r="O2041" i="6"/>
  <c r="P2041" i="6" s="1"/>
  <c r="O1848" i="6"/>
  <c r="P1848" i="6" s="1"/>
  <c r="O450" i="6"/>
  <c r="P450" i="6" s="1"/>
  <c r="O451" i="6"/>
  <c r="P451" i="6" s="1"/>
  <c r="O1274" i="6"/>
  <c r="P1274" i="6" s="1"/>
  <c r="O126" i="6"/>
  <c r="P126" i="6" s="1"/>
  <c r="O1685" i="6"/>
  <c r="P1685" i="6" s="1"/>
  <c r="O2029" i="6"/>
  <c r="P2029" i="6" s="1"/>
  <c r="O2211" i="6"/>
  <c r="P2211" i="6" s="1"/>
  <c r="O1298" i="6"/>
  <c r="P1298" i="6" s="1"/>
  <c r="O1299" i="6"/>
  <c r="P1299" i="6" s="1"/>
  <c r="O1336" i="6"/>
  <c r="P1336" i="6" s="1"/>
  <c r="O401" i="6"/>
  <c r="P401" i="6" s="1"/>
  <c r="O147" i="6"/>
  <c r="P147" i="6" s="1"/>
  <c r="O2143" i="6"/>
  <c r="P2143" i="6" s="1"/>
  <c r="O286" i="6"/>
  <c r="P286" i="6" s="1"/>
  <c r="O1310" i="6"/>
  <c r="P1310" i="6" s="1"/>
  <c r="O2142" i="6"/>
  <c r="P2142" i="6" s="1"/>
  <c r="O1808" i="6"/>
  <c r="P1808" i="6" s="1"/>
  <c r="O1787" i="6"/>
  <c r="P1787" i="6" s="1"/>
  <c r="O1828" i="6"/>
  <c r="P1828" i="6" s="1"/>
  <c r="O36" i="6"/>
  <c r="P36" i="6" s="1"/>
  <c r="O652" i="6"/>
  <c r="P652" i="6" s="1"/>
  <c r="O1981" i="6"/>
  <c r="P1981" i="6" s="1"/>
  <c r="O509" i="6"/>
  <c r="P509" i="6" s="1"/>
  <c r="O2073" i="6"/>
  <c r="P2073" i="6" s="1"/>
  <c r="O772" i="6"/>
  <c r="P772" i="6" s="1"/>
  <c r="O1565" i="6"/>
  <c r="P1565" i="6" s="1"/>
  <c r="O889" i="6"/>
  <c r="P889" i="6" s="1"/>
  <c r="O1782" i="6"/>
  <c r="P1782" i="6" s="1"/>
  <c r="O1598" i="6"/>
  <c r="P1598" i="6" s="1"/>
  <c r="O460" i="6"/>
  <c r="P460" i="6" s="1"/>
  <c r="O520" i="6"/>
  <c r="P520" i="6" s="1"/>
  <c r="O1295" i="6"/>
  <c r="P1295" i="6" s="1"/>
  <c r="O1834" i="6"/>
  <c r="P1834" i="6" s="1"/>
  <c r="O618" i="6"/>
  <c r="P618" i="6" s="1"/>
  <c r="O118" i="6"/>
  <c r="P118" i="6" s="1"/>
  <c r="O2194" i="6"/>
  <c r="P2194" i="6" s="1"/>
  <c r="O206" i="6"/>
  <c r="P206" i="6" s="1"/>
  <c r="O977" i="6"/>
  <c r="P977" i="6" s="1"/>
  <c r="O783" i="6"/>
  <c r="P783" i="6" s="1"/>
  <c r="O1931" i="6"/>
  <c r="P1931" i="6" s="1"/>
  <c r="O1814" i="6"/>
  <c r="P1814" i="6" s="1"/>
  <c r="O137" i="6"/>
  <c r="P137" i="6" s="1"/>
  <c r="O1356" i="6"/>
  <c r="P1356" i="6" s="1"/>
  <c r="O1267" i="6"/>
  <c r="P1267" i="6" s="1"/>
  <c r="O513" i="6"/>
  <c r="P513" i="6" s="1"/>
  <c r="O650" i="6"/>
  <c r="P650" i="6" s="1"/>
  <c r="O1360" i="6"/>
  <c r="P1360" i="6" s="1"/>
  <c r="O1640" i="6"/>
  <c r="P1640" i="6" s="1"/>
  <c r="O1087" i="6"/>
  <c r="P1087" i="6" s="1"/>
  <c r="O341" i="6"/>
  <c r="P341" i="6" s="1"/>
  <c r="O980" i="6"/>
  <c r="P980" i="6" s="1"/>
  <c r="O568" i="6"/>
  <c r="P568" i="6" s="1"/>
  <c r="O1117" i="6"/>
  <c r="P1117" i="6" s="1"/>
  <c r="O437" i="6"/>
  <c r="P437" i="6" s="1"/>
  <c r="O233" i="6"/>
  <c r="P233" i="6" s="1"/>
  <c r="O1028" i="6"/>
  <c r="P1028" i="6" s="1"/>
  <c r="O2186" i="6"/>
  <c r="P2186" i="6" s="1"/>
  <c r="O468" i="6"/>
  <c r="P468" i="6" s="1"/>
  <c r="O1641" i="6"/>
  <c r="P1641" i="6" s="1"/>
  <c r="O330" i="6"/>
  <c r="P330" i="6" s="1"/>
  <c r="O1015" i="6"/>
  <c r="P1015" i="6" s="1"/>
  <c r="O1697" i="6"/>
  <c r="P1697" i="6" s="1"/>
  <c r="O586" i="6"/>
  <c r="P586" i="6" s="1"/>
  <c r="O1506" i="6"/>
  <c r="P1506" i="6" s="1"/>
  <c r="O868" i="6"/>
  <c r="P868" i="6" s="1"/>
  <c r="O1527" i="6"/>
  <c r="P1527" i="6" s="1"/>
  <c r="O296" i="6"/>
  <c r="P296" i="6" s="1"/>
  <c r="O1441" i="6"/>
  <c r="P1441" i="6" s="1"/>
  <c r="O1575" i="6"/>
  <c r="P1575" i="6" s="1"/>
  <c r="O613" i="6"/>
  <c r="P613" i="6" s="1"/>
  <c r="O58" i="6"/>
  <c r="P58" i="6" s="1"/>
  <c r="O466" i="6"/>
  <c r="P466" i="6" s="1"/>
  <c r="O1194" i="6"/>
  <c r="P1194" i="6" s="1"/>
  <c r="O1068" i="6"/>
  <c r="P1068" i="6" s="1"/>
  <c r="O584" i="6"/>
  <c r="P584" i="6" s="1"/>
  <c r="O1317" i="6"/>
  <c r="P1317" i="6" s="1"/>
  <c r="O1744" i="6"/>
  <c r="P1744" i="6" s="1"/>
  <c r="O1204" i="6"/>
  <c r="P1204" i="6" s="1"/>
  <c r="O1114" i="6"/>
  <c r="P1114" i="6" s="1"/>
  <c r="O2269" i="6"/>
  <c r="P2269" i="6" s="1"/>
  <c r="O2048" i="6"/>
  <c r="P2048" i="6" s="1"/>
  <c r="O2133" i="6"/>
  <c r="P2133" i="6" s="1"/>
  <c r="O1443" i="6"/>
  <c r="P1443" i="6" s="1"/>
  <c r="O1192" i="6"/>
  <c r="P1192" i="6" s="1"/>
  <c r="O1530" i="6"/>
  <c r="P1530" i="6" s="1"/>
  <c r="O1240" i="6"/>
  <c r="P1240" i="6" s="1"/>
  <c r="O883" i="6"/>
  <c r="P883" i="6" s="1"/>
  <c r="O2272" i="6"/>
  <c r="P2272" i="6" s="1"/>
  <c r="O1009" i="6"/>
  <c r="P1009" i="6" s="1"/>
  <c r="O467" i="6"/>
  <c r="P467" i="6" s="1"/>
  <c r="O808" i="6"/>
  <c r="P808" i="6" s="1"/>
  <c r="O217" i="6"/>
  <c r="P217" i="6" s="1"/>
  <c r="O1543" i="6"/>
  <c r="P1543" i="6" s="1"/>
  <c r="O136" i="6"/>
  <c r="P136" i="6" s="1"/>
  <c r="O918" i="6"/>
  <c r="P918" i="6" s="1"/>
  <c r="O2019" i="6"/>
  <c r="P2019" i="6" s="1"/>
  <c r="O224" i="6"/>
  <c r="P224" i="6" s="1"/>
  <c r="O818" i="6"/>
  <c r="P818" i="6" s="1"/>
  <c r="O1213" i="6"/>
  <c r="P1213" i="6" s="1"/>
  <c r="O1754" i="6"/>
  <c r="P1754" i="6" s="1"/>
  <c r="O817" i="6"/>
  <c r="P817" i="6" s="1"/>
  <c r="O1771" i="6"/>
  <c r="P1771" i="6" s="1"/>
  <c r="O1711" i="6"/>
  <c r="P1711" i="6" s="1"/>
  <c r="O223" i="6"/>
  <c r="P223" i="6" s="1"/>
  <c r="O1524" i="6"/>
  <c r="P1524" i="6" s="1"/>
  <c r="O1936" i="6"/>
  <c r="P1936" i="6" s="1"/>
  <c r="O1326" i="6"/>
  <c r="P1326" i="6" s="1"/>
  <c r="O410" i="6"/>
  <c r="P410" i="6" s="1"/>
  <c r="O1347" i="6"/>
  <c r="P1347" i="6" s="1"/>
  <c r="O1856" i="6"/>
  <c r="P1856" i="6" s="1"/>
  <c r="O1262" i="6"/>
  <c r="P1262" i="6" s="1"/>
  <c r="O1636" i="6"/>
  <c r="P1636" i="6" s="1"/>
  <c r="O1820" i="6"/>
  <c r="P1820" i="6" s="1"/>
  <c r="O1541" i="6"/>
  <c r="P1541" i="6" s="1"/>
  <c r="O2082" i="6"/>
  <c r="P2082" i="6" s="1"/>
  <c r="O1463" i="6"/>
  <c r="P1463" i="6" s="1"/>
  <c r="O1031" i="6"/>
  <c r="P1031" i="6" s="1"/>
  <c r="O884" i="6"/>
  <c r="P884" i="6" s="1"/>
  <c r="O459" i="6"/>
  <c r="P459" i="6" s="1"/>
  <c r="O360" i="6"/>
  <c r="P360" i="6" s="1"/>
  <c r="O1257" i="6"/>
  <c r="P1257" i="6" s="1"/>
  <c r="O257" i="6"/>
  <c r="P257" i="6" s="1"/>
  <c r="O493" i="6"/>
  <c r="P493" i="6" s="1"/>
  <c r="O2228" i="6"/>
  <c r="P2228" i="6" s="1"/>
  <c r="O718" i="6"/>
  <c r="P718" i="6" s="1"/>
  <c r="O693" i="6"/>
  <c r="P693" i="6" s="1"/>
  <c r="O1459" i="6"/>
  <c r="P1459" i="6" s="1"/>
  <c r="O2072" i="6"/>
  <c r="P2072" i="6" s="1"/>
  <c r="O561" i="6"/>
  <c r="P561" i="6" s="1"/>
  <c r="O1919" i="6"/>
  <c r="P1919" i="6" s="1"/>
  <c r="O846" i="6"/>
  <c r="P846" i="6" s="1"/>
  <c r="O256" i="6"/>
  <c r="P256" i="6" s="1"/>
  <c r="O261" i="6"/>
  <c r="P261" i="6" s="1"/>
  <c r="O161" i="6"/>
  <c r="P161" i="6" s="1"/>
  <c r="O598" i="6"/>
  <c r="P598" i="6" s="1"/>
  <c r="O2137" i="6"/>
  <c r="P2137" i="6" s="1"/>
  <c r="O802" i="6"/>
  <c r="P802" i="6" s="1"/>
  <c r="O798" i="6"/>
  <c r="P798" i="6" s="1"/>
  <c r="O2129" i="6"/>
  <c r="P2129" i="6" s="1"/>
  <c r="O1790" i="6"/>
  <c r="P1790" i="6" s="1"/>
  <c r="O1680" i="6"/>
  <c r="P1680" i="6" s="1"/>
  <c r="O1684" i="6"/>
  <c r="P1684" i="6" s="1"/>
  <c r="O2217" i="6"/>
  <c r="P2217" i="6" s="1"/>
  <c r="O991" i="6"/>
  <c r="P991" i="6" s="1"/>
  <c r="O1134" i="6"/>
  <c r="P1134" i="6" s="1"/>
  <c r="O416" i="6"/>
  <c r="P416" i="6" s="1"/>
  <c r="O432" i="6"/>
  <c r="P432" i="6" s="1"/>
  <c r="O1980" i="6"/>
  <c r="P1980" i="6" s="1"/>
  <c r="O1978" i="6"/>
  <c r="P1978" i="6" s="1"/>
  <c r="O648" i="6"/>
  <c r="P648" i="6" s="1"/>
  <c r="O1454" i="6"/>
  <c r="P1454" i="6" s="1"/>
  <c r="O993" i="6"/>
  <c r="P993" i="6" s="1"/>
  <c r="O320" i="6"/>
  <c r="P320" i="6" s="1"/>
  <c r="O312" i="6"/>
  <c r="P312" i="6" s="1"/>
  <c r="O376" i="6"/>
  <c r="P376" i="6" s="1"/>
  <c r="O2225" i="6"/>
  <c r="P2225" i="6" s="1"/>
  <c r="O308" i="6"/>
  <c r="P308" i="6" s="1"/>
  <c r="O1795" i="6"/>
  <c r="P1795" i="6" s="1"/>
  <c r="O287" i="6"/>
  <c r="P287" i="6" s="1"/>
  <c r="O545" i="6"/>
  <c r="P545" i="6" s="1"/>
  <c r="O2183" i="6"/>
  <c r="P2183" i="6" s="1"/>
  <c r="O427" i="6"/>
  <c r="P427" i="6" s="1"/>
  <c r="O414" i="6"/>
  <c r="P414" i="6" s="1"/>
  <c r="O719" i="6"/>
  <c r="P719" i="6" s="1"/>
  <c r="O1756" i="6"/>
  <c r="P1756" i="6" s="1"/>
  <c r="O1473" i="6"/>
  <c r="P1473" i="6" s="1"/>
  <c r="O1088" i="6"/>
  <c r="P1088" i="6" s="1"/>
  <c r="O1093" i="6"/>
  <c r="P1093" i="6" s="1"/>
  <c r="O1783" i="6"/>
  <c r="P1783" i="6" s="1"/>
  <c r="O549" i="6"/>
  <c r="P549" i="6" s="1"/>
  <c r="O417" i="6"/>
  <c r="P417" i="6" s="1"/>
  <c r="O420" i="6"/>
  <c r="P420" i="6" s="1"/>
  <c r="O215" i="6"/>
  <c r="P215" i="6" s="1"/>
  <c r="O611" i="6"/>
  <c r="P611" i="6" s="1"/>
  <c r="O2077" i="6"/>
  <c r="P2077" i="6" s="1"/>
  <c r="O973" i="6"/>
  <c r="P973" i="6" s="1"/>
  <c r="O1537" i="6"/>
  <c r="P1537" i="6" s="1"/>
  <c r="O88" i="6"/>
  <c r="P88" i="6" s="1"/>
  <c r="O246" i="6"/>
  <c r="P246" i="6" s="1"/>
  <c r="O361" i="6"/>
  <c r="P361" i="6" s="1"/>
  <c r="O1489" i="6"/>
  <c r="P1489" i="6" s="1"/>
  <c r="O563" i="6"/>
  <c r="P563" i="6" s="1"/>
  <c r="O1094" i="6"/>
  <c r="P1094" i="6" s="1"/>
  <c r="O859" i="6"/>
  <c r="P859" i="6" s="1"/>
  <c r="O1895" i="6"/>
  <c r="P1895" i="6" s="1"/>
  <c r="O1022" i="6"/>
  <c r="P1022" i="6" s="1"/>
  <c r="O332" i="6"/>
  <c r="P332" i="6" s="1"/>
  <c r="O190" i="6"/>
  <c r="P190" i="6" s="1"/>
  <c r="O1478" i="6"/>
  <c r="P1478" i="6" s="1"/>
  <c r="O1998" i="6"/>
  <c r="P1998" i="6" s="1"/>
  <c r="O1726" i="6"/>
  <c r="P1726" i="6" s="1"/>
  <c r="O343" i="6"/>
  <c r="P343" i="6" s="1"/>
  <c r="O1110" i="6"/>
  <c r="P1110" i="6" s="1"/>
  <c r="O1563" i="6"/>
  <c r="P1563" i="6" s="1"/>
  <c r="O1913" i="6"/>
  <c r="P1913" i="6" s="1"/>
  <c r="O633" i="6"/>
  <c r="P633" i="6" s="1"/>
  <c r="O1471" i="6"/>
  <c r="P1471" i="6" s="1"/>
  <c r="O400" i="6"/>
  <c r="P400" i="6" s="1"/>
  <c r="O1612" i="6"/>
  <c r="P1612" i="6" s="1"/>
  <c r="O965" i="6"/>
  <c r="P965" i="6" s="1"/>
  <c r="O1021" i="6"/>
  <c r="P1021" i="6" s="1"/>
  <c r="O1907" i="6"/>
  <c r="P1907" i="6" s="1"/>
  <c r="O552" i="6"/>
  <c r="P552" i="6" s="1"/>
  <c r="O1505" i="6"/>
  <c r="P1505" i="6" s="1"/>
  <c r="O596" i="6"/>
  <c r="P596" i="6" s="1"/>
  <c r="O1412" i="6"/>
  <c r="P1412" i="6" s="1"/>
  <c r="O2167" i="6"/>
  <c r="P2167" i="6" s="1"/>
  <c r="O1290" i="6"/>
  <c r="P1290" i="6" s="1"/>
  <c r="O1283" i="6"/>
  <c r="P1283" i="6" s="1"/>
  <c r="O1588" i="6"/>
  <c r="P1588" i="6" s="1"/>
  <c r="O720" i="6"/>
  <c r="P720" i="6" s="1"/>
  <c r="O781" i="6"/>
  <c r="P781" i="6" s="1"/>
  <c r="O30" i="6"/>
  <c r="P30" i="6" s="1"/>
  <c r="O1428" i="6"/>
  <c r="P1428" i="6" s="1"/>
  <c r="O1387" i="6"/>
  <c r="P1387" i="6" s="1"/>
  <c r="O996" i="6"/>
  <c r="P996" i="6" s="1"/>
  <c r="O635" i="6"/>
  <c r="P635" i="6" s="1"/>
  <c r="O2289" i="6"/>
  <c r="P2289" i="6" s="1"/>
  <c r="O1495" i="6"/>
  <c r="P1495" i="6" s="1"/>
  <c r="O1296" i="6"/>
  <c r="P1296" i="6" s="1"/>
  <c r="O695" i="6"/>
  <c r="P695" i="6" s="1"/>
  <c r="O1439" i="6"/>
  <c r="P1439" i="6" s="1"/>
  <c r="O188" i="6"/>
  <c r="P188" i="6" s="1"/>
  <c r="O323" i="6"/>
  <c r="P323" i="6" s="1"/>
  <c r="O581" i="6"/>
  <c r="P581" i="6" s="1"/>
  <c r="O1629" i="6"/>
  <c r="P1629" i="6" s="1"/>
  <c r="O1616" i="6"/>
  <c r="P1616" i="6" s="1"/>
  <c r="O335" i="6"/>
  <c r="P335" i="6" s="1"/>
  <c r="O543" i="6"/>
  <c r="P543" i="6" s="1"/>
  <c r="O2276" i="6"/>
  <c r="P2276" i="6" s="1"/>
  <c r="O761" i="6"/>
  <c r="P761" i="6" s="1"/>
  <c r="O249" i="6"/>
  <c r="P249" i="6" s="1"/>
  <c r="O1153" i="6"/>
  <c r="P1153" i="6" s="1"/>
  <c r="O573" i="6"/>
  <c r="P573" i="6" s="1"/>
  <c r="O1367" i="6"/>
  <c r="P1367" i="6" s="1"/>
  <c r="O902" i="6"/>
  <c r="P902" i="6" s="1"/>
  <c r="O222" i="6"/>
  <c r="P222" i="6" s="1"/>
  <c r="O1337" i="6"/>
  <c r="P1337" i="6" s="1"/>
  <c r="O1574" i="6"/>
  <c r="P1574" i="6" s="1"/>
  <c r="O1162" i="6"/>
  <c r="P1162" i="6" s="1"/>
  <c r="O1166" i="6"/>
  <c r="P1166" i="6" s="1"/>
  <c r="O374" i="6"/>
  <c r="P374" i="6" s="1"/>
  <c r="O1188" i="6"/>
  <c r="P1188" i="6" s="1"/>
  <c r="O2035" i="6"/>
  <c r="P2035" i="6" s="1"/>
  <c r="O1057" i="6"/>
  <c r="P1057" i="6" s="1"/>
  <c r="O909" i="6"/>
  <c r="P909" i="6" s="1"/>
  <c r="O1271" i="6"/>
  <c r="P1271" i="6" s="1"/>
  <c r="O1059" i="6"/>
  <c r="P1059" i="6" s="1"/>
  <c r="O281" i="6"/>
  <c r="P281" i="6" s="1"/>
  <c r="O1261" i="6"/>
  <c r="P1261" i="6" s="1"/>
  <c r="O1075" i="6"/>
  <c r="P1075" i="6" s="1"/>
  <c r="O1071" i="6"/>
  <c r="P1071" i="6" s="1"/>
  <c r="O2355" i="6"/>
  <c r="P2355" i="6" s="1"/>
  <c r="O822" i="6"/>
  <c r="P822" i="6" s="1"/>
  <c r="O629" i="6"/>
  <c r="P629" i="6" s="1"/>
  <c r="O1104" i="6"/>
  <c r="P1104" i="6" s="1"/>
  <c r="O382" i="6"/>
  <c r="P382" i="6" s="1"/>
  <c r="O1413" i="6"/>
  <c r="P1413" i="6" s="1"/>
  <c r="O1297" i="6"/>
  <c r="P1297" i="6" s="1"/>
  <c r="O2025" i="6"/>
  <c r="P2025" i="6" s="1"/>
  <c r="O1253" i="6"/>
  <c r="P1253" i="6" s="1"/>
  <c r="O1195" i="6"/>
  <c r="P1195" i="6" s="1"/>
  <c r="O1777" i="6"/>
  <c r="P1777" i="6" s="1"/>
  <c r="O1822" i="6"/>
  <c r="P1822" i="6" s="1"/>
  <c r="O706" i="6"/>
  <c r="P706" i="6" s="1"/>
  <c r="O2068" i="6"/>
  <c r="P2068" i="6" s="1"/>
  <c r="O1397" i="6"/>
  <c r="P1397" i="6" s="1"/>
  <c r="O231" i="6"/>
  <c r="P231" i="6" s="1"/>
  <c r="O2045" i="6"/>
  <c r="P2045" i="6" s="1"/>
  <c r="O1908" i="6"/>
  <c r="P1908" i="6" s="1"/>
  <c r="O1745" i="6"/>
  <c r="P1745" i="6" s="1"/>
  <c r="O195" i="6"/>
  <c r="P195" i="6" s="1"/>
  <c r="O1190" i="6"/>
  <c r="P1190" i="6" s="1"/>
  <c r="O1887" i="6"/>
  <c r="P1887" i="6" s="1"/>
  <c r="O587" i="6"/>
  <c r="P587" i="6" s="1"/>
  <c r="O813" i="6"/>
  <c r="P813" i="6" s="1"/>
  <c r="O1341" i="6"/>
  <c r="P1341" i="6" s="1"/>
  <c r="O1587" i="6"/>
  <c r="P1587" i="6" s="1"/>
  <c r="O293" i="6"/>
  <c r="P293" i="6" s="1"/>
  <c r="O1124" i="6"/>
  <c r="P1124" i="6" s="1"/>
  <c r="O521" i="6"/>
  <c r="P521" i="6" s="1"/>
  <c r="O472" i="6"/>
  <c r="P472" i="6" s="1"/>
  <c r="O1273" i="6"/>
  <c r="P1273" i="6" s="1"/>
  <c r="O458" i="6"/>
  <c r="P458" i="6" s="1"/>
  <c r="O157" i="6"/>
  <c r="P157" i="6" s="1"/>
  <c r="O177" i="6"/>
  <c r="P177" i="6" s="1"/>
  <c r="O134" i="6"/>
  <c r="P134" i="6" s="1"/>
  <c r="O377" i="6"/>
  <c r="P377" i="6" s="1"/>
  <c r="O449" i="6"/>
  <c r="P449" i="6" s="1"/>
  <c r="O1932" i="6"/>
  <c r="P1932" i="6" s="1"/>
  <c r="O2215" i="6"/>
  <c r="P2215" i="6" s="1"/>
  <c r="O864" i="6"/>
  <c r="P864" i="6" s="1"/>
  <c r="O2150" i="6"/>
  <c r="P2150" i="6" s="1"/>
  <c r="O2200" i="6"/>
  <c r="P2200" i="6" s="1"/>
  <c r="O1302" i="6"/>
  <c r="P1302" i="6" s="1"/>
  <c r="O380" i="6"/>
  <c r="P380" i="6" s="1"/>
  <c r="O285" i="6"/>
  <c r="P285" i="6" s="1"/>
  <c r="O660" i="6"/>
  <c r="P660" i="6" s="1"/>
  <c r="O1122" i="6"/>
  <c r="P1122" i="6" s="1"/>
  <c r="O491" i="6"/>
  <c r="P491" i="6" s="1"/>
  <c r="O156" i="6"/>
  <c r="P156" i="6" s="1"/>
  <c r="O1681" i="6"/>
  <c r="P1681" i="6" s="1"/>
  <c r="O1051" i="6"/>
  <c r="P1051" i="6" s="1"/>
  <c r="O1968" i="6"/>
  <c r="P1968" i="6" s="1"/>
  <c r="O1370" i="6"/>
  <c r="P1370" i="6" s="1"/>
  <c r="O1175" i="6"/>
  <c r="P1175" i="6" s="1"/>
  <c r="O1469" i="6"/>
  <c r="P1469" i="6" s="1"/>
  <c r="O1966" i="6"/>
  <c r="P1966" i="6" s="1"/>
  <c r="O879" i="6"/>
  <c r="P879" i="6" s="1"/>
  <c r="O1154" i="6"/>
  <c r="P1154" i="6" s="1"/>
  <c r="O1379" i="6"/>
  <c r="P1379" i="6" s="1"/>
  <c r="O1922" i="6"/>
  <c r="P1922" i="6" s="1"/>
  <c r="O148" i="6"/>
  <c r="P148" i="6" s="1"/>
  <c r="O725" i="6"/>
  <c r="P725" i="6" s="1"/>
  <c r="O558" i="6"/>
  <c r="P558" i="6" s="1"/>
  <c r="O225" i="6"/>
  <c r="P225" i="6" s="1"/>
  <c r="O2112" i="6"/>
  <c r="P2112" i="6" s="1"/>
  <c r="O219" i="6"/>
  <c r="P219" i="6" s="1"/>
  <c r="O2204" i="6"/>
  <c r="P2204" i="6" s="1"/>
  <c r="O1944" i="6"/>
  <c r="P1944" i="6" s="1"/>
  <c r="O1955" i="6"/>
  <c r="P1955" i="6" s="1"/>
  <c r="O1962" i="6"/>
  <c r="P1962" i="6" s="1"/>
  <c r="O1917" i="6"/>
  <c r="P1917" i="6" s="1"/>
  <c r="O29" i="6"/>
  <c r="P29" i="6" s="1"/>
  <c r="O530" i="6"/>
  <c r="P530" i="6" s="1"/>
  <c r="O870" i="6"/>
  <c r="P870" i="6" s="1"/>
  <c r="O11" i="6"/>
  <c r="P11" i="6" s="1"/>
  <c r="O1475" i="6"/>
  <c r="P1475" i="6" s="1"/>
  <c r="O1002" i="6"/>
  <c r="P1002" i="6" s="1"/>
  <c r="O47" i="6"/>
  <c r="P47" i="6" s="1"/>
  <c r="O1001" i="6"/>
  <c r="P1001" i="6" s="1"/>
  <c r="O342" i="6"/>
  <c r="P342" i="6" s="1"/>
  <c r="O14" i="6"/>
  <c r="P14" i="6" s="1"/>
  <c r="O791" i="6"/>
  <c r="P791" i="6" s="1"/>
  <c r="O1017" i="6"/>
  <c r="P1017" i="6" s="1"/>
  <c r="O869" i="6"/>
  <c r="P869" i="6" s="1"/>
  <c r="O1761" i="6"/>
  <c r="P1761" i="6" s="1"/>
  <c r="O1404" i="6"/>
  <c r="P1404" i="6" s="1"/>
  <c r="O1555" i="6"/>
  <c r="P1555" i="6" s="1"/>
  <c r="O880" i="6"/>
  <c r="P880" i="6" s="1"/>
  <c r="O1275" i="6"/>
  <c r="P1275" i="6" s="1"/>
  <c r="O1977" i="6"/>
  <c r="P1977" i="6" s="1"/>
  <c r="O742" i="6"/>
  <c r="P742" i="6" s="1"/>
  <c r="O1507" i="6"/>
  <c r="P1507" i="6" s="1"/>
  <c r="O1610" i="6"/>
  <c r="P1610" i="6" s="1"/>
  <c r="O519" i="6"/>
  <c r="P519" i="6" s="1"/>
  <c r="O562" i="6"/>
  <c r="P562" i="6" s="1"/>
  <c r="O17" i="6"/>
  <c r="P17" i="6" s="1"/>
  <c r="O740" i="6"/>
  <c r="P740" i="6" s="1"/>
  <c r="O2128" i="6"/>
  <c r="P2128" i="6" s="1"/>
  <c r="O908" i="6"/>
  <c r="P908" i="6" s="1"/>
  <c r="O304" i="6"/>
  <c r="P304" i="6" s="1"/>
  <c r="O191" i="6"/>
  <c r="P191" i="6" s="1"/>
  <c r="O891" i="6"/>
  <c r="P891" i="6" s="1"/>
  <c r="O2250" i="6"/>
  <c r="P2250" i="6" s="1"/>
  <c r="O1861" i="6"/>
  <c r="P1861" i="6" s="1"/>
  <c r="O1205" i="6"/>
  <c r="P1205" i="6" s="1"/>
  <c r="O1328" i="6"/>
  <c r="P1328" i="6" s="1"/>
  <c r="O536" i="6"/>
  <c r="P536" i="6" s="1"/>
  <c r="O329" i="6"/>
  <c r="P329" i="6" s="1"/>
  <c r="O820" i="6"/>
  <c r="P820" i="6" s="1"/>
  <c r="O687" i="6"/>
  <c r="P687" i="6" s="1"/>
  <c r="O811" i="6"/>
  <c r="P811" i="6" s="1"/>
  <c r="O1442" i="6"/>
  <c r="P1442" i="6" s="1"/>
  <c r="O1880" i="6"/>
  <c r="P1880" i="6" s="1"/>
  <c r="O1132" i="6"/>
  <c r="P1132" i="6" s="1"/>
  <c r="O127" i="6"/>
  <c r="P127" i="6" s="1"/>
  <c r="O1446" i="6"/>
  <c r="P1446" i="6" s="1"/>
  <c r="O2162" i="6"/>
  <c r="P2162" i="6" s="1"/>
  <c r="O1523" i="6"/>
  <c r="P1523" i="6" s="1"/>
  <c r="O2020" i="6"/>
  <c r="P2020" i="6" s="1"/>
  <c r="O544" i="6"/>
  <c r="P544" i="6" s="1"/>
  <c r="O1617" i="6"/>
  <c r="P1617" i="6" s="1"/>
  <c r="O1464" i="6"/>
  <c r="P1464" i="6" s="1"/>
  <c r="O1763" i="6"/>
  <c r="P1763" i="6" s="1"/>
  <c r="O1866" i="6"/>
  <c r="P1866" i="6" s="1"/>
  <c r="O1663" i="6"/>
  <c r="P1663" i="6" s="1"/>
  <c r="O1060" i="6"/>
  <c r="P1060" i="6" s="1"/>
  <c r="O457" i="6"/>
  <c r="P457" i="6" s="1"/>
  <c r="O773" i="6"/>
  <c r="P773" i="6" s="1"/>
  <c r="O1268" i="6"/>
  <c r="P1268" i="6" s="1"/>
  <c r="O1232" i="6"/>
  <c r="P1232" i="6" s="1"/>
  <c r="O109" i="6"/>
  <c r="P109" i="6" s="1"/>
  <c r="O1882" i="6"/>
  <c r="P1882" i="6" s="1"/>
  <c r="O2254" i="6"/>
  <c r="P2254" i="6" s="1"/>
  <c r="O1799" i="6"/>
  <c r="P1799" i="6" s="1"/>
  <c r="O1731" i="6"/>
  <c r="P1731" i="6" s="1"/>
  <c r="O923" i="6"/>
  <c r="P923" i="6" s="1"/>
  <c r="O2331" i="6"/>
  <c r="P2331" i="6" s="1"/>
  <c r="O2359" i="6"/>
  <c r="P2359" i="6" s="1"/>
  <c r="O825" i="6"/>
  <c r="P825" i="6" s="1"/>
  <c r="O415" i="6"/>
  <c r="P415" i="6" s="1"/>
  <c r="O1801" i="6"/>
  <c r="P1801" i="6" s="1"/>
  <c r="O655" i="6"/>
  <c r="P655" i="6" s="1"/>
  <c r="O1945" i="6"/>
  <c r="P1945" i="6" s="1"/>
  <c r="O848" i="6"/>
  <c r="P848" i="6" s="1"/>
  <c r="O1242" i="6"/>
  <c r="P1242" i="6" s="1"/>
  <c r="O255" i="6"/>
  <c r="P255" i="6" s="1"/>
  <c r="O446" i="6"/>
  <c r="P446" i="6" s="1"/>
  <c r="O595" i="6"/>
  <c r="P595" i="6" s="1"/>
  <c r="O814" i="6"/>
  <c r="P814" i="6" s="1"/>
  <c r="O800" i="6"/>
  <c r="P800" i="6" s="1"/>
  <c r="O807" i="6"/>
  <c r="P807" i="6" s="1"/>
  <c r="O2061" i="6"/>
  <c r="P2061" i="6" s="1"/>
  <c r="O1693" i="6"/>
  <c r="P1693" i="6" s="1"/>
  <c r="O43" i="6"/>
  <c r="P43" i="6" s="1"/>
  <c r="O1234" i="6"/>
  <c r="P1234" i="6" s="1"/>
  <c r="O1241" i="6"/>
  <c r="P1241" i="6" s="1"/>
  <c r="O1449" i="6"/>
  <c r="P1449" i="6" s="1"/>
  <c r="O1648" i="6"/>
  <c r="P1648" i="6" s="1"/>
  <c r="O619" i="6"/>
  <c r="P619" i="6" s="1"/>
  <c r="O1577" i="6"/>
  <c r="P1577" i="6" s="1"/>
  <c r="O1662" i="6"/>
  <c r="P1662" i="6" s="1"/>
  <c r="O129" i="6"/>
  <c r="P129" i="6" s="1"/>
  <c r="O413" i="6"/>
  <c r="P413" i="6" s="1"/>
  <c r="O1140" i="6"/>
  <c r="P1140" i="6" s="1"/>
  <c r="O1133" i="6"/>
  <c r="P1133" i="6" s="1"/>
  <c r="O1727" i="6"/>
  <c r="P1727" i="6" s="1"/>
  <c r="O2209" i="6"/>
  <c r="P2209" i="6" s="1"/>
  <c r="O1792" i="6"/>
  <c r="P1792" i="6" s="1"/>
  <c r="O643" i="6"/>
  <c r="P643" i="6" s="1"/>
  <c r="O2173" i="6"/>
  <c r="P2173" i="6" s="1"/>
  <c r="O1415" i="6"/>
  <c r="P1415" i="6" s="1"/>
  <c r="O138" i="6"/>
  <c r="P138" i="6" s="1"/>
  <c r="O1118" i="6"/>
  <c r="P1118" i="6" s="1"/>
  <c r="O1927" i="6"/>
  <c r="P1927" i="6" s="1"/>
  <c r="O1418" i="6"/>
  <c r="P1418" i="6" s="1"/>
  <c r="O2021" i="6"/>
  <c r="P2021" i="6" s="1"/>
  <c r="O379" i="6"/>
  <c r="P379" i="6" s="1"/>
  <c r="O1320" i="6"/>
  <c r="P1320" i="6" s="1"/>
  <c r="O372" i="6"/>
  <c r="P372" i="6" s="1"/>
  <c r="O1224" i="6"/>
  <c r="P1224" i="6" s="1"/>
  <c r="O316" i="6"/>
  <c r="P316" i="6" s="1"/>
  <c r="O422" i="6"/>
  <c r="P422" i="6" s="1"/>
  <c r="O175" i="6"/>
  <c r="P175" i="6" s="1"/>
  <c r="O258" i="6"/>
  <c r="P258" i="6" s="1"/>
  <c r="O1910" i="6"/>
  <c r="P1910" i="6" s="1"/>
  <c r="O1897" i="6"/>
  <c r="P1897" i="6" s="1"/>
  <c r="O616" i="6"/>
  <c r="P616" i="6" s="1"/>
  <c r="O1554" i="6"/>
  <c r="P1554" i="6" s="1"/>
  <c r="O441" i="6"/>
  <c r="P441" i="6" s="1"/>
  <c r="O1511" i="6"/>
  <c r="P1511" i="6" s="1"/>
  <c r="O1513" i="6"/>
  <c r="P1513" i="6" s="1"/>
  <c r="O1086" i="6"/>
  <c r="P1086" i="6" s="1"/>
  <c r="O638" i="6"/>
  <c r="P638" i="6" s="1"/>
  <c r="O265" i="6"/>
  <c r="P265" i="6" s="1"/>
  <c r="O1939" i="6"/>
  <c r="P1939" i="6" s="1"/>
  <c r="O2181" i="6"/>
  <c r="P2181" i="6" s="1"/>
  <c r="O662" i="6"/>
  <c r="P662" i="6" s="1"/>
  <c r="O1054" i="6"/>
  <c r="P1054" i="6" s="1"/>
  <c r="O2070" i="6"/>
  <c r="P2070" i="6" s="1"/>
  <c r="O2036" i="6"/>
  <c r="P2036" i="6" s="1"/>
  <c r="O2046" i="6"/>
  <c r="P2046" i="6" s="1"/>
  <c r="O736" i="6"/>
  <c r="P736" i="6" s="1"/>
  <c r="O469" i="6"/>
  <c r="P469" i="6" s="1"/>
  <c r="O351" i="6"/>
  <c r="P351" i="6" s="1"/>
  <c r="O1316" i="6"/>
  <c r="P1316" i="6" s="1"/>
  <c r="O1797" i="6"/>
  <c r="P1797" i="6" s="1"/>
  <c r="O1095" i="6"/>
  <c r="P1095" i="6" s="1"/>
  <c r="O385" i="6"/>
  <c r="P385" i="6" s="1"/>
  <c r="O425" i="6"/>
  <c r="P425" i="6" s="1"/>
  <c r="O1353" i="6"/>
  <c r="P1353" i="6" s="1"/>
  <c r="O1127" i="6"/>
  <c r="P1127" i="6" s="1"/>
  <c r="O197" i="6"/>
  <c r="P197" i="6" s="1"/>
  <c r="O1472" i="6"/>
  <c r="P1472" i="6" s="1"/>
  <c r="O2178" i="6"/>
  <c r="P2178" i="6" s="1"/>
  <c r="O1494" i="6"/>
  <c r="P1494" i="6" s="1"/>
  <c r="O1937" i="6"/>
  <c r="P1937" i="6" s="1"/>
  <c r="O50" i="6"/>
  <c r="P50" i="6" s="1"/>
  <c r="O966" i="6"/>
  <c r="P966" i="6" s="1"/>
  <c r="O1010" i="6"/>
  <c r="P1010" i="6" s="1"/>
  <c r="O816" i="6"/>
  <c r="P816" i="6" s="1"/>
  <c r="O1479" i="6"/>
  <c r="P1479" i="6" s="1"/>
  <c r="O1172" i="6"/>
  <c r="P1172" i="6" s="1"/>
  <c r="O383" i="6"/>
  <c r="P383" i="6" s="1"/>
  <c r="O211" i="6"/>
  <c r="P211" i="6" s="1"/>
  <c r="O1090" i="6"/>
  <c r="P1090" i="6" s="1"/>
  <c r="O1168" i="6"/>
  <c r="P1168" i="6" s="1"/>
  <c r="O2086" i="6"/>
  <c r="P2086" i="6" s="1"/>
  <c r="O978" i="6"/>
  <c r="P978" i="6" s="1"/>
  <c r="O210" i="6"/>
  <c r="P210" i="6" s="1"/>
  <c r="O192" i="6"/>
  <c r="P192" i="6" s="1"/>
  <c r="O2051" i="6"/>
  <c r="P2051" i="6" s="1"/>
  <c r="O787" i="6"/>
  <c r="P787" i="6" s="1"/>
  <c r="O516" i="6"/>
  <c r="P516" i="6" s="1"/>
  <c r="O678" i="6"/>
  <c r="P678" i="6" s="1"/>
  <c r="O683" i="6"/>
  <c r="P683" i="6" s="1"/>
  <c r="O1165" i="6"/>
  <c r="P1165" i="6" s="1"/>
  <c r="O470" i="6"/>
  <c r="P470" i="6" s="1"/>
  <c r="O1113" i="6"/>
  <c r="P1113" i="6" s="1"/>
  <c r="O506" i="6"/>
  <c r="P506" i="6" s="1"/>
  <c r="O1444" i="6"/>
  <c r="P1444" i="6" s="1"/>
  <c r="O764" i="6"/>
  <c r="P764" i="6" s="1"/>
  <c r="O1872" i="6"/>
  <c r="P1872" i="6" s="1"/>
  <c r="O1385" i="6"/>
  <c r="P1385" i="6" s="1"/>
  <c r="O2146" i="6"/>
  <c r="P2146" i="6" s="1"/>
  <c r="O985" i="6"/>
  <c r="P985" i="6" s="1"/>
  <c r="O1233" i="6"/>
  <c r="P1233" i="6" s="1"/>
  <c r="O2115" i="6"/>
  <c r="P2115" i="6" s="1"/>
  <c r="O2265" i="6"/>
  <c r="P2265" i="6" s="1"/>
  <c r="O523" i="6"/>
  <c r="P523" i="6" s="1"/>
  <c r="O1533" i="6"/>
  <c r="P1533" i="6" s="1"/>
  <c r="O1838" i="6"/>
  <c r="P1838" i="6" s="1"/>
  <c r="O2294" i="6"/>
  <c r="P2294" i="6" s="1"/>
  <c r="O1521" i="6"/>
  <c r="P1521" i="6" s="1"/>
  <c r="O1770" i="6"/>
  <c r="P1770" i="6" s="1"/>
  <c r="O1020" i="6"/>
  <c r="P1020" i="6" s="1"/>
  <c r="O507" i="6"/>
  <c r="P507" i="6" s="1"/>
  <c r="O1718" i="6"/>
  <c r="P1718" i="6" s="1"/>
  <c r="O1027" i="6"/>
  <c r="P1027" i="6" s="1"/>
  <c r="O768" i="6"/>
  <c r="P768" i="6" s="1"/>
  <c r="O1571" i="6"/>
  <c r="P1571" i="6" s="1"/>
  <c r="O56" i="6"/>
  <c r="P56" i="6" s="1"/>
  <c r="O2290" i="6"/>
  <c r="P2290" i="6" s="1"/>
  <c r="O444" i="6"/>
  <c r="P444" i="6" s="1"/>
  <c r="O174" i="6"/>
  <c r="P174" i="6" s="1"/>
  <c r="O455" i="6"/>
  <c r="P455" i="6" s="1"/>
  <c r="O2054" i="6"/>
  <c r="P2054" i="6" s="1"/>
  <c r="O1256" i="6"/>
  <c r="P1256" i="6" s="1"/>
  <c r="O2240" i="6"/>
  <c r="P2240" i="6" s="1"/>
  <c r="O915" i="6"/>
  <c r="P915" i="6" s="1"/>
  <c r="O57" i="6"/>
  <c r="P57" i="6" s="1"/>
  <c r="O1580" i="6"/>
  <c r="P1580" i="6" s="1"/>
  <c r="O1236" i="6"/>
  <c r="P1236" i="6" s="1"/>
  <c r="O1078" i="6"/>
  <c r="P1078" i="6" s="1"/>
  <c r="O896" i="6"/>
  <c r="P896" i="6" s="1"/>
  <c r="O2334" i="6"/>
  <c r="P2334" i="6" s="1"/>
  <c r="O2360" i="6"/>
  <c r="P2360" i="6" s="1"/>
  <c r="O105" i="6"/>
  <c r="P105" i="6" s="1"/>
  <c r="O39" i="6"/>
  <c r="P39" i="6" s="1"/>
  <c r="O653" i="6"/>
  <c r="P653" i="6" s="1"/>
  <c r="O522" i="6"/>
  <c r="P522" i="6" s="1"/>
  <c r="O797" i="6"/>
  <c r="P797" i="6" s="1"/>
  <c r="O1425" i="6"/>
  <c r="P1425" i="6" s="1"/>
  <c r="O2109" i="6"/>
  <c r="P2109" i="6" s="1"/>
  <c r="O1660" i="6"/>
  <c r="P1660" i="6" s="1"/>
  <c r="O2067" i="6"/>
  <c r="P2067" i="6" s="1"/>
  <c r="O1874" i="6"/>
  <c r="P1874" i="6" s="1"/>
  <c r="O2214" i="6"/>
  <c r="P2214" i="6" s="1"/>
  <c r="O1901" i="6"/>
  <c r="P1901" i="6" s="1"/>
  <c r="O1868" i="6"/>
  <c r="P1868" i="6" s="1"/>
  <c r="O2284" i="6"/>
  <c r="P2284" i="6" s="1"/>
  <c r="O365" i="6"/>
  <c r="P365" i="6" s="1"/>
  <c r="O198" i="6"/>
  <c r="P198" i="6" s="1"/>
  <c r="O1433" i="6"/>
  <c r="P1433" i="6" s="1"/>
  <c r="O753" i="6"/>
  <c r="P753" i="6" s="1"/>
  <c r="O1186" i="6"/>
  <c r="P1186" i="6" s="1"/>
  <c r="O236" i="6"/>
  <c r="P236" i="6" s="1"/>
  <c r="O1198" i="6"/>
  <c r="P1198" i="6" s="1"/>
  <c r="O1650" i="6"/>
  <c r="P1650" i="6" s="1"/>
  <c r="O2281" i="6"/>
  <c r="P2281" i="6" s="1"/>
  <c r="O667" i="6"/>
  <c r="P667" i="6" s="1"/>
  <c r="O358" i="6"/>
  <c r="P358" i="6" s="1"/>
  <c r="O2273" i="6"/>
  <c r="P2273" i="6" s="1"/>
  <c r="O766" i="6"/>
  <c r="P766" i="6" s="1"/>
  <c r="O578" i="6"/>
  <c r="P578" i="6" s="1"/>
  <c r="O1145" i="6"/>
  <c r="P1145" i="6" s="1"/>
  <c r="O1184" i="6"/>
  <c r="P1184" i="6" s="1"/>
  <c r="O1667" i="6"/>
  <c r="P1667" i="6" s="1"/>
  <c r="O2163" i="6"/>
  <c r="P2163" i="6" s="1"/>
  <c r="O535" i="6"/>
  <c r="P535" i="6" s="1"/>
  <c r="O440" i="6"/>
  <c r="P440" i="6" s="1"/>
  <c r="O424" i="6"/>
  <c r="P424" i="6" s="1"/>
  <c r="O769" i="6"/>
  <c r="P769" i="6" s="1"/>
  <c r="O1526" i="6"/>
  <c r="P1526" i="6" s="1"/>
  <c r="O1576" i="6"/>
  <c r="P1576" i="6" s="1"/>
  <c r="O1229" i="6"/>
  <c r="P1229" i="6" s="1"/>
  <c r="O2011" i="6"/>
  <c r="P2011" i="6" s="1"/>
  <c r="O1483" i="6"/>
  <c r="P1483" i="6" s="1"/>
  <c r="O1572" i="6"/>
  <c r="P1572" i="6" s="1"/>
  <c r="O548" i="6"/>
  <c r="P548" i="6" s="1"/>
  <c r="O185" i="6"/>
  <c r="P185" i="6" s="1"/>
  <c r="O1532" i="6"/>
  <c r="P1532" i="6" s="1"/>
  <c r="O1619" i="6"/>
  <c r="P1619" i="6" s="1"/>
  <c r="O1235" i="6"/>
  <c r="P1235" i="6" s="1"/>
  <c r="O925" i="6"/>
  <c r="P925" i="6" s="1"/>
  <c r="O853" i="6"/>
  <c r="P853" i="6" s="1"/>
  <c r="O243" i="6"/>
  <c r="P243" i="6" s="1"/>
  <c r="O2160" i="6"/>
  <c r="P2160" i="6" s="1"/>
  <c r="O2304" i="6"/>
  <c r="P2304" i="6" s="1"/>
  <c r="O2361" i="6"/>
  <c r="P2361" i="6" s="1"/>
  <c r="O1606" i="6"/>
  <c r="P1606" i="6" s="1"/>
  <c r="O1358" i="6"/>
  <c r="P1358" i="6" s="1"/>
  <c r="O1698" i="6"/>
  <c r="P1698" i="6" s="1"/>
  <c r="O2223" i="6"/>
  <c r="P2223" i="6" s="1"/>
  <c r="O2231" i="6"/>
  <c r="P2231" i="6" s="1"/>
  <c r="O1477" i="6"/>
  <c r="P1477" i="6" s="1"/>
  <c r="O2052" i="6"/>
  <c r="P2052" i="6" s="1"/>
  <c r="O465" i="6"/>
  <c r="P465" i="6" s="1"/>
  <c r="O1069" i="6"/>
  <c r="P1069" i="6" s="1"/>
  <c r="O387" i="6"/>
  <c r="P387" i="6" s="1"/>
  <c r="O1551" i="6"/>
  <c r="P1551" i="6" s="1"/>
  <c r="O1216" i="6"/>
  <c r="P1216" i="6" s="1"/>
  <c r="O2328" i="6"/>
  <c r="P2328" i="6" s="1"/>
  <c r="O900" i="6"/>
  <c r="P900" i="6" s="1"/>
  <c r="O477" i="6"/>
  <c r="P477" i="6" s="1"/>
  <c r="O862" i="6"/>
  <c r="P862" i="6" s="1"/>
  <c r="O547" i="6"/>
  <c r="P547" i="6" s="1"/>
  <c r="O1266" i="6"/>
  <c r="P1266" i="6" s="1"/>
  <c r="O841" i="6"/>
  <c r="P841" i="6" s="1"/>
  <c r="O2172" i="6"/>
  <c r="P2172" i="6" s="1"/>
  <c r="O2286" i="6"/>
  <c r="P2286" i="6" s="1"/>
  <c r="O2338" i="6"/>
  <c r="P2338" i="6" s="1"/>
  <c r="O2362" i="6"/>
  <c r="P2362" i="6" s="1"/>
  <c r="O771" i="6"/>
  <c r="P771" i="6" s="1"/>
  <c r="O1601" i="6"/>
  <c r="P1601" i="6" s="1"/>
  <c r="O1150" i="6"/>
  <c r="P1150" i="6" s="1"/>
  <c r="O589" i="6"/>
  <c r="P589" i="6" s="1"/>
  <c r="O1395" i="6"/>
  <c r="P1395" i="6" s="1"/>
  <c r="O1279" i="6"/>
  <c r="P1279" i="6" s="1"/>
  <c r="O628" i="6"/>
  <c r="P628" i="6" s="1"/>
  <c r="O711" i="6"/>
  <c r="P711" i="6" s="1"/>
  <c r="O1416" i="6"/>
  <c r="P1416" i="6" s="1"/>
  <c r="O2075" i="6"/>
  <c r="P2075" i="6" s="1"/>
  <c r="O2166" i="6"/>
  <c r="P2166" i="6" s="1"/>
  <c r="O2182" i="6"/>
  <c r="P2182" i="6" s="1"/>
  <c r="O2074" i="6"/>
  <c r="P2074" i="6" s="1"/>
  <c r="O1748" i="6"/>
  <c r="P1748" i="6" s="1"/>
  <c r="O837" i="6"/>
  <c r="P837" i="6" s="1"/>
  <c r="O1103" i="6"/>
  <c r="P1103" i="6" s="1"/>
  <c r="O1611" i="6"/>
  <c r="P1611" i="6" s="1"/>
  <c r="O1631" i="6"/>
  <c r="P1631" i="6" s="1"/>
  <c r="O1655" i="6"/>
  <c r="P1655" i="6" s="1"/>
  <c r="O1672" i="6"/>
  <c r="P1672" i="6" s="1"/>
  <c r="O867" i="6"/>
  <c r="P867" i="6" s="1"/>
  <c r="O1321" i="6"/>
  <c r="P1321" i="6" s="1"/>
  <c r="O723" i="6"/>
  <c r="P723" i="6" s="1"/>
  <c r="O1746" i="6"/>
  <c r="P1746" i="6" s="1"/>
  <c r="O1975" i="6"/>
  <c r="P1975" i="6" s="1"/>
  <c r="O1764" i="6"/>
  <c r="P1764" i="6" s="1"/>
  <c r="O1625" i="6"/>
  <c r="P1625" i="6" s="1"/>
  <c r="O1608" i="6"/>
  <c r="P1608" i="6" s="1"/>
  <c r="O1622" i="6"/>
  <c r="P1622" i="6" s="1"/>
  <c r="O327" i="6"/>
  <c r="P327" i="6" s="1"/>
  <c r="O1200" i="6"/>
  <c r="P1200" i="6" s="1"/>
  <c r="O2089" i="6"/>
  <c r="P2089" i="6" s="1"/>
  <c r="O421" i="6"/>
  <c r="P421" i="6" s="1"/>
  <c r="O1833" i="6"/>
  <c r="P1833" i="6" s="1"/>
  <c r="O1798" i="6"/>
  <c r="P1798" i="6" s="1"/>
  <c r="O1348" i="6"/>
  <c r="P1348" i="6" s="1"/>
  <c r="O1408" i="6"/>
  <c r="P1408" i="6" s="1"/>
  <c r="O1149" i="6"/>
  <c r="P1149" i="6" s="1"/>
  <c r="O485" i="6"/>
  <c r="P485" i="6" s="1"/>
  <c r="O482" i="6"/>
  <c r="P482" i="6" s="1"/>
  <c r="O1151" i="6"/>
  <c r="P1151" i="6" s="1"/>
  <c r="O1805" i="6"/>
  <c r="P1805" i="6" s="1"/>
  <c r="O172" i="6"/>
  <c r="P172" i="6" s="1"/>
  <c r="O163" i="6"/>
  <c r="P163" i="6" s="1"/>
  <c r="O1406" i="6"/>
  <c r="P1406" i="6" s="1"/>
  <c r="O2078" i="6"/>
  <c r="P2078" i="6" s="1"/>
  <c r="O1941" i="6"/>
  <c r="P1941" i="6" s="1"/>
  <c r="O1692" i="6"/>
  <c r="P1692" i="6" s="1"/>
  <c r="O370" i="6"/>
  <c r="P370" i="6" s="1"/>
  <c r="O1476" i="6"/>
  <c r="P1476" i="6" s="1"/>
  <c r="O2018" i="6"/>
  <c r="P2018" i="6" s="1"/>
  <c r="O1961" i="6"/>
  <c r="P1961" i="6" s="1"/>
  <c r="O842" i="6"/>
  <c r="P842" i="6" s="1"/>
  <c r="O1776" i="6"/>
  <c r="P1776" i="6" s="1"/>
  <c r="O403" i="6"/>
  <c r="P403" i="6" s="1"/>
  <c r="O315" i="6"/>
  <c r="P315" i="6" s="1"/>
  <c r="O726" i="6"/>
  <c r="P726" i="6" s="1"/>
  <c r="O80" i="6"/>
  <c r="P80" i="6" s="1"/>
  <c r="O93" i="6"/>
  <c r="P93" i="6" s="1"/>
  <c r="O981" i="6"/>
  <c r="P981" i="6" s="1"/>
  <c r="O399" i="6"/>
  <c r="P399" i="6" s="1"/>
  <c r="O1896" i="6"/>
  <c r="P1896" i="6" s="1"/>
  <c r="O851" i="6"/>
  <c r="P851" i="6" s="1"/>
  <c r="O1772" i="6"/>
  <c r="P1772" i="6" s="1"/>
  <c r="O1779" i="6"/>
  <c r="P1779" i="6" s="1"/>
  <c r="O1956" i="6"/>
  <c r="P1956" i="6" s="1"/>
  <c r="O1654" i="6"/>
  <c r="P1654" i="6" s="1"/>
  <c r="O1340" i="6"/>
  <c r="P1340" i="6" s="1"/>
  <c r="O588" i="6"/>
  <c r="P588" i="6" s="1"/>
  <c r="O1632" i="6"/>
  <c r="P1632" i="6" s="1"/>
  <c r="O804" i="6"/>
  <c r="P804" i="6" s="1"/>
  <c r="O1573" i="6"/>
  <c r="P1573" i="6" s="1"/>
  <c r="O2056" i="6"/>
  <c r="P2056" i="6" s="1"/>
  <c r="O1702" i="6"/>
  <c r="P1702" i="6" s="1"/>
  <c r="O1282" i="6"/>
  <c r="P1282" i="6" s="1"/>
  <c r="O2033" i="6"/>
  <c r="P2033" i="6" s="1"/>
  <c r="O806" i="6"/>
  <c r="P806" i="6" s="1"/>
  <c r="O1120" i="6"/>
  <c r="P1120" i="6" s="1"/>
  <c r="O405" i="6"/>
  <c r="P405" i="6" s="1"/>
  <c r="O705" i="6"/>
  <c r="P705" i="6" s="1"/>
  <c r="O1925" i="6"/>
  <c r="P1925" i="6" s="1"/>
  <c r="O812" i="6"/>
  <c r="P812" i="6" s="1"/>
  <c r="O152" i="6"/>
  <c r="P152" i="6" s="1"/>
  <c r="O1835" i="6"/>
  <c r="P1835" i="6" s="1"/>
  <c r="O514" i="6"/>
  <c r="P514" i="6" s="1"/>
  <c r="O1323" i="6"/>
  <c r="P1323" i="6" s="1"/>
  <c r="O1609" i="6"/>
  <c r="P1609" i="6" s="1"/>
  <c r="O214" i="6"/>
  <c r="P214" i="6" s="1"/>
  <c r="O1062" i="6"/>
  <c r="P1062" i="6" s="1"/>
  <c r="O1371" i="6"/>
  <c r="P1371" i="6" s="1"/>
  <c r="O639" i="6"/>
  <c r="P639" i="6" s="1"/>
  <c r="O1333" i="6"/>
  <c r="P1333" i="6" s="1"/>
  <c r="O847" i="6"/>
  <c r="P847" i="6" s="1"/>
  <c r="O371" i="6"/>
  <c r="P371" i="6" s="1"/>
  <c r="O2152" i="6"/>
  <c r="P2152" i="6" s="1"/>
  <c r="O135" i="6"/>
  <c r="P135" i="6" s="1"/>
  <c r="O748" i="6"/>
  <c r="P748" i="6" s="1"/>
  <c r="O1398" i="6"/>
  <c r="P1398" i="6" s="1"/>
  <c r="O496" i="6"/>
  <c r="P496" i="6" s="1"/>
  <c r="O1396" i="6"/>
  <c r="P1396" i="6" s="1"/>
  <c r="O702" i="6"/>
  <c r="P702" i="6" s="1"/>
  <c r="O567" i="6"/>
  <c r="P567" i="6" s="1"/>
  <c r="O1105" i="6"/>
  <c r="P1105" i="6" s="1"/>
  <c r="O2174" i="6"/>
  <c r="P2174" i="6" s="1"/>
  <c r="O2288" i="6"/>
  <c r="P2288" i="6" s="1"/>
  <c r="O1108" i="6"/>
  <c r="P1108" i="6" s="1"/>
  <c r="O2260" i="6"/>
  <c r="P2260" i="6" s="1"/>
  <c r="O1307" i="6"/>
  <c r="P1307" i="6" s="1"/>
  <c r="O1019" i="6"/>
  <c r="P1019" i="6" s="1"/>
  <c r="O1591" i="6"/>
  <c r="P1591" i="6" s="1"/>
  <c r="O2028" i="6"/>
  <c r="P2028" i="6" s="1"/>
  <c r="O2012" i="6"/>
  <c r="P2012" i="6" s="1"/>
  <c r="O64" i="6"/>
  <c r="P64" i="6" s="1"/>
  <c r="O749" i="6"/>
  <c r="P749" i="6" s="1"/>
  <c r="O1514" i="6"/>
  <c r="P1514" i="6" s="1"/>
  <c r="O2263" i="6"/>
  <c r="P2263" i="6" s="1"/>
  <c r="O897" i="6"/>
  <c r="P897" i="6" s="1"/>
  <c r="O1445" i="6"/>
  <c r="P1445" i="6" s="1"/>
  <c r="O179" i="6"/>
  <c r="P179" i="6" s="1"/>
  <c r="O373" i="6"/>
  <c r="P373" i="6" s="1"/>
  <c r="O319" i="6"/>
  <c r="P319" i="6" s="1"/>
  <c r="O1389" i="6"/>
  <c r="P1389" i="6" s="1"/>
  <c r="O1053" i="6"/>
  <c r="P1053" i="6" s="1"/>
  <c r="O2283" i="6"/>
  <c r="P2283" i="6" s="1"/>
  <c r="O751" i="6"/>
  <c r="P751" i="6" s="1"/>
  <c r="O1911" i="6"/>
  <c r="P1911" i="6" s="1"/>
  <c r="O2292" i="6"/>
  <c r="P2292" i="6" s="1"/>
  <c r="O1181" i="6"/>
  <c r="P1181" i="6" s="1"/>
  <c r="O1458" i="6"/>
  <c r="P1458" i="6" s="1"/>
  <c r="O1067" i="6"/>
  <c r="P1067" i="6" s="1"/>
  <c r="O2313" i="6"/>
  <c r="P2313" i="6" s="1"/>
  <c r="O1809" i="6"/>
  <c r="P1809" i="6" s="1"/>
  <c r="O1457" i="6"/>
  <c r="P1457" i="6" s="1"/>
  <c r="O2325" i="6"/>
  <c r="P2325" i="6" s="1"/>
  <c r="O898" i="6"/>
  <c r="P898" i="6" s="1"/>
  <c r="O2169" i="6"/>
  <c r="P2169" i="6" s="1"/>
  <c r="O1767" i="6"/>
  <c r="P1767" i="6" s="1"/>
  <c r="O2238" i="6"/>
  <c r="P2238" i="6" s="1"/>
  <c r="O929" i="6"/>
  <c r="P929" i="6" s="1"/>
  <c r="O241" i="6"/>
  <c r="P241" i="6" s="1"/>
  <c r="O778" i="6"/>
  <c r="P778" i="6" s="1"/>
  <c r="O1208" i="6"/>
  <c r="P1208" i="6" s="1"/>
  <c r="O2332" i="6"/>
  <c r="P2332" i="6" s="1"/>
  <c r="O2349" i="6"/>
  <c r="P2349" i="6" s="1"/>
  <c r="O599" i="6"/>
  <c r="P599" i="6" s="1"/>
  <c r="O2015" i="6"/>
  <c r="P2015" i="6" s="1"/>
  <c r="O2202" i="6"/>
  <c r="P2202" i="6" s="1"/>
  <c r="O1345" i="6"/>
  <c r="P1345" i="6" s="1"/>
  <c r="O2044" i="6"/>
  <c r="P2044" i="6" s="1"/>
  <c r="O560" i="6"/>
  <c r="P560" i="6" s="1"/>
  <c r="O2037" i="6"/>
  <c r="P2037" i="6" s="1"/>
  <c r="O828" i="6"/>
  <c r="P828" i="6" s="1"/>
  <c r="O1661" i="6"/>
  <c r="P1661" i="6" s="1"/>
  <c r="O1816" i="6"/>
  <c r="P1816" i="6" s="1"/>
  <c r="O146" i="6"/>
  <c r="P146" i="6" s="1"/>
  <c r="O1218" i="6"/>
  <c r="P1218" i="6" s="1"/>
  <c r="O407" i="6"/>
  <c r="P407" i="6" s="1"/>
  <c r="O717" i="6"/>
  <c r="P717" i="6" s="1"/>
  <c r="O2006" i="6"/>
  <c r="P2006" i="6" s="1"/>
  <c r="O1757" i="6"/>
  <c r="P1757" i="6" s="1"/>
  <c r="O337" i="6"/>
  <c r="P337" i="6" s="1"/>
  <c r="O1669" i="6"/>
  <c r="P1669" i="6" s="1"/>
  <c r="O1579" i="6"/>
  <c r="P1579" i="6" s="1"/>
  <c r="O1586" i="6"/>
  <c r="P1586" i="6" s="1"/>
  <c r="O1637" i="6"/>
  <c r="P1637" i="6" s="1"/>
  <c r="O1045" i="6"/>
  <c r="P1045" i="6" s="1"/>
  <c r="O2098" i="6"/>
  <c r="P2098" i="6" s="1"/>
  <c r="O1056" i="6"/>
  <c r="P1056" i="6" s="1"/>
  <c r="O2005" i="6"/>
  <c r="P2005" i="6" s="1"/>
  <c r="O59" i="6"/>
  <c r="P59" i="6" s="1"/>
  <c r="O201" i="6"/>
  <c r="P201" i="6" s="1"/>
  <c r="O1456" i="6"/>
  <c r="P1456" i="6" s="1"/>
  <c r="O1405" i="6"/>
  <c r="P1405" i="6" s="1"/>
  <c r="O389" i="6"/>
  <c r="P389" i="6" s="1"/>
  <c r="O1570" i="6"/>
  <c r="P1570" i="6" s="1"/>
  <c r="O1862" i="6"/>
  <c r="P1862" i="6" s="1"/>
  <c r="O189" i="6"/>
  <c r="P189" i="6" s="1"/>
  <c r="O375" i="6"/>
  <c r="P375" i="6" s="1"/>
  <c r="O278" i="6"/>
  <c r="P278" i="6" s="1"/>
  <c r="O272" i="6"/>
  <c r="P272" i="6" s="1"/>
  <c r="O2187" i="6"/>
  <c r="P2187" i="6" s="1"/>
  <c r="O2009" i="6"/>
  <c r="P2009" i="6" s="1"/>
  <c r="O1018" i="6"/>
  <c r="P1018" i="6" s="1"/>
  <c r="O1029" i="6"/>
  <c r="P1029" i="6" s="1"/>
  <c r="O960" i="6"/>
  <c r="P960" i="6" s="1"/>
  <c r="O429" i="6"/>
  <c r="P429" i="6" s="1"/>
  <c r="O1048" i="6"/>
  <c r="P1048" i="6" s="1"/>
  <c r="O1567" i="6"/>
  <c r="P1567" i="6" s="1"/>
  <c r="O640" i="6"/>
  <c r="P640" i="6" s="1"/>
  <c r="O183" i="6"/>
  <c r="P183" i="6" s="1"/>
  <c r="O2087" i="6"/>
  <c r="P2087" i="6" s="1"/>
  <c r="O1893" i="6"/>
  <c r="P1893" i="6" s="1"/>
  <c r="O1426" i="6"/>
  <c r="P1426" i="6" s="1"/>
  <c r="O369" i="6"/>
  <c r="P369" i="6" s="1"/>
  <c r="O2094" i="6"/>
  <c r="P2094" i="6" s="1"/>
  <c r="O1309" i="6"/>
  <c r="P1309" i="6" s="1"/>
  <c r="O1964" i="6"/>
  <c r="P1964" i="6" s="1"/>
  <c r="O770" i="6"/>
  <c r="P770" i="6" s="1"/>
  <c r="O252" i="6"/>
  <c r="P252" i="6" s="1"/>
  <c r="O264" i="6"/>
  <c r="P264" i="6" s="1"/>
  <c r="O1146" i="6"/>
  <c r="P1146" i="6" s="1"/>
  <c r="O1055" i="6"/>
  <c r="P1055" i="6" s="1"/>
  <c r="O737" i="6"/>
  <c r="P737" i="6" s="1"/>
  <c r="O876" i="6"/>
  <c r="P876" i="6" s="1"/>
  <c r="O81" i="6"/>
  <c r="P81" i="6" s="1"/>
  <c r="O208" i="6"/>
  <c r="P208" i="6" s="1"/>
  <c r="O1957" i="6"/>
  <c r="P1957" i="6" s="1"/>
  <c r="O759" i="6"/>
  <c r="P759" i="6" s="1"/>
  <c r="O253" i="6"/>
  <c r="P253" i="6" s="1"/>
  <c r="O254" i="6"/>
  <c r="P254" i="6" s="1"/>
  <c r="O247" i="6"/>
  <c r="P247" i="6" s="1"/>
  <c r="O1584" i="6"/>
  <c r="P1584" i="6" s="1"/>
  <c r="O1652" i="6"/>
  <c r="P1652" i="6" s="1"/>
  <c r="O1665" i="6"/>
  <c r="P1665" i="6" s="1"/>
  <c r="O1644" i="6"/>
  <c r="P1644" i="6" s="1"/>
  <c r="O428" i="6"/>
  <c r="P428" i="6" s="1"/>
  <c r="O1948" i="6"/>
  <c r="P1948" i="6" s="1"/>
  <c r="O1315" i="6"/>
  <c r="P1315" i="6" s="1"/>
  <c r="O1952" i="6"/>
  <c r="P1952" i="6" s="1"/>
  <c r="O810" i="6"/>
  <c r="P810" i="6" s="1"/>
  <c r="O353" i="6"/>
  <c r="P353" i="6" s="1"/>
  <c r="O49" i="6"/>
  <c r="P49" i="6" s="1"/>
  <c r="O1391" i="6"/>
  <c r="P1391" i="6" s="1"/>
  <c r="O194" i="6"/>
  <c r="P194" i="6" s="1"/>
  <c r="O2066" i="6"/>
  <c r="P2066" i="6" s="1"/>
  <c r="O664" i="6"/>
  <c r="P664" i="6" s="1"/>
  <c r="O969" i="6"/>
  <c r="P969" i="6" s="1"/>
  <c r="O1142" i="6"/>
  <c r="P1142" i="6" s="1"/>
  <c r="O311" i="6"/>
  <c r="P311" i="6" s="1"/>
  <c r="O1390" i="6"/>
  <c r="P1390" i="6" s="1"/>
  <c r="O2130" i="6"/>
  <c r="P2130" i="6" s="1"/>
  <c r="O550" i="6"/>
  <c r="P550" i="6" s="1"/>
  <c r="O166" i="6"/>
  <c r="P166" i="6" s="1"/>
  <c r="O1313" i="6"/>
  <c r="P1313" i="6" s="1"/>
  <c r="O205" i="6"/>
  <c r="P205" i="6" s="1"/>
  <c r="O165" i="6"/>
  <c r="P165" i="6" s="1"/>
  <c r="O1287" i="6"/>
  <c r="P1287" i="6" s="1"/>
  <c r="O48" i="6"/>
  <c r="P48" i="6" s="1"/>
  <c r="O1070" i="6"/>
  <c r="P1070" i="6" s="1"/>
  <c r="O270" i="6"/>
  <c r="P270" i="6" s="1"/>
  <c r="O1821" i="6"/>
  <c r="P1821" i="6" s="1"/>
  <c r="O2220" i="6"/>
  <c r="P2220" i="6" s="1"/>
  <c r="O1557" i="6"/>
  <c r="P1557" i="6" s="1"/>
  <c r="O1171" i="6"/>
  <c r="P1171" i="6" s="1"/>
  <c r="O2139" i="6"/>
  <c r="P2139" i="6" s="1"/>
  <c r="O2085" i="6"/>
  <c r="P2085" i="6" s="1"/>
  <c r="O193" i="6"/>
  <c r="P193" i="6" s="1"/>
  <c r="O1311" i="6"/>
  <c r="P1311" i="6" s="1"/>
  <c r="O2261" i="6"/>
  <c r="P2261" i="6" s="1"/>
  <c r="O1209" i="6"/>
  <c r="P1209" i="6" s="1"/>
  <c r="O1044" i="6"/>
  <c r="P1044" i="6" s="1"/>
  <c r="O2270" i="6"/>
  <c r="P2270" i="6" s="1"/>
  <c r="O61" i="6"/>
  <c r="P61" i="6" s="1"/>
  <c r="O1183" i="6"/>
  <c r="P1183" i="6" s="1"/>
  <c r="O2267" i="6"/>
  <c r="P2267" i="6" s="1"/>
  <c r="O1255" i="6"/>
  <c r="P1255" i="6" s="1"/>
  <c r="O1161" i="6"/>
  <c r="P1161" i="6" s="1"/>
  <c r="O1595" i="6"/>
  <c r="P1595" i="6" s="1"/>
  <c r="O2242" i="6"/>
  <c r="P2242" i="6" s="1"/>
  <c r="O1597" i="6"/>
  <c r="P1597" i="6" s="1"/>
  <c r="O691" i="6"/>
  <c r="P691" i="6" s="1"/>
  <c r="O1709" i="6"/>
  <c r="P1709" i="6" s="1"/>
  <c r="O212" i="6"/>
  <c r="P212" i="6" s="1"/>
  <c r="O1164" i="6"/>
  <c r="P1164" i="6" s="1"/>
  <c r="O1403" i="6"/>
  <c r="P1403" i="6" s="1"/>
  <c r="O1686" i="6"/>
  <c r="P1686" i="6" s="1"/>
  <c r="O685" i="6"/>
  <c r="P685" i="6" s="1"/>
  <c r="O511" i="6"/>
  <c r="P511" i="6" s="1"/>
  <c r="O906" i="6"/>
  <c r="P906" i="6" s="1"/>
  <c r="O1036" i="6"/>
  <c r="P1036" i="6" s="1"/>
  <c r="O1012" i="6"/>
  <c r="P1012" i="6" s="1"/>
  <c r="O2305" i="6"/>
  <c r="P2305" i="6" s="1"/>
  <c r="O476" i="6"/>
  <c r="P476" i="6" s="1"/>
  <c r="O1540" i="6"/>
  <c r="P1540" i="6" s="1"/>
  <c r="O2316" i="6"/>
  <c r="P2316" i="6" s="1"/>
  <c r="O1047" i="6"/>
  <c r="P1047" i="6" s="1"/>
  <c r="O2030" i="6"/>
  <c r="P2030" i="6" s="1"/>
  <c r="O2306" i="6"/>
  <c r="P2306" i="6" s="1"/>
  <c r="O397" i="6"/>
  <c r="P397" i="6" s="1"/>
  <c r="O2229" i="6"/>
  <c r="P2229" i="6" s="1"/>
  <c r="O926" i="6"/>
  <c r="P926" i="6" s="1"/>
  <c r="O916" i="6"/>
  <c r="P916" i="6" s="1"/>
  <c r="O1569" i="6"/>
  <c r="P1569" i="6" s="1"/>
  <c r="O1064" i="6"/>
  <c r="P1064" i="6" s="1"/>
  <c r="O1712" i="6"/>
  <c r="P1712" i="6" s="1"/>
  <c r="O313" i="6"/>
  <c r="P313" i="6" s="1"/>
  <c r="O2298" i="6"/>
  <c r="P2298" i="6" s="1"/>
  <c r="O826" i="6"/>
  <c r="P826" i="6" s="1"/>
  <c r="O989" i="6"/>
  <c r="P989" i="6" s="1"/>
  <c r="O26" i="6"/>
  <c r="P26" i="6" s="1"/>
  <c r="O1301" i="6"/>
  <c r="P1301" i="6" s="1"/>
  <c r="O1423" i="6"/>
  <c r="P1423" i="6" s="1"/>
  <c r="O2175" i="6"/>
  <c r="P2175" i="6" s="1"/>
  <c r="O2188" i="6"/>
  <c r="P2188" i="6" s="1"/>
  <c r="O827" i="6"/>
  <c r="P827" i="6" s="1"/>
  <c r="O1613" i="6"/>
  <c r="P1613" i="6" s="1"/>
  <c r="O2013" i="6"/>
  <c r="P2013" i="6" s="1"/>
  <c r="O1388" i="6"/>
  <c r="P1388" i="6" s="1"/>
  <c r="O1520" i="6"/>
  <c r="P1520" i="6" s="1"/>
  <c r="O1374" i="6"/>
  <c r="P1374" i="6" s="1"/>
  <c r="O715" i="6"/>
  <c r="P715" i="6" s="1"/>
  <c r="O99" i="6"/>
  <c r="P99" i="6" s="1"/>
  <c r="O60" i="6"/>
  <c r="P60" i="6" s="1"/>
  <c r="O1769" i="6"/>
  <c r="P1769" i="6" s="1"/>
  <c r="O1600" i="6"/>
  <c r="P1600" i="6" s="1"/>
  <c r="O1592" i="6"/>
  <c r="P1592" i="6" s="1"/>
  <c r="O1623" i="6"/>
  <c r="P1623" i="6" s="1"/>
  <c r="O1614" i="6"/>
  <c r="P1614" i="6" s="1"/>
  <c r="O1802" i="6"/>
  <c r="P1802" i="6" s="1"/>
  <c r="O1034" i="6"/>
  <c r="P1034" i="6" s="1"/>
  <c r="O623" i="6"/>
  <c r="P623" i="6" s="1"/>
  <c r="O96" i="6"/>
  <c r="P96" i="6" s="1"/>
  <c r="O2007" i="6"/>
  <c r="P2007" i="6" s="1"/>
  <c r="O838" i="6"/>
  <c r="P838" i="6" s="1"/>
  <c r="O499" i="6"/>
  <c r="P499" i="6" s="1"/>
  <c r="O1270" i="6"/>
  <c r="P1270" i="6" s="1"/>
  <c r="O1359" i="6"/>
  <c r="P1359" i="6" s="1"/>
  <c r="O1091" i="6"/>
  <c r="P1091" i="6" s="1"/>
  <c r="O1958" i="6"/>
  <c r="P1958" i="6" s="1"/>
  <c r="O303" i="6"/>
  <c r="P303" i="6" s="1"/>
  <c r="O2017" i="6"/>
  <c r="P2017" i="6" s="1"/>
  <c r="O962" i="6"/>
  <c r="P962" i="6" s="1"/>
  <c r="O309" i="6"/>
  <c r="P309" i="6" s="1"/>
  <c r="O1480" i="6"/>
  <c r="P1480" i="6" s="1"/>
  <c r="O2079" i="6"/>
  <c r="P2079" i="6" s="1"/>
  <c r="O289" i="6"/>
  <c r="P289" i="6" s="1"/>
  <c r="O1786" i="6"/>
  <c r="P1786" i="6" s="1"/>
  <c r="O1826" i="6"/>
  <c r="P1826" i="6" s="1"/>
  <c r="O2101" i="6"/>
  <c r="P2101" i="6" s="1"/>
  <c r="O310" i="6"/>
  <c r="P310" i="6" s="1"/>
  <c r="O28" i="6"/>
  <c r="P28" i="6" s="1"/>
  <c r="O1115" i="6"/>
  <c r="P1115" i="6" s="1"/>
  <c r="O1346" i="6"/>
  <c r="P1346" i="6" s="1"/>
  <c r="O125" i="6"/>
  <c r="P125" i="6" s="1"/>
  <c r="O1381" i="6"/>
  <c r="P1381" i="6" s="1"/>
  <c r="O1928" i="6"/>
  <c r="P1928" i="6" s="1"/>
  <c r="O2216" i="6"/>
  <c r="P2216" i="6" s="1"/>
  <c r="O145" i="6"/>
  <c r="P145" i="6" s="1"/>
  <c r="O2090" i="6"/>
  <c r="P2090" i="6" s="1"/>
  <c r="O1959" i="6"/>
  <c r="P1959" i="6" s="1"/>
  <c r="O1755" i="6"/>
  <c r="P1755" i="6" s="1"/>
  <c r="O1260" i="6"/>
  <c r="P1260" i="6" s="1"/>
  <c r="O1251" i="6"/>
  <c r="P1251" i="6" s="1"/>
  <c r="O656" i="6"/>
  <c r="P656" i="6" s="1"/>
  <c r="O590" i="6"/>
  <c r="P590" i="6" s="1"/>
  <c r="O2053" i="6"/>
  <c r="P2053" i="6" s="1"/>
  <c r="O2043" i="6"/>
  <c r="P2043" i="6" s="1"/>
  <c r="O555" i="6"/>
  <c r="P555" i="6" s="1"/>
  <c r="O87" i="6"/>
  <c r="P87" i="6" s="1"/>
  <c r="O1929" i="6"/>
  <c r="P1929" i="6" s="1"/>
  <c r="O1970" i="6"/>
  <c r="P1970" i="6" s="1"/>
  <c r="O1231" i="6"/>
  <c r="P1231" i="6" s="1"/>
  <c r="O1230" i="6"/>
  <c r="P1230" i="6" s="1"/>
  <c r="O1778" i="6"/>
  <c r="P1778" i="6" s="1"/>
  <c r="O1675" i="6"/>
  <c r="P1675" i="6" s="1"/>
  <c r="O1658" i="6"/>
  <c r="P1658" i="6" s="1"/>
  <c r="O1645" i="6"/>
  <c r="P1645" i="6" s="1"/>
  <c r="O1643" i="6"/>
  <c r="P1643" i="6" s="1"/>
  <c r="O1410" i="6"/>
  <c r="P1410" i="6" s="1"/>
  <c r="O1131" i="6"/>
  <c r="P1131" i="6" s="1"/>
  <c r="O1987" i="6"/>
  <c r="P1987" i="6" s="1"/>
  <c r="O630" i="6"/>
  <c r="P630" i="6" s="1"/>
  <c r="O336" i="6"/>
  <c r="P336" i="6" s="1"/>
  <c r="O1676" i="6"/>
  <c r="P1676" i="6" s="1"/>
  <c r="O151" i="6"/>
  <c r="P151" i="6" s="1"/>
  <c r="O283" i="6"/>
  <c r="P283" i="6" s="1"/>
  <c r="O346" i="6"/>
  <c r="P346" i="6" s="1"/>
  <c r="O671" i="6"/>
  <c r="P671" i="6" s="1"/>
  <c r="O367" i="6"/>
  <c r="P367" i="6" s="1"/>
  <c r="O53" i="6"/>
  <c r="P53" i="6" s="1"/>
  <c r="O557" i="6"/>
  <c r="P557" i="6" s="1"/>
  <c r="O298" i="6"/>
  <c r="P298" i="6" s="1"/>
  <c r="O158" i="6"/>
  <c r="P158" i="6" s="1"/>
  <c r="O672" i="6"/>
  <c r="P672" i="6" s="1"/>
  <c r="O1393" i="6"/>
  <c r="P1393" i="6" s="1"/>
  <c r="O354" i="6"/>
  <c r="P354" i="6" s="1"/>
  <c r="O607" i="6"/>
  <c r="P607" i="6" s="1"/>
  <c r="O1286" i="6"/>
  <c r="P1286" i="6" s="1"/>
  <c r="O801" i="6"/>
  <c r="P801" i="6" s="1"/>
  <c r="O1202" i="6"/>
  <c r="P1202" i="6" s="1"/>
  <c r="O2147" i="6"/>
  <c r="P2147" i="6" s="1"/>
  <c r="O1119" i="6"/>
  <c r="P1119" i="6" s="1"/>
  <c r="O1815" i="6"/>
  <c r="P1815" i="6" s="1"/>
  <c r="O540" i="6"/>
  <c r="P540" i="6" s="1"/>
  <c r="O2123" i="6"/>
  <c r="P2123" i="6" s="1"/>
  <c r="O1878" i="6"/>
  <c r="P1878" i="6" s="1"/>
  <c r="O16" i="6"/>
  <c r="P16" i="6" s="1"/>
  <c r="O1411" i="6"/>
  <c r="P1411" i="6" s="1"/>
  <c r="O1349" i="6"/>
  <c r="P1349" i="6" s="1"/>
  <c r="O854" i="6"/>
  <c r="P854" i="6" s="1"/>
  <c r="O1414" i="6"/>
  <c r="P1414" i="6" s="1"/>
  <c r="O2277" i="6"/>
  <c r="P2277" i="6" s="1"/>
  <c r="O2236" i="6"/>
  <c r="P2236" i="6" s="1"/>
  <c r="O381" i="6"/>
  <c r="P381" i="6" s="1"/>
  <c r="O391" i="6"/>
  <c r="P391" i="6" s="1"/>
  <c r="O2245" i="6"/>
  <c r="P2245" i="6" s="1"/>
  <c r="O378" i="6"/>
  <c r="P378" i="6" s="1"/>
  <c r="O2246" i="6"/>
  <c r="P2246" i="6" s="1"/>
  <c r="O1508" i="6"/>
  <c r="P1508" i="6" s="1"/>
  <c r="O2132" i="6"/>
  <c r="P2132" i="6" s="1"/>
  <c r="O1696" i="6"/>
  <c r="P1696" i="6" s="1"/>
  <c r="O2262" i="6"/>
  <c r="P2262" i="6" s="1"/>
  <c r="O1384" i="6"/>
  <c r="P1384" i="6" s="1"/>
  <c r="O1484" i="6"/>
  <c r="P1484" i="6" s="1"/>
  <c r="O1319" i="6"/>
  <c r="P1319" i="6" s="1"/>
  <c r="O1837" i="6"/>
  <c r="P1837" i="6" s="1"/>
  <c r="O1528" i="6"/>
  <c r="P1528" i="6" s="1"/>
  <c r="O199" i="6"/>
  <c r="P199" i="6" s="1"/>
  <c r="O830" i="6"/>
  <c r="P830" i="6" s="1"/>
  <c r="O2184" i="6"/>
  <c r="P2184" i="6" s="1"/>
  <c r="O1749" i="6"/>
  <c r="P1749" i="6" s="1"/>
  <c r="O2336" i="6"/>
  <c r="P2336" i="6" s="1"/>
  <c r="O534" i="6"/>
  <c r="P534" i="6" s="1"/>
  <c r="O901" i="6"/>
  <c r="P901" i="6" s="1"/>
  <c r="O2308" i="6"/>
  <c r="P2308" i="6" s="1"/>
  <c r="O1135" i="6"/>
  <c r="P1135" i="6" s="1"/>
  <c r="O168" i="6"/>
  <c r="P168" i="6" s="1"/>
  <c r="O2330" i="6"/>
  <c r="P2330" i="6" s="1"/>
  <c r="O2251" i="6"/>
  <c r="P2251" i="6" s="1"/>
  <c r="O832" i="6"/>
  <c r="P832" i="6" s="1"/>
  <c r="O2315" i="6"/>
  <c r="P2315" i="6" s="1"/>
  <c r="O288" i="6"/>
  <c r="P288" i="6" s="1"/>
  <c r="O1245" i="6"/>
  <c r="P1245" i="6" s="1"/>
  <c r="O242" i="6"/>
  <c r="P242" i="6" s="1"/>
  <c r="O1750" i="6"/>
  <c r="P1750" i="6" s="1"/>
  <c r="O1288" i="6"/>
  <c r="P1288" i="6" s="1"/>
  <c r="O1215" i="6"/>
  <c r="P1215" i="6" s="1"/>
  <c r="O1740" i="6"/>
  <c r="P1740" i="6" s="1"/>
  <c r="O1074" i="6"/>
  <c r="P1074" i="6" s="1"/>
  <c r="O2335" i="6"/>
  <c r="P2335" i="6" s="1"/>
  <c r="K679" i="6"/>
  <c r="L679" i="6" s="1"/>
  <c r="U679" i="6" s="1"/>
  <c r="K2107" i="6"/>
  <c r="L2107" i="6" s="1"/>
  <c r="U2107" i="6" s="1"/>
  <c r="K2158" i="6"/>
  <c r="L2158" i="6" s="1"/>
  <c r="U2158" i="6" s="1"/>
  <c r="K2136" i="6"/>
  <c r="L2136" i="6" s="1"/>
  <c r="U2136" i="6" s="1"/>
  <c r="K998" i="6"/>
  <c r="L998" i="6" s="1"/>
  <c r="U998" i="6" s="1"/>
  <c r="K2156" i="6"/>
  <c r="L2156" i="6" s="1"/>
  <c r="U2156" i="6" s="1"/>
  <c r="K1990" i="6"/>
  <c r="L1990" i="6" s="1"/>
  <c r="U1990" i="6" s="1"/>
  <c r="K2235" i="6"/>
  <c r="L2235" i="6" s="1"/>
  <c r="U2235" i="6" s="1"/>
  <c r="K700" i="6"/>
  <c r="L700" i="6" s="1"/>
  <c r="U700" i="6" s="1"/>
  <c r="K697" i="6"/>
  <c r="L697" i="6" s="1"/>
  <c r="U697" i="6" s="1"/>
  <c r="K431" i="6"/>
  <c r="L431" i="6" s="1"/>
  <c r="U431" i="6" s="1"/>
  <c r="K1687" i="6"/>
  <c r="L1687" i="6" s="1"/>
  <c r="U1687" i="6" s="1"/>
  <c r="K2233" i="6"/>
  <c r="L2233" i="6" s="1"/>
  <c r="U2233" i="6" s="1"/>
  <c r="K1995" i="6"/>
  <c r="L1995" i="6" s="1"/>
  <c r="U1995" i="6" s="1"/>
  <c r="K1904" i="6"/>
  <c r="L1904" i="6" s="1"/>
  <c r="U1904" i="6" s="1"/>
  <c r="K698" i="6"/>
  <c r="L698" i="6" s="1"/>
  <c r="U698" i="6" s="1"/>
  <c r="K677" i="6"/>
  <c r="L677" i="6" s="1"/>
  <c r="U677" i="6" s="1"/>
  <c r="K1902" i="6"/>
  <c r="L1902" i="6" s="1"/>
  <c r="U1902" i="6" s="1"/>
  <c r="K680" i="6"/>
  <c r="L680" i="6" s="1"/>
  <c r="U680" i="6" s="1"/>
  <c r="K2234" i="6"/>
  <c r="L2234" i="6" s="1"/>
  <c r="U2234" i="6" s="1"/>
  <c r="K2154" i="6"/>
  <c r="L2154" i="6" s="1"/>
  <c r="U2154" i="6" s="1"/>
  <c r="K2103" i="6"/>
  <c r="L2103" i="6" s="1"/>
  <c r="U2103" i="6" s="1"/>
  <c r="K2102" i="6"/>
  <c r="L2102" i="6" s="1"/>
  <c r="U2102" i="6" s="1"/>
  <c r="K2232" i="6"/>
  <c r="L2232" i="6" s="1"/>
  <c r="U2232" i="6" s="1"/>
  <c r="K1991" i="6"/>
  <c r="L1991" i="6" s="1"/>
  <c r="U1991" i="6" s="1"/>
  <c r="K1339" i="6"/>
  <c r="L1339" i="6" s="1"/>
  <c r="U1339" i="6" s="1"/>
  <c r="K2104" i="6"/>
  <c r="L2104" i="6" s="1"/>
  <c r="U2104" i="6" s="1"/>
  <c r="K699" i="6"/>
  <c r="L699" i="6" s="1"/>
  <c r="U699" i="6" s="1"/>
  <c r="K2155" i="6"/>
  <c r="L2155" i="6" s="1"/>
  <c r="U2155" i="6" s="1"/>
  <c r="K676" i="6"/>
  <c r="L676" i="6" s="1"/>
  <c r="U676" i="6" s="1"/>
  <c r="K2287" i="6"/>
  <c r="L2287" i="6" s="1"/>
  <c r="U2287" i="6" s="1"/>
  <c r="K1690" i="6"/>
  <c r="L1690" i="6" s="1"/>
  <c r="U1690" i="6" s="1"/>
  <c r="K430" i="6"/>
  <c r="L430" i="6" s="1"/>
  <c r="U430" i="6" s="1"/>
  <c r="K2293" i="6"/>
  <c r="L2293" i="6" s="1"/>
  <c r="U2293" i="6" s="1"/>
  <c r="K1898" i="6"/>
  <c r="L1898" i="6" s="1"/>
  <c r="U1898" i="6" s="1"/>
  <c r="K682" i="6"/>
  <c r="L682" i="6" s="1"/>
  <c r="U682" i="6" s="1"/>
  <c r="K1107" i="6"/>
  <c r="L1107" i="6" s="1"/>
  <c r="U1107" i="6" s="1"/>
  <c r="K2297" i="6"/>
  <c r="L2297" i="6" s="1"/>
  <c r="U2297" i="6" s="1"/>
  <c r="K1900" i="6"/>
  <c r="L1900" i="6" s="1"/>
  <c r="U1900" i="6" s="1"/>
  <c r="K1691" i="6"/>
  <c r="L1691" i="6" s="1"/>
  <c r="U1691" i="6" s="1"/>
  <c r="K997" i="6"/>
  <c r="L997" i="6" s="1"/>
  <c r="U997" i="6" s="1"/>
  <c r="K2108" i="6"/>
  <c r="L2108" i="6" s="1"/>
  <c r="U2108" i="6" s="1"/>
  <c r="K2291" i="6"/>
  <c r="L2291" i="6" s="1"/>
  <c r="U2291" i="6" s="1"/>
  <c r="K1994" i="6"/>
  <c r="L1994" i="6" s="1"/>
  <c r="U1994" i="6" s="1"/>
  <c r="K1689" i="6"/>
  <c r="L1689" i="6" s="1"/>
  <c r="U1689" i="6" s="1"/>
  <c r="K1903" i="6"/>
  <c r="L1903" i="6" s="1"/>
  <c r="U1903" i="6" s="1"/>
  <c r="K1996" i="6"/>
  <c r="L1996" i="6" s="1"/>
  <c r="U1996" i="6" s="1"/>
  <c r="K675" i="6"/>
  <c r="L675" i="6" s="1"/>
  <c r="U675" i="6" s="1"/>
  <c r="K1906" i="6"/>
  <c r="L1906" i="6" s="1"/>
  <c r="U1906" i="6" s="1"/>
  <c r="K1899" i="6"/>
  <c r="L1899" i="6" s="1"/>
  <c r="U1899" i="6" s="1"/>
  <c r="K1992" i="6"/>
  <c r="L1992" i="6" s="1"/>
  <c r="U1992" i="6" s="1"/>
  <c r="K1993" i="6"/>
  <c r="L1993" i="6" s="1"/>
  <c r="U1993" i="6" s="1"/>
  <c r="K2105" i="6"/>
  <c r="L2105" i="6" s="1"/>
  <c r="U2105" i="6" s="1"/>
  <c r="K1106" i="6"/>
  <c r="L1106" i="6" s="1"/>
  <c r="U1106" i="6" s="1"/>
  <c r="K681" i="6"/>
  <c r="L681" i="6" s="1"/>
  <c r="U681" i="6" s="1"/>
  <c r="K1905" i="6"/>
  <c r="L1905" i="6" s="1"/>
  <c r="U1905" i="6" s="1"/>
  <c r="E15" i="13"/>
  <c r="G87" i="13"/>
  <c r="G98" i="13"/>
  <c r="G115" i="13"/>
  <c r="G120" i="13"/>
  <c r="G86" i="13"/>
  <c r="G79" i="13"/>
  <c r="G121" i="13"/>
  <c r="G110" i="13"/>
  <c r="G106" i="13"/>
  <c r="G118" i="13"/>
  <c r="G95" i="13"/>
  <c r="G76" i="13"/>
  <c r="G119" i="13"/>
  <c r="G78" i="13"/>
  <c r="G77" i="13"/>
  <c r="G88" i="13"/>
  <c r="G101" i="13"/>
  <c r="G94" i="13"/>
  <c r="G93" i="13"/>
  <c r="G64" i="13"/>
  <c r="G48" i="13"/>
  <c r="G67" i="13"/>
  <c r="G55" i="13"/>
  <c r="G72" i="13"/>
  <c r="G70" i="13"/>
  <c r="G63" i="13"/>
  <c r="G24" i="13"/>
  <c r="G38" i="13"/>
  <c r="G61" i="13"/>
  <c r="G40" i="13"/>
  <c r="G56" i="13"/>
  <c r="G68" i="13"/>
  <c r="G54" i="13"/>
  <c r="G22" i="13"/>
  <c r="G52" i="13"/>
  <c r="G60" i="13"/>
  <c r="G59" i="13"/>
  <c r="G66" i="13"/>
  <c r="G50" i="13"/>
  <c r="G73" i="13"/>
  <c r="G57" i="13"/>
  <c r="G41" i="13"/>
  <c r="G47" i="13"/>
  <c r="G51" i="13"/>
  <c r="G62" i="13"/>
  <c r="G46" i="13"/>
  <c r="G69" i="13"/>
  <c r="G53" i="13"/>
  <c r="G43" i="13"/>
  <c r="G65" i="13"/>
  <c r="G21" i="13"/>
  <c r="G34" i="13"/>
  <c r="G33" i="13"/>
  <c r="G30" i="13"/>
  <c r="G37" i="13"/>
  <c r="G29" i="13"/>
  <c r="G27" i="13"/>
  <c r="G25" i="13"/>
  <c r="G20" i="13"/>
  <c r="G19" i="13"/>
  <c r="G36" i="13"/>
  <c r="G23" i="13"/>
  <c r="G28" i="13"/>
  <c r="G31" i="13"/>
  <c r="G35" i="13"/>
  <c r="G18" i="13"/>
  <c r="G113" i="13"/>
  <c r="G114" i="13"/>
  <c r="G82" i="13"/>
  <c r="G71" i="13"/>
  <c r="G39" i="13"/>
  <c r="G32" i="13"/>
  <c r="G75" i="13"/>
  <c r="G74" i="13"/>
  <c r="G58" i="13"/>
  <c r="G26" i="13"/>
  <c r="G49" i="13"/>
  <c r="G17" i="13"/>
  <c r="G81" i="13"/>
  <c r="G92" i="13"/>
  <c r="G107" i="13"/>
  <c r="G91" i="13"/>
  <c r="G105" i="13"/>
  <c r="G89" i="13"/>
  <c r="G104" i="13"/>
  <c r="G103" i="13"/>
  <c r="G109" i="13"/>
  <c r="G108" i="13"/>
  <c r="G117" i="13"/>
  <c r="G85" i="13"/>
  <c r="G116" i="13"/>
  <c r="G100" i="13"/>
  <c r="G84" i="13"/>
  <c r="G90" i="13"/>
  <c r="G44" i="13" l="1"/>
  <c r="G42" i="13"/>
  <c r="G45" i="13"/>
  <c r="V10" i="6"/>
  <c r="W10" i="6" s="1"/>
  <c r="V107" i="10"/>
  <c r="V219" i="10"/>
  <c r="V273" i="10"/>
  <c r="V56" i="10"/>
  <c r="V162" i="10"/>
  <c r="V64" i="10"/>
  <c r="V150" i="10"/>
  <c r="V302" i="10"/>
  <c r="V244" i="10"/>
  <c r="V254" i="10"/>
  <c r="V319" i="10"/>
  <c r="V192" i="10"/>
  <c r="V220" i="10"/>
  <c r="V207" i="10"/>
  <c r="V186" i="10"/>
  <c r="V90" i="10"/>
  <c r="V227" i="10"/>
  <c r="V112" i="10"/>
  <c r="V151" i="10"/>
  <c r="V78" i="10"/>
  <c r="V104" i="10"/>
  <c r="V213" i="10"/>
  <c r="V23" i="10"/>
  <c r="V180" i="10"/>
  <c r="V197" i="10"/>
  <c r="V126" i="10"/>
  <c r="V154" i="10"/>
  <c r="V212" i="10"/>
  <c r="V108" i="10"/>
  <c r="V10" i="10"/>
  <c r="V66" i="10"/>
  <c r="V114" i="10"/>
  <c r="V299" i="10"/>
  <c r="V312" i="10"/>
  <c r="V58" i="10"/>
  <c r="V133" i="10"/>
  <c r="V13" i="10"/>
  <c r="V228" i="10"/>
  <c r="V294" i="10"/>
  <c r="V153" i="10"/>
  <c r="V102" i="10"/>
  <c r="V305" i="10"/>
  <c r="V242" i="10"/>
  <c r="V308" i="10"/>
  <c r="V59" i="10"/>
  <c r="V89" i="10"/>
  <c r="V168" i="10"/>
  <c r="V100" i="10"/>
  <c r="V33" i="10"/>
  <c r="V18" i="10"/>
  <c r="V173" i="10"/>
  <c r="V38" i="10"/>
  <c r="V177" i="10"/>
  <c r="V47" i="10"/>
  <c r="V135" i="10"/>
  <c r="V171" i="10"/>
  <c r="V70" i="10"/>
  <c r="V224" i="10"/>
  <c r="V109" i="10"/>
  <c r="V105" i="10"/>
  <c r="V298" i="10"/>
  <c r="V143" i="10"/>
  <c r="V234" i="10"/>
  <c r="V46" i="10"/>
  <c r="V310" i="10"/>
  <c r="V8" i="10"/>
  <c r="V281" i="10"/>
  <c r="V288" i="10"/>
  <c r="V297" i="10"/>
  <c r="V127" i="10"/>
  <c r="V322" i="10"/>
  <c r="V131" i="10"/>
  <c r="V74" i="10"/>
  <c r="V259" i="10"/>
  <c r="V243" i="10"/>
  <c r="V205" i="10"/>
  <c r="V28" i="10"/>
  <c r="V203" i="10"/>
  <c r="V129" i="10"/>
  <c r="V249" i="10"/>
  <c r="V32" i="10"/>
  <c r="V279" i="10"/>
  <c r="V110" i="10"/>
  <c r="V241" i="10"/>
  <c r="V268" i="10"/>
  <c r="V202" i="10"/>
  <c r="V163" i="10"/>
  <c r="V113" i="10"/>
  <c r="V49" i="10"/>
  <c r="V321" i="10"/>
  <c r="V73" i="10"/>
  <c r="V181" i="10"/>
  <c r="V229" i="10"/>
  <c r="V313" i="10"/>
  <c r="V247" i="10"/>
  <c r="V43" i="10"/>
  <c r="V278" i="10"/>
  <c r="V274" i="10"/>
  <c r="V111" i="10"/>
  <c r="V252" i="10"/>
  <c r="V144" i="10"/>
  <c r="V166" i="10"/>
  <c r="V62" i="10"/>
  <c r="V182" i="10"/>
  <c r="V95" i="10"/>
  <c r="V174" i="10"/>
  <c r="V145" i="10"/>
  <c r="V237" i="10"/>
  <c r="V79" i="10"/>
  <c r="V187" i="10"/>
  <c r="V263" i="10"/>
  <c r="V54" i="10"/>
  <c r="V118" i="10"/>
  <c r="V34" i="10"/>
  <c r="V169" i="10"/>
  <c r="V997" i="6"/>
  <c r="W997" i="6" s="1"/>
  <c r="V1991" i="6"/>
  <c r="W1991" i="6" s="1"/>
  <c r="V700" i="6"/>
  <c r="W700" i="6" s="1"/>
  <c r="V1905" i="6"/>
  <c r="W1905" i="6" s="1"/>
  <c r="V1691" i="6"/>
  <c r="W1691" i="6" s="1"/>
  <c r="V2232" i="6"/>
  <c r="W2232" i="6" s="1"/>
  <c r="V2235" i="6"/>
  <c r="W2235" i="6" s="1"/>
  <c r="V681" i="6"/>
  <c r="W681" i="6" s="1"/>
  <c r="V1900" i="6"/>
  <c r="W1900" i="6" s="1"/>
  <c r="V2102" i="6"/>
  <c r="W2102" i="6" s="1"/>
  <c r="V1990" i="6"/>
  <c r="W1990" i="6" s="1"/>
  <c r="V697" i="6"/>
  <c r="W697" i="6" s="1"/>
  <c r="V1106" i="6"/>
  <c r="W1106" i="6" s="1"/>
  <c r="V2297" i="6"/>
  <c r="W2297" i="6" s="1"/>
  <c r="V2103" i="6"/>
  <c r="W2103" i="6" s="1"/>
  <c r="V2156" i="6"/>
  <c r="W2156" i="6" s="1"/>
  <c r="V2105" i="6"/>
  <c r="W2105" i="6" s="1"/>
  <c r="V1107" i="6"/>
  <c r="W1107" i="6" s="1"/>
  <c r="V2154" i="6"/>
  <c r="W2154" i="6" s="1"/>
  <c r="V998" i="6"/>
  <c r="W998" i="6" s="1"/>
  <c r="V1993" i="6"/>
  <c r="W1993" i="6" s="1"/>
  <c r="V682" i="6"/>
  <c r="W682" i="6" s="1"/>
  <c r="V2234" i="6"/>
  <c r="W2234" i="6" s="1"/>
  <c r="V2136" i="6"/>
  <c r="W2136" i="6" s="1"/>
  <c r="V1992" i="6"/>
  <c r="W1992" i="6" s="1"/>
  <c r="V1898" i="6"/>
  <c r="W1898" i="6" s="1"/>
  <c r="V680" i="6"/>
  <c r="W680" i="6" s="1"/>
  <c r="V2158" i="6"/>
  <c r="W2158" i="6" s="1"/>
  <c r="V1899" i="6"/>
  <c r="W1899" i="6" s="1"/>
  <c r="V2293" i="6"/>
  <c r="W2293" i="6" s="1"/>
  <c r="V1902" i="6"/>
  <c r="W1902" i="6" s="1"/>
  <c r="V2107" i="6"/>
  <c r="W2107" i="6" s="1"/>
  <c r="V1906" i="6"/>
  <c r="W1906" i="6" s="1"/>
  <c r="V430" i="6"/>
  <c r="W430" i="6" s="1"/>
  <c r="V677" i="6"/>
  <c r="W677" i="6" s="1"/>
  <c r="V679" i="6"/>
  <c r="W679" i="6" s="1"/>
  <c r="V1339" i="6"/>
  <c r="W1339" i="6" s="1"/>
  <c r="V675" i="6"/>
  <c r="W675" i="6" s="1"/>
  <c r="V1690" i="6"/>
  <c r="W1690" i="6" s="1"/>
  <c r="V698" i="6"/>
  <c r="W698" i="6" s="1"/>
  <c r="V1996" i="6"/>
  <c r="W1996" i="6" s="1"/>
  <c r="V2287" i="6"/>
  <c r="W2287" i="6" s="1"/>
  <c r="V1904" i="6"/>
  <c r="W1904" i="6" s="1"/>
  <c r="V1903" i="6"/>
  <c r="W1903" i="6" s="1"/>
  <c r="V676" i="6"/>
  <c r="W676" i="6" s="1"/>
  <c r="V1995" i="6"/>
  <c r="W1995" i="6" s="1"/>
  <c r="V1689" i="6"/>
  <c r="W1689" i="6" s="1"/>
  <c r="V2155" i="6"/>
  <c r="W2155" i="6" s="1"/>
  <c r="V2233" i="6"/>
  <c r="W2233" i="6" s="1"/>
  <c r="V1994" i="6"/>
  <c r="W1994" i="6" s="1"/>
  <c r="V699" i="6"/>
  <c r="W699" i="6" s="1"/>
  <c r="V1687" i="6"/>
  <c r="W1687" i="6" s="1"/>
  <c r="V2108" i="6"/>
  <c r="W2108" i="6" s="1"/>
  <c r="V2291" i="6"/>
  <c r="W2291" i="6" s="1"/>
  <c r="V2104" i="6"/>
  <c r="W2104" i="6" s="1"/>
  <c r="V431" i="6"/>
  <c r="W431" i="6" s="1"/>
  <c r="O10" i="6"/>
  <c r="T1767" i="6"/>
  <c r="T832" i="6"/>
  <c r="T199" i="6"/>
  <c r="T2236" i="6"/>
  <c r="X2236" i="6" s="1"/>
  <c r="T2147" i="6"/>
  <c r="T367" i="6"/>
  <c r="T1658" i="6"/>
  <c r="T125" i="6"/>
  <c r="T1958" i="6"/>
  <c r="T1600" i="6"/>
  <c r="T1301" i="6"/>
  <c r="T397" i="6"/>
  <c r="T1686" i="6"/>
  <c r="X1686" i="6" s="1"/>
  <c r="T2270" i="6"/>
  <c r="X2270" i="6" s="1"/>
  <c r="T1070" i="6"/>
  <c r="T664" i="6"/>
  <c r="T1665" i="6"/>
  <c r="T1146" i="6"/>
  <c r="T429" i="6"/>
  <c r="T337" i="6"/>
  <c r="T2044" i="6"/>
  <c r="T1062" i="6"/>
  <c r="T93" i="6"/>
  <c r="T1608" i="6"/>
  <c r="T1337" i="6"/>
  <c r="T437" i="6"/>
  <c r="T911" i="6"/>
  <c r="T1858" i="6"/>
  <c r="T1803" i="6"/>
  <c r="T605" i="6"/>
  <c r="T910" i="6"/>
  <c r="T2057" i="6"/>
  <c r="T671" i="6"/>
  <c r="T2053" i="6"/>
  <c r="T1091" i="6"/>
  <c r="T26" i="6"/>
  <c r="T1044" i="6"/>
  <c r="T264" i="6"/>
  <c r="T2172" i="6"/>
  <c r="T2273" i="6"/>
  <c r="X2273" i="6" s="1"/>
  <c r="T11" i="6"/>
  <c r="T1528" i="6"/>
  <c r="T2277" i="6"/>
  <c r="T801" i="6"/>
  <c r="T346" i="6"/>
  <c r="T1675" i="6"/>
  <c r="T590" i="6"/>
  <c r="T1115" i="6"/>
  <c r="T1359" i="6"/>
  <c r="T989" i="6"/>
  <c r="T2030" i="6"/>
  <c r="T1403" i="6"/>
  <c r="T1209" i="6"/>
  <c r="T1287" i="6"/>
  <c r="T2066" i="6"/>
  <c r="T1584" i="6"/>
  <c r="T252" i="6"/>
  <c r="T1456" i="6"/>
  <c r="T1757" i="6"/>
  <c r="T2202" i="6"/>
  <c r="T1457" i="6"/>
  <c r="T2056" i="6"/>
  <c r="T841" i="6"/>
  <c r="T1275" i="6"/>
  <c r="T1071" i="6"/>
  <c r="T1919" i="6"/>
  <c r="T2047" i="6"/>
  <c r="T688" i="6"/>
  <c r="T2016" i="6"/>
  <c r="T1202" i="6"/>
  <c r="T1784" i="6"/>
  <c r="T1558" i="6"/>
  <c r="T2330" i="6"/>
  <c r="X2330" i="6" s="1"/>
  <c r="T1837" i="6"/>
  <c r="T283" i="6"/>
  <c r="T656" i="6"/>
  <c r="T28" i="6"/>
  <c r="T1270" i="6"/>
  <c r="T60" i="6"/>
  <c r="T1164" i="6"/>
  <c r="T2261" i="6"/>
  <c r="T165" i="6"/>
  <c r="T194" i="6"/>
  <c r="T247" i="6"/>
  <c r="T770" i="6"/>
  <c r="T1029" i="6"/>
  <c r="T201" i="6"/>
  <c r="T2015" i="6"/>
  <c r="T702" i="6"/>
  <c r="T1113" i="6"/>
  <c r="T1140" i="6"/>
  <c r="T991" i="6"/>
  <c r="T1765" i="6"/>
  <c r="T1237" i="6"/>
  <c r="T893" i="6"/>
  <c r="T1308" i="6"/>
  <c r="T1272" i="6"/>
  <c r="T1594" i="6"/>
  <c r="T1319" i="6"/>
  <c r="T499" i="6"/>
  <c r="T1047" i="6"/>
  <c r="T205" i="6"/>
  <c r="T1964" i="6"/>
  <c r="T59" i="6"/>
  <c r="T599" i="6"/>
  <c r="T1229" i="6"/>
  <c r="T250" i="6"/>
  <c r="T2088" i="6"/>
  <c r="T2251" i="6"/>
  <c r="X2251" i="6" s="1"/>
  <c r="T1346" i="6"/>
  <c r="T1769" i="6"/>
  <c r="T2306" i="6"/>
  <c r="X2306" i="6" s="1"/>
  <c r="T1652" i="6"/>
  <c r="T1405" i="6"/>
  <c r="T1805" i="6"/>
  <c r="T2231" i="6"/>
  <c r="T425" i="6"/>
  <c r="T2335" i="6"/>
  <c r="X2335" i="6" s="1"/>
  <c r="T1414" i="6"/>
  <c r="T1286" i="6"/>
  <c r="T1251" i="6"/>
  <c r="T99" i="6"/>
  <c r="T826" i="6"/>
  <c r="T212" i="6"/>
  <c r="T1391" i="6"/>
  <c r="T254" i="6"/>
  <c r="T1018" i="6"/>
  <c r="T2006" i="6"/>
  <c r="T1074" i="6"/>
  <c r="T168" i="6"/>
  <c r="T1484" i="6"/>
  <c r="T854" i="6"/>
  <c r="T607" i="6"/>
  <c r="T151" i="6"/>
  <c r="T1778" i="6"/>
  <c r="T1260" i="6"/>
  <c r="T310" i="6"/>
  <c r="T838" i="6"/>
  <c r="T715" i="6"/>
  <c r="T2298" i="6"/>
  <c r="X2298" i="6" s="1"/>
  <c r="T2316" i="6"/>
  <c r="X2316" i="6" s="1"/>
  <c r="T1709" i="6"/>
  <c r="T1311" i="6"/>
  <c r="T1313" i="6"/>
  <c r="T49" i="6"/>
  <c r="T253" i="6"/>
  <c r="T1309" i="6"/>
  <c r="T2009" i="6"/>
  <c r="T2005" i="6"/>
  <c r="T717" i="6"/>
  <c r="T1776" i="6"/>
  <c r="T2294" i="6"/>
  <c r="X2294" i="6" s="1"/>
  <c r="T1479" i="6"/>
  <c r="T857" i="6"/>
  <c r="T1847" i="6"/>
  <c r="T1159" i="6"/>
  <c r="T1892" i="6"/>
  <c r="T1003" i="6"/>
  <c r="T1740" i="6"/>
  <c r="T1384" i="6"/>
  <c r="T1349" i="6"/>
  <c r="T354" i="6"/>
  <c r="T1676" i="6"/>
  <c r="T1230" i="6"/>
  <c r="T2101" i="6"/>
  <c r="T2007" i="6"/>
  <c r="T1374" i="6"/>
  <c r="T1540" i="6"/>
  <c r="T691" i="6"/>
  <c r="T193" i="6"/>
  <c r="T166" i="6"/>
  <c r="T759" i="6"/>
  <c r="T2094" i="6"/>
  <c r="T2187" i="6"/>
  <c r="T1056" i="6"/>
  <c r="T407" i="6"/>
  <c r="T749" i="6"/>
  <c r="T2361" i="6"/>
  <c r="X2361" i="6" s="1"/>
  <c r="T304" i="6"/>
  <c r="T2225" i="6"/>
  <c r="T886" i="6"/>
  <c r="T207" i="6"/>
  <c r="T305" i="6"/>
  <c r="T1215" i="6"/>
  <c r="T1135" i="6"/>
  <c r="T2262" i="6"/>
  <c r="X2262" i="6" s="1"/>
  <c r="T1411" i="6"/>
  <c r="T1393" i="6"/>
  <c r="T336" i="6"/>
  <c r="T1755" i="6"/>
  <c r="T1826" i="6"/>
  <c r="T96" i="6"/>
  <c r="T1520" i="6"/>
  <c r="T313" i="6"/>
  <c r="T476" i="6"/>
  <c r="T1597" i="6"/>
  <c r="T2085" i="6"/>
  <c r="T353" i="6"/>
  <c r="T369" i="6"/>
  <c r="T2098" i="6"/>
  <c r="T1218" i="6"/>
  <c r="T867" i="6"/>
  <c r="T900" i="6"/>
  <c r="T1777" i="6"/>
  <c r="T451" i="6"/>
  <c r="T2080" i="6"/>
  <c r="T2113" i="6"/>
  <c r="T418" i="6"/>
  <c r="T647" i="6"/>
  <c r="T709" i="6"/>
  <c r="T960" i="6"/>
  <c r="T1696" i="6"/>
  <c r="T672" i="6"/>
  <c r="T1231" i="6"/>
  <c r="T1786" i="6"/>
  <c r="T623" i="6"/>
  <c r="T1388" i="6"/>
  <c r="T1712" i="6"/>
  <c r="T2242" i="6"/>
  <c r="X2242" i="6" s="1"/>
  <c r="T2139" i="6"/>
  <c r="T550" i="6"/>
  <c r="T1957" i="6"/>
  <c r="T1426" i="6"/>
  <c r="T272" i="6"/>
  <c r="T2012" i="6"/>
  <c r="T812" i="6"/>
  <c r="T1654" i="6"/>
  <c r="T1798" i="6"/>
  <c r="T1672" i="6"/>
  <c r="T174" i="6"/>
  <c r="T516" i="6"/>
  <c r="T1094" i="6"/>
  <c r="T1744" i="6"/>
  <c r="T2142" i="6"/>
  <c r="T2060" i="6"/>
  <c r="T601" i="6"/>
  <c r="T692" i="6"/>
  <c r="T2144" i="6"/>
  <c r="T1345" i="6"/>
  <c r="T1288" i="6"/>
  <c r="T2308" i="6"/>
  <c r="X2308" i="6" s="1"/>
  <c r="T2132" i="6"/>
  <c r="T16" i="6"/>
  <c r="T158" i="6"/>
  <c r="T630" i="6"/>
  <c r="T1970" i="6"/>
  <c r="T1959" i="6"/>
  <c r="T289" i="6"/>
  <c r="T1034" i="6"/>
  <c r="T2013" i="6"/>
  <c r="T1064" i="6"/>
  <c r="T2305" i="6"/>
  <c r="T1595" i="6"/>
  <c r="T1171" i="6"/>
  <c r="T810" i="6"/>
  <c r="T208" i="6"/>
  <c r="T1893" i="6"/>
  <c r="T278" i="6"/>
  <c r="T1045" i="6"/>
  <c r="T146" i="6"/>
  <c r="T616" i="6"/>
  <c r="T1442" i="6"/>
  <c r="T1341" i="6"/>
  <c r="T520" i="6"/>
  <c r="T63" i="6"/>
  <c r="T1874" i="6"/>
  <c r="T901" i="6"/>
  <c r="T1508" i="6"/>
  <c r="T1878" i="6"/>
  <c r="T2079" i="6"/>
  <c r="T1613" i="6"/>
  <c r="T1569" i="6"/>
  <c r="T1012" i="6"/>
  <c r="T1161" i="6"/>
  <c r="T2130" i="6"/>
  <c r="T1952" i="6"/>
  <c r="T81" i="6"/>
  <c r="T2087" i="6"/>
  <c r="T1816" i="6"/>
  <c r="T929" i="6"/>
  <c r="T1911" i="6"/>
  <c r="T2152" i="6"/>
  <c r="T105" i="6"/>
  <c r="T13" i="6"/>
  <c r="T789" i="6"/>
  <c r="T1084" i="6"/>
  <c r="T302" i="6"/>
  <c r="T216" i="6"/>
  <c r="T1174" i="6"/>
  <c r="T1402" i="6"/>
  <c r="T1750" i="6"/>
  <c r="T534" i="6"/>
  <c r="T2246" i="6"/>
  <c r="X2246" i="6" s="1"/>
  <c r="T2123" i="6"/>
  <c r="T298" i="6"/>
  <c r="T1987" i="6"/>
  <c r="T1929" i="6"/>
  <c r="T2090" i="6"/>
  <c r="T1480" i="6"/>
  <c r="T1802" i="6"/>
  <c r="T827" i="6"/>
  <c r="T916" i="6"/>
  <c r="T1036" i="6"/>
  <c r="T1557" i="6"/>
  <c r="T1390" i="6"/>
  <c r="T1315" i="6"/>
  <c r="T876" i="6"/>
  <c r="T183" i="6"/>
  <c r="T375" i="6"/>
  <c r="T1637" i="6"/>
  <c r="T1661" i="6"/>
  <c r="T2238" i="6"/>
  <c r="X2238" i="6" s="1"/>
  <c r="T1692" i="6"/>
  <c r="T1150" i="6"/>
  <c r="T198" i="6"/>
  <c r="T1233" i="6"/>
  <c r="T2036" i="6"/>
  <c r="T1060" i="6"/>
  <c r="T1913" i="6"/>
  <c r="T467" i="6"/>
  <c r="T882" i="6"/>
  <c r="T1836" i="6"/>
  <c r="T1468" i="6"/>
  <c r="T524" i="6"/>
  <c r="T242" i="6"/>
  <c r="T2336" i="6"/>
  <c r="X2336" i="6" s="1"/>
  <c r="T378" i="6"/>
  <c r="T540" i="6"/>
  <c r="T1131" i="6"/>
  <c r="T145" i="6"/>
  <c r="T309" i="6"/>
  <c r="T2188" i="6"/>
  <c r="T926" i="6"/>
  <c r="T906" i="6"/>
  <c r="T1255" i="6"/>
  <c r="T2220" i="6"/>
  <c r="T311" i="6"/>
  <c r="T1948" i="6"/>
  <c r="T189" i="6"/>
  <c r="T828" i="6"/>
  <c r="T1307" i="6"/>
  <c r="T1972" i="6"/>
  <c r="T821" i="6"/>
  <c r="T1400" i="6"/>
  <c r="T627" i="6"/>
  <c r="T1245" i="6"/>
  <c r="T1749" i="6"/>
  <c r="T2245" i="6"/>
  <c r="X2245" i="6" s="1"/>
  <c r="T557" i="6"/>
  <c r="T1410" i="6"/>
  <c r="T87" i="6"/>
  <c r="T2216" i="6"/>
  <c r="T962" i="6"/>
  <c r="T1614" i="6"/>
  <c r="T2175" i="6"/>
  <c r="T511" i="6"/>
  <c r="T2267" i="6"/>
  <c r="X2267" i="6" s="1"/>
  <c r="T1821" i="6"/>
  <c r="T1142" i="6"/>
  <c r="T737" i="6"/>
  <c r="T640" i="6"/>
  <c r="T1862" i="6"/>
  <c r="T1586" i="6"/>
  <c r="T2078" i="6"/>
  <c r="T1184" i="6"/>
  <c r="T1472" i="6"/>
  <c r="T1681" i="6"/>
  <c r="T1283" i="6"/>
  <c r="T579" i="6"/>
  <c r="T489" i="6"/>
  <c r="T961" i="6"/>
  <c r="T1466" i="6"/>
  <c r="T2323" i="6"/>
  <c r="X2323" i="6" s="1"/>
  <c r="T48" i="6"/>
  <c r="T288" i="6"/>
  <c r="T2184" i="6"/>
  <c r="T391" i="6"/>
  <c r="T1815" i="6"/>
  <c r="T1643" i="6"/>
  <c r="T555" i="6"/>
  <c r="T1928" i="6"/>
  <c r="T2017" i="6"/>
  <c r="T1623" i="6"/>
  <c r="T2229" i="6"/>
  <c r="T1183" i="6"/>
  <c r="T428" i="6"/>
  <c r="T1567" i="6"/>
  <c r="T1570" i="6"/>
  <c r="T1579" i="6"/>
  <c r="T2037" i="6"/>
  <c r="T1389" i="6"/>
  <c r="T399" i="6"/>
  <c r="T1748" i="6"/>
  <c r="T1532" i="6"/>
  <c r="T323" i="6"/>
  <c r="T884" i="6"/>
  <c r="T1711" i="6"/>
  <c r="T1025" i="6"/>
  <c r="T912" i="6"/>
  <c r="T1126" i="6"/>
  <c r="T2315" i="6"/>
  <c r="X2315" i="6" s="1"/>
  <c r="T830" i="6"/>
  <c r="T381" i="6"/>
  <c r="T1119" i="6"/>
  <c r="T53" i="6"/>
  <c r="T1645" i="6"/>
  <c r="T2043" i="6"/>
  <c r="T1381" i="6"/>
  <c r="T303" i="6"/>
  <c r="T1592" i="6"/>
  <c r="T1423" i="6"/>
  <c r="T685" i="6"/>
  <c r="T61" i="6"/>
  <c r="T270" i="6"/>
  <c r="T969" i="6"/>
  <c r="T1644" i="6"/>
  <c r="T1055" i="6"/>
  <c r="T1048" i="6"/>
  <c r="T389" i="6"/>
  <c r="T1669" i="6"/>
  <c r="T560" i="6"/>
  <c r="T319" i="6"/>
  <c r="T1168" i="6"/>
  <c r="T2061" i="6"/>
  <c r="T725" i="6"/>
  <c r="T712" i="6"/>
  <c r="T464" i="6"/>
  <c r="T2197" i="6"/>
  <c r="T2169" i="6"/>
  <c r="T751" i="6"/>
  <c r="T1609" i="6"/>
  <c r="T1573" i="6"/>
  <c r="T80" i="6"/>
  <c r="T1406" i="6"/>
  <c r="T421" i="6"/>
  <c r="T1655" i="6"/>
  <c r="T628" i="6"/>
  <c r="T1266" i="6"/>
  <c r="T2223" i="6"/>
  <c r="T185" i="6"/>
  <c r="T365" i="6"/>
  <c r="T444" i="6"/>
  <c r="T1838" i="6"/>
  <c r="T1090" i="6"/>
  <c r="T197" i="6"/>
  <c r="T2021" i="6"/>
  <c r="T825" i="6"/>
  <c r="T811" i="6"/>
  <c r="T880" i="6"/>
  <c r="T870" i="6"/>
  <c r="T148" i="6"/>
  <c r="T156" i="6"/>
  <c r="T377" i="6"/>
  <c r="T1075" i="6"/>
  <c r="T222" i="6"/>
  <c r="T1290" i="6"/>
  <c r="T563" i="6"/>
  <c r="T1783" i="6"/>
  <c r="T2217" i="6"/>
  <c r="T1031" i="6"/>
  <c r="T1771" i="6"/>
  <c r="T1009" i="6"/>
  <c r="T1317" i="6"/>
  <c r="T868" i="6"/>
  <c r="T1117" i="6"/>
  <c r="T1931" i="6"/>
  <c r="T460" i="6"/>
  <c r="T1310" i="6"/>
  <c r="T834" i="6"/>
  <c r="T1098" i="6"/>
  <c r="T2241" i="6"/>
  <c r="X2241" i="6" s="1"/>
  <c r="T1318" i="6"/>
  <c r="T245" i="6"/>
  <c r="T275" i="6"/>
  <c r="T1590" i="6"/>
  <c r="T1038" i="6"/>
  <c r="T171" i="6"/>
  <c r="T220" i="6"/>
  <c r="T1607" i="6"/>
  <c r="T411" i="6"/>
  <c r="T571" i="6"/>
  <c r="T1096" i="6"/>
  <c r="T741" i="6"/>
  <c r="T1825" i="6"/>
  <c r="T1226" i="6"/>
  <c r="T735" i="6"/>
  <c r="T51" i="6"/>
  <c r="T1214" i="6"/>
  <c r="T25" i="6"/>
  <c r="T103" i="6"/>
  <c r="T328" i="6"/>
  <c r="T1143" i="6"/>
  <c r="T694" i="6"/>
  <c r="T1886" i="6"/>
  <c r="T1963" i="6"/>
  <c r="T180" i="6"/>
  <c r="T2003" i="6"/>
  <c r="T556" i="6"/>
  <c r="T646" i="6"/>
  <c r="T794" i="6"/>
  <c r="T153" i="6"/>
  <c r="T710" i="6"/>
  <c r="T1148" i="6"/>
  <c r="T890" i="6"/>
  <c r="T2249" i="6"/>
  <c r="X2249" i="6" s="1"/>
  <c r="T344" i="6"/>
  <c r="T1626" i="6"/>
  <c r="T500" i="6"/>
  <c r="T2210" i="6"/>
  <c r="T1943" i="6"/>
  <c r="T1363" i="6"/>
  <c r="T1522" i="6"/>
  <c r="T2193" i="6"/>
  <c r="T1989" i="6"/>
  <c r="T54" i="6"/>
  <c r="T1254" i="6"/>
  <c r="T2058" i="6"/>
  <c r="T988" i="6"/>
  <c r="T2062" i="6"/>
  <c r="T2171" i="6"/>
  <c r="T531" i="6"/>
  <c r="T1979" i="6"/>
  <c r="T1780" i="6"/>
  <c r="T1714" i="6"/>
  <c r="T1860" i="6"/>
  <c r="T488" i="6"/>
  <c r="T1364" i="6"/>
  <c r="T259" i="6"/>
  <c r="T402" i="6"/>
  <c r="T130" i="6"/>
  <c r="T591" i="6"/>
  <c r="T1810" i="6"/>
  <c r="T873" i="6"/>
  <c r="T1624" i="6"/>
  <c r="T2028" i="6"/>
  <c r="T496" i="6"/>
  <c r="T1323" i="6"/>
  <c r="T804" i="6"/>
  <c r="T726" i="6"/>
  <c r="T2089" i="6"/>
  <c r="T1631" i="6"/>
  <c r="T1279" i="6"/>
  <c r="T547" i="6"/>
  <c r="T548" i="6"/>
  <c r="T1145" i="6"/>
  <c r="T2284" i="6"/>
  <c r="T2360" i="6"/>
  <c r="X2360" i="6" s="1"/>
  <c r="T2290" i="6"/>
  <c r="X2290" i="6" s="1"/>
  <c r="T1533" i="6"/>
  <c r="T470" i="6"/>
  <c r="T2070" i="6"/>
  <c r="T1897" i="6"/>
  <c r="T1418" i="6"/>
  <c r="T413" i="6"/>
  <c r="T807" i="6"/>
  <c r="T2359" i="6"/>
  <c r="X2359" i="6" s="1"/>
  <c r="T1663" i="6"/>
  <c r="T687" i="6"/>
  <c r="T908" i="6"/>
  <c r="T1555" i="6"/>
  <c r="T530" i="6"/>
  <c r="T813" i="6"/>
  <c r="T1195" i="6"/>
  <c r="T1261" i="6"/>
  <c r="T902" i="6"/>
  <c r="T188" i="6"/>
  <c r="T2167" i="6"/>
  <c r="T1563" i="6"/>
  <c r="T1489" i="6"/>
  <c r="T1093" i="6"/>
  <c r="T376" i="6"/>
  <c r="T1684" i="6"/>
  <c r="T561" i="6"/>
  <c r="T1463" i="6"/>
  <c r="T817" i="6"/>
  <c r="T2272" i="6"/>
  <c r="X2272" i="6" s="1"/>
  <c r="T584" i="6"/>
  <c r="T568" i="6"/>
  <c r="T286" i="6"/>
  <c r="T450" i="6"/>
  <c r="T2024" i="6"/>
  <c r="T2177" i="6"/>
  <c r="T510" i="6"/>
  <c r="T860" i="6"/>
  <c r="T1073" i="6"/>
  <c r="T1875" i="6"/>
  <c r="T1634" i="6"/>
  <c r="T654" i="6"/>
  <c r="T79" i="6"/>
  <c r="T2345" i="6"/>
  <c r="X2345" i="6" s="1"/>
  <c r="T537" i="6"/>
  <c r="T324" i="6"/>
  <c r="T863" i="6"/>
  <c r="T2091" i="6"/>
  <c r="T621" i="6"/>
  <c r="T1849" i="6"/>
  <c r="T610" i="6"/>
  <c r="T1605" i="6"/>
  <c r="T1033" i="6"/>
  <c r="T2327" i="6"/>
  <c r="T213" i="6"/>
  <c r="T55" i="6"/>
  <c r="T1678" i="6"/>
  <c r="T294" i="6"/>
  <c r="T1679" i="6"/>
  <c r="T919" i="6"/>
  <c r="T967" i="6"/>
  <c r="T359" i="6"/>
  <c r="T1332" i="6"/>
  <c r="T805" i="6"/>
  <c r="T690" i="6"/>
  <c r="T1014" i="6"/>
  <c r="T1324" i="6"/>
  <c r="T1325" i="6"/>
  <c r="T1197" i="6"/>
  <c r="T32" i="6"/>
  <c r="T1376" i="6"/>
  <c r="T1758" i="6"/>
  <c r="T582" i="6"/>
  <c r="T829" i="6"/>
  <c r="T1281" i="6"/>
  <c r="T1715" i="6"/>
  <c r="T1529" i="6"/>
  <c r="T318" i="6"/>
  <c r="T331" i="6"/>
  <c r="T964" i="6"/>
  <c r="T1006" i="6"/>
  <c r="T1883" i="6"/>
  <c r="T1666" i="6"/>
  <c r="T1334" i="6"/>
  <c r="T1509" i="6"/>
  <c r="T2295" i="6"/>
  <c r="X2295" i="6" s="1"/>
  <c r="T386" i="6"/>
  <c r="T439" i="6"/>
  <c r="T1247" i="6"/>
  <c r="T1407" i="6"/>
  <c r="T1203" i="6"/>
  <c r="T483" i="6"/>
  <c r="T1129" i="6"/>
  <c r="T495" i="6"/>
  <c r="T490" i="6"/>
  <c r="T2283" i="6"/>
  <c r="X2283" i="6" s="1"/>
  <c r="T1398" i="6"/>
  <c r="T514" i="6"/>
  <c r="T1632" i="6"/>
  <c r="T163" i="6"/>
  <c r="T1200" i="6"/>
  <c r="T1611" i="6"/>
  <c r="T1395" i="6"/>
  <c r="T862" i="6"/>
  <c r="T1698" i="6"/>
  <c r="T1572" i="6"/>
  <c r="T578" i="6"/>
  <c r="T1868" i="6"/>
  <c r="T2334" i="6"/>
  <c r="X2334" i="6" s="1"/>
  <c r="T56" i="6"/>
  <c r="T523" i="6"/>
  <c r="T1165" i="6"/>
  <c r="T211" i="6"/>
  <c r="T1127" i="6"/>
  <c r="T1054" i="6"/>
  <c r="T1927" i="6"/>
  <c r="T129" i="6"/>
  <c r="T2331" i="6"/>
  <c r="X2331" i="6" s="1"/>
  <c r="T1866" i="6"/>
  <c r="T1404" i="6"/>
  <c r="T29" i="6"/>
  <c r="T1922" i="6"/>
  <c r="T491" i="6"/>
  <c r="T134" i="6"/>
  <c r="T587" i="6"/>
  <c r="T1253" i="6"/>
  <c r="T281" i="6"/>
  <c r="T1367" i="6"/>
  <c r="T1439" i="6"/>
  <c r="T1412" i="6"/>
  <c r="T1110" i="6"/>
  <c r="T361" i="6"/>
  <c r="T1088" i="6"/>
  <c r="T1680" i="6"/>
  <c r="T2072" i="6"/>
  <c r="T2082" i="6"/>
  <c r="T1754" i="6"/>
  <c r="T1068" i="6"/>
  <c r="T1506" i="6"/>
  <c r="T980" i="6"/>
  <c r="T783" i="6"/>
  <c r="T1598" i="6"/>
  <c r="T2143" i="6"/>
  <c r="T1848" i="6"/>
  <c r="T1832" i="6"/>
  <c r="T1065" i="6"/>
  <c r="T669" i="6"/>
  <c r="T512" i="6"/>
  <c r="T1589" i="6"/>
  <c r="T1409" i="6"/>
  <c r="T1725" i="6"/>
  <c r="T1785" i="6"/>
  <c r="T473" i="6"/>
  <c r="T1942" i="6"/>
  <c r="T1220" i="6"/>
  <c r="T334" i="6"/>
  <c r="T665" i="6"/>
  <c r="T1109" i="6"/>
  <c r="T1806" i="6"/>
  <c r="T2148" i="6"/>
  <c r="T2212" i="6"/>
  <c r="T2118" i="6"/>
  <c r="T1923" i="6"/>
  <c r="T2116" i="6"/>
  <c r="T1421" i="6"/>
  <c r="T663" i="6"/>
  <c r="T52" i="6"/>
  <c r="T345" i="6"/>
  <c r="T1583" i="6"/>
  <c r="T686" i="6"/>
  <c r="T2095" i="6"/>
  <c r="T1766" i="6"/>
  <c r="T1724" i="6"/>
  <c r="T2008" i="6"/>
  <c r="T2309" i="6"/>
  <c r="T2258" i="6"/>
  <c r="X2258" i="6" s="1"/>
  <c r="T139" i="6"/>
  <c r="T2032" i="6"/>
  <c r="T1434" i="6"/>
  <c r="T1673" i="6"/>
  <c r="T461" i="6"/>
  <c r="T2026" i="6"/>
  <c r="T1807" i="6"/>
  <c r="T95" i="6"/>
  <c r="T2311" i="6"/>
  <c r="T905" i="6"/>
  <c r="T1885" i="6"/>
  <c r="T159" i="6"/>
  <c r="T1092" i="6"/>
  <c r="T1599" i="6"/>
  <c r="T1743" i="6"/>
  <c r="T1510" i="6"/>
  <c r="T2111" i="6"/>
  <c r="T1382" i="6"/>
  <c r="T395" i="6"/>
  <c r="T2063" i="6"/>
  <c r="T2314" i="6"/>
  <c r="T1722" i="6"/>
  <c r="T2083" i="6"/>
  <c r="T2191" i="6"/>
  <c r="T2059" i="6"/>
  <c r="T1419" i="6"/>
  <c r="T144" i="6"/>
  <c r="T1173" i="6"/>
  <c r="T1649" i="6"/>
  <c r="T1061" i="6"/>
  <c r="T1246" i="6"/>
  <c r="T2149" i="6"/>
  <c r="T364" i="6"/>
  <c r="T1016" i="6"/>
  <c r="T835" i="6"/>
  <c r="T963" i="6"/>
  <c r="T1734" i="6"/>
  <c r="T1285" i="6"/>
  <c r="T750" i="6"/>
  <c r="T898" i="6"/>
  <c r="T1591" i="6"/>
  <c r="T748" i="6"/>
  <c r="T1835" i="6"/>
  <c r="T588" i="6"/>
  <c r="T315" i="6"/>
  <c r="T327" i="6"/>
  <c r="T1103" i="6"/>
  <c r="T1358" i="6"/>
  <c r="T1483" i="6"/>
  <c r="T1901" i="6"/>
  <c r="T896" i="6"/>
  <c r="T1571" i="6"/>
  <c r="T2265" i="6"/>
  <c r="X2265" i="6" s="1"/>
  <c r="T683" i="6"/>
  <c r="T383" i="6"/>
  <c r="T662" i="6"/>
  <c r="T1910" i="6"/>
  <c r="T1118" i="6"/>
  <c r="T800" i="6"/>
  <c r="T923" i="6"/>
  <c r="T1763" i="6"/>
  <c r="T820" i="6"/>
  <c r="T2128" i="6"/>
  <c r="T1761" i="6"/>
  <c r="T1917" i="6"/>
  <c r="T1379" i="6"/>
  <c r="T1122" i="6"/>
  <c r="T177" i="6"/>
  <c r="T1887" i="6"/>
  <c r="T2025" i="6"/>
  <c r="T1059" i="6"/>
  <c r="T695" i="6"/>
  <c r="T596" i="6"/>
  <c r="T343" i="6"/>
  <c r="T246" i="6"/>
  <c r="T1473" i="6"/>
  <c r="T312" i="6"/>
  <c r="T1790" i="6"/>
  <c r="T1459" i="6"/>
  <c r="T1541" i="6"/>
  <c r="T883" i="6"/>
  <c r="T586" i="6"/>
  <c r="T341" i="6"/>
  <c r="T1782" i="6"/>
  <c r="T147" i="6"/>
  <c r="T2041" i="6"/>
  <c r="T971" i="6"/>
  <c r="T1461" i="6"/>
  <c r="T542" i="6"/>
  <c r="T1869" i="6"/>
  <c r="T1559" i="6"/>
  <c r="T1330" i="6"/>
  <c r="T1916" i="6"/>
  <c r="T999" i="6"/>
  <c r="T326" i="6"/>
  <c r="T291" i="6"/>
  <c r="T2055" i="6"/>
  <c r="T2195" i="6"/>
  <c r="T1938" i="6"/>
  <c r="T15" i="6"/>
  <c r="T1187" i="6"/>
  <c r="T1796" i="6"/>
  <c r="T462" i="6"/>
  <c r="T776" i="6"/>
  <c r="T1960" i="6"/>
  <c r="T1000" i="6"/>
  <c r="T269" i="6"/>
  <c r="T541" i="6"/>
  <c r="T1429" i="6"/>
  <c r="T1147" i="6"/>
  <c r="T1023" i="6"/>
  <c r="T204" i="6"/>
  <c r="T1633" i="6"/>
  <c r="T1831" i="6"/>
  <c r="T1152" i="6"/>
  <c r="T162" i="6"/>
  <c r="T338" i="6"/>
  <c r="T1912" i="6"/>
  <c r="T2000" i="6"/>
  <c r="T1704" i="6"/>
  <c r="T412" i="6"/>
  <c r="T738" i="6"/>
  <c r="T1639" i="6"/>
  <c r="T2119" i="6"/>
  <c r="T1304" i="6"/>
  <c r="T339" i="6"/>
  <c r="T1683" i="6"/>
  <c r="T922" i="6"/>
  <c r="T576" i="6"/>
  <c r="T235" i="6"/>
  <c r="T1762" i="6"/>
  <c r="T2201" i="6"/>
  <c r="T394" i="6"/>
  <c r="T2179" i="6"/>
  <c r="T1855" i="6"/>
  <c r="T850" i="6"/>
  <c r="T181" i="6"/>
  <c r="T1651" i="6"/>
  <c r="T1116" i="6"/>
  <c r="T2218" i="6"/>
  <c r="T1167" i="6"/>
  <c r="T815" i="6"/>
  <c r="T433" i="6"/>
  <c r="T1863" i="6"/>
  <c r="T1562" i="6"/>
  <c r="T306" i="6"/>
  <c r="T2324" i="6"/>
  <c r="T637" i="6"/>
  <c r="T1717" i="6"/>
  <c r="T295" i="6"/>
  <c r="T44" i="6"/>
  <c r="T1170" i="6"/>
  <c r="T1542" i="6"/>
  <c r="T1263" i="6"/>
  <c r="T1375" i="6"/>
  <c r="T398" i="6"/>
  <c r="T2325" i="6"/>
  <c r="T1053" i="6"/>
  <c r="T1019" i="6"/>
  <c r="T135" i="6"/>
  <c r="T152" i="6"/>
  <c r="T1340" i="6"/>
  <c r="T403" i="6"/>
  <c r="T172" i="6"/>
  <c r="T1622" i="6"/>
  <c r="T837" i="6"/>
  <c r="T589" i="6"/>
  <c r="T477" i="6"/>
  <c r="T1606" i="6"/>
  <c r="T2011" i="6"/>
  <c r="T766" i="6"/>
  <c r="T2214" i="6"/>
  <c r="T1078" i="6"/>
  <c r="T768" i="6"/>
  <c r="T2115" i="6"/>
  <c r="T678" i="6"/>
  <c r="T1172" i="6"/>
  <c r="T1353" i="6"/>
  <c r="T2181" i="6"/>
  <c r="T258" i="6"/>
  <c r="T138" i="6"/>
  <c r="T1662" i="6"/>
  <c r="T814" i="6"/>
  <c r="T1731" i="6"/>
  <c r="T1464" i="6"/>
  <c r="T329" i="6"/>
  <c r="T740" i="6"/>
  <c r="T1962" i="6"/>
  <c r="T1154" i="6"/>
  <c r="T660" i="6"/>
  <c r="T157" i="6"/>
  <c r="T1190" i="6"/>
  <c r="T1271" i="6"/>
  <c r="T573" i="6"/>
  <c r="T1296" i="6"/>
  <c r="T1505" i="6"/>
  <c r="T88" i="6"/>
  <c r="T1756" i="6"/>
  <c r="T320" i="6"/>
  <c r="T2129" i="6"/>
  <c r="T693" i="6"/>
  <c r="T1213" i="6"/>
  <c r="T1240" i="6"/>
  <c r="T1194" i="6"/>
  <c r="T1697" i="6"/>
  <c r="T1087" i="6"/>
  <c r="T977" i="6"/>
  <c r="T889" i="6"/>
  <c r="T401" i="6"/>
  <c r="T2126" i="6"/>
  <c r="T878" i="6"/>
  <c r="T658" i="6"/>
  <c r="T1035" i="6"/>
  <c r="T1879" i="6"/>
  <c r="T196" i="6"/>
  <c r="T777" i="6"/>
  <c r="T2185" i="6"/>
  <c r="T661" i="6"/>
  <c r="T2038" i="6"/>
  <c r="T110" i="6"/>
  <c r="T756" i="6"/>
  <c r="T515" i="6"/>
  <c r="T757" i="6"/>
  <c r="T352" i="6"/>
  <c r="T1123" i="6"/>
  <c r="T1842" i="6"/>
  <c r="T892" i="6"/>
  <c r="T1427" i="6"/>
  <c r="T1493" i="6"/>
  <c r="T1884" i="6"/>
  <c r="T593" i="6"/>
  <c r="T340" i="6"/>
  <c r="T2318" i="6"/>
  <c r="X2318" i="6" s="1"/>
  <c r="T982" i="6"/>
  <c r="T1703" i="6"/>
  <c r="T1462" i="6"/>
  <c r="T2093" i="6"/>
  <c r="T1581" i="6"/>
  <c r="T1839" i="6"/>
  <c r="T1934" i="6"/>
  <c r="T1365" i="6"/>
  <c r="T384" i="6"/>
  <c r="T1076" i="6"/>
  <c r="T2168" i="6"/>
  <c r="T1182" i="6"/>
  <c r="T1921" i="6"/>
  <c r="T2134" i="6"/>
  <c r="T463" i="6"/>
  <c r="T1593" i="6"/>
  <c r="T1853" i="6"/>
  <c r="T1294" i="6"/>
  <c r="T986" i="6"/>
  <c r="T600" i="6"/>
  <c r="T1909" i="6"/>
  <c r="T282" i="6"/>
  <c r="T1531" i="6"/>
  <c r="T1394" i="6"/>
  <c r="T881" i="6"/>
  <c r="T517" i="6"/>
  <c r="T833" i="6"/>
  <c r="T2100" i="6"/>
  <c r="T970" i="6"/>
  <c r="T1492" i="6"/>
  <c r="T2244" i="6"/>
  <c r="X2244" i="6" s="1"/>
  <c r="T2034" i="6"/>
  <c r="T564" i="6"/>
  <c r="T872" i="6"/>
  <c r="T2248" i="6"/>
  <c r="X2248" i="6" s="1"/>
  <c r="T452" i="6"/>
  <c r="T362" i="6"/>
  <c r="T321" i="6"/>
  <c r="T1538" i="6"/>
  <c r="T474" i="6"/>
  <c r="T1889" i="6"/>
  <c r="T744" i="6"/>
  <c r="T2226" i="6"/>
  <c r="T995" i="6"/>
  <c r="T132" i="6"/>
  <c r="T1351" i="6"/>
  <c r="T1112" i="6"/>
  <c r="T1437" i="6"/>
  <c r="T173" i="6"/>
  <c r="T2097" i="6"/>
  <c r="T1965" i="6"/>
  <c r="T1707" i="6"/>
  <c r="T408" i="6"/>
  <c r="T1659" i="6"/>
  <c r="T1939" i="6"/>
  <c r="T1577" i="6"/>
  <c r="T595" i="6"/>
  <c r="T1799" i="6"/>
  <c r="T1617" i="6"/>
  <c r="T285" i="6"/>
  <c r="T195" i="6"/>
  <c r="T1297" i="6"/>
  <c r="T909" i="6"/>
  <c r="T1153" i="6"/>
  <c r="T1495" i="6"/>
  <c r="T552" i="6"/>
  <c r="T1726" i="6"/>
  <c r="T993" i="6"/>
  <c r="T798" i="6"/>
  <c r="T718" i="6"/>
  <c r="T1820" i="6"/>
  <c r="T466" i="6"/>
  <c r="T1015" i="6"/>
  <c r="T1640" i="6"/>
  <c r="T1565" i="6"/>
  <c r="T1336" i="6"/>
  <c r="T583" i="6"/>
  <c r="T994" i="6"/>
  <c r="T396" i="6"/>
  <c r="T1030" i="6"/>
  <c r="T1877" i="6"/>
  <c r="T855" i="6"/>
  <c r="T1306" i="6"/>
  <c r="T2042" i="6"/>
  <c r="T1739" i="6"/>
  <c r="T2312" i="6"/>
  <c r="T284" i="6"/>
  <c r="T1519" i="6"/>
  <c r="T347" i="6"/>
  <c r="T1628" i="6"/>
  <c r="T666" i="6"/>
  <c r="T1846" i="6"/>
  <c r="T18" i="6"/>
  <c r="T554" i="6"/>
  <c r="T45" i="6"/>
  <c r="T1602" i="6"/>
  <c r="T1830" i="6"/>
  <c r="T1486" i="6"/>
  <c r="T1435" i="6"/>
  <c r="T2340" i="6"/>
  <c r="X2340" i="6" s="1"/>
  <c r="T2157" i="6"/>
  <c r="X2157" i="6" s="1"/>
  <c r="T1474" i="6"/>
  <c r="T1986" i="6"/>
  <c r="T1564" i="6"/>
  <c r="T186" i="6"/>
  <c r="T1178" i="6"/>
  <c r="T1843" i="6"/>
  <c r="T612" i="6"/>
  <c r="T1362" i="6"/>
  <c r="T19" i="6"/>
  <c r="T475" i="6"/>
  <c r="T1046" i="6"/>
  <c r="T528" i="6"/>
  <c r="T1137" i="6"/>
  <c r="T203" i="6"/>
  <c r="T1278" i="6"/>
  <c r="T1128" i="6"/>
  <c r="T1180" i="6"/>
  <c r="T1089" i="6"/>
  <c r="T65" i="6"/>
  <c r="T2253" i="6"/>
  <c r="T1312" i="6"/>
  <c r="T877" i="6"/>
  <c r="T1920" i="6"/>
  <c r="T1269" i="6"/>
  <c r="T1793" i="6"/>
  <c r="T2004" i="6"/>
  <c r="T371" i="6"/>
  <c r="T1925" i="6"/>
  <c r="T1625" i="6"/>
  <c r="T2328" i="6"/>
  <c r="X2328" i="6" s="1"/>
  <c r="T2304" i="6"/>
  <c r="X2304" i="6" s="1"/>
  <c r="T1576" i="6"/>
  <c r="T358" i="6"/>
  <c r="T2067" i="6"/>
  <c r="T1236" i="6"/>
  <c r="T1027" i="6"/>
  <c r="T787" i="6"/>
  <c r="T385" i="6"/>
  <c r="T175" i="6"/>
  <c r="T1415" i="6"/>
  <c r="T619" i="6"/>
  <c r="T446" i="6"/>
  <c r="T2254" i="6"/>
  <c r="X2254" i="6" s="1"/>
  <c r="T544" i="6"/>
  <c r="T17" i="6"/>
  <c r="T869" i="6"/>
  <c r="T1955" i="6"/>
  <c r="T879" i="6"/>
  <c r="T380" i="6"/>
  <c r="T1745" i="6"/>
  <c r="T1413" i="6"/>
  <c r="T249" i="6"/>
  <c r="T2289" i="6"/>
  <c r="X2289" i="6" s="1"/>
  <c r="T1907" i="6"/>
  <c r="T1998" i="6"/>
  <c r="T1537" i="6"/>
  <c r="T719" i="6"/>
  <c r="T1454" i="6"/>
  <c r="T802" i="6"/>
  <c r="T1636" i="6"/>
  <c r="T818" i="6"/>
  <c r="T1530" i="6"/>
  <c r="T330" i="6"/>
  <c r="T1360" i="6"/>
  <c r="T206" i="6"/>
  <c r="T772" i="6"/>
  <c r="T1299" i="6"/>
  <c r="T1465" i="6"/>
  <c r="T1535" i="6"/>
  <c r="T1219" i="6"/>
  <c r="T758" i="6"/>
  <c r="T1024" i="6"/>
  <c r="T12" i="6"/>
  <c r="T1988" i="6"/>
  <c r="T2121" i="6"/>
  <c r="T123" i="6"/>
  <c r="T1277" i="6"/>
  <c r="T875" i="6"/>
  <c r="T597" i="6"/>
  <c r="T914" i="6"/>
  <c r="T1377" i="6"/>
  <c r="T895" i="6"/>
  <c r="T1488" i="6"/>
  <c r="T1354" i="6"/>
  <c r="T987" i="6"/>
  <c r="T1596" i="6"/>
  <c r="T1794" i="6"/>
  <c r="T649" i="6"/>
  <c r="T1630" i="6"/>
  <c r="T218" i="6"/>
  <c r="T209" i="6"/>
  <c r="T1499" i="6"/>
  <c r="T1438" i="6"/>
  <c r="T1163" i="6"/>
  <c r="T858" i="6"/>
  <c r="T1357" i="6"/>
  <c r="T1859" i="6"/>
  <c r="T1773" i="6"/>
  <c r="T1544" i="6"/>
  <c r="T642" i="6"/>
  <c r="T1999" i="6"/>
  <c r="T617" i="6"/>
  <c r="T1252" i="6"/>
  <c r="T1487" i="6"/>
  <c r="T1401" i="6"/>
  <c r="T1982" i="6"/>
  <c r="T1819" i="6"/>
  <c r="T1914" i="6"/>
  <c r="T788" i="6"/>
  <c r="T2337" i="6"/>
  <c r="X2337" i="6" s="1"/>
  <c r="T2317" i="6"/>
  <c r="T2159" i="6"/>
  <c r="X2159" i="6" s="1"/>
  <c r="T1539" i="6"/>
  <c r="T577" i="6"/>
  <c r="T844" i="6"/>
  <c r="T1284" i="6"/>
  <c r="T1176" i="6"/>
  <c r="T594" i="6"/>
  <c r="T2165" i="6"/>
  <c r="X2165" i="6" s="1"/>
  <c r="T128" i="6"/>
  <c r="T1238" i="6"/>
  <c r="T238" i="6"/>
  <c r="T1225" i="6"/>
  <c r="T839" i="6"/>
  <c r="T368" i="6"/>
  <c r="T861" i="6"/>
  <c r="T1265" i="6"/>
  <c r="T1635" i="6"/>
  <c r="T1293" i="6"/>
  <c r="T790" i="6"/>
  <c r="T852" i="6"/>
  <c r="T1004" i="6"/>
  <c r="T1221" i="6"/>
  <c r="T445" i="6"/>
  <c r="T1503" i="6"/>
  <c r="T644" i="6"/>
  <c r="T784" i="6"/>
  <c r="T2071" i="6"/>
  <c r="T178" i="6"/>
  <c r="T1156" i="6"/>
  <c r="T388" i="6"/>
  <c r="T503" i="6"/>
  <c r="T244" i="6"/>
  <c r="T2084" i="6"/>
  <c r="T2349" i="6"/>
  <c r="X2349" i="6" s="1"/>
  <c r="T1809" i="6"/>
  <c r="T373" i="6"/>
  <c r="T2260" i="6"/>
  <c r="X2260" i="6" s="1"/>
  <c r="T847" i="6"/>
  <c r="T705" i="6"/>
  <c r="T1956" i="6"/>
  <c r="T1151" i="6"/>
  <c r="T1764" i="6"/>
  <c r="T2074" i="6"/>
  <c r="T1601" i="6"/>
  <c r="T1216" i="6"/>
  <c r="T2160" i="6"/>
  <c r="X2160" i="6" s="1"/>
  <c r="T1526" i="6"/>
  <c r="T667" i="6"/>
  <c r="T1580" i="6"/>
  <c r="T985" i="6"/>
  <c r="T816" i="6"/>
  <c r="T1095" i="6"/>
  <c r="T265" i="6"/>
  <c r="T422" i="6"/>
  <c r="T2173" i="6"/>
  <c r="T1648" i="6"/>
  <c r="T255" i="6"/>
  <c r="T1882" i="6"/>
  <c r="T2020" i="6"/>
  <c r="T536" i="6"/>
  <c r="T1017" i="6"/>
  <c r="T1944" i="6"/>
  <c r="T1966" i="6"/>
  <c r="T1302" i="6"/>
  <c r="T458" i="6"/>
  <c r="T382" i="6"/>
  <c r="T1057" i="6"/>
  <c r="T761" i="6"/>
  <c r="T635" i="6"/>
  <c r="T1021" i="6"/>
  <c r="T1478" i="6"/>
  <c r="T973" i="6"/>
  <c r="T414" i="6"/>
  <c r="T648" i="6"/>
  <c r="T2228" i="6"/>
  <c r="T1262" i="6"/>
  <c r="T224" i="6"/>
  <c r="T1192" i="6"/>
  <c r="T58" i="6"/>
  <c r="T1641" i="6"/>
  <c r="T2194" i="6"/>
  <c r="T2073" i="6"/>
  <c r="T1298" i="6"/>
  <c r="T120" i="6"/>
  <c r="T1804" i="6"/>
  <c r="T239" i="6"/>
  <c r="T448" i="6"/>
  <c r="T182" i="6"/>
  <c r="T2131" i="6"/>
  <c r="T733" i="6"/>
  <c r="T2027" i="6"/>
  <c r="T730" i="6"/>
  <c r="T221" i="6"/>
  <c r="T604" i="6"/>
  <c r="T1207" i="6"/>
  <c r="T1369" i="6"/>
  <c r="T1615" i="6"/>
  <c r="T1043" i="6"/>
  <c r="T2092" i="6"/>
  <c r="T1947" i="6"/>
  <c r="T2227" i="6"/>
  <c r="T66" i="6"/>
  <c r="T350" i="6"/>
  <c r="T747" i="6"/>
  <c r="T2205" i="6"/>
  <c r="T1536" i="6"/>
  <c r="T1196" i="6"/>
  <c r="T1440" i="6"/>
  <c r="T2275" i="6"/>
  <c r="X2275" i="6" s="1"/>
  <c r="T366" i="6"/>
  <c r="T1177" i="6"/>
  <c r="T1971" i="6"/>
  <c r="T167" i="6"/>
  <c r="T1350" i="6"/>
  <c r="T317" i="6"/>
  <c r="T357" i="6"/>
  <c r="T2264" i="6"/>
  <c r="T1701" i="6"/>
  <c r="T1949" i="6"/>
  <c r="T767" i="6"/>
  <c r="T774" i="6"/>
  <c r="T267" i="6"/>
  <c r="T1969" i="6"/>
  <c r="T634" i="6"/>
  <c r="T1040" i="6"/>
  <c r="T273" i="6"/>
  <c r="T2310" i="6"/>
  <c r="T752" i="6"/>
  <c r="T533" i="6"/>
  <c r="T803" i="6"/>
  <c r="T1582" i="6"/>
  <c r="T1448" i="6"/>
  <c r="T2110" i="6"/>
  <c r="T111" i="6"/>
  <c r="T2307" i="6"/>
  <c r="T792" i="6"/>
  <c r="T1950" i="6"/>
  <c r="T1556" i="6"/>
  <c r="T632" i="6"/>
  <c r="T1918" i="6"/>
  <c r="T251" i="6"/>
  <c r="T2002" i="6"/>
  <c r="T1791" i="6"/>
  <c r="T2332" i="6"/>
  <c r="X2332" i="6" s="1"/>
  <c r="T2313" i="6"/>
  <c r="X2313" i="6" s="1"/>
  <c r="T179" i="6"/>
  <c r="T1108" i="6"/>
  <c r="T405" i="6"/>
  <c r="T1779" i="6"/>
  <c r="T842" i="6"/>
  <c r="T482" i="6"/>
  <c r="T1975" i="6"/>
  <c r="T2182" i="6"/>
  <c r="T771" i="6"/>
  <c r="T1551" i="6"/>
  <c r="T243" i="6"/>
  <c r="T769" i="6"/>
  <c r="T2281" i="6"/>
  <c r="X2281" i="6" s="1"/>
  <c r="T1660" i="6"/>
  <c r="T57" i="6"/>
  <c r="T1718" i="6"/>
  <c r="T2146" i="6"/>
  <c r="T2051" i="6"/>
  <c r="T1010" i="6"/>
  <c r="T1797" i="6"/>
  <c r="T638" i="6"/>
  <c r="T643" i="6"/>
  <c r="T1449" i="6"/>
  <c r="T1242" i="6"/>
  <c r="T1523" i="6"/>
  <c r="T1328" i="6"/>
  <c r="T562" i="6"/>
  <c r="T791" i="6"/>
  <c r="T2200" i="6"/>
  <c r="T1273" i="6"/>
  <c r="T1908" i="6"/>
  <c r="T1104" i="6"/>
  <c r="T2276" i="6"/>
  <c r="X2276" i="6" s="1"/>
  <c r="T996" i="6"/>
  <c r="T965" i="6"/>
  <c r="T2077" i="6"/>
  <c r="T427" i="6"/>
  <c r="T2137" i="6"/>
  <c r="T493" i="6"/>
  <c r="T1856" i="6"/>
  <c r="T2019" i="6"/>
  <c r="T1443" i="6"/>
  <c r="T650" i="6"/>
  <c r="T118" i="6"/>
  <c r="T509" i="6"/>
  <c r="T2211" i="6"/>
  <c r="T2039" i="6"/>
  <c r="T1638" i="6"/>
  <c r="T620" i="6"/>
  <c r="T393" i="6"/>
  <c r="T603" i="6"/>
  <c r="T436" i="6"/>
  <c r="T624" i="6"/>
  <c r="T2230" i="6"/>
  <c r="T423" i="6"/>
  <c r="T1844" i="6"/>
  <c r="T1378" i="6"/>
  <c r="T2247" i="6"/>
  <c r="X2247" i="6" s="1"/>
  <c r="T1926" i="6"/>
  <c r="T732" i="6"/>
  <c r="T1331" i="6"/>
  <c r="T1264" i="6"/>
  <c r="T1813" i="6"/>
  <c r="T142" i="6"/>
  <c r="T21" i="6"/>
  <c r="T1138" i="6"/>
  <c r="T1585" i="6"/>
  <c r="T1550" i="6"/>
  <c r="T1210" i="6"/>
  <c r="T2279" i="6"/>
  <c r="X2279" i="6" s="1"/>
  <c r="T1314" i="6"/>
  <c r="T1372" i="6"/>
  <c r="T1099" i="6"/>
  <c r="T1552" i="6"/>
  <c r="T1447" i="6"/>
  <c r="T565" i="6"/>
  <c r="T434" i="6"/>
  <c r="T2222" i="6"/>
  <c r="T1013" i="6"/>
  <c r="T2266" i="6"/>
  <c r="X2266" i="6" s="1"/>
  <c r="T355" i="6"/>
  <c r="T202" i="6"/>
  <c r="T592" i="6"/>
  <c r="T497" i="6"/>
  <c r="T1973" i="6"/>
  <c r="T279" i="6"/>
  <c r="T442" i="6"/>
  <c r="T1392" i="6"/>
  <c r="T1741" i="6"/>
  <c r="T903" i="6"/>
  <c r="T1049" i="6"/>
  <c r="T1424" i="6"/>
  <c r="T670" i="6"/>
  <c r="T1549" i="6"/>
  <c r="T704" i="6"/>
  <c r="T280" i="6"/>
  <c r="T703" i="6"/>
  <c r="T40" i="6"/>
  <c r="T2278" i="6"/>
  <c r="X2278" i="6" s="1"/>
  <c r="T2096" i="6"/>
  <c r="T1342" i="6"/>
  <c r="T585" i="6"/>
  <c r="T1201" i="6"/>
  <c r="T1870" i="6"/>
  <c r="T1430" i="6"/>
  <c r="T1668" i="6"/>
  <c r="T823" i="6"/>
  <c r="T1983" i="6"/>
  <c r="T1467" i="6"/>
  <c r="T731" i="6"/>
  <c r="T454" i="6"/>
  <c r="T684" i="6"/>
  <c r="T234" i="6"/>
  <c r="T1100" i="6"/>
  <c r="T325" i="6"/>
  <c r="T689" i="6"/>
  <c r="T232" i="6"/>
  <c r="T2198" i="6"/>
  <c r="T390" i="6"/>
  <c r="T333" i="6"/>
  <c r="T1008" i="6"/>
  <c r="T1208" i="6"/>
  <c r="T1067" i="6"/>
  <c r="T1445" i="6"/>
  <c r="T2288" i="6"/>
  <c r="T1333" i="6"/>
  <c r="T1120" i="6"/>
  <c r="T1772" i="6"/>
  <c r="T1961" i="6"/>
  <c r="T485" i="6"/>
  <c r="T1746" i="6"/>
  <c r="T2166" i="6"/>
  <c r="T2362" i="6"/>
  <c r="T387" i="6"/>
  <c r="T424" i="6"/>
  <c r="T1650" i="6"/>
  <c r="T2109" i="6"/>
  <c r="T507" i="6"/>
  <c r="T1385" i="6"/>
  <c r="T192" i="6"/>
  <c r="T966" i="6"/>
  <c r="T1316" i="6"/>
  <c r="T1086" i="6"/>
  <c r="T316" i="6"/>
  <c r="T848" i="6"/>
  <c r="T109" i="6"/>
  <c r="T2162" i="6"/>
  <c r="X2162" i="6" s="1"/>
  <c r="T1205" i="6"/>
  <c r="T519" i="6"/>
  <c r="T14" i="6"/>
  <c r="T2204" i="6"/>
  <c r="T1469" i="6"/>
  <c r="T2150" i="6"/>
  <c r="T472" i="6"/>
  <c r="T2045" i="6"/>
  <c r="T2035" i="6"/>
  <c r="T543" i="6"/>
  <c r="T1387" i="6"/>
  <c r="T1612" i="6"/>
  <c r="T190" i="6"/>
  <c r="T2183" i="6"/>
  <c r="T1978" i="6"/>
  <c r="T598" i="6"/>
  <c r="T257" i="6"/>
  <c r="T1347" i="6"/>
  <c r="T918" i="6"/>
  <c r="T2133" i="6"/>
  <c r="T613" i="6"/>
  <c r="T468" i="6"/>
  <c r="T513" i="6"/>
  <c r="T1981" i="6"/>
  <c r="T2029" i="6"/>
  <c r="T668" i="6"/>
  <c r="T2344" i="6"/>
  <c r="X2344" i="6" s="1"/>
  <c r="T2255" i="6"/>
  <c r="X2255" i="6" s="1"/>
  <c r="T1736" i="6"/>
  <c r="T2106" i="6"/>
  <c r="T1470" i="6"/>
  <c r="T525" i="6"/>
  <c r="T1212" i="6"/>
  <c r="T874" i="6"/>
  <c r="T1560" i="6"/>
  <c r="T754" i="6"/>
  <c r="T2319" i="6"/>
  <c r="T2243" i="6"/>
  <c r="X2243" i="6" s="1"/>
  <c r="T406" i="6"/>
  <c r="T526" i="6"/>
  <c r="T1179" i="6"/>
  <c r="T1250" i="6"/>
  <c r="T1039" i="6"/>
  <c r="T260" i="6"/>
  <c r="T1335" i="6"/>
  <c r="T1578" i="6"/>
  <c r="T866" i="6"/>
  <c r="T2081" i="6"/>
  <c r="T108" i="6"/>
  <c r="T1368" i="6"/>
  <c r="T2329" i="6"/>
  <c r="T1997" i="6"/>
  <c r="X1997" i="6" s="1"/>
  <c r="T972" i="6"/>
  <c r="T1759" i="6"/>
  <c r="T708" i="6"/>
  <c r="T631" i="6"/>
  <c r="T763" i="6"/>
  <c r="T2064" i="6"/>
  <c r="T2326" i="6"/>
  <c r="T2050" i="6"/>
  <c r="T885" i="6"/>
  <c r="T716" i="6"/>
  <c r="T1481" i="6"/>
  <c r="T2014" i="6"/>
  <c r="T983" i="6"/>
  <c r="T840" i="6"/>
  <c r="T1280" i="6"/>
  <c r="T1646" i="6"/>
  <c r="T1422" i="6"/>
  <c r="T1217" i="6"/>
  <c r="T1276" i="6"/>
  <c r="T845" i="6"/>
  <c r="T277" i="6"/>
  <c r="T760" i="6"/>
  <c r="T615" i="6"/>
  <c r="T1386" i="6"/>
  <c r="T266" i="6"/>
  <c r="T1185" i="6"/>
  <c r="T553" i="6"/>
  <c r="T297" i="6"/>
  <c r="T1050" i="6"/>
  <c r="T799" i="6"/>
  <c r="T1139" i="6"/>
  <c r="T2120" i="6"/>
  <c r="T1548" i="6"/>
  <c r="T1206" i="6"/>
  <c r="T131" i="6"/>
  <c r="T990" i="6"/>
  <c r="T778" i="6"/>
  <c r="T1458" i="6"/>
  <c r="T897" i="6"/>
  <c r="T2174" i="6"/>
  <c r="T806" i="6"/>
  <c r="T851" i="6"/>
  <c r="T2018" i="6"/>
  <c r="T1149" i="6"/>
  <c r="T723" i="6"/>
  <c r="T2338" i="6"/>
  <c r="X2338" i="6" s="1"/>
  <c r="T1069" i="6"/>
  <c r="T853" i="6"/>
  <c r="T440" i="6"/>
  <c r="T1198" i="6"/>
  <c r="T1425" i="6"/>
  <c r="T915" i="6"/>
  <c r="T1020" i="6"/>
  <c r="T1872" i="6"/>
  <c r="T50" i="6"/>
  <c r="T351" i="6"/>
  <c r="T1792" i="6"/>
  <c r="T1241" i="6"/>
  <c r="T1945" i="6"/>
  <c r="T1232" i="6"/>
  <c r="T1861" i="6"/>
  <c r="T1610" i="6"/>
  <c r="T342" i="6"/>
  <c r="T219" i="6"/>
  <c r="T1175" i="6"/>
  <c r="T521" i="6"/>
  <c r="T231" i="6"/>
  <c r="T629" i="6"/>
  <c r="T1188" i="6"/>
  <c r="T335" i="6"/>
  <c r="T1428" i="6"/>
  <c r="T332" i="6"/>
  <c r="T611" i="6"/>
  <c r="T545" i="6"/>
  <c r="T1980" i="6"/>
  <c r="T161" i="6"/>
  <c r="T410" i="6"/>
  <c r="T136" i="6"/>
  <c r="T2048" i="6"/>
  <c r="T1575" i="6"/>
  <c r="T1267" i="6"/>
  <c r="T618" i="6"/>
  <c r="T652" i="6"/>
  <c r="T722" i="6"/>
  <c r="T443" i="6"/>
  <c r="T785" i="6"/>
  <c r="T907" i="6"/>
  <c r="T1864" i="6"/>
  <c r="T2190" i="6"/>
  <c r="T184" i="6"/>
  <c r="T116" i="6"/>
  <c r="T1811" i="6"/>
  <c r="T1169" i="6"/>
  <c r="T1852" i="6"/>
  <c r="T992" i="6"/>
  <c r="T1343" i="6"/>
  <c r="T100" i="6"/>
  <c r="T657" i="6"/>
  <c r="T1940" i="6"/>
  <c r="T2135" i="6"/>
  <c r="T143" i="6"/>
  <c r="T696" i="6"/>
  <c r="T508" i="6"/>
  <c r="T1504" i="6"/>
  <c r="T707" i="6"/>
  <c r="T504" i="6"/>
  <c r="T2151" i="6"/>
  <c r="T974" i="6"/>
  <c r="T1344" i="6"/>
  <c r="T1026" i="6"/>
  <c r="T1193" i="6"/>
  <c r="T871" i="6"/>
  <c r="T1984" i="6"/>
  <c r="T1534" i="6"/>
  <c r="T727" i="6"/>
  <c r="T1063" i="6"/>
  <c r="T1735" i="6"/>
  <c r="T2176" i="6"/>
  <c r="T559" i="6"/>
  <c r="T498" i="6"/>
  <c r="T426" i="6"/>
  <c r="T1705" i="6"/>
  <c r="T187" i="6"/>
  <c r="T1985" i="6"/>
  <c r="T2145" i="6"/>
  <c r="T1824" i="6"/>
  <c r="T2274" i="6"/>
  <c r="X2274" i="6" s="1"/>
  <c r="T795" i="6"/>
  <c r="T456" i="6"/>
  <c r="T580" i="6"/>
  <c r="T569" i="6"/>
  <c r="T714" i="6"/>
  <c r="T356" i="6"/>
  <c r="T119" i="6"/>
  <c r="T1042" i="6"/>
  <c r="T1498" i="6"/>
  <c r="T290" i="6"/>
  <c r="T2339" i="6"/>
  <c r="X2339" i="6" s="1"/>
  <c r="T2322" i="6"/>
  <c r="X2322" i="6" s="1"/>
  <c r="T1867" i="6"/>
  <c r="T645" i="6"/>
  <c r="T2219" i="6"/>
  <c r="T1289" i="6"/>
  <c r="T532" i="6"/>
  <c r="T518" i="6"/>
  <c r="T1399" i="6"/>
  <c r="T20" i="6"/>
  <c r="T786" i="6"/>
  <c r="T241" i="6"/>
  <c r="T2263" i="6"/>
  <c r="X2263" i="6" s="1"/>
  <c r="T1105" i="6"/>
  <c r="T639" i="6"/>
  <c r="T2033" i="6"/>
  <c r="T1476" i="6"/>
  <c r="T1408" i="6"/>
  <c r="T2075" i="6"/>
  <c r="T465" i="6"/>
  <c r="T925" i="6"/>
  <c r="T236" i="6"/>
  <c r="T797" i="6"/>
  <c r="T2240" i="6"/>
  <c r="X2240" i="6" s="1"/>
  <c r="T764" i="6"/>
  <c r="T210" i="6"/>
  <c r="T1937" i="6"/>
  <c r="T469" i="6"/>
  <c r="T1513" i="6"/>
  <c r="T1224" i="6"/>
  <c r="T2209" i="6"/>
  <c r="T1234" i="6"/>
  <c r="T655" i="6"/>
  <c r="T1268" i="6"/>
  <c r="T1446" i="6"/>
  <c r="T2250" i="6"/>
  <c r="X2250" i="6" s="1"/>
  <c r="T1001" i="6"/>
  <c r="T1370" i="6"/>
  <c r="T864" i="6"/>
  <c r="T1397" i="6"/>
  <c r="T374" i="6"/>
  <c r="T1616" i="6"/>
  <c r="T30" i="6"/>
  <c r="T400" i="6"/>
  <c r="T215" i="6"/>
  <c r="T287" i="6"/>
  <c r="T432" i="6"/>
  <c r="T261" i="6"/>
  <c r="T1257" i="6"/>
  <c r="T1326" i="6"/>
  <c r="T1543" i="6"/>
  <c r="T1441" i="6"/>
  <c r="T2186" i="6"/>
  <c r="T1834" i="6"/>
  <c r="T36" i="6"/>
  <c r="T1685" i="6"/>
  <c r="T262" i="6"/>
  <c r="T641" i="6"/>
  <c r="T1733" i="6"/>
  <c r="T724" i="6"/>
  <c r="T2189" i="6"/>
  <c r="T348" i="6"/>
  <c r="T721" i="6"/>
  <c r="T1933" i="6"/>
  <c r="T2192" i="6"/>
  <c r="T1774" i="6"/>
  <c r="T2069" i="6"/>
  <c r="T2180" i="6"/>
  <c r="T1144" i="6"/>
  <c r="T824" i="6"/>
  <c r="T1361" i="6"/>
  <c r="T1352" i="6"/>
  <c r="T865" i="6"/>
  <c r="T2208" i="6"/>
  <c r="T438" i="6"/>
  <c r="T2203" i="6"/>
  <c r="T2346" i="6"/>
  <c r="X2346" i="6" s="1"/>
  <c r="T1841" i="6"/>
  <c r="T1951" i="6"/>
  <c r="T527" i="6"/>
  <c r="T1517" i="6"/>
  <c r="T1747" i="6"/>
  <c r="T1545" i="6"/>
  <c r="T782" i="6"/>
  <c r="T1751" i="6"/>
  <c r="T2347" i="6"/>
  <c r="X2347" i="6" s="1"/>
  <c r="T2001" i="6"/>
  <c r="T502" i="6"/>
  <c r="T1482" i="6"/>
  <c r="T762" i="6"/>
  <c r="T1561" i="6"/>
  <c r="T1160" i="6"/>
  <c r="T1728" i="6"/>
  <c r="T575" i="6"/>
  <c r="T1373" i="6"/>
  <c r="T2141" i="6"/>
  <c r="T1976" i="6"/>
  <c r="T1460" i="6"/>
  <c r="T2199" i="6"/>
  <c r="T1935" i="6"/>
  <c r="T1420" i="6"/>
  <c r="T1502" i="6"/>
  <c r="T363" i="6"/>
  <c r="T2333" i="6"/>
  <c r="X2333" i="6" s="1"/>
  <c r="T2342" i="6"/>
  <c r="X2342" i="6" s="1"/>
  <c r="T2164" i="6"/>
  <c r="X2164" i="6" s="1"/>
  <c r="T2196" i="6"/>
  <c r="T1211" i="6"/>
  <c r="T849" i="6"/>
  <c r="T1706" i="6"/>
  <c r="T1007" i="6"/>
  <c r="T1052" i="6"/>
  <c r="T2170" i="6"/>
  <c r="T1431" i="6"/>
  <c r="T2259" i="6"/>
  <c r="X2259" i="6" s="1"/>
  <c r="T673" i="6"/>
  <c r="T1300" i="6"/>
  <c r="T614" i="6"/>
  <c r="T1005" i="6"/>
  <c r="T1101" i="6"/>
  <c r="T728" i="6"/>
  <c r="T1338" i="6"/>
  <c r="T419" i="6"/>
  <c r="T2023" i="6"/>
  <c r="T1181" i="6"/>
  <c r="T1514" i="6"/>
  <c r="T567" i="6"/>
  <c r="T1371" i="6"/>
  <c r="T1282" i="6"/>
  <c r="T1896" i="6"/>
  <c r="T370" i="6"/>
  <c r="T1348" i="6"/>
  <c r="T1321" i="6"/>
  <c r="T1416" i="6"/>
  <c r="T2286" i="6"/>
  <c r="X2286" i="6" s="1"/>
  <c r="T2052" i="6"/>
  <c r="T1235" i="6"/>
  <c r="T535" i="6"/>
  <c r="T1186" i="6"/>
  <c r="T522" i="6"/>
  <c r="T1256" i="6"/>
  <c r="T1770" i="6"/>
  <c r="T978" i="6"/>
  <c r="T1494" i="6"/>
  <c r="T736" i="6"/>
  <c r="T1511" i="6"/>
  <c r="T372" i="6"/>
  <c r="T1727" i="6"/>
  <c r="T43" i="6"/>
  <c r="T1801" i="6"/>
  <c r="T127" i="6"/>
  <c r="T891" i="6"/>
  <c r="T1507" i="6"/>
  <c r="T47" i="6"/>
  <c r="T2112" i="6"/>
  <c r="T1968" i="6"/>
  <c r="T2215" i="6"/>
  <c r="T1124" i="6"/>
  <c r="T2068" i="6"/>
  <c r="T822" i="6"/>
  <c r="T1166" i="6"/>
  <c r="T1629" i="6"/>
  <c r="T781" i="6"/>
  <c r="T1471" i="6"/>
  <c r="T1022" i="6"/>
  <c r="T420" i="6"/>
  <c r="T416" i="6"/>
  <c r="T256" i="6"/>
  <c r="T1936" i="6"/>
  <c r="T2269" i="6"/>
  <c r="X2269" i="6" s="1"/>
  <c r="T1028" i="6"/>
  <c r="T1356" i="6"/>
  <c r="T1828" i="6"/>
  <c r="T126" i="6"/>
  <c r="T1857" i="6"/>
  <c r="T651" i="6"/>
  <c r="T1721" i="6"/>
  <c r="T240" i="6"/>
  <c r="T894" i="6"/>
  <c r="T609" i="6"/>
  <c r="T746" i="6"/>
  <c r="T606" i="6"/>
  <c r="T1818" i="6"/>
  <c r="T1243" i="6"/>
  <c r="T164" i="6"/>
  <c r="T113" i="6"/>
  <c r="T1677" i="6"/>
  <c r="T2114" i="6"/>
  <c r="T1102" i="6"/>
  <c r="T1136" i="6"/>
  <c r="T46" i="6"/>
  <c r="T1485" i="6"/>
  <c r="T1322" i="6"/>
  <c r="T1888" i="6"/>
  <c r="T409" i="6"/>
  <c r="T1812" i="6"/>
  <c r="T226" i="6"/>
  <c r="T1700" i="6"/>
  <c r="T1974" i="6"/>
  <c r="T819" i="6"/>
  <c r="T743" i="6"/>
  <c r="T2040" i="6"/>
  <c r="T98" i="6"/>
  <c r="T2099" i="6"/>
  <c r="T636" i="6"/>
  <c r="T112" i="6"/>
  <c r="T713" i="6"/>
  <c r="T1380" i="6"/>
  <c r="T1891" i="6"/>
  <c r="T904" i="6"/>
  <c r="T2271" i="6"/>
  <c r="T2213" i="6"/>
  <c r="T1845" i="6"/>
  <c r="T1546" i="6"/>
  <c r="T479" i="6"/>
  <c r="T314" i="6"/>
  <c r="T435" i="6"/>
  <c r="T1228" i="6"/>
  <c r="T1781" i="6"/>
  <c r="T2300" i="6"/>
  <c r="X2300" i="6" s="1"/>
  <c r="T1732" i="6"/>
  <c r="T1501" i="6"/>
  <c r="T1157" i="6"/>
  <c r="T887" i="6"/>
  <c r="T984" i="6"/>
  <c r="T1227" i="6"/>
  <c r="T1876" i="6"/>
  <c r="T1720" i="6"/>
  <c r="T1329" i="6"/>
  <c r="T1768" i="6"/>
  <c r="T1716" i="6"/>
  <c r="T570" i="6"/>
  <c r="T843" i="6"/>
  <c r="T856" i="6"/>
  <c r="T140" i="6"/>
  <c r="T1417" i="6"/>
  <c r="T141" i="6"/>
  <c r="T268" i="6"/>
  <c r="T1553" i="6"/>
  <c r="T551" i="6"/>
  <c r="T1871" i="6"/>
  <c r="T1881" i="6"/>
  <c r="T1674" i="6"/>
  <c r="T1953" i="6"/>
  <c r="T2022" i="6"/>
  <c r="T917" i="6"/>
  <c r="T602" i="6"/>
  <c r="T793" i="6"/>
  <c r="T1085" i="6"/>
  <c r="T2163" i="6"/>
  <c r="X2163" i="6" s="1"/>
  <c r="T753" i="6"/>
  <c r="T653" i="6"/>
  <c r="T2054" i="6"/>
  <c r="T1444" i="6"/>
  <c r="T441" i="6"/>
  <c r="T1320" i="6"/>
  <c r="T1693" i="6"/>
  <c r="T773" i="6"/>
  <c r="T1132" i="6"/>
  <c r="T742" i="6"/>
  <c r="T1002" i="6"/>
  <c r="T225" i="6"/>
  <c r="T1932" i="6"/>
  <c r="T293" i="6"/>
  <c r="T706" i="6"/>
  <c r="T2355" i="6"/>
  <c r="T1162" i="6"/>
  <c r="T581" i="6"/>
  <c r="T720" i="6"/>
  <c r="T1895" i="6"/>
  <c r="T417" i="6"/>
  <c r="T1795" i="6"/>
  <c r="T360" i="6"/>
  <c r="T1524" i="6"/>
  <c r="T217" i="6"/>
  <c r="T1114" i="6"/>
  <c r="T296" i="6"/>
  <c r="T233" i="6"/>
  <c r="T137" i="6"/>
  <c r="T1295" i="6"/>
  <c r="T1787" i="6"/>
  <c r="T538" i="6"/>
  <c r="T471" i="6"/>
  <c r="T2252" i="6"/>
  <c r="X2252" i="6" s="1"/>
  <c r="T1037" i="6"/>
  <c r="T1915" i="6"/>
  <c r="T299" i="6"/>
  <c r="T1647" i="6"/>
  <c r="T160" i="6"/>
  <c r="T169" i="6"/>
  <c r="T1497" i="6"/>
  <c r="T572" i="6"/>
  <c r="T831" i="6"/>
  <c r="T1515" i="6"/>
  <c r="T1924" i="6"/>
  <c r="T307" i="6"/>
  <c r="T2321" i="6"/>
  <c r="X2321" i="6" s="1"/>
  <c r="T1788" i="6"/>
  <c r="T2076" i="6"/>
  <c r="T2207" i="6"/>
  <c r="T1158" i="6"/>
  <c r="T1568" i="6"/>
  <c r="T927" i="6"/>
  <c r="T392" i="6"/>
  <c r="T2140" i="6"/>
  <c r="T301" i="6"/>
  <c r="T114" i="6"/>
  <c r="T779" i="6"/>
  <c r="T546" i="6"/>
  <c r="T1355" i="6"/>
  <c r="T734" i="6"/>
  <c r="T2161" i="6"/>
  <c r="X2161" i="6" s="1"/>
  <c r="T1512" i="6"/>
  <c r="T1516" i="6"/>
  <c r="T1496" i="6"/>
  <c r="T659" i="6"/>
  <c r="T1125" i="6"/>
  <c r="T1130" i="6"/>
  <c r="T2280" i="6"/>
  <c r="X2280" i="6" s="1"/>
  <c r="T1155" i="6"/>
  <c r="T1800" i="6"/>
  <c r="T2268" i="6"/>
  <c r="T276" i="6"/>
  <c r="T1753" i="6"/>
  <c r="T501" i="6"/>
  <c r="T1432" i="6"/>
  <c r="T729" i="6"/>
  <c r="T1058" i="6"/>
  <c r="T2125" i="6"/>
  <c r="T1141" i="6"/>
  <c r="T2124" i="6"/>
  <c r="T1670" i="6"/>
  <c r="T1258" i="6"/>
  <c r="T1840" i="6"/>
  <c r="T122" i="6"/>
  <c r="T2206" i="6"/>
  <c r="T1873" i="6"/>
  <c r="T1199" i="6"/>
  <c r="T2292" i="6"/>
  <c r="X2292" i="6" s="1"/>
  <c r="T64" i="6"/>
  <c r="T1396" i="6"/>
  <c r="T214" i="6"/>
  <c r="T1702" i="6"/>
  <c r="T981" i="6"/>
  <c r="T1941" i="6"/>
  <c r="T1833" i="6"/>
  <c r="T711" i="6"/>
  <c r="T1477" i="6"/>
  <c r="T1619" i="6"/>
  <c r="T1667" i="6"/>
  <c r="T1433" i="6"/>
  <c r="T39" i="6"/>
  <c r="T455" i="6"/>
  <c r="T1521" i="6"/>
  <c r="T506" i="6"/>
  <c r="T2086" i="6"/>
  <c r="T2178" i="6"/>
  <c r="T2046" i="6"/>
  <c r="T1554" i="6"/>
  <c r="T379" i="6"/>
  <c r="T1133" i="6"/>
  <c r="T415" i="6"/>
  <c r="T457" i="6"/>
  <c r="T1880" i="6"/>
  <c r="T191" i="6"/>
  <c r="T1977" i="6"/>
  <c r="T1475" i="6"/>
  <c r="T558" i="6"/>
  <c r="T1051" i="6"/>
  <c r="T449" i="6"/>
  <c r="T1587" i="6"/>
  <c r="T1822" i="6"/>
  <c r="T1574" i="6"/>
  <c r="T1588" i="6"/>
  <c r="T633" i="6"/>
  <c r="T859" i="6"/>
  <c r="T549" i="6"/>
  <c r="T308" i="6"/>
  <c r="T1134" i="6"/>
  <c r="T846" i="6"/>
  <c r="T459" i="6"/>
  <c r="T223" i="6"/>
  <c r="T808" i="6"/>
  <c r="T1204" i="6"/>
  <c r="T1527" i="6"/>
  <c r="T1814" i="6"/>
  <c r="T1808" i="6"/>
  <c r="T1274" i="6"/>
  <c r="T492" i="6"/>
  <c r="T1436" i="6"/>
  <c r="T176" i="6"/>
  <c r="T1851" i="6"/>
  <c r="T300" i="6"/>
  <c r="T1823" i="6"/>
  <c r="T271" i="6"/>
  <c r="T1789" i="6"/>
  <c r="T1737" i="6"/>
  <c r="T133" i="6"/>
  <c r="T349" i="6"/>
  <c r="T775" i="6"/>
  <c r="T67" i="6"/>
  <c r="T1738" i="6"/>
  <c r="T2138" i="6"/>
  <c r="T1620" i="6"/>
  <c r="T2127" i="6"/>
  <c r="T106" i="6"/>
  <c r="T625" i="6"/>
  <c r="T2122" i="6"/>
  <c r="T899" i="6"/>
  <c r="T780" i="6"/>
  <c r="T1664" i="6"/>
  <c r="T1032" i="6"/>
  <c r="T1366" i="6"/>
  <c r="T1011" i="6"/>
  <c r="T888" i="6"/>
  <c r="T200" i="6"/>
  <c r="T796" i="6"/>
  <c r="T622" i="6"/>
  <c r="T1729" i="6"/>
  <c r="T626" i="6"/>
  <c r="T1041" i="6"/>
  <c r="T1079" i="6"/>
  <c r="T2343" i="6"/>
  <c r="T2049" i="6"/>
  <c r="T674" i="6"/>
  <c r="T745" i="6"/>
  <c r="T701" i="6"/>
  <c r="T1066" i="6"/>
  <c r="T2153" i="6"/>
  <c r="T62" i="6"/>
  <c r="T959" i="6"/>
  <c r="T2320" i="6"/>
  <c r="T1694" i="6"/>
  <c r="T1954" i="6"/>
  <c r="T1223" i="6"/>
  <c r="T2221" i="6"/>
  <c r="T608" i="6"/>
  <c r="T1121" i="6"/>
  <c r="T2224" i="6"/>
  <c r="T1760" i="6"/>
  <c r="T453" i="6"/>
  <c r="T765" i="6"/>
  <c r="T529" i="6"/>
  <c r="T2117" i="6"/>
  <c r="T1222" i="6"/>
  <c r="T1111" i="6"/>
  <c r="T1491" i="6"/>
  <c r="T739" i="6"/>
  <c r="T1653" i="6"/>
  <c r="T1490" i="6"/>
  <c r="T447" i="6"/>
  <c r="T322" i="6"/>
  <c r="T1682" i="6"/>
  <c r="T1239" i="6"/>
  <c r="T2341" i="6"/>
  <c r="X2341" i="6" s="1"/>
  <c r="T1547" i="6"/>
  <c r="T574" i="6"/>
  <c r="T1627" i="6"/>
  <c r="T836" i="6"/>
  <c r="T1817" i="6"/>
  <c r="T1305" i="6"/>
  <c r="T809" i="6"/>
  <c r="T1850" i="6"/>
  <c r="T1930" i="6"/>
  <c r="O1996" i="6"/>
  <c r="P1996" i="6" s="1"/>
  <c r="O2287" i="6"/>
  <c r="P2287" i="6" s="1"/>
  <c r="O1904" i="6"/>
  <c r="P1904" i="6" s="1"/>
  <c r="O1903" i="6"/>
  <c r="P1903" i="6" s="1"/>
  <c r="O676" i="6"/>
  <c r="P676" i="6" s="1"/>
  <c r="O1995" i="6"/>
  <c r="P1995" i="6" s="1"/>
  <c r="O1689" i="6"/>
  <c r="P1689" i="6" s="1"/>
  <c r="O2155" i="6"/>
  <c r="P2155" i="6" s="1"/>
  <c r="O2233" i="6"/>
  <c r="P2233" i="6" s="1"/>
  <c r="O1994" i="6"/>
  <c r="P1994" i="6" s="1"/>
  <c r="O699" i="6"/>
  <c r="P699" i="6" s="1"/>
  <c r="O1687" i="6"/>
  <c r="P1687" i="6" s="1"/>
  <c r="O2291" i="6"/>
  <c r="P2291" i="6" s="1"/>
  <c r="O2104" i="6"/>
  <c r="P2104" i="6" s="1"/>
  <c r="O431" i="6"/>
  <c r="P431" i="6" s="1"/>
  <c r="O2108" i="6"/>
  <c r="P2108" i="6" s="1"/>
  <c r="O1339" i="6"/>
  <c r="P1339" i="6" s="1"/>
  <c r="O697" i="6"/>
  <c r="P697" i="6" s="1"/>
  <c r="O997" i="6"/>
  <c r="P997" i="6" s="1"/>
  <c r="O1991" i="6"/>
  <c r="P1991" i="6" s="1"/>
  <c r="O700" i="6"/>
  <c r="P700" i="6" s="1"/>
  <c r="O1905" i="6"/>
  <c r="P1905" i="6" s="1"/>
  <c r="O1691" i="6"/>
  <c r="P1691" i="6" s="1"/>
  <c r="O2232" i="6"/>
  <c r="P2232" i="6" s="1"/>
  <c r="O2235" i="6"/>
  <c r="P2235" i="6" s="1"/>
  <c r="O681" i="6"/>
  <c r="P681" i="6" s="1"/>
  <c r="O1900" i="6"/>
  <c r="P1900" i="6" s="1"/>
  <c r="O2102" i="6"/>
  <c r="P2102" i="6" s="1"/>
  <c r="O1990" i="6"/>
  <c r="P1990" i="6" s="1"/>
  <c r="O1106" i="6"/>
  <c r="P1106" i="6" s="1"/>
  <c r="O2297" i="6"/>
  <c r="P2297" i="6" s="1"/>
  <c r="O2103" i="6"/>
  <c r="P2103" i="6" s="1"/>
  <c r="O2156" i="6"/>
  <c r="P2156" i="6" s="1"/>
  <c r="O2105" i="6"/>
  <c r="P2105" i="6" s="1"/>
  <c r="O1107" i="6"/>
  <c r="P1107" i="6" s="1"/>
  <c r="O2154" i="6"/>
  <c r="P2154" i="6" s="1"/>
  <c r="O998" i="6"/>
  <c r="P998" i="6" s="1"/>
  <c r="O1993" i="6"/>
  <c r="P1993" i="6" s="1"/>
  <c r="O682" i="6"/>
  <c r="P682" i="6" s="1"/>
  <c r="O2234" i="6"/>
  <c r="P2234" i="6" s="1"/>
  <c r="O2136" i="6"/>
  <c r="P2136" i="6" s="1"/>
  <c r="O1992" i="6"/>
  <c r="P1992" i="6" s="1"/>
  <c r="O1898" i="6"/>
  <c r="P1898" i="6" s="1"/>
  <c r="O680" i="6"/>
  <c r="P680" i="6" s="1"/>
  <c r="O2158" i="6"/>
  <c r="P2158" i="6" s="1"/>
  <c r="O1899" i="6"/>
  <c r="P1899" i="6" s="1"/>
  <c r="O2293" i="6"/>
  <c r="P2293" i="6" s="1"/>
  <c r="O1902" i="6"/>
  <c r="P1902" i="6" s="1"/>
  <c r="O2107" i="6"/>
  <c r="P2107" i="6" s="1"/>
  <c r="O1906" i="6"/>
  <c r="P1906" i="6" s="1"/>
  <c r="O430" i="6"/>
  <c r="P430" i="6" s="1"/>
  <c r="O677" i="6"/>
  <c r="P677" i="6" s="1"/>
  <c r="O679" i="6"/>
  <c r="P679" i="6" s="1"/>
  <c r="O675" i="6"/>
  <c r="P675" i="6" s="1"/>
  <c r="O1690" i="6"/>
  <c r="P1690" i="6" s="1"/>
  <c r="O698" i="6"/>
  <c r="P698" i="6" s="1"/>
  <c r="G16" i="13"/>
  <c r="U5" i="10"/>
  <c r="G15" i="13" l="1"/>
  <c r="G13" i="13"/>
  <c r="P10" i="6"/>
  <c r="T10" i="6" s="1"/>
  <c r="X10" i="6" s="1"/>
  <c r="X2362" i="6"/>
  <c r="T2102" i="6"/>
  <c r="T997" i="6"/>
  <c r="X997" i="6" s="1"/>
  <c r="T699" i="6"/>
  <c r="X699" i="6" s="1"/>
  <c r="T1904" i="6"/>
  <c r="X1904" i="6" s="1"/>
  <c r="X2343" i="6"/>
  <c r="X2319" i="6"/>
  <c r="T1906" i="6"/>
  <c r="T1898" i="6"/>
  <c r="X1898" i="6" s="1"/>
  <c r="T697" i="6"/>
  <c r="X697" i="6" s="1"/>
  <c r="T680" i="6"/>
  <c r="T1994" i="6"/>
  <c r="X1994" i="6" s="1"/>
  <c r="T2287" i="6"/>
  <c r="X2287" i="6" s="1"/>
  <c r="T1903" i="6"/>
  <c r="T2107" i="6"/>
  <c r="X2107" i="6" s="1"/>
  <c r="T681" i="6"/>
  <c r="X681" i="6" s="1"/>
  <c r="T1339" i="6"/>
  <c r="X1339" i="6" s="1"/>
  <c r="T2105" i="6"/>
  <c r="X2105" i="6" s="1"/>
  <c r="T2233" i="6"/>
  <c r="T1996" i="6"/>
  <c r="X1996" i="6" s="1"/>
  <c r="T698" i="6"/>
  <c r="X698" i="6" s="1"/>
  <c r="T1902" i="6"/>
  <c r="X1902" i="6" s="1"/>
  <c r="T2136" i="6"/>
  <c r="T2108" i="6"/>
  <c r="X2108" i="6" s="1"/>
  <c r="T2156" i="6"/>
  <c r="X2156" i="6" s="1"/>
  <c r="T1690" i="6"/>
  <c r="X1690" i="6" s="1"/>
  <c r="T2234" i="6"/>
  <c r="T2293" i="6"/>
  <c r="X2293" i="6" s="1"/>
  <c r="T431" i="6"/>
  <c r="T1689" i="6"/>
  <c r="T675" i="6"/>
  <c r="X675" i="6" s="1"/>
  <c r="T682" i="6"/>
  <c r="T1905" i="6"/>
  <c r="X1905" i="6" s="1"/>
  <c r="T1899" i="6"/>
  <c r="X1899" i="6" s="1"/>
  <c r="T2297" i="6"/>
  <c r="T2104" i="6"/>
  <c r="T1995" i="6"/>
  <c r="X2355" i="6"/>
  <c r="T679" i="6"/>
  <c r="X679" i="6" s="1"/>
  <c r="T1993" i="6"/>
  <c r="X1993" i="6" s="1"/>
  <c r="T1106" i="6"/>
  <c r="T700" i="6"/>
  <c r="T2291" i="6"/>
  <c r="X2291" i="6" s="1"/>
  <c r="T1687" i="6"/>
  <c r="X1687" i="6" s="1"/>
  <c r="T677" i="6"/>
  <c r="X677" i="6" s="1"/>
  <c r="T1990" i="6"/>
  <c r="T1900" i="6"/>
  <c r="T1107" i="6"/>
  <c r="T2103" i="6"/>
  <c r="T676" i="6"/>
  <c r="T1992" i="6"/>
  <c r="T998" i="6"/>
  <c r="T2154" i="6"/>
  <c r="X2154" i="6" s="1"/>
  <c r="T2235" i="6"/>
  <c r="T2155" i="6"/>
  <c r="T2158" i="6"/>
  <c r="T1691" i="6"/>
  <c r="X2307" i="6"/>
  <c r="X2327" i="6"/>
  <c r="X2329" i="6"/>
  <c r="X2317" i="6"/>
  <c r="X2305" i="6"/>
  <c r="X2326" i="6"/>
  <c r="X2325" i="6"/>
  <c r="X2311" i="6"/>
  <c r="X2314" i="6"/>
  <c r="X2309" i="6"/>
  <c r="X2324" i="6"/>
  <c r="X2312" i="6"/>
  <c r="X2310" i="6"/>
  <c r="X2284" i="6"/>
  <c r="X792" i="6"/>
  <c r="X2208" i="6"/>
  <c r="X2106" i="6"/>
  <c r="X1150" i="6"/>
  <c r="X2206" i="6"/>
  <c r="X1274" i="6"/>
  <c r="X2204" i="6"/>
  <c r="X674" i="6"/>
  <c r="X2219" i="6"/>
  <c r="X2205" i="6"/>
  <c r="X2210" i="6"/>
  <c r="X2201" i="6"/>
  <c r="X678" i="6"/>
  <c r="X2216" i="6"/>
  <c r="X1846" i="6"/>
  <c r="X683" i="6"/>
  <c r="X2199" i="6"/>
  <c r="X2203" i="6"/>
  <c r="X1901" i="6"/>
  <c r="X1105" i="6"/>
  <c r="X1273" i="6"/>
  <c r="X2198" i="6"/>
  <c r="X2214" i="6"/>
  <c r="X2209" i="6"/>
  <c r="X2213" i="6"/>
  <c r="X1152" i="6"/>
  <c r="X2207" i="6"/>
  <c r="X429" i="6"/>
  <c r="X2215" i="6"/>
  <c r="X2217" i="6"/>
  <c r="X2096" i="6"/>
  <c r="X1151" i="6"/>
  <c r="X2221" i="6"/>
  <c r="X432" i="6"/>
  <c r="X433" i="6"/>
  <c r="X2211" i="6"/>
  <c r="X2200" i="6"/>
  <c r="X2022" i="6"/>
  <c r="X129" i="6"/>
  <c r="X2212" i="6"/>
  <c r="X2220" i="6"/>
  <c r="X2218" i="6"/>
  <c r="X2202" i="6"/>
  <c r="V5" i="10"/>
  <c r="H9" i="13" s="1"/>
  <c r="X1266" i="6"/>
  <c r="X2000" i="6"/>
  <c r="X761" i="6"/>
  <c r="X109" i="6"/>
  <c r="X165" i="6"/>
  <c r="X410" i="6"/>
  <c r="X2075" i="6"/>
  <c r="X132" i="6"/>
  <c r="X686" i="6"/>
  <c r="X841" i="6"/>
  <c r="X1442" i="6"/>
  <c r="X533" i="6"/>
  <c r="X1130" i="6"/>
  <c r="X968" i="6"/>
  <c r="X918" i="6"/>
  <c r="X378" i="6"/>
  <c r="X829" i="6"/>
  <c r="X976" i="6"/>
  <c r="X1428" i="6"/>
  <c r="X2035" i="6"/>
  <c r="X1033" i="6"/>
  <c r="X371" i="6"/>
  <c r="X2146" i="6"/>
  <c r="X757" i="6"/>
  <c r="X1233" i="6"/>
  <c r="X1541" i="6"/>
  <c r="X1102" i="6"/>
  <c r="X1768" i="6"/>
  <c r="X362" i="6"/>
  <c r="X1009" i="6"/>
  <c r="X1240" i="6"/>
  <c r="X2155" i="6" l="1"/>
  <c r="X1107" i="6"/>
  <c r="X1995" i="6"/>
  <c r="X431" i="6"/>
  <c r="X2104" i="6"/>
  <c r="X2136" i="6"/>
  <c r="X1906" i="6"/>
  <c r="X2235" i="6"/>
  <c r="X2297" i="6"/>
  <c r="T2232" i="6"/>
  <c r="X2232" i="6" s="1"/>
  <c r="X1903" i="6"/>
  <c r="X700" i="6"/>
  <c r="X2234" i="6"/>
  <c r="X1106" i="6"/>
  <c r="X998" i="6"/>
  <c r="X1992" i="6"/>
  <c r="X1900" i="6"/>
  <c r="X682" i="6"/>
  <c r="X2233" i="6"/>
  <c r="X1691" i="6"/>
  <c r="T1991" i="6"/>
  <c r="X1991" i="6" s="1"/>
  <c r="X676" i="6"/>
  <c r="X680" i="6"/>
  <c r="X2158" i="6"/>
  <c r="X2103" i="6"/>
  <c r="X1990" i="6"/>
  <c r="X2102" i="6"/>
  <c r="X1689" i="6"/>
  <c r="T430" i="6"/>
  <c r="X430" i="6" s="1"/>
  <c r="X1435" i="6"/>
  <c r="X2320" i="6"/>
  <c r="X566" i="6"/>
  <c r="X641" i="6"/>
  <c r="X701" i="6"/>
  <c r="X2150" i="6"/>
  <c r="X2182" i="6"/>
  <c r="X111" i="6"/>
  <c r="X1123" i="6"/>
  <c r="X1450" i="6"/>
  <c r="X1591" i="6"/>
  <c r="X450" i="6"/>
  <c r="X1494" i="6"/>
  <c r="X2264" i="6"/>
  <c r="X2268" i="6"/>
  <c r="X2277" i="6"/>
  <c r="X2261" i="6"/>
  <c r="X2253" i="6"/>
  <c r="X2271" i="6"/>
  <c r="X2288" i="6"/>
  <c r="X624" i="6"/>
  <c r="X1603" i="6"/>
  <c r="X892" i="6"/>
  <c r="X915" i="6"/>
  <c r="X219" i="6"/>
  <c r="X1816" i="6"/>
  <c r="X928" i="6"/>
  <c r="X113" i="6"/>
  <c r="X13" i="6"/>
  <c r="X1197" i="6"/>
  <c r="X1370" i="6"/>
  <c r="X1420" i="6"/>
  <c r="X1752" i="6"/>
  <c r="X1657" i="6"/>
  <c r="X840" i="6"/>
  <c r="X120" i="6"/>
  <c r="X620" i="6"/>
  <c r="X260" i="6"/>
  <c r="X1116" i="6"/>
  <c r="X197" i="6"/>
  <c r="X649" i="6"/>
  <c r="X302" i="6"/>
  <c r="X1882" i="6"/>
  <c r="X623" i="6"/>
  <c r="X292" i="6"/>
  <c r="X403" i="6"/>
  <c r="X1453" i="6"/>
  <c r="X890" i="6"/>
  <c r="X1185" i="6"/>
  <c r="X1164" i="6"/>
  <c r="X280" i="6"/>
  <c r="X264" i="6"/>
  <c r="X614" i="6"/>
  <c r="X1731" i="6"/>
  <c r="X868" i="6"/>
  <c r="X1973" i="6"/>
  <c r="X1129" i="6"/>
  <c r="X1760" i="6"/>
  <c r="X1978" i="6"/>
  <c r="X1985" i="6"/>
  <c r="X361" i="6"/>
  <c r="X225" i="6"/>
  <c r="X133" i="6"/>
  <c r="X335" i="6"/>
  <c r="X903" i="6"/>
  <c r="X1937" i="6"/>
  <c r="X1679" i="6"/>
  <c r="X1136" i="6"/>
  <c r="X1244" i="6"/>
  <c r="X601" i="6"/>
  <c r="X1410" i="6"/>
  <c r="X646" i="6"/>
  <c r="X496" i="6"/>
  <c r="X360" i="6"/>
  <c r="X1983" i="6"/>
  <c r="X577" i="6"/>
  <c r="X1148" i="6"/>
  <c r="X648" i="6"/>
  <c r="X205" i="6"/>
  <c r="X819" i="6"/>
  <c r="X767" i="6"/>
  <c r="X1281" i="6"/>
  <c r="X1893" i="6"/>
  <c r="X515" i="6"/>
  <c r="X1429" i="6"/>
  <c r="X1303" i="6"/>
  <c r="X1359" i="6"/>
  <c r="X1753" i="6"/>
  <c r="H108" i="13" s="1"/>
  <c r="X1867" i="6"/>
  <c r="X1204" i="6"/>
  <c r="X1796" i="6"/>
  <c r="X266" i="6"/>
  <c r="X1757" i="6"/>
  <c r="X544" i="6"/>
  <c r="X991" i="6"/>
  <c r="X204" i="6"/>
  <c r="X2066" i="6"/>
  <c r="X888" i="6"/>
  <c r="X426" i="6"/>
  <c r="X2034" i="6"/>
  <c r="X2176" i="6"/>
  <c r="X1075" i="6"/>
  <c r="X1326" i="6"/>
  <c r="X1369" i="6"/>
  <c r="X201" i="6"/>
  <c r="X278" i="6"/>
  <c r="X1061" i="6"/>
  <c r="X214" i="6"/>
  <c r="X37" i="6"/>
  <c r="X1566" i="6"/>
  <c r="X484" i="6"/>
  <c r="X1619" i="6"/>
  <c r="X188" i="6"/>
  <c r="X1314" i="6"/>
  <c r="X1956" i="6"/>
  <c r="X1952" i="6"/>
  <c r="X973" i="6"/>
  <c r="X936" i="6"/>
  <c r="X1320" i="6"/>
  <c r="X788" i="6"/>
  <c r="X397" i="6"/>
  <c r="X2084" i="6"/>
  <c r="X1519" i="6"/>
  <c r="X1828" i="6"/>
  <c r="X244" i="6"/>
  <c r="X486" i="6"/>
  <c r="X1414" i="6"/>
  <c r="X1179" i="6"/>
  <c r="X1308" i="6"/>
  <c r="X2140" i="6"/>
  <c r="X92" i="6"/>
  <c r="X110" i="6"/>
  <c r="X33" i="6"/>
  <c r="X945" i="6"/>
  <c r="X2116" i="6"/>
  <c r="X223" i="6"/>
  <c r="X1876" i="6"/>
  <c r="X548" i="6"/>
  <c r="X1172" i="6"/>
  <c r="X612" i="6"/>
  <c r="X1886" i="6"/>
  <c r="X1823" i="6"/>
  <c r="X271" i="6"/>
  <c r="X19" i="6"/>
  <c r="X1333" i="6"/>
  <c r="X1261" i="6"/>
  <c r="X1908" i="6"/>
  <c r="X1327" i="6"/>
  <c r="X604" i="6"/>
  <c r="X55" i="6"/>
  <c r="X914" i="6"/>
  <c r="X328" i="6"/>
  <c r="X967" i="6"/>
  <c r="X1360" i="6"/>
  <c r="X652" i="6"/>
  <c r="X660" i="6"/>
  <c r="X1710" i="6"/>
  <c r="X464" i="6"/>
  <c r="X122" i="6"/>
  <c r="X596" i="6"/>
  <c r="X795" i="6"/>
  <c r="X1729" i="6"/>
  <c r="X1220" i="6"/>
  <c r="X1734" i="6"/>
  <c r="X953" i="6"/>
  <c r="X972" i="6"/>
  <c r="X830" i="6"/>
  <c r="X2194" i="6"/>
  <c r="X1403" i="6"/>
  <c r="X238" i="6"/>
  <c r="X1711" i="6"/>
  <c r="X345" i="6"/>
  <c r="X1004" i="6"/>
  <c r="X1010" i="6"/>
  <c r="X1759" i="6"/>
  <c r="X136" i="6"/>
  <c r="X2097" i="6"/>
  <c r="X631" i="6"/>
  <c r="X993" i="6"/>
  <c r="X1808" i="6"/>
  <c r="X353" i="6"/>
  <c r="X118" i="6"/>
  <c r="X1780" i="6"/>
  <c r="X2139" i="6"/>
  <c r="X66" i="6"/>
  <c r="X1854" i="6"/>
  <c r="X1147" i="6"/>
  <c r="X1986" i="6"/>
  <c r="X1413" i="6"/>
  <c r="X2230" i="6"/>
  <c r="X770" i="6"/>
  <c r="X1811" i="6"/>
  <c r="X1743" i="6"/>
  <c r="X2031" i="6"/>
  <c r="X567" i="6"/>
  <c r="X1926" i="6"/>
  <c r="X1666" i="6"/>
  <c r="X1144" i="6"/>
  <c r="X510" i="6"/>
  <c r="X657" i="6"/>
  <c r="X739" i="6"/>
  <c r="X540" i="6"/>
  <c r="X1236" i="6"/>
  <c r="X393" i="6"/>
  <c r="X1673" i="6"/>
  <c r="X2024" i="6"/>
  <c r="X1443" i="6"/>
  <c r="X520" i="6"/>
  <c r="X922" i="6"/>
  <c r="X1923" i="6"/>
  <c r="X1469" i="6"/>
  <c r="X174" i="6"/>
  <c r="X1810" i="6"/>
  <c r="X1248" i="6"/>
  <c r="X1938" i="6"/>
  <c r="X2099" i="6"/>
  <c r="X379" i="6"/>
  <c r="X886" i="6"/>
  <c r="X1946" i="6"/>
  <c r="X413" i="6"/>
  <c r="X100" i="6"/>
  <c r="X950" i="6"/>
  <c r="X170" i="6"/>
  <c r="X1064" i="6"/>
  <c r="X1145" i="6"/>
  <c r="X1763" i="6"/>
  <c r="X1192" i="6"/>
  <c r="X2063" i="6"/>
  <c r="X332" i="6"/>
  <c r="X1474" i="6"/>
  <c r="X178" i="6"/>
  <c r="X1676" i="6"/>
  <c r="X449" i="6"/>
  <c r="X291" i="6"/>
  <c r="X1564" i="6"/>
  <c r="X1771" i="6"/>
  <c r="X202" i="6"/>
  <c r="X258" i="6"/>
  <c r="X487" i="6"/>
  <c r="X1029" i="6"/>
  <c r="X134" i="6"/>
  <c r="X226" i="6"/>
  <c r="X1160" i="6"/>
  <c r="X904" i="6"/>
  <c r="X851" i="6"/>
  <c r="X713" i="6"/>
  <c r="X203" i="6"/>
  <c r="X645" i="6"/>
  <c r="X513" i="6"/>
  <c r="X457" i="6"/>
  <c r="X576" i="6"/>
  <c r="X603" i="6"/>
  <c r="X1888" i="6"/>
  <c r="X746" i="6"/>
  <c r="X185" i="6"/>
  <c r="X1506" i="6"/>
  <c r="X1839" i="6"/>
  <c r="X647" i="6"/>
  <c r="X2088" i="6"/>
  <c r="X1318" i="6"/>
  <c r="X2132" i="6"/>
  <c r="X1957" i="6"/>
  <c r="X1088" i="6"/>
  <c r="X932" i="6"/>
  <c r="X1080" i="6"/>
  <c r="X871" i="6"/>
  <c r="X592" i="6"/>
  <c r="X61" i="6"/>
  <c r="X49" i="6"/>
  <c r="X79" i="6"/>
  <c r="X1027" i="6"/>
  <c r="X546" i="6"/>
  <c r="X621" i="6"/>
  <c r="X710" i="6"/>
  <c r="X897" i="6"/>
  <c r="X923" i="6"/>
  <c r="X2023" i="6"/>
  <c r="X651" i="6"/>
  <c r="X1021" i="6"/>
  <c r="X1517" i="6"/>
  <c r="X1216" i="6"/>
  <c r="X365" i="6"/>
  <c r="X354" i="6"/>
  <c r="X989" i="6"/>
  <c r="X167" i="6"/>
  <c r="X2016" i="6"/>
  <c r="X1590" i="6"/>
  <c r="X635" i="6"/>
  <c r="X1930" i="6"/>
  <c r="X1856" i="6"/>
  <c r="X723" i="6"/>
  <c r="X1288" i="6"/>
  <c r="X1055" i="6"/>
  <c r="X338" i="6"/>
  <c r="X2135" i="6"/>
  <c r="X2128" i="6"/>
  <c r="X782" i="6"/>
  <c r="X1683" i="6"/>
  <c r="X123" i="6"/>
  <c r="X1036" i="6"/>
  <c r="X259" i="6"/>
  <c r="X1862" i="6"/>
  <c r="X1074" i="6"/>
  <c r="X790" i="6"/>
  <c r="X1636" i="6"/>
  <c r="X1222" i="6"/>
  <c r="X2005" i="6"/>
  <c r="X1638" i="6"/>
  <c r="X2051" i="6"/>
  <c r="X1551" i="6"/>
  <c r="X529" i="6"/>
  <c r="X1411" i="6"/>
  <c r="X1478" i="6"/>
  <c r="X1230" i="6"/>
  <c r="X1625" i="6"/>
  <c r="X1066" i="6"/>
  <c r="X759" i="6"/>
  <c r="X1999" i="6"/>
  <c r="X2017" i="6"/>
  <c r="X1032" i="6"/>
  <c r="X1040" i="6"/>
  <c r="X1295" i="6"/>
  <c r="X1654" i="6"/>
  <c r="X1805" i="6"/>
  <c r="X1747" i="6"/>
  <c r="X1516" i="6"/>
  <c r="X2167" i="6"/>
  <c r="X876" i="6"/>
  <c r="X1301" i="6"/>
  <c r="X289" i="6"/>
  <c r="X1800" i="6"/>
  <c r="X814" i="6"/>
  <c r="X1976" i="6"/>
  <c r="X1631" i="6"/>
  <c r="X580" i="6"/>
  <c r="X1068" i="6"/>
  <c r="X1189" i="6"/>
  <c r="X359" i="6"/>
  <c r="X801" i="6"/>
  <c r="X880" i="6"/>
  <c r="X977" i="6"/>
  <c r="X535" i="6"/>
  <c r="X858" i="6"/>
  <c r="X970" i="6"/>
  <c r="X2171" i="6"/>
  <c r="X552" i="6"/>
  <c r="X855" i="6"/>
  <c r="X2028" i="6"/>
  <c r="X1751" i="6"/>
  <c r="X1869" i="6"/>
  <c r="X549" i="6"/>
  <c r="X919" i="6"/>
  <c r="X2002" i="6"/>
  <c r="X1628" i="6"/>
  <c r="X2170" i="6"/>
  <c r="X1618" i="6"/>
  <c r="X1812" i="6"/>
  <c r="X1118" i="6"/>
  <c r="X2185" i="6"/>
  <c r="X309" i="6"/>
  <c r="X1349" i="6"/>
  <c r="X1586" i="6"/>
  <c r="X1019" i="6"/>
  <c r="X1630" i="6"/>
  <c r="X443" i="6"/>
  <c r="X1141" i="6"/>
  <c r="X1503" i="6"/>
  <c r="X1037" i="6"/>
  <c r="X73" i="6"/>
  <c r="X1582" i="6"/>
  <c r="X730" i="6"/>
  <c r="X644" i="6"/>
  <c r="X2197" i="6"/>
  <c r="X693" i="6"/>
  <c r="X1706" i="6"/>
  <c r="X961" i="6"/>
  <c r="X299" i="6"/>
  <c r="X389" i="6"/>
  <c r="X1284" i="6"/>
  <c r="X1880" i="6"/>
  <c r="X1356" i="6"/>
  <c r="X1268" i="6"/>
  <c r="X1374" i="6"/>
  <c r="X234" i="6"/>
  <c r="X898" i="6"/>
  <c r="X168" i="6"/>
  <c r="X1607" i="6"/>
  <c r="X1594" i="6"/>
  <c r="X776" i="6"/>
  <c r="X293" i="6"/>
  <c r="X2039" i="6"/>
  <c r="X1684" i="6"/>
  <c r="X78" i="6"/>
  <c r="X1366" i="6"/>
  <c r="X1086" i="6"/>
  <c r="X1714" i="6"/>
  <c r="X1701" i="6"/>
  <c r="X1487" i="6"/>
  <c r="X969" i="6"/>
  <c r="X423" i="6"/>
  <c r="X1719" i="6"/>
  <c r="X1350" i="6"/>
  <c r="X2003" i="6"/>
  <c r="X1703" i="6"/>
  <c r="X524" i="6"/>
  <c r="X1437" i="6"/>
  <c r="X483" i="6"/>
  <c r="X107" i="6"/>
  <c r="X1110" i="6"/>
  <c r="X1208" i="6"/>
  <c r="X1282" i="6"/>
  <c r="X810" i="6"/>
  <c r="X320" i="6"/>
  <c r="X1337" i="6"/>
  <c r="X965" i="6"/>
  <c r="X2083" i="6"/>
  <c r="X849" i="6"/>
  <c r="X1028" i="6"/>
  <c r="X555" i="6"/>
  <c r="X1292" i="6"/>
  <c r="X57" i="6"/>
  <c r="X1568" i="6"/>
  <c r="X878" i="6"/>
  <c r="X1817" i="6"/>
  <c r="X1218" i="6"/>
  <c r="X1664" i="6"/>
  <c r="X1162" i="6"/>
  <c r="X570" i="6"/>
  <c r="X52" i="6"/>
  <c r="X1000" i="6"/>
  <c r="X2085" i="6"/>
  <c r="X175" i="6"/>
  <c r="X673" i="6"/>
  <c r="X295" i="6"/>
  <c r="X386" i="6"/>
  <c r="X796" i="6"/>
  <c r="X807" i="6"/>
  <c r="X1791" i="6"/>
  <c r="X658" i="6"/>
  <c r="X2078" i="6"/>
  <c r="X558" i="6"/>
  <c r="X1696" i="6"/>
  <c r="X1496" i="6"/>
  <c r="X1797" i="6"/>
  <c r="X2048" i="6"/>
  <c r="X1572" i="6"/>
  <c r="X82" i="6"/>
  <c r="X764" i="6"/>
  <c r="X300" i="6"/>
  <c r="X2127" i="6"/>
  <c r="X1125" i="6"/>
  <c r="X1351" i="6"/>
  <c r="X1653" i="6"/>
  <c r="X1883" i="6"/>
  <c r="X1935" i="6"/>
  <c r="X149" i="6"/>
  <c r="X317" i="6"/>
  <c r="X1456" i="6"/>
  <c r="X1555" i="6"/>
  <c r="X1079" i="6"/>
  <c r="X1727" i="6"/>
  <c r="X1383" i="6"/>
  <c r="X1089" i="6"/>
  <c r="X1357" i="6"/>
  <c r="X962" i="6"/>
  <c r="X777" i="6"/>
  <c r="X2092" i="6"/>
  <c r="X941" i="6"/>
  <c r="X2098" i="6"/>
  <c r="X799" i="6"/>
  <c r="X208" i="6"/>
  <c r="X247" i="6"/>
  <c r="X2172" i="6"/>
  <c r="X798" i="6"/>
  <c r="X982" i="6"/>
  <c r="X366" i="6"/>
  <c r="X1534" i="6"/>
  <c r="X1307" i="6"/>
  <c r="X1083" i="6"/>
  <c r="X411" i="6"/>
  <c r="X550" i="6"/>
  <c r="X1227" i="6"/>
  <c r="X833" i="6"/>
  <c r="X1087" i="6"/>
  <c r="X1379" i="6"/>
  <c r="X1988" i="6"/>
  <c r="X1404" i="6"/>
  <c r="X1120" i="6"/>
  <c r="X2095" i="6"/>
  <c r="X1640" i="6"/>
  <c r="X16" i="6"/>
  <c r="X1280" i="6"/>
  <c r="X438" i="6"/>
  <c r="X852" i="6"/>
  <c r="X1977" i="6"/>
  <c r="X490" i="6"/>
  <c r="X355" i="6"/>
  <c r="X102" i="6"/>
  <c r="X1967" i="6"/>
  <c r="X756" i="6"/>
  <c r="X1445" i="6"/>
  <c r="X2049" i="6"/>
  <c r="X1836" i="6"/>
  <c r="X294" i="6"/>
  <c r="X1891" i="6"/>
  <c r="X1529" i="6"/>
  <c r="X1263" i="6"/>
  <c r="X499" i="6"/>
  <c r="X751" i="6"/>
  <c r="X1210" i="6"/>
  <c r="X1323" i="6"/>
  <c r="X709" i="6"/>
  <c r="X139" i="6"/>
  <c r="X1699" i="6"/>
  <c r="X409" i="6"/>
  <c r="X1762" i="6"/>
  <c r="X2100" i="6"/>
  <c r="X1758" i="6"/>
  <c r="X1038" i="6"/>
  <c r="X462" i="6"/>
  <c r="X949" i="6"/>
  <c r="X382" i="6"/>
  <c r="X1738" i="6"/>
  <c r="X2195" i="6"/>
  <c r="X643" i="6"/>
  <c r="X121" i="6"/>
  <c r="X611" i="6"/>
  <c r="X1779" i="6"/>
  <c r="X1034" i="6"/>
  <c r="X1715" i="6"/>
  <c r="X40" i="6"/>
  <c r="X1146" i="6"/>
  <c r="X1095" i="6"/>
  <c r="X608" i="6"/>
  <c r="X69" i="6"/>
  <c r="X775" i="6"/>
  <c r="X1467" i="6"/>
  <c r="X250" i="6"/>
  <c r="X1423" i="6"/>
  <c r="X1253" i="6"/>
  <c r="X1857" i="6"/>
  <c r="X2144" i="6"/>
  <c r="X455" i="6"/>
  <c r="X655" i="6"/>
  <c r="X1259" i="6"/>
  <c r="X1433" i="6"/>
  <c r="X2181" i="6"/>
  <c r="X661" i="6"/>
  <c r="X820" i="6"/>
  <c r="X157" i="6"/>
  <c r="X575" i="6"/>
  <c r="X1866" i="6"/>
  <c r="X130" i="6"/>
  <c r="X46" i="6"/>
  <c r="X2060" i="6"/>
  <c r="X1852" i="6"/>
  <c r="X784" i="6"/>
  <c r="X1989" i="6"/>
  <c r="X1553" i="6"/>
  <c r="X1096" i="6"/>
  <c r="X581" i="6"/>
  <c r="X1655" i="6"/>
  <c r="X284" i="6"/>
  <c r="X1639" i="6"/>
  <c r="X1490" i="6"/>
  <c r="X2074" i="6"/>
  <c r="X392" i="6"/>
  <c r="X357" i="6"/>
  <c r="X125" i="6"/>
  <c r="X1101" i="6"/>
  <c r="X1471" i="6"/>
  <c r="X233" i="6"/>
  <c r="X1528" i="6"/>
  <c r="X1026" i="6"/>
  <c r="X504" i="6"/>
  <c r="X1213" i="6"/>
  <c r="X180" i="6"/>
  <c r="X474" i="6"/>
  <c r="X1260" i="6"/>
  <c r="X348" i="6"/>
  <c r="X2180" i="6"/>
  <c r="X176" i="6"/>
  <c r="X572" i="6"/>
  <c r="X64" i="6"/>
  <c r="X1113" i="6"/>
  <c r="X1159" i="6"/>
  <c r="X1316" i="6"/>
  <c r="X1122" i="6"/>
  <c r="X356" i="6"/>
  <c r="X304" i="6"/>
  <c r="X370" i="6"/>
  <c r="X551" i="6"/>
  <c r="X519" i="6"/>
  <c r="X217" i="6"/>
  <c r="X2013" i="6"/>
  <c r="X1604" i="6"/>
  <c r="X2041" i="6"/>
  <c r="X2126" i="6"/>
  <c r="X916" i="6"/>
  <c r="X706" i="6"/>
  <c r="X1024" i="6"/>
  <c r="X245" i="6"/>
  <c r="X237" i="6"/>
  <c r="X691" i="6"/>
  <c r="X1599" i="6"/>
  <c r="X2080" i="6"/>
  <c r="X585" i="6"/>
  <c r="X1376" i="6"/>
  <c r="X310" i="6"/>
  <c r="X1203" i="6"/>
  <c r="X935" i="6"/>
  <c r="X1979" i="6"/>
  <c r="X1775" i="6"/>
  <c r="X556" i="6"/>
  <c r="X1809" i="6"/>
  <c r="X440" i="6"/>
  <c r="X738" i="6"/>
  <c r="X1789" i="6"/>
  <c r="X272" i="6"/>
  <c r="X1623" i="6"/>
  <c r="X843" i="6"/>
  <c r="X200" i="6"/>
  <c r="X1877" i="6"/>
  <c r="X1053" i="6"/>
  <c r="X1035" i="6"/>
  <c r="X2187" i="6"/>
  <c r="X737" i="6"/>
  <c r="X20" i="6"/>
  <c r="X896" i="6"/>
  <c r="X1804" i="6"/>
  <c r="X285" i="6"/>
  <c r="X1732" i="6"/>
  <c r="X1481" i="6"/>
  <c r="X1389" i="6"/>
  <c r="X1919" i="6"/>
  <c r="X334" i="6"/>
  <c r="X2115" i="6"/>
  <c r="X1863" i="6"/>
  <c r="X17" i="6"/>
  <c r="X2138" i="6"/>
  <c r="X1542" i="6"/>
  <c r="X1181" i="6"/>
  <c r="X1858" i="6"/>
  <c r="X1170" i="6"/>
  <c r="X1554" i="6"/>
  <c r="X1824" i="6"/>
  <c r="X1117" i="6"/>
  <c r="X672" i="6"/>
  <c r="X1276" i="6"/>
  <c r="X573" i="6"/>
  <c r="X2076" i="6"/>
  <c r="X912" i="6"/>
  <c r="X838" i="6"/>
  <c r="X1785" i="6"/>
  <c r="X995" i="6"/>
  <c r="X1077" i="6"/>
  <c r="X636" i="6"/>
  <c r="X1921" i="6"/>
  <c r="X1400" i="6"/>
  <c r="X1612" i="6"/>
  <c r="X2082" i="6"/>
  <c r="X1275" i="6"/>
  <c r="X1277" i="6"/>
  <c r="X1438" i="6"/>
  <c r="X75" i="6"/>
  <c r="X832" i="6"/>
  <c r="X1049" i="6"/>
  <c r="X986" i="6"/>
  <c r="X1250" i="6"/>
  <c r="X179" i="6"/>
  <c r="X637" i="6"/>
  <c r="X1214" i="6"/>
  <c r="X1949" i="6"/>
  <c r="X116" i="6"/>
  <c r="X1932" i="6"/>
  <c r="X1835" i="6"/>
  <c r="X1675" i="6"/>
  <c r="X1346" i="6"/>
  <c r="X2110" i="6"/>
  <c r="X1271" i="6"/>
  <c r="X2012" i="6"/>
  <c r="X1246" i="6"/>
  <c r="X1114" i="6"/>
  <c r="X2152" i="6"/>
  <c r="X1407" i="6"/>
  <c r="X1196" i="6"/>
  <c r="X2006" i="6"/>
  <c r="X1878" i="6"/>
  <c r="X1225" i="6"/>
  <c r="X1596" i="6"/>
  <c r="X1982" i="6"/>
  <c r="X2191" i="6"/>
  <c r="X1488" i="6"/>
  <c r="X274" i="6"/>
  <c r="X1972" i="6"/>
  <c r="X590" i="6"/>
  <c r="X1243" i="6"/>
  <c r="X1016" i="6"/>
  <c r="X1511" i="6"/>
  <c r="X1375" i="6"/>
  <c r="X931" i="6"/>
  <c r="X925" i="6"/>
  <c r="X1912" i="6"/>
  <c r="X1702" i="6"/>
  <c r="X2124" i="6"/>
  <c r="X181" i="6"/>
  <c r="X642" i="6"/>
  <c r="X960" i="6"/>
  <c r="X269" i="6"/>
  <c r="X183" i="6"/>
  <c r="X1426" i="6"/>
  <c r="X1163" i="6"/>
  <c r="X862" i="6"/>
  <c r="X1770" i="6"/>
  <c r="X1175" i="6"/>
  <c r="X103" i="6"/>
  <c r="X1910" i="6"/>
  <c r="X554" i="6"/>
  <c r="X825" i="6"/>
  <c r="X2231" i="6"/>
  <c r="X872" i="6"/>
  <c r="X1558" i="6"/>
  <c r="X1801" i="6"/>
  <c r="X1427" i="6"/>
  <c r="X327" i="6"/>
  <c r="X488" i="6"/>
  <c r="X76" i="6"/>
  <c r="X1678" i="6"/>
  <c r="X68" i="6"/>
  <c r="X1965" i="6"/>
  <c r="X2111" i="6"/>
  <c r="X23" i="6"/>
  <c r="X158" i="6"/>
  <c r="X669" i="6"/>
  <c r="X2089" i="6"/>
  <c r="X1278" i="6"/>
  <c r="X1398" i="6"/>
  <c r="X1363" i="6"/>
  <c r="X419" i="6"/>
  <c r="X522" i="6"/>
  <c r="X1627" i="6"/>
  <c r="X493" i="6"/>
  <c r="X268" i="6"/>
  <c r="X873" i="6"/>
  <c r="X395" i="6"/>
  <c r="X336" i="6"/>
  <c r="X402" i="6"/>
  <c r="X1025" i="6"/>
  <c r="X1191" i="6"/>
  <c r="X1737" i="6"/>
  <c r="X1402" i="6"/>
  <c r="X275" i="6"/>
  <c r="X142" i="6"/>
  <c r="X1054" i="6"/>
  <c r="X171" i="6"/>
  <c r="X1143" i="6"/>
  <c r="X1659" i="6"/>
  <c r="X1031" i="6"/>
  <c r="X1879" i="6"/>
  <c r="X786" i="6"/>
  <c r="X298" i="6"/>
  <c r="X560" i="6"/>
  <c r="X1914" i="6"/>
  <c r="X2014" i="6"/>
  <c r="X218" i="6"/>
  <c r="X469" i="6"/>
  <c r="X979" i="6"/>
  <c r="X1348" i="6"/>
  <c r="X65" i="6"/>
  <c r="X1382" i="6"/>
  <c r="X1378" i="6"/>
  <c r="X741" i="6"/>
  <c r="X999" i="6"/>
  <c r="X1692" i="6"/>
  <c r="X11" i="6"/>
  <c r="X1531" i="6"/>
  <c r="X889" i="6"/>
  <c r="X1970" i="6"/>
  <c r="X1632" i="6"/>
  <c r="X1825" i="6"/>
  <c r="X2137" i="6"/>
  <c r="X1247" i="6"/>
  <c r="X2079" i="6"/>
  <c r="X659" i="6"/>
  <c r="X2229" i="6"/>
  <c r="X211" i="6"/>
  <c r="X2147" i="6"/>
  <c r="X1889" i="6"/>
  <c r="X1754" i="6"/>
  <c r="X1013" i="6"/>
  <c r="X1671" i="6"/>
  <c r="X1312" i="6"/>
  <c r="X1381" i="6"/>
  <c r="X891" i="6"/>
  <c r="X422" i="6"/>
  <c r="X21" i="6"/>
  <c r="X1023" i="6"/>
  <c r="X279" i="6"/>
  <c r="X114" i="6"/>
  <c r="X1119" i="6"/>
  <c r="X1504" i="6"/>
  <c r="X990" i="6"/>
  <c r="X216" i="6"/>
  <c r="X911" i="6"/>
  <c r="X492" i="6"/>
  <c r="X1224" i="6"/>
  <c r="X94" i="6"/>
  <c r="X1084" i="6"/>
  <c r="X1661" i="6"/>
  <c r="X303" i="6"/>
  <c r="X2227" i="6"/>
  <c r="X1693" i="6"/>
  <c r="X742" i="6"/>
  <c r="X1235" i="6"/>
  <c r="X321" i="6"/>
  <c r="X802" i="6"/>
  <c r="X622" i="6"/>
  <c r="X421" i="6"/>
  <c r="X155" i="6"/>
  <c r="X374" i="6"/>
  <c r="X26" i="6"/>
  <c r="X2062" i="6"/>
  <c r="X221" i="6"/>
  <c r="X905" i="6"/>
  <c r="X607" i="6"/>
  <c r="X1939" i="6"/>
  <c r="X2021" i="6"/>
  <c r="X189" i="6"/>
  <c r="X711" i="6"/>
  <c r="X1388" i="6"/>
  <c r="X1060" i="6"/>
  <c r="X383" i="6"/>
  <c r="X277" i="6"/>
  <c r="X1171" i="6"/>
  <c r="X781" i="6"/>
  <c r="X602" i="6"/>
  <c r="X398" i="6"/>
  <c r="X1790" i="6"/>
  <c r="X563" i="6"/>
  <c r="X1772" i="6"/>
  <c r="X2037" i="6"/>
  <c r="X1008" i="6"/>
  <c r="X745" i="6"/>
  <c r="X526" i="6"/>
  <c r="X1765" i="6"/>
  <c r="X2223" i="6"/>
  <c r="X148" i="6"/>
  <c r="X1041" i="6"/>
  <c r="X1523" i="6"/>
  <c r="X1773" i="6"/>
  <c r="X2123" i="6"/>
  <c r="X1100" i="6"/>
  <c r="X451" i="6"/>
  <c r="X2081" i="6"/>
  <c r="X1742" i="6"/>
  <c r="X1508" i="6"/>
  <c r="X926" i="6"/>
  <c r="X1764" i="6"/>
  <c r="X1651" i="6"/>
  <c r="X152" i="6"/>
  <c r="X2018" i="6"/>
  <c r="X1294" i="6"/>
  <c r="X629" i="6"/>
  <c r="X1524" i="6"/>
  <c r="X625" i="6"/>
  <c r="X667" i="6"/>
  <c r="X412" i="6"/>
  <c r="X323" i="6"/>
  <c r="X927" i="6"/>
  <c r="X734" i="6"/>
  <c r="X1492" i="6"/>
  <c r="X1602" i="6"/>
  <c r="X261" i="6"/>
  <c r="X1850" i="6"/>
  <c r="X1328" i="6"/>
  <c r="X1855" i="6"/>
  <c r="X994" i="6"/>
  <c r="X2173" i="6"/>
  <c r="X705" i="6"/>
  <c r="X1174" i="6"/>
  <c r="X842" i="6"/>
  <c r="X1868" i="6"/>
  <c r="X1245" i="6"/>
  <c r="X992" i="6"/>
  <c r="X1700" i="6"/>
  <c r="X500" i="6"/>
  <c r="X542" i="6"/>
  <c r="X137" i="6"/>
  <c r="X1460" i="6"/>
  <c r="X1187" i="6"/>
  <c r="X161" i="6"/>
  <c r="X380" i="6"/>
  <c r="X56" i="6"/>
  <c r="X1020" i="6"/>
  <c r="X1138" i="6"/>
  <c r="X2072" i="6"/>
  <c r="X1252" i="6"/>
  <c r="X1108" i="6"/>
  <c r="X1827" i="6"/>
  <c r="X89" i="6"/>
  <c r="X1202" i="6"/>
  <c r="X1605" i="6"/>
  <c r="X1302" i="6"/>
  <c r="X613" i="6"/>
  <c r="X1052" i="6"/>
  <c r="X1353" i="6"/>
  <c r="X339" i="6"/>
  <c r="X1622" i="6"/>
  <c r="X650" i="6"/>
  <c r="X404" i="6"/>
  <c r="X640" i="6"/>
  <c r="X1497" i="6"/>
  <c r="X1007" i="6"/>
  <c r="X2057" i="6"/>
  <c r="X306" i="6"/>
  <c r="X663" i="6"/>
  <c r="X2001" i="6"/>
  <c r="X1713" i="6"/>
  <c r="X1698" i="6"/>
  <c r="X1205" i="6"/>
  <c r="X1617" i="6"/>
  <c r="X703" i="6"/>
  <c r="X1155" i="6"/>
  <c r="X1124" i="6"/>
  <c r="X2054" i="6"/>
  <c r="X523" i="6"/>
  <c r="X1717" i="6"/>
  <c r="X1840" i="6"/>
  <c r="X562" i="6"/>
  <c r="X1417" i="6"/>
  <c r="X2112" i="6"/>
  <c r="X2009" i="6"/>
  <c r="X1419" i="6"/>
  <c r="X39" i="6"/>
  <c r="X1480" i="6"/>
  <c r="X77" i="6"/>
  <c r="X51" i="6"/>
  <c r="X908" i="6"/>
  <c r="X1166" i="6"/>
  <c r="X1575" i="6"/>
  <c r="X106" i="6"/>
  <c r="X1335" i="6"/>
  <c r="X115" i="6"/>
  <c r="X502" i="6"/>
  <c r="X811" i="6"/>
  <c r="X2114" i="6"/>
  <c r="X1011" i="6"/>
  <c r="X2058" i="6"/>
  <c r="X1562" i="6"/>
  <c r="X1251" i="6"/>
  <c r="X1361" i="6"/>
  <c r="X1580" i="6"/>
  <c r="X192" i="6"/>
  <c r="X1670" i="6"/>
  <c r="X980" i="6"/>
  <c r="X1916" i="6"/>
  <c r="X595" i="6"/>
  <c r="X265" i="6"/>
  <c r="X1109" i="6"/>
  <c r="X1712" i="6"/>
  <c r="X248" i="6"/>
  <c r="X1635" i="6"/>
  <c r="X1439" i="6"/>
  <c r="X112" i="6"/>
  <c r="X987" i="6"/>
  <c r="X1663" i="6"/>
  <c r="X243" i="6"/>
  <c r="X902" i="6"/>
  <c r="X947" i="6"/>
  <c r="X124" i="6"/>
  <c r="X364" i="6"/>
  <c r="X2130" i="6"/>
  <c r="X1209" i="6"/>
  <c r="X1135" i="6"/>
  <c r="X252" i="6"/>
  <c r="X396" i="6"/>
  <c r="X93" i="6"/>
  <c r="X172" i="6"/>
  <c r="X232" i="6"/>
  <c r="X1626" i="6"/>
  <c r="X1769" i="6"/>
  <c r="X1076" i="6"/>
  <c r="X67" i="6"/>
  <c r="X875" i="6"/>
  <c r="X1226" i="6"/>
  <c r="X209" i="6"/>
  <c r="X414" i="6"/>
  <c r="X1798" i="6"/>
  <c r="X401" i="6"/>
  <c r="X1832" i="6"/>
  <c r="X481" i="6"/>
  <c r="X707" i="6"/>
  <c r="X1959" i="6"/>
  <c r="X857" i="6"/>
  <c r="X2118" i="6"/>
  <c r="X169" i="6"/>
  <c r="X1022" i="6"/>
  <c r="X1493" i="6"/>
  <c r="X1849" i="6"/>
  <c r="X1677" i="6"/>
  <c r="X1448" i="6"/>
  <c r="X955" i="6"/>
  <c r="X1157" i="6"/>
  <c r="X1842" i="6"/>
  <c r="X714" i="6"/>
  <c r="X1592" i="6"/>
  <c r="X140" i="6"/>
  <c r="X588" i="6"/>
  <c r="X215" i="6"/>
  <c r="X1577" i="6"/>
  <c r="X2189" i="6"/>
  <c r="X230" i="6"/>
  <c r="X758" i="6"/>
  <c r="X1597" i="6"/>
  <c r="X583" i="6"/>
  <c r="X1272" i="6"/>
  <c r="X616" i="6"/>
  <c r="X1887" i="6"/>
  <c r="X536" i="6"/>
  <c r="X2166" i="6"/>
  <c r="X733" i="6"/>
  <c r="X1740" i="6"/>
  <c r="X127" i="6"/>
  <c r="X1199" i="6"/>
  <c r="X2122" i="6"/>
  <c r="X2046" i="6"/>
  <c r="X236" i="6"/>
  <c r="X1934" i="6"/>
  <c r="X712" i="6"/>
  <c r="X571" i="6"/>
  <c r="X619" i="6"/>
  <c r="X458" i="6"/>
  <c r="X1552" i="6"/>
  <c r="X2033" i="6"/>
  <c r="X1093" i="6"/>
  <c r="X1954" i="6"/>
  <c r="X1620" i="6"/>
  <c r="X943" i="6"/>
  <c r="X2004" i="6"/>
  <c r="X565" i="6"/>
  <c r="X1532" i="6"/>
  <c r="X719" i="6"/>
  <c r="X794" i="6"/>
  <c r="X826" i="6"/>
  <c r="X126" i="6"/>
  <c r="X12" i="6"/>
  <c r="X1306" i="6"/>
  <c r="X895" i="6"/>
  <c r="X239" i="6"/>
  <c r="X2169" i="6"/>
  <c r="X1656" i="6"/>
  <c r="X1283" i="6"/>
  <c r="X1595" i="6"/>
  <c r="X163" i="6"/>
  <c r="X1341" i="6"/>
  <c r="X1329" i="6"/>
  <c r="X1802" i="6"/>
  <c r="X1256" i="6"/>
  <c r="X416" i="6"/>
  <c r="X1865" i="6"/>
  <c r="X1352" i="6"/>
  <c r="X224" i="6"/>
  <c r="X946" i="6"/>
  <c r="X1748" i="6"/>
  <c r="X769" i="6"/>
  <c r="X1491" i="6"/>
  <c r="X1047" i="6"/>
  <c r="X70" i="6"/>
  <c r="X2178" i="6"/>
  <c r="X1761" i="6"/>
  <c r="X983" i="6"/>
  <c r="X283" i="6"/>
  <c r="X1573" i="6"/>
  <c r="X940" i="6"/>
  <c r="X53" i="6"/>
  <c r="X1319" i="6"/>
  <c r="X1002" i="6"/>
  <c r="X453" i="6"/>
  <c r="X15" i="6"/>
  <c r="X815" i="6"/>
  <c r="X1343" i="6"/>
  <c r="X1853" i="6"/>
  <c r="X870" i="6"/>
  <c r="X1127" i="6"/>
  <c r="X503" i="6"/>
  <c r="X1128" i="6"/>
  <c r="X632" i="6"/>
  <c r="X1942" i="6"/>
  <c r="X1241" i="6"/>
  <c r="X349" i="6"/>
  <c r="X104" i="6"/>
  <c r="X685" i="6"/>
  <c r="X2134" i="6"/>
  <c r="X1570" i="6"/>
  <c r="X1206" i="6"/>
  <c r="X605" i="6"/>
  <c r="X899" i="6"/>
  <c r="X724" i="6"/>
  <c r="X363" i="6"/>
  <c r="X1669" i="6"/>
  <c r="X720" i="6"/>
  <c r="X358" i="6"/>
  <c r="X1540" i="6"/>
  <c r="X981" i="6"/>
  <c r="X1894" i="6"/>
  <c r="X164" i="6"/>
  <c r="X1285" i="6"/>
  <c r="X1520" i="6"/>
  <c r="X1324" i="6"/>
  <c r="X1473" i="6"/>
  <c r="X1149" i="6"/>
  <c r="X952" i="6"/>
  <c r="X1050" i="6"/>
  <c r="X1014" i="6"/>
  <c r="X101" i="6"/>
  <c r="X721" i="6"/>
  <c r="X228" i="6"/>
  <c r="X1589" i="6"/>
  <c r="X1180" i="6"/>
  <c r="X153" i="6"/>
  <c r="X222" i="6"/>
  <c r="X793" i="6"/>
  <c r="X1030" i="6"/>
  <c r="X1459" i="6"/>
  <c r="X1720" i="6"/>
  <c r="X1078" i="6"/>
  <c r="X606" i="6"/>
  <c r="X847" i="6"/>
  <c r="X420" i="6"/>
  <c r="X372" i="6"/>
  <c r="X1820" i="6"/>
  <c r="X1536" i="6"/>
  <c r="X1505" i="6"/>
  <c r="X1964" i="6"/>
  <c r="X2061" i="6"/>
  <c r="X2068" i="6"/>
  <c r="X1647" i="6"/>
  <c r="X1667" i="6"/>
  <c r="X630" i="6"/>
  <c r="X1741" i="6"/>
  <c r="X511" i="6"/>
  <c r="X2070" i="6"/>
  <c r="X1643" i="6"/>
  <c r="X1104" i="6"/>
  <c r="X1629" i="6"/>
  <c r="X2059" i="6"/>
  <c r="X435" i="6"/>
  <c r="X399" i="6"/>
  <c r="X779" i="6"/>
  <c r="X1624" i="6"/>
  <c r="X466" i="6"/>
  <c r="X1774" i="6"/>
  <c r="X448" i="6"/>
  <c r="X822" i="6"/>
  <c r="X1299" i="6"/>
  <c r="X22" i="6"/>
  <c r="X1485" i="6"/>
  <c r="X887" i="6"/>
  <c r="X735" i="6"/>
  <c r="X1874" i="6"/>
  <c r="X844" i="6"/>
  <c r="X848" i="6"/>
  <c r="X1782" i="6"/>
  <c r="X2052" i="6"/>
  <c r="X530" i="6"/>
  <c r="X1767" i="6"/>
  <c r="X98" i="6"/>
  <c r="X1336" i="6"/>
  <c r="X1530" i="6"/>
  <c r="X1535" i="6"/>
  <c r="X99" i="6"/>
  <c r="X753" i="6"/>
  <c r="X1254" i="6"/>
  <c r="X2053" i="6"/>
  <c r="X1239" i="6"/>
  <c r="X288" i="6"/>
  <c r="X2145" i="6"/>
  <c r="X586" i="6"/>
  <c r="X297" i="6"/>
  <c r="X1925" i="6"/>
  <c r="X1646" i="6"/>
  <c r="X2148" i="6"/>
  <c r="X1633" i="6"/>
  <c r="X978" i="6"/>
  <c r="X444" i="6"/>
  <c r="X610" i="6"/>
  <c r="X668" i="6"/>
  <c r="X1510" i="6"/>
  <c r="X63" i="6"/>
  <c r="X1486" i="6"/>
  <c r="X1896" i="6"/>
  <c r="X408" i="6"/>
  <c r="X1546" i="6"/>
  <c r="X2050" i="6"/>
  <c r="X417" i="6"/>
  <c r="X2044" i="6"/>
  <c r="X1929" i="6"/>
  <c r="X1368" i="6"/>
  <c r="X198" i="6"/>
  <c r="X1922" i="6"/>
  <c r="X942" i="6"/>
  <c r="X557" i="6"/>
  <c r="X988" i="6"/>
  <c r="X1606" i="6"/>
  <c r="X318" i="6"/>
  <c r="X1267" i="6"/>
  <c r="X156" i="6"/>
  <c r="X618" i="6"/>
  <c r="X36" i="6"/>
  <c r="X1005" i="6"/>
  <c r="X726" i="6"/>
  <c r="X1056" i="6"/>
  <c r="X1697" i="6"/>
  <c r="X1380" i="6"/>
  <c r="X436" i="6"/>
  <c r="X1931" i="6"/>
  <c r="X1153" i="6"/>
  <c r="X42" i="6"/>
  <c r="X324" i="6"/>
  <c r="X305" i="6"/>
  <c r="X716" i="6"/>
  <c r="X2055" i="6"/>
  <c r="X1716" i="6"/>
  <c r="X864" i="6"/>
  <c r="X1422" i="6"/>
  <c r="X831" i="6"/>
  <c r="X505" i="6"/>
  <c r="X1167" i="6"/>
  <c r="X1813" i="6"/>
  <c r="X2196" i="6"/>
  <c r="X1936" i="6"/>
  <c r="X2226" i="6"/>
  <c r="X1325" i="6"/>
  <c r="X1984" i="6"/>
  <c r="X587" i="6"/>
  <c r="X34" i="6"/>
  <c r="X147" i="6"/>
  <c r="X128" i="6"/>
  <c r="X665" i="6"/>
  <c r="X1545" i="6"/>
  <c r="X1001" i="6"/>
  <c r="X1176" i="6"/>
  <c r="X2065" i="6"/>
  <c r="X1065" i="6"/>
  <c r="X1257" i="6"/>
  <c r="X1313" i="6"/>
  <c r="X141" i="6"/>
  <c r="X690" i="6"/>
  <c r="X615" i="6"/>
  <c r="X193" i="6"/>
  <c r="X1103" i="6"/>
  <c r="X108" i="6"/>
  <c r="X391" i="6"/>
  <c r="X60" i="6"/>
  <c r="X883" i="6"/>
  <c r="X150" i="6"/>
  <c r="X387" i="6"/>
  <c r="X717" i="6"/>
  <c r="X909" i="6"/>
  <c r="X537" i="6"/>
  <c r="X1881" i="6"/>
  <c r="X1215" i="6"/>
  <c r="X1112" i="6"/>
  <c r="X2113" i="6"/>
  <c r="X1584" i="6"/>
  <c r="X1960" i="6"/>
  <c r="X881" i="6"/>
  <c r="X971" i="6"/>
  <c r="X517" i="6"/>
  <c r="X1044" i="6"/>
  <c r="X1831" i="6"/>
  <c r="X1953" i="6"/>
  <c r="X684" i="6"/>
  <c r="X452" i="6"/>
  <c r="X1569" i="6"/>
  <c r="X1781" i="6"/>
  <c r="X1385" i="6"/>
  <c r="X2193" i="6"/>
  <c r="X2228" i="6"/>
  <c r="X797" i="6"/>
  <c r="X90" i="6"/>
  <c r="X1843" i="6"/>
  <c r="X2071" i="6"/>
  <c r="X1947" i="6"/>
  <c r="X1915" i="6"/>
  <c r="X771" i="6"/>
  <c r="X322" i="6"/>
  <c r="X867" i="6"/>
  <c r="X1725" i="6"/>
  <c r="X521" i="6"/>
  <c r="X1611" i="6"/>
  <c r="X400" i="6"/>
  <c r="X692" i="6"/>
  <c r="X921" i="6"/>
  <c r="X1470" i="6"/>
  <c r="X1305" i="6"/>
  <c r="X262" i="6"/>
  <c r="X1424" i="6"/>
  <c r="X1705" i="6"/>
  <c r="X1091" i="6"/>
  <c r="X856" i="6"/>
  <c r="X1482" i="6"/>
  <c r="X594" i="6"/>
  <c r="X508" i="6"/>
  <c r="X1861" i="6"/>
  <c r="X88" i="6"/>
  <c r="X2042" i="6"/>
  <c r="X834" i="6"/>
  <c r="X1455" i="6"/>
  <c r="X477" i="6"/>
  <c r="X1890" i="6"/>
  <c r="X2153" i="6"/>
  <c r="X1721" i="6"/>
  <c r="X346" i="6"/>
  <c r="X1955" i="6"/>
  <c r="X1830" i="6"/>
  <c r="X1526" i="6"/>
  <c r="X846" i="6"/>
  <c r="X727" i="6"/>
  <c r="X287" i="6"/>
  <c r="X162" i="6"/>
  <c r="X427" i="6"/>
  <c r="X1237" i="6"/>
  <c r="X954" i="6"/>
  <c r="X750" i="6"/>
  <c r="X964" i="6"/>
  <c r="X369" i="6"/>
  <c r="X44" i="6"/>
  <c r="X1665" i="6"/>
  <c r="H91" i="13" s="1"/>
  <c r="X1165" i="6"/>
  <c r="X1998" i="6"/>
  <c r="X561" i="6"/>
  <c r="X2168" i="6"/>
  <c r="X1421" i="6"/>
  <c r="X1408" i="6"/>
  <c r="X568" i="6"/>
  <c r="X930" i="6"/>
  <c r="X1736" i="6"/>
  <c r="X2175" i="6"/>
  <c r="X1418" i="6"/>
  <c r="X315" i="6"/>
  <c r="X2029" i="6"/>
  <c r="X1322" i="6"/>
  <c r="X2174" i="6"/>
  <c r="X910" i="6"/>
  <c r="X343" i="6"/>
  <c r="X1067" i="6"/>
  <c r="X1681" i="6"/>
  <c r="X836" i="6"/>
  <c r="X1334" i="6"/>
  <c r="X196" i="6"/>
  <c r="X1441" i="6"/>
  <c r="X1291" i="6"/>
  <c r="X257" i="6"/>
  <c r="X1012" i="6"/>
  <c r="X1362" i="6"/>
  <c r="X463" i="6"/>
  <c r="X281" i="6"/>
  <c r="X384" i="6"/>
  <c r="X1961" i="6"/>
  <c r="X749" i="6"/>
  <c r="X1733" i="6"/>
  <c r="X574" i="6"/>
  <c r="X376" i="6"/>
  <c r="X1561" i="6"/>
  <c r="X2133" i="6"/>
  <c r="X2015" i="6"/>
  <c r="X666" i="6"/>
  <c r="X755" i="6"/>
  <c r="X1051" i="6"/>
  <c r="X1415" i="6"/>
  <c r="X1394" i="6"/>
  <c r="X728" i="6"/>
  <c r="X1377" i="6"/>
  <c r="X1776" i="6"/>
  <c r="X97" i="6"/>
  <c r="X1238" i="6"/>
  <c r="X1309" i="6"/>
  <c r="X2030" i="6"/>
  <c r="X532" i="6"/>
  <c r="X933" i="6"/>
  <c r="X1468" i="6"/>
  <c r="X2011" i="6"/>
  <c r="X14" i="6"/>
  <c r="X331" i="6"/>
  <c r="X1860" i="6"/>
  <c r="X1188" i="6"/>
  <c r="X373" i="6"/>
  <c r="X1262" i="6"/>
  <c r="X1872" i="6"/>
  <c r="X1476" i="6"/>
  <c r="X84" i="6"/>
  <c r="X2038" i="6"/>
  <c r="X2043" i="6"/>
  <c r="X600" i="6"/>
  <c r="X1787" i="6"/>
  <c r="X1390" i="6"/>
  <c r="X1265" i="6"/>
  <c r="X626" i="6"/>
  <c r="X809" i="6"/>
  <c r="X2093" i="6"/>
  <c r="X375" i="6"/>
  <c r="X1565" i="6"/>
  <c r="X1518" i="6"/>
  <c r="X1434" i="6"/>
  <c r="X38" i="6"/>
  <c r="X1217" i="6"/>
  <c r="X804" i="6"/>
  <c r="X1483" i="6"/>
  <c r="X2142" i="6"/>
  <c r="X2109" i="6"/>
  <c r="X1966" i="6"/>
  <c r="X1750" i="6"/>
  <c r="X1578" i="6"/>
  <c r="X506" i="6"/>
  <c r="X1634" i="6"/>
  <c r="X212" i="6"/>
  <c r="X2149" i="6"/>
  <c r="X656" i="6"/>
  <c r="X381" i="6"/>
  <c r="X1168" i="6"/>
  <c r="X1581" i="6"/>
  <c r="X913" i="6"/>
  <c r="X694" i="6"/>
  <c r="X1795" i="6"/>
  <c r="X72" i="6"/>
  <c r="X743" i="6"/>
  <c r="X1525" i="6"/>
  <c r="X1933" i="6"/>
  <c r="X1158" i="6"/>
  <c r="X131" i="6"/>
  <c r="X687" i="6"/>
  <c r="X1507" i="6"/>
  <c r="X194" i="6"/>
  <c r="X475" i="6"/>
  <c r="X1499" i="6"/>
  <c r="X1793" i="6"/>
  <c r="X1652" i="6"/>
  <c r="X1924" i="6"/>
  <c r="X31" i="6"/>
  <c r="X313" i="6"/>
  <c r="X482" i="6"/>
  <c r="X1039" i="6"/>
  <c r="X569" i="6"/>
  <c r="X812" i="6"/>
  <c r="X45" i="6"/>
  <c r="X748" i="6"/>
  <c r="X1232" i="6"/>
  <c r="X1477" i="6"/>
  <c r="X282" i="6"/>
  <c r="X653" i="6"/>
  <c r="X1538" i="6"/>
  <c r="X1672" i="6"/>
  <c r="X1822" i="6"/>
  <c r="X1658" i="6"/>
  <c r="X145" i="6"/>
  <c r="X1264" i="6"/>
  <c r="X1279" i="6"/>
  <c r="X861" i="6"/>
  <c r="X1784" i="6"/>
  <c r="X1788" i="6"/>
  <c r="X1792" i="6"/>
  <c r="X1694" i="6"/>
  <c r="X1462" i="6"/>
  <c r="X2069" i="6"/>
  <c r="X956" i="6"/>
  <c r="X388" i="6"/>
  <c r="X1015" i="6"/>
  <c r="X579" i="6"/>
  <c r="X1783" i="6"/>
  <c r="X1571" i="6"/>
  <c r="H80" i="13" s="1"/>
  <c r="X473" i="6"/>
  <c r="X1297" i="6"/>
  <c r="X729" i="6"/>
  <c r="X1735" i="6"/>
  <c r="X597" i="6"/>
  <c r="X725" i="6"/>
  <c r="X762" i="6"/>
  <c r="X1837" i="6"/>
  <c r="X1911" i="6"/>
  <c r="X468" i="6"/>
  <c r="X824" i="6"/>
  <c r="X1392" i="6"/>
  <c r="X2192" i="6"/>
  <c r="X593" i="6"/>
  <c r="X765" i="6"/>
  <c r="X341" i="6"/>
  <c r="X882" i="6"/>
  <c r="X654" i="6"/>
  <c r="X1300" i="6"/>
  <c r="X1298" i="6"/>
  <c r="X407" i="6"/>
  <c r="X1841" i="6"/>
  <c r="X1746" i="6"/>
  <c r="X1289" i="6"/>
  <c r="X1062" i="6"/>
  <c r="X1330" i="6"/>
  <c r="X344" i="6"/>
  <c r="X963" i="6"/>
  <c r="X1958" i="6"/>
  <c r="X1193" i="6"/>
  <c r="X1515" i="6"/>
  <c r="X2224" i="6"/>
  <c r="X1396" i="6"/>
  <c r="X1290" i="6"/>
  <c r="X1177" i="6"/>
  <c r="X1397" i="6"/>
  <c r="X85" i="6"/>
  <c r="X1794" i="6"/>
  <c r="X1662" i="6"/>
  <c r="X2101" i="6"/>
  <c r="X182" i="6"/>
  <c r="X1948" i="6"/>
  <c r="X1444" i="6"/>
  <c r="X146" i="6"/>
  <c r="X390" i="6"/>
  <c r="X1311" i="6"/>
  <c r="X1704" i="6"/>
  <c r="X62" i="6"/>
  <c r="X1310" i="6"/>
  <c r="X494" i="6"/>
  <c r="X1447" i="6"/>
  <c r="X1018" i="6"/>
  <c r="X578" i="6"/>
  <c r="X207" i="6"/>
  <c r="X662" i="6"/>
  <c r="X119" i="6"/>
  <c r="X220" i="6"/>
  <c r="X2047" i="6"/>
  <c r="X1466" i="6"/>
  <c r="X2026" i="6"/>
  <c r="X1648" i="6"/>
  <c r="X1465" i="6"/>
  <c r="X1142" i="6"/>
  <c r="X1131" i="6"/>
  <c r="X670" i="6"/>
  <c r="X1644" i="6"/>
  <c r="X634" i="6"/>
  <c r="X1806" i="6"/>
  <c r="X1943" i="6"/>
  <c r="X439" i="6"/>
  <c r="X246" i="6"/>
  <c r="X1819" i="6"/>
  <c r="X1777" i="6"/>
  <c r="X1059" i="6"/>
  <c r="X1645" i="6"/>
  <c r="X538" i="6"/>
  <c r="X2020" i="6"/>
  <c r="X1229" i="6"/>
  <c r="X2010" i="6"/>
  <c r="X1814" i="6"/>
  <c r="X1342" i="6"/>
  <c r="X415" i="6"/>
  <c r="X885" i="6"/>
  <c r="X974" i="6"/>
  <c r="X1895" i="6"/>
  <c r="X1695" i="6"/>
  <c r="X273" i="6"/>
  <c r="X1913" i="6"/>
  <c r="X787" i="6"/>
  <c r="X1918" i="6"/>
  <c r="X948" i="6"/>
  <c r="X816" i="6"/>
  <c r="X1709" i="6"/>
  <c r="X2040" i="6"/>
  <c r="X253" i="6"/>
  <c r="X718" i="6"/>
  <c r="X59" i="6"/>
  <c r="X1006" i="6"/>
  <c r="X256" i="6"/>
  <c r="X789" i="6"/>
  <c r="X1228" i="6"/>
  <c r="X1331" i="6"/>
  <c r="X772" i="6"/>
  <c r="X689" i="6"/>
  <c r="X1585" i="6"/>
  <c r="X1399" i="6"/>
  <c r="X768" i="6"/>
  <c r="X2087" i="6"/>
  <c r="X845" i="6"/>
  <c r="X1304" i="6"/>
  <c r="X1944" i="6"/>
  <c r="X191" i="6"/>
  <c r="X1601" i="6"/>
  <c r="X43" i="6"/>
  <c r="X1962" i="6"/>
  <c r="X1567" i="6"/>
  <c r="X1556" i="6"/>
  <c r="X1201" i="6"/>
  <c r="X564" i="6"/>
  <c r="X2117" i="6"/>
  <c r="X459" i="6"/>
  <c r="X1722" i="6"/>
  <c r="X2008" i="6"/>
  <c r="X314" i="6"/>
  <c r="X1479" i="6"/>
  <c r="X702" i="6"/>
  <c r="X1345" i="6"/>
  <c r="X1981" i="6"/>
  <c r="X48" i="6"/>
  <c r="X866" i="6"/>
  <c r="X2188" i="6"/>
  <c r="X514" i="6"/>
  <c r="X1649" i="6"/>
  <c r="X1321" i="6"/>
  <c r="X1198" i="6"/>
  <c r="X1576" i="6"/>
  <c r="X1416" i="6"/>
  <c r="X263" i="6"/>
  <c r="X1512" i="6"/>
  <c r="X2184" i="6"/>
  <c r="X454" i="6"/>
  <c r="X195" i="6"/>
  <c r="X1980" i="6"/>
  <c r="X1121" i="6"/>
  <c r="X1085" i="6"/>
  <c r="X1909" i="6"/>
  <c r="X1296" i="6"/>
  <c r="X2151" i="6"/>
  <c r="X424" i="6"/>
  <c r="X1440" i="6"/>
  <c r="X235" i="6"/>
  <c r="X1987" i="6"/>
  <c r="X800" i="6"/>
  <c r="X1017" i="6"/>
  <c r="X461" i="6"/>
  <c r="X1221" i="6"/>
  <c r="X405" i="6"/>
  <c r="X869" i="6"/>
  <c r="X342" i="6"/>
  <c r="X939" i="6"/>
  <c r="X1436" i="6"/>
  <c r="X1194" i="6"/>
  <c r="X1391" i="6"/>
  <c r="X290" i="6"/>
  <c r="X1003" i="6"/>
  <c r="X584" i="6"/>
  <c r="X1723" i="6"/>
  <c r="X1969" i="6"/>
  <c r="X210" i="6"/>
  <c r="X1111" i="6"/>
  <c r="X1587" i="6"/>
  <c r="X827" i="6"/>
  <c r="X589" i="6"/>
  <c r="X708" i="6"/>
  <c r="X1386" i="6"/>
  <c r="X1234" i="6"/>
  <c r="X441" i="6"/>
  <c r="X249" i="6"/>
  <c r="X1844" i="6"/>
  <c r="X929" i="6"/>
  <c r="X394" i="6"/>
  <c r="X1907" i="6"/>
  <c r="X1372" i="6"/>
  <c r="X1223" i="6"/>
  <c r="X329" i="6"/>
  <c r="X893" i="6"/>
  <c r="X2007" i="6"/>
  <c r="X1871" i="6"/>
  <c r="X2027" i="6"/>
  <c r="X254" i="6"/>
  <c r="X1092" i="6"/>
  <c r="X854" i="6"/>
  <c r="X1502" i="6"/>
  <c r="X1641" i="6"/>
  <c r="X1495" i="6"/>
  <c r="X177" i="6"/>
  <c r="X1115" i="6"/>
  <c r="X1126" i="6"/>
  <c r="X1745" i="6"/>
  <c r="X186" i="6"/>
  <c r="X780" i="6"/>
  <c r="X553" i="6"/>
  <c r="X296" i="6"/>
  <c r="X828" i="6"/>
  <c r="X985" i="6"/>
  <c r="X445" i="6"/>
  <c r="X736" i="6"/>
  <c r="X151" i="6"/>
  <c r="X1475" i="6"/>
  <c r="X1521" i="6"/>
  <c r="X1593" i="6"/>
  <c r="X1082" i="6"/>
  <c r="X1058" i="6"/>
  <c r="X1637" i="6"/>
  <c r="X428" i="6"/>
  <c r="X959" i="6"/>
  <c r="X531" i="6"/>
  <c r="X1730" i="6"/>
  <c r="X1778" i="6"/>
  <c r="X498" i="6"/>
  <c r="X791" i="6"/>
  <c r="X71" i="6"/>
  <c r="X1834" i="6"/>
  <c r="X1756" i="6"/>
  <c r="X1718" i="6"/>
  <c r="X187" i="6"/>
  <c r="X1547" i="6"/>
  <c r="X639" i="6"/>
  <c r="X2120" i="6"/>
  <c r="X308" i="6"/>
  <c r="X367" i="6"/>
  <c r="X479" i="6"/>
  <c r="X996" i="6"/>
  <c r="X1133" i="6"/>
  <c r="X1347" i="6"/>
  <c r="X1090" i="6"/>
  <c r="X54" i="6"/>
  <c r="X41" i="6"/>
  <c r="X2032" i="6"/>
  <c r="X901" i="6"/>
  <c r="X1680" i="6"/>
  <c r="X803" i="6"/>
  <c r="X1543" i="6"/>
  <c r="X1387" i="6"/>
  <c r="X754" i="6"/>
  <c r="X166" i="6"/>
  <c r="X442" i="6"/>
  <c r="X1588" i="6"/>
  <c r="X1454" i="6"/>
  <c r="X1826" i="6"/>
  <c r="X144" i="6"/>
  <c r="X1838" i="6"/>
  <c r="X30" i="6"/>
  <c r="X1340" i="6"/>
  <c r="X1539" i="6"/>
  <c r="X50" i="6"/>
  <c r="X760" i="6"/>
  <c r="X213" i="6"/>
  <c r="X1072" i="6"/>
  <c r="X326" i="6"/>
  <c r="X1373" i="6"/>
  <c r="X1500" i="6"/>
  <c r="X1920" i="6"/>
  <c r="X74" i="6"/>
  <c r="X1046" i="6"/>
  <c r="X87" i="6"/>
  <c r="X301" i="6"/>
  <c r="X1668" i="6"/>
  <c r="X957" i="6"/>
  <c r="X664" i="6"/>
  <c r="X1766" i="6"/>
  <c r="X2056" i="6"/>
  <c r="X1099" i="6"/>
  <c r="X1574" i="6"/>
  <c r="X241" i="6"/>
  <c r="X518" i="6"/>
  <c r="X456" i="6"/>
  <c r="X813" i="6"/>
  <c r="X24" i="6"/>
  <c r="X1917" i="6"/>
  <c r="X1287" i="6"/>
  <c r="X242" i="6"/>
  <c r="X865" i="6"/>
  <c r="X2183" i="6"/>
  <c r="X917" i="6"/>
  <c r="X1154" i="6"/>
  <c r="X240" i="6"/>
  <c r="X1563" i="6"/>
  <c r="X1446" i="6"/>
  <c r="X1405" i="6"/>
  <c r="X206" i="6"/>
  <c r="X1242" i="6"/>
  <c r="X2086" i="6"/>
  <c r="X495" i="6"/>
  <c r="X2073" i="6"/>
  <c r="X1451" i="6"/>
  <c r="X58" i="6"/>
  <c r="X1286" i="6"/>
  <c r="X1833" i="6"/>
  <c r="X1579" i="6"/>
  <c r="X1609" i="6"/>
  <c r="X190" i="6"/>
  <c r="X96" i="6"/>
  <c r="X2094" i="6"/>
  <c r="X1815" i="6"/>
  <c r="X352" i="6"/>
  <c r="X1425" i="6"/>
  <c r="X86" i="6"/>
  <c r="X312" i="6"/>
  <c r="X1550" i="6"/>
  <c r="X1728" i="6"/>
  <c r="X229" i="6"/>
  <c r="X863" i="6"/>
  <c r="X330" i="6"/>
  <c r="X1409" i="6"/>
  <c r="X1317" i="6"/>
  <c r="X1354" i="6"/>
  <c r="X154" i="6"/>
  <c r="X938" i="6"/>
  <c r="X81" i="6"/>
  <c r="X29" i="6"/>
  <c r="X377" i="6"/>
  <c r="X1070" i="6"/>
  <c r="X1818" i="6"/>
  <c r="X958" i="6"/>
  <c r="X906" i="6"/>
  <c r="X747" i="6"/>
  <c r="X1048" i="6"/>
  <c r="X599" i="6"/>
  <c r="X1928" i="6"/>
  <c r="X1559" i="6"/>
  <c r="X559" i="6"/>
  <c r="X1134" i="6"/>
  <c r="X497" i="6"/>
  <c r="X117" i="6"/>
  <c r="X1927" i="6"/>
  <c r="X1548" i="6"/>
  <c r="X1315" i="6"/>
  <c r="X628" i="6"/>
  <c r="X267" i="6"/>
  <c r="X434" i="6"/>
  <c r="X853" i="6"/>
  <c r="X525" i="6"/>
  <c r="X837" i="6"/>
  <c r="X806" i="6"/>
  <c r="X1338" i="6"/>
  <c r="X1071" i="6"/>
  <c r="X27" i="6"/>
  <c r="X1892" i="6"/>
  <c r="X1755" i="6"/>
  <c r="X1799" i="6"/>
  <c r="X1549" i="6"/>
  <c r="X325" i="6"/>
  <c r="X337" i="6"/>
  <c r="X2025" i="6"/>
  <c r="X143" i="6"/>
  <c r="X1186" i="6"/>
  <c r="X1885" i="6"/>
  <c r="X1461" i="6"/>
  <c r="X617" i="6"/>
  <c r="X18" i="6"/>
  <c r="X1851" i="6"/>
  <c r="X2143" i="6"/>
  <c r="X470" i="6"/>
  <c r="X1642" i="6"/>
  <c r="X1182" i="6"/>
  <c r="X138" i="6"/>
  <c r="X501" i="6"/>
  <c r="X1406" i="6"/>
  <c r="X1786" i="6"/>
  <c r="X1513" i="6"/>
  <c r="X1864" i="6"/>
  <c r="X1358" i="6"/>
  <c r="X2077" i="6"/>
  <c r="X1600" i="6"/>
  <c r="X1063" i="6"/>
  <c r="X696" i="6"/>
  <c r="X785" i="6"/>
  <c r="X975" i="6"/>
  <c r="X582" i="6"/>
  <c r="X91" i="6"/>
  <c r="X1073" i="6"/>
  <c r="X1501" i="6"/>
  <c r="X850" i="6"/>
  <c r="X924" i="6"/>
  <c r="X704" i="6"/>
  <c r="X1395" i="6"/>
  <c r="X1270" i="6"/>
  <c r="X740" i="6"/>
  <c r="X351" i="6"/>
  <c r="X1974" i="6"/>
  <c r="X1498" i="6"/>
  <c r="X476" i="6"/>
  <c r="X1293" i="6"/>
  <c r="X1045" i="6"/>
  <c r="X35" i="6"/>
  <c r="X966" i="6"/>
  <c r="X817" i="6"/>
  <c r="X447" i="6"/>
  <c r="X2067" i="6"/>
  <c r="X340" i="6"/>
  <c r="X884" i="6"/>
  <c r="X1042" i="6"/>
  <c r="X2091" i="6"/>
  <c r="X1509" i="6"/>
  <c r="X1255" i="6"/>
  <c r="X2129" i="6"/>
  <c r="X1173" i="6"/>
  <c r="X478" i="6"/>
  <c r="X766" i="6"/>
  <c r="X1583" i="6"/>
  <c r="H106" i="13" s="1"/>
  <c r="X774" i="6"/>
  <c r="X1384" i="6"/>
  <c r="X47" i="6"/>
  <c r="X818" i="6"/>
  <c r="X2190" i="6"/>
  <c r="X25" i="6"/>
  <c r="X467" i="6"/>
  <c r="X695" i="6"/>
  <c r="X859" i="6"/>
  <c r="X347" i="6"/>
  <c r="X805" i="6"/>
  <c r="X1169" i="6"/>
  <c r="X1183" i="6"/>
  <c r="X105" i="6"/>
  <c r="X2177" i="6"/>
  <c r="X545" i="6"/>
  <c r="X1431" i="6"/>
  <c r="X1212" i="6"/>
  <c r="X934" i="6"/>
  <c r="X1749" i="6"/>
  <c r="X1207" i="6"/>
  <c r="X1401" i="6"/>
  <c r="X1821" i="6"/>
  <c r="X543" i="6"/>
  <c r="X2186" i="6"/>
  <c r="X1184" i="6"/>
  <c r="X2045" i="6"/>
  <c r="X773" i="6"/>
  <c r="X1621" i="6"/>
  <c r="H112" i="13" s="1"/>
  <c r="X1945" i="6"/>
  <c r="X1685" i="6"/>
  <c r="X1884" i="6"/>
  <c r="X307" i="6"/>
  <c r="X1249" i="6"/>
  <c r="X1463" i="6"/>
  <c r="X385" i="6"/>
  <c r="X877" i="6"/>
  <c r="X1412" i="6"/>
  <c r="X2090" i="6"/>
  <c r="X1557" i="6"/>
  <c r="X688" i="6"/>
  <c r="X839" i="6"/>
  <c r="X715" i="6"/>
  <c r="X1875" i="6"/>
  <c r="X731" i="6"/>
  <c r="X1544" i="6"/>
  <c r="X83" i="6"/>
  <c r="X32" i="6"/>
  <c r="X1231" i="6"/>
  <c r="X406" i="6"/>
  <c r="X2222" i="6"/>
  <c r="X350" i="6"/>
  <c r="X333" i="6"/>
  <c r="X159" i="6"/>
  <c r="X591" i="6"/>
  <c r="X1829" i="6"/>
  <c r="X319" i="6"/>
  <c r="X1081" i="6"/>
  <c r="X1848" i="6"/>
  <c r="X1971" i="6"/>
  <c r="X1560" i="6"/>
  <c r="X1344" i="6"/>
  <c r="X160" i="6"/>
  <c r="X1458" i="6"/>
  <c r="X1430" i="6"/>
  <c r="X1200" i="6"/>
  <c r="X227" i="6"/>
  <c r="X1847" i="6"/>
  <c r="X507" i="6"/>
  <c r="X231" i="6"/>
  <c r="X1674" i="6"/>
  <c r="X907" i="6"/>
  <c r="X783" i="6"/>
  <c r="X1951" i="6"/>
  <c r="X1371" i="6"/>
  <c r="X722" i="6"/>
  <c r="X251" i="6"/>
  <c r="X860" i="6"/>
  <c r="X1393" i="6"/>
  <c r="X1489" i="6"/>
  <c r="X2019" i="6"/>
  <c r="X527" i="6"/>
  <c r="X900" i="6"/>
  <c r="X1870" i="6"/>
  <c r="X1365" i="6"/>
  <c r="X1457" i="6"/>
  <c r="X1537" i="6"/>
  <c r="X472" i="6"/>
  <c r="X638" i="6"/>
  <c r="X1533" i="6"/>
  <c r="X1057" i="6"/>
  <c r="X276" i="6"/>
  <c r="X1708" i="6"/>
  <c r="X1140" i="6"/>
  <c r="X528" i="6"/>
  <c r="X2064" i="6"/>
  <c r="X534" i="6"/>
  <c r="X1364" i="6"/>
  <c r="X821" i="6"/>
  <c r="X311" i="6"/>
  <c r="X874" i="6"/>
  <c r="X1452" i="6"/>
  <c r="X1137" i="6"/>
  <c r="X1132" i="6"/>
  <c r="X937" i="6"/>
  <c r="X184" i="6"/>
  <c r="X2141" i="6"/>
  <c r="X1739" i="6"/>
  <c r="X752" i="6"/>
  <c r="X1355" i="6"/>
  <c r="X1514" i="6"/>
  <c r="X491" i="6"/>
  <c r="X270" i="6"/>
  <c r="X1724" i="6"/>
  <c r="X1859" i="6"/>
  <c r="X316" i="6"/>
  <c r="X1269" i="6"/>
  <c r="X627" i="6"/>
  <c r="X1726" i="6"/>
  <c r="X1258" i="6"/>
  <c r="X509" i="6"/>
  <c r="X1522" i="6"/>
  <c r="X489" i="6"/>
  <c r="X951" i="6"/>
  <c r="X835" i="6"/>
  <c r="X446" i="6"/>
  <c r="X173" i="6"/>
  <c r="X1897" i="6"/>
  <c r="X1094" i="6"/>
  <c r="X744" i="6"/>
  <c r="X1190" i="6"/>
  <c r="X547" i="6"/>
  <c r="X28" i="6"/>
  <c r="X633" i="6"/>
  <c r="X2131" i="6"/>
  <c r="X1449" i="6"/>
  <c r="X1707" i="6"/>
  <c r="X1098" i="6"/>
  <c r="X1484" i="6"/>
  <c r="X1432" i="6"/>
  <c r="X539" i="6"/>
  <c r="X1043" i="6"/>
  <c r="X95" i="6"/>
  <c r="X823" i="6"/>
  <c r="X808" i="6"/>
  <c r="X1332" i="6"/>
  <c r="X1616" i="6"/>
  <c r="X2036" i="6"/>
  <c r="X135" i="6"/>
  <c r="X286" i="6"/>
  <c r="X1527" i="6"/>
  <c r="X1975" i="6"/>
  <c r="X1211" i="6"/>
  <c r="X984" i="6"/>
  <c r="X944" i="6"/>
  <c r="X1069" i="6"/>
  <c r="X1097" i="6"/>
  <c r="X485" i="6"/>
  <c r="X1950" i="6"/>
  <c r="X516" i="6"/>
  <c r="X1845" i="6"/>
  <c r="X1161" i="6"/>
  <c r="X732" i="6"/>
  <c r="X778" i="6"/>
  <c r="X598" i="6"/>
  <c r="X894" i="6"/>
  <c r="X425" i="6"/>
  <c r="X1178" i="6"/>
  <c r="X255" i="6"/>
  <c r="X2225" i="6"/>
  <c r="X1968" i="6"/>
  <c r="X199" i="6"/>
  <c r="X1367" i="6"/>
  <c r="X437" i="6"/>
  <c r="X2121" i="6"/>
  <c r="X1660" i="6"/>
  <c r="X2179" i="6"/>
  <c r="X1195" i="6"/>
  <c r="X1598" i="6"/>
  <c r="X609" i="6"/>
  <c r="X368" i="6"/>
  <c r="X460" i="6"/>
  <c r="X465" i="6"/>
  <c r="X1963" i="6"/>
  <c r="X763" i="6"/>
  <c r="X920" i="6"/>
  <c r="X1940" i="6"/>
  <c r="X1744" i="6"/>
  <c r="X512" i="6"/>
  <c r="X1156" i="6"/>
  <c r="X1941" i="6"/>
  <c r="X879" i="6"/>
  <c r="X1464" i="6"/>
  <c r="X1803" i="6"/>
  <c r="X1873" i="6"/>
  <c r="X2125" i="6"/>
  <c r="X418" i="6"/>
  <c r="X1472" i="6"/>
  <c r="X1219" i="6"/>
  <c r="X471" i="6"/>
  <c r="X80" i="6"/>
  <c r="X671" i="6"/>
  <c r="H68" i="13"/>
  <c r="X541" i="6"/>
  <c r="H49" i="13"/>
  <c r="X1807" i="6"/>
  <c r="H100" i="13"/>
  <c r="X1139" i="6"/>
  <c r="H104" i="13" l="1"/>
  <c r="H62" i="13"/>
  <c r="H48" i="13"/>
  <c r="H46" i="13"/>
  <c r="H40" i="13"/>
  <c r="H42" i="13"/>
  <c r="H57" i="13"/>
  <c r="H93" i="13"/>
  <c r="H72" i="13"/>
  <c r="H89" i="13"/>
  <c r="H41" i="13"/>
  <c r="H121" i="13"/>
  <c r="G2296" i="6" s="1"/>
  <c r="H101" i="13"/>
  <c r="H111" i="13"/>
  <c r="H114" i="13"/>
  <c r="H88" i="13"/>
  <c r="H96" i="13"/>
  <c r="H98" i="13"/>
  <c r="H83" i="13"/>
  <c r="H115" i="13"/>
  <c r="H119" i="13"/>
  <c r="H30" i="13"/>
  <c r="H78" i="13"/>
  <c r="H64" i="13"/>
  <c r="H74" i="13"/>
  <c r="H84" i="13"/>
  <c r="H23" i="13"/>
  <c r="H19" i="13"/>
  <c r="H22" i="13"/>
  <c r="H107" i="13"/>
  <c r="H113" i="13"/>
  <c r="H71" i="13"/>
  <c r="H69" i="13"/>
  <c r="H77" i="13"/>
  <c r="H102" i="13"/>
  <c r="H18" i="13"/>
  <c r="H109" i="13"/>
  <c r="H85" i="13"/>
  <c r="H75" i="13"/>
  <c r="H54" i="13"/>
  <c r="H86" i="13"/>
  <c r="H120" i="13"/>
  <c r="H82" i="13"/>
  <c r="H90" i="13"/>
  <c r="H94" i="13"/>
  <c r="H117" i="13"/>
  <c r="H67" i="13"/>
  <c r="H76" i="13"/>
  <c r="H61" i="13"/>
  <c r="H79" i="13"/>
  <c r="H97" i="13"/>
  <c r="H87" i="13"/>
  <c r="H105" i="13"/>
  <c r="H47" i="13"/>
  <c r="H81" i="13"/>
  <c r="H63" i="13"/>
  <c r="H99" i="13"/>
  <c r="H70" i="13"/>
  <c r="H66" i="13"/>
  <c r="H92" i="13"/>
  <c r="H110" i="13"/>
  <c r="H43" i="13"/>
  <c r="H103" i="13"/>
  <c r="H118" i="13"/>
  <c r="H116" i="13"/>
  <c r="H56" i="13"/>
  <c r="H73" i="13"/>
  <c r="H65" i="13"/>
  <c r="H24" i="13"/>
  <c r="H36" i="13"/>
  <c r="H17" i="13"/>
  <c r="H31" i="13"/>
  <c r="H28" i="13"/>
  <c r="H29" i="13"/>
  <c r="H34" i="13"/>
  <c r="H35" i="13"/>
  <c r="H25" i="13"/>
  <c r="X2119" i="6"/>
  <c r="H16" i="13" s="1"/>
  <c r="K2296" i="6" l="1"/>
  <c r="L2296" i="6" s="1"/>
  <c r="U2296" i="6" s="1"/>
  <c r="V2296" i="6" l="1"/>
  <c r="W2296" i="6" s="1"/>
  <c r="O2296" i="6"/>
  <c r="P2296" i="6" s="1"/>
  <c r="H33" i="13"/>
  <c r="H51" i="13"/>
  <c r="H39" i="13"/>
  <c r="T2296" i="6" l="1"/>
  <c r="X2296" i="6" s="1"/>
  <c r="X1613" i="6"/>
  <c r="X1615" i="6"/>
  <c r="X1610" i="6"/>
  <c r="X1608" i="6"/>
  <c r="H21" i="13"/>
  <c r="X1650" i="6"/>
  <c r="H27" i="13"/>
  <c r="X1614" i="6"/>
  <c r="H45" i="13"/>
  <c r="X1682" i="6"/>
  <c r="H52" i="13" l="1"/>
  <c r="H37" i="13"/>
  <c r="H26" i="13"/>
  <c r="H59" i="13"/>
  <c r="H44" i="13"/>
  <c r="H53" i="13"/>
  <c r="H38" i="13"/>
  <c r="H55" i="13"/>
  <c r="H20" i="13"/>
  <c r="H95" i="13"/>
  <c r="H32" i="13"/>
  <c r="H60" i="13"/>
  <c r="H50" i="13"/>
  <c r="H58" i="13"/>
  <c r="H15" i="13" l="1"/>
  <c r="H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tc={91090597-57DF-4877-9D84-AD10D8C31761}</author>
    <author>tc={676F9A5A-7D0B-49FA-B909-1FE78B08FF32}</author>
    <author>tc={03AB5C32-7F31-47F1-9DB8-6BE0D308064C}</author>
  </authors>
  <commentList>
    <comment ref="C321" authorId="0" shapeId="0" xr:uid="{91090597-57DF-4877-9D84-AD10D8C31761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Renton's poverty %</t>
      </text>
    </comment>
    <comment ref="C322" authorId="1" shapeId="0" xr:uid="{676F9A5A-7D0B-49FA-B909-1FE78B08FF32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Vancouver's poverty %</t>
      </text>
    </comment>
    <comment ref="C323" authorId="2" shapeId="0" xr:uid="{03AB5C32-7F31-47F1-9DB8-6BE0D308064C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Omak's poverty %</t>
      </text>
    </comment>
  </commentList>
</comments>
</file>

<file path=xl/sharedStrings.xml><?xml version="1.0" encoding="utf-8"?>
<sst xmlns="http://schemas.openxmlformats.org/spreadsheetml/2006/main" count="27144" uniqueCount="3445">
  <si>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</si>
  <si>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</si>
  <si>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</si>
  <si>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</si>
  <si>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</si>
  <si>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</si>
  <si>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</si>
  <si>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</si>
  <si>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</si>
  <si>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</si>
  <si>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</si>
  <si>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</si>
  <si>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</si>
  <si>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</si>
  <si>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</si>
  <si>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</si>
  <si>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</si>
  <si>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</si>
  <si>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</si>
  <si>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</si>
  <si>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</si>
  <si>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</si>
  <si>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</si>
  <si>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</si>
  <si>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</si>
  <si>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</si>
  <si>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</si>
  <si>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</si>
  <si>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</si>
  <si>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</si>
  <si>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</si>
  <si>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</si>
  <si>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</si>
  <si>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</si>
  <si>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</si>
  <si>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</si>
  <si>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</si>
  <si>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</si>
  <si>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</si>
  <si>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</si>
  <si>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</si>
  <si>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</si>
  <si>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</si>
  <si>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</si>
  <si>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</si>
  <si>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</si>
  <si>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</si>
  <si>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</si>
  <si>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</si>
  <si>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</si>
  <si>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</si>
  <si>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</si>
  <si>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</si>
  <si>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</si>
  <si>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</si>
  <si>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</si>
  <si>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</si>
  <si>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</si>
  <si>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</si>
  <si>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</si>
  <si>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</si>
  <si>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</si>
  <si>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</si>
  <si>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High School</t>
  </si>
  <si>
    <t>Kiona-Benton City Middle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</si>
  <si>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</si>
  <si>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</si>
  <si>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</si>
  <si>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</si>
  <si>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</si>
  <si>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</si>
  <si>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</si>
  <si>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</si>
  <si>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</si>
  <si>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</si>
  <si>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</si>
  <si>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</si>
  <si>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</si>
  <si>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</si>
  <si>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</si>
  <si>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</si>
  <si>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</si>
  <si>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</si>
  <si>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</si>
  <si>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</si>
  <si>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</si>
  <si>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</si>
  <si>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</si>
  <si>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</si>
  <si>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</si>
  <si>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</si>
  <si>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</si>
  <si>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</si>
  <si>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</si>
  <si>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</si>
  <si>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</si>
  <si>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</si>
  <si>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</si>
  <si>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</si>
  <si>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</si>
  <si>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</si>
  <si>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</si>
  <si>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</si>
  <si>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</si>
  <si>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</si>
  <si>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</si>
  <si>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</si>
  <si>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</si>
  <si>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</si>
  <si>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</si>
  <si>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</si>
  <si>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</si>
  <si>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</si>
  <si>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</si>
  <si>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</si>
  <si>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</si>
  <si>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</si>
  <si>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</si>
  <si>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</si>
  <si>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</si>
  <si>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</si>
  <si>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</si>
  <si>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</si>
  <si>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</si>
  <si>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</si>
  <si>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</si>
  <si>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</si>
  <si>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</si>
  <si>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</si>
  <si>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</si>
  <si>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</si>
  <si>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</si>
  <si>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</si>
  <si>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</si>
  <si>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</si>
  <si>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</si>
  <si>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</si>
  <si>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</si>
  <si>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</si>
  <si>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</si>
  <si>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</si>
  <si>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</si>
  <si>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</si>
  <si>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</si>
  <si>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</si>
  <si>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</si>
  <si>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</si>
  <si>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</si>
  <si>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</si>
  <si>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</si>
  <si>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</si>
  <si>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</si>
  <si>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</si>
  <si>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</si>
  <si>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</si>
  <si>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</si>
  <si>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</si>
  <si>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</si>
  <si>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</si>
  <si>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</si>
  <si>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</si>
  <si>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</si>
  <si>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</si>
  <si>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</si>
  <si>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</si>
  <si>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</si>
  <si>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</si>
  <si>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</si>
  <si>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</si>
  <si>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</si>
  <si>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</si>
  <si>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</si>
  <si>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</si>
  <si>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</si>
  <si>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</si>
  <si>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</si>
  <si>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</si>
  <si>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</si>
  <si>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</si>
  <si>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</si>
  <si>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</si>
  <si>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</si>
  <si>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</si>
  <si>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</si>
  <si>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</si>
  <si>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</si>
  <si>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</si>
  <si>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</si>
  <si>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</si>
  <si>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</si>
  <si>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</si>
  <si>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</si>
  <si>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</si>
  <si>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</si>
  <si>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</si>
  <si>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</si>
  <si>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</si>
  <si>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</si>
  <si>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</si>
  <si>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</si>
  <si>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</si>
  <si>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</si>
  <si>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</si>
  <si>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</si>
  <si>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</si>
  <si>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</si>
  <si>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</si>
  <si>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</si>
  <si>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</si>
  <si>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</si>
  <si>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</si>
  <si>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</si>
  <si>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</si>
  <si>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</si>
  <si>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</si>
  <si>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</si>
  <si>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</si>
  <si>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</si>
  <si>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</si>
  <si>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</si>
  <si>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</si>
  <si>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</si>
  <si>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</si>
  <si>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</si>
  <si>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</si>
  <si>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</si>
  <si>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</si>
  <si>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</si>
  <si>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</si>
  <si>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</si>
  <si>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</si>
  <si>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</si>
  <si>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</si>
  <si>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</si>
  <si>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</si>
  <si>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</si>
  <si>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</si>
  <si>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</si>
  <si>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</si>
  <si>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</si>
  <si>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</si>
  <si>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</si>
  <si>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</si>
  <si>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</si>
  <si>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</si>
  <si>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</si>
  <si>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</si>
  <si>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</si>
  <si>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</si>
  <si>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</si>
  <si>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</si>
  <si>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</si>
  <si>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</si>
  <si>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</si>
  <si>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</si>
  <si>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</si>
  <si>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</si>
  <si>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</si>
  <si>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</si>
  <si>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</si>
  <si>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</si>
  <si>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</si>
  <si>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</si>
  <si>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</si>
  <si>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</si>
  <si>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</si>
  <si>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</si>
  <si>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</si>
  <si>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</si>
  <si>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</si>
  <si>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</si>
  <si>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</si>
  <si>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</si>
  <si>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</si>
  <si>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</si>
  <si>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</si>
  <si>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</si>
  <si>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</si>
  <si>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</si>
  <si>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</si>
  <si>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</si>
  <si>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</si>
  <si>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</si>
  <si>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</si>
  <si>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</si>
  <si>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</si>
  <si>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</si>
  <si>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</si>
  <si>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</si>
  <si>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</si>
  <si>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</si>
  <si>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</si>
  <si>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</si>
  <si>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</si>
  <si>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</si>
  <si>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</si>
  <si>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</si>
  <si>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</si>
  <si>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</si>
  <si>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</si>
  <si>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</si>
  <si>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</si>
  <si>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</si>
  <si>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</si>
  <si>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</si>
  <si>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</si>
  <si>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</si>
  <si>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</si>
  <si>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</si>
  <si>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</si>
  <si>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</si>
  <si>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</si>
  <si>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</si>
  <si>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</si>
  <si>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</si>
  <si>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</si>
  <si>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</si>
  <si>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</si>
  <si>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</si>
  <si>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</si>
  <si>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</si>
  <si>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</si>
  <si>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</si>
  <si>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</si>
  <si>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</si>
  <si>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</si>
  <si>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</si>
  <si>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</si>
  <si>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</si>
  <si>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</si>
  <si>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</si>
  <si>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</si>
  <si>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</si>
  <si>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</si>
  <si>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</si>
  <si>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</si>
  <si>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</si>
  <si>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</si>
  <si>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</si>
  <si>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</si>
  <si>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</si>
  <si>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</si>
  <si>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</si>
  <si>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</si>
  <si>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</si>
  <si>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</si>
  <si>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</si>
  <si>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</si>
  <si>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</si>
  <si>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</si>
  <si>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</si>
  <si>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</si>
  <si>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</si>
  <si>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</si>
  <si>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</si>
  <si>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</si>
  <si>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</si>
  <si>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</si>
  <si>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</si>
  <si>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</si>
  <si>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</si>
  <si>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</si>
  <si>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</si>
  <si>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</si>
  <si>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</si>
  <si>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</si>
  <si>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</si>
  <si>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</si>
  <si>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</si>
  <si>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</si>
  <si>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</si>
  <si>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</si>
  <si>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</si>
  <si>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</si>
  <si>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</si>
  <si>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</si>
  <si>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</si>
  <si>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</si>
  <si>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</si>
  <si>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</si>
  <si>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</si>
  <si>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</si>
  <si>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</si>
  <si>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</si>
  <si>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</si>
  <si>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</si>
  <si>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</si>
  <si>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</si>
  <si>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</si>
  <si>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</si>
  <si>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</si>
  <si>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</si>
  <si>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</si>
  <si>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</si>
  <si>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</si>
  <si>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</si>
  <si>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</si>
  <si>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</si>
  <si>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</si>
  <si>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</si>
  <si>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</si>
  <si>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</si>
  <si>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</si>
  <si>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</si>
  <si>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</si>
  <si>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</si>
  <si>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</si>
  <si>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</si>
  <si>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</si>
  <si>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</si>
  <si>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</si>
  <si>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</si>
  <si>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</si>
  <si>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</si>
  <si>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</si>
  <si>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</si>
  <si>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</si>
  <si>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</si>
  <si>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</si>
  <si>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</si>
  <si>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</si>
  <si>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</si>
  <si>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</si>
  <si>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</si>
  <si>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</si>
  <si>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</si>
  <si>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</si>
  <si>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</si>
  <si>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</si>
  <si>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</si>
  <si>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</si>
  <si>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</si>
  <si>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</si>
  <si>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</si>
  <si>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</si>
  <si>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</si>
  <si>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</si>
  <si>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</si>
  <si>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</si>
  <si>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</si>
  <si>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</si>
  <si>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</si>
  <si>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</si>
  <si>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</si>
  <si>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</si>
  <si>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</si>
  <si>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</si>
  <si>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</si>
  <si>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</si>
  <si>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</si>
  <si>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</si>
  <si>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</si>
  <si>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</si>
  <si>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</si>
  <si>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</si>
  <si>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</si>
  <si>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</si>
  <si>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</si>
  <si>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</si>
  <si>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</si>
  <si>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</si>
  <si>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</si>
  <si>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</si>
  <si>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</si>
  <si>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</si>
  <si>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</si>
  <si>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</si>
  <si>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</si>
  <si>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</si>
  <si>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</si>
  <si>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</si>
  <si>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</si>
  <si>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</si>
  <si>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</si>
  <si>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</si>
  <si>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</si>
  <si>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</si>
  <si>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</si>
  <si>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</si>
  <si>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</si>
  <si>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</si>
  <si>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</si>
  <si>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</si>
  <si>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</si>
  <si>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</si>
  <si>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</si>
  <si>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</si>
  <si>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</si>
  <si>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</si>
  <si>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</si>
  <si>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</si>
  <si>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</si>
  <si>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</si>
  <si>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</si>
  <si>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</si>
  <si>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</si>
  <si>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</si>
  <si>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</si>
  <si>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</si>
  <si>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</si>
  <si>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</si>
  <si>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</si>
  <si>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</si>
  <si>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</si>
  <si>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</si>
  <si>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</si>
  <si>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</si>
  <si>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</si>
  <si>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</si>
  <si>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</si>
  <si>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</si>
  <si>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</si>
  <si>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</si>
  <si>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</si>
  <si>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</si>
  <si>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</si>
  <si>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</si>
  <si>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</si>
  <si>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</si>
  <si>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</si>
  <si>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</si>
  <si>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</si>
  <si>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</si>
  <si>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</si>
  <si>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</si>
  <si>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</si>
  <si>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</si>
  <si>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</si>
  <si>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</si>
  <si>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</si>
  <si>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</si>
  <si>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</si>
  <si>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</si>
  <si>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</si>
  <si>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</si>
  <si>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</si>
  <si>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</si>
  <si>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</si>
  <si>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</si>
  <si>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</si>
  <si>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</si>
  <si>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</si>
  <si>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</si>
  <si>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</si>
  <si>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</si>
  <si>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</si>
  <si>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</si>
  <si>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</si>
  <si>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</si>
  <si>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</si>
  <si>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</si>
  <si>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</si>
  <si>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</si>
  <si>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</si>
  <si>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</si>
  <si>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</si>
  <si>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</si>
  <si>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</si>
  <si>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</si>
  <si>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</si>
  <si>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</si>
  <si>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</si>
  <si>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</si>
  <si>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</si>
  <si>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</si>
  <si>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</si>
  <si>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</si>
  <si>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</si>
  <si>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</si>
  <si>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</si>
  <si>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</si>
  <si>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</si>
  <si>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</si>
  <si>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</si>
  <si>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</si>
  <si>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</si>
  <si>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</si>
  <si>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</si>
  <si>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</si>
  <si>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</si>
  <si>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</si>
  <si>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</si>
  <si>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</si>
  <si>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</si>
  <si>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</si>
  <si>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</si>
  <si>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</si>
  <si>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</si>
  <si>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</si>
  <si>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</si>
  <si>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</si>
  <si>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</si>
  <si>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</si>
  <si>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</si>
  <si>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</si>
  <si>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</si>
  <si>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</si>
  <si>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</si>
  <si>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</si>
  <si>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</si>
  <si>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</si>
  <si>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</si>
  <si>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</si>
  <si>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</si>
  <si>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</si>
  <si>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</si>
  <si>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</si>
  <si>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</si>
  <si>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</si>
  <si>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</si>
  <si>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</si>
  <si>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</si>
  <si>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</si>
  <si>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</si>
  <si>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</si>
  <si>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</si>
  <si>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</si>
  <si>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</si>
  <si>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</si>
  <si>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</si>
  <si>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</si>
  <si>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</si>
  <si>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</si>
  <si>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</si>
  <si>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</si>
  <si>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</si>
  <si>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</si>
  <si>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</si>
  <si>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</si>
  <si>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</si>
  <si>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</si>
  <si>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</si>
  <si>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</si>
  <si>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</si>
  <si>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</si>
  <si>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</si>
  <si>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</si>
  <si>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</si>
  <si>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</si>
  <si>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</si>
  <si>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</si>
  <si>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</si>
  <si>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</si>
  <si>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</si>
  <si>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</si>
  <si>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</si>
  <si>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</si>
  <si>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</si>
  <si>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</si>
  <si>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</si>
  <si>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</si>
  <si>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</si>
  <si>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</si>
  <si>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</si>
  <si>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</si>
  <si>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</si>
  <si>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</si>
  <si>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</si>
  <si>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</si>
  <si>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</si>
  <si>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</si>
  <si>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</si>
  <si>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</si>
  <si>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</si>
  <si>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</si>
  <si>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</si>
  <si>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</si>
  <si>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</si>
  <si>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</si>
  <si>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</si>
  <si>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</si>
  <si>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</si>
  <si>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</si>
  <si>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</si>
  <si>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</si>
  <si>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</si>
  <si>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</si>
  <si>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</si>
  <si>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</si>
  <si>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</si>
  <si>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</si>
  <si>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</si>
  <si>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</si>
  <si>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</si>
  <si>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</si>
  <si>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</si>
  <si>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</si>
  <si>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</si>
  <si>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</si>
  <si>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</si>
  <si>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</si>
  <si>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</si>
  <si>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</si>
  <si>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</si>
  <si>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</si>
  <si>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</si>
  <si>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</si>
  <si>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</si>
  <si>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</si>
  <si>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</si>
  <si>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</si>
  <si>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</si>
  <si>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</si>
  <si>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</si>
  <si>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</si>
  <si>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</si>
  <si>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</si>
  <si>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</si>
  <si>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</si>
  <si>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</si>
  <si>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</si>
  <si>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</si>
  <si>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</si>
  <si>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</si>
  <si>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</si>
  <si>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</si>
  <si>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</si>
  <si>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</si>
  <si>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</si>
  <si>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</si>
  <si>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</si>
  <si>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</si>
  <si>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</si>
  <si>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</si>
  <si>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</si>
  <si>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</si>
  <si>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</si>
  <si>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</si>
  <si>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</si>
  <si>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</si>
  <si>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</si>
  <si>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</si>
  <si>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</si>
  <si>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</si>
  <si>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</si>
  <si>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</si>
  <si>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</si>
  <si>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</si>
  <si>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</si>
  <si>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</si>
  <si>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</si>
  <si>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</si>
  <si>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</si>
  <si>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</si>
  <si>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</si>
  <si>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</si>
  <si>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</si>
  <si>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</si>
  <si>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</si>
  <si>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</si>
  <si>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</si>
  <si>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</si>
  <si>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</si>
  <si>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</si>
  <si>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</si>
  <si>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</si>
  <si>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</si>
  <si>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</si>
  <si>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</si>
  <si>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</si>
  <si>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</si>
  <si>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</si>
  <si>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</si>
  <si>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</si>
  <si>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</si>
  <si>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</si>
  <si>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</si>
  <si>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</si>
  <si>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</si>
  <si>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</si>
  <si>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</si>
  <si>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</si>
  <si>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</si>
  <si>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</si>
  <si>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</si>
  <si>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</si>
  <si>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</si>
  <si>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</si>
  <si>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</si>
  <si>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</si>
  <si>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</si>
  <si>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</si>
  <si>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</si>
  <si>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</si>
  <si>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</si>
  <si>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</si>
  <si>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</si>
  <si>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</si>
  <si>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</si>
  <si>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</si>
  <si>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</si>
  <si>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</si>
  <si>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</si>
  <si>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</si>
  <si>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</si>
  <si>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</si>
  <si>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</si>
  <si>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</si>
  <si>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</si>
  <si>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</si>
  <si>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</si>
  <si>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</si>
  <si>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</si>
  <si>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</si>
  <si>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</si>
  <si>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</si>
  <si>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</si>
  <si>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</si>
  <si>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</si>
  <si>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</si>
  <si>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</si>
  <si>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</si>
  <si>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</si>
  <si>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</si>
  <si>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</si>
  <si>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</si>
  <si>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</si>
  <si>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</si>
  <si>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</si>
  <si>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</si>
  <si>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</si>
  <si>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</si>
  <si>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</si>
  <si>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</si>
  <si>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</si>
  <si>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</si>
  <si>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</si>
  <si>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</si>
  <si>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</si>
  <si>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</si>
  <si>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</si>
  <si>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</si>
  <si>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</si>
  <si>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</si>
  <si>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</si>
  <si>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</si>
  <si>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</si>
  <si>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</si>
  <si>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</si>
  <si>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</si>
  <si>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</si>
  <si>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</si>
  <si>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</si>
  <si>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</si>
  <si>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</si>
  <si>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</si>
  <si>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</si>
  <si>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</si>
  <si>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</si>
  <si>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</si>
  <si>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</si>
  <si>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</si>
  <si>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</si>
  <si>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</si>
  <si>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</si>
  <si>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</si>
  <si>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</si>
  <si>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</si>
  <si>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</si>
  <si>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</si>
  <si>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</si>
  <si>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</si>
  <si>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</si>
  <si>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</si>
  <si>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</si>
  <si>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</si>
  <si>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</si>
  <si>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</si>
  <si>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</si>
  <si>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</si>
  <si>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</si>
  <si>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</si>
  <si>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</si>
  <si>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</si>
  <si>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</si>
  <si>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</si>
  <si>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</si>
  <si>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</si>
  <si>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</si>
  <si>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</si>
  <si>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</si>
  <si>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</si>
  <si>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</si>
  <si>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</si>
  <si>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</si>
  <si>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</si>
  <si>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</si>
  <si>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</si>
  <si>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</si>
  <si>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</si>
  <si>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</si>
  <si>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</si>
  <si>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</si>
  <si>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</si>
  <si>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</si>
  <si>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</si>
  <si>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</si>
  <si>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</si>
  <si>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</si>
  <si>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</si>
  <si>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</si>
  <si>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</si>
  <si>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</si>
  <si>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</si>
  <si>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</si>
  <si>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</si>
  <si>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</si>
  <si>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</si>
  <si>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</si>
  <si>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</si>
  <si>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</si>
  <si>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</si>
  <si>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</si>
  <si>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</si>
  <si>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</si>
  <si>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</si>
  <si>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</si>
  <si>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</si>
  <si>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</si>
  <si>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</si>
  <si>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</si>
  <si>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</si>
  <si>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</si>
  <si>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</si>
  <si>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</si>
  <si>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</si>
  <si>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</si>
  <si>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</si>
  <si>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</si>
  <si>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</si>
  <si>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</si>
  <si>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</si>
  <si>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</si>
  <si>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</si>
  <si>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</si>
  <si>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</si>
  <si>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</si>
  <si>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</si>
  <si>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</si>
  <si>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</si>
  <si>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</si>
  <si>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</si>
  <si>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</si>
  <si>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</si>
  <si>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</si>
  <si>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</si>
  <si>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</si>
  <si>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</si>
  <si>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</si>
  <si>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</si>
  <si>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</si>
  <si>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</si>
  <si>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</si>
  <si>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</si>
  <si>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</si>
  <si>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</si>
  <si>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</si>
  <si>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</si>
  <si>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</si>
  <si>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</si>
  <si>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</si>
  <si>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</si>
  <si>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</si>
  <si>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</si>
  <si>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</si>
  <si>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</si>
  <si>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</si>
  <si>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</si>
  <si>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</si>
  <si>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</si>
  <si>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</si>
  <si>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</si>
  <si>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</si>
  <si>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</si>
  <si>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</si>
  <si>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</si>
  <si>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</si>
  <si>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</si>
  <si>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</si>
  <si>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</si>
  <si>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</si>
  <si>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</si>
  <si>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</si>
  <si>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</si>
  <si>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</si>
  <si>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</si>
  <si>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</si>
  <si>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</si>
  <si>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</si>
  <si>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</si>
  <si>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</si>
  <si>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</si>
  <si>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</si>
  <si>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</si>
  <si>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</si>
  <si>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</si>
  <si>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</si>
  <si>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</si>
  <si>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</si>
  <si>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</si>
  <si>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</si>
  <si>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</si>
  <si>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</si>
  <si>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</si>
  <si>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</si>
  <si>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</si>
  <si>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</si>
  <si>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</si>
  <si>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</si>
  <si>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</si>
  <si>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</si>
  <si>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</si>
  <si>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</si>
  <si>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</si>
  <si>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</si>
  <si>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</si>
  <si>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</si>
  <si>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</si>
  <si>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</si>
  <si>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</si>
  <si>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</si>
  <si>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</si>
  <si>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</si>
  <si>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</si>
  <si>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</si>
  <si>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</si>
  <si>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</si>
  <si>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</si>
  <si>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</si>
  <si>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</si>
  <si>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</si>
  <si>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</si>
  <si>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</si>
  <si>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</si>
  <si>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</si>
  <si>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</si>
  <si>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</si>
  <si>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</si>
  <si>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</si>
  <si>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</si>
  <si>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</si>
  <si>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</si>
  <si>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</si>
  <si>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</si>
  <si>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</si>
  <si>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</si>
  <si>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</si>
  <si>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</si>
  <si>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</si>
  <si>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</si>
  <si>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</si>
  <si>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</si>
  <si>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</si>
  <si>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</si>
  <si>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</si>
  <si>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</si>
  <si>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</si>
  <si>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</si>
  <si>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</si>
  <si>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</si>
  <si>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</si>
  <si>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</si>
  <si>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</si>
  <si>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</si>
  <si>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</si>
  <si>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</si>
  <si>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</si>
  <si>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</si>
  <si>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</si>
  <si>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</si>
  <si>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</si>
  <si>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</si>
  <si>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</si>
  <si>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</si>
  <si>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</si>
  <si>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</si>
  <si>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</si>
  <si>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</si>
  <si>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</si>
  <si>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</si>
  <si>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</si>
  <si>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</si>
  <si>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</si>
  <si>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</si>
  <si>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</si>
  <si>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</si>
  <si>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</si>
  <si>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</si>
  <si>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</si>
  <si>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</si>
  <si>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</si>
  <si>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</si>
  <si>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</si>
  <si>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</si>
  <si>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</si>
  <si>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</si>
  <si>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</si>
  <si>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</si>
  <si>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</si>
  <si>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</si>
  <si>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</si>
  <si>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</si>
  <si>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</si>
  <si>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</si>
  <si>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</si>
  <si>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</si>
  <si>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</si>
  <si>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</si>
  <si>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</si>
  <si>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</si>
  <si>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</si>
  <si>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</si>
  <si>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</si>
  <si>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</si>
  <si>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</si>
  <si>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</si>
  <si>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</si>
  <si>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</si>
  <si>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</si>
  <si>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</si>
  <si>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</si>
  <si>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</si>
  <si>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</si>
  <si>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</si>
  <si>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</si>
  <si>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</si>
  <si>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</si>
  <si>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</si>
  <si>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</si>
  <si>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</si>
  <si>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</si>
  <si>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</si>
  <si>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</si>
  <si>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</si>
  <si>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</si>
  <si>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</si>
  <si>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</si>
  <si>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</si>
  <si>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</si>
  <si>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</si>
  <si>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</si>
  <si>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</si>
  <si>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</si>
  <si>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</si>
  <si>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</si>
  <si>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</si>
  <si>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</si>
  <si>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</si>
  <si>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</si>
  <si>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</si>
  <si>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</si>
  <si>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</si>
  <si>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</si>
  <si>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</si>
  <si>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</si>
  <si>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</si>
  <si>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</si>
  <si>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</si>
  <si>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</si>
  <si>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</si>
  <si>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</si>
  <si>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</si>
  <si>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</si>
  <si>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</si>
  <si>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</si>
  <si>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</si>
  <si>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</si>
  <si>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</si>
  <si>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</si>
  <si>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</si>
  <si>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</si>
  <si>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</si>
  <si>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</si>
  <si>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</si>
  <si>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</si>
  <si>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</si>
  <si>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</si>
  <si>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</si>
  <si>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</si>
  <si>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</si>
  <si>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</si>
  <si>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</si>
  <si>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</si>
  <si>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</si>
  <si>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</si>
  <si>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</si>
  <si>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</si>
  <si>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</si>
  <si>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</si>
  <si>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</si>
  <si>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</si>
  <si>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</si>
  <si>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</si>
  <si>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</si>
  <si>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</si>
  <si>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</si>
  <si>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</si>
  <si>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</si>
  <si>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</si>
  <si>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</si>
  <si>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</si>
  <si>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</si>
  <si>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</si>
  <si>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</si>
  <si>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</si>
  <si>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</si>
  <si>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</si>
  <si>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</si>
  <si>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</si>
  <si>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</si>
  <si>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</si>
  <si>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</si>
  <si>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</si>
  <si>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</si>
  <si>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</si>
  <si>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</si>
  <si>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</si>
  <si>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</si>
  <si>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</si>
  <si>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</si>
  <si>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</si>
  <si>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</si>
  <si>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</si>
  <si>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</si>
  <si>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</si>
  <si>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</si>
  <si>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</si>
  <si>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</si>
  <si>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</si>
  <si>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</si>
  <si>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</si>
  <si>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</si>
  <si>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</si>
  <si>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</si>
  <si>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</si>
  <si>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</si>
  <si>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</si>
  <si>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</si>
  <si>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</si>
  <si>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</si>
  <si>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</si>
  <si>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</si>
  <si>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</si>
  <si>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</si>
  <si>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</si>
  <si>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</si>
  <si>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</si>
  <si>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</si>
  <si>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</si>
  <si>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</si>
  <si>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</si>
  <si>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</si>
  <si>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</si>
  <si>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</si>
  <si>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</si>
  <si>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</si>
  <si>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</si>
  <si>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</si>
  <si>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</si>
  <si>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</si>
  <si>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</si>
  <si>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</si>
  <si>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</si>
  <si>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</si>
  <si>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</si>
  <si>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</si>
  <si>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</si>
  <si>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</si>
  <si>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</si>
  <si>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</si>
  <si>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</si>
  <si>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</si>
  <si>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</si>
  <si>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</si>
  <si>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</si>
  <si>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</si>
  <si>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</si>
  <si>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</si>
  <si>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</si>
  <si>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</si>
  <si>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</si>
  <si>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</si>
  <si>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</si>
  <si>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</si>
  <si>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</si>
  <si>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</si>
  <si>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</si>
  <si>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</si>
  <si>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</si>
  <si>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</si>
  <si>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</si>
  <si>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</si>
  <si>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</si>
  <si>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</si>
  <si>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</si>
  <si>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</si>
  <si>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</si>
  <si>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</si>
  <si>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</si>
  <si>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</si>
  <si>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</si>
  <si>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</si>
  <si>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</si>
  <si>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</si>
  <si>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</si>
  <si>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</si>
  <si>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</si>
  <si>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</si>
  <si>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</si>
  <si>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</si>
  <si>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</si>
  <si>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</si>
  <si>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</si>
  <si>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</si>
  <si>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</si>
  <si>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</si>
  <si>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</si>
  <si>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</si>
  <si>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</si>
  <si>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</si>
  <si>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</si>
  <si>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</si>
  <si>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</si>
  <si>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</si>
  <si>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</si>
  <si>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</si>
  <si>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</si>
  <si>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</si>
  <si>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</si>
  <si>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</si>
  <si>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</si>
  <si>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</si>
  <si>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</si>
  <si>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</si>
  <si>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</si>
  <si>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</si>
  <si>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</si>
  <si>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</si>
  <si>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</si>
  <si>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</si>
  <si>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</si>
  <si>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</si>
  <si>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</si>
  <si>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</si>
  <si>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</si>
  <si>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</si>
  <si>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</si>
  <si>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</si>
  <si>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</si>
  <si>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</si>
  <si>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</si>
  <si>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</si>
  <si>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</si>
  <si>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</si>
  <si>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</si>
  <si>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</si>
  <si>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</si>
  <si>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</si>
  <si>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</si>
  <si>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</si>
  <si>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</si>
  <si>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</si>
  <si>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</si>
  <si>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</si>
  <si>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</si>
  <si>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</si>
  <si>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</si>
  <si>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</si>
  <si>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</si>
  <si>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</si>
  <si>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</si>
  <si>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</si>
  <si>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</si>
  <si>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</si>
  <si>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</si>
  <si>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</si>
  <si>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</si>
  <si>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</si>
  <si>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</si>
  <si>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</si>
  <si>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</si>
  <si>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</si>
  <si>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</si>
  <si>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</si>
  <si>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</si>
  <si>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</si>
  <si>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</si>
  <si>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</si>
  <si>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</si>
  <si>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</si>
  <si>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</si>
  <si>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</si>
  <si>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</si>
  <si>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</si>
  <si>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</si>
  <si>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</si>
  <si>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</si>
  <si>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</si>
  <si>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</si>
  <si>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</si>
  <si>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</si>
  <si>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</si>
  <si>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</si>
  <si>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</si>
  <si>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</si>
  <si>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</si>
  <si>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</si>
  <si>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</si>
  <si>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</si>
  <si>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</si>
  <si>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</si>
  <si>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</si>
  <si>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</si>
  <si>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</si>
  <si>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</si>
  <si>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</si>
  <si>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</si>
  <si>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</si>
  <si>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</si>
  <si>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</si>
  <si>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</si>
  <si>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</si>
  <si>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</si>
  <si>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</si>
  <si>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</si>
  <si>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</si>
  <si>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</si>
  <si>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</si>
  <si>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</si>
  <si>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</si>
  <si>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</si>
  <si>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</si>
  <si>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</si>
  <si>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</si>
  <si>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</si>
  <si>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</si>
  <si>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</si>
  <si>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</si>
  <si>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</si>
  <si>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</si>
  <si>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</si>
  <si>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</si>
  <si>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</si>
  <si>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</si>
  <si>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</si>
  <si>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</si>
  <si>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</si>
  <si>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</si>
  <si>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</si>
  <si>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</si>
  <si>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</si>
  <si>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</si>
  <si>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</si>
  <si>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</si>
  <si>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</si>
  <si>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</si>
  <si>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</si>
  <si>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</si>
  <si>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</si>
  <si>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</si>
  <si>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</si>
  <si>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</si>
  <si>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</si>
  <si>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</si>
  <si>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</si>
  <si>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</si>
  <si>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</si>
  <si>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</si>
  <si>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</si>
  <si>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</si>
  <si>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</si>
  <si>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</si>
  <si>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</si>
  <si>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</si>
  <si>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</si>
  <si>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</si>
  <si>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</si>
  <si>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</si>
  <si>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</si>
  <si>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</si>
  <si>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</si>
  <si>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</si>
  <si>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</si>
  <si>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</si>
  <si>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</si>
  <si>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</si>
  <si>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</si>
  <si>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</si>
  <si>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</si>
  <si>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</si>
  <si>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</si>
  <si>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</si>
  <si>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</si>
  <si>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</si>
  <si>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</si>
  <si>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</si>
  <si>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</si>
  <si>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</si>
  <si>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</si>
  <si>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</si>
  <si>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</si>
  <si>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</si>
  <si>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</si>
  <si>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</si>
  <si>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</si>
  <si>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</si>
  <si>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</si>
  <si>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</si>
  <si>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</si>
  <si>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</si>
  <si>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</si>
  <si>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</si>
  <si>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</si>
  <si>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</si>
  <si>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</si>
  <si>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</si>
  <si>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</si>
  <si>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</si>
  <si>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</si>
  <si>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</si>
  <si>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</si>
  <si>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</si>
  <si>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</si>
  <si>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</si>
  <si>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</si>
  <si>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</si>
  <si>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</si>
  <si>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</si>
  <si>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</si>
  <si>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</si>
  <si>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</si>
  <si>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</si>
  <si>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</si>
  <si>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</si>
  <si>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</si>
  <si>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</si>
  <si>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</si>
  <si>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</si>
  <si>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</si>
  <si>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</si>
  <si>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</si>
  <si>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</si>
  <si>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</si>
  <si>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</si>
  <si>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</si>
  <si>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</si>
  <si>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</si>
  <si>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</si>
  <si>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</si>
  <si>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</si>
  <si>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</si>
  <si>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</si>
  <si>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</si>
  <si>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</si>
  <si>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</si>
  <si>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</si>
  <si>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</si>
  <si>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</si>
  <si>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</si>
  <si>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</si>
  <si>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</si>
  <si>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</si>
  <si>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</si>
  <si>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</si>
  <si>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</si>
  <si>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</si>
  <si>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</si>
  <si>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</si>
  <si>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</si>
  <si>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</si>
  <si>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</si>
  <si>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</si>
  <si>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</si>
  <si>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</si>
  <si>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</si>
  <si>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</si>
  <si>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</si>
  <si>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</si>
  <si>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</si>
  <si>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</si>
  <si>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</si>
  <si>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</si>
  <si>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</si>
  <si>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</si>
  <si>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</si>
  <si>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</si>
  <si>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</si>
  <si>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</si>
  <si>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</si>
  <si>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</si>
  <si>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</si>
  <si>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</si>
  <si>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</si>
  <si>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</si>
  <si>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</si>
  <si>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</si>
  <si>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</si>
  <si>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</si>
  <si>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</si>
  <si>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</si>
  <si>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</si>
  <si>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</si>
  <si>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</si>
  <si>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</si>
  <si>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</si>
  <si>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</si>
  <si>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</si>
  <si>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</si>
  <si>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</si>
  <si>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</si>
  <si>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</si>
  <si>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</si>
  <si>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</si>
  <si>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</si>
  <si>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</si>
  <si>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</si>
  <si>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</si>
  <si>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</si>
  <si>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</si>
  <si>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</si>
  <si>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</si>
  <si>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</si>
  <si>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</si>
  <si>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</si>
  <si>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</si>
  <si>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</si>
  <si>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</si>
  <si>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</si>
  <si>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</si>
  <si>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</si>
  <si>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</si>
  <si>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</si>
  <si>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</si>
  <si>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</si>
  <si>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</si>
  <si>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</si>
  <si>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</si>
  <si>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</si>
  <si>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</si>
  <si>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</si>
  <si>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</si>
  <si>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</si>
  <si>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</si>
  <si>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</si>
  <si>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</si>
  <si>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</si>
  <si>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</si>
  <si>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</si>
  <si>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</si>
  <si>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</si>
  <si>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</si>
  <si>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</si>
  <si>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</si>
  <si>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</si>
  <si>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</si>
  <si>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</si>
  <si>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</si>
  <si>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</si>
  <si>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</si>
  <si>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</si>
  <si>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</si>
  <si>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</si>
  <si>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</si>
  <si>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</si>
  <si>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</si>
  <si>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</si>
  <si>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</si>
  <si>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</si>
  <si>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</si>
  <si>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</si>
  <si>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</si>
  <si>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</si>
  <si>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</si>
  <si>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</si>
  <si>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</si>
  <si>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</si>
  <si>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</si>
  <si>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</si>
  <si>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</si>
  <si>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</si>
  <si>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</si>
  <si>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</si>
  <si>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</si>
  <si>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</si>
  <si>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</si>
  <si>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</si>
  <si>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</si>
  <si>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</si>
  <si>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</si>
  <si>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</si>
  <si>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</si>
  <si>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</si>
  <si>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</si>
  <si>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</si>
  <si>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</si>
  <si>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</si>
  <si>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</si>
  <si>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</si>
  <si>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</si>
  <si>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</si>
  <si>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</si>
  <si>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</si>
  <si>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</si>
  <si>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</si>
  <si>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</si>
  <si>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</si>
  <si>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</si>
  <si>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</si>
  <si>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</si>
  <si>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</si>
  <si>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</si>
  <si>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</si>
  <si>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</si>
  <si>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</si>
  <si>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</si>
  <si>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</si>
  <si>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</si>
  <si>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</si>
  <si>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</si>
  <si>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</si>
  <si>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</si>
  <si>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</si>
  <si>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</si>
  <si>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</si>
  <si>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</si>
  <si>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</si>
  <si>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</si>
  <si>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</si>
  <si>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</si>
  <si>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</si>
  <si>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</si>
  <si>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</si>
  <si>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</si>
  <si>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</si>
  <si>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</si>
  <si>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</si>
  <si>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</si>
  <si>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</si>
  <si>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</si>
  <si>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</si>
  <si>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</si>
  <si>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</si>
  <si>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</si>
  <si>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</si>
  <si>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</si>
  <si>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</si>
  <si>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</si>
  <si>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</si>
  <si>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</si>
  <si>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</si>
  <si>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</si>
  <si>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</si>
  <si>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</si>
  <si>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</si>
  <si>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</si>
  <si>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</si>
  <si>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</si>
  <si>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</si>
  <si>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</si>
  <si>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</si>
  <si>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</si>
  <si>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</si>
  <si>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</si>
  <si>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</si>
  <si>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</si>
  <si>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</si>
  <si>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</si>
  <si>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</si>
  <si>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</si>
  <si>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</si>
  <si>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</si>
  <si>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</si>
  <si>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</si>
  <si>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</si>
  <si>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</si>
  <si>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</si>
  <si>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</si>
  <si>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</si>
  <si>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</si>
  <si>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</si>
  <si>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</si>
  <si>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</si>
  <si>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</si>
  <si>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</si>
  <si>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</si>
  <si>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</si>
  <si>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</si>
  <si>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</si>
  <si>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</si>
  <si>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</si>
  <si>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</si>
  <si>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</si>
  <si>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</si>
  <si>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</si>
  <si>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</si>
  <si>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</si>
  <si>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</si>
  <si>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</si>
  <si>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</si>
  <si>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</si>
  <si>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</si>
  <si>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</si>
  <si>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</si>
  <si>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</si>
  <si>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</si>
  <si>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</si>
  <si>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</si>
  <si>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</si>
  <si>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</si>
  <si>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</si>
  <si>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</si>
  <si>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</si>
  <si>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</si>
  <si>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</si>
  <si>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</si>
  <si>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</si>
  <si>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</si>
  <si>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</si>
  <si>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</si>
  <si>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</si>
  <si>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</si>
  <si>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</si>
  <si>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</si>
  <si>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</si>
  <si>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</si>
  <si>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</si>
  <si>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</si>
  <si>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</si>
  <si>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</si>
  <si>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</si>
  <si>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</si>
  <si>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</si>
  <si>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</si>
  <si>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</si>
  <si>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</si>
  <si>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</si>
  <si>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</si>
  <si>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</si>
  <si>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</si>
  <si>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</si>
  <si>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</si>
  <si>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</si>
  <si>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</si>
  <si>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</si>
  <si>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</si>
  <si>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</si>
  <si>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</si>
  <si>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</si>
  <si>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</si>
  <si>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</si>
  <si>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</si>
  <si>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</si>
  <si>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</si>
  <si>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</si>
  <si>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</si>
  <si>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</si>
  <si>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</si>
  <si>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</si>
  <si>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</si>
  <si>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</si>
  <si>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</si>
  <si>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</si>
  <si>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</si>
  <si>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</si>
  <si>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</si>
  <si>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</si>
  <si>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</si>
  <si>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</si>
  <si>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</si>
  <si>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</si>
  <si>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</si>
  <si>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</si>
  <si>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</si>
  <si>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</si>
  <si>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</si>
  <si>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</si>
  <si>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</si>
  <si>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</si>
  <si>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</si>
  <si>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</si>
  <si>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</si>
  <si>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</si>
  <si>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</si>
  <si>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</si>
  <si>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</si>
  <si>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</si>
  <si>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</si>
  <si>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</si>
  <si>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</si>
  <si>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</si>
  <si>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</si>
  <si>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</si>
  <si>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</si>
  <si>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</si>
  <si>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</si>
  <si>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</si>
  <si>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</si>
  <si>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</si>
  <si>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</si>
  <si>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</si>
  <si>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</si>
  <si>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</si>
  <si>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</si>
  <si>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</si>
  <si>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</si>
  <si>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</si>
  <si>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</si>
  <si>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</si>
  <si>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</si>
  <si>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</si>
  <si>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</si>
  <si>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</si>
  <si>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</si>
  <si>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</si>
  <si>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</si>
  <si>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</si>
  <si>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</si>
  <si>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</si>
  <si>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</si>
  <si>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</si>
  <si>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</si>
  <si>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</si>
  <si>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</si>
  <si>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</si>
  <si>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</si>
  <si>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</si>
  <si>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</si>
  <si>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</si>
  <si>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</si>
  <si>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</si>
  <si>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</si>
  <si>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</si>
  <si>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</si>
  <si>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</si>
  <si>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</si>
  <si>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</si>
  <si>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</si>
  <si>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</si>
  <si>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</si>
  <si>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</si>
  <si>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</si>
  <si>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</si>
  <si>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</si>
  <si>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</si>
  <si>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</si>
  <si>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</si>
  <si>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</si>
  <si>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</si>
  <si>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</si>
  <si>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</si>
  <si>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</si>
  <si>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</si>
  <si>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</si>
  <si>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</si>
  <si>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</si>
  <si>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</si>
  <si>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</si>
  <si>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</si>
  <si>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</si>
  <si>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</si>
  <si>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</si>
  <si>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</si>
  <si>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</si>
  <si>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</si>
  <si>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</si>
  <si>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</si>
  <si>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</si>
  <si>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</si>
  <si>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</si>
  <si>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</si>
  <si>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</si>
  <si>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</si>
  <si>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</si>
  <si>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</si>
  <si>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</si>
  <si>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</si>
  <si>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</si>
  <si>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</si>
  <si>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</si>
  <si>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</si>
  <si>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</si>
  <si>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</si>
  <si>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</si>
  <si>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</si>
  <si>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</si>
  <si>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</si>
  <si>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</si>
  <si>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</si>
  <si>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</si>
  <si>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</si>
  <si>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</si>
  <si>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</si>
  <si>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</si>
  <si>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</si>
  <si>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</si>
  <si>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</si>
  <si>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</si>
  <si>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</si>
  <si>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</si>
  <si>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</si>
  <si>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</si>
  <si>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</si>
  <si>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</si>
  <si>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</si>
  <si>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</si>
  <si>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</si>
  <si>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</si>
  <si>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</si>
  <si>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</si>
  <si>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</si>
  <si>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</si>
  <si>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</si>
  <si>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</si>
  <si>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</si>
  <si>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</si>
  <si>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</si>
  <si>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</si>
  <si>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</si>
  <si>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</si>
  <si>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</si>
  <si>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</si>
  <si>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</si>
  <si>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</si>
  <si>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</si>
  <si>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</si>
  <si>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</si>
  <si>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</si>
  <si>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</si>
  <si>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</si>
  <si>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</si>
  <si>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</si>
  <si>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</si>
  <si>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</si>
  <si>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</si>
  <si>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</si>
  <si>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</si>
  <si>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</si>
  <si>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</si>
  <si>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</si>
  <si>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</si>
  <si>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</si>
  <si>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</si>
  <si>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</si>
  <si>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</si>
  <si>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</si>
  <si>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</si>
  <si>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</si>
  <si>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</si>
  <si>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</si>
  <si>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</si>
  <si>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</si>
  <si>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</si>
  <si>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</si>
  <si>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</si>
  <si>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</si>
  <si>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</si>
  <si>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</si>
  <si>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</si>
  <si>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</si>
  <si>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</si>
  <si>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</si>
  <si>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</si>
  <si>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</si>
  <si>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</si>
  <si>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</si>
  <si>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</si>
  <si>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</si>
  <si>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</si>
  <si>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</si>
  <si>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</si>
  <si>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</si>
  <si>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</si>
  <si>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</si>
  <si>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</si>
  <si>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</si>
  <si>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</si>
  <si>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</si>
  <si>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</si>
  <si>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</si>
  <si>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</si>
  <si>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</si>
  <si>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</si>
  <si>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</si>
  <si>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</si>
  <si>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</si>
  <si>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</si>
  <si>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</si>
  <si>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</si>
  <si>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</si>
  <si>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</si>
  <si>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</si>
  <si>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</si>
  <si>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</si>
  <si>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</si>
  <si>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</si>
  <si>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</si>
  <si>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</si>
  <si>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</si>
  <si>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</si>
  <si>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</si>
  <si>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</si>
  <si>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</si>
  <si>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</si>
  <si>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</si>
  <si>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</si>
  <si>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</si>
  <si>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</si>
  <si>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</si>
  <si>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</si>
  <si>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</si>
  <si>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</si>
  <si>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</si>
  <si>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</si>
  <si>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</si>
  <si>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</si>
  <si>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</si>
  <si>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</si>
  <si>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</si>
  <si>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</si>
  <si>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</si>
  <si>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</si>
  <si>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</si>
  <si>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</si>
  <si>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</si>
  <si>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</si>
  <si>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</si>
  <si>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</si>
  <si>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</si>
  <si>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</si>
  <si>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</si>
  <si>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</si>
  <si>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</si>
  <si>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</si>
  <si>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</si>
  <si>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</si>
  <si>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</si>
  <si>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</si>
  <si>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</si>
  <si>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</si>
  <si>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</si>
  <si>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</si>
  <si>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</si>
  <si>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</si>
  <si>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</si>
  <si>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</si>
  <si>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</si>
  <si>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</si>
  <si>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</si>
  <si>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</si>
  <si>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</si>
  <si>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</si>
  <si>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</si>
  <si>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</si>
  <si>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</si>
  <si>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</si>
  <si>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</si>
  <si>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</si>
  <si>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</si>
  <si>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</si>
  <si>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</si>
  <si>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</si>
  <si>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</si>
  <si>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</si>
  <si>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</si>
  <si>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</si>
  <si>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</si>
  <si>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</si>
  <si>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</si>
  <si>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</si>
  <si>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</si>
  <si>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</si>
  <si>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</si>
  <si>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</si>
  <si>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</si>
  <si>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</si>
  <si>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</si>
  <si>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</si>
  <si>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</si>
  <si>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</si>
  <si>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</si>
  <si>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</si>
  <si>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</si>
  <si>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</si>
  <si>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</si>
  <si>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</si>
  <si>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</si>
  <si>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</si>
  <si>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</si>
  <si>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</si>
  <si>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</si>
  <si>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</si>
  <si>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</si>
  <si>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</si>
  <si>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</si>
  <si>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</si>
  <si>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</si>
  <si>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</si>
  <si>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</si>
  <si>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</si>
  <si>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</si>
  <si>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</si>
  <si>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</si>
  <si>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</si>
  <si>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</si>
  <si>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</si>
  <si>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</si>
  <si>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</si>
  <si>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</si>
  <si>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</si>
  <si>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</si>
  <si>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</si>
  <si>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</si>
  <si>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</si>
  <si>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</si>
  <si>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</si>
  <si>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</si>
  <si>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</si>
  <si>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</si>
  <si>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</si>
  <si>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</si>
  <si>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</si>
  <si>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</si>
  <si>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</si>
  <si>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</si>
  <si>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</si>
  <si>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</si>
  <si>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</si>
  <si>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</si>
  <si>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</si>
  <si>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</si>
  <si>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</si>
  <si>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</si>
  <si>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</si>
  <si>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</si>
  <si>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</si>
  <si>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</si>
  <si>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</si>
  <si>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</si>
  <si>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</si>
  <si>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</si>
  <si>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</si>
  <si>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</si>
  <si>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</si>
  <si>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</si>
  <si>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</si>
  <si>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</si>
  <si>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</si>
  <si>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</si>
  <si>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</si>
  <si>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</si>
  <si>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</si>
  <si>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</si>
  <si>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</si>
  <si>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</si>
  <si>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</si>
  <si>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</si>
  <si>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</si>
  <si>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</si>
  <si>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</si>
  <si>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</si>
  <si>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</si>
  <si>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</si>
  <si>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</si>
  <si>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</si>
  <si>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</si>
  <si>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</si>
  <si>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</si>
  <si>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</si>
  <si>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</si>
  <si>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</si>
  <si>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</si>
  <si>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</si>
  <si>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</si>
  <si>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</si>
  <si>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</si>
  <si>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</si>
  <si>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</si>
  <si>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</si>
  <si>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</si>
  <si>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</si>
  <si>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</si>
  <si>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</si>
  <si>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</si>
  <si>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</si>
  <si>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</si>
  <si>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</si>
  <si>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</si>
  <si>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</si>
  <si>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</si>
  <si>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</si>
  <si>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</si>
  <si>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</si>
  <si>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</si>
  <si>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</si>
  <si>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</si>
  <si>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</si>
  <si>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</si>
  <si>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</si>
  <si>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</si>
  <si>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</si>
  <si>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</si>
  <si>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</si>
  <si>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</si>
  <si>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</si>
  <si>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</si>
  <si>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</si>
  <si>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</si>
  <si>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</si>
  <si>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</si>
  <si>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</si>
  <si>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</si>
  <si>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</si>
  <si>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</si>
  <si>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</si>
  <si>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</si>
  <si>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</si>
  <si>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</si>
  <si>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</si>
  <si>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</si>
  <si>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</si>
  <si>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</si>
  <si>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</si>
  <si>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</si>
  <si>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</si>
  <si>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</si>
  <si>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</si>
  <si>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</si>
  <si>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</si>
  <si>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</si>
  <si>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</si>
  <si>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</si>
  <si>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</si>
  <si>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</si>
  <si>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</si>
  <si>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</si>
  <si>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</si>
  <si>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</si>
  <si>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</si>
  <si>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</si>
  <si>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</si>
  <si>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</si>
  <si>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</si>
  <si>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</si>
  <si>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</si>
  <si>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</si>
  <si>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</si>
  <si>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</si>
  <si>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</si>
  <si>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</si>
  <si>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</si>
  <si>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</si>
  <si>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</si>
  <si>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</si>
  <si>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</si>
  <si>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</si>
  <si>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</si>
  <si>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</si>
  <si>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</si>
  <si>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</si>
  <si>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</si>
  <si>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</si>
  <si>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</si>
  <si>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</si>
  <si>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</si>
  <si>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</si>
  <si>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</si>
  <si>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</si>
  <si>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</si>
  <si>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</si>
  <si>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</si>
  <si>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</si>
  <si>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</si>
  <si>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</si>
  <si>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</si>
  <si>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</si>
  <si>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</si>
  <si>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</si>
  <si>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</si>
  <si>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</si>
  <si>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</si>
  <si>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</si>
  <si>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</si>
  <si>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</si>
  <si>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</si>
  <si>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</si>
  <si>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</si>
  <si>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</si>
  <si>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</si>
  <si>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</si>
  <si>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</si>
  <si>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</si>
  <si>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</si>
  <si>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</si>
  <si>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</si>
  <si>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</si>
  <si>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</si>
  <si>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</si>
  <si>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</si>
  <si>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</si>
  <si>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</si>
  <si>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</si>
  <si>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</si>
  <si>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</si>
  <si>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</si>
  <si>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</si>
  <si>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</si>
  <si>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</si>
  <si>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</si>
  <si>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</si>
  <si>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</si>
  <si>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</si>
  <si>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</si>
  <si>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</si>
  <si>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</si>
  <si>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</si>
  <si>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</si>
  <si>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</si>
  <si>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</si>
  <si>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</si>
  <si>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</si>
  <si>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</si>
  <si>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</si>
  <si>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</si>
  <si>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</si>
  <si>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</si>
  <si>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</si>
  <si>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</si>
  <si>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</si>
  <si>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</si>
  <si>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</si>
  <si>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</si>
  <si>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</si>
  <si>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</si>
  <si>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</si>
  <si>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</si>
  <si>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</si>
  <si>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</si>
  <si>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</si>
  <si>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</si>
  <si>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</si>
  <si>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</si>
  <si>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</si>
  <si>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</si>
  <si>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</si>
  <si>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</si>
  <si>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</si>
  <si>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</si>
  <si>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</si>
  <si>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</si>
  <si>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</si>
  <si>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</si>
  <si>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</si>
  <si>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</si>
  <si>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</si>
  <si>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</si>
  <si>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</si>
  <si>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</si>
  <si>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</si>
  <si>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</si>
  <si>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</si>
  <si>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</si>
  <si>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</si>
  <si>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</si>
  <si>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</si>
  <si>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</si>
  <si>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</si>
  <si>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</si>
  <si>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</si>
  <si>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</si>
  <si>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</si>
  <si>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</si>
  <si>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</si>
  <si>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</si>
  <si>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</si>
  <si>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</si>
  <si>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</si>
  <si>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</si>
  <si>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</si>
  <si>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</si>
  <si>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</si>
  <si>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</si>
  <si>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</si>
  <si>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</si>
  <si>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</si>
  <si>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</si>
  <si>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</si>
  <si>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</si>
  <si>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</si>
  <si>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</si>
  <si>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</si>
  <si>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</si>
  <si>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</si>
  <si>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</si>
  <si>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</si>
  <si>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</si>
  <si>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</si>
  <si>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</si>
  <si>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</si>
  <si>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</si>
  <si>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</si>
  <si>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</si>
  <si>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</si>
  <si>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</si>
  <si>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</si>
  <si>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</si>
  <si>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</si>
  <si>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</si>
  <si>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</si>
  <si>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</si>
  <si>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</si>
  <si>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</si>
  <si>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</si>
  <si>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</si>
  <si>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</si>
  <si>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</si>
  <si>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</si>
  <si>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</si>
  <si>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</si>
  <si>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</si>
  <si>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</si>
  <si>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</si>
  <si>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</si>
  <si>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</si>
  <si>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</si>
  <si>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</si>
  <si>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</si>
  <si>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</si>
  <si>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</si>
  <si>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</si>
  <si>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</si>
  <si>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</si>
  <si>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</si>
  <si>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</si>
  <si>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</si>
  <si>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</si>
  <si>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</si>
  <si>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</si>
  <si>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</si>
  <si>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</si>
  <si>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</si>
  <si>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</si>
  <si>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</si>
  <si>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</si>
  <si>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</si>
  <si>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</si>
  <si>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</si>
  <si>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</si>
  <si>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</si>
  <si>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</si>
  <si>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</si>
  <si>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</si>
  <si>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</si>
  <si>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</si>
  <si>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</si>
  <si>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</si>
  <si>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</si>
  <si>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</si>
  <si>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</si>
  <si>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</si>
  <si>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</si>
  <si>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</si>
  <si>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</si>
  <si>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</si>
  <si>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</si>
  <si>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</si>
  <si>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Eligible for High Poverty Schools Allocation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</si>
  <si>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</si>
  <si>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</si>
  <si>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</si>
  <si>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</si>
  <si>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</si>
  <si>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</si>
  <si>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</si>
  <si>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</si>
  <si>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</si>
  <si>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</si>
  <si>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Cashmere School District</t>
  </si>
  <si>
    <t>Summit: Sierra</t>
  </si>
  <si>
    <t>Summit: Olympus</t>
  </si>
  <si>
    <t>PRIDE Prep</t>
  </si>
  <si>
    <t>Spokane International</t>
  </si>
  <si>
    <t>17905</t>
  </si>
  <si>
    <t>Summit Public Schools: Atlas</t>
  </si>
  <si>
    <t>17910</t>
  </si>
  <si>
    <t>36901</t>
  </si>
  <si>
    <t>Fringe + Health</t>
  </si>
  <si>
    <t>School Code</t>
  </si>
  <si>
    <t>District Code</t>
  </si>
  <si>
    <t>District Name</t>
  </si>
  <si>
    <t>School Name</t>
  </si>
  <si>
    <t>If an LEA accepts funding for a High Poverty School, the funding from the school based allocation must go to the schools.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</si>
  <si>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</si>
  <si>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</si>
  <si>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</si>
  <si>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</si>
  <si>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</si>
  <si>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</si>
  <si>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</si>
  <si>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</si>
  <si>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</si>
  <si>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</si>
  <si>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</si>
  <si>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</si>
  <si>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</si>
  <si>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</si>
  <si>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</si>
  <si>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</si>
  <si>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</si>
  <si>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</si>
  <si>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</si>
  <si>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</si>
  <si>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</si>
  <si>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</si>
  <si>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</si>
  <si>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</si>
  <si>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</si>
  <si>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</si>
  <si>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</si>
  <si>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</si>
  <si>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</si>
  <si>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</si>
  <si>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</si>
  <si>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</si>
  <si>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</si>
  <si>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</si>
  <si>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</si>
  <si>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</si>
  <si>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</si>
  <si>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</si>
  <si>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</si>
  <si>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</si>
  <si>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</si>
  <si>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</si>
  <si>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</si>
  <si>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</si>
  <si>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</si>
  <si>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</si>
  <si>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</si>
  <si>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</si>
  <si>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</si>
  <si>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</si>
  <si>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</si>
  <si>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</si>
  <si>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</si>
  <si>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</si>
  <si>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</si>
  <si>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</si>
  <si>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</si>
  <si>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</si>
  <si>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</si>
  <si>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</si>
  <si>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</si>
  <si>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</si>
  <si>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</si>
  <si>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</si>
  <si>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</si>
  <si>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</si>
  <si>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</si>
  <si>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</si>
  <si>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</si>
  <si>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</si>
  <si>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</si>
  <si>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</si>
  <si>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</si>
  <si>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</si>
  <si>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</si>
  <si>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</si>
  <si>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</si>
  <si>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</si>
  <si>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</si>
  <si>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37901</t>
  </si>
  <si>
    <t>Bellingham Technical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</si>
  <si>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</si>
  <si>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</si>
  <si>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</si>
  <si>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</si>
  <si>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</si>
  <si>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</si>
  <si>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</si>
  <si>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</si>
  <si>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</si>
  <si>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</si>
  <si>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(A17)</t>
  </si>
  <si>
    <t>OSPILegacyCode</t>
  </si>
  <si>
    <t>OrganizationName</t>
  </si>
  <si>
    <t>A17
Enroll Total w/ Run Start</t>
  </si>
  <si>
    <t>Total Prior Year AAFTE</t>
  </si>
  <si>
    <t>LAP FTE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</si>
  <si>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</si>
  <si>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</si>
  <si>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</si>
  <si>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</si>
  <si>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</si>
  <si>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</si>
  <si>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</si>
  <si>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(4) Open Door Programs are also included.</t>
  </si>
  <si>
    <t>About the data for the LAP High Poverty Schools:</t>
  </si>
  <si>
    <t>Eligibility for LAP High Poverty Schools:</t>
  </si>
  <si>
    <t>Report the Total in Cell H14 on the F-203. LAP Line C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</si>
  <si>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</si>
  <si>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</si>
  <si>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</si>
  <si>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A. District AAFTE for the LAP Base Allocation</t>
  </si>
  <si>
    <t>B. School AAFTE for the LAP High Poverty School Allocation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</si>
  <si>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</si>
  <si>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</si>
  <si>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</si>
  <si>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</si>
  <si>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</si>
  <si>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</si>
  <si>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</si>
  <si>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</si>
  <si>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</si>
  <si>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</si>
  <si>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</si>
  <si>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</si>
  <si>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</si>
  <si>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</si>
  <si>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</si>
  <si>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</si>
  <si>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</si>
  <si>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</si>
  <si>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</si>
  <si>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</si>
  <si>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</si>
  <si>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</si>
  <si>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</si>
  <si>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</si>
  <si>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</si>
  <si>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</si>
  <si>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</si>
  <si>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</si>
  <si>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</si>
  <si>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</si>
  <si>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</si>
  <si>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</si>
  <si>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</si>
  <si>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</si>
  <si>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</si>
  <si>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</si>
  <si>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</si>
  <si>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</si>
  <si>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</si>
  <si>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</si>
  <si>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</si>
  <si>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</si>
  <si>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</si>
  <si>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</si>
  <si>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</si>
  <si>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Yes</t>
  </si>
  <si>
    <t>No</t>
  </si>
  <si>
    <t>School Level Average</t>
  </si>
  <si>
    <t>06701</t>
  </si>
  <si>
    <t>ESA 112</t>
  </si>
  <si>
    <t>08937</t>
  </si>
  <si>
    <t>Lower Columbia College</t>
  </si>
  <si>
    <t>Highline College</t>
  </si>
  <si>
    <t>LAP Prof Learning Days Salaries</t>
  </si>
  <si>
    <t>LAP Prof Learning Days Fringe Benefit</t>
  </si>
  <si>
    <t>LAP Prof Learning Days Total</t>
  </si>
  <si>
    <t>Row Labels</t>
  </si>
  <si>
    <t>Grand Total</t>
  </si>
  <si>
    <t>27901</t>
  </si>
  <si>
    <t>Chief Leschi Tribal</t>
  </si>
  <si>
    <t>39901</t>
  </si>
  <si>
    <t>Yakama Nation Tribal</t>
  </si>
  <si>
    <t>Nespelem School District #14</t>
  </si>
  <si>
    <t>Yakama Nation Tribal Compact</t>
  </si>
  <si>
    <t>School #</t>
  </si>
  <si>
    <t>K-12</t>
  </si>
  <si>
    <t>RS</t>
  </si>
  <si>
    <t>OD</t>
  </si>
  <si>
    <t>NS</t>
  </si>
  <si>
    <t>TOTAL</t>
  </si>
  <si>
    <t>HP ?</t>
  </si>
  <si>
    <t>Poverty %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</si>
  <si>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</si>
  <si>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</si>
  <si>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</si>
  <si>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</si>
  <si>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</si>
  <si>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</si>
  <si>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</si>
  <si>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</si>
  <si>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</si>
  <si>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</si>
  <si>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</si>
  <si>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</si>
  <si>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</si>
  <si>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</si>
  <si>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</si>
  <si>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</si>
  <si>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</si>
  <si>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</si>
  <si>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</si>
  <si>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</si>
  <si>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</si>
  <si>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Lacamas Lake Elementary</t>
  </si>
  <si>
    <t>Cape Flattery</t>
  </si>
  <si>
    <t>Carbonado</t>
  </si>
  <si>
    <t>Cascade</t>
  </si>
  <si>
    <t>Alpine Lakes Elementary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</si>
  <si>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</si>
  <si>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</si>
  <si>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</si>
  <si>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</si>
  <si>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</si>
  <si>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</si>
  <si>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</si>
  <si>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</si>
  <si>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</si>
  <si>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</si>
  <si>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</si>
  <si>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</si>
  <si>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</si>
  <si>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Re-Entry High School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</si>
  <si>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</si>
  <si>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</si>
  <si>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</si>
  <si>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</si>
  <si>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</si>
  <si>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</si>
  <si>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</si>
  <si>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</si>
  <si>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</si>
  <si>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</si>
  <si>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</si>
  <si>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</si>
  <si>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</si>
  <si>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</si>
  <si>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Ferry County Open Doors</t>
  </si>
  <si>
    <t>Cusick</t>
  </si>
  <si>
    <t>Damman</t>
  </si>
  <si>
    <t>Darrington</t>
  </si>
  <si>
    <t>Davenport</t>
  </si>
  <si>
    <t>Dayton</t>
  </si>
  <si>
    <t>Deer Park</t>
  </si>
  <si>
    <t>Dieringer</t>
  </si>
  <si>
    <t>Dixie</t>
  </si>
  <si>
    <t>East Valley (Spok</t>
  </si>
  <si>
    <t>East Valley (Yak)</t>
  </si>
  <si>
    <t>Eastmont</t>
  </si>
  <si>
    <t>Easton</t>
  </si>
  <si>
    <t>Eatonville</t>
  </si>
  <si>
    <t>Edmonds</t>
  </si>
  <si>
    <t>Ellensburg</t>
  </si>
  <si>
    <t>Elma</t>
  </si>
  <si>
    <t>Endicott</t>
  </si>
  <si>
    <t>Entiat</t>
  </si>
  <si>
    <t>Enumclaw</t>
  </si>
  <si>
    <t>Ephrata</t>
  </si>
  <si>
    <t>Sage Hills Open Doors</t>
  </si>
  <si>
    <t>Evaline</t>
  </si>
  <si>
    <t>Everett</t>
  </si>
  <si>
    <t>Evergreen (Clark)</t>
  </si>
  <si>
    <t>Cascadia Technical Academy Skills Center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</si>
  <si>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</si>
  <si>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</si>
  <si>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</si>
  <si>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</si>
  <si>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</si>
  <si>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</si>
  <si>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</si>
  <si>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</si>
  <si>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</si>
  <si>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</si>
  <si>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</si>
  <si>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</si>
  <si>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</si>
  <si>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</si>
  <si>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</si>
  <si>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</si>
  <si>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</si>
  <si>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</si>
  <si>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</si>
  <si>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</si>
  <si>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</si>
  <si>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Puget Sound Skills Center</t>
  </si>
  <si>
    <t>Satellite High School</t>
  </si>
  <si>
    <t>Hockinson</t>
  </si>
  <si>
    <t>Hood Canal</t>
  </si>
  <si>
    <t>Hood Canal Elementary School</t>
  </si>
  <si>
    <t>Hoquiam</t>
  </si>
  <si>
    <t>Inchelium</t>
  </si>
  <si>
    <t>Index</t>
  </si>
  <si>
    <t>Issaquah</t>
  </si>
  <si>
    <t>Kahlotus</t>
  </si>
  <si>
    <t>Kalama</t>
  </si>
  <si>
    <t>Kalama Middle School</t>
  </si>
  <si>
    <t>Keller</t>
  </si>
  <si>
    <t>Kelso</t>
  </si>
  <si>
    <t>Kennewick</t>
  </si>
  <si>
    <t>Tri-Tech Skills Center</t>
  </si>
  <si>
    <t>Kent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</si>
  <si>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</si>
  <si>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</si>
  <si>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</si>
  <si>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</si>
  <si>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</si>
  <si>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</si>
  <si>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</si>
  <si>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</si>
  <si>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</si>
  <si>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</si>
  <si>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</si>
  <si>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</si>
  <si>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</si>
  <si>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</si>
  <si>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</si>
  <si>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</si>
  <si>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</si>
  <si>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</si>
  <si>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</si>
  <si>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</si>
  <si>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IMPACT Reengagement Program</t>
  </si>
  <si>
    <t>Mabton</t>
  </si>
  <si>
    <t>Mabton Step Up To College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</si>
  <si>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</si>
  <si>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</si>
  <si>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</si>
  <si>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</si>
  <si>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</si>
  <si>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</si>
  <si>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</si>
  <si>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</si>
  <si>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</si>
  <si>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</si>
  <si>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</si>
  <si>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</si>
  <si>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</si>
  <si>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</si>
  <si>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</si>
  <si>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</si>
  <si>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</si>
  <si>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</si>
  <si>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</si>
  <si>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</si>
  <si>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</si>
  <si>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>Skagit Academy</t>
  </si>
  <si>
    <t>Muckleshoot Tribal</t>
  </si>
  <si>
    <t>Mukilteo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</si>
  <si>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</si>
  <si>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</si>
  <si>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</si>
  <si>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</si>
  <si>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</si>
  <si>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</si>
  <si>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</si>
  <si>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</si>
  <si>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</si>
  <si>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</si>
  <si>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Mason</t>
  </si>
  <si>
    <t>North River</t>
  </si>
  <si>
    <t>North Thurston</t>
  </si>
  <si>
    <t>Northport</t>
  </si>
  <si>
    <t>Northshore</t>
  </si>
  <si>
    <t>Oak Harbor</t>
  </si>
  <si>
    <t>Homeconnection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</si>
  <si>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</si>
  <si>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</si>
  <si>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</si>
  <si>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</si>
  <si>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</si>
  <si>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</si>
  <si>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</si>
  <si>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</si>
  <si>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</si>
  <si>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</si>
  <si>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</si>
  <si>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</si>
  <si>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</si>
  <si>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</si>
  <si>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</si>
  <si>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</si>
  <si>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</si>
  <si>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Palisades</t>
  </si>
  <si>
    <t>Palouse</t>
  </si>
  <si>
    <t>Pasco</t>
  </si>
  <si>
    <t>Pateros</t>
  </si>
  <si>
    <t>Paterson</t>
  </si>
  <si>
    <t>Pe Ell</t>
  </si>
  <si>
    <t>Peninsula</t>
  </si>
  <si>
    <t>Pioneer</t>
  </si>
  <si>
    <t>Pomeroy</t>
  </si>
  <si>
    <t>Port Angeles</t>
  </si>
  <si>
    <t>Port Townsend</t>
  </si>
  <si>
    <t>Salish Coast Elementary</t>
  </si>
  <si>
    <t>Prescott</t>
  </si>
  <si>
    <t>Pride Prep Charter</t>
  </si>
  <si>
    <t>Prosser</t>
  </si>
  <si>
    <t>Pullman</t>
  </si>
  <si>
    <t>Puyallup</t>
  </si>
  <si>
    <t>Queets-Clearwater</t>
  </si>
  <si>
    <t>Quilcene</t>
  </si>
  <si>
    <t>Quileute Tribal</t>
  </si>
  <si>
    <t>Quillayute Valley</t>
  </si>
  <si>
    <t>Quinault</t>
  </si>
  <si>
    <t>Lake Quinault School</t>
  </si>
  <si>
    <t>Quincy</t>
  </si>
  <si>
    <t>Rainier</t>
  </si>
  <si>
    <t>Rainier Prep Charter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</si>
  <si>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</si>
  <si>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</si>
  <si>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</si>
  <si>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</si>
  <si>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</si>
  <si>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</si>
  <si>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</si>
  <si>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</si>
  <si>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</si>
  <si>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</si>
  <si>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</si>
  <si>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</si>
  <si>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</si>
  <si>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</si>
  <si>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</si>
  <si>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</si>
  <si>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</si>
  <si>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</si>
  <si>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</si>
  <si>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</si>
  <si>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</si>
  <si>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</si>
  <si>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</si>
  <si>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</si>
  <si>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</si>
  <si>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</si>
  <si>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</si>
  <si>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</si>
  <si>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</si>
  <si>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South Whidbey</t>
  </si>
  <si>
    <t>Southside</t>
  </si>
  <si>
    <t>Spokane</t>
  </si>
  <si>
    <t xml:space="preserve">Spokane Area Professional-Technical Skills Center 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</si>
  <si>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</si>
  <si>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</si>
  <si>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</si>
  <si>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</si>
  <si>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</si>
  <si>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</si>
  <si>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</si>
  <si>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</si>
  <si>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</si>
  <si>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</si>
  <si>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</si>
  <si>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Atlas Charter</t>
  </si>
  <si>
    <t>Summit Olympus Charter</t>
  </si>
  <si>
    <t>Summit Sierra Charter</t>
  </si>
  <si>
    <t>Summit Valley</t>
  </si>
  <si>
    <t>Sumner</t>
  </si>
  <si>
    <t>Sunnyside</t>
  </si>
  <si>
    <t>Suquamish Tribal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</si>
  <si>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</si>
  <si>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</si>
  <si>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</si>
  <si>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</si>
  <si>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</si>
  <si>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</si>
  <si>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</si>
  <si>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</si>
  <si>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</si>
  <si>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</si>
  <si>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</si>
  <si>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</si>
  <si>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</si>
  <si>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</si>
  <si>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</si>
  <si>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</si>
  <si>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</si>
  <si>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</si>
  <si>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</si>
  <si>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</si>
  <si>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</si>
  <si>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</si>
  <si>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</si>
  <si>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</si>
  <si>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</si>
  <si>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</si>
  <si>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</si>
  <si>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</si>
  <si>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</si>
  <si>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</si>
  <si>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</si>
  <si>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</si>
  <si>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White Pass</t>
  </si>
  <si>
    <t>White River</t>
  </si>
  <si>
    <t>White Salmon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</si>
  <si>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</si>
  <si>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</si>
  <si>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</si>
  <si>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</si>
  <si>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</si>
  <si>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</si>
  <si>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</si>
  <si>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</si>
  <si>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</si>
  <si>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</si>
  <si>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</si>
  <si>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</si>
  <si>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</si>
  <si>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</si>
  <si>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</si>
  <si>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</si>
  <si>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</si>
  <si>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</si>
  <si>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</si>
  <si>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</si>
  <si>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</si>
  <si>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</si>
  <si>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</si>
  <si>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</si>
  <si>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</si>
  <si>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</si>
  <si>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</si>
  <si>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</si>
  <si>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</si>
  <si>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</si>
  <si>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</si>
  <si>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Enter if Changes for the schools.                                      Enter No if not accepting funding for an eligible school.</t>
  </si>
  <si>
    <t>Districts not claiming an allocation for a high poverty school should not report the enrollment on the F-203 and not report them on the iGrant 218.  Enter the word No for any eligible school you do not want to claim.</t>
  </si>
  <si>
    <t>Program Total</t>
  </si>
  <si>
    <t>Camas School District Open Doors</t>
  </si>
  <si>
    <t>Kalispel Language Immersion School</t>
  </si>
  <si>
    <t>Open Doors</t>
  </si>
  <si>
    <t>STEM Academy at SVT</t>
  </si>
  <si>
    <t>Wa He Lut Indian School Agency</t>
  </si>
  <si>
    <t>Valley Academy of Learning K-8</t>
  </si>
  <si>
    <t>Maple Grove Primary</t>
  </si>
  <si>
    <t>Three Rivers Elementary</t>
  </si>
  <si>
    <t>Ancient Lakes Elementary</t>
  </si>
  <si>
    <t>Oakville Homelink</t>
  </si>
  <si>
    <t>Snoqualmie Middle School</t>
  </si>
  <si>
    <t>Timberline Middle School</t>
  </si>
  <si>
    <t>Northshore Family Partnership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</si>
  <si>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</si>
  <si>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</si>
  <si>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</si>
  <si>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</si>
  <si>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</si>
  <si>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</si>
  <si>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</si>
  <si>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Wa He Lut Tribal</t>
  </si>
  <si>
    <t>Ferndale Virtual Academy</t>
  </si>
  <si>
    <t>Selah Academy Auxiliary</t>
  </si>
  <si>
    <t>Selah Academy BPL</t>
  </si>
  <si>
    <t>Tahoma Open Doors</t>
  </si>
  <si>
    <t>College Place Open Doors Program</t>
  </si>
  <si>
    <t>Nooksack Reengagement</t>
  </si>
  <si>
    <t>Naches Valley ESD 105 Open Doors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</si>
  <si>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</si>
  <si>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</si>
  <si>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</si>
  <si>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</si>
  <si>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</si>
  <si>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</si>
  <si>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</si>
  <si>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</si>
  <si>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</si>
  <si>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</si>
  <si>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</si>
  <si>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</si>
  <si>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</si>
  <si>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</si>
  <si>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</si>
  <si>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</si>
  <si>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</si>
  <si>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Daybreak Youth Services</t>
  </si>
  <si>
    <t>Wilburton Elementary School</t>
  </si>
  <si>
    <t>Bethel Virtual Academy</t>
  </si>
  <si>
    <t>View Ridge Elementary Arts Academy</t>
  </si>
  <si>
    <t>Odyssey Middle School</t>
  </si>
  <si>
    <t>Kodiak Virtual Academy</t>
  </si>
  <si>
    <t>Catalyst Charter</t>
  </si>
  <si>
    <t>Catalyst Public Schools</t>
  </si>
  <si>
    <t>John D. Bud Hawk Elementary at Jackson Park</t>
  </si>
  <si>
    <t>Riverbend Elementary School</t>
  </si>
  <si>
    <t>Birth To Three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</si>
  <si>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</si>
  <si>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</si>
  <si>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</si>
  <si>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</si>
  <si>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</si>
  <si>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</si>
  <si>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</si>
  <si>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Eastmont Preschools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</si>
  <si>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</si>
  <si>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</si>
  <si>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</si>
  <si>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</si>
  <si>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</si>
  <si>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Puget Sound Charter</t>
  </si>
  <si>
    <t>Impact | Puget Sound Elementary</t>
  </si>
  <si>
    <t>Impact Salish Sea Charter</t>
  </si>
  <si>
    <t>Impact | Salish Sea Elementary</t>
  </si>
  <si>
    <t>Longview Virtual Academy</t>
  </si>
  <si>
    <t>Lumen Charter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</si>
  <si>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</si>
  <si>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</si>
  <si>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</si>
  <si>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</si>
  <si>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</si>
  <si>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</si>
  <si>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</si>
  <si>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</si>
  <si>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 xml:space="preserve">North Mason Online  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</si>
  <si>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</si>
  <si>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</si>
  <si>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</si>
  <si>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</si>
  <si>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</si>
  <si>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Orting Elementary Online Academy</t>
  </si>
  <si>
    <t>Orting Secondary Online Academy</t>
  </si>
  <si>
    <t>Columbia River Elementary</t>
  </si>
  <si>
    <t>Ray Reynolds Middle School</t>
  </si>
  <si>
    <t>Peninsula Alternative Programs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</si>
  <si>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</si>
  <si>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</si>
  <si>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</si>
  <si>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</si>
  <si>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</si>
  <si>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</si>
  <si>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</si>
  <si>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</si>
  <si>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</si>
  <si>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</si>
  <si>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</si>
  <si>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Rainier Valley Charter</t>
  </si>
  <si>
    <t>Richland School District Early Learning Center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</si>
  <si>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</si>
  <si>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</si>
  <si>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</si>
  <si>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</si>
  <si>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</si>
  <si>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</si>
  <si>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</si>
  <si>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</si>
  <si>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</si>
  <si>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Parent Partnership</t>
  </si>
  <si>
    <t>RISE Academy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</si>
  <si>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</si>
  <si>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</si>
  <si>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</si>
  <si>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</si>
  <si>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</si>
  <si>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Virtual Academy</t>
  </si>
  <si>
    <t>Tehaleh Heights Elementary</t>
  </si>
  <si>
    <t>Bryant Montessori Middle School</t>
  </si>
  <si>
    <t>Tacoma Open Doors</t>
  </si>
  <si>
    <t>Cascadia High School</t>
  </si>
  <si>
    <t>Tumwater Virtual Academy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</si>
  <si>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</si>
  <si>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</si>
  <si>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</si>
  <si>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</si>
  <si>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</si>
  <si>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</si>
  <si>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</si>
  <si>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North Fork Elementary School</t>
  </si>
  <si>
    <t>Impact Puget Sound</t>
  </si>
  <si>
    <t>Why Not You</t>
  </si>
  <si>
    <t>38901</t>
  </si>
  <si>
    <t>Pullman Community Montessori</t>
  </si>
  <si>
    <t>27902</t>
  </si>
  <si>
    <t>04901</t>
  </si>
  <si>
    <t>Pinnacles Prep Wenatchee</t>
  </si>
  <si>
    <t>Impact Tacoma</t>
  </si>
  <si>
    <t>17918</t>
  </si>
  <si>
    <t>21018</t>
  </si>
  <si>
    <t>34978</t>
  </si>
  <si>
    <t xml:space="preserve">Rainier Valley Leadership Academy </t>
  </si>
  <si>
    <t>Why Not You Academy</t>
  </si>
  <si>
    <t>University of Washington Early Entrance Program</t>
  </si>
  <si>
    <t>Green River College</t>
  </si>
  <si>
    <t>Vader School District</t>
  </si>
  <si>
    <t>Chief Leschi Tribal Compact</t>
  </si>
  <si>
    <t>Lumen Public School</t>
  </si>
  <si>
    <t>Washington Center for Deaf and Hard of Hearing Youth</t>
  </si>
  <si>
    <t>Department of Children Youth and Families</t>
  </si>
  <si>
    <t>Whatcom Intergenerational High School</t>
  </si>
  <si>
    <t>Easton Secondary School</t>
  </si>
  <si>
    <t>North Bell Learning Center</t>
  </si>
  <si>
    <t>Open Door Re-Engagement</t>
  </si>
  <si>
    <t>Quincy Innovation Academy Big Picture</t>
  </si>
  <si>
    <t>West Valley Virtual University</t>
  </si>
  <si>
    <t xml:space="preserve">If you wish to not claim funding for an eligible High Poverty School, ENTER 'No' on the Summary Tab column G. </t>
  </si>
  <si>
    <t xml:space="preserve">(2) has an 3 year average FRPL percentage at or above 50%. </t>
  </si>
  <si>
    <t>(5) CEP schools are held harmless if they were eligible for LAP High Poverty funding the first year they became CEP and their current 3 year average FRPL percentage is less than 50%.</t>
  </si>
  <si>
    <t>LAP Directors and Business Managers must work on this together.  This provides information needed for the F-203 and the iGrant FP218.</t>
  </si>
  <si>
    <t>Column Labels</t>
  </si>
  <si>
    <t>Diff</t>
  </si>
  <si>
    <t>Count of School Code</t>
  </si>
  <si>
    <t>Re-Entry Middle School</t>
  </si>
  <si>
    <t xml:space="preserve">Sno-Isle Skills Center </t>
  </si>
  <si>
    <t>Early Childhood Center</t>
  </si>
  <si>
    <t>Pateros Alternative School</t>
  </si>
  <si>
    <t>New for May 2021</t>
  </si>
  <si>
    <t>Sum of 2020-21 AAFTE OSPI June 2021</t>
  </si>
  <si>
    <t>Impact | Commencement Bay</t>
  </si>
  <si>
    <t>LAP Calculator to Budget for the 2023-24 School Year</t>
  </si>
  <si>
    <t xml:space="preserve">This calculator determines an LEA's Base LAP Allocation and High Poverty Schools allocation under the Learning Assistance Program for the 2023-24 school year.  </t>
  </si>
  <si>
    <t>POVERTY PERCENTAGE AND ENROLLMENT IN BLUE CELLS ARE ENTERED INTO THE F-203</t>
  </si>
  <si>
    <t>The calculator is populated with formulas that determine the LAP allocation and use 2022-23 school year salary and benefits.</t>
  </si>
  <si>
    <t>The list of eligible schools is final. Your LEA can determine whether or not to accept the funding for a high poverty school. To accept funding LEAs will check a box for the eligible school in FP218.</t>
  </si>
  <si>
    <t>The AAFTE for the LAP District Allocation is pre-populated with March's 2022-23 AAFTE</t>
  </si>
  <si>
    <r>
      <t xml:space="preserve"> If you have UPDATED 2022-23 AAFTE, ENTER the UPDATED VALUES on the Summary Tab</t>
    </r>
    <r>
      <rPr>
        <b/>
        <sz val="11"/>
        <color theme="9" tint="-0.249977111117893"/>
        <rFont val="Calibri"/>
        <family val="2"/>
        <scheme val="minor"/>
      </rPr>
      <t xml:space="preserve"> Cell G9</t>
    </r>
    <r>
      <rPr>
        <b/>
        <sz val="11"/>
        <color theme="1"/>
        <rFont val="Calibri"/>
        <family val="2"/>
        <scheme val="minor"/>
      </rPr>
      <t>. The total High Poverty Schools count should match what is reported on the F-203.</t>
    </r>
  </si>
  <si>
    <t xml:space="preserve">The data is pre-populated with AAFTE by school from March 2023 from the P223. </t>
  </si>
  <si>
    <r>
      <t xml:space="preserve"> If you have UPDATED 2022-23 AAFTE for the eligible High Poverty Schools, ENTER the UPDATED VALUES on the Summary Tab column G. The total High Poverty Schools count in </t>
    </r>
    <r>
      <rPr>
        <b/>
        <sz val="11"/>
        <color rgb="FFC00000"/>
        <rFont val="Calibri"/>
        <family val="2"/>
        <scheme val="minor"/>
      </rPr>
      <t>Cell H14</t>
    </r>
    <r>
      <rPr>
        <b/>
        <sz val="11"/>
        <color theme="1"/>
        <rFont val="Calibri"/>
        <family val="2"/>
        <scheme val="minor"/>
      </rPr>
      <t xml:space="preserve"> should match what is reported on the F-203.</t>
    </r>
  </si>
  <si>
    <t xml:space="preserve">FRPL Percentage Data is October 1, 2022 Free and Reduced Price Lunch (FRPL) percentage using the total headcount (K-12) of the school and the FRPL headcount (K-12). </t>
  </si>
  <si>
    <t>The data comes from OSPI's student information pull of CEDARs as of 3/31/2023. Preschool students at the elementary school are excluded.</t>
  </si>
  <si>
    <t>AAFTE is from March 2023 pull of P223. Running Start and Open Doors FTE from June apportionment is included.</t>
  </si>
  <si>
    <t>(3) is funded through the prototypical schools formula and reported school based FTE in the P223 for the 2022-23 school year.</t>
  </si>
  <si>
    <t>If you have a question regarding the eligibility for a school on the list, please contact:</t>
  </si>
  <si>
    <t xml:space="preserve"> SAFS at 360-725-6300 </t>
  </si>
  <si>
    <t>safs@k12.wa.us</t>
  </si>
  <si>
    <t>or LAP at 360-725-6100</t>
  </si>
  <si>
    <t>lap@k12.wa.us</t>
  </si>
  <si>
    <t>AAFTE 2022-23 as of March 2023</t>
  </si>
  <si>
    <t>Final 2022-23 AAFTE  (Should match F-203)</t>
  </si>
  <si>
    <t>LAP Base Allocation</t>
  </si>
  <si>
    <t xml:space="preserve">Adjusted 2022-23 AAFTE </t>
  </si>
  <si>
    <t>Reported 2022-23 AAFTE for LAP High Poverty Schools Allocation                                    (For  F-203)</t>
  </si>
  <si>
    <t>Allocation for Eligible High Poverty Schools</t>
  </si>
  <si>
    <t>Harbor Open Doors</t>
  </si>
  <si>
    <t>Auburn Online</t>
  </si>
  <si>
    <t>Willow Crest Elementary</t>
  </si>
  <si>
    <t>Bellevue Digital Discovery</t>
  </si>
  <si>
    <t>Katherine G. Johnson Elementary School</t>
  </si>
  <si>
    <t>Pre-Primary School</t>
  </si>
  <si>
    <t>Thompson Preschool</t>
  </si>
  <si>
    <t>Camas Connect Academy</t>
  </si>
  <si>
    <t>Rocket Virtual Academy</t>
  </si>
  <si>
    <t>Central Valley Virtual Learning</t>
  </si>
  <si>
    <t>Ridgeline High School</t>
  </si>
  <si>
    <t>Lincoln County Pathways Academy</t>
  </si>
  <si>
    <t>Lincoln County Virtual Academy</t>
  </si>
  <si>
    <t>Clovis Point Elementary School</t>
  </si>
  <si>
    <t>Eastmont Academy</t>
  </si>
  <si>
    <t>Sterling Jr. High School</t>
  </si>
  <si>
    <t>Woodway Center</t>
  </si>
  <si>
    <t>Ida Nason Aronica Elementary</t>
  </si>
  <si>
    <t>Eagle Virtual Sky Acadmey</t>
  </si>
  <si>
    <t>JJ Smith Elementary</t>
  </si>
  <si>
    <t>Everett Virtual Academy</t>
  </si>
  <si>
    <t>Fife Elementary School</t>
  </si>
  <si>
    <t>Highline Public Schools Virtual Academy</t>
  </si>
  <si>
    <t>Maritime High School</t>
  </si>
  <si>
    <t>Impact CB Charter</t>
  </si>
  <si>
    <t>Impact Public Schools</t>
  </si>
  <si>
    <t>CEDAR TRAILS ELEMENTARY</t>
  </si>
  <si>
    <t>COUGAR MOUNTAIN MIDDLE SCHOOL</t>
  </si>
  <si>
    <t>Lexington Elementary</t>
  </si>
  <si>
    <t>Endeavor High School</t>
  </si>
  <si>
    <t>Kent Laboratory Academy</t>
  </si>
  <si>
    <t>Kent Virtual Academy</t>
  </si>
  <si>
    <t>River Ridge Elementary</t>
  </si>
  <si>
    <t>Kiona-Benton City Elementary</t>
  </si>
  <si>
    <t>Lake Washington SD Online School</t>
  </si>
  <si>
    <t>Broadway Learning Center</t>
  </si>
  <si>
    <t>Marysville Online High School</t>
  </si>
  <si>
    <t>Digital Learning Center</t>
  </si>
  <si>
    <t>Vanguard Academy</t>
  </si>
  <si>
    <t>Vicki I. Groff Elementary</t>
  </si>
  <si>
    <t>Mukilteo Virtual Academy</t>
  </si>
  <si>
    <t>Newport Home Link</t>
  </si>
  <si>
    <t>Ignite Family Academy</t>
  </si>
  <si>
    <t>Summit Virtual Academy</t>
  </si>
  <si>
    <t>Ocosta ALE</t>
  </si>
  <si>
    <t>Pasco Innovative Experiences and e-Learning</t>
  </si>
  <si>
    <t>Soar to Success</t>
  </si>
  <si>
    <t>Swift Water Elementary</t>
  </si>
  <si>
    <t>Pinnacle Prep Charter</t>
  </si>
  <si>
    <t>Pinnacles Prep Charter School</t>
  </si>
  <si>
    <t>Pioneer Virtual Academy</t>
  </si>
  <si>
    <t>Prescott Middle School</t>
  </si>
  <si>
    <t>Pullman Com Monte Charter</t>
  </si>
  <si>
    <t>Reardan Options' Program</t>
  </si>
  <si>
    <t>Desert Sky Elementary</t>
  </si>
  <si>
    <t>Pacific Crest Online Academy</t>
  </si>
  <si>
    <t>Wisdom Ridge Academy</t>
  </si>
  <si>
    <t xml:space="preserve">SELAH ACADEMY REENGAGEMENT PROGRAM </t>
  </si>
  <si>
    <t>Flett Middle School</t>
  </si>
  <si>
    <t>Spokane Virtual Academy</t>
  </si>
  <si>
    <t>Yasuhara Middle School</t>
  </si>
  <si>
    <t>Virtual Preparatory Academy</t>
  </si>
  <si>
    <t>Alternative Spcl Needs Div Occ</t>
  </si>
  <si>
    <t>Hunt Middle School</t>
  </si>
  <si>
    <t>Tacoma Online Elementary School</t>
  </si>
  <si>
    <t>Tacoma Online High School</t>
  </si>
  <si>
    <t>Tacoma Online Middle School</t>
  </si>
  <si>
    <t>Vancouver Alternative Programs</t>
  </si>
  <si>
    <t>Vancouver Intensive Communications Center</t>
  </si>
  <si>
    <t>Wapato Online Academy 6-8</t>
  </si>
  <si>
    <t>Wapato Online Academy 9-12</t>
  </si>
  <si>
    <t>Wapato Online Academy K-5</t>
  </si>
  <si>
    <t>West Valley Virtual Learning Center</t>
  </si>
  <si>
    <t>West Valley Innovation Center</t>
  </si>
  <si>
    <t>Whatcom Interg'l Charter</t>
  </si>
  <si>
    <t>Why Not You Charter</t>
  </si>
  <si>
    <t>Cascade Public Schools</t>
  </si>
  <si>
    <t>Yakama Nation School</t>
  </si>
  <si>
    <t>K-8 Learning Lab</t>
  </si>
  <si>
    <t>2022-23 Enrollment By School as of March</t>
  </si>
  <si>
    <t>Final CEDARS Poverty Data for 2023-24 School Year</t>
  </si>
  <si>
    <t>Early Learning Center</t>
  </si>
  <si>
    <t>Clover Park Early Learning Program</t>
  </si>
  <si>
    <t>Ellensburg Developmental Preschool</t>
  </si>
  <si>
    <t>Federal Way Public School ECEAP</t>
  </si>
  <si>
    <t>Ferndale Special Services</t>
  </si>
  <si>
    <t>Kettle Falls Early Learning Center</t>
  </si>
  <si>
    <t>ECEAP</t>
  </si>
  <si>
    <t>Connell Preschool</t>
  </si>
  <si>
    <t>Mary E. Theler Early Learning Center</t>
  </si>
  <si>
    <t>PSD Special Services</t>
  </si>
  <si>
    <t>Renton Online School</t>
  </si>
  <si>
    <t>Rochester Virtual Academy</t>
  </si>
  <si>
    <t>Good Beginnings Center</t>
  </si>
  <si>
    <t>Sedro-Woolley Virtual Learning Academy</t>
  </si>
  <si>
    <t>South Whidbey Special Services</t>
  </si>
  <si>
    <t>Sumner Special Services</t>
  </si>
  <si>
    <t>Early Childhood Education Center</t>
  </si>
  <si>
    <t>Washougal Special Services</t>
  </si>
  <si>
    <t>White River Special Ed Services</t>
  </si>
  <si>
    <t>3 Year Average for 2023-24 Eligibility</t>
  </si>
  <si>
    <t>FINAL High Poverty Eligibility for SY 2023-24</t>
  </si>
  <si>
    <t>17919</t>
  </si>
  <si>
    <t>Impact Renton (Black River)</t>
  </si>
  <si>
    <t>06901</t>
  </si>
  <si>
    <t>Rooted Schools</t>
  </si>
  <si>
    <t>Paschal Sherman Tribal</t>
  </si>
  <si>
    <t>Enrollment as of March 2023</t>
  </si>
  <si>
    <t>Pinnacles Prep</t>
  </si>
  <si>
    <t>Why Not You Academy (formerly Cascade: Midway charter)</t>
  </si>
  <si>
    <t xml:space="preserve">Nespelem School District  </t>
  </si>
  <si>
    <t>Impact | Commencement Bay Elementary</t>
  </si>
  <si>
    <t xml:space="preserve">Was School HP Eligible their 1st Year of CEP? </t>
  </si>
  <si>
    <t>Final District CEDARS Poverty Percentage October 3, 2022</t>
  </si>
  <si>
    <t>High Poverty Eligible</t>
  </si>
  <si>
    <t>2023-24 Reg Base</t>
  </si>
  <si>
    <t>2023-24 Reg Inc</t>
  </si>
  <si>
    <t>Formulated Staff Units</t>
  </si>
  <si>
    <t>Posted 5/16/23</t>
  </si>
  <si>
    <t>USE THIS TOOL TO ESTIMATE YOUR ALLOCATION FOR THE F-203 and the LAP Report and Application in EDS</t>
  </si>
  <si>
    <t>C. Save your work and print out a copy for completing the F-203 and the LAP Report and Application in EDS</t>
  </si>
  <si>
    <t>Impact | Black River</t>
  </si>
  <si>
    <t>1XXXX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</si>
</sst>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#,##0.00000;\-#,##0.00000;&quot;&quot;"/>
    <numFmt numFmtId="171" formatCode="0.00%;\-0.00%;\-"/>
    <numFmt numFmtId="172" formatCode="0.00000"/>
    <numFmt numFmtId="173" formatCode="00000"/>
    <numFmt numFmtId="174" formatCode="_(* #,##0.000_);_(* \(#,##0.000\);_(* &quot;-&quot;??_);_(@_)"/>
    <numFmt numFmtId="175" formatCode="0.000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sz val="11"/>
      <color rgb="FFC00000"/>
      <name val="Calibri"/>
      <family val="2"/>
      <scheme val="minor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u/>
      <sz val="11"/>
      <color theme="10"/>
      <name val="Calibri"/>
      <family val="2"/>
      <scheme val="minor"/>
    </font>
    <font>
      <sz val="8"/>
      <color rgb="FF00B0F0"/>
      <name val="Calibri"/>
      <family val="2"/>
      <scheme val="minor"/>
    </font>
    <font>
      <sz val="8"/>
      <color theme="4" tint="0.3999755851924192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44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6" fillId="0" borderId="0"/>
    <xf numFmtId="0" fontId="49" fillId="0" borderId="0" applyNumberFormat="0" applyFill="0" applyBorder="0" applyAlignment="0" applyProtection="0"/>
    <xf numFmtId="0" fontId="24" fillId="0" borderId="0"/>
  </cellStyleXfs>
  <cellXfs count="170">
    <xf numFmtId="0" fontId="0" fillId="0" borderId="0" xfId="0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18" fillId="34" borderId="0" xfId="0" applyFont="1" applyFill="1"/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5" fillId="0" borderId="0" xfId="44" applyFont="1"/>
    <xf numFmtId="165" fontId="25" fillId="0" borderId="0" xfId="44" applyNumberFormat="1" applyFont="1"/>
    <xf numFmtId="166" fontId="25" fillId="0" borderId="0" xfId="44" applyNumberFormat="1" applyFont="1"/>
    <xf numFmtId="10" fontId="25" fillId="0" borderId="0" xfId="45" applyNumberFormat="1" applyFont="1"/>
    <xf numFmtId="0" fontId="24" fillId="0" borderId="0" xfId="44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Font="1" applyFill="1" applyAlignment="1">
      <alignment wrapText="1"/>
    </xf>
    <xf numFmtId="0" fontId="26" fillId="36" borderId="0" xfId="46" applyFont="1" applyFill="1" applyAlignment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166" fontId="25" fillId="39" borderId="0" xfId="44" applyNumberFormat="1" applyFont="1" applyFill="1"/>
    <xf numFmtId="0" fontId="18" fillId="39" borderId="0" xfId="7" applyFont="1" applyFill="1"/>
    <xf numFmtId="0" fontId="1" fillId="0" borderId="0" xfId="51"/>
    <xf numFmtId="0" fontId="31" fillId="0" borderId="0" xfId="48" applyFont="1" applyAlignment="1">
      <alignment wrapText="1"/>
    </xf>
    <xf numFmtId="0" fontId="30" fillId="0" borderId="0" xfId="48"/>
    <xf numFmtId="0" fontId="20" fillId="0" borderId="0" xfId="48" applyFont="1" applyAlignment="1">
      <alignment wrapText="1"/>
    </xf>
    <xf numFmtId="0" fontId="26" fillId="40" borderId="0" xfId="46" applyFont="1" applyFill="1" applyAlignment="1">
      <alignment vertical="center" wrapText="1"/>
    </xf>
    <xf numFmtId="0" fontId="26" fillId="41" borderId="0" xfId="44" applyFont="1" applyFill="1" applyAlignment="1">
      <alignment wrapText="1"/>
    </xf>
    <xf numFmtId="0" fontId="26" fillId="41" borderId="0" xfId="46" applyFont="1" applyFill="1" applyAlignment="1">
      <alignment vertical="center" wrapText="1"/>
    </xf>
    <xf numFmtId="0" fontId="26" fillId="33" borderId="0" xfId="44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171" fontId="0" fillId="0" borderId="0" xfId="42" applyNumberFormat="1" applyFont="1" applyBorder="1" applyAlignment="1">
      <alignment horizontal="center" vertical="center"/>
    </xf>
    <xf numFmtId="0" fontId="0" fillId="0" borderId="17" xfId="0" applyBorder="1"/>
    <xf numFmtId="171" fontId="0" fillId="0" borderId="17" xfId="42" applyNumberFormat="1" applyFont="1" applyBorder="1" applyAlignment="1">
      <alignment horizontal="center" vertical="center"/>
    </xf>
    <xf numFmtId="0" fontId="0" fillId="0" borderId="13" xfId="0" applyBorder="1"/>
    <xf numFmtId="171" fontId="0" fillId="0" borderId="13" xfId="42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3" xfId="0" applyBorder="1"/>
    <xf numFmtId="171" fontId="0" fillId="0" borderId="23" xfId="42" applyNumberFormat="1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33" fillId="0" borderId="0" xfId="0" applyFont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71" fontId="16" fillId="0" borderId="13" xfId="0" applyNumberFormat="1" applyFont="1" applyBorder="1" applyAlignment="1">
      <alignment horizontal="center" vertical="center" wrapText="1"/>
    </xf>
    <xf numFmtId="43" fontId="0" fillId="0" borderId="23" xfId="43" applyFont="1" applyBorder="1" applyAlignment="1">
      <alignment horizontal="center" vertical="center"/>
    </xf>
    <xf numFmtId="43" fontId="16" fillId="0" borderId="13" xfId="43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7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170" fontId="16" fillId="0" borderId="13" xfId="0" applyNumberFormat="1" applyFont="1" applyBorder="1"/>
    <xf numFmtId="44" fontId="0" fillId="43" borderId="14" xfId="56" applyFont="1" applyFill="1" applyBorder="1"/>
    <xf numFmtId="44" fontId="0" fillId="43" borderId="16" xfId="56" applyFont="1" applyFill="1" applyBorder="1"/>
    <xf numFmtId="44" fontId="0" fillId="43" borderId="18" xfId="56" applyFont="1" applyFill="1" applyBorder="1"/>
    <xf numFmtId="43" fontId="0" fillId="0" borderId="0" xfId="0" applyNumberFormat="1"/>
    <xf numFmtId="43" fontId="0" fillId="0" borderId="17" xfId="0" applyNumberFormat="1" applyBorder="1"/>
    <xf numFmtId="43" fontId="0" fillId="36" borderId="13" xfId="43" applyFont="1" applyFill="1" applyBorder="1"/>
    <xf numFmtId="43" fontId="0" fillId="36" borderId="0" xfId="43" applyFont="1" applyFill="1" applyBorder="1"/>
    <xf numFmtId="43" fontId="0" fillId="36" borderId="17" xfId="43" applyFont="1" applyFill="1" applyBorder="1"/>
    <xf numFmtId="43" fontId="0" fillId="36" borderId="23" xfId="43" applyFont="1" applyFill="1" applyBorder="1"/>
    <xf numFmtId="0" fontId="36" fillId="0" borderId="0" xfId="0" applyFont="1" applyAlignment="1">
      <alignment wrapText="1"/>
    </xf>
    <xf numFmtId="43" fontId="19" fillId="0" borderId="13" xfId="43" applyFont="1" applyFill="1" applyBorder="1"/>
    <xf numFmtId="0" fontId="21" fillId="0" borderId="0" xfId="0" applyFont="1"/>
    <xf numFmtId="0" fontId="38" fillId="0" borderId="0" xfId="0" applyFont="1" applyAlignment="1">
      <alignment horizontal="center" vertical="center"/>
    </xf>
    <xf numFmtId="0" fontId="0" fillId="42" borderId="0" xfId="0" applyFill="1"/>
    <xf numFmtId="172" fontId="25" fillId="0" borderId="0" xfId="44" applyNumberFormat="1" applyFont="1"/>
    <xf numFmtId="0" fontId="24" fillId="0" borderId="0" xfId="44" quotePrefix="1"/>
    <xf numFmtId="44" fontId="0" fillId="43" borderId="24" xfId="56" applyFont="1" applyFill="1" applyBorder="1"/>
    <xf numFmtId="0" fontId="26" fillId="0" borderId="0" xfId="44" applyFont="1" applyAlignment="1">
      <alignment wrapText="1"/>
    </xf>
    <xf numFmtId="168" fontId="30" fillId="0" borderId="0" xfId="48" applyNumberFormat="1"/>
    <xf numFmtId="0" fontId="26" fillId="37" borderId="0" xfId="46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2" fontId="24" fillId="0" borderId="0" xfId="44" applyNumberFormat="1"/>
    <xf numFmtId="173" fontId="0" fillId="0" borderId="0" xfId="0" applyNumberFormat="1" applyAlignment="1">
      <alignment horizontal="left"/>
    </xf>
    <xf numFmtId="0" fontId="24" fillId="0" borderId="0" xfId="0" applyFont="1" applyAlignment="1">
      <alignment horizontal="left"/>
    </xf>
    <xf numFmtId="0" fontId="16" fillId="37" borderId="10" xfId="51" applyFont="1" applyFill="1" applyBorder="1" applyAlignment="1">
      <alignment horizontal="center" wrapText="1"/>
    </xf>
    <xf numFmtId="0" fontId="24" fillId="0" borderId="0" xfId="50"/>
    <xf numFmtId="0" fontId="16" fillId="0" borderId="11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1" fillId="0" borderId="25" xfId="0" applyFont="1" applyBorder="1" applyAlignment="1">
      <alignment horizontal="center" vertical="center"/>
    </xf>
    <xf numFmtId="0" fontId="38" fillId="0" borderId="0" xfId="0" applyFont="1" applyAlignment="1">
      <alignment horizontal="right"/>
    </xf>
    <xf numFmtId="165" fontId="38" fillId="0" borderId="0" xfId="0" applyNumberFormat="1" applyFont="1"/>
    <xf numFmtId="0" fontId="38" fillId="0" borderId="0" xfId="0" applyFont="1"/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50" applyAlignment="1">
      <alignment horizontal="left"/>
    </xf>
    <xf numFmtId="0" fontId="24" fillId="0" borderId="0" xfId="50" applyAlignment="1">
      <alignment horizontal="center"/>
    </xf>
    <xf numFmtId="0" fontId="24" fillId="0" borderId="0" xfId="59" applyNumberFormat="1" applyFont="1" applyFill="1" applyBorder="1" applyAlignment="1">
      <alignment horizontal="center"/>
    </xf>
    <xf numFmtId="43" fontId="20" fillId="0" borderId="0" xfId="59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50" applyFont="1" applyAlignment="1">
      <alignment horizontal="center"/>
    </xf>
    <xf numFmtId="10" fontId="24" fillId="0" borderId="0" xfId="42" applyNumberFormat="1" applyFont="1" applyFill="1" applyBorder="1"/>
    <xf numFmtId="43" fontId="18" fillId="0" borderId="0" xfId="43" applyFont="1" applyFill="1"/>
    <xf numFmtId="43" fontId="25" fillId="0" borderId="0" xfId="43" applyFont="1" applyFill="1"/>
    <xf numFmtId="43" fontId="28" fillId="0" borderId="0" xfId="43" applyFont="1" applyFill="1"/>
    <xf numFmtId="167" fontId="18" fillId="0" borderId="0" xfId="43" applyNumberFormat="1" applyFont="1" applyFill="1"/>
    <xf numFmtId="164" fontId="0" fillId="0" borderId="0" xfId="43" applyNumberFormat="1" applyFont="1" applyFill="1"/>
    <xf numFmtId="0" fontId="0" fillId="0" borderId="0" xfId="0" pivotButton="1"/>
    <xf numFmtId="43" fontId="18" fillId="0" borderId="0" xfId="59" applyFont="1" applyFill="1" applyBorder="1"/>
    <xf numFmtId="0" fontId="18" fillId="0" borderId="0" xfId="59" applyNumberFormat="1" applyFont="1" applyFill="1" applyBorder="1" applyAlignment="1">
      <alignment horizontal="left"/>
    </xf>
    <xf numFmtId="0" fontId="41" fillId="0" borderId="0" xfId="0" applyFont="1"/>
    <xf numFmtId="10" fontId="0" fillId="0" borderId="0" xfId="42" applyNumberFormat="1" applyFont="1" applyFill="1" applyAlignment="1">
      <alignment horizontal="center"/>
    </xf>
    <xf numFmtId="49" fontId="18" fillId="0" borderId="0" xfId="0" applyNumberFormat="1" applyFont="1"/>
    <xf numFmtId="49" fontId="18" fillId="0" borderId="0" xfId="0" quotePrefix="1" applyNumberFormat="1" applyFont="1"/>
    <xf numFmtId="164" fontId="43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1" fillId="0" borderId="0" xfId="0" applyFont="1" applyAlignment="1">
      <alignment horizontal="left"/>
    </xf>
    <xf numFmtId="164" fontId="41" fillId="0" borderId="0" xfId="43" applyNumberFormat="1" applyFont="1" applyAlignment="1">
      <alignment horizontal="left"/>
    </xf>
    <xf numFmtId="43" fontId="30" fillId="0" borderId="0" xfId="43" applyFont="1"/>
    <xf numFmtId="43" fontId="44" fillId="0" borderId="0" xfId="0" applyNumberFormat="1" applyFont="1"/>
    <xf numFmtId="10" fontId="0" fillId="0" borderId="0" xfId="42" applyNumberFormat="1" applyFont="1" applyFill="1"/>
    <xf numFmtId="2" fontId="25" fillId="0" borderId="0" xfId="44" applyNumberFormat="1" applyFont="1"/>
    <xf numFmtId="0" fontId="0" fillId="0" borderId="26" xfId="0" applyBorder="1" applyAlignment="1">
      <alignment horizontal="center"/>
    </xf>
    <xf numFmtId="43" fontId="0" fillId="0" borderId="0" xfId="43" applyFont="1"/>
    <xf numFmtId="0" fontId="0" fillId="0" borderId="0" xfId="0" applyAlignment="1">
      <alignment wrapText="1"/>
    </xf>
    <xf numFmtId="0" fontId="45" fillId="0" borderId="0" xfId="50" applyFont="1" applyAlignment="1">
      <alignment horizontal="center"/>
    </xf>
    <xf numFmtId="0" fontId="16" fillId="37" borderId="0" xfId="0" applyFont="1" applyFill="1"/>
    <xf numFmtId="0" fontId="0" fillId="37" borderId="0" xfId="0" applyFill="1"/>
    <xf numFmtId="0" fontId="49" fillId="0" borderId="0" xfId="61"/>
    <xf numFmtId="0" fontId="16" fillId="0" borderId="0" xfId="0" applyFont="1" applyAlignment="1">
      <alignment horizontal="right"/>
    </xf>
    <xf numFmtId="43" fontId="21" fillId="37" borderId="17" xfId="43" applyFont="1" applyFill="1" applyBorder="1"/>
    <xf numFmtId="0" fontId="50" fillId="0" borderId="0" xfId="0" applyFont="1"/>
    <xf numFmtId="0" fontId="50" fillId="0" borderId="0" xfId="51" applyFont="1"/>
    <xf numFmtId="0" fontId="16" fillId="0" borderId="0" xfId="51" applyFont="1" applyAlignment="1">
      <alignment vertical="top"/>
    </xf>
    <xf numFmtId="0" fontId="16" fillId="0" borderId="25" xfId="0" applyFont="1" applyBorder="1" applyAlignment="1">
      <alignment horizontal="center" vertical="top" wrapText="1"/>
    </xf>
    <xf numFmtId="0" fontId="21" fillId="0" borderId="25" xfId="0" applyFont="1" applyBorder="1" applyAlignment="1">
      <alignment horizontal="center" vertical="top" wrapText="1"/>
    </xf>
    <xf numFmtId="10" fontId="0" fillId="42" borderId="0" xfId="42" applyNumberFormat="1" applyFont="1" applyFill="1" applyAlignment="1">
      <alignment horizontal="center"/>
    </xf>
    <xf numFmtId="10" fontId="0" fillId="42" borderId="0" xfId="0" applyNumberFormat="1" applyFill="1" applyAlignment="1">
      <alignment horizontal="center"/>
    </xf>
    <xf numFmtId="10" fontId="24" fillId="0" borderId="0" xfId="42" applyNumberFormat="1" applyFont="1" applyFill="1" applyBorder="1" applyAlignment="1">
      <alignment horizontal="center"/>
    </xf>
    <xf numFmtId="0" fontId="45" fillId="0" borderId="0" xfId="50" applyFont="1"/>
    <xf numFmtId="0" fontId="47" fillId="0" borderId="0" xfId="50" applyFont="1"/>
    <xf numFmtId="43" fontId="24" fillId="0" borderId="0" xfId="50" applyNumberFormat="1"/>
    <xf numFmtId="0" fontId="20" fillId="0" borderId="0" xfId="50" applyFont="1"/>
    <xf numFmtId="0" fontId="20" fillId="0" borderId="0" xfId="50" applyFont="1" applyAlignment="1">
      <alignment horizontal="center"/>
    </xf>
    <xf numFmtId="0" fontId="20" fillId="0" borderId="0" xfId="44" applyFont="1" applyAlignment="1">
      <alignment horizontal="center"/>
    </xf>
    <xf numFmtId="0" fontId="20" fillId="0" borderId="0" xfId="44" applyFont="1"/>
    <xf numFmtId="0" fontId="42" fillId="0" borderId="0" xfId="50" applyFont="1" applyAlignment="1">
      <alignment horizontal="center"/>
    </xf>
    <xf numFmtId="3" fontId="48" fillId="0" borderId="0" xfId="60" applyNumberFormat="1" applyFont="1"/>
    <xf numFmtId="0" fontId="48" fillId="0" borderId="0" xfId="60" applyFont="1"/>
    <xf numFmtId="0" fontId="0" fillId="0" borderId="0" xfId="0" quotePrefix="1" applyAlignment="1">
      <alignment horizontal="left"/>
    </xf>
    <xf numFmtId="43" fontId="0" fillId="0" borderId="0" xfId="59" applyFont="1" applyFill="1"/>
    <xf numFmtId="0" fontId="51" fillId="0" borderId="0" xfId="0" applyFont="1"/>
    <xf numFmtId="174" fontId="23" fillId="0" borderId="0" xfId="0" applyNumberFormat="1" applyFont="1"/>
    <xf numFmtId="43" fontId="22" fillId="0" borderId="0" xfId="43" applyFont="1" applyFill="1"/>
    <xf numFmtId="166" fontId="23" fillId="0" borderId="0" xfId="0" applyNumberFormat="1" applyFont="1"/>
    <xf numFmtId="10" fontId="23" fillId="0" borderId="0" xfId="43" applyNumberFormat="1" applyFont="1" applyFill="1"/>
    <xf numFmtId="0" fontId="24" fillId="0" borderId="0" xfId="62" applyAlignment="1">
      <alignment horizontal="left"/>
    </xf>
    <xf numFmtId="0" fontId="18" fillId="0" borderId="0" xfId="7" applyFont="1" applyFill="1"/>
    <xf numFmtId="0" fontId="23" fillId="0" borderId="0" xfId="0" applyFont="1"/>
    <xf numFmtId="169" fontId="23" fillId="0" borderId="0" xfId="42" applyNumberFormat="1" applyFont="1" applyFill="1"/>
    <xf numFmtId="168" fontId="23" fillId="0" borderId="0" xfId="43" applyNumberFormat="1" applyFont="1" applyFill="1"/>
    <xf numFmtId="43" fontId="23" fillId="0" borderId="0" xfId="43" applyFont="1" applyFill="1"/>
    <xf numFmtId="175" fontId="24" fillId="0" borderId="0" xfId="44" applyNumberFormat="1"/>
    <xf numFmtId="0" fontId="40" fillId="0" borderId="0" xfId="57" applyAlignment="1">
      <alignment horizontal="center" wrapText="1"/>
    </xf>
    <xf numFmtId="0" fontId="25" fillId="0" borderId="0" xfId="44" applyFont="1" applyAlignment="1">
      <alignment wrapText="1"/>
    </xf>
    <xf numFmtId="0" fontId="25" fillId="0" borderId="0" xfId="46" applyFont="1" applyAlignment="1">
      <alignment vertical="center" wrapText="1"/>
    </xf>
    <xf numFmtId="175" fontId="22" fillId="0" borderId="0" xfId="0" applyNumberFormat="1" applyFont="1"/>
    <xf numFmtId="0" fontId="29" fillId="0" borderId="0" xfId="0" applyFont="1" applyAlignment="1">
      <alignment horizontal="center"/>
    </xf>
  </cellXfs>
  <cellStyles count="6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9" xr:uid="{00000000-0005-0000-0000-00001E000000}"/>
    <cellStyle name="Currency" xfId="56" builtinId="4"/>
    <cellStyle name="Currency 2" xfId="58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B000000}"/>
    <cellStyle name="Normal 2 2" xfId="51" xr:uid="{00000000-0005-0000-0000-00002C000000}"/>
    <cellStyle name="Normal 2 2 2 2" xfId="52" xr:uid="{00000000-0005-0000-0000-00002D000000}"/>
    <cellStyle name="Normal 2 3" xfId="49" xr:uid="{00000000-0005-0000-0000-00002E000000}"/>
    <cellStyle name="Normal 2 3 2" xfId="54" xr:uid="{00000000-0005-0000-0000-00002F000000}"/>
    <cellStyle name="Normal 3" xfId="50" xr:uid="{00000000-0005-0000-0000-000030000000}"/>
    <cellStyle name="Normal 3 2" xfId="62" xr:uid="{B772A4D5-B125-4816-AFD2-5BF6D2C4E002}"/>
    <cellStyle name="Normal 4" xfId="48" xr:uid="{00000000-0005-0000-0000-000031000000}"/>
    <cellStyle name="Normal 4 2" xfId="57" xr:uid="{00000000-0005-0000-0000-000032000000}"/>
    <cellStyle name="Normal_0709MegaModelNovG" xfId="46" xr:uid="{00000000-0005-0000-0000-000033000000}"/>
    <cellStyle name="Normal_1220R10" xfId="60" xr:uid="{00000000-0005-0000-0000-000034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8000000}"/>
    <cellStyle name="Percent 2 2" xfId="55" xr:uid="{00000000-0005-0000-0000-000039000000}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strike val="0"/>
      </font>
      <border>
        <vertical/>
        <horizontal/>
      </border>
    </dxf>
    <dxf>
      <font>
        <strike val="0"/>
      </font>
      <border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elissa Jarmon" id="{DC256705-BF59-4B86-BE7E-B8AF159371D9}" userId="S::melissa.jarmon@k12.wa.us::fd2fb86b-6a5d-4825-ba88-759bbc5ff2a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issa Jarmon" refreshedDate="44447.642462037038" createdVersion="6" refreshedVersion="6" minRefreshableVersion="3" recordCount="2339" xr:uid="{00000000-000A-0000-FFFF-FFFF1C000000}">
  <cacheSource type="worksheet">
    <worksheetSource ref="A9:X2348" sheet="HP Schools Calculation"/>
  </cacheSource>
  <cacheFields count="30">
    <cacheField name="District Code" numFmtId="0">
      <sharedItems count="319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1"/>
        <s v="17916"/>
        <s v="10070"/>
        <s v="31063"/>
        <s v="36901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11001"/>
        <s v="24122"/>
        <s v="03050"/>
        <s v="21301"/>
        <s v="27401"/>
        <s v="23402"/>
        <s v="12110"/>
        <s v="05121"/>
        <s v="16050"/>
        <s v="36402"/>
        <s v="32907"/>
        <s v="03116"/>
        <s v="38267"/>
        <s v="27003"/>
        <s v="16020"/>
        <s v="16048"/>
        <s v="05903"/>
        <s v="05402"/>
        <s v="14097"/>
        <s v="13144"/>
        <s v="34307"/>
        <s v="17908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21303"/>
        <s v="27416"/>
        <s v="20405"/>
        <s v="22200"/>
        <s v="25160"/>
        <s v="13167"/>
        <s v="21232"/>
        <s v="14117"/>
        <s v="20094"/>
        <s v="08404"/>
        <s v="39901"/>
        <s v="39007"/>
        <s v="34002"/>
        <s v="39205"/>
        <s v="04901"/>
        <s v="17917"/>
        <s v="27902"/>
        <s v="37902"/>
        <s v="38901"/>
      </sharedItems>
    </cacheField>
    <cacheField name="District Name" numFmtId="0">
      <sharedItems/>
    </cacheField>
    <cacheField name="School Code" numFmtId="0">
      <sharedItems containsMixedTypes="1" containsNumber="1" containsInteger="1" minValue="1502" maxValue="5961"/>
    </cacheField>
    <cacheField name="School Name" numFmtId="0">
      <sharedItems/>
    </cacheField>
    <cacheField name="Total 3Yr Average _x000a_for SY 2021-22 _x000a_Eligibility" numFmtId="169">
      <sharedItems containsSemiMixedTypes="0" containsString="0" containsNumber="1" minValue="0" maxValue="1"/>
    </cacheField>
    <cacheField name="Eligible for High Poverty Schools Allocation" numFmtId="169">
      <sharedItems count="2">
        <s v="Yes"/>
        <s v="No"/>
      </sharedItems>
    </cacheField>
    <cacheField name="2020-21 AAFTE OSPI June 2021" numFmtId="43">
      <sharedItems containsSemiMixedTypes="0" containsString="0" containsNumber="1" minValue="0" maxValue="2906.55"/>
    </cacheField>
    <cacheField name="LEA Updated 2020-21 AAFTE (only if Claiming funds)" numFmtId="0">
      <sharedItems containsSemiMixedTypes="0" containsString="0" containsNumber="1" containsInteger="1" minValue="0" maxValue="0"/>
    </cacheField>
    <cacheField name="AAFTE 2020-21 as of _x000a_June 2021" numFmtId="43">
      <sharedItems containsSemiMixedTypes="0" containsString="0" containsNumber="1" minValue="0" maxValue="2906.55"/>
    </cacheField>
    <cacheField name="2021-22 Reg Base" numFmtId="0">
      <sharedItems containsSemiMixedTypes="0" containsString="0" containsNumber="1" minValue="1" maxValue="1.2"/>
    </cacheField>
    <cacheField name="2021-22 Reg Inc" numFmtId="0">
      <sharedItems containsSemiMixedTypes="0" containsString="0" containsNumber="1" minValue="1" maxValue="1.24"/>
    </cacheField>
    <cacheField name="High Poverty Schools Prior Year AAFTE" numFmtId="43">
      <sharedItems containsSemiMixedTypes="0" containsString="0" containsNumber="1" minValue="0" maxValue="2906.55"/>
    </cacheField>
    <cacheField name="Group Size" numFmtId="0">
      <sharedItems containsSemiMixedTypes="0" containsString="0" containsNumber="1" containsInteger="1" minValue="15" maxValue="15"/>
    </cacheField>
    <cacheField name="LAP Groupings" numFmtId="164">
      <sharedItems containsSemiMixedTypes="0" containsString="0" containsNumber="1" minValue="0" maxValue="193.77"/>
    </cacheField>
    <cacheField name="Instructional Hours/week" numFmtId="0">
      <sharedItems containsSemiMixedTypes="0" containsString="0" containsNumber="1" minValue="1.1000000000000001" maxValue="1.1000000000000001"/>
    </cacheField>
    <cacheField name="Weeks/Yr" numFmtId="0">
      <sharedItems containsSemiMixedTypes="0" containsString="0" containsNumber="1" containsInteger="1" minValue="36" maxValue="36"/>
    </cacheField>
    <cacheField name="Instructional Hours Total" numFmtId="43">
      <sharedItems containsSemiMixedTypes="0" containsString="0" containsNumber="1" minValue="0" maxValue="7673.2920000000004"/>
    </cacheField>
    <cacheField name="Staff Units" numFmtId="174">
      <sharedItems containsSemiMixedTypes="0" containsString="0" containsNumber="1" minValue="0" maxValue="8.5258800000000008"/>
    </cacheField>
    <cacheField name="CIS Sal" numFmtId="166">
      <sharedItems containsSemiMixedTypes="0" containsString="0" containsNumber="1" containsInteger="1" minValue="67585" maxValue="67585"/>
    </cacheField>
    <cacheField name="CIS Sal Inc" numFmtId="166">
      <sharedItems containsSemiMixedTypes="0" containsString="0" containsNumber="1" containsInteger="1" minValue="68937" maxValue="68937"/>
    </cacheField>
    <cacheField name="LAP CIS Salary/YR" numFmtId="166">
      <sharedItems containsSemiMixedTypes="0" containsString="0" containsNumber="1" minValue="0" maxValue="576221.59980000008"/>
    </cacheField>
    <cacheField name="LAP CIS Salary Incr/YR" numFmtId="0">
      <sharedItems containsSemiMixedTypes="0" containsString="0" containsNumber="1" minValue="0" maxValue="11526.989760000026"/>
    </cacheField>
    <cacheField name="LAP CIS Health Ins Inc Rate" numFmtId="166">
      <sharedItems containsSemiMixedTypes="0" containsString="0" containsNumber="1" minValue="11848.32" maxValue="11848.32"/>
    </cacheField>
    <cacheField name="LAP CIS Fringe Benefit Rate" numFmtId="10">
      <sharedItems containsSemiMixedTypes="0" containsString="0" containsNumber="1" minValue="0.2271" maxValue="0.2271"/>
    </cacheField>
    <cacheField name="LAP CIS Fringe Benefit Inc Rate" numFmtId="10">
      <sharedItems containsSemiMixedTypes="0" containsString="0" containsNumber="1" minValue="0.22070000000000001" maxValue="0.22070000000000001"/>
    </cacheField>
    <cacheField name="Fringe + Health" numFmtId="166">
      <sharedItems containsSemiMixedTypes="0" containsString="0" containsNumber="1" minValue="0" maxValue="234421.28647621203"/>
    </cacheField>
    <cacheField name="LAP Prof Learning Days Salaries" numFmtId="165">
      <sharedItems containsSemiMixedTypes="0" containsString="0" containsNumber="1" minValue="0" maxValue="9795.8098260000024"/>
    </cacheField>
    <cacheField name="LAP Prof Learning Days Fringe Benefit" numFmtId="0">
      <sharedItems containsSemiMixedTypes="0" containsString="0" containsNumber="1" minValue="0" maxValue="2161.9352285982004"/>
    </cacheField>
    <cacheField name="LAP Prof Learning Days Total" numFmtId="0">
      <sharedItems containsSemiMixedTypes="0" containsString="0" containsNumber="1" minValue="0" maxValue="11957.745054598203"/>
    </cacheField>
    <cacheField name="High Poverty Schools Allocation" numFmtId="166">
      <sharedItems containsSemiMixedTypes="0" containsString="0" containsNumber="1" minValue="0" maxValue="834127.62109081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issa Jarmon" refreshedDate="45058.481699652781" createdVersion="8" refreshedVersion="8" minRefreshableVersion="3" recordCount="2353" xr:uid="{F65846F9-F419-4AE2-8729-56E714CEFFA1}">
  <cacheSource type="worksheet">
    <worksheetSource ref="A9:X2362" sheet="HP Schools Calculation"/>
  </cacheSource>
  <cacheFields count="25">
    <cacheField name="District Code" numFmtId="0">
      <sharedItems count="318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27902"/>
        <s v="17911"/>
        <s v="17916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11001"/>
        <s v="24122"/>
        <s v="03050"/>
        <s v="21301"/>
        <s v="27401"/>
        <s v="04901"/>
        <s v="23402"/>
        <s v="12110"/>
        <s v="05121"/>
        <s v="16050"/>
        <s v="36402"/>
        <s v="32907"/>
        <s v="03116"/>
        <s v="38267"/>
        <s v="38901"/>
        <s v="27003"/>
        <s v="16020"/>
        <s v="16048"/>
        <s v="05903"/>
        <s v="05402"/>
        <s v="14097"/>
        <s v="13144"/>
        <s v="34307"/>
        <s v="17908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</sharedItems>
    </cacheField>
    <cacheField name="District Name" numFmtId="0">
      <sharedItems/>
    </cacheField>
    <cacheField name="School Code" numFmtId="0">
      <sharedItems containsSemiMixedTypes="0" containsString="0" containsNumber="1" containsInteger="1" minValue="1502" maxValue="5961"/>
    </cacheField>
    <cacheField name="School Name" numFmtId="0">
      <sharedItems/>
    </cacheField>
    <cacheField name="3 Year Average for 2023-24 Eligibility" numFmtId="169">
      <sharedItems containsSemiMixedTypes="0" containsString="0" containsNumber="1" minValue="0" maxValue="1"/>
    </cacheField>
    <cacheField name="Eligible for High Poverty Schools Allocation" numFmtId="169">
      <sharedItems/>
    </cacheField>
    <cacheField name="AAFTE 2022-23 as of March 2023" numFmtId="43">
      <sharedItems containsSemiMixedTypes="0" containsString="0" containsNumber="1" minValue="0.28999999999999998" maxValue="2917.9900000000002"/>
    </cacheField>
    <cacheField name="Adjusted 2022-23 AAFTE " numFmtId="0">
      <sharedItems containsSemiMixedTypes="0" containsString="0" containsNumber="1" containsInteger="1" minValue="0" maxValue="0"/>
    </cacheField>
    <cacheField name="Reported 2022-23 AAFTE for LAP High Poverty Schools Allocation                                    (For  F-203)" numFmtId="43">
      <sharedItems containsSemiMixedTypes="0" containsString="0" containsNumber="1" minValue="0" maxValue="2917.9900000000002"/>
    </cacheField>
    <cacheField name="2023-24 Reg Base" numFmtId="0">
      <sharedItems containsSemiMixedTypes="0" containsString="0" containsNumber="1" minValue="1" maxValue="1.2"/>
    </cacheField>
    <cacheField name="2023-24 Reg Inc" numFmtId="0">
      <sharedItems containsSemiMixedTypes="0" containsString="0" containsNumber="1" minValue="1" maxValue="1.24"/>
    </cacheField>
    <cacheField name="High Poverty Schools Prior Year AAFTE" numFmtId="43">
      <sharedItems containsSemiMixedTypes="0" containsString="0" containsNumber="1" minValue="0" maxValue="2917.9900000000002"/>
    </cacheField>
    <cacheField name="Formulated Staff Units" numFmtId="174">
      <sharedItems containsSemiMixedTypes="0" containsString="0" containsNumber="1" minValue="0" maxValue="8.5589999999999993"/>
    </cacheField>
    <cacheField name="CIS Sal" numFmtId="166">
      <sharedItems containsSemiMixedTypes="0" containsString="0" containsNumber="1" containsInteger="1" minValue="72728" maxValue="72728"/>
    </cacheField>
    <cacheField name="CIS Sal Inc" numFmtId="166">
      <sharedItems containsSemiMixedTypes="0" containsString="0" containsNumber="1" containsInteger="1" minValue="75419" maxValue="75419"/>
    </cacheField>
    <cacheField name="LAP CIS Salary/YR" numFmtId="166">
      <sharedItems containsSemiMixedTypes="0" containsString="0" containsNumber="1" minValue="0" maxValue="622478.94999999995"/>
    </cacheField>
    <cacheField name="LAP CIS Salary Incr/YR" numFmtId="166">
      <sharedItems containsSemiMixedTypes="0" containsString="0" containsNumber="1" minValue="0" maxValue="25839.030000000028"/>
    </cacheField>
    <cacheField name="LAP CIS Health Ins Inc Rate" numFmtId="166">
      <sharedItems containsSemiMixedTypes="0" containsString="0" containsNumber="1" minValue="13659.84" maxValue="13659.84"/>
    </cacheField>
    <cacheField name="LAP CIS Fringe Benefit Rate" numFmtId="10">
      <sharedItems containsSemiMixedTypes="0" containsString="0" containsNumber="1" minValue="0.2298" maxValue="0.2298"/>
    </cacheField>
    <cacheField name="LAP CIS Fringe Benefit Inc Rate" numFmtId="10">
      <sharedItems containsSemiMixedTypes="0" containsString="0" containsNumber="1" minValue="0.22339999999999999" maxValue="0.22339999999999999"/>
    </cacheField>
    <cacheField name="Fringe + Health" numFmtId="166">
      <sharedItems containsSemiMixedTypes="0" containsString="0" containsNumber="1" minValue="0" maxValue="265105.64"/>
    </cacheField>
    <cacheField name="LAP Prof Learning Days Salaries" numFmtId="166">
      <sharedItems containsSemiMixedTypes="0" containsString="0" containsNumber="1" minValue="0" maxValue="10758.52"/>
    </cacheField>
    <cacheField name="LAP Prof Learning Days Fringe Benefit" numFmtId="166">
      <sharedItems containsSemiMixedTypes="0" containsString="0" containsNumber="1" minValue="0" maxValue="2403.4499999999998"/>
    </cacheField>
    <cacheField name="LAP Prof Learning Days Total" numFmtId="166">
      <sharedItems containsSemiMixedTypes="0" containsString="0" containsNumber="1" minValue="0" maxValue="13161.970000000001"/>
    </cacheField>
    <cacheField name="High Poverty Schools Allocation" numFmtId="166">
      <sharedItems containsSemiMixedTypes="0" containsString="0" containsNumber="1" minValue="0" maxValue="923778.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x v="0"/>
    <s v="Aberdeen School District"/>
    <n v="2834"/>
    <s v="A J West Elementary"/>
    <n v="0.78200000000000003"/>
    <x v="0"/>
    <n v="299.39999999999998"/>
    <n v="0"/>
    <n v="299.39999999999998"/>
    <n v="1"/>
    <n v="1"/>
    <n v="299.39999999999998"/>
    <n v="15"/>
    <n v="19.959999999999997"/>
    <n v="1.1000000000000001"/>
    <n v="36"/>
    <n v="790.41599999999994"/>
    <n v="0.87823999999999991"/>
    <n v="67585"/>
    <n v="68937"/>
    <n v="59355.850399999996"/>
    <n v="1187.3804799999998"/>
    <n v="11848.32"/>
    <n v="0.2271"/>
    <n v="0.22070000000000001"/>
    <n v="24147.437054575996"/>
    <n v="1009.0538479999999"/>
    <n v="222.69818425359998"/>
    <n v="1231.7520322536"/>
    <n v="85922.419966829591"/>
  </r>
  <r>
    <x v="0"/>
    <s v="Aberdeen School District"/>
    <n v="3216"/>
    <s v="Central Park Elementary"/>
    <n v="0.56140000000000001"/>
    <x v="0"/>
    <n v="126.7"/>
    <n v="0"/>
    <n v="126.7"/>
    <n v="1"/>
    <n v="1"/>
    <n v="126.7"/>
    <n v="15"/>
    <n v="8.4466666666666672"/>
    <n v="1.1000000000000001"/>
    <n v="36"/>
    <n v="334.48800000000006"/>
    <n v="0.37165333333333339"/>
    <n v="67585"/>
    <n v="68937"/>
    <n v="25118.190533333338"/>
    <n v="502.47530666666717"/>
    <n v="11848.32"/>
    <n v="0.2271"/>
    <n v="0.22070000000000001"/>
    <n v="10218.704992701336"/>
    <n v="427.0110973333334"/>
    <n v="94.241349181466688"/>
    <n v="521.25244651480011"/>
    <n v="36360.623279216139"/>
  </r>
  <r>
    <x v="0"/>
    <s v="Aberdeen School District"/>
    <n v="5514"/>
    <s v="Grays Harbor Academy"/>
    <n v="0.72850000000000004"/>
    <x v="0"/>
    <n v="29.12"/>
    <n v="0"/>
    <n v="29.12"/>
    <n v="1"/>
    <n v="1"/>
    <n v="29.12"/>
    <n v="15"/>
    <n v="1.9413333333333334"/>
    <n v="1.1000000000000001"/>
    <n v="36"/>
    <n v="76.876800000000003"/>
    <n v="8.5418666666666671E-2"/>
    <n v="67585"/>
    <n v="68937"/>
    <n v="5773.0205866666665"/>
    <n v="115.48603733333402"/>
    <n v="11848.32"/>
    <n v="0.2271"/>
    <n v="0.22070000000000001"/>
    <n v="2348.6084403114669"/>
    <n v="98.141777066666677"/>
    <n v="21.659890198613336"/>
    <n v="119.80166726528002"/>
    <n v="8356.9167315767463"/>
  </r>
  <r>
    <x v="0"/>
    <s v="Aberdeen School District"/>
    <n v="3857"/>
    <s v="Harbor High School"/>
    <n v="0.74050000000000005"/>
    <x v="0"/>
    <n v="31.049999999999997"/>
    <n v="0"/>
    <n v="31.049999999999997"/>
    <n v="1"/>
    <n v="1"/>
    <n v="31.049999999999997"/>
    <n v="15"/>
    <n v="2.0699999999999998"/>
    <n v="1.1000000000000001"/>
    <n v="36"/>
    <n v="81.972000000000008"/>
    <n v="9.1080000000000008E-2"/>
    <n v="67585"/>
    <n v="68937"/>
    <n v="6155.6418000000003"/>
    <n v="123.14015999999992"/>
    <n v="11848.32"/>
    <n v="0.2271"/>
    <n v="0.22070000000000001"/>
    <n v="2504.2682716920003"/>
    <n v="104.646366"/>
    <n v="23.095452976200001"/>
    <n v="127.74181897619999"/>
    <n v="8910.7920506681985"/>
  </r>
  <r>
    <x v="0"/>
    <s v="Aberdeen School District"/>
    <n v="3476"/>
    <s v="J M Weatherwax High School"/>
    <n v="0.58709999999999996"/>
    <x v="0"/>
    <n v="937.13"/>
    <n v="0"/>
    <n v="937.13"/>
    <n v="1"/>
    <n v="1"/>
    <n v="937.13"/>
    <n v="15"/>
    <n v="62.475333333333332"/>
    <n v="1.1000000000000001"/>
    <n v="36"/>
    <n v="2474.0232000000005"/>
    <n v="2.7489146666666673"/>
    <n v="67585"/>
    <n v="68937"/>
    <n v="185785.39774666671"/>
    <n v="3716.5326293333201"/>
    <n v="11848.32"/>
    <n v="0.2271"/>
    <n v="0.22070000000000001"/>
    <n v="75582.123202921881"/>
    <n v="3158.3655062666676"/>
    <n v="697.05126723305352"/>
    <n v="3855.4167734997209"/>
    <n v="268939.47035242169"/>
  </r>
  <r>
    <x v="0"/>
    <s v="Aberdeen School District"/>
    <n v="2449"/>
    <s v="McDermoth Elementary"/>
    <n v="0.69569999999999999"/>
    <x v="0"/>
    <n v="284.60000000000002"/>
    <n v="0"/>
    <n v="284.60000000000002"/>
    <n v="1"/>
    <n v="1"/>
    <n v="284.60000000000002"/>
    <n v="15"/>
    <n v="18.973333333333336"/>
    <n v="1.1000000000000001"/>
    <n v="36"/>
    <n v="751.34400000000016"/>
    <n v="0.83482666666666683"/>
    <n v="67585"/>
    <n v="68937"/>
    <n v="56421.760266666679"/>
    <n v="1128.6856533333339"/>
    <n v="11848.32"/>
    <n v="0.2271"/>
    <n v="0.22070000000000001"/>
    <n v="22953.776171450671"/>
    <n v="959.17409866666685"/>
    <n v="211.68972357573338"/>
    <n v="1170.8638222424001"/>
    <n v="81675.085913693096"/>
  </r>
  <r>
    <x v="0"/>
    <s v="Aberdeen School District"/>
    <n v="2305"/>
    <s v="Miller Junior High"/>
    <n v="0.74770000000000003"/>
    <x v="0"/>
    <n v="769.28"/>
    <n v="0"/>
    <n v="769.28"/>
    <n v="1"/>
    <n v="1"/>
    <n v="769.28"/>
    <n v="15"/>
    <n v="51.285333333333334"/>
    <n v="1.1000000000000001"/>
    <n v="36"/>
    <n v="2030.8992000000001"/>
    <n v="2.2565546666666667"/>
    <n v="67585"/>
    <n v="68937"/>
    <n v="152509.24714666666"/>
    <n v="3050.8619093333546"/>
    <n v="11848.32"/>
    <n v="0.2271"/>
    <n v="0.22070000000000001"/>
    <n v="62044.557038557876"/>
    <n v="2592.6684842666668"/>
    <n v="572.20193447765337"/>
    <n v="3164.87041874432"/>
    <n v="220769.53651330218"/>
  </r>
  <r>
    <x v="0"/>
    <s v="Aberdeen School District"/>
    <n v="2763"/>
    <s v="Robert Gray Elementary"/>
    <n v="0.81859999999999999"/>
    <x v="0"/>
    <n v="274.92"/>
    <n v="0"/>
    <n v="274.92"/>
    <n v="1"/>
    <n v="1"/>
    <n v="274.92"/>
    <n v="15"/>
    <n v="18.327999999999999"/>
    <n v="1.1000000000000001"/>
    <n v="36"/>
    <n v="725.78880000000004"/>
    <n v="0.80643200000000004"/>
    <n v="67585"/>
    <n v="68937"/>
    <n v="54502.706720000002"/>
    <n v="1090.2960640000019"/>
    <n v="11848.32"/>
    <n v="0.2271"/>
    <n v="0.22070000000000001"/>
    <n v="22173.0574316768"/>
    <n v="926.55004639999993"/>
    <n v="204.48959524047999"/>
    <n v="1131.0396416404799"/>
    <n v="78897.099857317298"/>
  </r>
  <r>
    <x v="0"/>
    <s v="Aberdeen School District"/>
    <n v="2971"/>
    <s v="Stevens Elementary School"/>
    <n v="0.84009999999999996"/>
    <x v="0"/>
    <n v="301.95999999999998"/>
    <n v="0"/>
    <n v="301.95999999999998"/>
    <n v="1"/>
    <n v="1"/>
    <n v="301.95999999999998"/>
    <n v="15"/>
    <n v="20.130666666666666"/>
    <n v="1.1000000000000001"/>
    <n v="36"/>
    <n v="797.17439999999999"/>
    <n v="0.88574933333333328"/>
    <n v="67585"/>
    <n v="68937"/>
    <n v="59863.36869333333"/>
    <n v="1197.5330986666668"/>
    <n v="11848.32"/>
    <n v="0.2271"/>
    <n v="0.22070000000000001"/>
    <n v="24353.908126251732"/>
    <n v="1017.6816965333333"/>
    <n v="224.60235042490666"/>
    <n v="1242.28404695824"/>
    <n v="86657.093965209977"/>
  </r>
  <r>
    <x v="0"/>
    <s v="Aberdeen School District"/>
    <n v="5208"/>
    <s v="Twin Harbors - A Branch of New Market Skills Center"/>
    <n v="9.5200000000000007E-2"/>
    <x v="1"/>
    <n v="40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"/>
    <s v="Adna School District"/>
    <n v="2227"/>
    <s v="Adna Elementary School"/>
    <n v="0.24759999999999999"/>
    <x v="1"/>
    <n v="218.9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"/>
    <s v="Adna School District"/>
    <n v="2441"/>
    <s v="Adna Middle/High School"/>
    <n v="0.29449999999999998"/>
    <x v="1"/>
    <n v="374.7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"/>
    <s v="Almira School District"/>
    <n v="2860"/>
    <s v="Almira Elementary School"/>
    <n v="0.35720000000000002"/>
    <x v="1"/>
    <n v="86.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2467"/>
    <s v="Anacortes High School"/>
    <n v="0.2069"/>
    <x v="1"/>
    <n v="730.1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2707"/>
    <s v="Anacortes Middle School"/>
    <n v="0.26629999999999998"/>
    <x v="1"/>
    <n v="612.559999999999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5176"/>
    <s v="Cap Sante High School"/>
    <n v="0.5202"/>
    <x v="0"/>
    <n v="57.73"/>
    <n v="0"/>
    <n v="57.73"/>
    <n v="1.1200000000000001"/>
    <n v="1.1200000000000001"/>
    <n v="57.73"/>
    <n v="15"/>
    <n v="3.8486666666666665"/>
    <n v="1.1000000000000001"/>
    <n v="36"/>
    <n v="152.40720000000002"/>
    <n v="0.16934133333333334"/>
    <n v="67585"/>
    <n v="68937"/>
    <n v="12818.326094933336"/>
    <n v="256.42342058666509"/>
    <n v="11848.32"/>
    <n v="0.2271"/>
    <n v="0.22070000000000001"/>
    <n v="4974.0448116428379"/>
    <n v="217.91249192533337"/>
    <n v="48.093286967921074"/>
    <n v="266.00577889325444"/>
    <n v="18314.800106056093"/>
  </r>
  <r>
    <x v="3"/>
    <s v="Anacortes School District"/>
    <n v="3182"/>
    <s v="Fidalgo Elementary"/>
    <n v="0.31159999999999999"/>
    <x v="1"/>
    <n v="279.5299999999999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252"/>
    <s v="Island View Elementary"/>
    <n v="0.25679999999999997"/>
    <x v="1"/>
    <n v="368.2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057"/>
    <s v="Mount Erie Elementary"/>
    <n v="0.28239999999999998"/>
    <x v="1"/>
    <n v="305.22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5588"/>
    <s v="Open Doors"/>
    <n v="0.25"/>
    <x v="1"/>
    <n v="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404"/>
    <s v="Whitney Early Childhood Education Center"/>
    <n v="0.17469999999999999"/>
    <x v="1"/>
    <n v="146.7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2523"/>
    <s v="Arlington High School"/>
    <n v="0.28849999999999998"/>
    <x v="1"/>
    <n v="1499.53000000000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5495"/>
    <s v="Arlington Open Doors"/>
    <n v="0.4728"/>
    <x v="1"/>
    <n v="25.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327"/>
    <s v="Eagle Creek Elementary"/>
    <n v="0.41039999999999999"/>
    <x v="1"/>
    <n v="624.1799999999999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5010"/>
    <s v="Haller Middle School"/>
    <n v="0.32029999999999997"/>
    <x v="1"/>
    <n v="586.5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436"/>
    <s v="Kent Prairie Elementary"/>
    <n v="0.38319999999999999"/>
    <x v="1"/>
    <n v="589.5499999999999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573"/>
    <s v="Pioneer Elementary"/>
    <n v="0.29699999999999999"/>
    <x v="1"/>
    <n v="502.0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3124"/>
    <s v="Post Middle School"/>
    <n v="0.37759999999999999"/>
    <x v="1"/>
    <n v="635.8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154"/>
    <s v="Presidents Elementary"/>
    <n v="0.35560000000000003"/>
    <x v="1"/>
    <n v="476.14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1714"/>
    <s v="Stillaguamish Valley Learning Center"/>
    <n v="0.2404"/>
    <x v="1"/>
    <n v="202.5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287"/>
    <s v="Weston High School"/>
    <n v="0.4526"/>
    <x v="1"/>
    <n v="94.46000000000000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"/>
    <s v="Asotin-Anatone School District"/>
    <n v="2507"/>
    <s v="Asotin Elementary"/>
    <n v="0.38900000000000001"/>
    <x v="1"/>
    <n v="319.9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"/>
    <s v="Asotin-Anatone School District"/>
    <n v="2434"/>
    <s v="Asotin Jr Sr High"/>
    <n v="0.28849999999999998"/>
    <x v="1"/>
    <n v="294.33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825"/>
    <s v="Alpac Elementary School"/>
    <n v="0.57820000000000005"/>
    <x v="0"/>
    <n v="599.20000000000005"/>
    <n v="0"/>
    <n v="599.20000000000005"/>
    <n v="1.1600000000000001"/>
    <n v="1.1600000000000001"/>
    <n v="599.20000000000005"/>
    <n v="15"/>
    <n v="39.946666666666673"/>
    <n v="1.1000000000000001"/>
    <n v="36"/>
    <n v="1581.8880000000001"/>
    <n v="1.7576533333333335"/>
    <n v="67585"/>
    <n v="68937"/>
    <n v="137797.5606186667"/>
    <n v="2756.5628757333325"/>
    <n v="11848.32"/>
    <n v="0.2271"/>
    <n v="0.22070000000000001"/>
    <n v="52727.438585573553"/>
    <n v="2342.5687249066673"/>
    <n v="517.00491758690146"/>
    <n v="2859.5736424935685"/>
    <n v="196141.13572246715"/>
  </r>
  <r>
    <x v="6"/>
    <s v="Auburn School District"/>
    <n v="5082"/>
    <s v="Arthur Jacobsen Elementary"/>
    <n v="0.51390000000000002"/>
    <x v="0"/>
    <n v="497.73"/>
    <n v="0"/>
    <n v="497.73"/>
    <n v="1.1600000000000001"/>
    <n v="1.1600000000000001"/>
    <n v="497.73"/>
    <n v="15"/>
    <n v="33.182000000000002"/>
    <n v="1.1000000000000001"/>
    <n v="36"/>
    <n v="1314.0072000000002"/>
    <n v="1.4600080000000002"/>
    <n v="67585"/>
    <n v="68937"/>
    <n v="114462.58318880002"/>
    <n v="2289.759746560012"/>
    <n v="11848.32"/>
    <n v="0.2271"/>
    <n v="0.22070000000000001"/>
    <n v="43798.44460480228"/>
    <n v="1945.8723822560005"/>
    <n v="429.4540347638993"/>
    <n v="2375.3264170199"/>
    <n v="162926.11395718224"/>
  </r>
  <r>
    <x v="6"/>
    <s v="Auburn School District"/>
    <n v="5037"/>
    <s v="Auburn Mountainview High School"/>
    <n v="0.47189999999999999"/>
    <x v="1"/>
    <n v="1674.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5522"/>
    <s v="Auburn Opportunity Project"/>
    <n v="0.39800000000000002"/>
    <x v="1"/>
    <n v="0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4474"/>
    <s v="Auburn Riverside High School"/>
    <n v="0.38290000000000002"/>
    <x v="1"/>
    <n v="1795.1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795"/>
    <s v="Auburn Senior High School"/>
    <n v="0.6018"/>
    <x v="0"/>
    <n v="1700.29"/>
    <n v="0"/>
    <n v="1700.29"/>
    <n v="1.1600000000000001"/>
    <n v="1.1600000000000001"/>
    <n v="1700.29"/>
    <n v="15"/>
    <n v="113.35266666666666"/>
    <n v="1.1000000000000001"/>
    <n v="36"/>
    <n v="4488.7656000000006"/>
    <n v="4.9875173333333338"/>
    <n v="67585"/>
    <n v="68937"/>
    <n v="391014.37640906672"/>
    <n v="7822.0231842133799"/>
    <n v="11848.32"/>
    <n v="0.2271"/>
    <n v="0.22070000000000001"/>
    <n v="149619.38677013494"/>
    <n v="6647.2733265546685"/>
    <n v="1467.0532231706154"/>
    <n v="8114.3265497252842"/>
    <n v="556570.11291314021"/>
  </r>
  <r>
    <x v="6"/>
    <s v="Auburn School District"/>
    <n v="5610"/>
    <s v="Bowman Creek Elementary"/>
    <n v="0.34300000000000003"/>
    <x v="1"/>
    <n v="371.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394"/>
    <s v="Cascade Middle School"/>
    <n v="0.62050000000000005"/>
    <x v="0"/>
    <n v="874.48"/>
    <n v="0"/>
    <n v="874.48"/>
    <n v="1.1600000000000001"/>
    <n v="1.1600000000000001"/>
    <n v="874.48"/>
    <n v="15"/>
    <n v="58.298666666666669"/>
    <n v="1.1000000000000001"/>
    <n v="36"/>
    <n v="2308.6271999999999"/>
    <n v="2.5651413333333331"/>
    <n v="67585"/>
    <n v="68937"/>
    <n v="201103.48933546667"/>
    <n v="4022.9624558933428"/>
    <n v="11848.32"/>
    <n v="0.2271"/>
    <n v="0.22070000000000001"/>
    <n v="76951.08560466014"/>
    <n v="3418.7741965226669"/>
    <n v="754.52346517255262"/>
    <n v="4173.2976616952192"/>
    <n v="286250.83505771536"/>
  </r>
  <r>
    <x v="6"/>
    <s v="Auburn School District"/>
    <n v="3439"/>
    <s v="Chinook Elementary School"/>
    <n v="0.70320000000000005"/>
    <x v="0"/>
    <n v="516.70000000000005"/>
    <n v="0"/>
    <n v="516.70000000000005"/>
    <n v="1.1600000000000001"/>
    <n v="1.1600000000000001"/>
    <n v="516.70000000000005"/>
    <n v="15"/>
    <n v="34.446666666666673"/>
    <n v="1.1000000000000001"/>
    <n v="36"/>
    <n v="1364.0880000000004"/>
    <n v="1.5156533333333337"/>
    <n v="67585"/>
    <n v="68937"/>
    <n v="118825.09941866671"/>
    <n v="2377.0294357333478"/>
    <n v="11848.32"/>
    <n v="0.2271"/>
    <n v="0.22070000000000001"/>
    <n v="45467.736176845559"/>
    <n v="2020.0354809066675"/>
    <n v="445.82183063610154"/>
    <n v="2465.8573115427689"/>
    <n v="169135.72234278839"/>
  </r>
  <r>
    <x v="6"/>
    <s v="Auburn School District"/>
    <n v="2932"/>
    <s v="Dick Scobee Elementary School"/>
    <n v="0.76990000000000003"/>
    <x v="0"/>
    <n v="466.4"/>
    <n v="0"/>
    <n v="466.4"/>
    <n v="1.1600000000000001"/>
    <n v="1.1600000000000001"/>
    <n v="466.4"/>
    <n v="15"/>
    <n v="31.09333333333333"/>
    <n v="1.1000000000000001"/>
    <n v="36"/>
    <n v="1231.296"/>
    <n v="1.3681066666666668"/>
    <n v="67585"/>
    <n v="68937"/>
    <n v="107257.64731733335"/>
    <n v="2145.6290474666748"/>
    <n v="11848.32"/>
    <n v="0.2271"/>
    <n v="0.22070000000000001"/>
    <n v="41041.517617342295"/>
    <n v="1823.3879394133339"/>
    <n v="402.42171822852282"/>
    <n v="2225.8096576418566"/>
    <n v="152670.60363978418"/>
  </r>
  <r>
    <x v="6"/>
    <s v="Auburn School District"/>
    <n v="3745"/>
    <s v="Evergreen Heights Elementary"/>
    <n v="0.43719999999999998"/>
    <x v="1"/>
    <n v="514.9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669"/>
    <s v="Gildo Rey Elementary School"/>
    <n v="0.73499999999999999"/>
    <x v="0"/>
    <n v="393.5"/>
    <n v="0"/>
    <n v="393.5"/>
    <n v="1.1600000000000001"/>
    <n v="1.1600000000000001"/>
    <n v="393.5"/>
    <n v="15"/>
    <n v="26.233333333333334"/>
    <n v="1.1000000000000001"/>
    <n v="36"/>
    <n v="1038.8400000000001"/>
    <n v="1.1542666666666668"/>
    <n v="67585"/>
    <n v="68937"/>
    <n v="90492.890693333349"/>
    <n v="1810.2594986666809"/>
    <n v="11848.32"/>
    <n v="0.2271"/>
    <n v="0.22070000000000001"/>
    <n v="34626.580579811744"/>
    <n v="1538.385836533334"/>
    <n v="339.52175412290683"/>
    <n v="1877.9075906562407"/>
    <n v="128807.638362468"/>
  </r>
  <r>
    <x v="6"/>
    <s v="Auburn School District"/>
    <n v="4347"/>
    <s v="Hazelwood Elementary School"/>
    <n v="0.42509999999999998"/>
    <x v="1"/>
    <n v="534.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4417"/>
    <s v="Ilalko Elementary School"/>
    <n v="0.5232"/>
    <x v="0"/>
    <n v="483.2"/>
    <n v="0"/>
    <n v="483.2"/>
    <n v="1.1600000000000001"/>
    <n v="1.1600000000000001"/>
    <n v="483.2"/>
    <n v="15"/>
    <n v="32.213333333333331"/>
    <n v="1.1000000000000001"/>
    <n v="36"/>
    <n v="1275.6479999999999"/>
    <n v="1.4173866666666666"/>
    <n v="67585"/>
    <n v="68937"/>
    <n v="111121.13032533333"/>
    <n v="2222.9158570666768"/>
    <n v="11848.32"/>
    <n v="0.2271"/>
    <n v="0.22070000000000001"/>
    <n v="42519.857016937814"/>
    <n v="1889.0674363733335"/>
    <n v="416.91718320759475"/>
    <n v="2305.9846195809282"/>
    <n v="158169.88781891877"/>
  </r>
  <r>
    <x v="6"/>
    <s v="Auburn School District"/>
    <n v="4120"/>
    <s v="Lake View Elementary School"/>
    <n v="0.38790000000000002"/>
    <x v="1"/>
    <n v="427.4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5051"/>
    <s v="Lakeland Hills Elementary"/>
    <n v="0.2505"/>
    <x v="1"/>
    <n v="529.6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525"/>
    <s v="Lea Hill Elementary School"/>
    <n v="0.73450000000000004"/>
    <x v="0"/>
    <n v="614"/>
    <n v="0"/>
    <n v="614"/>
    <n v="1.1600000000000001"/>
    <n v="1.1600000000000001"/>
    <n v="614"/>
    <n v="15"/>
    <n v="40.93333333333333"/>
    <n v="1.1000000000000001"/>
    <n v="36"/>
    <n v="1620.9599999999998"/>
    <n v="1.8010666666666664"/>
    <n v="67585"/>
    <n v="68937"/>
    <n v="141201.10517333332"/>
    <n v="2824.6488746666873"/>
    <n v="11848.32"/>
    <n v="0.2271"/>
    <n v="0.22070000000000001"/>
    <n v="54029.785199502934"/>
    <n v="2400.4292341333335"/>
    <n v="529.77473197322672"/>
    <n v="2930.2039661065601"/>
    <n v="200985.7432136095"/>
  </r>
  <r>
    <x v="6"/>
    <s v="Auburn School District"/>
    <n v="4462"/>
    <s v="Mt Baker Middle School"/>
    <n v="0.50239999999999996"/>
    <x v="0"/>
    <n v="1036.26"/>
    <n v="0"/>
    <n v="1036.26"/>
    <n v="1.1600000000000001"/>
    <n v="1.1600000000000001"/>
    <n v="1036.26"/>
    <n v="15"/>
    <n v="69.084000000000003"/>
    <n v="1.1000000000000001"/>
    <n v="36"/>
    <n v="2735.7264"/>
    <n v="3.0396960000000002"/>
    <n v="67585"/>
    <n v="68937"/>
    <n v="238307.91082560003"/>
    <n v="4767.2160307200102"/>
    <n v="11848.32"/>
    <n v="0.2271"/>
    <n v="0.22070000000000001"/>
    <n v="91187.142037193669"/>
    <n v="4051.2521142720007"/>
    <n v="894.11134161983057"/>
    <n v="4945.3634558918311"/>
    <n v="339207.63234940555"/>
  </r>
  <r>
    <x v="6"/>
    <s v="Auburn School District"/>
    <n v="3169"/>
    <s v="Olympic Middle School"/>
    <n v="0.72440000000000004"/>
    <x v="0"/>
    <n v="956.46"/>
    <n v="0"/>
    <n v="956.46"/>
    <n v="1.1600000000000001"/>
    <n v="1.1600000000000001"/>
    <n v="956.46"/>
    <n v="15"/>
    <n v="63.764000000000003"/>
    <n v="1.1000000000000001"/>
    <n v="36"/>
    <n v="2525.0544000000004"/>
    <n v="2.8056160000000006"/>
    <n v="67585"/>
    <n v="68937"/>
    <n v="219956.36653760006"/>
    <n v="4400.1036851200333"/>
    <n v="11848.32"/>
    <n v="0.2271"/>
    <n v="0.22070000000000001"/>
    <n v="84165.029889114958"/>
    <n v="3739.2745037120012"/>
    <n v="825.25788296923872"/>
    <n v="4564.5323866812396"/>
    <n v="313086.03249851632"/>
  </r>
  <r>
    <x v="6"/>
    <s v="Auburn School District"/>
    <n v="3227"/>
    <s v="Pioneer Elementary School"/>
    <n v="0.80330000000000001"/>
    <x v="0"/>
    <n v="414.4"/>
    <n v="0"/>
    <n v="414.4"/>
    <n v="1.1600000000000001"/>
    <n v="1.1600000000000001"/>
    <n v="414.4"/>
    <n v="15"/>
    <n v="27.626666666666665"/>
    <n v="1.1000000000000001"/>
    <n v="36"/>
    <n v="1094.0160000000001"/>
    <n v="1.2155733333333334"/>
    <n v="67585"/>
    <n v="68937"/>
    <n v="95299.247530666675"/>
    <n v="1906.4079701333394"/>
    <n v="11848.32"/>
    <n v="0.2271"/>
    <n v="0.22070000000000001"/>
    <n v="36465.705190022833"/>
    <n v="1620.0942583466669"/>
    <n v="357.55480281710942"/>
    <n v="1977.6490611637764"/>
    <n v="135649.0097519866"/>
  </r>
  <r>
    <x v="6"/>
    <s v="Auburn School District"/>
    <n v="4385"/>
    <s v="Rainier Middle School"/>
    <n v="0.54300000000000004"/>
    <x v="0"/>
    <n v="994.48"/>
    <n v="0"/>
    <n v="994.48"/>
    <n v="1.1600000000000001"/>
    <n v="1.1600000000000001"/>
    <n v="994.48"/>
    <n v="15"/>
    <n v="66.298666666666662"/>
    <n v="1.1000000000000001"/>
    <n v="36"/>
    <n v="2625.4272000000001"/>
    <n v="2.9171413333333334"/>
    <n v="67585"/>
    <n v="68937"/>
    <n v="228699.79653546668"/>
    <n v="4575.0110958933656"/>
    <n v="11848.32"/>
    <n v="0.2271"/>
    <n v="0.22070000000000001"/>
    <n v="87510.65274462814"/>
    <n v="3887.9134605226673"/>
    <n v="858.06250073735271"/>
    <n v="4745.9759612600201"/>
    <n v="325531.43633724819"/>
  </r>
  <r>
    <x v="6"/>
    <s v="Auburn School District"/>
    <n v="1915"/>
    <s v="Special Ed School"/>
    <n v="0.38190000000000002"/>
    <x v="1"/>
    <n v="0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659"/>
    <s v="Terminal Park Elementary School"/>
    <n v="0.64870000000000005"/>
    <x v="0"/>
    <n v="430.4"/>
    <n v="0"/>
    <n v="430.4"/>
    <n v="1.1600000000000001"/>
    <n v="1.1600000000000001"/>
    <n v="430.4"/>
    <n v="15"/>
    <n v="28.693333333333332"/>
    <n v="1.1000000000000001"/>
    <n v="36"/>
    <n v="1136.2560000000001"/>
    <n v="1.2625066666666667"/>
    <n v="67585"/>
    <n v="68937"/>
    <n v="98978.755157333348"/>
    <n v="1980.0144554666622"/>
    <n v="11848.32"/>
    <n v="0.2271"/>
    <n v="0.22070000000000001"/>
    <n v="37873.647475351892"/>
    <n v="1682.6461602133336"/>
    <n v="371.36000755908276"/>
    <n v="2054.0061677724161"/>
    <n v="140886.42325592434"/>
  </r>
  <r>
    <x v="6"/>
    <s v="Auburn School District"/>
    <n v="2326"/>
    <s v="Washington Elementary School"/>
    <n v="0.73509999999999998"/>
    <x v="0"/>
    <n v="510.3"/>
    <n v="0"/>
    <n v="510.3"/>
    <n v="1.1600000000000001"/>
    <n v="1.1600000000000001"/>
    <n v="510.3"/>
    <n v="15"/>
    <n v="34.020000000000003"/>
    <n v="1.1000000000000001"/>
    <n v="36"/>
    <n v="1347.1920000000002"/>
    <n v="1.4968800000000002"/>
    <n v="67585"/>
    <n v="68937"/>
    <n v="117353.29636800002"/>
    <n v="2347.5868416000158"/>
    <n v="11848.32"/>
    <n v="0.2271"/>
    <n v="0.22070000000000001"/>
    <n v="44904.559262713927"/>
    <n v="1995.0147201600007"/>
    <n v="440.29974873931218"/>
    <n v="2435.3144688993129"/>
    <n v="167040.75694121327"/>
  </r>
  <r>
    <x v="6"/>
    <s v="Auburn School District"/>
    <n v="2702"/>
    <s v="West Auburn Senior High School"/>
    <n v="0.66359999999999997"/>
    <x v="0"/>
    <n v="228.33"/>
    <n v="0"/>
    <n v="228.33"/>
    <n v="1.1600000000000001"/>
    <n v="1.1600000000000001"/>
    <n v="228.33"/>
    <n v="15"/>
    <n v="15.222000000000001"/>
    <n v="1.1000000000000001"/>
    <n v="36"/>
    <n v="602.79120000000012"/>
    <n v="0.66976800000000014"/>
    <n v="67585"/>
    <n v="68937"/>
    <n v="52508.873524800016"/>
    <n v="1050.4105497600031"/>
    <n v="11848.32"/>
    <n v="0.2271"/>
    <n v="0.22070000000000001"/>
    <n v="20092.216375574117"/>
    <n v="892.65473457600024"/>
    <n v="197.00889992092326"/>
    <n v="1089.6636344969236"/>
    <n v="74741.164084631062"/>
  </r>
  <r>
    <x v="7"/>
    <s v="Bainbridge Island School District"/>
    <n v="2395"/>
    <s v="Bainbridge High School"/>
    <n v="7.6499999999999999E-2"/>
    <x v="1"/>
    <n v="1311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939"/>
    <s v="Bainbridge Special Education Services"/>
    <n v="1.9599999999999999E-2"/>
    <x v="1"/>
    <n v="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3552"/>
    <s v="Capt Johnston Blakely Elem Sch"/>
    <n v="4.5600000000000002E-2"/>
    <x v="1"/>
    <n v="289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3043"/>
    <s v="Capt. Charles Wilkes Elem School"/>
    <n v="2.75E-2"/>
    <x v="1"/>
    <n v="3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935"/>
    <s v="Eagle Harbor High School"/>
    <n v="0.1283"/>
    <x v="1"/>
    <n v="86.4900000000000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841"/>
    <s v="Mosaic Home Education Partnership"/>
    <n v="0.12859999999999999"/>
    <x v="1"/>
    <n v="102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699"/>
    <s v="Odyssey Multiage Program"/>
    <n v="5.4199999999999998E-2"/>
    <x v="1"/>
    <n v="193.8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062"/>
    <s v="Ordway Elementary"/>
    <n v="8.3400000000000002E-2"/>
    <x v="1"/>
    <n v="321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542"/>
    <s v="Sakai Intermediate"/>
    <n v="6.1100000000000002E-2"/>
    <x v="1"/>
    <n v="450.8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505"/>
    <s v="Woodward Middle School"/>
    <n v="7.8899999999999998E-2"/>
    <x v="1"/>
    <n v="517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671"/>
    <s v="Amboy Middle School"/>
    <n v="0.3261"/>
    <x v="1"/>
    <n v="470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415"/>
    <s v="Battle Ground High School"/>
    <n v="0.27550000000000002"/>
    <x v="1"/>
    <n v="1532.919999999999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1836"/>
    <s v="CAM Academy"/>
    <n v="0.1925"/>
    <x v="1"/>
    <n v="512.3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352"/>
    <s v="Captain Strong"/>
    <n v="0.33689999999999998"/>
    <x v="1"/>
    <n v="512.83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3"/>
    <s v="Chief Umtuch Middle"/>
    <n v="0.3362"/>
    <x v="1"/>
    <n v="555.80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089"/>
    <s v="Daybreak Middle"/>
    <n v="0.41420000000000001"/>
    <x v="1"/>
    <n v="460.7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090"/>
    <s v="Daybreak Primary"/>
    <n v="0.39500000000000002"/>
    <x v="1"/>
    <n v="451.8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502"/>
    <s v="Daybreak Youth Services"/>
    <n v="0.45240000000000002"/>
    <x v="1"/>
    <n v="13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018"/>
    <s v="Glenwood Heights Primary"/>
    <n v="0.38650000000000001"/>
    <x v="1"/>
    <n v="472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1875"/>
    <s v="Homelink River"/>
    <n v="0.2676"/>
    <x v="1"/>
    <n v="1306.6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545"/>
    <s v="Laurin Middle School"/>
    <n v="0.3584"/>
    <x v="1"/>
    <n v="649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144"/>
    <s v="Maple Grove Primary"/>
    <n v="0.38429999999999997"/>
    <x v="1"/>
    <n v="451.5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360"/>
    <s v="Open Doors Battle Ground"/>
    <n v="0.3856"/>
    <x v="1"/>
    <n v="22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997"/>
    <s v="Pleasant Valley Middle"/>
    <n v="0.37890000000000001"/>
    <x v="1"/>
    <n v="448.2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996"/>
    <s v="Pleasant Valley Primary"/>
    <n v="0.33539999999999998"/>
    <x v="1"/>
    <n v="452.1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104"/>
    <s v="Prairie High School"/>
    <n v="0.30149999999999999"/>
    <x v="1"/>
    <n v="1470.39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450"/>
    <s v="Summit View High School"/>
    <n v="0.40010000000000001"/>
    <x v="1"/>
    <n v="342.5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1"/>
    <s v="Tukes Valley Middle School"/>
    <n v="0.3014"/>
    <x v="1"/>
    <n v="514.4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2"/>
    <s v="Tukes Valley Primary "/>
    <n v="0.28079999999999999"/>
    <x v="1"/>
    <n v="428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910"/>
    <s v="Yacolt Primary"/>
    <n v="0.29809999999999998"/>
    <x v="1"/>
    <n v="619.16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3"/>
    <s v="Ardmore Elementary School"/>
    <n v="0.36499999999999999"/>
    <x v="1"/>
    <n v="356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240"/>
    <s v="Bellevue Big Picture School"/>
    <n v="0.14419999999999999"/>
    <x v="1"/>
    <n v="379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701"/>
    <s v="Bellevue High School"/>
    <n v="9.3200000000000005E-2"/>
    <x v="1"/>
    <n v="1521.51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05"/>
    <s v="Bennett Elementary School"/>
    <n v="7.9299999999999995E-2"/>
    <x v="1"/>
    <n v="409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281"/>
    <s v="Central Educational Services"/>
    <n v="0.25459999999999999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42"/>
    <s v="Cherry Crest Elementary School"/>
    <n v="2.41E-2"/>
    <x v="1"/>
    <n v="570.70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338"/>
    <s v="Chinook Middle School"/>
    <n v="0.12139999999999999"/>
    <x v="1"/>
    <n v="888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847"/>
    <s v="Clyde Hill Elementary"/>
    <n v="7.9399999999999998E-2"/>
    <x v="1"/>
    <n v="500.7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036"/>
    <s v="Eastgate Elementary School"/>
    <n v="0.1507"/>
    <x v="1"/>
    <n v="342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846"/>
    <s v="Enatai Elementary School"/>
    <n v="0.15260000000000001"/>
    <x v="1"/>
    <n v="401.1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325"/>
    <s v="Grad Alliance Program"/>
    <n v="3.1399999999999997E-2"/>
    <x v="1"/>
    <n v="39.200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6"/>
    <s v="Highland Middle School"/>
    <n v="0.49580000000000002"/>
    <x v="1"/>
    <n v="577.5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588"/>
    <s v="Interlake Senior High School"/>
    <n v="0.20119999999999999"/>
    <x v="1"/>
    <n v="1644.3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522"/>
    <s v="International School"/>
    <n v="7.5499999999999998E-2"/>
    <x v="1"/>
    <n v="561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308"/>
    <s v="Jing Mei Elementary School"/>
    <n v="4.0899999999999999E-2"/>
    <x v="1"/>
    <n v="435.4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25"/>
    <s v="Lake Hills Elementary"/>
    <n v="0.53769999999999996"/>
    <x v="0"/>
    <n v="424.24"/>
    <n v="0"/>
    <n v="424.24"/>
    <n v="1.18"/>
    <n v="1.18"/>
    <n v="424.24"/>
    <n v="15"/>
    <n v="28.282666666666668"/>
    <n v="1.1000000000000001"/>
    <n v="36"/>
    <n v="1119.9936"/>
    <n v="1.2444373333333334"/>
    <n v="67585"/>
    <n v="68937"/>
    <n v="99244.250664533349"/>
    <n v="1985.3255441066431"/>
    <n v="11848.32"/>
    <n v="0.2271"/>
    <n v="0.22070000000000001"/>
    <n v="37721.022418779859"/>
    <n v="1687.1596034773333"/>
    <n v="372.35612448744746"/>
    <n v="2059.515727964781"/>
    <n v="141010.11435538463"/>
  </r>
  <r>
    <x v="9"/>
    <s v="Bellevue School District"/>
    <n v="3436"/>
    <s v="Medina Elementary School"/>
    <n v="8.8999999999999999E-3"/>
    <x v="1"/>
    <n v="450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37"/>
    <s v="Newport Heights Elementary"/>
    <n v="0.19070000000000001"/>
    <x v="1"/>
    <n v="442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86"/>
    <s v="Newport Senior High School"/>
    <n v="9.7000000000000003E-2"/>
    <x v="1"/>
    <n v="1800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1"/>
    <s v="Odle Middle School"/>
    <n v="0.1804"/>
    <x v="1"/>
    <n v="971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8"/>
    <s v="Phantom Lake Elementary"/>
    <n v="0.21959999999999999"/>
    <x v="1"/>
    <n v="313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24"/>
    <s v="Puesta del Sol Elementary School"/>
    <n v="6.7699999999999996E-2"/>
    <x v="1"/>
    <n v="525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82"/>
    <s v="Sammamish Senior High"/>
    <n v="0.31209999999999999"/>
    <x v="1"/>
    <n v="1195.13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339"/>
    <s v="Sherwood Forest Elementary"/>
    <n v="0.43330000000000002"/>
    <x v="1"/>
    <n v="388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89"/>
    <s v="Somerset Elementary School"/>
    <n v="4.6300000000000001E-2"/>
    <x v="1"/>
    <n v="626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4"/>
    <s v="Spiritridge Elementary School"/>
    <n v="8.3400000000000002E-2"/>
    <x v="1"/>
    <n v="668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00"/>
    <s v="Stevenson Elementary"/>
    <n v="0.41820000000000002"/>
    <x v="1"/>
    <n v="524.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35"/>
    <s v="Tillicum Middle School"/>
    <n v="0.1288"/>
    <x v="1"/>
    <n v="774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83"/>
    <s v="Tyee Middle School"/>
    <n v="9.8500000000000004E-2"/>
    <x v="1"/>
    <n v="1057.9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508"/>
    <s v="Wilburton Elementary School"/>
    <n v="0.1087"/>
    <x v="1"/>
    <n v="448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7"/>
    <s v="Woodridge Elementary"/>
    <n v="0.1729"/>
    <x v="1"/>
    <n v="397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200"/>
    <s v="Alderwood Elementary School"/>
    <n v="0.62839999999999996"/>
    <x v="0"/>
    <n v="243"/>
    <n v="0"/>
    <n v="243"/>
    <n v="1.1000000000000001"/>
    <n v="1.1000000000000001"/>
    <n v="243"/>
    <n v="15"/>
    <n v="16.2"/>
    <n v="1.1000000000000001"/>
    <n v="36"/>
    <n v="641.52"/>
    <n v="0.71279999999999999"/>
    <n v="67585"/>
    <n v="68937"/>
    <n v="52992.046799999996"/>
    <n v="1060.0761600000114"/>
    <n v="11848.32"/>
    <n v="0.2271"/>
    <n v="0.22070000000000001"/>
    <n v="20713.935132792001"/>
    <n v="900.86871600000006"/>
    <n v="198.82172562120002"/>
    <n v="1099.6904416212001"/>
    <n v="75865.748534413215"/>
  </r>
  <r>
    <x v="10"/>
    <s v="Bellingham School District"/>
    <n v="5366"/>
    <s v="Bellingham Family Partnership Program"/>
    <n v="9.1499999999999998E-2"/>
    <x v="1"/>
    <n v="598.0700000000000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553"/>
    <s v="Bellingham High School"/>
    <n v="0.30959999999999999"/>
    <x v="1"/>
    <n v="1132.4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340"/>
    <s v="Bellingham Re-Engagement Program"/>
    <n v="0.29799999999999999"/>
    <x v="1"/>
    <n v="82.10000000000000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431"/>
    <s v="Birchwood Elementary School"/>
    <n v="0.57540000000000002"/>
    <x v="0"/>
    <n v="312.22000000000003"/>
    <n v="0"/>
    <n v="312.22000000000003"/>
    <n v="1.1000000000000001"/>
    <n v="1.1000000000000001"/>
    <n v="312.22000000000003"/>
    <n v="15"/>
    <n v="20.814666666666668"/>
    <n v="1.1000000000000001"/>
    <n v="36"/>
    <n v="824.26080000000002"/>
    <n v="0.9158453333333334"/>
    <n v="67585"/>
    <n v="68937"/>
    <n v="68087.147538666672"/>
    <n v="1362.0451797333371"/>
    <n v="11848.32"/>
    <n v="0.2271"/>
    <n v="0.22070000000000001"/>
    <n v="26614.423157038349"/>
    <n v="1157.4865453066668"/>
    <n v="255.45728054918138"/>
    <n v="1412.9438258558482"/>
    <n v="97476.559701294202"/>
  </r>
  <r>
    <x v="10"/>
    <s v="Bellingham School District"/>
    <n v="2817"/>
    <s v="Carl Cozier Elementary School"/>
    <n v="0.49719999999999998"/>
    <x v="1"/>
    <n v="311.5400000000000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365"/>
    <s v="Columbia Elementary School"/>
    <n v="0.21079999999999999"/>
    <x v="1"/>
    <n v="260.8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239"/>
    <s v="Cordata Elementary School"/>
    <n v="0.62709999999999999"/>
    <x v="0"/>
    <n v="336.87"/>
    <n v="0"/>
    <n v="336.87"/>
    <n v="1.1000000000000001"/>
    <n v="1.1000000000000001"/>
    <n v="336.87"/>
    <n v="15"/>
    <n v="22.458000000000002"/>
    <n v="1.1000000000000001"/>
    <n v="36"/>
    <n v="889.33680000000015"/>
    <n v="0.98815200000000014"/>
    <n v="67585"/>
    <n v="68937"/>
    <n v="73462.678212000013"/>
    <n v="1469.5796544000041"/>
    <n v="11848.32"/>
    <n v="0.2271"/>
    <n v="0.22070000000000001"/>
    <n v="28715.651556311284"/>
    <n v="1248.8709644400003"/>
    <n v="275.62582185190809"/>
    <n v="1524.4967862919084"/>
    <n v="105172.40620900321"/>
  </r>
  <r>
    <x v="10"/>
    <s v="Bellingham School District"/>
    <n v="2066"/>
    <s v="Fairhaven Middle School"/>
    <n v="0.20549999999999999"/>
    <x v="1"/>
    <n v="560.1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262"/>
    <s v="Geneva Elementary School"/>
    <n v="0.2495"/>
    <x v="1"/>
    <n v="395.9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134"/>
    <s v="Happy Valley Elementary School"/>
    <n v="0.2712"/>
    <x v="1"/>
    <n v="374.0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442"/>
    <s v="Kulshan Middle School"/>
    <n v="0.40479999999999999"/>
    <x v="1"/>
    <n v="646.3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225"/>
    <s v="Lowell Elementary School "/>
    <n v="0.25530000000000003"/>
    <x v="1"/>
    <n v="229.8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571"/>
    <s v="Northern Heights Elementary Schl"/>
    <n v="0.31490000000000001"/>
    <x v="1"/>
    <n v="349.1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1647"/>
    <s v="Options High School"/>
    <n v="0.59470000000000001"/>
    <x v="0"/>
    <n v="172.26"/>
    <n v="0"/>
    <n v="172.26"/>
    <n v="1.1000000000000001"/>
    <n v="1.1000000000000001"/>
    <n v="172.26"/>
    <n v="15"/>
    <n v="11.484"/>
    <n v="1.1000000000000001"/>
    <n v="36"/>
    <n v="454.76640000000003"/>
    <n v="0.50529600000000008"/>
    <n v="67585"/>
    <n v="68937"/>
    <n v="37565.473176000007"/>
    <n v="751.47621120000258"/>
    <n v="11848.32"/>
    <n v="0.2271"/>
    <n v="0.22070000000000001"/>
    <n v="14683.878460801443"/>
    <n v="638.61582312000019"/>
    <n v="140.94251216258405"/>
    <n v="779.55833528258427"/>
    <n v="53780.386183284041"/>
  </r>
  <r>
    <x v="10"/>
    <s v="Bellingham School District"/>
    <n v="3202"/>
    <s v="Parkview Elementary School"/>
    <n v="0.31069999999999998"/>
    <x v="1"/>
    <n v="298.5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067"/>
    <s v="Roosevelt Elementary School"/>
    <n v="0.44769999999999999"/>
    <x v="1"/>
    <n v="365.2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576"/>
    <s v="Sehome High School"/>
    <n v="0.21260000000000001"/>
    <x v="1"/>
    <n v="1135.119999999999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201"/>
    <s v="Shuksan Middle School"/>
    <n v="0.5786"/>
    <x v="0"/>
    <n v="662.42"/>
    <n v="0"/>
    <n v="662.42"/>
    <n v="1.1000000000000001"/>
    <n v="1.1000000000000001"/>
    <n v="662.42"/>
    <n v="15"/>
    <n v="44.161333333333332"/>
    <n v="1.1000000000000001"/>
    <n v="36"/>
    <n v="1748.7888"/>
    <n v="1.9430986666666668"/>
    <n v="67585"/>
    <n v="68937"/>
    <n v="144456.75572533335"/>
    <n v="2889.7763370666653"/>
    <n v="11848.32"/>
    <n v="0.2271"/>
    <n v="0.22070000000000001"/>
    <n v="56466.357657053813"/>
    <n v="2455.7755343733334"/>
    <n v="541.98966043619464"/>
    <n v="2997.7651948095281"/>
    <n v="206810.65491426334"/>
  </r>
  <r>
    <x v="10"/>
    <s v="Bellingham School District"/>
    <n v="2175"/>
    <s v="Silver Beach Elementary School"/>
    <n v="0.17269999999999999"/>
    <x v="1"/>
    <n v="383.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515"/>
    <s v="Squalicum High School"/>
    <n v="0.35349999999999998"/>
    <x v="1"/>
    <n v="1212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387"/>
    <s v="Sunnyland Elementary School"/>
    <n v="0.36770000000000003"/>
    <x v="1"/>
    <n v="260.3999999999999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1799"/>
    <s v="Visions (Seamar Youth Center)"/>
    <n v="0"/>
    <x v="1"/>
    <n v="4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125"/>
    <s v="Wade King Elementary School"/>
    <n v="0.18840000000000001"/>
    <x v="1"/>
    <n v="330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075"/>
    <s v="Whatcom Middle School"/>
    <n v="0.22170000000000001"/>
    <x v="1"/>
    <n v="599.9500000000000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"/>
    <s v="Benge School District"/>
    <n v="3142"/>
    <s v="Benge Elementary"/>
    <n v="0.12509999999999999"/>
    <x v="1"/>
    <n v="16.3999999999999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372"/>
    <s v="Acceleration Academy"/>
    <n v="0.4178"/>
    <x v="1"/>
    <n v="237.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471"/>
    <s v="Bethel Elementary Learning Academy"/>
    <n v="0.25490000000000002"/>
    <x v="1"/>
    <n v="44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807"/>
    <s v="Bethel High School"/>
    <n v="0.45390000000000003"/>
    <x v="1"/>
    <n v="1631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3250"/>
    <s v="Bethel Middle School"/>
    <n v="0.60840000000000005"/>
    <x v="0"/>
    <n v="680.77"/>
    <n v="0"/>
    <n v="680.77"/>
    <n v="1"/>
    <n v="1"/>
    <n v="680.77"/>
    <n v="15"/>
    <n v="45.384666666666668"/>
    <n v="1.1000000000000001"/>
    <n v="36"/>
    <n v="1797.2328000000002"/>
    <n v="1.9969253333333337"/>
    <n v="67585"/>
    <n v="68937"/>
    <n v="134962.19865333335"/>
    <n v="2699.8430506666773"/>
    <n v="11848.32"/>
    <n v="0.2271"/>
    <n v="0.22070000000000001"/>
    <n v="54905.981040894141"/>
    <n v="2294.3673617333338"/>
    <n v="506.36687673454679"/>
    <n v="2800.7342384678805"/>
    <n v="195368.75698336205"/>
  </r>
  <r>
    <x v="12"/>
    <s v="Bethel School District"/>
    <n v="5633"/>
    <s v="Bethel Virtual Academy"/>
    <n v="0.505"/>
    <x v="0"/>
    <n v="1005.0400000000001"/>
    <n v="0"/>
    <n v="1005.0400000000001"/>
    <n v="1"/>
    <n v="1"/>
    <n v="1005.0400000000001"/>
    <n v="15"/>
    <n v="67.00266666666667"/>
    <n v="1.1000000000000001"/>
    <n v="36"/>
    <n v="2653.3056000000006"/>
    <n v="2.9481173333333341"/>
    <n v="67585"/>
    <n v="68937"/>
    <n v="199248.50997333339"/>
    <n v="3985.8546346666699"/>
    <n v="11848.32"/>
    <n v="0.2271"/>
    <n v="0.22070000000000001"/>
    <n v="81059.252295694954"/>
    <n v="3387.2394101333339"/>
    <n v="747.56373781642685"/>
    <n v="4134.8031479497604"/>
    <n v="288428.42005164479"/>
  </r>
  <r>
    <x v="12"/>
    <s v="Bethel School District"/>
    <n v="4296"/>
    <s v="Camas Prairie Elementary"/>
    <n v="0.57879999999999998"/>
    <x v="0"/>
    <n v="564.03"/>
    <n v="0"/>
    <n v="564.03"/>
    <n v="1"/>
    <n v="1"/>
    <n v="564.03"/>
    <n v="15"/>
    <n v="37.601999999999997"/>
    <n v="1.1000000000000001"/>
    <n v="36"/>
    <n v="1489.0392000000002"/>
    <n v="1.6544880000000002"/>
    <n v="67585"/>
    <n v="68937"/>
    <n v="111818.57148000001"/>
    <n v="2236.8677759999991"/>
    <n v="11848.32"/>
    <n v="0.2271"/>
    <n v="0.22070000000000001"/>
    <n v="45490.577561431201"/>
    <n v="1900.9239876000001"/>
    <n v="419.53392406332006"/>
    <n v="2320.4579116633204"/>
    <n v="161866.47472909451"/>
  </r>
  <r>
    <x v="12"/>
    <s v="Bethel School District"/>
    <n v="4186"/>
    <s v="Cedarcrest Middle School"/>
    <n v="0.59930000000000005"/>
    <x v="0"/>
    <n v="759.64"/>
    <n v="0"/>
    <n v="759.64"/>
    <n v="1"/>
    <n v="1"/>
    <n v="759.64"/>
    <n v="15"/>
    <n v="50.642666666666663"/>
    <n v="1.1000000000000001"/>
    <n v="36"/>
    <n v="2005.4495999999999"/>
    <n v="2.2282773333333332"/>
    <n v="67585"/>
    <n v="68937"/>
    <n v="150598.12357333332"/>
    <n v="3012.6309546666744"/>
    <n v="11848.32"/>
    <n v="0.2271"/>
    <n v="0.22070000000000001"/>
    <n v="61267.06440927893"/>
    <n v="2560.1792421333334"/>
    <n v="565.03155873882667"/>
    <n v="3125.2108008721602"/>
    <n v="218003.02973815106"/>
  </r>
  <r>
    <x v="12"/>
    <s v="Bethel School District"/>
    <n v="4331"/>
    <s v="Centennial Elementary Bethel"/>
    <n v="0.55130000000000001"/>
    <x v="0"/>
    <n v="470.83"/>
    <n v="0"/>
    <n v="470.83"/>
    <n v="1"/>
    <n v="1"/>
    <n v="470.83"/>
    <n v="15"/>
    <n v="31.388666666666666"/>
    <n v="1.1000000000000001"/>
    <n v="36"/>
    <n v="1242.9912000000002"/>
    <n v="1.3811013333333335"/>
    <n v="67585"/>
    <n v="68937"/>
    <n v="93341.733613333345"/>
    <n v="1867.2490026666637"/>
    <n v="11848.32"/>
    <n v="0.2271"/>
    <n v="0.22070000000000001"/>
    <n v="37973.74010823654"/>
    <n v="1586.8163769333332"/>
    <n v="350.21037438918665"/>
    <n v="1937.0267513225199"/>
    <n v="135119.74947555907"/>
  </r>
  <r>
    <x v="12"/>
    <s v="Bethel School District"/>
    <n v="1510"/>
    <s v="Challenger High School"/>
    <n v="0.64180000000000004"/>
    <x v="0"/>
    <n v="241.38"/>
    <n v="0"/>
    <n v="241.38"/>
    <n v="1"/>
    <n v="1"/>
    <n v="241.38"/>
    <n v="15"/>
    <n v="16.091999999999999"/>
    <n v="1.1000000000000001"/>
    <n v="36"/>
    <n v="637.2432"/>
    <n v="0.70804800000000001"/>
    <n v="67585"/>
    <n v="68937"/>
    <n v="47853.424080000004"/>
    <n v="957.28089599999657"/>
    <n v="11848.32"/>
    <n v="0.2271"/>
    <n v="0.22070000000000001"/>
    <n v="19467.9637816752"/>
    <n v="813.51174960000003"/>
    <n v="179.54204313672003"/>
    <n v="993.05379273672008"/>
    <n v="69271.722550411927"/>
  </r>
  <r>
    <x v="12"/>
    <s v="Bethel School District"/>
    <n v="3649"/>
    <s v="Chester H Thompson Elementary"/>
    <n v="0.67579999999999996"/>
    <x v="0"/>
    <n v="715.78"/>
    <n v="0"/>
    <n v="715.78"/>
    <n v="1"/>
    <n v="1"/>
    <n v="715.78"/>
    <n v="15"/>
    <n v="47.718666666666664"/>
    <n v="1.1000000000000001"/>
    <n v="36"/>
    <n v="1889.6592000000001"/>
    <n v="2.0996213333333333"/>
    <n v="67585"/>
    <n v="68937"/>
    <n v="141902.90781333332"/>
    <n v="2838.6880426666758"/>
    <n v="11848.32"/>
    <n v="0.2271"/>
    <n v="0.22070000000000001"/>
    <n v="57729.634251584532"/>
    <n v="2412.3599309333335"/>
    <n v="532.40783675698674"/>
    <n v="2944.7677676903204"/>
    <n v="205415.99787527486"/>
  </r>
  <r>
    <x v="12"/>
    <s v="Bethel School District"/>
    <n v="2576"/>
    <s v="Clover Creek Elementary"/>
    <n v="0.47599999999999998"/>
    <x v="1"/>
    <n v="789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578"/>
    <s v="Cougar Mountain Middle School"/>
    <n v="0.47670000000000001"/>
    <x v="1"/>
    <n v="597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877"/>
    <s v="Elk Plain School of Choice"/>
    <n v="0.30680000000000002"/>
    <x v="1"/>
    <n v="509.0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099"/>
    <s v="Evergreen Elementary"/>
    <n v="0.59709999999999996"/>
    <x v="0"/>
    <n v="523.79999999999995"/>
    <n v="0"/>
    <n v="523.79999999999995"/>
    <n v="1"/>
    <n v="1"/>
    <n v="523.79999999999995"/>
    <n v="15"/>
    <n v="34.919999999999995"/>
    <n v="1.1000000000000001"/>
    <n v="36"/>
    <n v="1382.8319999999999"/>
    <n v="1.5364799999999998"/>
    <n v="67585"/>
    <n v="68937"/>
    <n v="103843.00079999999"/>
    <n v="2077.3209599999973"/>
    <n v="11848.32"/>
    <n v="0.2271"/>
    <n v="0.22070000000000001"/>
    <n v="42245.916931151995"/>
    <n v="1765.338696"/>
    <n v="389.61025020720001"/>
    <n v="2154.9489462072002"/>
    <n v="150321.18763735917"/>
  </r>
  <r>
    <x v="12"/>
    <s v="Bethel School District"/>
    <n v="5159"/>
    <s v="Frederickson Elementary"/>
    <n v="0.47639999999999999"/>
    <x v="1"/>
    <n v="542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407"/>
    <s v="Frontier Middle School"/>
    <n v="0.41749999999999998"/>
    <x v="1"/>
    <n v="679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297"/>
    <s v="Graham Elementary"/>
    <n v="0.34429999999999999"/>
    <x v="1"/>
    <n v="557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033"/>
    <s v="Graham Kapowsin High School"/>
    <n v="0.37790000000000001"/>
    <x v="1"/>
    <n v="1777.79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748"/>
    <s v="Kapowsin Elementary"/>
    <n v="0.37690000000000001"/>
    <x v="1"/>
    <n v="340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206"/>
    <s v="Liberty Middle School"/>
    <n v="0.50170000000000003"/>
    <x v="0"/>
    <n v="787.03"/>
    <n v="0"/>
    <n v="787.03"/>
    <n v="1"/>
    <n v="1"/>
    <n v="787.03"/>
    <n v="15"/>
    <n v="52.468666666666664"/>
    <n v="1.1000000000000001"/>
    <n v="36"/>
    <n v="2077.7592"/>
    <n v="2.3086213333333334"/>
    <n v="67585"/>
    <n v="68937"/>
    <n v="156028.17281333334"/>
    <n v="3121.2560426666751"/>
    <n v="11848.32"/>
    <n v="0.2271"/>
    <n v="0.22070000000000001"/>
    <n v="63476.143570684537"/>
    <n v="2652.4904809333339"/>
    <n v="585.40464914198685"/>
    <n v="3237.8951300753206"/>
    <n v="225863.46755675986"/>
  </r>
  <r>
    <x v="12"/>
    <s v="Bethel School District"/>
    <n v="4102"/>
    <s v="Naches Trail Elementary"/>
    <n v="0.50270000000000004"/>
    <x v="0"/>
    <n v="422.67"/>
    <n v="0"/>
    <n v="422.67"/>
    <n v="1"/>
    <n v="1"/>
    <n v="422.67"/>
    <n v="15"/>
    <n v="28.178000000000001"/>
    <n v="1.1000000000000001"/>
    <n v="36"/>
    <n v="1115.8488000000002"/>
    <n v="1.2398320000000003"/>
    <n v="67585"/>
    <n v="68937"/>
    <n v="83794.045720000024"/>
    <n v="1676.2528639999946"/>
    <n v="11848.32"/>
    <n v="0.2271"/>
    <n v="0.22070000000000001"/>
    <n v="34089.503072336811"/>
    <n v="1424.5049764000005"/>
    <n v="314.38824829148012"/>
    <n v="1738.8932246914806"/>
    <n v="121298.69488102831"/>
  </r>
  <r>
    <x v="12"/>
    <s v="Bethel School District"/>
    <n v="5160"/>
    <s v="Nelson Elementary School"/>
    <n v="0.33710000000000001"/>
    <x v="1"/>
    <n v="690.2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538"/>
    <s v="North Star Elementary"/>
    <n v="0.48070000000000002"/>
    <x v="1"/>
    <n v="470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961"/>
    <s v="Pierce County Skills Center"/>
    <n v="3.3099999999999997E-2"/>
    <x v="1"/>
    <n v="333.3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381"/>
    <s v="Pioneer Valley Elementary"/>
    <n v="0.43590000000000001"/>
    <x v="1"/>
    <n v="443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227"/>
    <s v="Rocky Ridge Elementary"/>
    <n v="0.54269999999999996"/>
    <x v="0"/>
    <n v="373.8"/>
    <n v="0"/>
    <n v="373.8"/>
    <n v="1"/>
    <n v="1"/>
    <n v="373.8"/>
    <n v="15"/>
    <n v="24.92"/>
    <n v="1.1000000000000001"/>
    <n v="36"/>
    <n v="986.83200000000011"/>
    <n v="1.0964800000000001"/>
    <n v="67585"/>
    <n v="68937"/>
    <n v="74105.600800000015"/>
    <n v="1482.4409599999926"/>
    <n v="11848.32"/>
    <n v="0.2271"/>
    <n v="0.22070000000000001"/>
    <n v="30148.002575152001"/>
    <n v="1259.8006960000002"/>
    <n v="278.03801360720007"/>
    <n v="1537.8387096072004"/>
    <n v="107273.8830447592"/>
  </r>
  <r>
    <x v="12"/>
    <s v="Bethel School District"/>
    <n v="2543"/>
    <s v="Roy Elementary"/>
    <n v="0.56930000000000003"/>
    <x v="0"/>
    <n v="287.70999999999998"/>
    <n v="0"/>
    <n v="287.70999999999998"/>
    <n v="1"/>
    <n v="1"/>
    <n v="287.70999999999998"/>
    <n v="15"/>
    <n v="19.180666666666664"/>
    <n v="1.1000000000000001"/>
    <n v="36"/>
    <n v="759.55439999999999"/>
    <n v="0.84394933333333333"/>
    <n v="67585"/>
    <n v="68937"/>
    <n v="57038.31569333333"/>
    <n v="1141.0194986666684"/>
    <n v="11848.32"/>
    <n v="0.2271"/>
    <n v="0.22070000000000001"/>
    <n v="23204.606262431731"/>
    <n v="969.65558653333335"/>
    <n v="214.00298794790669"/>
    <n v="1183.6585744812401"/>
    <n v="82567.600028912973"/>
  </r>
  <r>
    <x v="12"/>
    <s v="Bethel School District"/>
    <n v="4103"/>
    <s v="Shining Mountain Elementary"/>
    <n v="0.59930000000000005"/>
    <x v="0"/>
    <n v="704.93"/>
    <n v="0"/>
    <n v="704.93"/>
    <n v="1"/>
    <n v="1"/>
    <n v="704.93"/>
    <n v="15"/>
    <n v="46.995333333333328"/>
    <n v="1.1000000000000001"/>
    <n v="36"/>
    <n v="1861.0151999999998"/>
    <n v="2.0677946666666664"/>
    <n v="67585"/>
    <n v="68937"/>
    <n v="139751.90254666665"/>
    <n v="2795.6583893333445"/>
    <n v="11848.32"/>
    <n v="0.2271"/>
    <n v="0.22070000000000001"/>
    <n v="56854.551779833862"/>
    <n v="2375.7926822666668"/>
    <n v="524.33744497625344"/>
    <n v="2900.13012724292"/>
    <n v="202302.24284307676"/>
  </r>
  <r>
    <x v="12"/>
    <s v="Bethel School District"/>
    <n v="2399"/>
    <s v="Spanaway Elementary"/>
    <n v="0.64190000000000003"/>
    <x v="0"/>
    <n v="380.51"/>
    <n v="0"/>
    <n v="380.51"/>
    <n v="1"/>
    <n v="1"/>
    <n v="380.51"/>
    <n v="15"/>
    <n v="25.367333333333331"/>
    <n v="1.1000000000000001"/>
    <n v="36"/>
    <n v="1004.5463999999999"/>
    <n v="1.1161626666666666"/>
    <n v="67585"/>
    <n v="68937"/>
    <n v="75435.853826666658"/>
    <n v="1509.0519253333332"/>
    <n v="11848.32"/>
    <n v="0.2271"/>
    <n v="0.22070000000000001"/>
    <n v="30689.182610677064"/>
    <n v="1282.4150958666664"/>
    <n v="283.02901165777331"/>
    <n v="1565.4441075244397"/>
    <n v="109199.53247020149"/>
  </r>
  <r>
    <x v="12"/>
    <s v="Bethel School District"/>
    <n v="4158"/>
    <s v="Spanaway Lake High School"/>
    <n v="0.57050000000000001"/>
    <x v="0"/>
    <n v="1482.7"/>
    <n v="0"/>
    <n v="1482.7"/>
    <n v="1"/>
    <n v="1"/>
    <n v="1482.7"/>
    <n v="15"/>
    <n v="98.846666666666664"/>
    <n v="1.1000000000000001"/>
    <n v="36"/>
    <n v="3914.3280000000004"/>
    <n v="4.3492533333333334"/>
    <n v="67585"/>
    <n v="68937"/>
    <n v="293944.28653333336"/>
    <n v="5880.1905066666659"/>
    <n v="11848.32"/>
    <n v="0.2271"/>
    <n v="0.22070000000000001"/>
    <n v="119583.85077094134"/>
    <n v="4997.0746173333337"/>
    <n v="1102.8543680454668"/>
    <n v="6099.9289853788005"/>
    <n v="425508.2567963202"/>
  </r>
  <r>
    <x v="12"/>
    <s v="Bethel School District"/>
    <n v="3751"/>
    <s v="Spanaway Middle School"/>
    <n v="0.65329999999999999"/>
    <x v="0"/>
    <n v="706.87"/>
    <n v="0"/>
    <n v="706.87"/>
    <n v="1"/>
    <n v="1"/>
    <n v="706.87"/>
    <n v="15"/>
    <n v="47.12466666666667"/>
    <n v="1.1000000000000001"/>
    <n v="36"/>
    <n v="1866.1368000000002"/>
    <n v="2.0734853333333336"/>
    <n v="67585"/>
    <n v="68937"/>
    <n v="140136.50625333335"/>
    <n v="2803.3521706666797"/>
    <n v="11848.32"/>
    <n v="0.2271"/>
    <n v="0.22070000000000001"/>
    <n v="57011.018138838146"/>
    <n v="2382.3309737333338"/>
    <n v="525.78044590294678"/>
    <n v="2908.1114196362805"/>
    <n v="202858.98798247447"/>
  </r>
  <r>
    <x v="13"/>
    <s v="Bickleton School District"/>
    <n v="3392"/>
    <s v="Bickleton Elementary &amp; High Schl"/>
    <n v="0.33910000000000001"/>
    <x v="1"/>
    <n v="107.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2713"/>
    <s v="Blaine Elementary School"/>
    <n v="0.501"/>
    <x v="0"/>
    <n v="466.86"/>
    <n v="0"/>
    <n v="466.86"/>
    <n v="1.1200000000000001"/>
    <n v="1.1600000000000001"/>
    <n v="466.86"/>
    <n v="15"/>
    <n v="31.124000000000002"/>
    <n v="1.1000000000000001"/>
    <n v="36"/>
    <n v="1232.5104000000001"/>
    <n v="1.3694560000000002"/>
    <n v="67585"/>
    <n v="68937"/>
    <n v="103661.24581120003"/>
    <n v="5849.9325843200058"/>
    <n v="11848.32"/>
    <n v="0.2271"/>
    <n v="0.22070000000000001"/>
    <n v="41058.301959002951"/>
    <n v="1825.1863065920006"/>
    <n v="402.81861786485456"/>
    <n v="2228.0049244568554"/>
    <n v="152797.48527897985"/>
  </r>
  <r>
    <x v="14"/>
    <s v="Blaine School District"/>
    <n v="3136"/>
    <s v="Blaine High School"/>
    <n v="0.44030000000000002"/>
    <x v="1"/>
    <n v="637.479999999999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5021"/>
    <s v="Blaine Home Connections"/>
    <n v="0.13850000000000001"/>
    <x v="1"/>
    <n v="66.489999999999995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3796"/>
    <s v="Blaine Middle School"/>
    <n v="0.4788"/>
    <x v="1"/>
    <n v="476.5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4476"/>
    <s v="Blaine Primary School"/>
    <n v="0.48430000000000001"/>
    <x v="1"/>
    <n v="455.7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5465"/>
    <s v="Blaine Re-Engagement"/>
    <n v="0.4632"/>
    <x v="1"/>
    <n v="10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4459"/>
    <s v="Point Roberts Primary"/>
    <n v="0.15529999999999999"/>
    <x v="1"/>
    <n v="12.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"/>
    <s v="Boistfort School District"/>
    <n v="2516"/>
    <s v="Boistfort Elem"/>
    <n v="0.51549999999999996"/>
    <x v="0"/>
    <n v="85"/>
    <n v="0"/>
    <n v="85"/>
    <n v="1"/>
    <n v="1"/>
    <n v="85"/>
    <n v="15"/>
    <n v="5.666666666666667"/>
    <n v="1.1000000000000001"/>
    <n v="36"/>
    <n v="224.40000000000003"/>
    <n v="0.24933333333333338"/>
    <n v="67585"/>
    <n v="68937"/>
    <n v="16851.193333333336"/>
    <n v="337.09866666666858"/>
    <n v="11848.32"/>
    <n v="0.2271"/>
    <n v="0.22070000000000001"/>
    <n v="6855.4848017333352"/>
    <n v="286.47153333333341"/>
    <n v="63.224267406666684"/>
    <n v="349.6958007400001"/>
    <n v="24393.472602473339"/>
  </r>
  <r>
    <x v="16"/>
    <s v="Bremerton School District"/>
    <n v="3641"/>
    <s v="Armin Jahr Elementary"/>
    <n v="0.74439999999999995"/>
    <x v="0"/>
    <n v="379.7"/>
    <n v="0"/>
    <n v="379.7"/>
    <n v="1.18"/>
    <n v="1.18"/>
    <n v="379.7"/>
    <n v="15"/>
    <n v="25.313333333333333"/>
    <n v="1.1000000000000001"/>
    <n v="36"/>
    <n v="1002.4080000000001"/>
    <n v="1.1137866666666667"/>
    <n v="67585"/>
    <n v="68937"/>
    <n v="88824.820802666669"/>
    <n v="1776.8906965333153"/>
    <n v="11848.32"/>
    <n v="0.2271"/>
    <n v="0.22070000000000001"/>
    <n v="33760.7774194105"/>
    <n v="1510.0285249866665"/>
    <n v="333.2632954645573"/>
    <n v="1843.2918204512239"/>
    <n v="126205.78073906171"/>
  </r>
  <r>
    <x v="16"/>
    <s v="Bremerton School District"/>
    <n v="3109"/>
    <s v="Bremerton High School"/>
    <n v="0.59909999999999997"/>
    <x v="0"/>
    <n v="1143.97"/>
    <n v="0"/>
    <n v="1143.97"/>
    <n v="1.18"/>
    <n v="1.18"/>
    <n v="1143.97"/>
    <n v="15"/>
    <n v="76.26466666666667"/>
    <n v="1.1000000000000001"/>
    <n v="36"/>
    <n v="3020.0808000000002"/>
    <n v="3.3556453333333334"/>
    <n v="67585"/>
    <n v="68937"/>
    <n v="267613.72202693333"/>
    <n v="5353.4623389866319"/>
    <n v="11848.32"/>
    <n v="0.2271"/>
    <n v="0.22070000000000001"/>
    <n v="101715.34512637091"/>
    <n v="4549.4530727653328"/>
    <n v="1004.0642931593089"/>
    <n v="5553.517365924642"/>
    <n v="380236.04685821553"/>
  </r>
  <r>
    <x v="16"/>
    <s v="Bremerton School District"/>
    <n v="1749"/>
    <s v="Bremerton Home Link Program"/>
    <n v="0.43"/>
    <x v="1"/>
    <n v="127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5395"/>
    <s v="Career &amp; Academic Re-engagement Center"/>
    <n v="0.59850000000000003"/>
    <x v="0"/>
    <n v="18.709999999999997"/>
    <n v="0"/>
    <n v="18.709999999999997"/>
    <n v="1.18"/>
    <n v="1.18"/>
    <n v="18.709999999999997"/>
    <n v="15"/>
    <n v="1.2473333333333332"/>
    <n v="1.1000000000000001"/>
    <n v="36"/>
    <n v="49.394399999999997"/>
    <n v="5.4882666666666663E-2"/>
    <n v="67585"/>
    <n v="68937"/>
    <n v="4376.9091314666666"/>
    <n v="87.557611093332525"/>
    <n v="11848.32"/>
    <n v="0.2271"/>
    <n v="0.22070000000000001"/>
    <n v="1663.5874256443785"/>
    <n v="74.407779042666647"/>
    <n v="16.421796834716531"/>
    <n v="90.829575877383178"/>
    <n v="6218.8837440817606"/>
  </r>
  <r>
    <x v="16"/>
    <s v="Bremerton School District"/>
    <n v="3108"/>
    <s v="Crownhill Elementary School"/>
    <n v="0.59650000000000003"/>
    <x v="0"/>
    <n v="301.74"/>
    <n v="0"/>
    <n v="301.74"/>
    <n v="1.18"/>
    <n v="1.18"/>
    <n v="301.74"/>
    <n v="15"/>
    <n v="20.116"/>
    <n v="1.1000000000000001"/>
    <n v="36"/>
    <n v="796.59360000000004"/>
    <n v="0.885104"/>
    <n v="67585"/>
    <n v="68937"/>
    <n v="70587.309531200008"/>
    <n v="1412.0595174399787"/>
    <n v="11848.32"/>
    <n v="0.2271"/>
    <n v="0.22070000000000001"/>
    <n v="26829.014955314524"/>
    <n v="1199.9894841439998"/>
    <n v="264.83767915058075"/>
    <n v="1464.8271632945805"/>
    <n v="100293.21116724909"/>
  </r>
  <r>
    <x v="16"/>
    <s v="Bremerton School District"/>
    <n v="4421"/>
    <s v="Kitsap Lake Elementary"/>
    <n v="0.41510000000000002"/>
    <x v="1"/>
    <n v="278.3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4441"/>
    <s v="Mountain View Middle School"/>
    <n v="0.65610000000000002"/>
    <x v="0"/>
    <n v="814.4"/>
    <n v="0"/>
    <n v="814.4"/>
    <n v="1.18"/>
    <n v="1.18"/>
    <n v="814.4"/>
    <n v="15"/>
    <n v="54.293333333333329"/>
    <n v="1.1000000000000001"/>
    <n v="36"/>
    <n v="2150.0160000000001"/>
    <n v="2.3889066666666667"/>
    <n v="67585"/>
    <n v="68937"/>
    <n v="190516.02333866668"/>
    <n v="3811.1661397333082"/>
    <n v="11848.32"/>
    <n v="0.2271"/>
    <n v="0.22070000000000001"/>
    <n v="72411.843904050344"/>
    <n v="3238.7864913066669"/>
    <n v="714.80017863138141"/>
    <n v="3953.5866699380485"/>
    <n v="270692.6200523884"/>
  </r>
  <r>
    <x v="16"/>
    <s v="Bremerton School District"/>
    <n v="3171"/>
    <s v="Naval Avenue Elementary School"/>
    <n v="0.59209999999999996"/>
    <x v="0"/>
    <n v="259.39999999999998"/>
    <n v="0"/>
    <n v="259.39999999999998"/>
    <n v="1.18"/>
    <n v="1.18"/>
    <n v="259.39999999999998"/>
    <n v="15"/>
    <n v="17.293333333333333"/>
    <n v="1.1000000000000001"/>
    <n v="36"/>
    <n v="684.81600000000014"/>
    <n v="0.76090666666666684"/>
    <n v="67585"/>
    <n v="68937"/>
    <n v="60682.534938666686"/>
    <n v="1213.9200597333183"/>
    <n v="11848.32"/>
    <n v="0.2271"/>
    <n v="0.22070000000000001"/>
    <n v="23064.38151855435"/>
    <n v="1031.6075833066668"/>
    <n v="227.67579363578136"/>
    <n v="1259.2833769424483"/>
    <n v="86220.119893896801"/>
  </r>
  <r>
    <x v="16"/>
    <s v="Bremerton School District"/>
    <n v="1737"/>
    <s v="Renaissance Alternative High School"/>
    <n v="0.74980000000000002"/>
    <x v="0"/>
    <n v="88.34"/>
    <n v="0"/>
    <n v="88.34"/>
    <n v="1.18"/>
    <n v="1.18"/>
    <n v="88.34"/>
    <n v="15"/>
    <n v="5.889333333333334"/>
    <n v="1.1000000000000001"/>
    <n v="36"/>
    <n v="233.21760000000006"/>
    <n v="0.25913066666666673"/>
    <n v="67585"/>
    <n v="68937"/>
    <n v="20665.748405866674"/>
    <n v="413.40670037332893"/>
    <n v="11848.32"/>
    <n v="0.2271"/>
    <n v="0.22070000000000001"/>
    <n v="7854.6933822247156"/>
    <n v="351.31925177066671"/>
    <n v="77.536158865786149"/>
    <n v="428.85541063645286"/>
    <n v="29362.703899101172"/>
  </r>
  <r>
    <x v="16"/>
    <s v="Bremerton School District"/>
    <n v="5161"/>
    <s v="Special Services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2853"/>
    <s v="View Ridge Elementary Arts Academy"/>
    <n v="0.60429999999999995"/>
    <x v="0"/>
    <n v="389.2"/>
    <n v="0"/>
    <n v="389.2"/>
    <n v="1.18"/>
    <n v="1.18"/>
    <n v="389.2"/>
    <n v="15"/>
    <n v="25.946666666666665"/>
    <n v="1.1000000000000001"/>
    <n v="36"/>
    <n v="1027.4880000000001"/>
    <n v="1.1416533333333334"/>
    <n v="67585"/>
    <n v="68937"/>
    <n v="91047.195829333345"/>
    <n v="1821.3480618666508"/>
    <n v="11848.32"/>
    <n v="0.2271"/>
    <n v="0.22070000000000001"/>
    <n v="34605.46371249557"/>
    <n v="1547.8090648533332"/>
    <n v="341.60146061313066"/>
    <n v="1889.4105254664639"/>
    <n v="129363.41812916202"/>
  </r>
  <r>
    <x v="16"/>
    <s v="Bremerton School District"/>
    <n v="2613"/>
    <s v="West Hills S.T.E.M. Academy"/>
    <n v="0.73899999999999999"/>
    <x v="0"/>
    <n v="520.70000000000005"/>
    <n v="0"/>
    <n v="520.70000000000005"/>
    <n v="1.18"/>
    <n v="1.18"/>
    <n v="520.70000000000005"/>
    <n v="15"/>
    <n v="34.713333333333338"/>
    <n v="1.1000000000000001"/>
    <n v="36"/>
    <n v="1374.6480000000001"/>
    <n v="1.5273866666666669"/>
    <n v="67585"/>
    <n v="68937"/>
    <n v="121809.54488266668"/>
    <n v="2436.7315925333241"/>
    <n v="11848.32"/>
    <n v="0.2271"/>
    <n v="0.22070000000000001"/>
    <n v="46297.700295725714"/>
    <n v="2070.771274586667"/>
    <n v="457.01922030127741"/>
    <n v="2527.7904948879445"/>
    <n v="173071.76726581366"/>
  </r>
  <r>
    <x v="16"/>
    <s v="Bremerton School District"/>
    <n v="4038"/>
    <s v="West Sound Technical Skills Center"/>
    <n v="0.16189999999999999"/>
    <x v="1"/>
    <n v="261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"/>
    <s v="Brewster School District"/>
    <n v="5272"/>
    <s v="Brewster Alternative School"/>
    <n v="0.82189999999999996"/>
    <x v="0"/>
    <n v="14.1"/>
    <n v="0"/>
    <n v="14.1"/>
    <n v="1"/>
    <n v="1"/>
    <n v="14.1"/>
    <n v="15"/>
    <n v="0.94"/>
    <n v="1.1000000000000001"/>
    <n v="36"/>
    <n v="37.224000000000004"/>
    <n v="4.1360000000000001E-2"/>
    <n v="67585"/>
    <n v="68937"/>
    <n v="2795.3155999999999"/>
    <n v="55.918720000000121"/>
    <n v="11848.32"/>
    <n v="0.2271"/>
    <n v="0.22070000000000001"/>
    <n v="1137.2039494640001"/>
    <n v="47.520572000000001"/>
    <n v="10.487790240400001"/>
    <n v="58.008362240400004"/>
    <n v="4046.4466317044003"/>
  </r>
  <r>
    <x v="17"/>
    <s v="Brewster School District"/>
    <n v="3293"/>
    <s v="Brewster Elementary School"/>
    <n v="0.94850000000000001"/>
    <x v="0"/>
    <n v="399.4"/>
    <n v="0"/>
    <n v="399.4"/>
    <n v="1"/>
    <n v="1"/>
    <n v="399.4"/>
    <n v="15"/>
    <n v="26.626666666666665"/>
    <n v="1.1000000000000001"/>
    <n v="36"/>
    <n v="1054.4160000000002"/>
    <n v="1.1715733333333336"/>
    <n v="67585"/>
    <n v="68937"/>
    <n v="79180.783733333345"/>
    <n v="1583.9671466666769"/>
    <n v="11848.32"/>
    <n v="0.2271"/>
    <n v="0.22070000000000001"/>
    <n v="32212.713291909342"/>
    <n v="1346.0791813333335"/>
    <n v="297.07967532026669"/>
    <n v="1643.1588566536002"/>
    <n v="114620.62302856296"/>
  </r>
  <r>
    <x v="17"/>
    <s v="Brewster School District"/>
    <n v="2800"/>
    <s v="Brewster High School"/>
    <n v="0.83989999999999998"/>
    <x v="0"/>
    <n v="276.19"/>
    <n v="0"/>
    <n v="276.19"/>
    <n v="1"/>
    <n v="1"/>
    <n v="276.19"/>
    <n v="15"/>
    <n v="18.412666666666667"/>
    <n v="1.1000000000000001"/>
    <n v="36"/>
    <n v="729.14160000000015"/>
    <n v="0.81015733333333351"/>
    <n v="67585"/>
    <n v="68937"/>
    <n v="54754.483373333343"/>
    <n v="1095.3327146666707"/>
    <n v="11848.32"/>
    <n v="0.2271"/>
    <n v="0.22070000000000001"/>
    <n v="22275.486439890938"/>
    <n v="930.83026813333367"/>
    <n v="205.43424017702674"/>
    <n v="1136.2645083103605"/>
    <n v="79261.567036201304"/>
  </r>
  <r>
    <x v="17"/>
    <s v="Brewster School District"/>
    <n v="4223"/>
    <s v="Brewster Middle School"/>
    <n v="0.90139999999999998"/>
    <x v="0"/>
    <n v="241.1"/>
    <n v="0"/>
    <n v="241.1"/>
    <n v="1"/>
    <n v="1"/>
    <n v="241.1"/>
    <n v="15"/>
    <n v="16.073333333333334"/>
    <n v="1.1000000000000001"/>
    <n v="36"/>
    <n v="636.50400000000013"/>
    <n v="0.70722666666666678"/>
    <n v="67585"/>
    <n v="68937"/>
    <n v="47797.914266666674"/>
    <n v="956.17045333333226"/>
    <n v="11848.32"/>
    <n v="0.2271"/>
    <n v="0.22070000000000001"/>
    <n v="19445.381008210672"/>
    <n v="812.56807866666691"/>
    <n v="179.33377496173338"/>
    <n v="991.90185362840032"/>
    <n v="69191.367581839062"/>
  </r>
  <r>
    <x v="18"/>
    <s v="Bridgeport School District"/>
    <n v="1900"/>
    <s v="Bridgeport Aurora High School"/>
    <n v="0.97219999999999995"/>
    <x v="0"/>
    <n v="26.8"/>
    <n v="0"/>
    <n v="26.8"/>
    <n v="1"/>
    <n v="1"/>
    <n v="26.8"/>
    <n v="15"/>
    <n v="1.7866666666666666"/>
    <n v="1.1000000000000001"/>
    <n v="36"/>
    <n v="70.751999999999995"/>
    <n v="7.8613333333333327E-2"/>
    <n v="67585"/>
    <n v="68937"/>
    <n v="5313.0821333333333"/>
    <n v="106.28522666666595"/>
    <n v="11848.32"/>
    <n v="0.2271"/>
    <n v="0.22070000000000001"/>
    <n v="2161.494031605333"/>
    <n v="90.322789333333318"/>
    <n v="19.934239605866665"/>
    <n v="110.25702893919998"/>
    <n v="7691.1184205445315"/>
  </r>
  <r>
    <x v="18"/>
    <s v="Bridgeport School District"/>
    <n v="2562"/>
    <s v="Bridgeport Elementary"/>
    <n v="0.95120000000000005"/>
    <x v="0"/>
    <n v="320.39999999999998"/>
    <n v="0"/>
    <n v="320.39999999999998"/>
    <n v="1"/>
    <n v="1"/>
    <n v="320.39999999999998"/>
    <n v="15"/>
    <n v="21.36"/>
    <n v="1.1000000000000001"/>
    <n v="36"/>
    <n v="845.85600000000011"/>
    <n v="0.93984000000000012"/>
    <n v="67585"/>
    <n v="68937"/>
    <n v="63519.086400000007"/>
    <n v="1270.6636799999978"/>
    <n v="11848.32"/>
    <n v="0.2271"/>
    <n v="0.22070000000000001"/>
    <n v="25841.145064416003"/>
    <n v="1079.829168"/>
    <n v="238.3182973776"/>
    <n v="1318.1474653775999"/>
    <n v="91949.0426097936"/>
  </r>
  <r>
    <x v="18"/>
    <s v="Bridgeport School District"/>
    <n v="2788"/>
    <s v="Bridgeport High School"/>
    <n v="0.94789999999999996"/>
    <x v="0"/>
    <n v="199.27"/>
    <n v="0"/>
    <n v="199.27"/>
    <n v="1"/>
    <n v="1"/>
    <n v="199.27"/>
    <n v="15"/>
    <n v="13.284666666666668"/>
    <n v="1.1000000000000001"/>
    <n v="36"/>
    <n v="526.07280000000003"/>
    <n v="0.58452533333333334"/>
    <n v="67585"/>
    <n v="68937"/>
    <n v="39505.144653333336"/>
    <n v="790.27825066666264"/>
    <n v="11848.32"/>
    <n v="0.2271"/>
    <n v="0.22070000000000001"/>
    <n v="16071.675958134132"/>
    <n v="671.59038173333329"/>
    <n v="148.21999724854666"/>
    <n v="819.81037898187992"/>
    <n v="57186.909241116009"/>
  </r>
  <r>
    <x v="18"/>
    <s v="Bridgeport School District"/>
    <n v="4213"/>
    <s v="Bridgeport Middle School"/>
    <n v="0.94879999999999998"/>
    <x v="0"/>
    <n v="198.6"/>
    <n v="0"/>
    <n v="198.6"/>
    <n v="1"/>
    <n v="1"/>
    <n v="198.6"/>
    <n v="15"/>
    <n v="13.24"/>
    <n v="1.1000000000000001"/>
    <n v="36"/>
    <n v="524.30400000000009"/>
    <n v="0.58256000000000008"/>
    <n v="67585"/>
    <n v="68937"/>
    <n v="39372.317600000002"/>
    <n v="787.62112000000343"/>
    <n v="11848.32"/>
    <n v="0.2271"/>
    <n v="0.22070000000000001"/>
    <n v="16017.638607344001"/>
    <n v="669.33231200000012"/>
    <n v="147.72164125840004"/>
    <n v="817.05395325840016"/>
    <n v="56994.631280602407"/>
  </r>
  <r>
    <x v="19"/>
    <s v="Brinnon School District"/>
    <n v="2836"/>
    <s v="Brinnon Elementary"/>
    <n v="0.7712"/>
    <x v="0"/>
    <n v="75.900000000000006"/>
    <n v="0"/>
    <n v="75.900000000000006"/>
    <n v="1"/>
    <n v="1"/>
    <n v="75.900000000000006"/>
    <n v="15"/>
    <n v="5.0600000000000005"/>
    <n v="1.1000000000000001"/>
    <n v="36"/>
    <n v="200.37600000000003"/>
    <n v="0.22264000000000003"/>
    <n v="67585"/>
    <n v="68937"/>
    <n v="15047.124400000002"/>
    <n v="301.00928000000022"/>
    <n v="11848.32"/>
    <n v="0.2271"/>
    <n v="0.22070000000000001"/>
    <n v="6121.5446641360013"/>
    <n v="255.80222800000004"/>
    <n v="56.45555171960001"/>
    <n v="312.25777971960008"/>
    <n v="21781.936123855601"/>
  </r>
  <r>
    <x v="20"/>
    <s v="Burlington-Edison School District"/>
    <n v="3603"/>
    <s v="Allen Elementary"/>
    <n v="0.77"/>
    <x v="0"/>
    <n v="404.18"/>
    <n v="0"/>
    <n v="404.18"/>
    <n v="1.1600000000000001"/>
    <n v="1.1600000000000001"/>
    <n v="404.18"/>
    <n v="15"/>
    <n v="26.945333333333334"/>
    <n v="1.1000000000000001"/>
    <n v="36"/>
    <n v="1067.0352"/>
    <n v="1.1855946666666668"/>
    <n v="67585"/>
    <n v="68937"/>
    <n v="92948.96203413335"/>
    <n v="1859.3918276266777"/>
    <n v="11848.32"/>
    <n v="0.2271"/>
    <n v="0.22070000000000001"/>
    <n v="35566.382055268892"/>
    <n v="1580.139231029334"/>
    <n v="348.73672828817405"/>
    <n v="1928.8759593175082"/>
    <n v="132303.61187634643"/>
  </r>
  <r>
    <x v="20"/>
    <s v="Burlington-Edison School District"/>
    <n v="4412"/>
    <s v="Bay View Elementary"/>
    <n v="0.33789999999999998"/>
    <x v="1"/>
    <n v="419.1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2362"/>
    <s v="Burlington Edison High School"/>
    <n v="0.45469999999999999"/>
    <x v="1"/>
    <n v="1088.33999999999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1928"/>
    <s v="Burlington-Edison Alternative School"/>
    <n v="0.68889999999999996"/>
    <x v="0"/>
    <n v="26.02"/>
    <n v="0"/>
    <n v="26.02"/>
    <n v="1.1600000000000001"/>
    <n v="1.1600000000000001"/>
    <n v="26.02"/>
    <n v="15"/>
    <n v="1.7346666666666666"/>
    <n v="1.1000000000000001"/>
    <n v="36"/>
    <n v="68.692800000000005"/>
    <n v="7.6325333333333342E-2"/>
    <n v="67585"/>
    <n v="68937"/>
    <n v="5983.7992778666676"/>
    <n v="119.70254677333378"/>
    <n v="11848.32"/>
    <n v="0.2271"/>
    <n v="0.22070000000000001"/>
    <n v="2289.6661415163953"/>
    <n v="101.72503041066668"/>
    <n v="22.450714211634136"/>
    <n v="124.17574462230081"/>
    <n v="8517.3437107786976"/>
  </r>
  <r>
    <x v="20"/>
    <s v="Burlington-Edison School District"/>
    <n v="2379"/>
    <s v="Edison Elementary - Burlington/Edison"/>
    <n v="0.25359999999999999"/>
    <x v="1"/>
    <n v="4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3251"/>
    <s v="Lucille Umbarger Elementary"/>
    <n v="0.67230000000000001"/>
    <x v="0"/>
    <n v="572.01"/>
    <n v="0"/>
    <n v="572.01"/>
    <n v="1.1600000000000001"/>
    <n v="1.1600000000000001"/>
    <n v="572.01"/>
    <n v="15"/>
    <n v="38.134"/>
    <n v="1.1000000000000001"/>
    <n v="36"/>
    <n v="1510.1064000000001"/>
    <n v="1.6778960000000001"/>
    <n v="67585"/>
    <n v="68937"/>
    <n v="131544.69734560003"/>
    <n v="2631.4778547199967"/>
    <n v="11848.32"/>
    <n v="0.2271"/>
    <n v="0.22070000000000001"/>
    <n v="50334.816664442471"/>
    <n v="2236.2695866720005"/>
    <n v="493.54469777851051"/>
    <n v="2729.814284450511"/>
    <n v="187240.80614921302"/>
  </r>
  <r>
    <x v="20"/>
    <s v="Burlington-Edison School District"/>
    <n v="5525"/>
    <s v="Open Doors"/>
    <n v="0.42499999999999999"/>
    <x v="1"/>
    <n v="8.200000000000001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2946"/>
    <s v="West View Elementary"/>
    <n v="0.60260000000000002"/>
    <x v="0"/>
    <n v="389.5"/>
    <n v="0"/>
    <n v="389.5"/>
    <n v="1.1600000000000001"/>
    <n v="1.1600000000000001"/>
    <n v="389.5"/>
    <n v="15"/>
    <n v="25.966666666666665"/>
    <n v="1.1000000000000001"/>
    <n v="36"/>
    <n v="1028.28"/>
    <n v="1.1425333333333334"/>
    <n v="67585"/>
    <n v="68937"/>
    <n v="89573.013786666677"/>
    <n v="1791.8578773333429"/>
    <n v="11848.32"/>
    <n v="0.2271"/>
    <n v="0.22070000000000001"/>
    <n v="34274.595008479475"/>
    <n v="1522.7478610666669"/>
    <n v="336.07045293741339"/>
    <n v="1858.8183140040803"/>
    <n v="127498.28498648357"/>
  </r>
  <r>
    <x v="21"/>
    <s v="Camas School District"/>
    <n v="4567"/>
    <s v="Camas High School"/>
    <n v="0.11899999999999999"/>
    <x v="1"/>
    <n v="2133.679999999999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2"/>
    <s v="Camas School District Open Doors"/>
    <n v="0.4"/>
    <x v="1"/>
    <n v="7.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3"/>
    <s v="Discovery High School"/>
    <n v="0.17169999999999999"/>
    <x v="1"/>
    <n v="168.4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182"/>
    <s v="Dorothy Fox"/>
    <n v="0.1095"/>
    <x v="1"/>
    <n v="452.7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158"/>
    <s v="Grass Valley Elementary"/>
    <n v="9.6799999999999997E-2"/>
    <x v="1"/>
    <n v="449.9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104"/>
    <s v="Hayes Freedom High School"/>
    <n v="0.30549999999999999"/>
    <x v="1"/>
    <n v="138.3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2725"/>
    <s v="Helen Baller Elem"/>
    <n v="0.13819999999999999"/>
    <x v="1"/>
    <n v="496.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3474"/>
    <s v="Lacamas Lake Elementary"/>
    <n v="0.1666"/>
    <x v="1"/>
    <n v="320.470000000000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054"/>
    <s v="Liberty Middle School"/>
    <n v="0.18229999999999999"/>
    <x v="1"/>
    <n v="736.8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4"/>
    <s v="Odyssey Middle School"/>
    <n v="0.10539999999999999"/>
    <x v="1"/>
    <n v="255.9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563"/>
    <s v="Prune Hill Elem"/>
    <n v="0.1087"/>
    <x v="1"/>
    <n v="521.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508"/>
    <s v="Skyridge Middle School"/>
    <n v="0.107"/>
    <x v="1"/>
    <n v="750.7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309"/>
    <s v="Woodburn Elementary"/>
    <n v="0.22689999999999999"/>
    <x v="1"/>
    <n v="574.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"/>
    <s v="Cape Flattery School District"/>
    <n v="3422"/>
    <s v="Clallam Bay High &amp; Elementary"/>
    <n v="0.65159999999999996"/>
    <x v="0"/>
    <n v="125.26"/>
    <n v="0"/>
    <n v="125.26"/>
    <n v="1"/>
    <n v="1"/>
    <n v="125.26"/>
    <n v="15"/>
    <n v="8.3506666666666671"/>
    <n v="1.1000000000000001"/>
    <n v="36"/>
    <n v="330.68640000000005"/>
    <n v="0.36742933333333339"/>
    <n v="67585"/>
    <n v="68937"/>
    <n v="24832.711493333336"/>
    <n v="496.76445866666836"/>
    <n v="11848.32"/>
    <n v="0.2271"/>
    <n v="0.22070000000000001"/>
    <n v="10102.565014883734"/>
    <n v="422.15793253333339"/>
    <n v="93.170255710106687"/>
    <n v="515.32818824344008"/>
    <n v="35947.369155127177"/>
  </r>
  <r>
    <x v="22"/>
    <s v="Cape Flattery School District"/>
    <n v="2594"/>
    <s v="Neah Bay Elementary School"/>
    <n v="0.72699999999999998"/>
    <x v="0"/>
    <n v="195.4"/>
    <n v="0"/>
    <n v="195.4"/>
    <n v="1"/>
    <n v="1"/>
    <n v="195.4"/>
    <n v="15"/>
    <n v="13.026666666666667"/>
    <n v="1.1000000000000001"/>
    <n v="36"/>
    <n v="515.85599999999999"/>
    <n v="0.57317333333333331"/>
    <n v="67585"/>
    <n v="68937"/>
    <n v="38737.919733333329"/>
    <n v="774.9303466666679"/>
    <n v="11848.32"/>
    <n v="0.2271"/>
    <n v="0.22070000000000001"/>
    <n v="15759.549767749331"/>
    <n v="658.54750133333334"/>
    <n v="145.34143354426666"/>
    <n v="803.88893487760004"/>
    <n v="56076.288782626929"/>
  </r>
  <r>
    <x v="22"/>
    <s v="Cape Flattery School District"/>
    <n v="3145"/>
    <s v="Neah Bay Junior/ Senior High School"/>
    <n v="0.73919999999999997"/>
    <x v="0"/>
    <n v="186.59"/>
    <n v="0"/>
    <n v="186.59"/>
    <n v="1"/>
    <n v="1"/>
    <n v="186.59"/>
    <n v="15"/>
    <n v="12.439333333333334"/>
    <n v="1.1000000000000001"/>
    <n v="36"/>
    <n v="492.59760000000006"/>
    <n v="0.54733066666666674"/>
    <n v="67585"/>
    <n v="68937"/>
    <n v="36991.343106666674"/>
    <n v="739.99106133333407"/>
    <n v="11848.32"/>
    <n v="0.2271"/>
    <n v="0.22070000000000001"/>
    <n v="15048.998931240269"/>
    <n v="628.85556946666679"/>
    <n v="138.78842418129338"/>
    <n v="767.6439936479602"/>
    <n v="53547.977092888235"/>
  </r>
  <r>
    <x v="23"/>
    <s v="Carbonado School District"/>
    <n v="2466"/>
    <s v="Carbonado Historical School 19"/>
    <n v="0.25609999999999999"/>
    <x v="1"/>
    <n v="188.1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2827"/>
    <s v="Alpine Lakes Elementary"/>
    <n v="0.47270000000000001"/>
    <x v="1"/>
    <n v="233.4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4566"/>
    <s v="Beaver Valley School"/>
    <n v="0.24879999999999999"/>
    <x v="1"/>
    <n v="33.7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3564"/>
    <s v="Cascade High School"/>
    <n v="0.38850000000000001"/>
    <x v="1"/>
    <n v="404.27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5418"/>
    <s v="Cascade Home-Link"/>
    <n v="0.1883"/>
    <x v="1"/>
    <n v="6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4403"/>
    <s v="Icicle River Middle School"/>
    <n v="0.45939999999999998"/>
    <x v="1"/>
    <n v="277.60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5640"/>
    <s v="Kodiak Virtual Academy"/>
    <n v="0.5"/>
    <x v="0"/>
    <n v="7.98"/>
    <n v="0"/>
    <n v="7.98"/>
    <n v="1"/>
    <n v="1"/>
    <n v="7.98"/>
    <n v="15"/>
    <n v="0.53200000000000003"/>
    <n v="1.1000000000000001"/>
    <n v="36"/>
    <n v="21.067200000000003"/>
    <n v="2.3408000000000005E-2"/>
    <n v="67585"/>
    <n v="68937"/>
    <n v="1582.0296800000003"/>
    <n v="31.647615999999971"/>
    <n v="11848.32"/>
    <n v="0.2271"/>
    <n v="0.22070000000000001"/>
    <n v="643.60904373920016"/>
    <n v="26.894621600000004"/>
    <n v="5.9356429871200014"/>
    <n v="32.830264587120006"/>
    <n v="2290.1166043263202"/>
  </r>
  <r>
    <x v="24"/>
    <s v="Cascade School District"/>
    <n v="2760"/>
    <s v="Peshastin Dryden Elementary"/>
    <n v="0.47849999999999998"/>
    <x v="1"/>
    <n v="185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3268"/>
    <s v="CASHMERE HIGH SCHOOL"/>
    <n v="0.39710000000000001"/>
    <x v="1"/>
    <n v="477.9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2315"/>
    <s v="CASHMERE MIDDLE SCHOOL"/>
    <n v="0.43"/>
    <x v="1"/>
    <n v="517.0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2787"/>
    <s v="VALE ELEMENTARY SCHOOL"/>
    <n v="0.44290000000000002"/>
    <x v="1"/>
    <n v="558.8200000000000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"/>
    <s v="Castle Rock School District"/>
    <n v="2762"/>
    <s v="Castle Rock Elementary"/>
    <n v="0.5252"/>
    <x v="0"/>
    <n v="599.62"/>
    <n v="0"/>
    <n v="599.62"/>
    <n v="1"/>
    <n v="1"/>
    <n v="599.62"/>
    <n v="15"/>
    <n v="39.974666666666664"/>
    <n v="1.1000000000000001"/>
    <n v="36"/>
    <n v="1582.9967999999999"/>
    <n v="1.7588853333333332"/>
    <n v="67585"/>
    <n v="68937"/>
    <n v="118874.26525333332"/>
    <n v="2378.0129706666776"/>
    <n v="11848.32"/>
    <n v="0.2271"/>
    <n v="0.22070000000000001"/>
    <n v="48361.009374298126"/>
    <n v="2020.8713037333332"/>
    <n v="446.00629673394667"/>
    <n v="2466.87760046728"/>
    <n v="172080.16519876537"/>
  </r>
  <r>
    <x v="26"/>
    <s v="Castle Rock School District"/>
    <n v="2281"/>
    <s v="Castle Rock High School"/>
    <n v="0.49380000000000002"/>
    <x v="1"/>
    <n v="431.34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"/>
    <s v="Castle Rock School District"/>
    <n v="3969"/>
    <s v="Castle Rock Middle School"/>
    <n v="0.49340000000000001"/>
    <x v="1"/>
    <n v="328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"/>
    <s v="Catalyst Public Schools"/>
    <n v="5607"/>
    <s v="Catalyst Public Schools"/>
    <n v="0.35709999999999997"/>
    <x v="1"/>
    <n v="165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"/>
    <s v="Centerville School District"/>
    <n v="2251"/>
    <s v="Centerville Elementary"/>
    <n v="0.28549999999999998"/>
    <x v="1"/>
    <n v="87.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5472"/>
    <s v="Barker Creek Community School"/>
    <n v="0.42820000000000003"/>
    <x v="1"/>
    <n v="154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2994"/>
    <s v="Brownsville Elementary"/>
    <n v="0.21909999999999999"/>
    <x v="1"/>
    <n v="39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2615"/>
    <s v="Central Kitsap High School"/>
    <n v="0.2581"/>
    <x v="1"/>
    <n v="1443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237"/>
    <s v="Central Kitsap Middle School"/>
    <n v="0.30930000000000002"/>
    <x v="1"/>
    <n v="704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6"/>
    <s v="Clear Creek Elementary School"/>
    <n v="0.4965"/>
    <x v="1"/>
    <n v="33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4"/>
    <s v="Cottonwood Elementary School"/>
    <n v="0.35189999999999999"/>
    <x v="1"/>
    <n v="312.3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341"/>
    <s v="Cougar Valley Elementary"/>
    <n v="0.28420000000000001"/>
    <x v="1"/>
    <n v="297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444"/>
    <s v="Emerald Heights Elementary"/>
    <n v="0.22339999999999999"/>
    <x v="1"/>
    <n v="408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5"/>
    <s v="Esquire Hills Elementary"/>
    <n v="0.48980000000000001"/>
    <x v="1"/>
    <n v="233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791"/>
    <s v="Fairview Middle School"/>
    <n v="0.50719999999999998"/>
    <x v="0"/>
    <n v="612.48"/>
    <n v="0"/>
    <n v="612.48"/>
    <n v="1.18"/>
    <n v="1.18"/>
    <n v="612.48"/>
    <n v="15"/>
    <n v="40.832000000000001"/>
    <n v="1.1000000000000001"/>
    <n v="36"/>
    <n v="1616.9472000000003"/>
    <n v="1.7966080000000004"/>
    <n v="67585"/>
    <n v="68937"/>
    <n v="143280.02698240004"/>
    <n v="2866.2365388799808"/>
    <n v="11848.32"/>
    <n v="0.2271"/>
    <n v="0.22070000000000001"/>
    <n v="54458.259030393863"/>
    <n v="2435.7710586880003"/>
    <n v="537.57467265244168"/>
    <n v="2973.3457313404419"/>
    <n v="203577.86828301431"/>
  </r>
  <r>
    <x v="29"/>
    <s v="Central Kitsap School District"/>
    <n v="4393"/>
    <s v="Green Mountain Elementary"/>
    <n v="0.37540000000000001"/>
    <x v="1"/>
    <n v="289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594"/>
    <s v="John D. Bud Hawk Elementary at Jackson Park"/>
    <n v="0.3805"/>
    <x v="1"/>
    <n v="400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509"/>
    <s v="Klahowya Secondary"/>
    <n v="0.28489999999999999"/>
    <x v="1"/>
    <n v="890.6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00"/>
    <s v="Olympic High School"/>
    <n v="0.40860000000000002"/>
    <x v="1"/>
    <n v="1036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527"/>
    <s v="Pinecrest Elementary"/>
    <n v="0.47049999999999997"/>
    <x v="1"/>
    <n v="332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249"/>
    <s v="Ridgetop Middle School"/>
    <n v="0.36309999999999998"/>
    <x v="1"/>
    <n v="611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372"/>
    <s v="Silver Ridge Elementary"/>
    <n v="0.3271"/>
    <x v="1"/>
    <n v="333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01"/>
    <s v="Silverdale Elementary"/>
    <n v="0.32500000000000001"/>
    <x v="1"/>
    <n v="357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35"/>
    <s v="Woodlands Elementary"/>
    <n v="0.51149999999999995"/>
    <x v="0"/>
    <n v="355"/>
    <n v="0"/>
    <n v="355"/>
    <n v="1.18"/>
    <n v="1.18"/>
    <n v="355"/>
    <n v="15"/>
    <n v="23.666666666666668"/>
    <n v="1.1000000000000001"/>
    <n v="36"/>
    <n v="937.2"/>
    <n v="1.0413333333333334"/>
    <n v="67585"/>
    <n v="68937"/>
    <n v="83046.645733333338"/>
    <n v="1661.3015466666548"/>
    <n v="11848.32"/>
    <n v="0.2271"/>
    <n v="0.22070000000000001"/>
    <n v="31564.593057389335"/>
    <n v="1411.7991213333332"/>
    <n v="311.58406607826663"/>
    <n v="1723.3831874115999"/>
    <n v="117995.92352480094"/>
  </r>
  <r>
    <x v="30"/>
    <s v="Central Valley School District"/>
    <n v="3259"/>
    <s v="Adams Elementary"/>
    <n v="0.49419999999999997"/>
    <x v="1"/>
    <n v="402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260"/>
    <s v="Bowdish Middle School"/>
    <n v="0.52080000000000004"/>
    <x v="0"/>
    <n v="466"/>
    <n v="0"/>
    <n v="466"/>
    <n v="1"/>
    <n v="1"/>
    <n v="466"/>
    <n v="15"/>
    <n v="31.066666666666666"/>
    <n v="1.1000000000000001"/>
    <n v="36"/>
    <n v="1230.2400000000002"/>
    <n v="1.3669333333333336"/>
    <n v="67585"/>
    <n v="68937"/>
    <n v="92384.189333333343"/>
    <n v="1848.0938666666771"/>
    <n v="11848.32"/>
    <n v="0.2271"/>
    <n v="0.22070000000000001"/>
    <n v="37584.187265973334"/>
    <n v="1570.5380533333337"/>
    <n v="346.61774837066673"/>
    <n v="1917.1558017040004"/>
    <n v="133733.62626767738"/>
  </r>
  <r>
    <x v="30"/>
    <s v="Central Valley School District"/>
    <n v="2892"/>
    <s v="Broadway Elementary"/>
    <n v="0.67449999999999999"/>
    <x v="0"/>
    <n v="296"/>
    <n v="0"/>
    <n v="296"/>
    <n v="1"/>
    <n v="1"/>
    <n v="296"/>
    <n v="15"/>
    <n v="19.733333333333334"/>
    <n v="1.1000000000000001"/>
    <n v="36"/>
    <n v="781.44000000000017"/>
    <n v="0.86826666666666685"/>
    <n v="67585"/>
    <n v="68937"/>
    <n v="58681.802666666677"/>
    <n v="1173.8965333333326"/>
    <n v="11848.32"/>
    <n v="0.2271"/>
    <n v="0.22070000000000001"/>
    <n v="23873.217662506671"/>
    <n v="997.59498666666684"/>
    <n v="220.16921355733339"/>
    <n v="1217.7642002240002"/>
    <n v="84946.681062730684"/>
  </r>
  <r>
    <x v="30"/>
    <s v="Central Valley School District"/>
    <n v="3065"/>
    <s v="Central Valley High School"/>
    <n v="0.25530000000000003"/>
    <x v="1"/>
    <n v="2240.8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929"/>
    <s v="Chester Elementary School"/>
    <n v="0.2334"/>
    <x v="1"/>
    <n v="407.2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328"/>
    <s v="CVSD Open Doors Programs"/>
    <n v="0.3624"/>
    <x v="1"/>
    <n v="99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890"/>
    <s v="Evergreen Middle School"/>
    <n v="0.31519999999999998"/>
    <x v="1"/>
    <n v="658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2157"/>
    <s v="Greenacres Elementary"/>
    <n v="0.45190000000000002"/>
    <x v="1"/>
    <n v="545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573"/>
    <s v="Greenacres Middle School"/>
    <n v="0.2742"/>
    <x v="1"/>
    <n v="538.3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185"/>
    <s v="Horizon Middle School"/>
    <n v="0.2177"/>
    <x v="1"/>
    <n v="510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507"/>
    <s v="Liberty Creek Elementary School"/>
    <n v="0.17760000000000001"/>
    <x v="1"/>
    <n v="488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529"/>
    <s v="Liberty Lake Elementary"/>
    <n v="0.216"/>
    <x v="1"/>
    <n v="514.7999999999999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127"/>
    <s v="McDonald Elementary School"/>
    <n v="0.54269999999999996"/>
    <x v="0"/>
    <n v="278.58"/>
    <n v="0"/>
    <n v="278.58"/>
    <n v="1"/>
    <n v="1"/>
    <n v="278.58"/>
    <n v="15"/>
    <n v="18.571999999999999"/>
    <n v="1.1000000000000001"/>
    <n v="36"/>
    <n v="735.45120000000009"/>
    <n v="0.81716800000000012"/>
    <n v="67585"/>
    <n v="68937"/>
    <n v="55228.299280000007"/>
    <n v="1104.8111360000039"/>
    <n v="11848.32"/>
    <n v="0.2271"/>
    <n v="0.22070000000000001"/>
    <n v="22468.246541963203"/>
    <n v="938.88517360000014"/>
    <n v="207.21195781352003"/>
    <n v="1146.0971314135202"/>
    <n v="79947.454089376741"/>
  </r>
  <r>
    <x v="30"/>
    <s v="Central Valley School District"/>
    <n v="3918"/>
    <s v="Mica Peak High School"/>
    <n v="0.50319999999999998"/>
    <x v="0"/>
    <n v="134.76999999999998"/>
    <n v="0"/>
    <n v="134.76999999999998"/>
    <n v="1"/>
    <n v="1"/>
    <n v="134.76999999999998"/>
    <n v="15"/>
    <n v="8.9846666666666657"/>
    <n v="1.1000000000000001"/>
    <n v="36"/>
    <n v="355.7928"/>
    <n v="0.39532533333333331"/>
    <n v="67585"/>
    <n v="68937"/>
    <n v="26718.062653333331"/>
    <n v="534.47985066666661"/>
    <n v="11848.32"/>
    <n v="0.2271"/>
    <n v="0.22070000000000001"/>
    <n v="10869.572785054133"/>
    <n v="454.20904173333327"/>
    <n v="100.24393551054665"/>
    <n v="554.4529772438799"/>
    <n v="38676.568266298003"/>
  </r>
  <r>
    <x v="30"/>
    <s v="Central Valley School District"/>
    <n v="2776"/>
    <s v="North Pines Middle School"/>
    <n v="0.65949999999999998"/>
    <x v="0"/>
    <n v="474.87"/>
    <n v="0"/>
    <n v="474.87"/>
    <n v="1"/>
    <n v="1"/>
    <n v="474.87"/>
    <n v="15"/>
    <n v="31.658000000000001"/>
    <n v="1.1000000000000001"/>
    <n v="36"/>
    <n v="1253.6568000000002"/>
    <n v="1.3929520000000002"/>
    <n v="67585"/>
    <n v="68937"/>
    <n v="94142.660920000009"/>
    <n v="1883.2711039999995"/>
    <n v="11848.32"/>
    <n v="0.2271"/>
    <n v="0.22070000000000001"/>
    <n v="38299.577268224806"/>
    <n v="1600.4322004000001"/>
    <n v="353.21538662828004"/>
    <n v="1953.6475870282802"/>
    <n v="136279.1568792531"/>
  </r>
  <r>
    <x v="30"/>
    <s v="Central Valley School District"/>
    <n v="2113"/>
    <s v="Opportunity Elementary"/>
    <n v="0.64439999999999997"/>
    <x v="0"/>
    <n v="621.5"/>
    <n v="0"/>
    <n v="621.5"/>
    <n v="1"/>
    <n v="1"/>
    <n v="621.5"/>
    <n v="15"/>
    <n v="41.43333333333333"/>
    <n v="1.1000000000000001"/>
    <n v="36"/>
    <n v="1640.76"/>
    <n v="1.8230666666666666"/>
    <n v="67585"/>
    <n v="68937"/>
    <n v="123211.96066666667"/>
    <n v="2464.7861333333276"/>
    <n v="11848.32"/>
    <n v="0.2271"/>
    <n v="0.22070000000000001"/>
    <n v="50125.691815026665"/>
    <n v="2094.6124466666665"/>
    <n v="462.2809669793333"/>
    <n v="2556.8934136459998"/>
    <n v="178359.33202867265"/>
  </r>
  <r>
    <x v="30"/>
    <s v="Central Valley School District"/>
    <n v="4098"/>
    <s v="Ponderosa Elementary"/>
    <n v="0.2903"/>
    <x v="1"/>
    <n v="391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2953"/>
    <s v="Progress Elementary School"/>
    <n v="0.57689999999999997"/>
    <x v="0"/>
    <n v="219.5"/>
    <n v="0"/>
    <n v="219.5"/>
    <n v="1"/>
    <n v="1"/>
    <n v="219.5"/>
    <n v="15"/>
    <n v="14.633333333333333"/>
    <n v="1.1000000000000001"/>
    <n v="36"/>
    <n v="579.48"/>
    <n v="0.6438666666666667"/>
    <n v="67585"/>
    <n v="68937"/>
    <n v="43515.72866666667"/>
    <n v="870.507733333332"/>
    <n v="11848.32"/>
    <n v="0.2271"/>
    <n v="0.22070000000000001"/>
    <n v="17703.281340946669"/>
    <n v="739.77060666666671"/>
    <n v="163.26737289133334"/>
    <n v="903.03797955800007"/>
    <n v="62992.555720504672"/>
  </r>
  <r>
    <x v="30"/>
    <s v="Central Valley School District"/>
    <n v="5541"/>
    <s v="Riverbend Elementary School"/>
    <n v="0.29530000000000001"/>
    <x v="1"/>
    <n v="460.7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003"/>
    <s v="School to Life"/>
    <n v="0.51039999999999996"/>
    <x v="0"/>
    <n v="29.51"/>
    <n v="0"/>
    <n v="29.51"/>
    <n v="1"/>
    <n v="1"/>
    <n v="29.51"/>
    <n v="15"/>
    <n v="1.9673333333333334"/>
    <n v="1.1000000000000001"/>
    <n v="36"/>
    <n v="77.906400000000005"/>
    <n v="8.6562666666666677E-2"/>
    <n v="67585"/>
    <n v="68937"/>
    <n v="5850.3378266666678"/>
    <n v="117.03272533333256"/>
    <n v="11848.32"/>
    <n v="0.2271"/>
    <n v="0.22070000000000001"/>
    <n v="2380.0630176370669"/>
    <n v="99.456175866666655"/>
    <n v="21.949978013773332"/>
    <n v="121.40615388043999"/>
    <n v="8468.8397235175071"/>
  </r>
  <r>
    <x v="30"/>
    <s v="Central Valley School District"/>
    <n v="5552"/>
    <s v="Selkirk Middle School"/>
    <n v="0.22170000000000001"/>
    <x v="1"/>
    <n v="519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307"/>
    <s v="South Pines Elementary"/>
    <n v="0.50180000000000002"/>
    <x v="0"/>
    <n v="317.47000000000003"/>
    <n v="0"/>
    <n v="317.47000000000003"/>
    <n v="1"/>
    <n v="1"/>
    <n v="317.47000000000003"/>
    <n v="15"/>
    <n v="21.164666666666669"/>
    <n v="1.1000000000000001"/>
    <n v="36"/>
    <n v="838.12080000000014"/>
    <n v="0.93124533333333348"/>
    <n v="67585"/>
    <n v="68937"/>
    <n v="62938.215853333342"/>
    <n v="1259.0436906666655"/>
    <n v="11848.32"/>
    <n v="0.2271"/>
    <n v="0.22070000000000001"/>
    <n v="25604.832470662135"/>
    <n v="1069.9543257333335"/>
    <n v="236.13891968934669"/>
    <n v="1306.0932454226802"/>
    <n v="91108.185260084821"/>
  </r>
  <r>
    <x v="30"/>
    <s v="Central Valley School District"/>
    <n v="1964"/>
    <s v="Spokane Valley Learning Academy"/>
    <n v="0.2467"/>
    <x v="1"/>
    <n v="102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278"/>
    <s v="Spokane Valley Tech"/>
    <n v="5.4100000000000002E-2"/>
    <x v="1"/>
    <n v="42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542"/>
    <s v="STEM Academy at SVT"/>
    <n v="0.17710000000000001"/>
    <x v="1"/>
    <n v="157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465"/>
    <s v="Summit School"/>
    <n v="0.24410000000000001"/>
    <x v="1"/>
    <n v="356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160"/>
    <s v="Sunrise Elementary"/>
    <n v="0.1459"/>
    <x v="1"/>
    <n v="649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064"/>
    <s v="University Elementary School"/>
    <n v="0.49249999999999999"/>
    <x v="1"/>
    <n v="292.5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415"/>
    <s v="University High School"/>
    <n v="0.35770000000000002"/>
    <x v="1"/>
    <n v="1583.67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"/>
    <s v="Centralia School District"/>
    <n v="2166"/>
    <s v="Centralia High School"/>
    <n v="0.67769999999999997"/>
    <x v="0"/>
    <n v="922.65"/>
    <n v="0"/>
    <n v="922.65"/>
    <n v="1"/>
    <n v="1"/>
    <n v="922.65"/>
    <n v="15"/>
    <n v="61.51"/>
    <n v="1.1000000000000001"/>
    <n v="36"/>
    <n v="2435.7960000000003"/>
    <n v="2.7064400000000002"/>
    <n v="67585"/>
    <n v="68937"/>
    <n v="182914.74740000002"/>
    <n v="3659.1068799999775"/>
    <n v="11848.32"/>
    <n v="0.2271"/>
    <n v="0.22070000000000001"/>
    <n v="74414.271203756012"/>
    <n v="3109.5642379999999"/>
    <n v="686.28082732660005"/>
    <n v="3795.8450653266"/>
    <n v="264783.97054908262"/>
  </r>
  <r>
    <x v="31"/>
    <s v="Centralia School District"/>
    <n v="3240"/>
    <s v="Centralia Middle School"/>
    <n v="0.76919999999999999"/>
    <x v="0"/>
    <n v="509.92"/>
    <n v="0"/>
    <n v="509.92"/>
    <n v="1"/>
    <n v="1"/>
    <n v="509.92"/>
    <n v="15"/>
    <n v="33.994666666666667"/>
    <n v="1.1000000000000001"/>
    <n v="36"/>
    <n v="1346.1888000000001"/>
    <n v="1.4957653333333334"/>
    <n v="67585"/>
    <n v="68937"/>
    <n v="101091.30005333334"/>
    <n v="2022.274730666657"/>
    <n v="11848.32"/>
    <n v="0.2271"/>
    <n v="0.22070000000000001"/>
    <n v="41126.456589410125"/>
    <n v="1718.5595797333335"/>
    <n v="379.28609924714669"/>
    <n v="2097.8456789804804"/>
    <n v="146337.87705239063"/>
  </r>
  <r>
    <x v="31"/>
    <s v="Centralia School District"/>
    <n v="2244"/>
    <s v="Edison Elementary"/>
    <n v="0.69799999999999995"/>
    <x v="0"/>
    <n v="309"/>
    <n v="0"/>
    <n v="309"/>
    <n v="1"/>
    <n v="1"/>
    <n v="309"/>
    <n v="15"/>
    <n v="20.6"/>
    <n v="1.1000000000000001"/>
    <n v="36"/>
    <n v="815.7600000000001"/>
    <n v="0.90640000000000009"/>
    <n v="67585"/>
    <n v="68937"/>
    <n v="61259.044000000009"/>
    <n v="1225.4527999999991"/>
    <n v="11848.32"/>
    <n v="0.2271"/>
    <n v="0.22070000000000001"/>
    <n v="24921.703573360002"/>
    <n v="1041.4082800000001"/>
    <n v="229.83880739600002"/>
    <n v="1271.2470873960001"/>
    <n v="88677.447460756011"/>
  </r>
  <r>
    <x v="31"/>
    <s v="Centralia School District"/>
    <n v="2704"/>
    <s v="Fords Prairie Elementary"/>
    <n v="0.6855"/>
    <x v="0"/>
    <n v="450.71"/>
    <n v="0"/>
    <n v="450.71"/>
    <n v="1"/>
    <n v="1"/>
    <n v="450.71"/>
    <n v="15"/>
    <n v="30.047333333333331"/>
    <n v="1.1000000000000001"/>
    <n v="36"/>
    <n v="1189.8744000000002"/>
    <n v="1.3220826666666667"/>
    <n v="67585"/>
    <n v="68937"/>
    <n v="89352.957026666671"/>
    <n v="1787.4557653333322"/>
    <n v="11848.32"/>
    <n v="0.2271"/>
    <n v="0.22070000000000001"/>
    <n v="36351.006529285063"/>
    <n v="1519.0068798666668"/>
    <n v="335.2448183865734"/>
    <n v="1854.2516982532402"/>
    <n v="129345.67101953831"/>
  </r>
  <r>
    <x v="31"/>
    <s v="Centralia School District"/>
    <n v="5359"/>
    <s v="Futurus High School"/>
    <n v="0.72340000000000004"/>
    <x v="0"/>
    <n v="56.58"/>
    <n v="0"/>
    <n v="56.58"/>
    <n v="1"/>
    <n v="1"/>
    <n v="56.58"/>
    <n v="15"/>
    <n v="3.7719999999999998"/>
    <n v="1.1000000000000001"/>
    <n v="36"/>
    <n v="149.37120000000002"/>
    <n v="0.165968"/>
    <n v="67585"/>
    <n v="68937"/>
    <n v="11216.94728"/>
    <n v="224.38873600000079"/>
    <n v="11848.32"/>
    <n v="0.2271"/>
    <n v="0.22070000000000001"/>
    <n v="4563.3332950832009"/>
    <n v="190.68893360000001"/>
    <n v="42.085047645520007"/>
    <n v="232.77398124552002"/>
    <n v="16237.443292328722"/>
  </r>
  <r>
    <x v="31"/>
    <s v="Centralia School District"/>
    <n v="3172"/>
    <s v="Jefferson Lincoln Elementary"/>
    <n v="0.83909999999999996"/>
    <x v="0"/>
    <n v="434.7"/>
    <n v="0"/>
    <n v="434.7"/>
    <n v="1"/>
    <n v="1"/>
    <n v="434.7"/>
    <n v="15"/>
    <n v="28.98"/>
    <n v="1.1000000000000001"/>
    <n v="36"/>
    <n v="1147.6080000000002"/>
    <n v="1.2751200000000003"/>
    <n v="67585"/>
    <n v="68937"/>
    <n v="86178.98520000001"/>
    <n v="1723.962240000008"/>
    <n v="11848.32"/>
    <n v="0.2271"/>
    <n v="0.22070000000000001"/>
    <n v="35059.755803688007"/>
    <n v="1465.0491240000001"/>
    <n v="323.33634166680002"/>
    <n v="1788.3854656668002"/>
    <n v="124751.08870935482"/>
  </r>
  <r>
    <x v="31"/>
    <s v="Centralia School District"/>
    <n v="2291"/>
    <s v="Oakview Elementary School"/>
    <n v="0.81540000000000001"/>
    <x v="0"/>
    <n v="331.12"/>
    <n v="0"/>
    <n v="331.12"/>
    <n v="1"/>
    <n v="1"/>
    <n v="331.12"/>
    <n v="15"/>
    <n v="22.074666666666666"/>
    <n v="1.1000000000000001"/>
    <n v="36"/>
    <n v="874.15679999999998"/>
    <n v="0.97128533333333333"/>
    <n v="67585"/>
    <n v="68937"/>
    <n v="65644.319253333335"/>
    <n v="1313.1777706666617"/>
    <n v="11848.32"/>
    <n v="0.2271"/>
    <n v="0.22070000000000001"/>
    <n v="26705.74267705813"/>
    <n v="1115.9582837333332"/>
    <n v="246.29199321994665"/>
    <n v="1362.2502769532798"/>
    <n v="95025.489978011406"/>
  </r>
  <r>
    <x v="31"/>
    <s v="Centralia School District"/>
    <n v="2768"/>
    <s v="Washington Elementary School"/>
    <n v="0.8397"/>
    <x v="0"/>
    <n v="309.24"/>
    <n v="0"/>
    <n v="309.24"/>
    <n v="1"/>
    <n v="1"/>
    <n v="309.24"/>
    <n v="15"/>
    <n v="20.616"/>
    <n v="1.1000000000000001"/>
    <n v="36"/>
    <n v="816.39360000000011"/>
    <n v="0.90710400000000013"/>
    <n v="67585"/>
    <n v="68937"/>
    <n v="61306.623840000007"/>
    <n v="1226.4046080000044"/>
    <n v="11848.32"/>
    <n v="0.2271"/>
    <n v="0.22070000000000001"/>
    <n v="24941.060236329606"/>
    <n v="1042.2171408000002"/>
    <n v="230.01732297456005"/>
    <n v="1272.2344637745603"/>
    <n v="88746.323148104173"/>
  </r>
  <r>
    <x v="32"/>
    <s v="Chehalis School District"/>
    <n v="4311"/>
    <s v="Chehalis Middle School"/>
    <n v="0.47699999999999998"/>
    <x v="1"/>
    <n v="651.3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2"/>
    <s v="Chehalis School District"/>
    <n v="5509"/>
    <s v="James W Lintott Elementary School"/>
    <n v="0.50419999999999998"/>
    <x v="0"/>
    <n v="621.21"/>
    <n v="0"/>
    <n v="621.21"/>
    <n v="1"/>
    <n v="1.04"/>
    <n v="621.21"/>
    <n v="15"/>
    <n v="41.414000000000001"/>
    <n v="1.1000000000000001"/>
    <n v="36"/>
    <n v="1639.9944000000003"/>
    <n v="1.8222160000000003"/>
    <n v="67585"/>
    <n v="68937"/>
    <n v="123154.46836000001"/>
    <n v="7488.3602076800016"/>
    <n v="11848.32"/>
    <n v="0.2271"/>
    <n v="0.22070000000000001"/>
    <n v="51211.259139510978"/>
    <n v="2177.3804761280003"/>
    <n v="480.54787108144967"/>
    <n v="2657.9283472094498"/>
    <n v="184512.01605440042"/>
  </r>
  <r>
    <x v="32"/>
    <s v="Chehalis School District"/>
    <n v="5369"/>
    <s v="Lewis County Alternative School"/>
    <n v="0.70489999999999997"/>
    <x v="0"/>
    <n v="29.82"/>
    <n v="0"/>
    <n v="29.82"/>
    <n v="1"/>
    <n v="1.04"/>
    <n v="29.82"/>
    <n v="15"/>
    <n v="1.988"/>
    <n v="1.1000000000000001"/>
    <n v="36"/>
    <n v="78.724800000000016"/>
    <n v="8.7472000000000022E-2"/>
    <n v="67585"/>
    <n v="68937"/>
    <n v="5911.7951200000016"/>
    <n v="359.46443455999997"/>
    <n v="11848.32"/>
    <n v="0.2271"/>
    <n v="0.22070000000000001"/>
    <n v="2458.2987194993921"/>
    <n v="104.52099257600003"/>
    <n v="23.067783061523208"/>
    <n v="127.58877563752324"/>
    <n v="8857.1470496969159"/>
  </r>
  <r>
    <x v="32"/>
    <s v="Chehalis School District"/>
    <n v="5510"/>
    <s v="Orin C Smith Elementary School"/>
    <n v="0.52010000000000001"/>
    <x v="0"/>
    <n v="657.13"/>
    <n v="0"/>
    <n v="657.13"/>
    <n v="1"/>
    <n v="1.04"/>
    <n v="657.13"/>
    <n v="15"/>
    <n v="43.808666666666667"/>
    <n v="1.1000000000000001"/>
    <n v="36"/>
    <n v="1734.8232"/>
    <n v="1.9275813333333334"/>
    <n v="67585"/>
    <n v="68937"/>
    <n v="130275.58441333333"/>
    <n v="7921.3569377066742"/>
    <n v="11848.32"/>
    <n v="0.2271"/>
    <n v="0.22070000000000001"/>
    <n v="54172.429159779858"/>
    <n v="2303.282355850667"/>
    <n v="508.33441593624224"/>
    <n v="2811.6167717869093"/>
    <n v="195180.98728260677"/>
  </r>
  <r>
    <x v="32"/>
    <s v="Chehalis School District"/>
    <n v="2799"/>
    <s v="W F West High School"/>
    <n v="0.36780000000000002"/>
    <x v="1"/>
    <n v="940.2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2954"/>
    <s v="Betz Elementary"/>
    <n v="0.4763"/>
    <x v="1"/>
    <n v="395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126"/>
    <s v="Birth To Three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3610"/>
    <s v="Cheney High School"/>
    <n v="0.4249"/>
    <x v="1"/>
    <n v="1362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2447"/>
    <s v="Cheney Middle School"/>
    <n v="0.4582"/>
    <x v="1"/>
    <n v="632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396"/>
    <s v="Cheney Open Doors"/>
    <n v="0.53739999999999999"/>
    <x v="0"/>
    <n v="11.4"/>
    <n v="0"/>
    <n v="11.4"/>
    <n v="1"/>
    <n v="1"/>
    <n v="11.4"/>
    <n v="15"/>
    <n v="0.76"/>
    <n v="1.1000000000000001"/>
    <n v="36"/>
    <n v="30.096000000000004"/>
    <n v="3.3440000000000004E-2"/>
    <n v="67585"/>
    <n v="68937"/>
    <n v="2260.0424000000003"/>
    <n v="45.210880000000088"/>
    <n v="11848.32"/>
    <n v="0.2271"/>
    <n v="0.22070000000000001"/>
    <n v="919.44149105600013"/>
    <n v="38.420888000000005"/>
    <n v="8.4794899816000022"/>
    <n v="46.900377981600009"/>
    <n v="3271.5951490376001"/>
  </r>
  <r>
    <x v="33"/>
    <s v="Cheney School District"/>
    <n v="5035"/>
    <s v="HomeWorks"/>
    <n v="0.35920000000000002"/>
    <x v="1"/>
    <n v="152.27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294"/>
    <s v="Phil Snowdon Elementary"/>
    <n v="0.4592"/>
    <x v="1"/>
    <n v="435.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3761"/>
    <s v="Salnave Elementary"/>
    <n v="0.57989999999999997"/>
    <x v="0"/>
    <n v="289.44"/>
    <n v="0"/>
    <n v="289.44"/>
    <n v="1"/>
    <n v="1"/>
    <n v="289.44"/>
    <n v="15"/>
    <n v="19.295999999999999"/>
    <n v="1.1000000000000001"/>
    <n v="36"/>
    <n v="764.12159999999994"/>
    <n v="0.84902399999999989"/>
    <n v="67585"/>
    <n v="68937"/>
    <n v="57381.287039999996"/>
    <n v="1147.8804479999962"/>
    <n v="11848.32"/>
    <n v="0.2271"/>
    <n v="0.22070000000000001"/>
    <n v="23344.135541337597"/>
    <n v="975.48612479999986"/>
    <n v="215.28978774335997"/>
    <n v="1190.7759125433599"/>
    <n v="83064.078941880958"/>
  </r>
  <r>
    <x v="33"/>
    <s v="Cheney School District"/>
    <n v="2814"/>
    <s v="Sunset Elementary"/>
    <n v="0.70750000000000002"/>
    <x v="0"/>
    <n v="524.12"/>
    <n v="0"/>
    <n v="524.12"/>
    <n v="1"/>
    <n v="1"/>
    <n v="524.12"/>
    <n v="15"/>
    <n v="34.941333333333333"/>
    <n v="1.1000000000000001"/>
    <n v="36"/>
    <n v="1383.6768000000002"/>
    <n v="1.5374186666666669"/>
    <n v="67585"/>
    <n v="68937"/>
    <n v="103906.44058666668"/>
    <n v="2078.5900373333425"/>
    <n v="11848.32"/>
    <n v="0.2271"/>
    <n v="0.22070000000000001"/>
    <n v="42271.72581511148"/>
    <n v="1766.4171770666669"/>
    <n v="389.84827097861341"/>
    <n v="2156.2654480452802"/>
    <n v="150413.02188715679"/>
  </r>
  <r>
    <x v="33"/>
    <s v="Cheney School District"/>
    <n v="1769"/>
    <s v="Three Springs High School"/>
    <n v="0.72160000000000002"/>
    <x v="0"/>
    <n v="67.599999999999994"/>
    <n v="0"/>
    <n v="67.599999999999994"/>
    <n v="1"/>
    <n v="1"/>
    <n v="67.599999999999994"/>
    <n v="15"/>
    <n v="4.5066666666666659"/>
    <n v="1.1000000000000001"/>
    <n v="36"/>
    <n v="178.46399999999997"/>
    <n v="0.19829333333333329"/>
    <n v="67585"/>
    <n v="68937"/>
    <n v="13401.654933333331"/>
    <n v="268.09258666666574"/>
    <n v="11848.32"/>
    <n v="0.2271"/>
    <n v="0.22070000000000001"/>
    <n v="5452.1267364373325"/>
    <n v="227.82912533333331"/>
    <n v="50.281887961066666"/>
    <n v="278.11101329439998"/>
    <n v="19399.985269731733"/>
  </r>
  <r>
    <x v="33"/>
    <s v="Cheney School District"/>
    <n v="5269"/>
    <s v="Westwood Middle School"/>
    <n v="0.52559999999999996"/>
    <x v="0"/>
    <n v="558.98"/>
    <n v="0"/>
    <n v="558.98"/>
    <n v="1"/>
    <n v="1"/>
    <n v="558.98"/>
    <n v="15"/>
    <n v="37.265333333333338"/>
    <n v="1.1000000000000001"/>
    <n v="36"/>
    <n v="1475.7072000000003"/>
    <n v="1.6396746666666671"/>
    <n v="67585"/>
    <n v="68937"/>
    <n v="110817.41234666669"/>
    <n v="2216.8401493333367"/>
    <n v="11848.32"/>
    <n v="0.2271"/>
    <n v="0.22070000000000001"/>
    <n v="45083.281111445875"/>
    <n v="1883.904208266667"/>
    <n v="415.77765876445341"/>
    <n v="2299.6818670311204"/>
    <n v="160417.21547447701"/>
  </r>
  <r>
    <x v="33"/>
    <s v="Cheney School District"/>
    <n v="3309"/>
    <s v="Windsor Elementary"/>
    <n v="0.38240000000000002"/>
    <x v="1"/>
    <n v="5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4"/>
    <s v="Chewelah School District"/>
    <n v="5523"/>
    <s v="Chewelah Open Doors Reengagement Program"/>
    <n v="0.8387"/>
    <x v="0"/>
    <n v="10.1"/>
    <n v="0"/>
    <n v="10.1"/>
    <n v="1"/>
    <n v="1"/>
    <n v="10.1"/>
    <n v="15"/>
    <n v="0.67333333333333334"/>
    <n v="1.1000000000000001"/>
    <n v="36"/>
    <n v="26.664000000000001"/>
    <n v="2.9626666666666669E-2"/>
    <n v="67585"/>
    <n v="68937"/>
    <n v="2002.3182666666669"/>
    <n v="40.055253333333212"/>
    <n v="11848.32"/>
    <n v="0.2271"/>
    <n v="0.22070000000000001"/>
    <n v="814.59289997066662"/>
    <n v="34.039558666666665"/>
    <n v="7.512530597733333"/>
    <n v="41.552089264399996"/>
    <n v="2898.5185092350666"/>
  </r>
  <r>
    <x v="34"/>
    <s v="Chewelah School District"/>
    <n v="2664"/>
    <s v="Gess Elementary"/>
    <n v="0.61019999999999996"/>
    <x v="0"/>
    <n v="258.5"/>
    <n v="0"/>
    <n v="258.5"/>
    <n v="1"/>
    <n v="1"/>
    <n v="258.5"/>
    <n v="15"/>
    <n v="17.233333333333334"/>
    <n v="1.1000000000000001"/>
    <n v="36"/>
    <n v="682.44000000000017"/>
    <n v="0.75826666666666687"/>
    <n v="67585"/>
    <n v="68937"/>
    <n v="51247.452666666679"/>
    <n v="1025.1765333333315"/>
    <n v="11848.32"/>
    <n v="0.2271"/>
    <n v="0.22070000000000001"/>
    <n v="20848.739073506673"/>
    <n v="871.21048666666684"/>
    <n v="192.27615440733337"/>
    <n v="1063.4866410740001"/>
    <n v="74184.85491458069"/>
  </r>
  <r>
    <x v="34"/>
    <s v="Chewelah School District"/>
    <n v="2404"/>
    <s v="Jenkins Junior/Senior High"/>
    <n v="0.4995"/>
    <x v="1"/>
    <n v="276.95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4"/>
    <s v="Chewelah School District"/>
    <n v="1763"/>
    <s v="Quartzite Learning"/>
    <n v="0.49299999999999999"/>
    <x v="1"/>
    <n v="157.229999999999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5"/>
    <s v="Chief Leschi Tribal Compact"/>
    <n v="5549"/>
    <s v="Chief Leschi Schools"/>
    <n v="0.36599999999999999"/>
    <x v="1"/>
    <n v="552.3499999999999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6"/>
    <s v="Chimacum School District"/>
    <n v="4552"/>
    <s v="Chimacum Creek Primary School"/>
    <n v="0.51439999999999997"/>
    <x v="0"/>
    <n v="142.30000000000001"/>
    <n v="0"/>
    <n v="142.30000000000001"/>
    <n v="1.1200000000000001"/>
    <n v="1.1200000000000001"/>
    <n v="142.30000000000001"/>
    <n v="15"/>
    <n v="9.4866666666666681"/>
    <n v="1.1000000000000001"/>
    <n v="36"/>
    <n v="375.67200000000008"/>
    <n v="0.41741333333333341"/>
    <n v="67585"/>
    <n v="68937"/>
    <n v="31596.185749333345"/>
    <n v="632.06396586666233"/>
    <n v="11848.32"/>
    <n v="0.2271"/>
    <n v="0.22070000000000001"/>
    <n v="12260.637046540376"/>
    <n v="537.13749525333344"/>
    <n v="118.54624520241069"/>
    <n v="655.6837404557441"/>
    <n v="45144.570502196126"/>
  </r>
  <r>
    <x v="36"/>
    <s v="Chimacum School District"/>
    <n v="2697"/>
    <s v="Chimacum Elementary School"/>
    <n v="0.55069999999999997"/>
    <x v="0"/>
    <n v="202.6"/>
    <n v="0"/>
    <n v="202.6"/>
    <n v="1.1200000000000001"/>
    <n v="1.1200000000000001"/>
    <n v="202.6"/>
    <n v="15"/>
    <n v="13.506666666666666"/>
    <n v="1.1000000000000001"/>
    <n v="36"/>
    <n v="534.86400000000003"/>
    <n v="0.59429333333333334"/>
    <n v="67585"/>
    <n v="68937"/>
    <n v="44985.152725333341"/>
    <n v="899.90273706665903"/>
    <n v="11848.32"/>
    <n v="0.2271"/>
    <n v="0.22070000000000001"/>
    <n v="17456.114305193812"/>
    <n v="764.75092437333331"/>
    <n v="168.78052900919468"/>
    <n v="933.53145338252796"/>
    <n v="64274.701220976342"/>
  </r>
  <r>
    <x v="36"/>
    <s v="Chimacum School District"/>
    <n v="3275"/>
    <s v="Chimacum Junior/Senior High School"/>
    <n v="0.44259999999999999"/>
    <x v="1"/>
    <n v="301.739999999999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6"/>
    <s v="Chimacum School District"/>
    <n v="1724"/>
    <s v="PI Program"/>
    <n v="0.4446"/>
    <x v="1"/>
    <n v="67.4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2299"/>
    <s v="Charles Francis Adams High School"/>
    <n v="0.4909"/>
    <x v="1"/>
    <n v="788.079999999999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5644"/>
    <s v="Clarkston Home Alliance"/>
    <n v="0.4"/>
    <x v="1"/>
    <n v="12.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1617"/>
    <s v="Educational Opportunity Center"/>
    <n v="0.70369999999999999"/>
    <x v="0"/>
    <n v="72.099999999999994"/>
    <n v="0"/>
    <n v="72.099999999999994"/>
    <n v="1"/>
    <n v="1"/>
    <n v="72.099999999999994"/>
    <n v="15"/>
    <n v="4.8066666666666666"/>
    <n v="1.1000000000000001"/>
    <n v="36"/>
    <n v="190.34400000000002"/>
    <n v="0.21149333333333337"/>
    <n v="67585"/>
    <n v="68937"/>
    <n v="14293.776933333336"/>
    <n v="285.9389866666661"/>
    <n v="11848.32"/>
    <n v="0.2271"/>
    <n v="0.22070000000000001"/>
    <n v="5815.0641671173344"/>
    <n v="242.99526533333338"/>
    <n v="53.62905505906668"/>
    <n v="296.62432039240008"/>
    <n v="20691.404407509737"/>
  </r>
  <r>
    <x v="37"/>
    <s v="Clarkston School District"/>
    <n v="5413"/>
    <s v="Educational Opportunity Center Reengagement"/>
    <n v="0.66490000000000005"/>
    <x v="0"/>
    <n v="11.3"/>
    <n v="0"/>
    <n v="11.3"/>
    <n v="1"/>
    <n v="1"/>
    <n v="11.3"/>
    <n v="15"/>
    <n v="0.75333333333333341"/>
    <n v="1.1000000000000001"/>
    <n v="36"/>
    <n v="29.832000000000004"/>
    <n v="3.3146666666666671E-2"/>
    <n v="67585"/>
    <n v="68937"/>
    <n v="2240.217466666667"/>
    <n v="44.814293333333353"/>
    <n v="11848.32"/>
    <n v="0.2271"/>
    <n v="0.22070000000000001"/>
    <n v="911.37621481866677"/>
    <n v="38.083862666666668"/>
    <n v="8.4051084905333333"/>
    <n v="46.488971157199998"/>
    <n v="3242.8969459758673"/>
  </r>
  <r>
    <x v="37"/>
    <s v="Clarkston School District"/>
    <n v="2962"/>
    <s v="Grantham Elementary"/>
    <n v="0.83779999999999999"/>
    <x v="0"/>
    <n v="287.7"/>
    <n v="0"/>
    <n v="287.7"/>
    <n v="1"/>
    <n v="1"/>
    <n v="287.7"/>
    <n v="15"/>
    <n v="19.18"/>
    <n v="1.1000000000000001"/>
    <n v="36"/>
    <n v="759.52800000000013"/>
    <n v="0.84392000000000011"/>
    <n v="67585"/>
    <n v="68937"/>
    <n v="57036.333200000008"/>
    <n v="1140.97984"/>
    <n v="11848.32"/>
    <n v="0.2271"/>
    <n v="0.22070000000000001"/>
    <n v="23203.799734808003"/>
    <n v="969.62188400000014"/>
    <n v="213.99554979880003"/>
    <n v="1183.6174337988002"/>
    <n v="82564.730208606808"/>
  </r>
  <r>
    <x v="37"/>
    <s v="Clarkston School District"/>
    <n v="4384"/>
    <s v="Heights Elementary"/>
    <n v="0.32129999999999997"/>
    <x v="1"/>
    <n v="335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3266"/>
    <s v="Highland Elementary"/>
    <n v="0.74429999999999996"/>
    <x v="0"/>
    <n v="276"/>
    <n v="0"/>
    <n v="276"/>
    <n v="1"/>
    <n v="1"/>
    <n v="276"/>
    <n v="15"/>
    <n v="18.399999999999999"/>
    <n v="1.1000000000000001"/>
    <n v="36"/>
    <n v="728.64"/>
    <n v="0.80959999999999999"/>
    <n v="67585"/>
    <n v="68937"/>
    <n v="54716.815999999999"/>
    <n v="1094.5792000000001"/>
    <n v="11848.32"/>
    <n v="0.2271"/>
    <n v="0.22070000000000001"/>
    <n v="22260.162415039998"/>
    <n v="930.18992000000003"/>
    <n v="205.29291534400002"/>
    <n v="1135.482835344"/>
    <n v="79207.040450383982"/>
  </r>
  <r>
    <x v="37"/>
    <s v="Clarkston School District"/>
    <n v="2501"/>
    <s v="Lincoln Middle School"/>
    <n v="0.58819999999999995"/>
    <x v="0"/>
    <n v="377.62"/>
    <n v="0"/>
    <n v="377.62"/>
    <n v="1"/>
    <n v="1"/>
    <n v="377.62"/>
    <n v="15"/>
    <n v="25.174666666666667"/>
    <n v="1.1000000000000001"/>
    <n v="36"/>
    <n v="996.91680000000008"/>
    <n v="1.1076853333333334"/>
    <n v="67585"/>
    <n v="68937"/>
    <n v="74862.913253333332"/>
    <n v="1497.5905706666672"/>
    <n v="11848.32"/>
    <n v="0.2271"/>
    <n v="0.22070000000000001"/>
    <n v="30456.096127418132"/>
    <n v="1272.6750637333334"/>
    <n v="280.87938656594667"/>
    <n v="1553.5544502992802"/>
    <n v="108370.15440171742"/>
  </r>
  <r>
    <x v="37"/>
    <s v="Clarkston School District"/>
    <n v="2823"/>
    <s v="Parkway Elementary"/>
    <n v="0.64170000000000005"/>
    <x v="0"/>
    <n v="298.37"/>
    <n v="0"/>
    <n v="298.37"/>
    <n v="1"/>
    <n v="1"/>
    <n v="298.37"/>
    <n v="15"/>
    <n v="19.891333333333332"/>
    <n v="1.1000000000000001"/>
    <n v="36"/>
    <n v="787.69680000000005"/>
    <n v="0.8752186666666667"/>
    <n v="67585"/>
    <n v="68937"/>
    <n v="59151.653586666667"/>
    <n v="1183.2956373333363"/>
    <n v="11848.32"/>
    <n v="0.2271"/>
    <n v="0.22070000000000001"/>
    <n v="24064.364709331468"/>
    <n v="1005.5824870666668"/>
    <n v="221.93205489561336"/>
    <n v="1227.5145419622802"/>
    <n v="85626.828475293747"/>
  </r>
  <r>
    <x v="37"/>
    <s v="Clarkston School District"/>
    <n v="3616"/>
    <s v="Special Services"/>
    <n v="0.36459999999999998"/>
    <x v="1"/>
    <n v="4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2328"/>
    <s v="Cle Elum Roslyn Elementary"/>
    <n v="0.42030000000000001"/>
    <x v="1"/>
    <n v="353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2329"/>
    <s v="Cle Elum Roslyn High School"/>
    <n v="0.33300000000000002"/>
    <x v="1"/>
    <n v="232.8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1987"/>
    <s v="Swiftwater Learning Center"/>
    <n v="0.60170000000000001"/>
    <x v="0"/>
    <n v="23.46"/>
    <n v="0"/>
    <n v="23.46"/>
    <n v="1"/>
    <n v="1"/>
    <n v="23.46"/>
    <n v="15"/>
    <n v="1.5640000000000001"/>
    <n v="1.1000000000000001"/>
    <n v="36"/>
    <n v="61.934400000000004"/>
    <n v="6.8816000000000002E-2"/>
    <n v="67585"/>
    <n v="68937"/>
    <n v="4650.9293600000001"/>
    <n v="93.039232000000084"/>
    <n v="11848.32"/>
    <n v="0.2271"/>
    <n v="0.22070000000000001"/>
    <n v="1892.1138052784002"/>
    <n v="79.066143199999999"/>
    <n v="17.449897804239999"/>
    <n v="96.516041004239995"/>
    <n v="6732.59843828264"/>
  </r>
  <r>
    <x v="38"/>
    <s v="Cle Elum-Roslyn School District"/>
    <n v="2570"/>
    <s v="Walter Strom Middle School"/>
    <n v="0.4249"/>
    <x v="1"/>
    <n v="232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1825"/>
    <s v="Alfaretta House"/>
    <n v="0.69789999999999996"/>
    <x v="0"/>
    <n v="27.32"/>
    <n v="0"/>
    <n v="27.32"/>
    <n v="1.06"/>
    <n v="1.06"/>
    <n v="27.32"/>
    <n v="15"/>
    <n v="1.8213333333333332"/>
    <n v="1.1000000000000001"/>
    <n v="36"/>
    <n v="72.124800000000008"/>
    <n v="8.0138666666666677E-2"/>
    <n v="67585"/>
    <n v="68937"/>
    <n v="5741.1420938666679"/>
    <n v="114.84832597333298"/>
    <n v="11848.32"/>
    <n v="0.2271"/>
    <n v="0.22070000000000001"/>
    <n v="2278.6689620994348"/>
    <n v="97.599840330666694"/>
    <n v="21.540284760978139"/>
    <n v="119.14012509164483"/>
    <n v="8253.7995070310808"/>
  </r>
  <r>
    <x v="39"/>
    <s v="Clover Park School District"/>
    <n v="3454"/>
    <s v="Beachwood Elementary School"/>
    <n v="0.37430000000000002"/>
    <x v="1"/>
    <n v="280.5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457"/>
    <s v="Carter Lake Elementary School"/>
    <n v="0.41620000000000001"/>
    <x v="1"/>
    <n v="432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2425"/>
    <s v="Clover Park High School"/>
    <n v="0.77100000000000002"/>
    <x v="0"/>
    <n v="1311.76"/>
    <n v="0"/>
    <n v="1311.76"/>
    <n v="1.06"/>
    <n v="1.06"/>
    <n v="1311.76"/>
    <n v="15"/>
    <n v="87.450666666666663"/>
    <n v="1.1000000000000001"/>
    <n v="36"/>
    <n v="3463.0464000000002"/>
    <n v="3.8478293333333333"/>
    <n v="67585"/>
    <n v="68937"/>
    <n v="275658.87822293333"/>
    <n v="5514.4011741866707"/>
    <n v="11848.32"/>
    <n v="0.2271"/>
    <n v="0.22070000000000001"/>
    <n v="109409.47283029115"/>
    <n v="4686.2213232853337"/>
    <n v="1034.2490460490733"/>
    <n v="5720.4703693344072"/>
    <n v="396303.22259674553"/>
  </r>
  <r>
    <x v="39"/>
    <s v="Clover Park School District"/>
    <n v="5411"/>
    <s v="CPSD Open Doors Program"/>
    <n v="0.70579999999999998"/>
    <x v="0"/>
    <n v="204.47"/>
    <n v="0"/>
    <n v="204.47"/>
    <n v="1.06"/>
    <n v="1.06"/>
    <n v="204.47"/>
    <n v="15"/>
    <n v="13.631333333333334"/>
    <n v="1.1000000000000001"/>
    <n v="36"/>
    <n v="539.80079999999998"/>
    <n v="0.59977866666666668"/>
    <n v="67585"/>
    <n v="68937"/>
    <n v="42968.203657866674"/>
    <n v="859.55480277333118"/>
    <n v="11848.32"/>
    <n v="0.2271"/>
    <n v="0.22070000000000001"/>
    <n v="17054.152367513594"/>
    <n v="730.46264101066674"/>
    <n v="161.21310487105416"/>
    <n v="891.6757458817209"/>
    <n v="61773.586574035326"/>
  </r>
  <r>
    <x v="39"/>
    <s v="Clover Park School District"/>
    <n v="2943"/>
    <s v="Custer Elementary School"/>
    <n v="0.70650000000000002"/>
    <x v="0"/>
    <n v="232.98"/>
    <n v="0"/>
    <n v="232.98"/>
    <n v="1.06"/>
    <n v="1.06"/>
    <n v="232.98"/>
    <n v="15"/>
    <n v="15.532"/>
    <n v="1.1000000000000001"/>
    <n v="36"/>
    <n v="615.06719999999996"/>
    <n v="0.6834079999999999"/>
    <n v="67585"/>
    <n v="68937"/>
    <n v="48959.417460799996"/>
    <n v="979.4056729599979"/>
    <n v="11848.32"/>
    <n v="0.2271"/>
    <n v="0.22070000000000001"/>
    <n v="19432.07521192995"/>
    <n v="832.31371889599995"/>
    <n v="183.69163776034719"/>
    <n v="1016.0053566563472"/>
    <n v="70386.903702346288"/>
  </r>
  <r>
    <x v="39"/>
    <s v="Clover Park School District"/>
    <n v="3455"/>
    <s v="Dower Elementary School"/>
    <n v="0.71109999999999995"/>
    <x v="0"/>
    <n v="289.18"/>
    <n v="0"/>
    <n v="289.18"/>
    <n v="1.06"/>
    <n v="1.06"/>
    <n v="289.18"/>
    <n v="15"/>
    <n v="19.278666666666666"/>
    <n v="1.1000000000000001"/>
    <n v="36"/>
    <n v="763.43520000000001"/>
    <n v="0.84826133333333331"/>
    <n v="67585"/>
    <n v="68937"/>
    <n v="60769.526746133335"/>
    <n v="1215.6602820266635"/>
    <n v="11848.32"/>
    <n v="0.2271"/>
    <n v="0.22070000000000001"/>
    <n v="24119.527469250163"/>
    <n v="1033.0864504693334"/>
    <n v="228.00217961858189"/>
    <n v="1261.0886300879154"/>
    <n v="87365.803127498089"/>
  </r>
  <r>
    <x v="39"/>
    <s v="Clover Park School District"/>
    <n v="4396"/>
    <s v="Evergreen Elementary School"/>
    <n v="0.58740000000000003"/>
    <x v="0"/>
    <n v="377.83"/>
    <n v="0"/>
    <n v="377.83"/>
    <n v="1.06"/>
    <n v="1.06"/>
    <n v="377.83"/>
    <n v="15"/>
    <n v="25.188666666666666"/>
    <n v="1.1000000000000001"/>
    <n v="36"/>
    <n v="997.47120000000007"/>
    <n v="1.1083013333333334"/>
    <n v="67585"/>
    <n v="68937"/>
    <n v="79398.818350133341"/>
    <n v="1588.3288068266556"/>
    <n v="11848.32"/>
    <n v="0.2271"/>
    <n v="0.22070000000000001"/>
    <n v="31513.52466874192"/>
    <n v="1349.7857859493333"/>
    <n v="297.89772295901787"/>
    <n v="1647.6835089083511"/>
    <n v="114148.35533461026"/>
  </r>
  <r>
    <x v="39"/>
    <s v="Clover Park School District"/>
    <n v="5387"/>
    <s v="Four Heroes Elementary"/>
    <n v="0.84670000000000001"/>
    <x v="0"/>
    <n v="606.29999999999995"/>
    <n v="0"/>
    <n v="606.29999999999995"/>
    <n v="1.06"/>
    <n v="1.06"/>
    <n v="606.29999999999995"/>
    <n v="15"/>
    <n v="40.419999999999995"/>
    <n v="1.1000000000000001"/>
    <n v="36"/>
    <n v="1600.6319999999998"/>
    <n v="1.7784799999999998"/>
    <n v="67585"/>
    <n v="68937"/>
    <n v="127410.485048"/>
    <n v="2548.7752575999912"/>
    <n v="11848.32"/>
    <n v="0.2271"/>
    <n v="0.22070000000000001"/>
    <n v="50569.436007353113"/>
    <n v="2165.98767176"/>
    <n v="478.033479157432"/>
    <n v="2644.0211509174319"/>
    <n v="183172.71746387056"/>
  </r>
  <r>
    <x v="39"/>
    <s v="Clover Park School District"/>
    <n v="5027"/>
    <s v="Harrison Prep School"/>
    <n v="0.60250000000000004"/>
    <x v="0"/>
    <n v="726.14"/>
    <n v="0"/>
    <n v="726.14"/>
    <n v="1.06"/>
    <n v="1.06"/>
    <n v="726.14"/>
    <n v="15"/>
    <n v="48.409333333333329"/>
    <n v="1.1000000000000001"/>
    <n v="36"/>
    <n v="1917.0096000000001"/>
    <n v="2.1300106666666667"/>
    <n v="67585"/>
    <n v="68937"/>
    <n v="152594.17716106668"/>
    <n v="3052.5608866133261"/>
    <n v="11848.32"/>
    <n v="0.2271"/>
    <n v="0.22070000000000001"/>
    <n v="60564.885803033801"/>
    <n v="2594.1123007946667"/>
    <n v="572.52058478538299"/>
    <n v="3166.6328855800498"/>
    <n v="219378.25673629384"/>
  </r>
  <r>
    <x v="39"/>
    <s v="Clover Park School District"/>
    <n v="3298"/>
    <s v="Hillside Elementary School"/>
    <n v="0.67910000000000004"/>
    <x v="0"/>
    <n v="388.41"/>
    <n v="0"/>
    <n v="388.41"/>
    <n v="1.06"/>
    <n v="1.06"/>
    <n v="388.41"/>
    <n v="15"/>
    <n v="25.894000000000002"/>
    <n v="1.1000000000000001"/>
    <n v="36"/>
    <n v="1025.4024000000002"/>
    <n v="1.1393360000000001"/>
    <n v="67585"/>
    <n v="68937"/>
    <n v="81622.144973600021"/>
    <n v="1632.8052083199873"/>
    <n v="11848.32"/>
    <n v="0.2271"/>
    <n v="0.22070000000000001"/>
    <n v="32395.966748500785"/>
    <n v="1387.5825030320002"/>
    <n v="306.23945841916247"/>
    <n v="1693.8219614511627"/>
    <n v="117344.73889187195"/>
  </r>
  <r>
    <x v="39"/>
    <s v="Clover Park School District"/>
    <n v="3248"/>
    <s v="Hudtloff Middle School"/>
    <n v="0.69710000000000005"/>
    <x v="0"/>
    <n v="696.94"/>
    <n v="0"/>
    <n v="696.94"/>
    <n v="1.06"/>
    <n v="1.06"/>
    <n v="696.94"/>
    <n v="15"/>
    <n v="46.462666666666671"/>
    <n v="1.1000000000000001"/>
    <n v="36"/>
    <n v="1839.9216000000001"/>
    <n v="2.0443573333333336"/>
    <n v="67585"/>
    <n v="68937"/>
    <n v="146457.96379573338"/>
    <n v="2929.8093815466564"/>
    <n v="11848.32"/>
    <n v="0.2271"/>
    <n v="0.22070000000000001"/>
    <n v="58129.412388198398"/>
    <n v="2489.7962196213339"/>
    <n v="549.49802567042843"/>
    <n v="3039.2942452917623"/>
    <n v="210556.47981077019"/>
  </r>
  <r>
    <x v="39"/>
    <s v="Clover Park School District"/>
    <n v="3117"/>
    <s v="Idlewild Elementary School"/>
    <n v="0.35970000000000002"/>
    <x v="1"/>
    <n v="447.3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351"/>
    <s v="Lake Louise Elementary School"/>
    <n v="0.69879999999999998"/>
    <x v="0"/>
    <n v="473.7"/>
    <n v="0"/>
    <n v="473.7"/>
    <n v="1.06"/>
    <n v="1.06"/>
    <n v="473.7"/>
    <n v="15"/>
    <n v="31.58"/>
    <n v="1.1000000000000001"/>
    <n v="36"/>
    <n v="1250.568"/>
    <n v="1.3895200000000001"/>
    <n v="67585"/>
    <n v="68937"/>
    <n v="99545.351752000017"/>
    <n v="1991.3489023999864"/>
    <n v="11848.32"/>
    <n v="0.2271"/>
    <n v="0.22070000000000001"/>
    <n v="39509.717692038881"/>
    <n v="1692.27834424"/>
    <n v="373.485830573768"/>
    <n v="2065.764174813768"/>
    <n v="143112.18252125266"/>
  </r>
  <r>
    <x v="39"/>
    <s v="Clover Park School District"/>
    <n v="3456"/>
    <s v="Lakes High School"/>
    <n v="0.46479999999999999"/>
    <x v="1"/>
    <n v="1201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2652"/>
    <s v="Lakeview Hope Academy"/>
    <n v="0.8206"/>
    <x v="0"/>
    <n v="592.9"/>
    <n v="0"/>
    <n v="592.9"/>
    <n v="1.06"/>
    <n v="1.06"/>
    <n v="592.9"/>
    <n v="15"/>
    <n v="39.526666666666664"/>
    <n v="1.1000000000000001"/>
    <n v="36"/>
    <n v="1565.2560000000001"/>
    <n v="1.7391733333333335"/>
    <n v="67585"/>
    <n v="68937"/>
    <n v="124594.55151733336"/>
    <n v="2492.4440874666616"/>
    <n v="11848.32"/>
    <n v="0.2271"/>
    <n v="0.22070000000000001"/>
    <n v="49451.787248490298"/>
    <n v="2118.1165934133337"/>
    <n v="467.46833216632274"/>
    <n v="2585.5849255796566"/>
    <n v="179124.36777886999"/>
  </r>
  <r>
    <x v="39"/>
    <s v="Clover Park School District"/>
    <n v="3602"/>
    <s v="Lochburn Middle School"/>
    <n v="0.85980000000000001"/>
    <x v="0"/>
    <n v="580.79999999999995"/>
    <n v="0"/>
    <n v="580.79999999999995"/>
    <n v="1.06"/>
    <n v="1.06"/>
    <n v="580.79999999999995"/>
    <n v="15"/>
    <n v="38.72"/>
    <n v="1.1000000000000001"/>
    <n v="36"/>
    <n v="1533.3119999999999"/>
    <n v="1.7036799999999999"/>
    <n v="67585"/>
    <n v="68937"/>
    <n v="122051.805568"/>
    <n v="2441.5778815999947"/>
    <n v="11848.32"/>
    <n v="0.2271"/>
    <n v="0.22070000000000001"/>
    <n v="48442.567100561908"/>
    <n v="2074.8897241599998"/>
    <n v="457.92816212211198"/>
    <n v="2532.8178862821119"/>
    <n v="175468.76843644399"/>
  </r>
  <r>
    <x v="39"/>
    <s v="Clover Park School District"/>
    <n v="5364"/>
    <s v="Meriwether Elementary School"/>
    <n v="0.32990000000000003"/>
    <x v="1"/>
    <n v="265.9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763"/>
    <s v="Oakbrook Elementary School"/>
    <n v="0.50380000000000003"/>
    <x v="0"/>
    <n v="273.89999999999998"/>
    <n v="0"/>
    <n v="273.89999999999998"/>
    <n v="1.06"/>
    <n v="1.06"/>
    <n v="273.89999999999998"/>
    <n v="15"/>
    <n v="18.259999999999998"/>
    <n v="1.1000000000000001"/>
    <n v="36"/>
    <n v="723.096"/>
    <n v="0.80344000000000004"/>
    <n v="67585"/>
    <n v="68937"/>
    <n v="57558.521944000007"/>
    <n v="1151.4259327999971"/>
    <n v="11848.32"/>
    <n v="0.2271"/>
    <n v="0.22070000000000001"/>
    <n v="22845.074257651358"/>
    <n v="978.49913128000014"/>
    <n v="215.95475827349603"/>
    <n v="1194.4538895534961"/>
    <n v="82749.476024004864"/>
  </r>
  <r>
    <x v="39"/>
    <s v="Clover Park School District"/>
    <n v="2189"/>
    <s v="Park Lodge Elementary School"/>
    <n v="0.8216"/>
    <x v="0"/>
    <n v="392.9"/>
    <n v="0"/>
    <n v="392.9"/>
    <n v="1.06"/>
    <n v="1.06"/>
    <n v="392.9"/>
    <n v="15"/>
    <n v="26.193333333333332"/>
    <n v="1.1000000000000001"/>
    <n v="36"/>
    <n v="1037.2560000000001"/>
    <n v="1.1525066666666668"/>
    <n v="67585"/>
    <n v="68937"/>
    <n v="82565.692850666688"/>
    <n v="1651.6803541333211"/>
    <n v="11848.32"/>
    <n v="0.2271"/>
    <n v="0.22070000000000001"/>
    <n v="32770.462489343634"/>
    <n v="1403.6228867466668"/>
    <n v="309.77957110498937"/>
    <n v="1713.4024578516562"/>
    <n v="118701.23815199531"/>
  </r>
  <r>
    <x v="39"/>
    <s v="Clover Park School District"/>
    <n v="5365"/>
    <s v="Rainier Elementary School"/>
    <n v="0.5181"/>
    <x v="0"/>
    <n v="404.43"/>
    <n v="0"/>
    <n v="404.43"/>
    <n v="1.06"/>
    <n v="1.06"/>
    <n v="404.43"/>
    <n v="15"/>
    <n v="26.962"/>
    <n v="1.1000000000000001"/>
    <n v="36"/>
    <n v="1067.6952000000001"/>
    <n v="1.186328"/>
    <n v="67585"/>
    <n v="68937"/>
    <n v="84988.656552800006"/>
    <n v="1700.15038336"/>
    <n v="11848.32"/>
    <n v="0.2271"/>
    <n v="0.22070000000000001"/>
    <n v="33732.140861708438"/>
    <n v="1444.813448936"/>
    <n v="318.87032818017519"/>
    <n v="1763.6837771161752"/>
    <n v="122184.63157498463"/>
  </r>
  <r>
    <x v="39"/>
    <s v="Clover Park School District"/>
    <n v="1880"/>
    <s v="Re-Entry High School"/>
    <n v="0.66669999999999996"/>
    <x v="0"/>
    <n v="0.91"/>
    <n v="0"/>
    <n v="0.91"/>
    <n v="1.06"/>
    <n v="1.06"/>
    <n v="0.91"/>
    <n v="15"/>
    <n v="6.0666666666666667E-2"/>
    <n v="1.1000000000000001"/>
    <n v="36"/>
    <n v="2.4024000000000001"/>
    <n v="2.6693333333333335E-3"/>
    <n v="67585"/>
    <n v="68937"/>
    <n v="191.23130693333337"/>
    <n v="3.8254749866666486"/>
    <n v="11848.32"/>
    <n v="0.2271"/>
    <n v="0.22070000000000001"/>
    <n v="75.900027654117338"/>
    <n v="3.2509463653333337"/>
    <n v="0.71748386282906673"/>
    <n v="3.9684302281624007"/>
    <n v="274.9252398022798"/>
  </r>
  <r>
    <x v="39"/>
    <s v="Clover Park School District"/>
    <n v="1882"/>
    <s v="Special Education Services/relife"/>
    <n v="0.59050000000000002"/>
    <x v="0"/>
    <n v="3.39"/>
    <n v="0"/>
    <n v="3.39"/>
    <n v="1.06"/>
    <n v="1.06"/>
    <n v="3.39"/>
    <n v="15"/>
    <n v="0.22600000000000001"/>
    <n v="1.1000000000000001"/>
    <n v="36"/>
    <n v="8.9496000000000002"/>
    <n v="9.9439999999999997E-3"/>
    <n v="67585"/>
    <n v="68937"/>
    <n v="712.38915440000005"/>
    <n v="14.250945279999883"/>
    <n v="11848.32"/>
    <n v="0.2271"/>
    <n v="0.22070000000000001"/>
    <n v="282.74845466753595"/>
    <n v="12.110668327999999"/>
    <n v="2.6728244999895998"/>
    <n v="14.783492827989599"/>
    <n v="1024.1720471755254"/>
  </r>
  <r>
    <x v="39"/>
    <s v="Clover Park School District"/>
    <n v="3500"/>
    <s v="Thomas Middle School"/>
    <n v="0.67879999999999996"/>
    <x v="0"/>
    <n v="969.05"/>
    <n v="0"/>
    <n v="969.05"/>
    <n v="1.06"/>
    <n v="1.06"/>
    <n v="969.05"/>
    <n v="15"/>
    <n v="64.603333333333325"/>
    <n v="1.1000000000000001"/>
    <n v="36"/>
    <n v="2558.2919999999999"/>
    <n v="2.8425466666666668"/>
    <n v="67585"/>
    <n v="68937"/>
    <n v="203640.32745466669"/>
    <n v="4073.7104789333243"/>
    <n v="11848.32"/>
    <n v="0.2271"/>
    <n v="0.22070000000000001"/>
    <n v="80825.188789255393"/>
    <n v="3461.9006322266673"/>
    <n v="764.04146953242548"/>
    <n v="4225.942101759093"/>
    <n v="292765.16882461443"/>
  </r>
  <r>
    <x v="39"/>
    <s v="Clover Park School District"/>
    <n v="2651"/>
    <s v="Tillicum Elementary School"/>
    <n v="0.8921"/>
    <x v="0"/>
    <n v="275"/>
    <n v="0"/>
    <n v="275"/>
    <n v="1.06"/>
    <n v="1.06"/>
    <n v="275"/>
    <n v="15"/>
    <n v="18.333333333333332"/>
    <n v="1.1000000000000001"/>
    <n v="36"/>
    <n v="726"/>
    <n v="0.80666666666666664"/>
    <n v="67585"/>
    <n v="68937"/>
    <n v="57789.680666666667"/>
    <n v="1156.0501333333305"/>
    <n v="11848.32"/>
    <n v="0.2271"/>
    <n v="0.22070000000000001"/>
    <n v="22936.821543826663"/>
    <n v="982.42884666666669"/>
    <n v="216.82204645933334"/>
    <n v="1199.2508931259999"/>
    <n v="83081.803236952648"/>
  </r>
  <r>
    <x v="39"/>
    <s v="Clover Park School District"/>
    <n v="5297"/>
    <s v="Transition Day Students"/>
    <n v="0.54590000000000005"/>
    <x v="0"/>
    <n v="15.3"/>
    <n v="0"/>
    <n v="15.3"/>
    <n v="1.06"/>
    <n v="1.06"/>
    <n v="15.3"/>
    <n v="15"/>
    <n v="1.02"/>
    <n v="1.1000000000000001"/>
    <n v="36"/>
    <n v="40.392000000000003"/>
    <n v="4.4880000000000003E-2"/>
    <n v="67585"/>
    <n v="68937"/>
    <n v="3215.2076880000004"/>
    <n v="64.318425599999955"/>
    <n v="11848.32"/>
    <n v="0.2271"/>
    <n v="0.22070000000000001"/>
    <n v="1276.1213440747201"/>
    <n v="54.658768560000013"/>
    <n v="12.063190221192004"/>
    <n v="66.721958781192015"/>
    <n v="4622.3694164559129"/>
  </r>
  <r>
    <x v="39"/>
    <s v="Clover Park School District"/>
    <n v="3249"/>
    <s v="Tyee Park Elementary School"/>
    <n v="0.80459999999999998"/>
    <x v="0"/>
    <n v="402.8"/>
    <n v="0"/>
    <n v="402.8"/>
    <n v="1.06"/>
    <n v="1.06"/>
    <n v="402.8"/>
    <n v="15"/>
    <n v="26.853333333333335"/>
    <n v="1.1000000000000001"/>
    <n v="36"/>
    <n v="1063.3920000000003"/>
    <n v="1.181546666666667"/>
    <n v="67585"/>
    <n v="68937"/>
    <n v="84646.121354666699"/>
    <n v="1693.2981589333212"/>
    <n v="11848.32"/>
    <n v="0.2271"/>
    <n v="0.22070000000000001"/>
    <n v="33596.188064921393"/>
    <n v="1438.990325226667"/>
    <n v="317.58516477752539"/>
    <n v="1756.5754900041925"/>
    <n v="121692.18306852561"/>
  </r>
  <r>
    <x v="40"/>
    <s v="Colfax School District"/>
    <n v="3366"/>
    <s v="Colfax High School"/>
    <n v="0.2908"/>
    <x v="1"/>
    <n v="258.97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0"/>
    <s v="Colfax School District"/>
    <n v="2894"/>
    <s v="Leonard M Jennings Elementary"/>
    <n v="0.30099999999999999"/>
    <x v="1"/>
    <n v="266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1"/>
    <s v="College Place School District"/>
    <n v="5362"/>
    <s v="College Place High School"/>
    <n v="0.50190000000000001"/>
    <x v="0"/>
    <n v="512.56999999999994"/>
    <n v="0"/>
    <n v="512.56999999999994"/>
    <n v="1"/>
    <n v="1"/>
    <n v="512.56999999999994"/>
    <n v="15"/>
    <n v="34.17133333333333"/>
    <n v="1.1000000000000001"/>
    <n v="36"/>
    <n v="1353.1848"/>
    <n v="1.5035386666666666"/>
    <n v="67585"/>
    <n v="68937"/>
    <n v="101616.66078666666"/>
    <n v="2032.7842773333396"/>
    <n v="11848.32"/>
    <n v="0.2271"/>
    <n v="0.22070000000000001"/>
    <n v="41340.186409699469"/>
    <n v="1727.4907510666667"/>
    <n v="381.25720876041333"/>
    <n v="2108.7479598270802"/>
    <n v="147098.37943352654"/>
  </r>
  <r>
    <x v="41"/>
    <s v="College Place School District"/>
    <n v="5575"/>
    <s v="College Place Open Doors Program"/>
    <n v="0.2185"/>
    <x v="1"/>
    <n v="3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1"/>
    <s v="College Place School District"/>
    <n v="2114"/>
    <s v="Davis Elementary"/>
    <n v="0.55449999999999999"/>
    <x v="0"/>
    <n v="689.03"/>
    <n v="0"/>
    <n v="689.03"/>
    <n v="1"/>
    <n v="1"/>
    <n v="689.03"/>
    <n v="15"/>
    <n v="45.935333333333332"/>
    <n v="1.1000000000000001"/>
    <n v="36"/>
    <n v="1819.0392000000002"/>
    <n v="2.0211546666666669"/>
    <n v="67585"/>
    <n v="68937"/>
    <n v="136599.73814666667"/>
    <n v="2732.6011093333364"/>
    <n v="11848.32"/>
    <n v="0.2271"/>
    <n v="0.22070000000000001"/>
    <n v="55572.172858097867"/>
    <n v="2322.2056542666669"/>
    <n v="512.51078789665337"/>
    <n v="2834.7164421633202"/>
    <n v="197739.22855626119"/>
  </r>
  <r>
    <x v="41"/>
    <s v="College Place School District"/>
    <n v="3541"/>
    <s v="John Sager Middle School"/>
    <n v="0.59289999999999998"/>
    <x v="0"/>
    <n v="376.33"/>
    <n v="0"/>
    <n v="376.33"/>
    <n v="1"/>
    <n v="1"/>
    <n v="376.33"/>
    <n v="15"/>
    <n v="25.088666666666665"/>
    <n v="1.1000000000000001"/>
    <n v="36"/>
    <n v="993.51120000000003"/>
    <n v="1.1039013333333334"/>
    <n v="67585"/>
    <n v="68937"/>
    <n v="74607.171613333339"/>
    <n v="1492.4746026666689"/>
    <n v="11848.32"/>
    <n v="0.2271"/>
    <n v="0.22070000000000001"/>
    <n v="30352.054063956537"/>
    <n v="1268.3274369333335"/>
    <n v="279.91986533118671"/>
    <n v="1548.2473022645202"/>
    <n v="107999.94758222107"/>
  </r>
  <r>
    <x v="42"/>
    <s v="Colton School District"/>
    <n v="2588"/>
    <s v="Colton School"/>
    <n v="0.28220000000000001"/>
    <x v="1"/>
    <n v="154.2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3"/>
    <s v="Columbia (Stevens) School District"/>
    <n v="3508"/>
    <s v="Columbia High And Elementary"/>
    <n v="0.745"/>
    <x v="0"/>
    <n v="109.85000000000001"/>
    <n v="0"/>
    <n v="109.85000000000001"/>
    <n v="1"/>
    <n v="1"/>
    <n v="109.85000000000001"/>
    <n v="15"/>
    <n v="7.3233333333333341"/>
    <n v="1.1000000000000001"/>
    <n v="36"/>
    <n v="290.00400000000008"/>
    <n v="0.32222666666666677"/>
    <n v="67585"/>
    <n v="68937"/>
    <n v="21777.689266666675"/>
    <n v="435.65045333333182"/>
    <n v="11848.32"/>
    <n v="0.2271"/>
    <n v="0.22070000000000001"/>
    <n v="8859.7059467106701"/>
    <n v="370.22232866666678"/>
    <n v="81.708067936733357"/>
    <n v="451.93039660340014"/>
    <n v="31524.976063314076"/>
  </r>
  <r>
    <x v="44"/>
    <s v="Columbia (Walla Walla) School District"/>
    <n v="3613"/>
    <s v="Columbia Elementary"/>
    <n v="0.55740000000000001"/>
    <x v="0"/>
    <n v="316.60000000000002"/>
    <n v="0"/>
    <n v="316.60000000000002"/>
    <n v="1"/>
    <n v="1.04"/>
    <n v="316.60000000000002"/>
    <n v="15"/>
    <n v="21.106666666666669"/>
    <n v="1.1000000000000001"/>
    <n v="36"/>
    <n v="835.82400000000018"/>
    <n v="0.92869333333333348"/>
    <n v="67585"/>
    <n v="68937"/>
    <n v="62765.738933333341"/>
    <n v="3816.446679466666"/>
    <n v="11848.32"/>
    <n v="0.2271"/>
    <n v="0.22070000000000001"/>
    <n v="26099.844889118296"/>
    <n v="1109.7030935466669"/>
    <n v="244.91147274574939"/>
    <n v="1354.6145662924164"/>
    <n v="94036.64506821071"/>
  </r>
  <r>
    <x v="44"/>
    <s v="Columbia (Walla Walla) School District"/>
    <n v="4049"/>
    <s v="Columbia High School"/>
    <n v="0.5081"/>
    <x v="0"/>
    <n v="200.51000000000002"/>
    <n v="0"/>
    <n v="200.51000000000002"/>
    <n v="1"/>
    <n v="1.04"/>
    <n v="200.51000000000002"/>
    <n v="15"/>
    <n v="13.367333333333335"/>
    <n v="1.1000000000000001"/>
    <n v="36"/>
    <n v="529.34640000000013"/>
    <n v="0.58816266666666683"/>
    <n v="67585"/>
    <n v="68937"/>
    <n v="39750.973826666675"/>
    <n v="2417.0427154133358"/>
    <n v="11848.32"/>
    <n v="0.2271"/>
    <n v="0.22070000000000001"/>
    <n v="16529.626970047728"/>
    <n v="702.80027570133348"/>
    <n v="155.10802084728431"/>
    <n v="857.90829654861773"/>
    <n v="59555.551808676355"/>
  </r>
  <r>
    <x v="44"/>
    <s v="Columbia (Walla Walla) School District"/>
    <n v="3012"/>
    <s v="Columbia Middle School"/>
    <n v="0.57269999999999999"/>
    <x v="0"/>
    <n v="175.82"/>
    <n v="0"/>
    <n v="175.82"/>
    <n v="1"/>
    <n v="1.04"/>
    <n v="175.82"/>
    <n v="15"/>
    <n v="11.721333333333332"/>
    <n v="1.1000000000000001"/>
    <n v="36"/>
    <n v="464.16480000000001"/>
    <n v="0.51573866666666668"/>
    <n v="67585"/>
    <n v="68937"/>
    <n v="34856.197786666664"/>
    <n v="2119.4177358933375"/>
    <n v="11848.32"/>
    <n v="0.2271"/>
    <n v="0.22070000000000001"/>
    <n v="14494.234770703657"/>
    <n v="616.26025870933336"/>
    <n v="136.00863909714988"/>
    <n v="752.26889780648321"/>
    <n v="52222.119191070145"/>
  </r>
  <r>
    <x v="45"/>
    <s v="Colville School District"/>
    <n v="3831"/>
    <s v="Colville Junior High School"/>
    <n v="0.51629999999999998"/>
    <x v="0"/>
    <n v="389.8"/>
    <n v="0"/>
    <n v="389.8"/>
    <n v="1"/>
    <n v="1.04"/>
    <n v="389.8"/>
    <n v="15"/>
    <n v="25.986666666666668"/>
    <n v="1.1000000000000001"/>
    <n v="36"/>
    <n v="1029.0720000000001"/>
    <n v="1.1434133333333334"/>
    <n v="67585"/>
    <n v="68937"/>
    <n v="77277.590133333331"/>
    <n v="4698.834225066661"/>
    <n v="11848.32"/>
    <n v="0.2271"/>
    <n v="0.22070000000000001"/>
    <n v="32134.300498352211"/>
    <n v="1366.2737393066666"/>
    <n v="301.53661426498132"/>
    <n v="1667.810353571648"/>
    <n v="115778.53521032385"/>
  </r>
  <r>
    <x v="45"/>
    <s v="Colville School District"/>
    <n v="3310"/>
    <s v="Colville Senior High School"/>
    <n v="0.43459999999999999"/>
    <x v="1"/>
    <n v="487.4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5"/>
    <s v="Colville School District"/>
    <n v="4180"/>
    <s v="Fort Colville Elementary"/>
    <n v="0.55269999999999997"/>
    <x v="0"/>
    <n v="335"/>
    <n v="0"/>
    <n v="335"/>
    <n v="1"/>
    <n v="1.04"/>
    <n v="335"/>
    <n v="15"/>
    <n v="22.333333333333332"/>
    <n v="1.1000000000000001"/>
    <n v="36"/>
    <n v="884.4"/>
    <n v="0.98266666666666669"/>
    <n v="67585"/>
    <n v="68937"/>
    <n v="66413.526666666672"/>
    <n v="4038.2490133333195"/>
    <n v="11848.32"/>
    <n v="0.2271"/>
    <n v="0.22070000000000001"/>
    <n v="27616.702583242666"/>
    <n v="1174.1962613333333"/>
    <n v="259.14511487626669"/>
    <n v="1433.3413762096"/>
    <n v="99501.819639452267"/>
  </r>
  <r>
    <x v="45"/>
    <s v="Colville School District"/>
    <n v="2957"/>
    <s v="Hofstetter Elementary"/>
    <n v="0.52400000000000002"/>
    <x v="0"/>
    <n v="303.97000000000003"/>
    <n v="0"/>
    <n v="303.97000000000003"/>
    <n v="1"/>
    <n v="1.04"/>
    <n v="303.97000000000003"/>
    <n v="15"/>
    <n v="20.264666666666667"/>
    <n v="1.1000000000000001"/>
    <n v="36"/>
    <n v="802.48080000000004"/>
    <n v="0.8916453333333334"/>
    <n v="67585"/>
    <n v="68937"/>
    <n v="60261.84985333334"/>
    <n v="3664.1986644266581"/>
    <n v="11848.32"/>
    <n v="0.2271"/>
    <n v="0.22070000000000001"/>
    <n v="25058.653982770964"/>
    <n v="1065.4341419626667"/>
    <n v="235.14131513116055"/>
    <n v="1300.5754570938273"/>
    <n v="90285.277957624785"/>
  </r>
  <r>
    <x v="45"/>
    <s v="Colville School District"/>
    <n v="1594"/>
    <s v="Panorama School"/>
    <n v="0.50080000000000002"/>
    <x v="0"/>
    <n v="47.61"/>
    <n v="0"/>
    <n v="47.61"/>
    <n v="1"/>
    <n v="1.04"/>
    <n v="47.61"/>
    <n v="15"/>
    <n v="3.1739999999999999"/>
    <n v="1.1000000000000001"/>
    <n v="36"/>
    <n v="125.6904"/>
    <n v="0.139656"/>
    <n v="67585"/>
    <n v="68937"/>
    <n v="9438.6507600000004"/>
    <n v="573.91353887999867"/>
    <n v="11848.32"/>
    <n v="0.2271"/>
    <n v="0.22070000000000001"/>
    <n v="3924.8692835468155"/>
    <n v="166.87607164799999"/>
    <n v="36.829549012713599"/>
    <n v="203.70562066071358"/>
    <n v="14141.139203087529"/>
  </r>
  <r>
    <x v="46"/>
    <s v="Concrete School District"/>
    <n v="2577"/>
    <s v="Concrete Elementary"/>
    <n v="0.73419999999999996"/>
    <x v="0"/>
    <n v="285.2"/>
    <n v="0"/>
    <n v="285.2"/>
    <n v="1.1200000000000001"/>
    <n v="1.1200000000000001"/>
    <n v="285.2"/>
    <n v="15"/>
    <n v="19.013333333333332"/>
    <n v="1.1000000000000001"/>
    <n v="36"/>
    <n v="752.928"/>
    <n v="0.8365866666666667"/>
    <n v="67585"/>
    <n v="68937"/>
    <n v="63325.595050666678"/>
    <n v="1266.7929941333277"/>
    <n v="11848.32"/>
    <n v="0.2271"/>
    <n v="0.22070000000000001"/>
    <n v="24572.970384211629"/>
    <n v="1076.5398007466667"/>
    <n v="237.59233402478935"/>
    <n v="1314.1321347714561"/>
    <n v="90479.490563783096"/>
  </r>
  <r>
    <x v="46"/>
    <s v="Concrete School District"/>
    <n v="2810"/>
    <s v="Concrete High School"/>
    <n v="0.72740000000000005"/>
    <x v="0"/>
    <n v="194.81"/>
    <n v="0"/>
    <n v="194.81"/>
    <n v="1.1200000000000001"/>
    <n v="1.1200000000000001"/>
    <n v="194.81"/>
    <n v="15"/>
    <n v="12.987333333333334"/>
    <n v="1.1000000000000001"/>
    <n v="36"/>
    <n v="514.29840000000002"/>
    <n v="0.57144266666666665"/>
    <n v="67585"/>
    <n v="68937"/>
    <n v="43255.466941866674"/>
    <n v="865.30134357332281"/>
    <n v="11848.32"/>
    <n v="0.2271"/>
    <n v="0.22070000000000001"/>
    <n v="16784.924125344554"/>
    <n v="735.34613809066661"/>
    <n v="162.29089267661013"/>
    <n v="897.63703076727677"/>
    <n v="61803.329441551825"/>
  </r>
  <r>
    <x v="46"/>
    <s v="Concrete School District"/>
    <n v="1605"/>
    <s v="Twin Cedars High School"/>
    <n v="0.71850000000000003"/>
    <x v="0"/>
    <n v="15.15"/>
    <n v="0"/>
    <n v="15.15"/>
    <n v="1.1200000000000001"/>
    <n v="1.1200000000000001"/>
    <n v="15.15"/>
    <n v="15"/>
    <n v="1.01"/>
    <n v="1.1000000000000001"/>
    <n v="36"/>
    <n v="39.996000000000009"/>
    <n v="4.4440000000000007E-2"/>
    <n v="67585"/>
    <n v="68937"/>
    <n v="3363.8946880000012"/>
    <n v="67.29282559999956"/>
    <n v="11848.32"/>
    <n v="0.2271"/>
    <n v="0.22070000000000001"/>
    <n v="1305.3313510547202"/>
    <n v="57.186458560000013"/>
    <n v="12.621051404192004"/>
    <n v="69.807509964192022"/>
    <n v="4806.3263746189132"/>
  </r>
  <r>
    <x v="47"/>
    <s v="Conway School District"/>
    <n v="2578"/>
    <s v="Conway School"/>
    <n v="0.1777"/>
    <x v="1"/>
    <n v="448.06"/>
    <n v="0"/>
    <n v="0"/>
    <n v="1.1000000000000001"/>
    <n v="1.14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8"/>
    <s v="Cosmopolis School District"/>
    <n v="3326"/>
    <s v="Cosmopolis Elementary School"/>
    <n v="0.45140000000000002"/>
    <x v="1"/>
    <n v="162.5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9"/>
    <s v="Coulee-Hartline School District"/>
    <n v="2968"/>
    <s v="Almira Coulee Hartline High School"/>
    <n v="0.4027"/>
    <x v="1"/>
    <n v="103.3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9"/>
    <s v="Coulee-Hartline School District"/>
    <n v="2693"/>
    <s v="Coulee City Elementary"/>
    <n v="0.45050000000000001"/>
    <x v="1"/>
    <n v="101.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3664"/>
    <s v="Coupeville Elementary School"/>
    <n v="0.34799999999999998"/>
    <x v="1"/>
    <n v="431.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2625"/>
    <s v="Coupeville High School"/>
    <n v="0.2828"/>
    <x v="1"/>
    <n v="278.1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4004"/>
    <s v="Coupeville Middle School"/>
    <n v="0.32179999999999997"/>
    <x v="1"/>
    <n v="20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5412"/>
    <s v="Open Den"/>
    <n v="0.51700000000000002"/>
    <x v="0"/>
    <n v="67.2"/>
    <n v="0"/>
    <n v="67.2"/>
    <n v="1.1200000000000001"/>
    <n v="1.1600000000000001"/>
    <n v="67.2"/>
    <n v="15"/>
    <n v="4.4800000000000004"/>
    <n v="1.1000000000000001"/>
    <n v="36"/>
    <n v="177.40800000000002"/>
    <n v="0.19712000000000002"/>
    <n v="67585"/>
    <n v="68937"/>
    <n v="14921.037824000003"/>
    <n v="842.0414464000005"/>
    <n v="11848.32"/>
    <n v="0.2271"/>
    <n v="0.22070000000000001"/>
    <n v="5909.9470754508802"/>
    <n v="262.71798784000003"/>
    <n v="57.981859916288009"/>
    <n v="320.69984775628802"/>
    <n v="21993.726193607174"/>
  </r>
  <r>
    <x v="51"/>
    <s v="Crescent School District"/>
    <n v="3473"/>
    <s v="Crescent School"/>
    <n v="0.52929999999999999"/>
    <x v="0"/>
    <n v="204.22"/>
    <n v="0"/>
    <n v="204.22"/>
    <n v="1"/>
    <n v="1"/>
    <n v="204.22"/>
    <n v="15"/>
    <n v="13.614666666666666"/>
    <n v="1.1000000000000001"/>
    <n v="36"/>
    <n v="539.14080000000001"/>
    <n v="0.59904533333333332"/>
    <n v="67585"/>
    <n v="68937"/>
    <n v="40486.478853333334"/>
    <n v="809.90929066666286"/>
    <n v="11848.32"/>
    <n v="0.2271"/>
    <n v="0.22070000000000001"/>
    <n v="16470.90713188213"/>
    <n v="688.27313573333322"/>
    <n v="151.90188105634664"/>
    <n v="840.17501678967983"/>
    <n v="58607.470292671809"/>
  </r>
  <r>
    <x v="51"/>
    <s v="Crescent School District"/>
    <n v="5030"/>
    <s v="HomeConnection"/>
    <n v="0.41959999999999997"/>
    <x v="1"/>
    <n v="117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2"/>
    <s v="Creston School District"/>
    <n v="2862"/>
    <s v="Creston Elementary"/>
    <n v="0.44409999999999999"/>
    <x v="1"/>
    <n v="39.20000000000000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2"/>
    <s v="Creston School District"/>
    <n v="2863"/>
    <s v="Creston Jr-Sr High School"/>
    <n v="0.26879999999999998"/>
    <x v="1"/>
    <n v="45.0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3"/>
    <s v="Curlew School District"/>
    <n v="2006"/>
    <s v="Curlew Elem &amp; High School"/>
    <n v="0.64290000000000003"/>
    <x v="0"/>
    <n v="237.4"/>
    <n v="0"/>
    <n v="237.4"/>
    <n v="1"/>
    <n v="1.04"/>
    <n v="237.4"/>
    <n v="15"/>
    <n v="15.826666666666666"/>
    <n v="1.1000000000000001"/>
    <n v="36"/>
    <n v="626.73599999999999"/>
    <n v="0.69637333333333329"/>
    <n v="67585"/>
    <n v="68937"/>
    <n v="47064.39173333333"/>
    <n v="2861.7322858666666"/>
    <n v="11848.32"/>
    <n v="0.2271"/>
    <n v="0.22070000000000001"/>
    <n v="19570.761770930771"/>
    <n v="832.10206698666661"/>
    <n v="183.64492618395732"/>
    <n v="1015.7469931706239"/>
    <n v="70512.632783301393"/>
  </r>
  <r>
    <x v="53"/>
    <s v="Curlew School District"/>
    <n v="5530"/>
    <s v="Ferry County Open Doors"/>
    <n v="0"/>
    <x v="1"/>
    <n v="48.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4"/>
    <s v="Cusick School District"/>
    <n v="2770"/>
    <s v="Bess Herian Elementary"/>
    <n v="0.64329999999999998"/>
    <x v="0"/>
    <n v="102.43"/>
    <n v="0"/>
    <n v="102.43"/>
    <n v="1"/>
    <n v="1"/>
    <n v="102.43"/>
    <n v="15"/>
    <n v="6.8286666666666669"/>
    <n v="1.1000000000000001"/>
    <n v="36"/>
    <n v="270.41520000000003"/>
    <n v="0.30046133333333336"/>
    <n v="67585"/>
    <n v="68937"/>
    <n v="20306.679213333337"/>
    <n v="406.22372266666571"/>
    <n v="11848.32"/>
    <n v="0.2271"/>
    <n v="0.22070000000000001"/>
    <n v="8261.2624499005342"/>
    <n v="345.21504893333338"/>
    <n v="76.18896129958668"/>
    <n v="421.40401023292009"/>
    <n v="29395.569396133455"/>
  </r>
  <r>
    <x v="54"/>
    <s v="Cusick School District"/>
    <n v="2423"/>
    <s v="Cusick Jr Sr High School"/>
    <n v="0.67679999999999996"/>
    <x v="0"/>
    <n v="123.11000000000001"/>
    <n v="0"/>
    <n v="123.11000000000001"/>
    <n v="1"/>
    <n v="1"/>
    <n v="123.11000000000001"/>
    <n v="15"/>
    <n v="8.2073333333333345"/>
    <n v="1.1000000000000001"/>
    <n v="36"/>
    <n v="325.01040000000012"/>
    <n v="0.36112266666666681"/>
    <n v="67585"/>
    <n v="68937"/>
    <n v="24406.475426666675"/>
    <n v="488.23784533333674"/>
    <n v="11848.32"/>
    <n v="0.2271"/>
    <n v="0.22070000000000001"/>
    <n v="9929.1615757810723"/>
    <n v="414.91188786666686"/>
    <n v="91.571053652173376"/>
    <n v="506.48294151884022"/>
    <n v="35330.357789299931"/>
  </r>
  <r>
    <x v="54"/>
    <s v="Cusick School District"/>
    <n v="5538"/>
    <s v="Home Pride"/>
    <n v="0.39729999999999999"/>
    <x v="1"/>
    <n v="39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4"/>
    <s v="Cusick School District"/>
    <n v="5539"/>
    <s v="Kalispel Language Immersion School"/>
    <n v="0"/>
    <x v="1"/>
    <n v="13.7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5"/>
    <s v="Damman School District"/>
    <n v="2077"/>
    <s v="Damman Elementary"/>
    <n v="0"/>
    <x v="1"/>
    <n v="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6"/>
    <s v="Darrington School District"/>
    <n v="3609"/>
    <s v="Darrington Elementary School"/>
    <n v="0.53459999999999996"/>
    <x v="0"/>
    <n v="274.22000000000003"/>
    <n v="0"/>
    <n v="274.22000000000003"/>
    <n v="1.1200000000000001"/>
    <n v="1.1200000000000001"/>
    <n v="274.22000000000003"/>
    <n v="15"/>
    <n v="18.281333333333336"/>
    <n v="1.1000000000000001"/>
    <n v="36"/>
    <n v="723.94080000000008"/>
    <n v="0.8043786666666668"/>
    <n v="67585"/>
    <n v="68937"/>
    <n v="60887.604049066686"/>
    <n v="1218.0223522133238"/>
    <n v="11848.32"/>
    <n v="0.2271"/>
    <n v="0.22070000000000001"/>
    <n v="23626.928256516527"/>
    <n v="1035.0937733546668"/>
    <n v="228.44519577937498"/>
    <n v="1263.5389691340417"/>
    <n v="86996.093626930582"/>
  </r>
  <r>
    <x v="56"/>
    <s v="Darrington School District"/>
    <n v="3188"/>
    <s v="Darrington High School"/>
    <n v="0.4078"/>
    <x v="1"/>
    <n v="111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7"/>
    <s v="Davenport School District"/>
    <n v="2668"/>
    <s v="Davenport Elementary"/>
    <n v="0.50960000000000005"/>
    <x v="0"/>
    <n v="234.3"/>
    <n v="0"/>
    <n v="234.3"/>
    <n v="1"/>
    <n v="1"/>
    <n v="234.3"/>
    <n v="15"/>
    <n v="15.620000000000001"/>
    <n v="1.1000000000000001"/>
    <n v="36"/>
    <n v="618.55200000000013"/>
    <n v="0.68728000000000011"/>
    <n v="67585"/>
    <n v="68937"/>
    <n v="46449.818800000008"/>
    <n v="929.2025599999979"/>
    <n v="11848.32"/>
    <n v="0.2271"/>
    <n v="0.22070000000000001"/>
    <n v="18896.942224072001"/>
    <n v="789.6503560000001"/>
    <n v="174.27583356920002"/>
    <n v="963.92618956920012"/>
    <n v="67239.889773641218"/>
  </r>
  <r>
    <x v="57"/>
    <s v="Davenport School District"/>
    <n v="3173"/>
    <s v="Davenport Senior High School"/>
    <n v="0.46689999999999998"/>
    <x v="1"/>
    <n v="297.3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8"/>
    <s v="Dayton School District"/>
    <n v="2830"/>
    <s v="Dayton Elementary School"/>
    <n v="0.52710000000000001"/>
    <x v="0"/>
    <n v="175.05"/>
    <n v="0"/>
    <n v="175.05"/>
    <n v="1"/>
    <n v="1"/>
    <n v="175.05"/>
    <n v="15"/>
    <n v="11.67"/>
    <n v="1.1000000000000001"/>
    <n v="36"/>
    <n v="462.13200000000006"/>
    <n v="0.51348000000000005"/>
    <n v="67585"/>
    <n v="68937"/>
    <n v="34703.5458"/>
    <n v="694.22496000000683"/>
    <n v="11848.32"/>
    <n v="0.2271"/>
    <n v="0.22070000000000001"/>
    <n v="14118.266053452002"/>
    <n v="589.96284600000013"/>
    <n v="130.20480011220002"/>
    <n v="720.16764611220015"/>
    <n v="50236.204459564207"/>
  </r>
  <r>
    <x v="58"/>
    <s v="Dayton School District"/>
    <n v="2302"/>
    <s v="Dayton High School"/>
    <n v="0.53359999999999996"/>
    <x v="0"/>
    <n v="115.08"/>
    <n v="0"/>
    <n v="115.08"/>
    <n v="1"/>
    <n v="1"/>
    <n v="115.08"/>
    <n v="15"/>
    <n v="7.6719999999999997"/>
    <n v="1.1000000000000001"/>
    <n v="36"/>
    <n v="303.81119999999999"/>
    <n v="0.33756799999999998"/>
    <n v="67585"/>
    <n v="68937"/>
    <n v="22814.53328"/>
    <n v="456.39193599999999"/>
    <n v="11848.32"/>
    <n v="0.2271"/>
    <n v="0.22070000000000001"/>
    <n v="9281.5198939231996"/>
    <n v="387.84875359999995"/>
    <n v="85.598219919519991"/>
    <n v="473.44697351951993"/>
    <n v="33025.892083442719"/>
  </r>
  <r>
    <x v="58"/>
    <s v="Dayton School District"/>
    <n v="4011"/>
    <s v="Dayton Middle School"/>
    <n v="0.51429999999999998"/>
    <x v="0"/>
    <n v="92.26"/>
    <n v="0"/>
    <n v="92.26"/>
    <n v="1"/>
    <n v="1"/>
    <n v="92.26"/>
    <n v="15"/>
    <n v="6.1506666666666669"/>
    <n v="1.1000000000000001"/>
    <n v="36"/>
    <n v="243.56640000000004"/>
    <n v="0.27062933333333339"/>
    <n v="67585"/>
    <n v="68937"/>
    <n v="18290.483493333337"/>
    <n v="365.89085866666574"/>
    <n v="11848.32"/>
    <n v="0.2271"/>
    <n v="0.22070000000000001"/>
    <n v="7441.0238565637346"/>
    <n v="310.93957253333338"/>
    <n v="68.624363658106674"/>
    <n v="379.56393619144006"/>
    <n v="26476.962144755176"/>
  </r>
  <r>
    <x v="58"/>
    <s v="Dayton School District"/>
    <n v="5617"/>
    <s v="Dayton School District Alternative Program"/>
    <n v="0.4"/>
    <x v="1"/>
    <n v="9.2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2173"/>
    <s v="Arcadia Elementary"/>
    <n v="0.52939999999999998"/>
    <x v="0"/>
    <n v="422.36"/>
    <n v="0"/>
    <n v="422.36"/>
    <n v="1"/>
    <n v="1"/>
    <n v="422.36"/>
    <n v="15"/>
    <n v="28.157333333333334"/>
    <n v="1.1000000000000001"/>
    <n v="36"/>
    <n v="1115.0304000000001"/>
    <n v="1.2389226666666668"/>
    <n v="67585"/>
    <n v="68937"/>
    <n v="83732.588426666684"/>
    <n v="1675.0234453333251"/>
    <n v="11848.32"/>
    <n v="0.2271"/>
    <n v="0.22070000000000001"/>
    <n v="34064.500716001072"/>
    <n v="1423.4601978666669"/>
    <n v="314.15766566917341"/>
    <n v="1737.6178635358403"/>
    <n v="121209.73045153692"/>
  </r>
  <r>
    <x v="59"/>
    <s v="Deer Park School District"/>
    <n v="2430"/>
    <s v="Deer Park Elementary"/>
    <n v="0.54090000000000005"/>
    <x v="0"/>
    <n v="401.67"/>
    <n v="0"/>
    <n v="401.67"/>
    <n v="1"/>
    <n v="1"/>
    <n v="401.67"/>
    <n v="15"/>
    <n v="26.778000000000002"/>
    <n v="1.1000000000000001"/>
    <n v="36"/>
    <n v="1060.4088000000002"/>
    <n v="1.1782320000000002"/>
    <n v="67585"/>
    <n v="68937"/>
    <n v="79630.809720000005"/>
    <n v="1592.9696640000038"/>
    <n v="11848.32"/>
    <n v="0.2271"/>
    <n v="0.22070000000000001"/>
    <n v="32395.795062496807"/>
    <n v="1353.7296564000001"/>
    <n v="298.76813516748001"/>
    <n v="1652.4977915674801"/>
    <n v="115272.0722380643"/>
  </r>
  <r>
    <x v="59"/>
    <s v="Deer Park School District"/>
    <n v="4123"/>
    <s v="Deer Park High School"/>
    <n v="0.48330000000000001"/>
    <x v="1"/>
    <n v="657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1852"/>
    <s v="Deer Park Home Link Program"/>
    <n v="0.26590000000000003"/>
    <x v="1"/>
    <n v="517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3261"/>
    <s v="Deer Park Middle School"/>
    <n v="0.52790000000000004"/>
    <x v="0"/>
    <n v="489.79"/>
    <n v="0"/>
    <n v="489.79"/>
    <n v="1"/>
    <n v="1"/>
    <n v="489.79"/>
    <n v="15"/>
    <n v="32.652666666666669"/>
    <n v="1.1000000000000001"/>
    <n v="36"/>
    <n v="1293.0456000000001"/>
    <n v="1.4367173333333334"/>
    <n v="67585"/>
    <n v="68937"/>
    <n v="97100.540973333336"/>
    <n v="1942.4418346666644"/>
    <n v="11848.32"/>
    <n v="0.2271"/>
    <n v="0.22070000000000001"/>
    <n v="39502.916482834931"/>
    <n v="1650.7163801333336"/>
    <n v="364.31310509542675"/>
    <n v="2015.0294852287602"/>
    <n v="140560.92877606367"/>
  </r>
  <r>
    <x v="60"/>
    <s v="Dieringer School District"/>
    <n v="4548"/>
    <s v="Dieringer Heights Elementary"/>
    <n v="0.13850000000000001"/>
    <x v="1"/>
    <n v="451.4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0"/>
    <s v="Dieringer School District"/>
    <n v="3683"/>
    <s v="Lake Tapps Elementary"/>
    <n v="0.15090000000000001"/>
    <x v="1"/>
    <n v="420.5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0"/>
    <s v="Dieringer School District"/>
    <n v="4416"/>
    <s v="North Tapps Middle School"/>
    <n v="0.13589999999999999"/>
    <x v="1"/>
    <n v="474.7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1"/>
    <s v="Dixie School District"/>
    <n v="2278"/>
    <s v="Dixie Elementary School"/>
    <n v="1"/>
    <x v="0"/>
    <n v="28.4"/>
    <n v="0"/>
    <n v="28.4"/>
    <n v="1"/>
    <n v="1"/>
    <n v="28.4"/>
    <n v="15"/>
    <n v="1.8933333333333333"/>
    <n v="1.1000000000000001"/>
    <n v="36"/>
    <n v="74.976000000000013"/>
    <n v="8.3306666666666682E-2"/>
    <n v="67585"/>
    <n v="68937"/>
    <n v="5630.2810666666674"/>
    <n v="112.63061333333371"/>
    <n v="11848.32"/>
    <n v="0.2271"/>
    <n v="0.22070000000000001"/>
    <n v="2290.5384514026673"/>
    <n v="95.71519466666669"/>
    <n v="21.124343462933339"/>
    <n v="116.83953812960003"/>
    <n v="8150.2896695322688"/>
  </r>
  <r>
    <x v="62"/>
    <s v="East Valley School District (Spokane)"/>
    <n v="1712"/>
    <s v="Continuous Curriculum School"/>
    <n v="0.2732"/>
    <x v="1"/>
    <n v="346.4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4097"/>
    <s v="East Farms STEAM School"/>
    <n v="0.54110000000000003"/>
    <x v="0"/>
    <n v="376.22"/>
    <n v="0"/>
    <n v="376.22"/>
    <n v="1"/>
    <n v="1.04"/>
    <n v="376.22"/>
    <n v="15"/>
    <n v="25.081333333333337"/>
    <n v="1.1000000000000001"/>
    <n v="36"/>
    <n v="993.22080000000028"/>
    <n v="1.1035786666666669"/>
    <n v="67585"/>
    <n v="68937"/>
    <n v="74585.364186666688"/>
    <n v="4535.1344590933295"/>
    <n v="11848.32"/>
    <n v="0.2271"/>
    <n v="0.22070000000000001"/>
    <n v="31014.793569753907"/>
    <n v="1318.6749774293337"/>
    <n v="291.03156751865396"/>
    <n v="1609.7065449479876"/>
    <n v="111744.99876046191"/>
  </r>
  <r>
    <x v="62"/>
    <s v="East Valley School District (Spokane)"/>
    <n v="3360"/>
    <s v="East Valley High School"/>
    <n v="0.47470000000000001"/>
    <x v="1"/>
    <n v="804.3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5346"/>
    <s v="East Valley Middle School"/>
    <n v="0.61"/>
    <x v="0"/>
    <n v="445.68"/>
    <n v="0"/>
    <n v="445.68"/>
    <n v="1"/>
    <n v="1.04"/>
    <n v="445.68"/>
    <n v="15"/>
    <n v="29.712"/>
    <n v="1.1000000000000001"/>
    <n v="36"/>
    <n v="1176.5952"/>
    <n v="1.307328"/>
    <n v="67585"/>
    <n v="68937"/>
    <n v="88355.762880000009"/>
    <n v="5372.4382694399828"/>
    <n v="11848.32"/>
    <n v="0.2271"/>
    <n v="0.22070000000000001"/>
    <n v="36740.931365073404"/>
    <n v="1562.1366858239999"/>
    <n v="344.76356656135681"/>
    <n v="1906.9002523853567"/>
    <n v="132376.03276689877"/>
  </r>
  <r>
    <x v="62"/>
    <s v="East Valley School District (Spokane)"/>
    <n v="5432"/>
    <s v="EV Online"/>
    <n v="0.41449999999999998"/>
    <x v="1"/>
    <n v="220.5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5433"/>
    <s v="EV Parent Partnership"/>
    <n v="0.39389999999999997"/>
    <x v="1"/>
    <n v="283.8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2955"/>
    <s v="Otis Orchards School"/>
    <n v="0.62939999999999996"/>
    <x v="0"/>
    <n v="328.58"/>
    <n v="0"/>
    <n v="328.58"/>
    <n v="1"/>
    <n v="1.04"/>
    <n v="328.58"/>
    <n v="15"/>
    <n v="21.905333333333331"/>
    <n v="1.1000000000000001"/>
    <n v="36"/>
    <n v="867.45119999999997"/>
    <n v="0.96383466666666662"/>
    <n v="67585"/>
    <n v="68937"/>
    <n v="65140.765946666666"/>
    <n v="3960.8592859733326"/>
    <n v="11848.32"/>
    <n v="0.2271"/>
    <n v="0.22070000000000001"/>
    <n v="27087.451148662312"/>
    <n v="1151.6937538773334"/>
    <n v="254.17881148072749"/>
    <n v="1405.8725653580609"/>
    <n v="97594.94894666037"/>
  </r>
  <r>
    <x v="62"/>
    <s v="East Valley School District (Spokane)"/>
    <n v="2653"/>
    <s v="Trent School"/>
    <n v="0.84489999999999998"/>
    <x v="0"/>
    <n v="409.4"/>
    <n v="0"/>
    <n v="409.4"/>
    <n v="1"/>
    <n v="1.04"/>
    <n v="409.4"/>
    <n v="15"/>
    <n v="27.293333333333333"/>
    <n v="1.1000000000000001"/>
    <n v="36"/>
    <n v="1080.816"/>
    <n v="1.2009066666666668"/>
    <n v="67585"/>
    <n v="68937"/>
    <n v="81163.277066666677"/>
    <n v="4935.1019285333314"/>
    <n v="11848.32"/>
    <n v="0.2271"/>
    <n v="0.22070000000000001"/>
    <n v="33750.083694267305"/>
    <n v="1434.9729832533335"/>
    <n v="316.69853740401072"/>
    <n v="1751.6715206573442"/>
    <n v="121600.13421012466"/>
  </r>
  <r>
    <x v="62"/>
    <s v="East Valley School District (Spokane)"/>
    <n v="3128"/>
    <s v="Trentwood School"/>
    <n v="0.62050000000000005"/>
    <x v="0"/>
    <n v="366.54"/>
    <n v="0"/>
    <n v="366.54"/>
    <n v="1"/>
    <n v="1.04"/>
    <n v="366.54"/>
    <n v="15"/>
    <n v="24.436"/>
    <n v="1.1000000000000001"/>
    <n v="36"/>
    <n v="967.66560000000015"/>
    <n v="1.0751840000000001"/>
    <n v="67585"/>
    <n v="68937"/>
    <n v="72666.310640000011"/>
    <n v="4418.4471443200018"/>
    <n v="11848.32"/>
    <n v="0.2271"/>
    <n v="0.22070000000000001"/>
    <n v="30216.794521975426"/>
    <n v="1284.7459630720002"/>
    <n v="283.54343404999048"/>
    <n v="1568.2893971219908"/>
    <n v="108869.84170341742"/>
  </r>
  <r>
    <x v="63"/>
    <s v="East Valley School District (Yakima)"/>
    <n v="4055"/>
    <s v="East Valley Central Middle School"/>
    <n v="0.57979999999999998"/>
    <x v="0"/>
    <n v="792.04"/>
    <n v="0"/>
    <n v="792.04"/>
    <n v="1"/>
    <n v="1"/>
    <n v="792.04"/>
    <n v="15"/>
    <n v="52.802666666666667"/>
    <n v="1.1000000000000001"/>
    <n v="36"/>
    <n v="2090.9856"/>
    <n v="2.3233173333333332"/>
    <n v="67585"/>
    <n v="68937"/>
    <n v="157021.40197333333"/>
    <n v="3141.1250346666784"/>
    <n v="11848.32"/>
    <n v="0.2271"/>
    <n v="0.22070000000000001"/>
    <n v="63880.213910174934"/>
    <n v="2669.3754501333333"/>
    <n v="589.13116184442663"/>
    <n v="3258.5066119777598"/>
    <n v="227301.2475301527"/>
  </r>
  <r>
    <x v="63"/>
    <s v="East Valley School District (Yakima)"/>
    <n v="4487"/>
    <s v="East Valley Elementary"/>
    <n v="0.59250000000000003"/>
    <x v="0"/>
    <n v="509.1"/>
    <n v="0"/>
    <n v="509.1"/>
    <n v="1"/>
    <n v="1"/>
    <n v="509.1"/>
    <n v="15"/>
    <n v="33.940000000000005"/>
    <n v="1.1000000000000001"/>
    <n v="36"/>
    <n v="1344.0240000000003"/>
    <n v="1.4933600000000005"/>
    <n v="67585"/>
    <n v="68937"/>
    <n v="100928.73560000003"/>
    <n v="2019.0227200000081"/>
    <n v="11848.32"/>
    <n v="0.2271"/>
    <n v="0.22070000000000001"/>
    <n v="41060.321324264012"/>
    <n v="1715.7959720000003"/>
    <n v="378.67617102040009"/>
    <n v="2094.4721430204004"/>
    <n v="146102.55178728444"/>
  </r>
  <r>
    <x v="63"/>
    <s v="East Valley School District (Yakima)"/>
    <n v="2344"/>
    <s v="East Valley High School"/>
    <n v="0.54949999999999999"/>
    <x v="0"/>
    <n v="880.09"/>
    <n v="0"/>
    <n v="880.09"/>
    <n v="1"/>
    <n v="1"/>
    <n v="880.09"/>
    <n v="15"/>
    <n v="58.672666666666672"/>
    <n v="1.1000000000000001"/>
    <n v="36"/>
    <n v="2323.4376000000002"/>
    <n v="2.5815973333333337"/>
    <n v="67585"/>
    <n v="68937"/>
    <n v="174477.25577333337"/>
    <n v="3490.3195946666528"/>
    <n v="11848.32"/>
    <n v="0.2271"/>
    <n v="0.22070000000000001"/>
    <n v="70981.689637146948"/>
    <n v="2966.1262561333333"/>
    <n v="654.62406472862665"/>
    <n v="3620.7503208619601"/>
    <n v="252570.01532600893"/>
  </r>
  <r>
    <x v="63"/>
    <s v="East Valley School District (Yakima)"/>
    <n v="2530"/>
    <s v="Moxee Elementary"/>
    <n v="0.53029999999999999"/>
    <x v="0"/>
    <n v="502.64"/>
    <n v="0"/>
    <n v="502.64"/>
    <n v="1"/>
    <n v="1"/>
    <n v="502.64"/>
    <n v="15"/>
    <n v="33.509333333333331"/>
    <n v="1.1000000000000001"/>
    <n v="36"/>
    <n v="1326.9696000000001"/>
    <n v="1.4744106666666668"/>
    <n v="67585"/>
    <n v="68937"/>
    <n v="99648.044906666677"/>
    <n v="1993.4032213333267"/>
    <n v="11848.32"/>
    <n v="0.2271"/>
    <n v="0.22070000000000001"/>
    <n v="40539.30447933227"/>
    <n v="1694.0241354666666"/>
    <n v="373.87112669749331"/>
    <n v="2067.8952621641602"/>
    <n v="144248.6478694964"/>
  </r>
  <r>
    <x v="63"/>
    <s v="East Valley School District (Yakima)"/>
    <n v="2821"/>
    <s v="Terrace Heights Elementary"/>
    <n v="0.59009999999999996"/>
    <x v="0"/>
    <n v="448.71"/>
    <n v="0"/>
    <n v="448.71"/>
    <n v="1"/>
    <n v="1"/>
    <n v="448.71"/>
    <n v="15"/>
    <n v="29.913999999999998"/>
    <n v="1.1000000000000001"/>
    <n v="36"/>
    <n v="1184.5944"/>
    <n v="1.3162160000000001"/>
    <n v="67585"/>
    <n v="68937"/>
    <n v="88956.458360000004"/>
    <n v="1779.5240320000012"/>
    <n v="11848.32"/>
    <n v="0.2271"/>
    <n v="0.22070000000000001"/>
    <n v="36189.701004538401"/>
    <n v="1512.2663732000001"/>
    <n v="333.75718856524003"/>
    <n v="1846.0235617652402"/>
    <n v="128771.70695830365"/>
  </r>
  <r>
    <x v="64"/>
    <s v="Eastmont School District"/>
    <n v="3659"/>
    <s v="Cascade Elementary"/>
    <n v="0.39960000000000001"/>
    <x v="1"/>
    <n v="459.7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4"/>
    <s v="Eastmont School District"/>
    <n v="4590"/>
    <s v="Clovis Point"/>
    <n v="0.6542"/>
    <x v="0"/>
    <n v="666.9"/>
    <n v="0"/>
    <n v="666.9"/>
    <n v="1"/>
    <n v="1"/>
    <n v="666.9"/>
    <n v="15"/>
    <n v="44.46"/>
    <n v="1.1000000000000001"/>
    <n v="36"/>
    <n v="1760.6160000000002"/>
    <n v="1.9562400000000002"/>
    <n v="67585"/>
    <n v="68937"/>
    <n v="132212.4804"/>
    <n v="2644.8364800000272"/>
    <n v="11848.32"/>
    <n v="0.2271"/>
    <n v="0.22070000000000001"/>
    <n v="53787.327226776004"/>
    <n v="2247.6219480000004"/>
    <n v="496.05016392360011"/>
    <n v="2743.6721119236004"/>
    <n v="191388.31621869962"/>
  </r>
  <r>
    <x v="64"/>
    <s v="Eastmont School District"/>
    <n v="3372"/>
    <s v="Eastmont Junior High"/>
    <n v="0.58330000000000004"/>
    <x v="0"/>
    <n v="1010.88"/>
    <n v="0"/>
    <n v="1010.88"/>
    <n v="1"/>
    <n v="1"/>
    <n v="1010.88"/>
    <n v="15"/>
    <n v="67.391999999999996"/>
    <n v="1.1000000000000001"/>
    <n v="36"/>
    <n v="2668.7232000000004"/>
    <n v="2.9652480000000003"/>
    <n v="67585"/>
    <n v="68937"/>
    <n v="200406.28608000002"/>
    <n v="4009.0152959999978"/>
    <n v="11848.32"/>
    <n v="0.2271"/>
    <n v="0.22070000000000001"/>
    <n v="81530.264427955204"/>
    <n v="3406.9216896000003"/>
    <n v="751.90761689472004"/>
    <n v="4158.8293064947202"/>
    <n v="290104.39511044999"/>
  </r>
  <r>
    <x v="64"/>
    <s v="Eastmont School District"/>
    <n v="5130"/>
    <s v="Eastmont Preschools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4"/>
    <s v="Eastmont School District"/>
    <n v="2727"/>
    <s v="Eastmont Senior High"/>
    <n v="0.53710000000000002"/>
    <x v="0"/>
    <n v="1355.03"/>
    <n v="0"/>
    <n v="1355.03"/>
    <n v="1"/>
    <n v="1"/>
    <n v="1355.03"/>
    <n v="15"/>
    <n v="90.335333333333338"/>
    <n v="1.1000000000000001"/>
    <n v="36"/>
    <n v="3577.2792000000004"/>
    <n v="3.9747546666666671"/>
    <n v="67585"/>
    <n v="68937"/>
    <n v="268633.79414666671"/>
    <n v="5373.8683093333384"/>
    <n v="11848.32"/>
    <n v="0.2271"/>
    <n v="0.22070000000000001"/>
    <n v="109286.91259873788"/>
    <n v="4566.7943742666675"/>
    <n v="1007.8915184006536"/>
    <n v="5574.6858926673212"/>
    <n v="388869.26094740524"/>
  </r>
  <r>
    <x v="64"/>
    <s v="Eastmont School District"/>
    <n v="2966"/>
    <s v="Grant Elementary School"/>
    <n v="0.52349999999999997"/>
    <x v="0"/>
    <n v="436.91"/>
    <n v="0"/>
    <n v="436.91"/>
    <n v="1"/>
    <n v="1"/>
    <n v="436.91"/>
    <n v="15"/>
    <n v="29.127333333333336"/>
    <n v="1.1000000000000001"/>
    <n v="36"/>
    <n v="1153.4424000000004"/>
    <n v="1.2816026666666671"/>
    <n v="67585"/>
    <n v="68937"/>
    <n v="86617.116226666694"/>
    <n v="1732.7268053333391"/>
    <n v="11848.32"/>
    <n v="0.2271"/>
    <n v="0.22070000000000001"/>
    <n v="35237.99840853308"/>
    <n v="1472.4973838666672"/>
    <n v="324.98017261937343"/>
    <n v="1797.4775564860406"/>
    <n v="125385.31899701916"/>
  </r>
  <r>
    <x v="64"/>
    <s v="Eastmont School District"/>
    <n v="3212"/>
    <s v="Kenroy Elementary"/>
    <n v="0.62290000000000001"/>
    <x v="0"/>
    <n v="428.22"/>
    <n v="0"/>
    <n v="428.22"/>
    <n v="1"/>
    <n v="1"/>
    <n v="428.22"/>
    <n v="15"/>
    <n v="28.548000000000002"/>
    <n v="1.1000000000000001"/>
    <n v="36"/>
    <n v="1130.5008000000003"/>
    <n v="1.2561120000000003"/>
    <n v="67585"/>
    <n v="68937"/>
    <n v="84894.329520000028"/>
    <n v="1698.2634239999898"/>
    <n v="11848.32"/>
    <n v="0.2271"/>
    <n v="0.22070000000000001"/>
    <n v="34537.125903508808"/>
    <n v="1443.2098824000004"/>
    <n v="318.51642104568009"/>
    <n v="1761.7263034456805"/>
    <n v="122891.4451509545"/>
  </r>
  <r>
    <x v="64"/>
    <s v="Eastmont School District"/>
    <n v="3083"/>
    <s v="Lee Elementary"/>
    <n v="0.72650000000000003"/>
    <x v="0"/>
    <n v="390.7"/>
    <n v="0"/>
    <n v="390.7"/>
    <n v="1"/>
    <n v="1"/>
    <n v="390.7"/>
    <n v="15"/>
    <n v="26.046666666666667"/>
    <n v="1.1000000000000001"/>
    <n v="36"/>
    <n v="1031.4480000000001"/>
    <n v="1.1460533333333334"/>
    <n v="67585"/>
    <n v="68937"/>
    <n v="77456.014533333335"/>
    <n v="1549.4641066666663"/>
    <n v="11848.32"/>
    <n v="0.2271"/>
    <n v="0.22070000000000001"/>
    <n v="31511.034259261331"/>
    <n v="1316.7579773333332"/>
    <n v="290.60848559746665"/>
    <n v="1607.3664629307998"/>
    <n v="112123.87936219214"/>
  </r>
  <r>
    <x v="64"/>
    <s v="Eastmont School District"/>
    <n v="2563"/>
    <s v="Rock Island Elementary"/>
    <n v="0.76380000000000003"/>
    <x v="0"/>
    <n v="187.4"/>
    <n v="0"/>
    <n v="187.4"/>
    <n v="1"/>
    <n v="1"/>
    <n v="187.4"/>
    <n v="15"/>
    <n v="12.493333333333334"/>
    <n v="1.1000000000000001"/>
    <n v="36"/>
    <n v="494.73600000000005"/>
    <n v="0.54970666666666668"/>
    <n v="67585"/>
    <n v="68937"/>
    <n v="37151.92506666667"/>
    <n v="743.20341333332908"/>
    <n v="11848.32"/>
    <n v="0.2271"/>
    <n v="0.22070000000000001"/>
    <n v="15114.327668762668"/>
    <n v="631.58547466666664"/>
    <n v="139.39091425893332"/>
    <n v="770.97638892559996"/>
    <n v="53780.43253768827"/>
  </r>
  <r>
    <x v="64"/>
    <s v="Eastmont School District"/>
    <n v="4095"/>
    <s v="Sterling School"/>
    <n v="0.57589999999999997"/>
    <x v="0"/>
    <n v="963.68"/>
    <n v="0"/>
    <n v="963.68"/>
    <n v="1"/>
    <n v="1"/>
    <n v="963.68"/>
    <n v="15"/>
    <n v="64.245333333333335"/>
    <n v="1.1000000000000001"/>
    <n v="36"/>
    <n v="2544.1152000000002"/>
    <n v="2.8267946666666668"/>
    <n v="67585"/>
    <n v="68937"/>
    <n v="191048.91754666666"/>
    <n v="3821.8263893333497"/>
    <n v="11848.32"/>
    <n v="0.2271"/>
    <n v="0.22070000000000001"/>
    <n v="77723.454043933874"/>
    <n v="3247.8457322666663"/>
    <n v="716.79955311125332"/>
    <n v="3964.6452853779197"/>
    <n v="276558.84326531179"/>
  </r>
  <r>
    <x v="65"/>
    <s v="Easton School District"/>
    <n v="3554"/>
    <s v="Easton School"/>
    <n v="0.68600000000000005"/>
    <x v="0"/>
    <n v="43.3"/>
    <n v="0"/>
    <n v="43.3"/>
    <n v="1"/>
    <n v="1"/>
    <n v="43.3"/>
    <n v="15"/>
    <n v="2.8866666666666663"/>
    <n v="1.1000000000000001"/>
    <n v="36"/>
    <n v="114.312"/>
    <n v="0.12701333333333334"/>
    <n v="67585"/>
    <n v="68937"/>
    <n v="8584.1961333333329"/>
    <n v="171.72202666666817"/>
    <n v="11848.32"/>
    <n v="0.2271"/>
    <n v="0.22070000000000001"/>
    <n v="3492.2646107653336"/>
    <n v="145.93196933333334"/>
    <n v="32.207185631866672"/>
    <n v="178.13915496520002"/>
    <n v="12426.321925730534"/>
  </r>
  <r>
    <x v="65"/>
    <s v="Easton School District"/>
    <n v="5242"/>
    <s v="Easton Secondary School"/>
    <n v="0"/>
    <x v="1"/>
    <n v="42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2808"/>
    <s v="Columbia Crest A-STEM Academy"/>
    <n v="0.55559999999999998"/>
    <x v="0"/>
    <n v="155.68"/>
    <n v="0"/>
    <n v="155.68"/>
    <n v="1"/>
    <n v="1"/>
    <n v="155.68"/>
    <n v="15"/>
    <n v="10.378666666666668"/>
    <n v="1.1000000000000001"/>
    <n v="36"/>
    <n v="410.99520000000007"/>
    <n v="0.45666133333333342"/>
    <n v="67585"/>
    <n v="68937"/>
    <n v="30863.456213333338"/>
    <n v="617.40612266666722"/>
    <n v="11848.32"/>
    <n v="0.2271"/>
    <n v="0.22070000000000001"/>
    <n v="12556.022046280536"/>
    <n v="524.68103893333341"/>
    <n v="115.79710529258669"/>
    <n v="640.47814422592012"/>
    <n v="44677.362526506462"/>
  </r>
  <r>
    <x v="66"/>
    <s v="Eatonville School District"/>
    <n v="2205"/>
    <s v="Eatonville Elementary School"/>
    <n v="0.4551"/>
    <x v="1"/>
    <n v="313.89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2206"/>
    <s v="Eatonville High School"/>
    <n v="0.34899999999999998"/>
    <x v="1"/>
    <n v="556.02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4230"/>
    <s v="Eatonville Middle School"/>
    <n v="0.40899999999999997"/>
    <x v="1"/>
    <n v="387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5531"/>
    <s v="Eatonville Online Academy"/>
    <n v="0.50160000000000005"/>
    <x v="0"/>
    <n v="23.53"/>
    <n v="0"/>
    <n v="23.53"/>
    <n v="1"/>
    <n v="1"/>
    <n v="23.53"/>
    <n v="15"/>
    <n v="1.5686666666666667"/>
    <n v="1.1000000000000001"/>
    <n v="36"/>
    <n v="62.119199999999999"/>
    <n v="6.9021333333333337E-2"/>
    <n v="67585"/>
    <n v="68937"/>
    <n v="4664.8068133333336"/>
    <n v="93.316842666667071"/>
    <n v="11848.32"/>
    <n v="0.2271"/>
    <n v="0.22070000000000001"/>
    <n v="1897.7594986445333"/>
    <n v="79.302060933333351"/>
    <n v="17.50196484798667"/>
    <n v="96.804025781320021"/>
    <n v="6752.6871804258544"/>
  </r>
  <r>
    <x v="66"/>
    <s v="Eatonville School District"/>
    <n v="5300"/>
    <s v="Mt. Rainier Parent Partnership"/>
    <n v="0.377"/>
    <x v="1"/>
    <n v="57.5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5332"/>
    <s v="New Beginnings"/>
    <n v="0.58289999999999997"/>
    <x v="0"/>
    <n v="30"/>
    <n v="0"/>
    <n v="30"/>
    <n v="1"/>
    <n v="1"/>
    <n v="30"/>
    <n v="15"/>
    <n v="2"/>
    <n v="1.1000000000000001"/>
    <n v="36"/>
    <n v="79.2"/>
    <n v="8.8000000000000009E-2"/>
    <n v="67585"/>
    <n v="68937"/>
    <n v="5947.4800000000005"/>
    <n v="118.97600000000057"/>
    <n v="11848.32"/>
    <n v="0.2271"/>
    <n v="0.22070000000000001"/>
    <n v="2419.5828712000002"/>
    <n v="101.10760000000002"/>
    <n v="22.314447320000006"/>
    <n v="123.42204732000002"/>
    <n v="8609.4609185200006"/>
  </r>
  <r>
    <x v="66"/>
    <s v="Eatonville School District"/>
    <n v="2361"/>
    <s v="Weyerhaeuser Elementary"/>
    <n v="0.3795"/>
    <x v="1"/>
    <n v="277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60"/>
    <s v="Alderwood Middle School"/>
    <n v="0.46"/>
    <x v="1"/>
    <n v="813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302"/>
    <s v="Beverly Elementary"/>
    <n v="0.3846"/>
    <x v="1"/>
    <n v="497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36"/>
    <s v="Brier Elementary"/>
    <n v="0.1283"/>
    <x v="1"/>
    <n v="406.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50"/>
    <s v="Brier Terrace Middle School"/>
    <n v="0.29730000000000001"/>
    <x v="1"/>
    <n v="694.4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09"/>
    <s v="Cedar Valley Community School"/>
    <n v="0.7651"/>
    <x v="0"/>
    <n v="428.8"/>
    <n v="0"/>
    <n v="428.8"/>
    <n v="1.18"/>
    <n v="1.18"/>
    <n v="428.8"/>
    <n v="15"/>
    <n v="28.586666666666666"/>
    <n v="1.1000000000000001"/>
    <n v="36"/>
    <n v="1132.0319999999999"/>
    <n v="1.2578133333333332"/>
    <n v="67585"/>
    <n v="68937"/>
    <n v="100310.99067733334"/>
    <n v="2006.6650794666493"/>
    <n v="11848.32"/>
    <n v="0.2271"/>
    <n v="0.22070000000000001"/>
    <n v="38126.47183946069"/>
    <n v="1705.2942626133331"/>
    <n v="376.35844375876263"/>
    <n v="2081.652706372096"/>
    <n v="142525.78030263277"/>
  </r>
  <r>
    <x v="67"/>
    <s v="Edmonds School District"/>
    <n v="3304"/>
    <s v="Cedar Way Elementary"/>
    <n v="0.4854"/>
    <x v="1"/>
    <n v="552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20"/>
    <s v="Challenge Elementary"/>
    <n v="0.1008"/>
    <x v="1"/>
    <n v="338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34"/>
    <s v="Chase Lake Elementary"/>
    <n v="0.5635"/>
    <x v="0"/>
    <n v="400.81"/>
    <n v="0"/>
    <n v="400.81"/>
    <n v="1.18"/>
    <n v="1.18"/>
    <n v="400.81"/>
    <n v="15"/>
    <n v="26.720666666666666"/>
    <n v="1.1000000000000001"/>
    <n v="36"/>
    <n v="1058.1384"/>
    <n v="1.1757093333333335"/>
    <n v="67585"/>
    <n v="68937"/>
    <n v="93763.172046133346"/>
    <n v="1875.6796420266473"/>
    <n v="11848.32"/>
    <n v="0.2271"/>
    <n v="0.22070000000000001"/>
    <n v="35637.759276992168"/>
    <n v="1593.9808614693334"/>
    <n v="351.79157612628188"/>
    <n v="1945.7724375956152"/>
    <n v="133222.38340274777"/>
  </r>
  <r>
    <x v="67"/>
    <s v="Edmonds School District"/>
    <n v="3691"/>
    <s v="College Place Elementary"/>
    <n v="0.67100000000000004"/>
    <x v="0"/>
    <n v="472.62"/>
    <n v="0"/>
    <n v="472.62"/>
    <n v="1.18"/>
    <n v="1.18"/>
    <n v="472.62"/>
    <n v="15"/>
    <n v="31.507999999999999"/>
    <n v="1.1000000000000001"/>
    <n v="36"/>
    <n v="1247.7167999999999"/>
    <n v="1.3863519999999998"/>
    <n v="67585"/>
    <n v="68937"/>
    <n v="110561.98790559999"/>
    <n v="2211.7305267199699"/>
    <n v="11848.32"/>
    <n v="0.2271"/>
    <n v="0.22070000000000001"/>
    <n v="42022.698509248847"/>
    <n v="1879.5619738719993"/>
    <n v="414.81932763355024"/>
    <n v="2294.3813015055493"/>
    <n v="157090.79824307436"/>
  </r>
  <r>
    <x v="67"/>
    <s v="Edmonds School District"/>
    <n v="3754"/>
    <s v="College Place Middle School"/>
    <n v="0.46400000000000002"/>
    <x v="1"/>
    <n v="529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830"/>
    <s v="Contracted Schools"/>
    <n v="0.25280000000000002"/>
    <x v="1"/>
    <n v="6.6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85"/>
    <s v="Early Childhood Center"/>
    <n v="0"/>
    <x v="1"/>
    <n v="0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5358"/>
    <s v="Edmonds Career Access Program"/>
    <n v="0.33489999999999998"/>
    <x v="1"/>
    <n v="134.520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19"/>
    <s v="Edmonds eLearning Academy"/>
    <n v="0.43309999999999998"/>
    <x v="1"/>
    <n v="250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6"/>
    <s v="Edmonds Elementary"/>
    <n v="0.14580000000000001"/>
    <x v="1"/>
    <n v="263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966"/>
    <s v="Edmonds Heights K-12"/>
    <n v="0.17610000000000001"/>
    <x v="1"/>
    <n v="654.42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23"/>
    <s v="Edmonds Woodway High School"/>
    <n v="0.29970000000000002"/>
    <x v="1"/>
    <n v="1419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7"/>
    <s v="Hazelwood Elementary"/>
    <n v="0.31569999999999998"/>
    <x v="1"/>
    <n v="417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89"/>
    <s v="Hilltop Elementary"/>
    <n v="0.1701"/>
    <x v="1"/>
    <n v="512.580000000000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22"/>
    <s v="Lynndale Elementary"/>
    <n v="0.41470000000000001"/>
    <x v="1"/>
    <n v="393.7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03"/>
    <s v="Lynnwood Elementary"/>
    <n v="0.39400000000000002"/>
    <x v="1"/>
    <n v="548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755"/>
    <s v="Lynnwood High School"/>
    <n v="0.42830000000000001"/>
    <x v="1"/>
    <n v="1361.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63"/>
    <s v="Madrona K-8 School"/>
    <n v="0.1192"/>
    <x v="1"/>
    <n v="613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685"/>
    <s v="Maplewood Parent Coop"/>
    <n v="0.1094"/>
    <x v="1"/>
    <n v="485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2887"/>
    <s v="Martha Lake Elementary"/>
    <n v="0.45540000000000003"/>
    <x v="1"/>
    <n v="440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04"/>
    <s v="Meadowdale Elementary"/>
    <n v="0.44190000000000002"/>
    <x v="1"/>
    <n v="496.2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64"/>
    <s v="Meadowdale High School"/>
    <n v="0.35820000000000002"/>
    <x v="1"/>
    <n v="1461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353"/>
    <s v="Meadowdale Middle School"/>
    <n v="0.42520000000000002"/>
    <x v="1"/>
    <n v="772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254"/>
    <s v="Mountlake Terrace Elementary"/>
    <n v="0.51200000000000001"/>
    <x v="0"/>
    <n v="418"/>
    <n v="0"/>
    <n v="418"/>
    <n v="1.18"/>
    <n v="1.18"/>
    <n v="418"/>
    <n v="15"/>
    <n v="27.866666666666667"/>
    <n v="1.1000000000000001"/>
    <n v="36"/>
    <n v="1103.52"/>
    <n v="1.2261333333333333"/>
    <n v="67585"/>
    <n v="68937"/>
    <n v="97784.501173333338"/>
    <n v="1956.1240746666444"/>
    <n v="11848.32"/>
    <n v="0.2271"/>
    <n v="0.22070000000000001"/>
    <n v="37166.196895742927"/>
    <n v="1662.3437541333328"/>
    <n v="366.87926653722656"/>
    <n v="2029.2230206705594"/>
    <n v="138936.04516441346"/>
  </r>
  <r>
    <x v="67"/>
    <s v="Edmonds School District"/>
    <n v="3303"/>
    <s v="Mountlake Terrace High School"/>
    <n v="0.28870000000000001"/>
    <x v="1"/>
    <n v="1368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8"/>
    <s v="Oak Heights Elementary"/>
    <n v="0.3775"/>
    <x v="1"/>
    <n v="594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854"/>
    <s v="Scriber Lake High School"/>
    <n v="0.55479999999999996"/>
    <x v="0"/>
    <n v="199.48999999999998"/>
    <n v="0"/>
    <n v="199.48999999999998"/>
    <n v="1.18"/>
    <n v="1.18"/>
    <n v="199.48999999999998"/>
    <n v="15"/>
    <n v="13.299333333333331"/>
    <n v="1.1000000000000001"/>
    <n v="36"/>
    <n v="526.65359999999998"/>
    <n v="0.58517066666666662"/>
    <n v="67585"/>
    <n v="68937"/>
    <n v="46667.536217866662"/>
    <n v="933.5578747733307"/>
    <n v="11848.32"/>
    <n v="0.2271"/>
    <n v="0.22070000000000001"/>
    <n v="17737.52301131999"/>
    <n v="793.35156821066653"/>
    <n v="175.09269110409411"/>
    <n v="968.44425931476064"/>
    <n v="66307.061363274741"/>
  </r>
  <r>
    <x v="67"/>
    <s v="Edmonds School District"/>
    <n v="3461"/>
    <s v="Seaview Elementary"/>
    <n v="0.19769999999999999"/>
    <x v="1"/>
    <n v="417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5"/>
    <s v="Sherwood Elementary"/>
    <n v="0.21299999999999999"/>
    <x v="1"/>
    <n v="498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10"/>
    <s v="Spruce Elementary"/>
    <n v="0.50919999999999999"/>
    <x v="0"/>
    <n v="492.5"/>
    <n v="0"/>
    <n v="492.5"/>
    <n v="1.18"/>
    <n v="1.18"/>
    <n v="492.5"/>
    <n v="15"/>
    <n v="32.833333333333336"/>
    <n v="1.1000000000000001"/>
    <n v="36"/>
    <n v="1300.2000000000003"/>
    <n v="1.444666666666667"/>
    <n v="67585"/>
    <n v="68937"/>
    <n v="115212.6000666667"/>
    <n v="2304.7634133333195"/>
    <n v="11848.32"/>
    <n v="0.2271"/>
    <n v="0.22070000000000001"/>
    <n v="43790.315720462677"/>
    <n v="1958.6227246666667"/>
    <n v="432.26803533393337"/>
    <n v="2390.8907600006"/>
    <n v="163698.5699604633"/>
  </r>
  <r>
    <x v="67"/>
    <s v="Edmonds School District"/>
    <n v="2888"/>
    <s v="Terrace Park Elementary"/>
    <n v="0.30299999999999999"/>
    <x v="1"/>
    <n v="286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58"/>
    <s v="Unassigned School"/>
    <n v="3.3300000000000003E-2"/>
    <x v="1"/>
    <n v="0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86"/>
    <s v="Westgate Elementary"/>
    <n v="0.31540000000000001"/>
    <x v="1"/>
    <n v="497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2996"/>
    <s v="Ellensburg High School"/>
    <n v="0.35370000000000001"/>
    <x v="1"/>
    <n v="919.920000000000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5097"/>
    <s v="K-12 Ellensburg Learning Center"/>
    <n v="0.51270000000000004"/>
    <x v="0"/>
    <n v="67.38"/>
    <n v="0"/>
    <n v="67.38"/>
    <n v="1"/>
    <n v="1"/>
    <n v="67.38"/>
    <n v="15"/>
    <n v="4.492"/>
    <n v="1.1000000000000001"/>
    <n v="36"/>
    <n v="177.88320000000002"/>
    <n v="0.19764800000000002"/>
    <n v="67585"/>
    <n v="68937"/>
    <n v="13358.040080000001"/>
    <n v="267.22009600000092"/>
    <n v="11848.32"/>
    <n v="0.2271"/>
    <n v="0.22070000000000001"/>
    <n v="5434.3831287152007"/>
    <n v="227.08766960000003"/>
    <n v="50.118248680720008"/>
    <n v="277.20591828072003"/>
    <n v="19336.849222995923"/>
  </r>
  <r>
    <x v="68"/>
    <s v="Ellensburg School District"/>
    <n v="2741"/>
    <s v="Lincoln Elementary"/>
    <n v="0.36470000000000002"/>
    <x v="1"/>
    <n v="456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2453"/>
    <s v="Morgan Middle School"/>
    <n v="0.4219"/>
    <x v="1"/>
    <n v="735.7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3596"/>
    <s v="Mt. Stuart Elementary"/>
    <n v="0.5887"/>
    <x v="0"/>
    <n v="427.66"/>
    <n v="0"/>
    <n v="427.66"/>
    <n v="1"/>
    <n v="1"/>
    <n v="427.66"/>
    <n v="15"/>
    <n v="28.510666666666669"/>
    <n v="1.1000000000000001"/>
    <n v="36"/>
    <n v="1129.0224000000001"/>
    <n v="1.2544693333333334"/>
    <n v="67585"/>
    <n v="68937"/>
    <n v="84783.309893333339"/>
    <n v="1696.0425386666757"/>
    <n v="11848.32"/>
    <n v="0.2271"/>
    <n v="0.22070000000000001"/>
    <n v="34491.960356579737"/>
    <n v="1441.3225405333337"/>
    <n v="318.09988469570675"/>
    <n v="1759.4224252290405"/>
    <n v="122730.73521380879"/>
  </r>
  <r>
    <x v="68"/>
    <s v="Ellensburg School District"/>
    <n v="4411"/>
    <s v="Valley View Elementary School"/>
    <n v="0.33910000000000001"/>
    <x v="1"/>
    <n v="511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9"/>
    <s v="Elma School District"/>
    <n v="1629"/>
    <s v="East Grays Harbor High School"/>
    <n v="0.72099999999999997"/>
    <x v="0"/>
    <n v="15.86"/>
    <n v="0"/>
    <n v="15.86"/>
    <n v="1"/>
    <n v="1.04"/>
    <n v="15.86"/>
    <n v="15"/>
    <n v="1.0573333333333332"/>
    <n v="1.1000000000000001"/>
    <n v="36"/>
    <n v="41.870400000000004"/>
    <n v="4.652266666666667E-2"/>
    <n v="67585"/>
    <n v="68937"/>
    <n v="3144.2344266666669"/>
    <n v="191.18396821333317"/>
    <n v="11848.32"/>
    <n v="0.2271"/>
    <n v="0.22070000000000001"/>
    <n v="1307.4653820006824"/>
    <n v="55.590306581333337"/>
    <n v="12.268780662500268"/>
    <n v="67.859087243833599"/>
    <n v="4710.742864124516"/>
  </r>
  <r>
    <x v="69"/>
    <s v="Elma School District"/>
    <n v="5416"/>
    <s v="East Grays Harbor Open Doors"/>
    <n v="0.77490000000000003"/>
    <x v="0"/>
    <n v="31.7"/>
    <n v="0"/>
    <n v="31.7"/>
    <n v="1"/>
    <n v="1.04"/>
    <n v="31.7"/>
    <n v="15"/>
    <n v="2.1133333333333333"/>
    <n v="1.1000000000000001"/>
    <n v="36"/>
    <n v="83.688000000000002"/>
    <n v="9.2986666666666676E-2"/>
    <n v="67585"/>
    <n v="68937"/>
    <n v="6284.5038666666669"/>
    <n v="382.12684693333358"/>
    <n v="11848.32"/>
    <n v="0.2271"/>
    <n v="0.22070000000000001"/>
    <n v="2613.282005638187"/>
    <n v="111.11051189333334"/>
    <n v="24.52208997485867"/>
    <n v="135.63260186819201"/>
    <n v="9415.5453211063796"/>
  </r>
  <r>
    <x v="69"/>
    <s v="Elma School District"/>
    <n v="3217"/>
    <s v="Elma Elementary School"/>
    <n v="0.71760000000000002"/>
    <x v="0"/>
    <n v="619.22"/>
    <n v="0"/>
    <n v="619.22"/>
    <n v="1"/>
    <n v="1.04"/>
    <n v="619.22"/>
    <n v="15"/>
    <n v="41.281333333333336"/>
    <n v="1.1000000000000001"/>
    <n v="36"/>
    <n v="1634.7408000000003"/>
    <n v="1.816378666666667"/>
    <n v="67585"/>
    <n v="68937"/>
    <n v="122759.95218666669"/>
    <n v="7464.3718030933233"/>
    <n v="11848.32"/>
    <n v="0.2271"/>
    <n v="0.22070000000000001"/>
    <n v="51047.207682374705"/>
    <n v="2170.4053998293334"/>
    <n v="479.00847174233388"/>
    <n v="2649.4138715716672"/>
    <n v="183920.94554370639"/>
  </r>
  <r>
    <x v="69"/>
    <s v="Elma School District"/>
    <n v="2137"/>
    <s v="Elma High School"/>
    <n v="0.7167"/>
    <x v="0"/>
    <n v="487.78"/>
    <n v="0"/>
    <n v="487.78"/>
    <n v="1"/>
    <n v="1.04"/>
    <n v="487.78"/>
    <n v="15"/>
    <n v="32.518666666666668"/>
    <n v="1.1000000000000001"/>
    <n v="36"/>
    <n v="1287.7392000000002"/>
    <n v="1.4308213333333335"/>
    <n v="67585"/>
    <n v="68937"/>
    <n v="96702.059813333341"/>
    <n v="5879.9316529066709"/>
    <n v="11848.32"/>
    <n v="0.2271"/>
    <n v="0.22070000000000001"/>
    <n v="40211.567719564511"/>
    <n v="1709.6998577706668"/>
    <n v="377.33075860998616"/>
    <n v="2087.0306163806531"/>
    <n v="144880.58980218519"/>
  </r>
  <r>
    <x v="69"/>
    <s v="Elma School District"/>
    <n v="4245"/>
    <s v="Elma Middle School"/>
    <n v="0.72719999999999996"/>
    <x v="0"/>
    <n v="344.74"/>
    <n v="0"/>
    <n v="344.74"/>
    <n v="1"/>
    <n v="1.04"/>
    <n v="344.74"/>
    <n v="15"/>
    <n v="22.982666666666667"/>
    <n v="1.1000000000000001"/>
    <n v="36"/>
    <n v="910.11360000000013"/>
    <n v="1.0112373333333335"/>
    <n v="67585"/>
    <n v="68937"/>
    <n v="68344.475173333354"/>
    <n v="4155.6595965866582"/>
    <n v="11848.32"/>
    <n v="0.2271"/>
    <n v="0.22070000000000001"/>
    <n v="28419.64790611068"/>
    <n v="1208.3355794986669"/>
    <n v="266.67966239535582"/>
    <n v="1475.0152418940227"/>
    <n v="102394.79791792472"/>
  </r>
  <r>
    <x v="70"/>
    <s v="Endicott School District"/>
    <n v="2207"/>
    <s v="Endicott/St John Elem and Middle"/>
    <n v="0.5827"/>
    <x v="0"/>
    <n v="79.819999999999993"/>
    <n v="0"/>
    <n v="79.819999999999993"/>
    <n v="1"/>
    <n v="1"/>
    <n v="79.819999999999993"/>
    <n v="15"/>
    <n v="5.3213333333333326"/>
    <n v="1.1000000000000001"/>
    <n v="36"/>
    <n v="210.72479999999996"/>
    <n v="0.23413866666666663"/>
    <n v="67585"/>
    <n v="68937"/>
    <n v="15824.261786666664"/>
    <n v="316.55547733333333"/>
    <n v="11848.32"/>
    <n v="0.2271"/>
    <n v="0.22070000000000001"/>
    <n v="6437.7034926394663"/>
    <n v="269.01362106666659"/>
    <n v="59.371306169413316"/>
    <n v="328.38492723607988"/>
    <n v="22906.905683875546"/>
  </r>
  <r>
    <x v="71"/>
    <s v="Entiat School District"/>
    <n v="3317"/>
    <s v="Entiat Middle and High School"/>
    <n v="0.59009999999999996"/>
    <x v="0"/>
    <n v="158.49"/>
    <n v="0"/>
    <n v="158.49"/>
    <n v="1"/>
    <n v="1.04"/>
    <n v="158.49"/>
    <n v="15"/>
    <n v="10.566000000000001"/>
    <n v="1.1000000000000001"/>
    <n v="36"/>
    <n v="418.41360000000009"/>
    <n v="0.46490400000000009"/>
    <n v="67585"/>
    <n v="68937"/>
    <n v="31420.536840000008"/>
    <n v="1910.5136899199933"/>
    <n v="11848.32"/>
    <n v="0.2271"/>
    <n v="0.22070000000000001"/>
    <n v="13065.585649009347"/>
    <n v="555.51750883199998"/>
    <n v="122.6027141992224"/>
    <n v="678.12022303122239"/>
    <n v="47074.756401960571"/>
  </r>
  <r>
    <x v="71"/>
    <s v="Entiat School District"/>
    <n v="2688"/>
    <s v="Paul Rumburg Elementary"/>
    <n v="0.6431"/>
    <x v="0"/>
    <n v="144.83000000000001"/>
    <n v="0"/>
    <n v="144.83000000000001"/>
    <n v="1"/>
    <n v="1.04"/>
    <n v="144.83000000000001"/>
    <n v="15"/>
    <n v="9.6553333333333349"/>
    <n v="1.1000000000000001"/>
    <n v="36"/>
    <n v="382.35120000000012"/>
    <n v="0.4248346666666668"/>
    <n v="67585"/>
    <n v="68937"/>
    <n v="28712.450946666675"/>
    <n v="1745.8495659733344"/>
    <n v="11848.32"/>
    <n v="0.2271"/>
    <n v="0.22070000000000001"/>
    <n v="11939.48368695832"/>
    <n v="507.63834187733352"/>
    <n v="112.03578205232751"/>
    <n v="619.67412392966105"/>
    <n v="43017.458323527993"/>
  </r>
  <r>
    <x v="72"/>
    <s v="Enumclaw School District"/>
    <n v="3430"/>
    <s v="Black Diamond Elementary"/>
    <n v="0.2616"/>
    <x v="1"/>
    <n v="326.7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2980"/>
    <s v="Byron Kibler Elementary School"/>
    <n v="0.38990000000000002"/>
    <x v="1"/>
    <n v="393.2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4210"/>
    <s v="Enumclaw Middle School"/>
    <n v="0.34449999999999997"/>
    <x v="1"/>
    <n v="507.5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330"/>
    <s v="Enumclaw Sr High School"/>
    <n v="0.2651"/>
    <x v="1"/>
    <n v="1289.83000000000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739"/>
    <s v="Southwood Elementary School"/>
    <n v="0.32940000000000003"/>
    <x v="1"/>
    <n v="297.9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1523"/>
    <s v="Special Ed School"/>
    <n v="0.63690000000000002"/>
    <x v="0"/>
    <n v="7"/>
    <n v="0"/>
    <n v="7"/>
    <n v="1.1200000000000001"/>
    <n v="1.1600000000000001"/>
    <n v="7"/>
    <n v="15"/>
    <n v="0.46666666666666667"/>
    <n v="1.1000000000000001"/>
    <n v="36"/>
    <n v="18.480000000000004"/>
    <n v="2.0533333333333337E-2"/>
    <n v="67585"/>
    <n v="68937"/>
    <n v="1554.274773333334"/>
    <n v="87.712650666666605"/>
    <n v="11848.32"/>
    <n v="0.2271"/>
    <n v="0.22070000000000001"/>
    <n v="615.61948702613347"/>
    <n v="27.366457066666676"/>
    <n v="6.0397770746133359"/>
    <n v="33.406234141280009"/>
    <n v="2291.0131451674142"/>
  </r>
  <r>
    <x v="72"/>
    <s v="Enumclaw School District"/>
    <n v="4289"/>
    <s v="Sunrise Elementary"/>
    <n v="0.31640000000000001"/>
    <x v="1"/>
    <n v="421.5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4550"/>
    <s v="Thunder Mountain Middle School"/>
    <n v="0.24590000000000001"/>
    <x v="1"/>
    <n v="465.4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585"/>
    <s v="Westwood Elementary School"/>
    <n v="0.2462"/>
    <x v="1"/>
    <n v="291.7200000000000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4229"/>
    <s v="Beezley Springs Elementary"/>
    <n v="0.32340000000000002"/>
    <x v="1"/>
    <n v="0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2793"/>
    <s v="Columbia Ridge Elementary"/>
    <n v="0.60109999999999997"/>
    <x v="0"/>
    <n v="425.5"/>
    <n v="0"/>
    <n v="425.5"/>
    <n v="1"/>
    <n v="1.04"/>
    <n v="425.5"/>
    <n v="15"/>
    <n v="28.366666666666667"/>
    <n v="1.1000000000000001"/>
    <n v="36"/>
    <n v="1123.3200000000002"/>
    <n v="1.2481333333333335"/>
    <n v="67585"/>
    <n v="68937"/>
    <n v="84355.091333333345"/>
    <n v="5129.1789706666605"/>
    <n v="11848.32"/>
    <n v="0.2271"/>
    <n v="0.22070000000000001"/>
    <n v="35077.334176626136"/>
    <n v="1491.4045050666668"/>
    <n v="329.15297426821337"/>
    <n v="1820.5574793348801"/>
    <n v="126382.16195996103"/>
  </r>
  <r>
    <x v="73"/>
    <s v="Ephrata School District"/>
    <n v="2920"/>
    <s v="Ephrata High School"/>
    <n v="0.48199999999999998"/>
    <x v="1"/>
    <n v="800.2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3373"/>
    <s v="Ephrata Middle School"/>
    <n v="0.55549999999999999"/>
    <x v="0"/>
    <n v="436.7"/>
    <n v="0"/>
    <n v="436.7"/>
    <n v="1"/>
    <n v="1.04"/>
    <n v="436.7"/>
    <n v="15"/>
    <n v="29.113333333333333"/>
    <n v="1.1000000000000001"/>
    <n v="36"/>
    <n v="1152.8880000000001"/>
    <n v="1.2809866666666669"/>
    <n v="67585"/>
    <n v="68937"/>
    <n v="86575.483866666691"/>
    <n v="5264.1890869333292"/>
    <n v="11848.32"/>
    <n v="0.2271"/>
    <n v="0.22070000000000001"/>
    <n v="36000.638860006191"/>
    <n v="1530.6612158933337"/>
    <n v="337.8169303476588"/>
    <n v="1868.4781462409926"/>
    <n v="129708.7899598472"/>
  </r>
  <r>
    <x v="73"/>
    <s v="Ephrata School District"/>
    <n v="3092"/>
    <s v="Grant Elementary"/>
    <n v="0.5887"/>
    <x v="0"/>
    <n v="489.3"/>
    <n v="0"/>
    <n v="489.3"/>
    <n v="1"/>
    <n v="1.04"/>
    <n v="489.3"/>
    <n v="15"/>
    <n v="32.619999999999997"/>
    <n v="1.1000000000000001"/>
    <n v="36"/>
    <n v="1291.752"/>
    <n v="1.4352799999999999"/>
    <n v="67585"/>
    <n v="68937"/>
    <n v="97003.398799999995"/>
    <n v="5898.2544543999975"/>
    <n v="11848.32"/>
    <n v="0.2271"/>
    <n v="0.22070000000000001"/>
    <n v="40336.873355166077"/>
    <n v="1715.0275542399997"/>
    <n v="378.50658122076794"/>
    <n v="2093.5341354607676"/>
    <n v="145332.06074502683"/>
  </r>
  <r>
    <x v="73"/>
    <s v="Ephrata School District"/>
    <n v="2695"/>
    <s v="Parkway School"/>
    <n v="0.6069"/>
    <x v="0"/>
    <n v="385.26"/>
    <n v="0"/>
    <n v="385.26"/>
    <n v="1"/>
    <n v="1.04"/>
    <n v="385.26"/>
    <n v="15"/>
    <n v="25.684000000000001"/>
    <n v="1.1000000000000001"/>
    <n v="36"/>
    <n v="1017.0864000000001"/>
    <n v="1.1300960000000002"/>
    <n v="67585"/>
    <n v="68937"/>
    <n v="76377.538160000011"/>
    <n v="4644.1069100799941"/>
    <n v="11848.32"/>
    <n v="0.2271"/>
    <n v="0.22070000000000001"/>
    <n v="31760.03234991066"/>
    <n v="1350.3607511680002"/>
    <n v="298.02461778277768"/>
    <n v="1648.3853689507778"/>
    <n v="114430.06278894145"/>
  </r>
  <r>
    <x v="73"/>
    <s v="Ephrata School District"/>
    <n v="5497"/>
    <s v="Sage Hills Open Doors"/>
    <n v="0.79810000000000003"/>
    <x v="0"/>
    <n v="15.1"/>
    <n v="0"/>
    <n v="15.1"/>
    <n v="1"/>
    <n v="1.04"/>
    <n v="15.1"/>
    <n v="15"/>
    <n v="1.0066666666666666"/>
    <n v="1.1000000000000001"/>
    <n v="36"/>
    <n v="39.863999999999997"/>
    <n v="4.429333333333333E-2"/>
    <n v="67585"/>
    <n v="68937"/>
    <n v="2993.5649333333331"/>
    <n v="182.02256746666671"/>
    <n v="11848.32"/>
    <n v="0.2271"/>
    <n v="0.22070000000000001"/>
    <n v="1244.8125641998931"/>
    <n v="52.926458346666664"/>
    <n v="11.680869357109334"/>
    <n v="64.607327703775994"/>
    <n v="4485.0073927036683"/>
  </r>
  <r>
    <x v="74"/>
    <s v="Evaline School District"/>
    <n v="2355"/>
    <s v="Evaline Elementary School"/>
    <n v="0.64129999999999998"/>
    <x v="0"/>
    <n v="51.3"/>
    <n v="0"/>
    <n v="51.3"/>
    <n v="1"/>
    <n v="1"/>
    <n v="51.3"/>
    <n v="15"/>
    <n v="3.42"/>
    <n v="1.1000000000000001"/>
    <n v="36"/>
    <n v="135.43199999999999"/>
    <n v="0.15047999999999997"/>
    <n v="67585"/>
    <n v="68937"/>
    <n v="10170.190799999998"/>
    <n v="203.44895999999972"/>
    <n v="11848.32"/>
    <n v="0.2271"/>
    <n v="0.22070000000000001"/>
    <n v="4137.4867097519991"/>
    <n v="172.89399599999999"/>
    <n v="38.1577049172"/>
    <n v="211.05170091719998"/>
    <n v="14722.178170669196"/>
  </r>
  <r>
    <x v="75"/>
    <s v="Everett School District"/>
    <n v="3407"/>
    <s v="Cascade High School"/>
    <n v="0.49969999999999998"/>
    <x v="1"/>
    <n v="1765.7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382"/>
    <s v="Cedar Wood Elementary"/>
    <n v="0.122"/>
    <x v="1"/>
    <n v="68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752"/>
    <s v="Eisenhower Middle School"/>
    <n v="0.45140000000000002"/>
    <x v="1"/>
    <n v="970.9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184"/>
    <s v="Emerson Elementary School"/>
    <n v="0.6502"/>
    <x v="0"/>
    <n v="567.5"/>
    <n v="0"/>
    <n v="567.5"/>
    <n v="1.2"/>
    <n v="1.2"/>
    <n v="567.5"/>
    <n v="15"/>
    <n v="37.833333333333336"/>
    <n v="1.1000000000000001"/>
    <n v="36"/>
    <n v="1498.2000000000003"/>
    <n v="1.664666666666667"/>
    <n v="67585"/>
    <n v="68937"/>
    <n v="135007.79600000003"/>
    <n v="2700.7551999999851"/>
    <n v="11848.32"/>
    <n v="0.2271"/>
    <n v="0.22070000000000001"/>
    <n v="50979.830504240002"/>
    <n v="2295.1425200000003"/>
    <n v="506.5379541640001"/>
    <n v="2801.6804741640003"/>
    <n v="191490.06217840401"/>
  </r>
  <r>
    <x v="75"/>
    <s v="Everett School District"/>
    <n v="2126"/>
    <s v="Everett High School"/>
    <n v="0.51519999999999999"/>
    <x v="0"/>
    <n v="1429.71"/>
    <n v="0"/>
    <n v="1429.71"/>
    <n v="1.2"/>
    <n v="1.2"/>
    <n v="1429.71"/>
    <n v="15"/>
    <n v="95.314000000000007"/>
    <n v="1.1000000000000001"/>
    <n v="36"/>
    <n v="3774.4344000000006"/>
    <n v="4.1938160000000009"/>
    <n v="67585"/>
    <n v="68937"/>
    <n v="340126.86523200007"/>
    <n v="6804.0470783999772"/>
    <n v="11848.32"/>
    <n v="0.2271"/>
    <n v="0.22070000000000001"/>
    <n v="128434.13827351011"/>
    <n v="5782.1818718400009"/>
    <n v="1276.1275391150882"/>
    <n v="7058.3094109550893"/>
    <n v="482423.35999486526"/>
  </r>
  <r>
    <x v="75"/>
    <s v="Everett School District"/>
    <n v="5330"/>
    <s v="Everett Reengagement Academy"/>
    <n v="0.56259999999999999"/>
    <x v="0"/>
    <n v="149.75"/>
    <n v="0"/>
    <n v="149.75"/>
    <n v="1.2"/>
    <n v="1.2"/>
    <n v="149.75"/>
    <n v="15"/>
    <n v="9.9833333333333325"/>
    <n v="1.1000000000000001"/>
    <n v="36"/>
    <n v="395.34000000000003"/>
    <n v="0.43926666666666669"/>
    <n v="67585"/>
    <n v="68937"/>
    <n v="35625.405200000001"/>
    <n v="712.66623999999865"/>
    <n v="11848.32"/>
    <n v="0.2271"/>
    <n v="0.22070000000000001"/>
    <n v="13452.386992088001"/>
    <n v="605.63452400000006"/>
    <n v="133.66353944680003"/>
    <n v="739.29806344680014"/>
    <n v="50529.756495534799"/>
  </r>
  <r>
    <x v="75"/>
    <s v="Everett School District"/>
    <n v="3253"/>
    <s v="Evergreen Middle School"/>
    <n v="0.60429999999999995"/>
    <x v="0"/>
    <n v="1028.74"/>
    <n v="0"/>
    <n v="1028.74"/>
    <n v="1.2"/>
    <n v="1.2"/>
    <n v="1028.74"/>
    <n v="15"/>
    <n v="68.582666666666668"/>
    <n v="1.1000000000000001"/>
    <n v="36"/>
    <n v="2715.8736000000004"/>
    <n v="3.0176373333333335"/>
    <n v="67585"/>
    <n v="68937"/>
    <n v="244736.42300800001"/>
    <n v="4895.8148095999786"/>
    <n v="11848.32"/>
    <n v="0.2271"/>
    <n v="0.22070000000000001"/>
    <n v="92414.080762875528"/>
    <n v="4160.5372969599994"/>
    <n v="918.2305814390719"/>
    <n v="5078.7678783990714"/>
    <n v="347125.08645887458"/>
  </r>
  <r>
    <x v="75"/>
    <s v="Everett School District"/>
    <n v="5091"/>
    <s v="Forest View Elementary School"/>
    <n v="0.11550000000000001"/>
    <x v="1"/>
    <n v="625.2999999999999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065"/>
    <s v="Garfield Elementary School"/>
    <n v="0.63219999999999998"/>
    <x v="0"/>
    <n v="372.21"/>
    <n v="0"/>
    <n v="372.21"/>
    <n v="1.2"/>
    <n v="1.2"/>
    <n v="372.21"/>
    <n v="15"/>
    <n v="24.814"/>
    <n v="1.1000000000000001"/>
    <n v="36"/>
    <n v="982.63440000000003"/>
    <n v="1.0918160000000001"/>
    <n v="67585"/>
    <n v="68937"/>
    <n v="88548.461232000016"/>
    <n v="1771.362278399989"/>
    <n v="11848.32"/>
    <n v="0.2271"/>
    <n v="0.22070000000000001"/>
    <n v="33436.480549750078"/>
    <n v="1505.3303918400002"/>
    <n v="332.22641747908807"/>
    <n v="1837.5568093190882"/>
    <n v="125593.86086946916"/>
  </r>
  <r>
    <x v="75"/>
    <s v="Everett School District"/>
    <n v="4437"/>
    <s v="Gateway Middle School"/>
    <n v="0.12959999999999999"/>
    <x v="1"/>
    <n v="962.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883"/>
    <s v="Hawthorne Elementary School - Everett"/>
    <n v="0.8145"/>
    <x v="0"/>
    <n v="404.2"/>
    <n v="0"/>
    <n v="404.2"/>
    <n v="1.2"/>
    <n v="1.2"/>
    <n v="404.2"/>
    <n v="15"/>
    <n v="26.946666666666665"/>
    <n v="1.1000000000000001"/>
    <n v="36"/>
    <n v="1067.0880000000002"/>
    <n v="1.1856533333333334"/>
    <n v="67585"/>
    <n v="68937"/>
    <n v="96158.856640000013"/>
    <n v="1923.6039679999958"/>
    <n v="11848.32"/>
    <n v="0.2271"/>
    <n v="0.22070000000000001"/>
    <n v="36310.215841081605"/>
    <n v="1634.7076768000002"/>
    <n v="360.77998426976006"/>
    <n v="1995.4876610697602"/>
    <n v="136388.16411015138"/>
  </r>
  <r>
    <x v="75"/>
    <s v="Everett School District"/>
    <n v="4334"/>
    <s v="Heatherwood Middle School"/>
    <n v="0.2666"/>
    <x v="1"/>
    <n v="979.6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438"/>
    <s v="Henry M. Jackson High School"/>
    <n v="0.2026"/>
    <x v="1"/>
    <n v="2170.6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751"/>
    <s v="Jackson Elementary School"/>
    <n v="0.60729999999999995"/>
    <x v="0"/>
    <n v="281.08"/>
    <n v="0"/>
    <n v="281.08"/>
    <n v="1.2"/>
    <n v="1.2"/>
    <n v="281.08"/>
    <n v="15"/>
    <n v="18.738666666666667"/>
    <n v="1.1000000000000001"/>
    <n v="36"/>
    <n v="742.05120000000011"/>
    <n v="0.82450133333333342"/>
    <n v="67585"/>
    <n v="68937"/>
    <n v="66868.707136000012"/>
    <n v="1337.6709631999838"/>
    <n v="11848.32"/>
    <n v="0.2271"/>
    <n v="0.22070000000000001"/>
    <n v="25250.063009923841"/>
    <n v="1136.77296832"/>
    <n v="250.88579410822402"/>
    <n v="1387.658762428224"/>
    <n v="94844.099871552069"/>
  </r>
  <r>
    <x v="75"/>
    <s v="Everett School District"/>
    <n v="3533"/>
    <s v="Jefferson Elementary"/>
    <n v="0.3518"/>
    <x v="1"/>
    <n v="498.1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811"/>
    <s v="Lowell Elementary - Everett"/>
    <n v="0.60960000000000003"/>
    <x v="0"/>
    <n v="490.8"/>
    <n v="0"/>
    <n v="490.8"/>
    <n v="1.2"/>
    <n v="1.2"/>
    <n v="490.8"/>
    <n v="15"/>
    <n v="32.72"/>
    <n v="1.1000000000000001"/>
    <n v="36"/>
    <n v="1295.7120000000002"/>
    <n v="1.4396800000000003"/>
    <n v="67585"/>
    <n v="68937"/>
    <n v="116760.92736000003"/>
    <n v="2335.7368319999805"/>
    <n v="11848.32"/>
    <n v="0.2271"/>
    <n v="0.22070000000000001"/>
    <n v="44089.693059878409"/>
    <n v="1984.9444032000004"/>
    <n v="438.07722978624008"/>
    <n v="2423.0216329862405"/>
    <n v="165609.37888486465"/>
  </r>
  <r>
    <x v="75"/>
    <s v="Everett School District"/>
    <n v="2669"/>
    <s v="Madison Elementary"/>
    <n v="0.67830000000000001"/>
    <x v="0"/>
    <n v="384"/>
    <n v="0"/>
    <n v="384"/>
    <n v="1.2"/>
    <n v="1.2"/>
    <n v="384"/>
    <n v="15"/>
    <n v="25.6"/>
    <n v="1.1000000000000001"/>
    <n v="36"/>
    <n v="1013.7600000000001"/>
    <n v="1.1264000000000001"/>
    <n v="67585"/>
    <n v="68937"/>
    <n v="91353.29280000001"/>
    <n v="1827.4713599999959"/>
    <n v="11848.32"/>
    <n v="0.2271"/>
    <n v="0.22070000000000001"/>
    <n v="34495.603372032005"/>
    <n v="1553.0127360000001"/>
    <n v="342.74991083520001"/>
    <n v="1895.7626468352"/>
    <n v="129572.13017886721"/>
  </r>
  <r>
    <x v="75"/>
    <s v="Everett School District"/>
    <n v="4316"/>
    <s v="Mill Creek Elementary"/>
    <n v="0.18210000000000001"/>
    <x v="1"/>
    <n v="640.2000000000000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686"/>
    <s v="Monroe Elementary"/>
    <n v="0.4254"/>
    <x v="1"/>
    <n v="507.3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364"/>
    <s v="North Middle School"/>
    <n v="0.62970000000000004"/>
    <x v="0"/>
    <n v="721.62"/>
    <n v="0"/>
    <n v="721.62"/>
    <n v="1.2"/>
    <n v="1.2"/>
    <n v="721.62"/>
    <n v="15"/>
    <n v="48.107999999999997"/>
    <n v="1.1000000000000001"/>
    <n v="36"/>
    <n v="1905.0768000000003"/>
    <n v="2.1167520000000004"/>
    <n v="67585"/>
    <n v="68937"/>
    <n v="171672.82070400004"/>
    <n v="3434.2184447999753"/>
    <n v="11848.32"/>
    <n v="0.2271"/>
    <n v="0.22070000000000001"/>
    <n v="64824.784649285764"/>
    <n v="2918.4506524800004"/>
    <n v="644.10205900233609"/>
    <n v="3562.5527114823362"/>
    <n v="243494.3765095681"/>
  </r>
  <r>
    <x v="75"/>
    <s v="Everett School District"/>
    <n v="1663"/>
    <s v="NW Learning Center"/>
    <n v="0.27779999999999999"/>
    <x v="1"/>
    <n v="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530"/>
    <s v="Penny Creek Elementary"/>
    <n v="0.2296"/>
    <x v="1"/>
    <n v="655.1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1907"/>
    <s v="Port Gardner"/>
    <n v="0.1731"/>
    <x v="1"/>
    <n v="108.6999999999999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137"/>
    <s v="Sequoia High School"/>
    <n v="0.61570000000000003"/>
    <x v="0"/>
    <n v="146.1"/>
    <n v="0"/>
    <n v="146.1"/>
    <n v="1.2"/>
    <n v="1.2"/>
    <n v="146.1"/>
    <n v="15"/>
    <n v="9.74"/>
    <n v="1.1000000000000001"/>
    <n v="36"/>
    <n v="385.70400000000001"/>
    <n v="0.42856"/>
    <n v="67585"/>
    <n v="68937"/>
    <n v="34757.073120000001"/>
    <n v="695.29574399999547"/>
    <n v="11848.32"/>
    <n v="0.2271"/>
    <n v="0.22070000000000001"/>
    <n v="13124.4990954528"/>
    <n v="590.87281439999992"/>
    <n v="130.40563013808"/>
    <n v="721.27844453807995"/>
    <n v="49298.146403990882"/>
  </r>
  <r>
    <x v="75"/>
    <s v="Everett School District"/>
    <n v="4298"/>
    <s v="Silver Firs Elementary"/>
    <n v="0.15579999999999999"/>
    <x v="1"/>
    <n v="476.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545"/>
    <s v="Silver Lake Elementary - Everett"/>
    <n v="0.48520000000000002"/>
    <x v="1"/>
    <n v="534.1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903"/>
    <s v="Special Services"/>
    <n v="0.37030000000000002"/>
    <x v="1"/>
    <n v="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5570"/>
    <s v="Tambark Creek Elementary School"/>
    <n v="6.2100000000000002E-2"/>
    <x v="1"/>
    <n v="673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002"/>
    <s v="View Ridge Elementary"/>
    <n v="0.39250000000000002"/>
    <x v="1"/>
    <n v="502.4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752"/>
    <s v="Whittier Elementary"/>
    <n v="0.34639999999999999"/>
    <x v="1"/>
    <n v="405.1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125"/>
    <s v="Woodside Elementary"/>
    <n v="0.34139999999999998"/>
    <x v="1"/>
    <n v="518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1646"/>
    <s v="49th Street Academy"/>
    <n v="0.67459999999999998"/>
    <x v="0"/>
    <n v="101.27"/>
    <n v="0"/>
    <n v="101.27"/>
    <n v="1.06"/>
    <n v="1.06"/>
    <n v="101.27"/>
    <n v="15"/>
    <n v="6.7513333333333332"/>
    <n v="1.1000000000000001"/>
    <n v="36"/>
    <n v="267.3528"/>
    <n v="0.29705866666666669"/>
    <n v="67585"/>
    <n v="68937"/>
    <n v="21281.312585866672"/>
    <n v="425.7207163733292"/>
    <n v="11848.32"/>
    <n v="0.2271"/>
    <n v="0.22070000000000001"/>
    <n v="8446.5887917939144"/>
    <n v="361.78388837066666"/>
    <n v="79.84570416340614"/>
    <n v="441.6295925340728"/>
    <n v="30595.251686567986"/>
  </r>
  <r>
    <x v="76"/>
    <s v="Evergreen School District (Clark)"/>
    <n v="4299"/>
    <s v="Burnt Bridge Creek Elementary Sch"/>
    <n v="0.49990000000000001"/>
    <x v="1"/>
    <n v="405.8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736"/>
    <s v="Burton Elementary School"/>
    <n v="0.64459999999999995"/>
    <x v="0"/>
    <n v="355.1"/>
    <n v="0"/>
    <n v="355.1"/>
    <n v="1.06"/>
    <n v="1.06"/>
    <n v="355.1"/>
    <n v="15"/>
    <n v="23.673333333333336"/>
    <n v="1.1000000000000001"/>
    <n v="36"/>
    <n v="937.46400000000017"/>
    <n v="1.0416266666666669"/>
    <n v="67585"/>
    <n v="68937"/>
    <n v="74622.238562666695"/>
    <n v="1492.7760085333284"/>
    <n v="11848.32"/>
    <n v="0.2271"/>
    <n v="0.22070000000000001"/>
    <n v="29617.692109864911"/>
    <n v="1268.583576186667"/>
    <n v="279.97639526439741"/>
    <n v="1548.5599714510645"/>
    <n v="107281.26665251599"/>
  </r>
  <r>
    <x v="76"/>
    <s v="Evergreen School District (Clark)"/>
    <n v="3785"/>
    <s v="Cascade Middle School"/>
    <n v="0.61850000000000005"/>
    <x v="0"/>
    <n v="920.99"/>
    <n v="0"/>
    <n v="920.99"/>
    <n v="1.06"/>
    <n v="1.06"/>
    <n v="920.99"/>
    <n v="15"/>
    <n v="61.399333333333331"/>
    <n v="1.1000000000000001"/>
    <n v="36"/>
    <n v="2431.4135999999999"/>
    <n v="2.7015706666666666"/>
    <n v="67585"/>
    <n v="68937"/>
    <n v="193540.79271706668"/>
    <n v="3871.6749538133154"/>
    <n v="11848.32"/>
    <n v="0.2271"/>
    <n v="0.22070000000000001"/>
    <n v="76816.666449632437"/>
    <n v="3290.2077945146666"/>
    <n v="726.14886024938698"/>
    <n v="4016.3566547640535"/>
    <n v="278245.49077527644"/>
  </r>
  <r>
    <x v="76"/>
    <s v="Evergreen School District (Clark)"/>
    <n v="4203"/>
    <s v="Cascadia Technical Academy Skills Center"/>
    <n v="0.57140000000000002"/>
    <x v="0"/>
    <n v="665.55"/>
    <n v="0"/>
    <n v="665.55"/>
    <n v="1.06"/>
    <n v="1.06"/>
    <n v="665.55"/>
    <n v="15"/>
    <n v="44.37"/>
    <n v="1.1000000000000001"/>
    <n v="36"/>
    <n v="1757.0520000000001"/>
    <n v="1.9522800000000002"/>
    <n v="67585"/>
    <n v="68937"/>
    <n v="139861.53442800004"/>
    <n v="2797.8515135999769"/>
    <n v="11848.32"/>
    <n v="0.2271"/>
    <n v="0.22070000000000001"/>
    <n v="55511.278467250326"/>
    <n v="2377.6564323600005"/>
    <n v="524.74877462185214"/>
    <n v="2902.4052069818526"/>
    <n v="201073.06961583218"/>
  </r>
  <r>
    <x v="76"/>
    <s v="Evergreen School District (Clark)"/>
    <n v="4587"/>
    <s v="Columbia Valley Elementary"/>
    <n v="0.42080000000000001"/>
    <x v="1"/>
    <n v="426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320"/>
    <s v="Covington Middle School"/>
    <n v="0.66769999999999996"/>
    <x v="0"/>
    <n v="978.18"/>
    <n v="0"/>
    <n v="978.18"/>
    <n v="1.06"/>
    <n v="1.06"/>
    <n v="978.18"/>
    <n v="15"/>
    <n v="65.212000000000003"/>
    <n v="1.1000000000000001"/>
    <n v="36"/>
    <n v="2582.3952000000004"/>
    <n v="2.8693280000000003"/>
    <n v="67585"/>
    <n v="68937"/>
    <n v="205558.94485280005"/>
    <n v="4112.0913433599635"/>
    <n v="11848.32"/>
    <n v="0.2271"/>
    <n v="0.22070000000000001"/>
    <n v="81586.691264510431"/>
    <n v="3494.5172699360005"/>
    <n v="771.23996147487537"/>
    <n v="4265.7572314108756"/>
    <n v="295523.48469208134"/>
  </r>
  <r>
    <x v="76"/>
    <s v="Evergreen School District (Clark)"/>
    <n v="3822"/>
    <s v="Crestline Elementary School"/>
    <n v="0.67800000000000005"/>
    <x v="0"/>
    <n v="439.41"/>
    <n v="0"/>
    <n v="439.41"/>
    <n v="1.06"/>
    <n v="1.06"/>
    <n v="439.41"/>
    <n v="15"/>
    <n v="29.294"/>
    <n v="1.1000000000000001"/>
    <n v="36"/>
    <n v="1160.0424000000003"/>
    <n v="1.2889360000000003"/>
    <n v="67585"/>
    <n v="68937"/>
    <n v="92339.503933600034"/>
    <n v="1847.1999603199947"/>
    <n v="11848.32"/>
    <n v="0.2271"/>
    <n v="0.22070000000000001"/>
    <n v="36649.704562083192"/>
    <n v="1569.7783982320007"/>
    <n v="346.45009248980256"/>
    <n v="1916.2284907218032"/>
    <n v="132752.63694672502"/>
  </r>
  <r>
    <x v="76"/>
    <s v="Evergreen School District (Clark)"/>
    <n v="3148"/>
    <s v="Ellsworth Elementary School"/>
    <n v="0.59379999999999999"/>
    <x v="0"/>
    <n v="349.04"/>
    <n v="0"/>
    <n v="349.04"/>
    <n v="1.06"/>
    <n v="1.06"/>
    <n v="349.04"/>
    <n v="15"/>
    <n v="23.269333333333336"/>
    <n v="1.1000000000000001"/>
    <n v="36"/>
    <n v="921.46560000000022"/>
    <n v="1.0238506666666669"/>
    <n v="67585"/>
    <n v="68937"/>
    <n v="73348.764145066685"/>
    <n v="1467.3008674133307"/>
    <n v="11848.32"/>
    <n v="0.2271"/>
    <n v="0.22070000000000001"/>
    <n v="29112.247969662763"/>
    <n v="1246.934416874667"/>
    <n v="275.19842580423904"/>
    <n v="1522.1328426789059"/>
    <n v="105450.44582482168"/>
  </r>
  <r>
    <x v="76"/>
    <s v="Evergreen School District (Clark)"/>
    <n v="5612"/>
    <s v="Emerald Elementary School"/>
    <n v="0.37880000000000003"/>
    <x v="1"/>
    <n v="403.4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5136"/>
    <s v="Endeavour Elementary School"/>
    <n v="0.60170000000000001"/>
    <x v="0"/>
    <n v="623.41999999999996"/>
    <n v="0"/>
    <n v="623.41999999999996"/>
    <n v="1.06"/>
    <n v="1.06"/>
    <n v="623.41999999999996"/>
    <n v="15"/>
    <n v="41.56133333333333"/>
    <n v="1.1000000000000001"/>
    <n v="36"/>
    <n v="1645.8288"/>
    <n v="1.8286986666666667"/>
    <n v="67585"/>
    <n v="68937"/>
    <n v="131008.15534986668"/>
    <n v="2620.7446331733227"/>
    <n v="11848.32"/>
    <n v="0.2271"/>
    <n v="0.22070000000000001"/>
    <n v="51997.357406736075"/>
    <n v="2227.1483330506667"/>
    <n v="491.53163710428214"/>
    <n v="2718.6799701549489"/>
    <n v="188344.93735993101"/>
  </r>
  <r>
    <x v="76"/>
    <s v="Evergreen School District (Clark)"/>
    <n v="2724"/>
    <s v="Evergreen High School"/>
    <n v="0.56369999999999998"/>
    <x v="0"/>
    <n v="1517.8"/>
    <n v="0"/>
    <n v="1517.8"/>
    <n v="1.06"/>
    <n v="1.06"/>
    <n v="1517.8"/>
    <n v="15"/>
    <n v="101.18666666666667"/>
    <n v="1.1000000000000001"/>
    <n v="36"/>
    <n v="4006.9920000000002"/>
    <n v="4.4522133333333338"/>
    <n v="67585"/>
    <n v="68937"/>
    <n v="318957.00842133339"/>
    <n v="6380.5559722666512"/>
    <n v="11848.32"/>
    <n v="0.2271"/>
    <n v="0.22070000000000001"/>
    <n v="126594.57359716407"/>
    <n v="5422.2927398933343"/>
    <n v="1196.7000076944589"/>
    <n v="6618.992747587793"/>
    <n v="458551.1307383519"/>
  </r>
  <r>
    <x v="76"/>
    <s v="Evergreen School District (Clark)"/>
    <n v="3971"/>
    <s v="Fircrest Elementary School"/>
    <n v="0.61299999999999999"/>
    <x v="0"/>
    <n v="398.01"/>
    <n v="0"/>
    <n v="398.01"/>
    <n v="1.06"/>
    <n v="1.06"/>
    <n v="398.01"/>
    <n v="15"/>
    <n v="26.533999999999999"/>
    <n v="1.1000000000000001"/>
    <n v="36"/>
    <n v="1050.7464"/>
    <n v="1.1674960000000001"/>
    <n v="67585"/>
    <n v="68937"/>
    <n v="83639.530189600016"/>
    <n v="1673.1618675199861"/>
    <n v="11848.32"/>
    <n v="0.2271"/>
    <n v="0.22070000000000001"/>
    <n v="33196.670336939824"/>
    <n v="1421.878200952"/>
    <n v="313.80851895010642"/>
    <n v="1735.6867199021065"/>
    <n v="120245.04911396194"/>
  </r>
  <r>
    <x v="76"/>
    <s v="Evergreen School District (Clark)"/>
    <n v="4499"/>
    <s v="Fishers Landing Elementary School"/>
    <n v="0.1787"/>
    <x v="1"/>
    <n v="509.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498"/>
    <s v="Frontier Middle School"/>
    <n v="0.48280000000000001"/>
    <x v="1"/>
    <n v="800.8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380"/>
    <s v="Harmony Elementary School"/>
    <n v="0.33339999999999997"/>
    <x v="1"/>
    <n v="493.9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163"/>
    <s v="Hearthwood Elementary School"/>
    <n v="0.60360000000000003"/>
    <x v="0"/>
    <n v="328.19"/>
    <n v="0"/>
    <n v="328.19"/>
    <n v="1.06"/>
    <n v="1.06"/>
    <n v="328.19"/>
    <n v="15"/>
    <n v="21.879333333333332"/>
    <n v="1.1000000000000001"/>
    <n v="36"/>
    <n v="866.4215999999999"/>
    <n v="0.96269066666666658"/>
    <n v="67585"/>
    <n v="68937"/>
    <n v="68967.255629066669"/>
    <n v="1379.6512482133257"/>
    <n v="11848.32"/>
    <n v="0.2271"/>
    <n v="0.22070000000000001"/>
    <n v="27373.219863521721"/>
    <n v="1172.4484479546666"/>
    <n v="258.7593724635949"/>
    <n v="1431.2078204182615"/>
    <n v="99151.334561219977"/>
  </r>
  <r>
    <x v="76"/>
    <s v="Evergreen School District (Clark)"/>
    <n v="5310"/>
    <s v="Henrietta Lacks Health and Bioscience High School"/>
    <n v="0.43530000000000002"/>
    <x v="1"/>
    <n v="545.19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23"/>
    <s v="Heritage High School"/>
    <n v="0.56489999999999996"/>
    <x v="0"/>
    <n v="1643.41"/>
    <n v="0"/>
    <n v="1643.41"/>
    <n v="1.06"/>
    <n v="1.06"/>
    <n v="1643.41"/>
    <n v="15"/>
    <n v="109.56066666666668"/>
    <n v="1.1000000000000001"/>
    <n v="36"/>
    <n v="4338.6024000000007"/>
    <n v="4.8206693333333339"/>
    <n v="67585"/>
    <n v="68937"/>
    <n v="345353.23310693342"/>
    <n v="6908.5976349866251"/>
    <n v="11848.32"/>
    <n v="0.2271"/>
    <n v="0.22070000000000001"/>
    <n v="137071.27961214614"/>
    <n v="5871.0305123653343"/>
    <n v="1295.7364340790293"/>
    <n v="7166.7669464443634"/>
    <n v="496499.87730051053"/>
  </r>
  <r>
    <x v="76"/>
    <s v="Evergreen School District (Clark)"/>
    <n v="1926"/>
    <s v="Home Choice Academy"/>
    <n v="0.36699999999999999"/>
    <x v="1"/>
    <n v="245.9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60"/>
    <s v="Illahee Elementary School"/>
    <n v="0.2601"/>
    <x v="1"/>
    <n v="457.7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994"/>
    <s v="Image Elementary School"/>
    <n v="0.56789999999999996"/>
    <x v="0"/>
    <n v="500.1"/>
    <n v="0"/>
    <n v="500.1"/>
    <n v="1.06"/>
    <n v="1.06"/>
    <n v="500.1"/>
    <n v="15"/>
    <n v="33.340000000000003"/>
    <n v="1.1000000000000001"/>
    <n v="36"/>
    <n v="1320.2640000000001"/>
    <n v="1.46696"/>
    <n v="67585"/>
    <n v="68937"/>
    <n v="105093.16109600001"/>
    <n v="2102.3297151999868"/>
    <n v="11848.32"/>
    <n v="0.2271"/>
    <n v="0.22070000000000001"/>
    <n v="41711.652560246235"/>
    <n v="1786.5915135199998"/>
    <n v="394.30074703386396"/>
    <n v="2180.8922605538637"/>
    <n v="151088.0356320001"/>
  </r>
  <r>
    <x v="76"/>
    <s v="Evergreen School District (Clark)"/>
    <n v="4042"/>
    <s v="Legacy High School"/>
    <n v="0.57310000000000005"/>
    <x v="0"/>
    <n v="196.62"/>
    <n v="0"/>
    <n v="196.62"/>
    <n v="1.06"/>
    <n v="1.06"/>
    <n v="196.62"/>
    <n v="15"/>
    <n v="13.108000000000001"/>
    <n v="1.1000000000000001"/>
    <n v="36"/>
    <n v="519.07680000000005"/>
    <n v="0.57675200000000004"/>
    <n v="67585"/>
    <n v="68937"/>
    <n v="41318.570955200004"/>
    <n v="826.55482623999706"/>
    <n v="11848.32"/>
    <n v="0.2271"/>
    <n v="0.22070000000000001"/>
    <n v="16399.410370717087"/>
    <n v="702.41876302399999"/>
    <n v="155.0238209993968"/>
    <n v="857.44258402339676"/>
    <n v="59401.978736180485"/>
  </r>
  <r>
    <x v="76"/>
    <s v="Evergreen School District (Clark)"/>
    <n v="3618"/>
    <s v="Marrion Elementary School"/>
    <n v="0.68920000000000003"/>
    <x v="0"/>
    <n v="414.8"/>
    <n v="0"/>
    <n v="414.8"/>
    <n v="1.06"/>
    <n v="1.06"/>
    <n v="414.8"/>
    <n v="15"/>
    <n v="27.653333333333332"/>
    <n v="1.1000000000000001"/>
    <n v="36"/>
    <n v="1095.0720000000001"/>
    <n v="1.2167466666666669"/>
    <n v="67585"/>
    <n v="68937"/>
    <n v="87167.852874666685"/>
    <n v="1743.7439829333307"/>
    <n v="11848.32"/>
    <n v="0.2271"/>
    <n v="0.22070000000000001"/>
    <n v="34597.067550470194"/>
    <n v="1481.8599476266668"/>
    <n v="327.04649044120538"/>
    <n v="1808.9064380678722"/>
    <n v="125317.57084613809"/>
  </r>
  <r>
    <x v="76"/>
    <s v="Evergreen School District (Clark)"/>
    <n v="2829"/>
    <s v="Mill Plain Elementary School"/>
    <n v="0.60540000000000005"/>
    <x v="0"/>
    <n v="373.61"/>
    <n v="0"/>
    <n v="373.61"/>
    <n v="1.06"/>
    <n v="1.06"/>
    <n v="373.61"/>
    <n v="15"/>
    <n v="24.907333333333334"/>
    <n v="1.1000000000000001"/>
    <n v="36"/>
    <n v="986.33040000000005"/>
    <n v="1.0959226666666668"/>
    <n v="67585"/>
    <n v="68937"/>
    <n v="78512.009432266685"/>
    <n v="1570.588692053323"/>
    <n v="11848.32"/>
    <n v="0.2271"/>
    <n v="0.22070000000000001"/>
    <n v="31161.548716323934"/>
    <n v="1334.7099687386667"/>
    <n v="294.57049010062377"/>
    <n v="1629.2804588392905"/>
    <n v="112873.42729948323"/>
  </r>
  <r>
    <x v="76"/>
    <s v="Evergreen School District (Clark)"/>
    <n v="4162"/>
    <s v="Mountain View High School"/>
    <n v="0.43059999999999998"/>
    <x v="1"/>
    <n v="1630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5435"/>
    <s v="Open Doors Evergreen"/>
    <n v="0.53100000000000003"/>
    <x v="0"/>
    <n v="96.9"/>
    <n v="0"/>
    <n v="96.9"/>
    <n v="1.06"/>
    <n v="1.06"/>
    <n v="96.9"/>
    <n v="15"/>
    <n v="6.46"/>
    <n v="1.1000000000000001"/>
    <n v="36"/>
    <n v="255.81600000000003"/>
    <n v="0.28424000000000005"/>
    <n v="67585"/>
    <n v="68937"/>
    <n v="20362.982024000004"/>
    <n v="407.35002879999956"/>
    <n v="11848.32"/>
    <n v="0.2271"/>
    <n v="0.22070000000000001"/>
    <n v="8082.1018458065619"/>
    <n v="346.17220088000005"/>
    <n v="76.400204734216018"/>
    <n v="422.57240561421605"/>
    <n v="29275.006304220784"/>
  </r>
  <r>
    <x v="76"/>
    <s v="Evergreen School District (Clark)"/>
    <n v="2912"/>
    <s v="Orchards Elementary School"/>
    <n v="0.7087"/>
    <x v="0"/>
    <n v="444.2"/>
    <n v="0"/>
    <n v="444.2"/>
    <n v="1.06"/>
    <n v="1.06"/>
    <n v="444.2"/>
    <n v="15"/>
    <n v="29.613333333333333"/>
    <n v="1.1000000000000001"/>
    <n v="36"/>
    <n v="1172.6880000000001"/>
    <n v="1.3029866666666667"/>
    <n v="67585"/>
    <n v="68937"/>
    <n v="93346.095098666672"/>
    <n v="1867.3362517333298"/>
    <n v="11848.32"/>
    <n v="0.2271"/>
    <n v="0.22070000000000001"/>
    <n v="37049.222290064747"/>
    <n v="1586.8905225066667"/>
    <n v="350.22673831722136"/>
    <n v="1937.117260823888"/>
    <n v="134199.77090128866"/>
  </r>
  <r>
    <x v="76"/>
    <s v="Evergreen School District (Clark)"/>
    <n v="4209"/>
    <s v="Pacific Middle School"/>
    <n v="0.39560000000000001"/>
    <x v="1"/>
    <n v="992.5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445"/>
    <s v="Pioneer Elementary School"/>
    <n v="0.51619999999999999"/>
    <x v="0"/>
    <n v="525.46"/>
    <n v="0"/>
    <n v="525.46"/>
    <n v="1.06"/>
    <n v="1.06"/>
    <n v="525.46"/>
    <n v="15"/>
    <n v="35.030666666666669"/>
    <n v="1.1000000000000001"/>
    <n v="36"/>
    <n v="1387.2144000000001"/>
    <n v="1.5413493333333335"/>
    <n v="67585"/>
    <n v="68937"/>
    <n v="110422.42037493335"/>
    <n v="2208.9385565866542"/>
    <n v="11848.32"/>
    <n v="0.2271"/>
    <n v="0.22070000000000001"/>
    <n v="43826.844539706042"/>
    <n v="1877.1893155253335"/>
    <n v="414.2956819364411"/>
    <n v="2291.4849974617746"/>
    <n v="158749.68846868785"/>
  </r>
  <r>
    <x v="76"/>
    <s v="Evergreen School District (Clark)"/>
    <n v="3995"/>
    <s v="Riverview Elementary School"/>
    <n v="0.45400000000000001"/>
    <x v="1"/>
    <n v="38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61"/>
    <s v="Shahala Middle School"/>
    <n v="0.32519999999999999"/>
    <x v="1"/>
    <n v="955.4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149"/>
    <s v="Sifton Elementary School"/>
    <n v="0.59540000000000004"/>
    <x v="0"/>
    <n v="445.78"/>
    <n v="0"/>
    <n v="445.78"/>
    <n v="1.06"/>
    <n v="1.06"/>
    <n v="445.78"/>
    <n v="15"/>
    <n v="29.718666666666664"/>
    <n v="1.1000000000000001"/>
    <n v="36"/>
    <n v="1176.8592000000001"/>
    <n v="1.3076213333333335"/>
    <n v="67585"/>
    <n v="68937"/>
    <n v="93678.123082133359"/>
    <n v="1873.9782852266508"/>
    <n v="11848.32"/>
    <n v="0.2271"/>
    <n v="0.22070000000000001"/>
    <n v="37181.004755662012"/>
    <n v="1592.5350227893334"/>
    <n v="351.47247952960589"/>
    <n v="1944.0075023189393"/>
    <n v="134677.11362534098"/>
  </r>
  <r>
    <x v="76"/>
    <s v="Evergreen School District (Clark)"/>
    <n v="3823"/>
    <s v="Silver Star Elementary School"/>
    <n v="0.57730000000000004"/>
    <x v="0"/>
    <n v="412.22"/>
    <n v="0"/>
    <n v="412.22"/>
    <n v="1.06"/>
    <n v="1.06"/>
    <n v="412.22"/>
    <n v="15"/>
    <n v="27.481333333333335"/>
    <n v="1.1000000000000001"/>
    <n v="36"/>
    <n v="1088.2608000000002"/>
    <n v="1.2091786666666668"/>
    <n v="67585"/>
    <n v="68937"/>
    <n v="86625.680597866682"/>
    <n v="1732.8981307733338"/>
    <n v="11848.32"/>
    <n v="0.2271"/>
    <n v="0.22070000000000001"/>
    <n v="34381.878461077205"/>
    <n v="1472.6429788106668"/>
    <n v="325.01230542351419"/>
    <n v="1797.655284234181"/>
    <n v="124538.11247395139"/>
  </r>
  <r>
    <x v="76"/>
    <s v="Evergreen School District (Clark)"/>
    <n v="3970"/>
    <s v="Sunset Elementary School"/>
    <n v="0.55830000000000002"/>
    <x v="0"/>
    <n v="479.67"/>
    <n v="0"/>
    <n v="479.67"/>
    <n v="1.06"/>
    <n v="1.06"/>
    <n v="479.67"/>
    <n v="15"/>
    <n v="31.978000000000002"/>
    <n v="1.1000000000000001"/>
    <n v="36"/>
    <n v="1266.3288"/>
    <n v="1.4070320000000001"/>
    <n v="67585"/>
    <n v="68937"/>
    <n v="100799.91318320001"/>
    <n v="2016.4456998399983"/>
    <n v="11848.32"/>
    <n v="0.2271"/>
    <n v="0.22070000000000001"/>
    <n v="40007.65523609941"/>
    <n v="1713.6059813840002"/>
    <n v="378.19284009144883"/>
    <n v="2091.7988214754491"/>
    <n v="144915.81294061488"/>
  </r>
  <r>
    <x v="76"/>
    <s v="Evergreen School District (Clark)"/>
    <n v="5111"/>
    <s v="Union High School"/>
    <n v="0.28389999999999999"/>
    <x v="1"/>
    <n v="1997.14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051"/>
    <s v="Wyeast Middle School"/>
    <n v="0.60599999999999998"/>
    <x v="0"/>
    <n v="867.69"/>
    <n v="0"/>
    <n v="867.69"/>
    <n v="1.06"/>
    <n v="1.06"/>
    <n v="867.69"/>
    <n v="15"/>
    <n v="57.846000000000004"/>
    <n v="1.1000000000000001"/>
    <n v="36"/>
    <n v="2290.7016000000003"/>
    <n v="2.5452240000000002"/>
    <n v="67585"/>
    <n v="68937"/>
    <n v="182340.10188240002"/>
    <n v="3647.6114188799984"/>
    <n v="11848.32"/>
    <n v="0.2271"/>
    <n v="0.22070000000000001"/>
    <n v="72371.093401319857"/>
    <n v="3099.7952216880003"/>
    <n v="684.12480542654168"/>
    <n v="3783.9200271145419"/>
    <n v="262142.7267297144"/>
  </r>
  <r>
    <x v="76"/>
    <s v="Evergreen School District (Clark)"/>
    <n v="4579"/>
    <s v="York Elementary School"/>
    <n v="0.42370000000000002"/>
    <x v="1"/>
    <n v="400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7"/>
    <s v="Evergreen School District (Stevens)"/>
    <n v="3197"/>
    <s v="Evergreen School"/>
    <n v="0.75429999999999997"/>
    <x v="0"/>
    <n v="31.3"/>
    <n v="0"/>
    <n v="31.3"/>
    <n v="1"/>
    <n v="1"/>
    <n v="31.3"/>
    <n v="15"/>
    <n v="2.0866666666666669"/>
    <n v="1.1000000000000001"/>
    <n v="36"/>
    <n v="82.632000000000005"/>
    <n v="9.1813333333333344E-2"/>
    <n v="67585"/>
    <n v="68937"/>
    <n v="6205.2041333333336"/>
    <n v="124.13162666666722"/>
    <n v="11848.32"/>
    <n v="0.2271"/>
    <n v="0.22070000000000001"/>
    <n v="2524.4314622853335"/>
    <n v="105.48892933333335"/>
    <n v="23.281406703866669"/>
    <n v="128.77033603720002"/>
    <n v="8982.5375583225341"/>
  </r>
  <r>
    <x v="78"/>
    <s v="Federal Way School District"/>
    <n v="3519"/>
    <s v="Adelaide Elementary School"/>
    <n v="0.65629999999999999"/>
    <x v="0"/>
    <n v="296.89999999999998"/>
    <n v="0"/>
    <n v="296.89999999999998"/>
    <n v="1.1200000000000001"/>
    <n v="1.1200000000000001"/>
    <n v="296.89999999999998"/>
    <n v="15"/>
    <n v="19.793333333333333"/>
    <n v="1.1000000000000001"/>
    <n v="36"/>
    <n v="783.81600000000014"/>
    <n v="0.87090666666666683"/>
    <n v="67585"/>
    <n v="68937"/>
    <n v="65923.454314666684"/>
    <n v="1318.7617109333369"/>
    <n v="11848.32"/>
    <n v="0.2271"/>
    <n v="0.22070000000000001"/>
    <n v="25581.048061263791"/>
    <n v="1120.703600426667"/>
    <n v="247.33928461416542"/>
    <n v="1368.0428850408325"/>
    <n v="94191.306971904647"/>
  </r>
  <r>
    <x v="78"/>
    <s v="Federal Way School District"/>
    <n v="3700"/>
    <s v="Brigadoon Elementary School"/>
    <n v="0.59189999999999998"/>
    <x v="0"/>
    <n v="303.48"/>
    <n v="0"/>
    <n v="303.48"/>
    <n v="1.1200000000000001"/>
    <n v="1.1200000000000001"/>
    <n v="303.48"/>
    <n v="15"/>
    <n v="20.232000000000003"/>
    <n v="1.1000000000000001"/>
    <n v="36"/>
    <n v="801.18720000000019"/>
    <n v="0.89020800000000022"/>
    <n v="67585"/>
    <n v="68937"/>
    <n v="67384.47260160002"/>
    <n v="1347.9885619199922"/>
    <n v="11848.32"/>
    <n v="0.2271"/>
    <n v="0.22070000000000001"/>
    <n v="26147.984053999109"/>
    <n v="1145.5410193920002"/>
    <n v="252.82090297981443"/>
    <n v="1398.3619223718147"/>
    <n v="96278.807139890938"/>
  </r>
  <r>
    <x v="78"/>
    <s v="Federal Way School District"/>
    <n v="3547"/>
    <s v="Camelot Elementary School"/>
    <n v="0.5353"/>
    <x v="0"/>
    <n v="252.3"/>
    <n v="0"/>
    <n v="252.3"/>
    <n v="1.1200000000000001"/>
    <n v="1.1200000000000001"/>
    <n v="252.3"/>
    <n v="15"/>
    <n v="16.82"/>
    <n v="1.1000000000000001"/>
    <n v="36"/>
    <n v="666.07200000000012"/>
    <n v="0.74008000000000018"/>
    <n v="67585"/>
    <n v="68937"/>
    <n v="56020.503616000024"/>
    <n v="1120.6587391999929"/>
    <n v="11848.32"/>
    <n v="0.2271"/>
    <n v="0.22070000000000001"/>
    <n v="21738.290420535046"/>
    <n v="952.35270592000029"/>
    <n v="210.18424219654406"/>
    <n v="1162.5369481165444"/>
    <n v="80041.989723851599"/>
  </r>
  <r>
    <x v="78"/>
    <s v="Federal Way School District"/>
    <n v="5163"/>
    <s v="Career Academy at Truman High School"/>
    <n v="0.74760000000000004"/>
    <x v="0"/>
    <n v="105.02"/>
    <n v="0"/>
    <n v="105.02"/>
    <n v="1.1200000000000001"/>
    <n v="1.1200000000000001"/>
    <n v="105.02"/>
    <n v="15"/>
    <n v="7.0013333333333332"/>
    <n v="1.1000000000000001"/>
    <n v="36"/>
    <n v="277.25279999999998"/>
    <n v="0.30805866666666665"/>
    <n v="67585"/>
    <n v="68937"/>
    <n v="23318.562385066667"/>
    <n v="466.47475541333188"/>
    <n v="11848.32"/>
    <n v="0.2271"/>
    <n v="0.22070000000000001"/>
    <n v="9048.5741576083619"/>
    <n v="396.41728567466663"/>
    <n v="87.489294948398921"/>
    <n v="483.90658062306557"/>
    <n v="33317.517878711427"/>
  </r>
  <r>
    <x v="78"/>
    <s v="Federal Way School District"/>
    <n v="3766"/>
    <s v="Decatur High School"/>
    <n v="0.51290000000000002"/>
    <x v="0"/>
    <n v="1308.55"/>
    <n v="0"/>
    <n v="1308.55"/>
    <n v="1.1200000000000001"/>
    <n v="1.1200000000000001"/>
    <n v="1308.55"/>
    <n v="15"/>
    <n v="87.236666666666665"/>
    <n v="1.1000000000000001"/>
    <n v="36"/>
    <n v="3454.5720000000001"/>
    <n v="3.8384133333333335"/>
    <n v="67585"/>
    <n v="68937"/>
    <n v="290549.4649493334"/>
    <n v="5812.2790058666142"/>
    <n v="11848.32"/>
    <n v="0.2271"/>
    <n v="0.22070000000000001"/>
    <n v="112745.30293218838"/>
    <n v="4939.3623992533339"/>
    <n v="1090.1172815152108"/>
    <n v="6029.4796807685452"/>
    <n v="415136.52656815696"/>
  </r>
  <r>
    <x v="78"/>
    <s v="Federal Way School District"/>
    <n v="1950"/>
    <s v="Employment Transition Program"/>
    <n v="0.67569999999999997"/>
    <x v="0"/>
    <n v="53"/>
    <n v="0"/>
    <n v="53"/>
    <n v="1.1200000000000001"/>
    <n v="1.1200000000000001"/>
    <n v="53"/>
    <n v="15"/>
    <n v="3.5333333333333332"/>
    <n v="1.1000000000000001"/>
    <n v="36"/>
    <n v="139.92000000000002"/>
    <n v="0.1554666666666667"/>
    <n v="67585"/>
    <n v="68937"/>
    <n v="11768.080426666671"/>
    <n v="235.41384533333257"/>
    <n v="11848.32"/>
    <n v="0.2271"/>
    <n v="0.22070000000000001"/>
    <n v="4566.5057165610669"/>
    <n v="200.05823786666673"/>
    <n v="44.152853097173349"/>
    <n v="244.21109096384009"/>
    <n v="16814.21107952491"/>
  </r>
  <r>
    <x v="78"/>
    <s v="Federal Way School District"/>
    <n v="4470"/>
    <s v="Enterprise Elementary School"/>
    <n v="0.55589999999999995"/>
    <x v="0"/>
    <n v="421.7"/>
    <n v="0"/>
    <n v="421.7"/>
    <n v="1.1200000000000001"/>
    <n v="1.1200000000000001"/>
    <n v="421.7"/>
    <n v="15"/>
    <n v="28.113333333333333"/>
    <n v="1.1000000000000001"/>
    <n v="36"/>
    <n v="1113.2880000000002"/>
    <n v="1.2369866666666669"/>
    <n v="67585"/>
    <n v="68937"/>
    <n v="93633.953130666705"/>
    <n v="1873.0946901333227"/>
    <n v="11848.32"/>
    <n v="0.2271"/>
    <n v="0.22070000000000001"/>
    <n v="36333.876616486836"/>
    <n v="1591.7841303466671"/>
    <n v="351.30675756750946"/>
    <n v="1943.0908879141766"/>
    <n v="133784.01532520104"/>
  </r>
  <r>
    <x v="78"/>
    <s v="Federal Way School District"/>
    <n v="2417"/>
    <s v="Federal Way High School"/>
    <n v="0.63929999999999998"/>
    <x v="0"/>
    <n v="1578.97"/>
    <n v="0"/>
    <n v="1578.97"/>
    <n v="1.1200000000000001"/>
    <n v="1.1200000000000001"/>
    <n v="1578.97"/>
    <n v="15"/>
    <n v="105.26466666666667"/>
    <n v="1.1000000000000001"/>
    <n v="36"/>
    <n v="4168.4808000000003"/>
    <n v="4.6316453333333341"/>
    <n v="67585"/>
    <n v="68937"/>
    <n v="350593.31983573345"/>
    <n v="7013.4226295466069"/>
    <n v="11848.32"/>
    <n v="0.2271"/>
    <n v="0.22070000000000001"/>
    <n v="136044.82134487602"/>
    <n v="5960.1123744213346"/>
    <n v="1315.3968010347885"/>
    <n v="7275.5091754561236"/>
    <n v="500927.07298561221"/>
  </r>
  <r>
    <x v="78"/>
    <s v="Federal Way School District"/>
    <n v="1789"/>
    <s v="Federal Way Public Academy"/>
    <n v="0.36559999999999998"/>
    <x v="1"/>
    <n v="298.60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107"/>
    <s v="Federal Way Running Start Home School"/>
    <n v="0"/>
    <x v="1"/>
    <n v="9.9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255"/>
    <s v="Gateway to College"/>
    <n v="0"/>
    <x v="1"/>
    <n v="13.6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4426"/>
    <s v="Green Gables Elementary School"/>
    <n v="0.43609999999999999"/>
    <x v="1"/>
    <n v="342.7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898"/>
    <s v="Illahee Middle School"/>
    <n v="0.62849999999999995"/>
    <x v="0"/>
    <n v="816.82"/>
    <n v="0"/>
    <n v="816.82"/>
    <n v="1.1200000000000001"/>
    <n v="1.1200000000000001"/>
    <n v="816.82"/>
    <n v="15"/>
    <n v="54.454666666666668"/>
    <n v="1.1000000000000001"/>
    <n v="36"/>
    <n v="2156.4048000000003"/>
    <n v="2.3960053333333335"/>
    <n v="67585"/>
    <n v="68937"/>
    <n v="181366.10290773338"/>
    <n v="3628.1271159466414"/>
    <n v="11848.32"/>
    <n v="0.2271"/>
    <n v="0.22070000000000001"/>
    <n v="70377.607535875679"/>
    <n v="3083.2371670613338"/>
    <n v="680.47044277043642"/>
    <n v="3763.7076098317702"/>
    <n v="259135.54516938745"/>
  </r>
  <r>
    <x v="78"/>
    <s v="Federal Way School District"/>
    <n v="1759"/>
    <s v="Internet Academy"/>
    <n v="0.27879999999999999"/>
    <x v="1"/>
    <n v="485.1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701"/>
    <s v="Kilo Middle School"/>
    <n v="0.63959999999999995"/>
    <x v="0"/>
    <n v="596.4"/>
    <n v="0"/>
    <n v="596.4"/>
    <n v="1.1200000000000001"/>
    <n v="1.1200000000000001"/>
    <n v="596.4"/>
    <n v="15"/>
    <n v="39.76"/>
    <n v="1.1000000000000001"/>
    <n v="36"/>
    <n v="1574.4960000000001"/>
    <n v="1.7494400000000001"/>
    <n v="67585"/>
    <n v="68937"/>
    <n v="132424.21068800002"/>
    <n v="2649.0720255999768"/>
    <n v="11848.32"/>
    <n v="0.2271"/>
    <n v="0.22070000000000001"/>
    <n v="51386.113384094715"/>
    <n v="2251.2213785600002"/>
    <n v="496.84455824819207"/>
    <n v="2748.0659368081924"/>
    <n v="189207.46203450291"/>
  </r>
  <r>
    <x v="78"/>
    <s v="Federal Way School District"/>
    <n v="3738"/>
    <s v="Lake Dolloff Elementary School"/>
    <n v="0.70630000000000004"/>
    <x v="0"/>
    <n v="405.4"/>
    <n v="0"/>
    <n v="405.4"/>
    <n v="1.1200000000000001"/>
    <n v="1.1200000000000001"/>
    <n v="405.4"/>
    <n v="15"/>
    <n v="27.026666666666664"/>
    <n v="1.1000000000000001"/>
    <n v="36"/>
    <n v="1070.2560000000001"/>
    <n v="1.1891733333333334"/>
    <n v="67585"/>
    <n v="68937"/>
    <n v="90014.713301333351"/>
    <n v="1800.6938282666524"/>
    <n v="11848.32"/>
    <n v="0.2271"/>
    <n v="0.22070000000000001"/>
    <n v="34929.460707431252"/>
    <n v="1530.2567854933334"/>
    <n v="337.72767255837869"/>
    <n v="1867.984458051712"/>
    <n v="128612.85229508296"/>
  </r>
  <r>
    <x v="78"/>
    <s v="Federal Way School District"/>
    <n v="3568"/>
    <s v="Lake Grove Elementary School"/>
    <n v="0.75090000000000001"/>
    <x v="0"/>
    <n v="325.99"/>
    <n v="0"/>
    <n v="325.99"/>
    <n v="1.1200000000000001"/>
    <n v="1.1200000000000001"/>
    <n v="325.99"/>
    <n v="15"/>
    <n v="21.732666666666667"/>
    <n v="1.1000000000000001"/>
    <n v="36"/>
    <n v="860.61360000000013"/>
    <n v="0.95623733333333349"/>
    <n v="67585"/>
    <n v="68937"/>
    <n v="72382.576194133362"/>
    <n v="1447.9728196266515"/>
    <n v="11848.32"/>
    <n v="0.2271"/>
    <n v="0.22070000000000001"/>
    <n v="28087.45657625929"/>
    <n v="1230.5091502293335"/>
    <n v="271.57336945561389"/>
    <n v="1502.0825196849473"/>
    <n v="103420.08810970426"/>
  </r>
  <r>
    <x v="78"/>
    <s v="Federal Way School District"/>
    <n v="2841"/>
    <s v="Lakeland Elementary School"/>
    <n v="0.52129999999999999"/>
    <x v="0"/>
    <n v="378.78"/>
    <n v="0"/>
    <n v="378.78"/>
    <n v="1.1200000000000001"/>
    <n v="1.1200000000000001"/>
    <n v="378.78"/>
    <n v="15"/>
    <n v="25.251999999999999"/>
    <n v="1.1000000000000001"/>
    <n v="36"/>
    <n v="999.97919999999999"/>
    <n v="1.1110880000000001"/>
    <n v="67585"/>
    <n v="68937"/>
    <n v="84104.028377600014"/>
    <n v="1682.4538931199932"/>
    <n v="11848.32"/>
    <n v="0.2271"/>
    <n v="0.22070000000000001"/>
    <n v="32635.868590924543"/>
    <n v="1429.7747045120002"/>
    <n v="315.55127728579845"/>
    <n v="1745.3259817977987"/>
    <n v="120167.67684344234"/>
  </r>
  <r>
    <x v="78"/>
    <s v="Federal Way School District"/>
    <n v="3381"/>
    <s v="Lakota Middle School"/>
    <n v="0.59599999999999997"/>
    <x v="0"/>
    <n v="723.93"/>
    <n v="0"/>
    <n v="723.93"/>
    <n v="1.1200000000000001"/>
    <n v="1.1200000000000001"/>
    <n v="723.93"/>
    <n v="15"/>
    <n v="48.261999999999993"/>
    <n v="1.1000000000000001"/>
    <n v="36"/>
    <n v="1911.1752000000001"/>
    <n v="2.1235280000000003"/>
    <n v="67585"/>
    <n v="68937"/>
    <n v="160740.87666560005"/>
    <n v="3215.5310387199861"/>
    <n v="11848.32"/>
    <n v="0.2271"/>
    <n v="0.22070000000000001"/>
    <n v="62374.160063963282"/>
    <n v="2732.6067950720008"/>
    <n v="603.08631967239057"/>
    <n v="3335.6931147443911"/>
    <n v="229666.26088302769"/>
  </r>
  <r>
    <x v="78"/>
    <s v="Federal Way School District"/>
    <n v="3627"/>
    <s v="Mark Twain Elementary School"/>
    <n v="0.92700000000000005"/>
    <x v="0"/>
    <n v="486.7"/>
    <n v="0"/>
    <n v="486.7"/>
    <n v="1.1200000000000001"/>
    <n v="1.1200000000000001"/>
    <n v="486.7"/>
    <n v="15"/>
    <n v="32.446666666666665"/>
    <n v="1.1000000000000001"/>
    <n v="36"/>
    <n v="1284.8879999999999"/>
    <n v="1.4276533333333332"/>
    <n v="67585"/>
    <n v="68937"/>
    <n v="108066.50459733335"/>
    <n v="2161.8097834666405"/>
    <n v="11848.32"/>
    <n v="0.2271"/>
    <n v="0.22070000000000001"/>
    <n v="41934.308155665487"/>
    <n v="1837.1385730133334"/>
    <n v="405.45648306404269"/>
    <n v="2242.5950560773763"/>
    <n v="154405.21759254285"/>
  </r>
  <r>
    <x v="78"/>
    <s v="Federal Way School District"/>
    <n v="4480"/>
    <s v="Meredith Hill Elementary School"/>
    <n v="0.45900000000000002"/>
    <x v="1"/>
    <n v="392.3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159"/>
    <s v="Mirror Lake Elementary School"/>
    <n v="0.87709999999999999"/>
    <x v="0"/>
    <n v="429.4"/>
    <n v="0"/>
    <n v="429.4"/>
    <n v="1.1200000000000001"/>
    <n v="1.1200000000000001"/>
    <n v="429.4"/>
    <n v="15"/>
    <n v="28.626666666666665"/>
    <n v="1.1000000000000001"/>
    <n v="36"/>
    <n v="1133.616"/>
    <n v="1.2595733333333332"/>
    <n v="67585"/>
    <n v="68937"/>
    <n v="95343.655381333345"/>
    <n v="1907.2963242666447"/>
    <n v="11848.32"/>
    <n v="0.2271"/>
    <n v="0.22070000000000001"/>
    <n v="36997.312352666449"/>
    <n v="1620.849195093333"/>
    <n v="357.72141735709863"/>
    <n v="1978.5706124504318"/>
    <n v="136226.83467071687"/>
  </r>
  <r>
    <x v="78"/>
    <s v="Federal Way School District"/>
    <n v="3625"/>
    <s v="Nautilus K-8 School"/>
    <n v="0.57499999999999996"/>
    <x v="0"/>
    <n v="486.2"/>
    <n v="0"/>
    <n v="486.2"/>
    <n v="1.1200000000000001"/>
    <n v="1.1200000000000001"/>
    <n v="486.2"/>
    <n v="15"/>
    <n v="32.413333333333334"/>
    <n v="1.1000000000000001"/>
    <n v="36"/>
    <n v="1283.5680000000002"/>
    <n v="1.4261866666666669"/>
    <n v="67585"/>
    <n v="68937"/>
    <n v="107955.4849706667"/>
    <n v="2159.5888981333264"/>
    <n v="11848.32"/>
    <n v="0.2271"/>
    <n v="0.22070000000000001"/>
    <n v="41891.227913056435"/>
    <n v="1835.2512311466671"/>
    <n v="405.03994671406946"/>
    <n v="2240.2911778607368"/>
    <n v="154246.59295971718"/>
  </r>
  <r>
    <x v="78"/>
    <s v="Federal Way School District"/>
    <n v="3432"/>
    <s v="Olympic View Elementary School"/>
    <n v="0.82050000000000001"/>
    <x v="0"/>
    <n v="443.8"/>
    <n v="0"/>
    <n v="443.8"/>
    <n v="1.1200000000000001"/>
    <n v="1.1200000000000001"/>
    <n v="443.8"/>
    <n v="15"/>
    <n v="29.586666666666666"/>
    <n v="1.1000000000000001"/>
    <n v="36"/>
    <n v="1171.6320000000001"/>
    <n v="1.3018133333333335"/>
    <n v="67585"/>
    <n v="68937"/>
    <n v="98541.020629333361"/>
    <n v="1971.2578218666604"/>
    <n v="11848.32"/>
    <n v="0.2271"/>
    <n v="0.22070000000000001"/>
    <n v="38238.02333980758"/>
    <n v="1675.2046408533336"/>
    <n v="369.71766423633073"/>
    <n v="2044.9223050896644"/>
    <n v="140795.22409609726"/>
  </r>
  <r>
    <x v="78"/>
    <s v="Federal Way School District"/>
    <n v="5348"/>
    <s v="Open Doors Youth Reengagement (1418)"/>
    <n v="0.61370000000000002"/>
    <x v="0"/>
    <n v="158.55999999999997"/>
    <n v="0"/>
    <n v="158.55999999999997"/>
    <n v="1.1200000000000001"/>
    <n v="1.1200000000000001"/>
    <n v="158.55999999999997"/>
    <n v="15"/>
    <n v="10.570666666666664"/>
    <n v="1.1000000000000001"/>
    <n v="36"/>
    <n v="418.59839999999997"/>
    <n v="0.46510933333333332"/>
    <n v="67585"/>
    <n v="68937"/>
    <n v="35206.544008533339"/>
    <n v="704.28715690666286"/>
    <n v="11848.32"/>
    <n v="0.2271"/>
    <n v="0.22070000000000001"/>
    <n v="13661.606536187221"/>
    <n v="598.51385275733332"/>
    <n v="132.09200730354348"/>
    <n v="730.60586006087681"/>
    <n v="50303.043561688093"/>
  </r>
  <r>
    <x v="78"/>
    <s v="Federal Way School District"/>
    <n v="3329"/>
    <s v="Panther Lake Elementary School"/>
    <n v="0.76129999999999998"/>
    <x v="0"/>
    <n v="364.5"/>
    <n v="0"/>
    <n v="364.5"/>
    <n v="1.1200000000000001"/>
    <n v="1.1200000000000001"/>
    <n v="364.5"/>
    <n v="15"/>
    <n v="24.3"/>
    <n v="1.1000000000000001"/>
    <n v="36"/>
    <n v="962.2800000000002"/>
    <n v="1.0692000000000002"/>
    <n v="67585"/>
    <n v="68937"/>
    <n v="80933.307840000023"/>
    <n v="1619.0254079999868"/>
    <n v="11848.32"/>
    <n v="0.2271"/>
    <n v="0.22070000000000001"/>
    <n v="31405.496862009604"/>
    <n v="1375.8722208000002"/>
    <n v="303.65499913056004"/>
    <n v="1679.5272199305602"/>
    <n v="115637.35732994018"/>
  </r>
  <r>
    <x v="78"/>
    <s v="Federal Way School District"/>
    <n v="4422"/>
    <s v="Rainier View Elementary School"/>
    <n v="0.69779999999999998"/>
    <x v="0"/>
    <n v="448.4"/>
    <n v="0"/>
    <n v="448.4"/>
    <n v="1.1200000000000001"/>
    <n v="1.1200000000000001"/>
    <n v="448.4"/>
    <n v="15"/>
    <n v="29.893333333333331"/>
    <n v="1.1000000000000001"/>
    <n v="36"/>
    <n v="1183.7759999999998"/>
    <n v="1.3153066666666664"/>
    <n v="67585"/>
    <n v="68937"/>
    <n v="99562.401194666658"/>
    <n v="1991.6899669333216"/>
    <n v="11848.32"/>
    <n v="0.2271"/>
    <n v="0.22070000000000001"/>
    <n v="38634.36157181098"/>
    <n v="1692.5681860266664"/>
    <n v="373.54979865608527"/>
    <n v="2066.1179846827517"/>
    <n v="142254.57071809375"/>
  </r>
  <r>
    <x v="78"/>
    <s v="Federal Way School District"/>
    <n v="3626"/>
    <s v="Sacajawea Middle School"/>
    <n v="0.72889999999999999"/>
    <x v="0"/>
    <n v="749.99"/>
    <n v="0"/>
    <n v="749.99"/>
    <n v="1.1200000000000001"/>
    <n v="1.1200000000000001"/>
    <n v="749.99"/>
    <n v="15"/>
    <n v="49.999333333333333"/>
    <n v="1.1000000000000001"/>
    <n v="36"/>
    <n v="1979.9736000000003"/>
    <n v="2.1999706666666667"/>
    <n v="67585"/>
    <n v="68937"/>
    <n v="166527.21960746669"/>
    <n v="3331.2835822933121"/>
    <n v="11848.32"/>
    <n v="0.2271"/>
    <n v="0.22070000000000001"/>
    <n v="64619.502308747818"/>
    <n v="2830.9750531626664"/>
    <n v="624.79619423300051"/>
    <n v="3455.7712473956672"/>
    <n v="237933.77674590348"/>
  </r>
  <r>
    <x v="78"/>
    <s v="Federal Way School District"/>
    <n v="5029"/>
    <s v="Sequoyah Middle School"/>
    <n v="0.71760000000000002"/>
    <x v="0"/>
    <n v="598.04999999999995"/>
    <n v="0"/>
    <n v="598.04999999999995"/>
    <n v="1.1200000000000001"/>
    <n v="1.1200000000000001"/>
    <n v="598.04999999999995"/>
    <n v="15"/>
    <n v="39.869999999999997"/>
    <n v="1.1000000000000001"/>
    <n v="36"/>
    <n v="1578.8519999999999"/>
    <n v="1.7542799999999998"/>
    <n v="67585"/>
    <n v="68937"/>
    <n v="132790.57545600002"/>
    <n v="2656.4009471999598"/>
    <n v="11848.32"/>
    <n v="0.2271"/>
    <n v="0.22070000000000001"/>
    <n v="51528.278184704635"/>
    <n v="2257.4496067199998"/>
    <n v="498.21912820310399"/>
    <n v="2755.6687349231038"/>
    <n v="189730.9233228277"/>
  </r>
  <r>
    <x v="78"/>
    <s v="Federal Way School District"/>
    <n v="4374"/>
    <s v="Sherwood Forest Elementary School"/>
    <n v="0.49659999999999999"/>
    <x v="1"/>
    <n v="378.6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4343"/>
    <s v="Silver Lake Elementary School - Federal Way"/>
    <n v="0.72550000000000003"/>
    <x v="0"/>
    <n v="367.3"/>
    <n v="0"/>
    <n v="367.3"/>
    <n v="1.1200000000000001"/>
    <n v="1.1200000000000001"/>
    <n v="367.3"/>
    <n v="15"/>
    <n v="24.486666666666668"/>
    <n v="1.1000000000000001"/>
    <n v="36"/>
    <n v="969.67200000000014"/>
    <n v="1.0774133333333336"/>
    <n v="67585"/>
    <n v="68937"/>
    <n v="81555.017749333361"/>
    <n v="1631.4623658666533"/>
    <n v="11848.32"/>
    <n v="0.2271"/>
    <n v="0.22070000000000001"/>
    <n v="31646.746220620378"/>
    <n v="1386.4413352533336"/>
    <n v="305.98760269041071"/>
    <n v="1692.4289379437444"/>
    <n v="116525.65527376413"/>
  </r>
  <r>
    <x v="78"/>
    <s v="Federal Way School District"/>
    <n v="3160"/>
    <s v="Star Lake Elementary School"/>
    <n v="0.6321"/>
    <x v="0"/>
    <n v="335.6"/>
    <n v="0"/>
    <n v="335.6"/>
    <n v="1.1200000000000001"/>
    <n v="1.1200000000000001"/>
    <n v="335.6"/>
    <n v="15"/>
    <n v="22.373333333333335"/>
    <n v="1.1000000000000001"/>
    <n v="36"/>
    <n v="885.98400000000015"/>
    <n v="0.98442666666666678"/>
    <n v="67585"/>
    <n v="68937"/>
    <n v="74516.373418666684"/>
    <n v="1490.6582357333245"/>
    <n v="11848.32"/>
    <n v="0.2271"/>
    <n v="0.22070000000000001"/>
    <n v="28915.458839205552"/>
    <n v="1266.7838609066669"/>
    <n v="279.57919810210137"/>
    <n v="1546.3630590087682"/>
    <n v="106468.85355261434"/>
  </r>
  <r>
    <x v="78"/>
    <s v="Federal Way School District"/>
    <n v="3567"/>
    <s v="Sunnycrest Elementary School"/>
    <n v="0.86040000000000005"/>
    <x v="0"/>
    <n v="519.29999999999995"/>
    <n v="0"/>
    <n v="519.29999999999995"/>
    <n v="1.1200000000000001"/>
    <n v="1.1200000000000001"/>
    <n v="519.29999999999995"/>
    <n v="15"/>
    <n v="34.619999999999997"/>
    <n v="1.1000000000000001"/>
    <n v="36"/>
    <n v="1370.952"/>
    <n v="1.52328"/>
    <n v="67585"/>
    <n v="68937"/>
    <n v="115304.98425600001"/>
    <n v="2306.6115071999957"/>
    <n v="11848.32"/>
    <n v="0.2271"/>
    <n v="0.22070000000000001"/>
    <n v="44743.139973776641"/>
    <n v="1960.1932627200001"/>
    <n v="432.61465308230402"/>
    <n v="2392.8079158023043"/>
    <n v="164747.54365277896"/>
  </r>
  <r>
    <x v="78"/>
    <s v="Federal Way School District"/>
    <n v="1951"/>
    <s v="Support School"/>
    <n v="0.36020000000000002"/>
    <x v="1"/>
    <n v="24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473"/>
    <s v="TAFA at Saghalie"/>
    <n v="0.63549999999999995"/>
    <x v="0"/>
    <n v="564.1"/>
    <n v="0"/>
    <n v="564.1"/>
    <n v="1.1200000000000001"/>
    <n v="1.1200000000000001"/>
    <n v="564.1"/>
    <n v="15"/>
    <n v="37.606666666666669"/>
    <n v="1.1000000000000001"/>
    <n v="36"/>
    <n v="1489.2240000000004"/>
    <n v="1.6546933333333338"/>
    <n v="67585"/>
    <n v="68937"/>
    <n v="125252.34280533339"/>
    <n v="2505.602833066645"/>
    <n v="11848.32"/>
    <n v="0.2271"/>
    <n v="0.22070000000000001"/>
    <n v="48603.129711549023"/>
    <n v="2129.299093973334"/>
    <n v="469.93631003991482"/>
    <n v="2599.2354040132486"/>
    <n v="178960.31075396232"/>
  </r>
  <r>
    <x v="78"/>
    <s v="Federal Way School District"/>
    <n v="3584"/>
    <s v="Thomas Jefferson High School"/>
    <n v="0.56230000000000002"/>
    <x v="0"/>
    <n v="1619.19"/>
    <n v="0"/>
    <n v="1619.19"/>
    <n v="1.1200000000000001"/>
    <n v="1.1200000000000001"/>
    <n v="1619.19"/>
    <n v="15"/>
    <n v="107.946"/>
    <n v="1.1000000000000001"/>
    <n v="36"/>
    <n v="4274.6616000000004"/>
    <n v="4.7496240000000007"/>
    <n v="67585"/>
    <n v="68937"/>
    <n v="359523.73860480014"/>
    <n v="7192.0706457599299"/>
    <n v="11848.32"/>
    <n v="0.2271"/>
    <n v="0.22070000000000001"/>
    <n v="139510.19606034932"/>
    <n v="6111.9301541760015"/>
    <n v="1348.9029850266436"/>
    <n v="7460.8331392026448"/>
    <n v="513686.83845011203"/>
  </r>
  <r>
    <x v="78"/>
    <s v="Federal Way School District"/>
    <n v="4570"/>
    <s v="Todd Beamer High School"/>
    <n v="0.57240000000000002"/>
    <x v="0"/>
    <n v="1334.83"/>
    <n v="0"/>
    <n v="1334.83"/>
    <n v="1.1200000000000001"/>
    <n v="1.1200000000000001"/>
    <n v="1334.83"/>
    <n v="15"/>
    <n v="88.98866666666666"/>
    <n v="1.1000000000000001"/>
    <n v="36"/>
    <n v="3523.9512"/>
    <n v="3.9155013333333333"/>
    <n v="67585"/>
    <n v="68937"/>
    <n v="296384.65652693337"/>
    <n v="5929.0087389866239"/>
    <n v="11848.32"/>
    <n v="0.2271"/>
    <n v="0.22070000000000001"/>
    <n v="115009.6004837209"/>
    <n v="5038.5610877653335"/>
    <n v="1112.0104320698092"/>
    <n v="6150.5715198351427"/>
    <n v="423473.83726947603"/>
  </r>
  <r>
    <x v="78"/>
    <s v="Federal Way School District"/>
    <n v="3431"/>
    <s v="Totem Middle School"/>
    <n v="0.75249999999999995"/>
    <x v="0"/>
    <n v="730.23"/>
    <n v="0"/>
    <n v="730.23"/>
    <n v="1.1200000000000001"/>
    <n v="1.1200000000000001"/>
    <n v="730.23"/>
    <n v="15"/>
    <n v="48.682000000000002"/>
    <n v="1.1000000000000001"/>
    <n v="36"/>
    <n v="1927.8072000000002"/>
    <n v="2.1420080000000001"/>
    <n v="67585"/>
    <n v="68937"/>
    <n v="162139.72396160004"/>
    <n v="3243.5141939199821"/>
    <n v="11848.32"/>
    <n v="0.2271"/>
    <n v="0.22070000000000001"/>
    <n v="62916.971120837516"/>
    <n v="2756.3873025920002"/>
    <n v="608.33467768205446"/>
    <n v="3364.7219802740547"/>
    <n v="231664.93125663159"/>
  </r>
  <r>
    <x v="78"/>
    <s v="Federal Way School District"/>
    <n v="3628"/>
    <s v="Twin Lakes Elementary School"/>
    <n v="0.5958"/>
    <x v="0"/>
    <n v="297.11"/>
    <n v="0"/>
    <n v="297.11"/>
    <n v="1.1200000000000001"/>
    <n v="1.1200000000000001"/>
    <n v="297.11"/>
    <n v="15"/>
    <n v="19.807333333333336"/>
    <n v="1.1000000000000001"/>
    <n v="36"/>
    <n v="784.37040000000025"/>
    <n v="0.87152266666666689"/>
    <n v="67585"/>
    <n v="68937"/>
    <n v="65970.082557866699"/>
    <n v="1319.6944827733241"/>
    <n v="11848.32"/>
    <n v="0.2271"/>
    <n v="0.22070000000000001"/>
    <n v="25599.141763159605"/>
    <n v="1121.4962840106671"/>
    <n v="247.51422988115422"/>
    <n v="1369.0105138918213"/>
    <n v="94257.929317691436"/>
  </r>
  <r>
    <x v="78"/>
    <s v="Federal Way School District"/>
    <n v="3582"/>
    <s v="Valhalla Elementary School"/>
    <n v="0.73780000000000001"/>
    <x v="0"/>
    <n v="534.38"/>
    <n v="0"/>
    <n v="534.38"/>
    <n v="1.1200000000000001"/>
    <n v="1.1200000000000001"/>
    <n v="534.38"/>
    <n v="15"/>
    <n v="35.62533333333333"/>
    <n v="1.1000000000000001"/>
    <n v="36"/>
    <n v="1410.7631999999999"/>
    <n v="1.5675146666666666"/>
    <n v="67585"/>
    <n v="68937"/>
    <n v="118653.33619626668"/>
    <n v="2373.5934088533104"/>
    <n v="11848.32"/>
    <n v="0.2271"/>
    <n v="0.22070000000000001"/>
    <n v="46042.44009086609"/>
    <n v="2017.1154934186666"/>
    <n v="445.17738939749972"/>
    <n v="2462.2928828161662"/>
    <n v="169531.66257880224"/>
  </r>
  <r>
    <x v="78"/>
    <s v="Federal Way School District"/>
    <n v="3583"/>
    <s v="Wildwood Elementary School"/>
    <n v="0.78410000000000002"/>
    <x v="0"/>
    <n v="487.4"/>
    <n v="0"/>
    <n v="487.4"/>
    <n v="1.1200000000000001"/>
    <n v="1.1200000000000001"/>
    <n v="487.4"/>
    <n v="15"/>
    <n v="32.493333333333332"/>
    <n v="1.1000000000000001"/>
    <n v="36"/>
    <n v="1286.7360000000001"/>
    <n v="1.4297066666666667"/>
    <n v="67585"/>
    <n v="68937"/>
    <n v="108221.93207466668"/>
    <n v="2164.9190229333326"/>
    <n v="11848.32"/>
    <n v="0.2271"/>
    <n v="0.22070000000000001"/>
    <n v="41994.620495318188"/>
    <n v="1839.7808516266668"/>
    <n v="406.03963395400541"/>
    <n v="2245.8204855806721"/>
    <n v="154627.2920784989"/>
  </r>
  <r>
    <x v="78"/>
    <s v="Federal Way School District"/>
    <n v="3328"/>
    <s v="Woodmont K-8 School"/>
    <n v="0.5716"/>
    <x v="0"/>
    <n v="437"/>
    <n v="0"/>
    <n v="437"/>
    <n v="1.1200000000000001"/>
    <n v="1.1200000000000001"/>
    <n v="437"/>
    <n v="15"/>
    <n v="29.133333333333333"/>
    <n v="1.1000000000000001"/>
    <n v="36"/>
    <n v="1153.68"/>
    <n v="1.2818666666666667"/>
    <n v="67585"/>
    <n v="68937"/>
    <n v="97031.153706666679"/>
    <n v="1941.0537813333212"/>
    <n v="11848.32"/>
    <n v="0.2271"/>
    <n v="0.22070000000000001"/>
    <n v="37652.132040324272"/>
    <n v="1649.5367914666667"/>
    <n v="364.05276987669333"/>
    <n v="2013.5895613433599"/>
    <n v="138637.92908966762"/>
  </r>
  <r>
    <x v="79"/>
    <s v="Ferndale School District"/>
    <n v="2263"/>
    <s v="Beach Elem"/>
    <n v="0.33189999999999997"/>
    <x v="1"/>
    <n v="36.1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207"/>
    <s v="Cascadia Elementary"/>
    <n v="0.4884"/>
    <x v="1"/>
    <n v="405.5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2458"/>
    <s v="Central Elementary"/>
    <n v="0.50480000000000003"/>
    <x v="0"/>
    <n v="289.7"/>
    <n v="0"/>
    <n v="289.7"/>
    <n v="1.1000000000000001"/>
    <n v="1.1000000000000001"/>
    <n v="289.7"/>
    <n v="15"/>
    <n v="19.313333333333333"/>
    <n v="1.1000000000000001"/>
    <n v="36"/>
    <n v="764.80799999999999"/>
    <n v="0.84978666666666669"/>
    <n v="67585"/>
    <n v="68937"/>
    <n v="63176.115053333335"/>
    <n v="1263.8027306666772"/>
    <n v="11848.32"/>
    <n v="0.2271"/>
    <n v="0.22070000000000001"/>
    <n v="24694.761349670138"/>
    <n v="1073.9986297333335"/>
    <n v="237.0314975821467"/>
    <n v="1311.0301273154801"/>
    <n v="90445.709260985619"/>
  </r>
  <r>
    <x v="79"/>
    <s v="Ferndale School District"/>
    <n v="2607"/>
    <s v="Custer Elem"/>
    <n v="0.4632"/>
    <x v="1"/>
    <n v="293.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4482"/>
    <s v="Eagleridge Elementary"/>
    <n v="0.56689999999999996"/>
    <x v="0"/>
    <n v="437.42"/>
    <n v="0"/>
    <n v="437.42"/>
    <n v="1.1000000000000001"/>
    <n v="1.1000000000000001"/>
    <n v="437.42"/>
    <n v="15"/>
    <n v="29.161333333333335"/>
    <n v="1.1000000000000001"/>
    <n v="36"/>
    <n v="1154.7888000000003"/>
    <n v="1.2830986666666671"/>
    <n v="67585"/>
    <n v="68937"/>
    <n v="95390.045725333359"/>
    <n v="1908.2243370666838"/>
    <n v="11848.32"/>
    <n v="0.2271"/>
    <n v="0.22070000000000001"/>
    <n v="37286.788089653826"/>
    <n v="1621.637834373334"/>
    <n v="357.89547004619482"/>
    <n v="1979.5333044195288"/>
    <n v="136564.5914564734"/>
  </r>
  <r>
    <x v="79"/>
    <s v="Ferndale School District"/>
    <n v="2488"/>
    <s v="Ferndale High School"/>
    <n v="0.41320000000000001"/>
    <x v="1"/>
    <n v="1322.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464"/>
    <s v="FERNDALE RE-ENGAGEMENT"/>
    <n v="0.35820000000000002"/>
    <x v="1"/>
    <n v="31.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579"/>
    <s v="Ferndale Virtual Academy"/>
    <n v="0.7"/>
    <x v="0"/>
    <n v="40.020000000000003"/>
    <n v="0"/>
    <n v="40.020000000000003"/>
    <n v="1.1000000000000001"/>
    <n v="1.1000000000000001"/>
    <n v="40.020000000000003"/>
    <n v="15"/>
    <n v="2.6680000000000001"/>
    <n v="1.1000000000000001"/>
    <n v="36"/>
    <n v="105.65280000000001"/>
    <n v="0.11739200000000001"/>
    <n v="67585"/>
    <n v="68937"/>
    <n v="8727.3321520000009"/>
    <n v="174.58538240000053"/>
    <n v="11848.32"/>
    <n v="0.2271"/>
    <n v="0.22070000000000001"/>
    <n v="3411.4061070548805"/>
    <n v="148.36529224000003"/>
    <n v="32.744219997368006"/>
    <n v="181.10951223736805"/>
    <n v="12494.433153692249"/>
  </r>
  <r>
    <x v="79"/>
    <s v="Ferndale School District"/>
    <n v="4554"/>
    <s v="Horizon Middle School"/>
    <n v="0.51119999999999999"/>
    <x v="0"/>
    <n v="483.43"/>
    <n v="0"/>
    <n v="483.43"/>
    <n v="1.1000000000000001"/>
    <n v="1.1000000000000001"/>
    <n v="483.43"/>
    <n v="15"/>
    <n v="32.228666666666669"/>
    <n v="1.1000000000000001"/>
    <n v="36"/>
    <n v="1276.2552000000001"/>
    <n v="1.4180613333333334"/>
    <n v="67585"/>
    <n v="68937"/>
    <n v="105423.64273466668"/>
    <n v="2108.9408149333467"/>
    <n v="11848.32"/>
    <n v="0.2271"/>
    <n v="0.22070000000000001"/>
    <n v="41208.796959858591"/>
    <n v="1792.2097258266672"/>
    <n v="395.54068648994547"/>
    <n v="2187.7504123166127"/>
    <n v="150929.13092177521"/>
  </r>
  <r>
    <x v="79"/>
    <s v="Ferndale School District"/>
    <n v="5655"/>
    <s v="North Bell Learning Center"/>
    <n v="0"/>
    <x v="1"/>
    <n v="19.1900000000000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4130"/>
    <s v="Skyline Elementary School"/>
    <n v="0.45610000000000001"/>
    <x v="1"/>
    <n v="382.2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3762"/>
    <s v="Vista Middle School"/>
    <n v="0.46920000000000001"/>
    <x v="1"/>
    <n v="554.1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245"/>
    <s v="WINDWARD HIGH SCHOOL"/>
    <n v="0.51629999999999998"/>
    <x v="0"/>
    <n v="0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4582"/>
    <s v="Columbia Junior High School"/>
    <n v="0.44819999999999999"/>
    <x v="1"/>
    <n v="606.8100000000000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2878"/>
    <s v="Discovery Primary School"/>
    <n v="0.41830000000000001"/>
    <x v="1"/>
    <n v="540.9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2809"/>
    <s v="Endeavour Intermediate"/>
    <n v="0.52639999999999998"/>
    <x v="0"/>
    <n v="608.5"/>
    <n v="0"/>
    <n v="608.5"/>
    <n v="1.1200000000000001"/>
    <n v="1.1200000000000001"/>
    <n v="608.5"/>
    <n v="15"/>
    <n v="40.56666666666667"/>
    <n v="1.1000000000000001"/>
    <n v="36"/>
    <n v="1606.4400000000003"/>
    <n v="1.7849333333333337"/>
    <n v="67585"/>
    <n v="68937"/>
    <n v="135110.88565333339"/>
    <n v="2702.8174506666546"/>
    <n v="11848.32"/>
    <n v="0.2271"/>
    <n v="0.22070000000000001"/>
    <n v="52428.655255234145"/>
    <n v="2296.8950517333342"/>
    <n v="506.92473791754685"/>
    <n v="2803.8197896508809"/>
    <n v="193046.17814888508"/>
  </r>
  <r>
    <x v="80"/>
    <s v="Fife School District"/>
    <n v="2773"/>
    <s v="Fife High School"/>
    <n v="0.42449999999999999"/>
    <x v="1"/>
    <n v="845.1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5582"/>
    <s v="Fife Open Doors"/>
    <n v="0.53439999999999999"/>
    <x v="0"/>
    <n v="5.2"/>
    <n v="0"/>
    <n v="5.2"/>
    <n v="1.1200000000000001"/>
    <n v="1.1200000000000001"/>
    <n v="5.2"/>
    <n v="15"/>
    <n v="0.34666666666666668"/>
    <n v="1.1000000000000001"/>
    <n v="36"/>
    <n v="13.728000000000002"/>
    <n v="1.5253333333333336E-2"/>
    <n v="67585"/>
    <n v="68937"/>
    <n v="1154.6041173333338"/>
    <n v="23.097207466666532"/>
    <n v="11848.32"/>
    <n v="0.2271"/>
    <n v="0.22070000000000001"/>
    <n v="448.03452313429341"/>
    <n v="19.628355413333338"/>
    <n v="4.3319780397226682"/>
    <n v="23.960333453056005"/>
    <n v="1649.6961813873497"/>
  </r>
  <r>
    <x v="80"/>
    <s v="Fife School District"/>
    <n v="4557"/>
    <s v="Hedden Elementary School"/>
    <n v="0.41899999999999998"/>
    <x v="1"/>
    <n v="519.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3798"/>
    <s v="Surprise Lake Middle School"/>
    <n v="0.47470000000000001"/>
    <x v="1"/>
    <n v="583.7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1"/>
    <s v="Finley School District"/>
    <n v="3078"/>
    <s v="Finley Elementary"/>
    <n v="0.73370000000000002"/>
    <x v="0"/>
    <n v="366.72"/>
    <n v="0"/>
    <n v="366.72"/>
    <n v="1"/>
    <n v="1"/>
    <n v="366.72"/>
    <n v="15"/>
    <n v="24.448"/>
    <n v="1.1000000000000001"/>
    <n v="36"/>
    <n v="968.14080000000001"/>
    <n v="1.075712"/>
    <n v="67585"/>
    <n v="68937"/>
    <n v="72701.995519999997"/>
    <n v="1454.3626240000012"/>
    <n v="11848.32"/>
    <n v="0.2271"/>
    <n v="0.22070000000000001"/>
    <n v="29576.981017548802"/>
    <n v="1235.9393024000001"/>
    <n v="272.77180403968003"/>
    <n v="1508.7111064396802"/>
    <n v="105242.05026798847"/>
  </r>
  <r>
    <x v="81"/>
    <s v="Finley School District"/>
    <n v="4031"/>
    <s v="Finley Middle School"/>
    <n v="0.77400000000000002"/>
    <x v="0"/>
    <n v="217.78"/>
    <n v="0"/>
    <n v="217.78"/>
    <n v="1"/>
    <n v="1"/>
    <n v="217.78"/>
    <n v="15"/>
    <n v="14.518666666666666"/>
    <n v="1.1000000000000001"/>
    <n v="36"/>
    <n v="574.93920000000003"/>
    <n v="0.63882133333333335"/>
    <n v="67585"/>
    <n v="68937"/>
    <n v="43174.739813333334"/>
    <n v="863.68644266666524"/>
    <n v="11848.32"/>
    <n v="0.2271"/>
    <n v="0.22070000000000001"/>
    <n v="17564.558589664532"/>
    <n v="733.9737709333333"/>
    <n v="161.98801124498667"/>
    <n v="895.96178217831994"/>
    <n v="62498.946627842852"/>
  </r>
  <r>
    <x v="81"/>
    <s v="Finley School District"/>
    <n v="2367"/>
    <s v="River View High School"/>
    <n v="0.69989999999999997"/>
    <x v="0"/>
    <n v="284.18"/>
    <n v="0"/>
    <n v="284.18"/>
    <n v="1"/>
    <n v="1"/>
    <n v="284.18"/>
    <n v="15"/>
    <n v="18.945333333333334"/>
    <n v="1.1000000000000001"/>
    <n v="36"/>
    <n v="750.23520000000008"/>
    <n v="0.83359466666666671"/>
    <n v="67585"/>
    <n v="68937"/>
    <n v="56338.495546666672"/>
    <n v="1127.0199893333338"/>
    <n v="11848.32"/>
    <n v="0.2271"/>
    <n v="0.22070000000000001"/>
    <n v="22919.902011253871"/>
    <n v="957.75859226666682"/>
    <n v="211.37732131325336"/>
    <n v="1169.1359135799203"/>
    <n v="81554.553460833791"/>
  </r>
  <r>
    <x v="82"/>
    <s v="Franklin Pierce School District"/>
    <n v="3180"/>
    <s v="Brookdale Elementary"/>
    <n v="0.72460000000000002"/>
    <x v="0"/>
    <n v="466.3"/>
    <n v="0"/>
    <n v="466.3"/>
    <n v="1.06"/>
    <n v="1.06"/>
    <n v="466.3"/>
    <n v="15"/>
    <n v="31.086666666666666"/>
    <n v="1.1000000000000001"/>
    <n v="36"/>
    <n v="1231.0320000000002"/>
    <n v="1.3678133333333335"/>
    <n v="67585"/>
    <n v="68937"/>
    <n v="97990.283981333356"/>
    <n v="1960.2406442666543"/>
    <n v="11848.32"/>
    <n v="0.2271"/>
    <n v="0.22070000000000001"/>
    <n v="38892.508675950463"/>
    <n v="1665.8420770933335"/>
    <n v="367.65134641449873"/>
    <n v="2033.4934235078322"/>
    <n v="140876.52672505833"/>
  </r>
  <r>
    <x v="82"/>
    <s v="Franklin Pierce School District"/>
    <n v="2398"/>
    <s v="Central Avenue Elementary"/>
    <n v="0.64639999999999997"/>
    <x v="0"/>
    <n v="369.7"/>
    <n v="0"/>
    <n v="369.7"/>
    <n v="1.06"/>
    <n v="1.06"/>
    <n v="369.7"/>
    <n v="15"/>
    <n v="24.646666666666665"/>
    <n v="1.1000000000000001"/>
    <n v="36"/>
    <n v="976.00800000000004"/>
    <n v="1.0844533333333333"/>
    <n v="67585"/>
    <n v="68937"/>
    <n v="77690.34524533333"/>
    <n v="1554.1517610666633"/>
    <n v="11848.32"/>
    <n v="0.2271"/>
    <n v="0.22070000000000001"/>
    <n v="30835.428817282613"/>
    <n v="1320.7416167733331"/>
    <n v="291.48767482187463"/>
    <n v="1612.2292915952078"/>
    <n v="111692.15511527781"/>
  </r>
  <r>
    <x v="82"/>
    <s v="Franklin Pierce School District"/>
    <n v="3301"/>
    <s v="Christensen Elementary"/>
    <n v="0.80840000000000001"/>
    <x v="0"/>
    <n v="400.4"/>
    <n v="0"/>
    <n v="400.4"/>
    <n v="1.06"/>
    <n v="1.06"/>
    <n v="400.4"/>
    <n v="15"/>
    <n v="26.693333333333332"/>
    <n v="1.1000000000000001"/>
    <n v="36"/>
    <n v="1057.056"/>
    <n v="1.1745066666666668"/>
    <n v="67585"/>
    <n v="68937"/>
    <n v="84141.775050666678"/>
    <n v="1683.2089941333397"/>
    <n v="11848.32"/>
    <n v="0.2271"/>
    <n v="0.22070000000000001"/>
    <n v="33396.012167811634"/>
    <n v="1430.416400746667"/>
    <n v="315.69289964478941"/>
    <n v="1746.1093003914564"/>
    <n v="120967.1055130031"/>
  </r>
  <r>
    <x v="82"/>
    <s v="Franklin Pierce School District"/>
    <n v="2257"/>
    <s v="Collins Elementary"/>
    <n v="0.59740000000000004"/>
    <x v="0"/>
    <n v="490.35"/>
    <n v="0"/>
    <n v="490.35"/>
    <n v="1.06"/>
    <n v="1.06"/>
    <n v="490.35"/>
    <n v="15"/>
    <n v="32.690000000000005"/>
    <n v="1.1000000000000001"/>
    <n v="36"/>
    <n v="1294.5240000000003"/>
    <n v="1.4383600000000003"/>
    <n v="67585"/>
    <n v="68937"/>
    <n v="103044.25423600004"/>
    <n v="2061.3424831999873"/>
    <n v="11848.32"/>
    <n v="0.2271"/>
    <n v="0.22070000000000001"/>
    <n v="40898.437978237846"/>
    <n v="1751.7599453200005"/>
    <n v="386.61341993212415"/>
    <n v="2138.3733652521246"/>
    <n v="148142.40806269"/>
  </r>
  <r>
    <x v="82"/>
    <s v="Franklin Pierce School District"/>
    <n v="3532"/>
    <s v="Elmhurst Elementary School"/>
    <n v="0.74739999999999995"/>
    <x v="0"/>
    <n v="365.3"/>
    <n v="0"/>
    <n v="365.3"/>
    <n v="1.06"/>
    <n v="1.06"/>
    <n v="365.3"/>
    <n v="15"/>
    <n v="24.353333333333335"/>
    <n v="1.1000000000000001"/>
    <n v="36"/>
    <n v="964.39200000000017"/>
    <n v="1.0715466666666669"/>
    <n v="67585"/>
    <n v="68937"/>
    <n v="76765.710354666691"/>
    <n v="1535.6549589333299"/>
    <n v="11848.32"/>
    <n v="0.2271"/>
    <n v="0.22070000000000001"/>
    <n v="30468.439672581393"/>
    <n v="1305.022755226667"/>
    <n v="288.01852207852539"/>
    <n v="1593.0412773051924"/>
    <n v="110362.8462634866"/>
  </r>
  <r>
    <x v="82"/>
    <s v="Franklin Pierce School District"/>
    <n v="2876"/>
    <s v="Franklin Pierce High School"/>
    <n v="0.66549999999999998"/>
    <x v="0"/>
    <n v="1159.33"/>
    <n v="0"/>
    <n v="1159.33"/>
    <n v="1.06"/>
    <n v="1.06"/>
    <n v="1159.33"/>
    <n v="15"/>
    <n v="77.288666666666657"/>
    <n v="1.1000000000000001"/>
    <n v="36"/>
    <n v="3060.6311999999998"/>
    <n v="3.4007013333333331"/>
    <n v="67585"/>
    <n v="68937"/>
    <n v="243626.58359013335"/>
    <n v="4873.6130948266364"/>
    <n v="11848.32"/>
    <n v="0.2271"/>
    <n v="0.22070000000000001"/>
    <n v="96695.801165107521"/>
    <n v="4141.6699447493329"/>
    <n v="914.0665568061778"/>
    <n v="5055.7365015555106"/>
    <n v="350251.73435162299"/>
  </r>
  <r>
    <x v="82"/>
    <s v="Franklin Pierce School District"/>
    <n v="4063"/>
    <s v="Gates Secondary School"/>
    <n v="0.77239999999999998"/>
    <x v="0"/>
    <n v="104.57"/>
    <n v="0"/>
    <n v="104.57"/>
    <n v="1.06"/>
    <n v="1.06"/>
    <n v="104.57"/>
    <n v="15"/>
    <n v="6.9713333333333329"/>
    <n v="1.1000000000000001"/>
    <n v="36"/>
    <n v="276.06479999999999"/>
    <n v="0.30673866666666666"/>
    <n v="67585"/>
    <n v="68937"/>
    <n v="21974.788753866669"/>
    <n v="439.59331797332925"/>
    <n v="11848.32"/>
    <n v="0.2271"/>
    <n v="0.22070000000000001"/>
    <n v="8721.8306503198346"/>
    <n v="373.57303453066663"/>
    <n v="82.447568720918127"/>
    <n v="456.02060325158476"/>
    <n v="31592.233325411416"/>
  </r>
  <r>
    <x v="82"/>
    <s v="Franklin Pierce School District"/>
    <n v="3000"/>
    <s v="Harvard Elementary"/>
    <n v="0.82230000000000003"/>
    <x v="0"/>
    <n v="399"/>
    <n v="0"/>
    <n v="399"/>
    <n v="1.06"/>
    <n v="1.06"/>
    <n v="399"/>
    <n v="15"/>
    <n v="26.6"/>
    <n v="1.1000000000000001"/>
    <n v="36"/>
    <n v="1053.3600000000001"/>
    <n v="1.1704000000000001"/>
    <n v="67585"/>
    <n v="68937"/>
    <n v="83847.573040000017"/>
    <n v="1677.3236479999905"/>
    <n v="11848.32"/>
    <n v="0.2271"/>
    <n v="0.22070000000000001"/>
    <n v="33279.242894497598"/>
    <n v="1425.4149448000003"/>
    <n v="314.58907831736008"/>
    <n v="1740.0040231173602"/>
    <n v="120544.14360561497"/>
  </r>
  <r>
    <x v="82"/>
    <s v="Franklin Pierce School District"/>
    <n v="2945"/>
    <s v="James Sales Elementary"/>
    <n v="0.83930000000000005"/>
    <x v="0"/>
    <n v="384.9"/>
    <n v="0"/>
    <n v="384.9"/>
    <n v="1.06"/>
    <n v="1.06"/>
    <n v="384.9"/>
    <n v="15"/>
    <n v="25.66"/>
    <n v="1.1000000000000001"/>
    <n v="36"/>
    <n v="1016.1360000000001"/>
    <n v="1.12904"/>
    <n v="67585"/>
    <n v="68937"/>
    <n v="80884.538504000011"/>
    <n v="1618.0498047999863"/>
    <n v="11848.32"/>
    <n v="0.2271"/>
    <n v="0.22070000000000001"/>
    <n v="32103.209498977758"/>
    <n v="1375.0431384799999"/>
    <n v="303.47202066253601"/>
    <n v="1678.515159142536"/>
    <n v="116284.31296692029"/>
  </r>
  <r>
    <x v="82"/>
    <s v="Franklin Pierce School District"/>
    <n v="2340"/>
    <s v="Midland Elementary"/>
    <n v="0.80259999999999998"/>
    <x v="0"/>
    <n v="499.5"/>
    <n v="0"/>
    <n v="499.5"/>
    <n v="1.06"/>
    <n v="1.06"/>
    <n v="499.5"/>
    <n v="15"/>
    <n v="33.299999999999997"/>
    <n v="1.1000000000000001"/>
    <n v="36"/>
    <n v="1318.68"/>
    <n v="1.4652000000000001"/>
    <n v="67585"/>
    <n v="68937"/>
    <n v="104967.07452000001"/>
    <n v="2099.8074239999987"/>
    <n v="11848.32"/>
    <n v="0.2271"/>
    <n v="0.22070000000000001"/>
    <n v="41661.608585968803"/>
    <n v="1784.4480324000001"/>
    <n v="393.82768075068003"/>
    <n v="2178.2757131506801"/>
    <n v="150906.76624311949"/>
  </r>
  <r>
    <x v="82"/>
    <s v="Franklin Pierce School District"/>
    <n v="3300"/>
    <s v="Morris Ford Middle School"/>
    <n v="0.72489999999999999"/>
    <x v="0"/>
    <n v="979.12"/>
    <n v="0"/>
    <n v="979.12"/>
    <n v="1.06"/>
    <n v="1.06"/>
    <n v="979.12"/>
    <n v="15"/>
    <n v="65.274666666666661"/>
    <n v="1.1000000000000001"/>
    <n v="36"/>
    <n v="2584.8768"/>
    <n v="2.8720853333333332"/>
    <n v="67585"/>
    <n v="68937"/>
    <n v="205756.48048853333"/>
    <n v="4116.0429329066537"/>
    <n v="11848.32"/>
    <n v="0.2271"/>
    <n v="0.22070000000000001"/>
    <n v="81665.093490878411"/>
    <n v="3497.8753903573333"/>
    <n v="771.98109865186348"/>
    <n v="4269.8564890091966"/>
    <n v="295807.47340132762"/>
  </r>
  <r>
    <x v="82"/>
    <s v="Franklin Pierce School District"/>
    <n v="3401"/>
    <s v="Perry G Keithley Middle School"/>
    <n v="0.79239999999999999"/>
    <x v="0"/>
    <n v="841.18"/>
    <n v="0"/>
    <n v="841.18"/>
    <n v="1.06"/>
    <n v="1.06"/>
    <n v="841.18"/>
    <n v="15"/>
    <n v="56.078666666666663"/>
    <n v="1.1000000000000001"/>
    <n v="36"/>
    <n v="2220.7152000000001"/>
    <n v="2.4674613333333335"/>
    <n v="67585"/>
    <n v="68937"/>
    <n v="176769.17666613337"/>
    <n v="3536.1681860266544"/>
    <n v="11848.32"/>
    <n v="0.2271"/>
    <n v="0.22070000000000001"/>
    <n v="70159.983804494972"/>
    <n v="3005.0890808693339"/>
    <n v="663.22316014786202"/>
    <n v="3668.3122410171959"/>
    <n v="254133.64089767222"/>
  </r>
  <r>
    <x v="82"/>
    <s v="Franklin Pierce School District"/>
    <n v="3648"/>
    <s v="Washington High School"/>
    <n v="0.74280000000000002"/>
    <x v="0"/>
    <n v="952.09999999999991"/>
    <n v="0"/>
    <n v="952.09999999999991"/>
    <n v="1.06"/>
    <n v="1.06"/>
    <n v="952.09999999999991"/>
    <n v="15"/>
    <n v="63.473333333333329"/>
    <n v="1.1000000000000001"/>
    <n v="36"/>
    <n v="2513.5439999999999"/>
    <n v="2.7928266666666666"/>
    <n v="67585"/>
    <n v="68937"/>
    <n v="200078.38168266669"/>
    <n v="4002.4557525333075"/>
    <n v="11848.32"/>
    <n v="0.2271"/>
    <n v="0.22070000000000001"/>
    <n v="79411.446515917705"/>
    <n v="3401.3472905866665"/>
    <n v="750.67734703247731"/>
    <n v="4152.0246376191435"/>
    <n v="287644.30858873681"/>
  </r>
  <r>
    <x v="83"/>
    <s v="Freeman School District"/>
    <n v="3794"/>
    <s v="Freeman Elementary School"/>
    <n v="0.2346"/>
    <x v="1"/>
    <n v="309.2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3"/>
    <s v="Freeman School District"/>
    <n v="3192"/>
    <s v="Freeman High School"/>
    <n v="0.19220000000000001"/>
    <x v="1"/>
    <n v="305.2299999999999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3"/>
    <s v="Freeman School District"/>
    <n v="4593"/>
    <s v="Freeman Middle School"/>
    <n v="0.2392"/>
    <x v="1"/>
    <n v="234.5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1962"/>
    <s v="Garfield at Palouse High School"/>
    <n v="0.3952"/>
    <x v="1"/>
    <n v="24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2895"/>
    <s v="Garfield Elementary"/>
    <n v="0.4597"/>
    <x v="1"/>
    <n v="48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2896"/>
    <s v="Garfield Middle School"/>
    <n v="0.55120000000000002"/>
    <x v="0"/>
    <n v="29.7"/>
    <n v="0"/>
    <n v="29.7"/>
    <n v="1"/>
    <n v="1"/>
    <n v="29.7"/>
    <n v="15"/>
    <n v="1.98"/>
    <n v="1.1000000000000001"/>
    <n v="36"/>
    <n v="78.408000000000001"/>
    <n v="8.7120000000000003E-2"/>
    <n v="67585"/>
    <n v="68937"/>
    <n v="5888.0052000000005"/>
    <n v="117.78623999999945"/>
    <n v="11848.32"/>
    <n v="0.2271"/>
    <n v="0.22070000000000001"/>
    <n v="2395.3870424879997"/>
    <n v="100.09652399999999"/>
    <n v="22.091302846799998"/>
    <n v="122.18782684679999"/>
    <n v="8523.3663093348005"/>
  </r>
  <r>
    <x v="85"/>
    <s v="Glenwood School District"/>
    <n v="3047"/>
    <s v="Glenwood Elementary"/>
    <n v="0.71360000000000001"/>
    <x v="0"/>
    <n v="22.7"/>
    <n v="0"/>
    <n v="22.7"/>
    <n v="1"/>
    <n v="1.04"/>
    <n v="22.7"/>
    <n v="15"/>
    <n v="1.5133333333333332"/>
    <n v="1.1000000000000001"/>
    <n v="36"/>
    <n v="59.928000000000004"/>
    <n v="6.6586666666666669E-2"/>
    <n v="67585"/>
    <n v="68937"/>
    <n v="4500.2598666666672"/>
    <n v="273.63657493333267"/>
    <n v="11848.32"/>
    <n v="0.2271"/>
    <n v="0.22070000000000001"/>
    <n v="1871.3407422077867"/>
    <n v="79.564940693333341"/>
    <n v="17.55998241101867"/>
    <n v="97.124923104352007"/>
    <n v="6742.3621069121391"/>
  </r>
  <r>
    <x v="85"/>
    <s v="Glenwood School District"/>
    <n v="3048"/>
    <s v="Glenwood Secondary"/>
    <n v="0.4511"/>
    <x v="1"/>
    <n v="38.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6"/>
    <s v="Goldendale School District"/>
    <n v="2856"/>
    <s v="Goldendale High School"/>
    <n v="0.47839999999999999"/>
    <x v="1"/>
    <n v="281.02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6"/>
    <s v="Goldendale School District"/>
    <n v="3393"/>
    <s v="Goldendale Middle School"/>
    <n v="0.68799999999999994"/>
    <x v="0"/>
    <n v="233.95"/>
    <n v="0"/>
    <n v="233.95"/>
    <n v="1"/>
    <n v="1"/>
    <n v="233.95"/>
    <n v="15"/>
    <n v="15.596666666666666"/>
    <n v="1.1000000000000001"/>
    <n v="36"/>
    <n v="617.62799999999993"/>
    <n v="0.68625333333333327"/>
    <n v="67585"/>
    <n v="68937"/>
    <n v="46380.431533333329"/>
    <n v="927.81450666666933"/>
    <n v="11848.32"/>
    <n v="0.2271"/>
    <n v="0.22070000000000001"/>
    <n v="18868.713757241334"/>
    <n v="788.47076733333336"/>
    <n v="174.01549835046669"/>
    <n v="962.48626568380007"/>
    <n v="67139.446062925126"/>
  </r>
  <r>
    <x v="86"/>
    <s v="Goldendale School District"/>
    <n v="2677"/>
    <s v="Goldendale Primary School"/>
    <n v="0.64159999999999995"/>
    <x v="0"/>
    <n v="278.56"/>
    <n v="0"/>
    <n v="278.56"/>
    <n v="1"/>
    <n v="1"/>
    <n v="278.56"/>
    <n v="15"/>
    <n v="18.570666666666668"/>
    <n v="1.1000000000000001"/>
    <n v="36"/>
    <n v="735.39840000000004"/>
    <n v="0.81710933333333335"/>
    <n v="67585"/>
    <n v="68937"/>
    <n v="55224.334293333333"/>
    <n v="1104.7318186666671"/>
    <n v="11848.32"/>
    <n v="0.2271"/>
    <n v="0.22070000000000001"/>
    <n v="22466.633486715735"/>
    <n v="938.81776853333338"/>
    <n v="207.19708151530668"/>
    <n v="1146.01485004864"/>
    <n v="79941.714448764382"/>
  </r>
  <r>
    <x v="86"/>
    <s v="Goldendale School District"/>
    <n v="5618"/>
    <s v="Washington Connections Academy Goldendale"/>
    <n v="0.30559999999999998"/>
    <x v="1"/>
    <n v="1395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7"/>
    <s v="Grand Coulee Dam School District"/>
    <n v="5336"/>
    <s v="Lake Roosevelt Alternative School"/>
    <n v="0.77900000000000003"/>
    <x v="0"/>
    <n v="37.799999999999997"/>
    <n v="0"/>
    <n v="37.799999999999997"/>
    <n v="1"/>
    <n v="1"/>
    <n v="37.799999999999997"/>
    <n v="15"/>
    <n v="2.52"/>
    <n v="1.1000000000000001"/>
    <n v="36"/>
    <n v="99.792000000000002"/>
    <n v="0.11088000000000001"/>
    <n v="67585"/>
    <n v="68937"/>
    <n v="7493.8248000000003"/>
    <n v="149.90976000000046"/>
    <n v="11848.32"/>
    <n v="0.2271"/>
    <n v="0.22070000000000001"/>
    <n v="3048.6744177120004"/>
    <n v="127.39557600000001"/>
    <n v="28.116203623200001"/>
    <n v="155.5117796232"/>
    <n v="10847.920757335201"/>
  </r>
  <r>
    <x v="87"/>
    <s v="Grand Coulee Dam School District"/>
    <n v="2802"/>
    <s v="Lake Roosevelt Elementary "/>
    <n v="0.73009999999999997"/>
    <x v="0"/>
    <n v="334.3"/>
    <n v="0"/>
    <n v="334.3"/>
    <n v="1"/>
    <n v="1"/>
    <n v="334.3"/>
    <n v="15"/>
    <n v="22.286666666666669"/>
    <n v="1.1000000000000001"/>
    <n v="36"/>
    <n v="882.55200000000013"/>
    <n v="0.98061333333333345"/>
    <n v="67585"/>
    <n v="68937"/>
    <n v="66274.752133333342"/>
    <n v="1325.7892266666604"/>
    <n v="11848.32"/>
    <n v="0.2271"/>
    <n v="0.22070000000000001"/>
    <n v="26962.218461405333"/>
    <n v="1126.6756893333334"/>
    <n v="248.65732463586667"/>
    <n v="1375.3330139692"/>
    <n v="95938.092835374526"/>
  </r>
  <r>
    <x v="87"/>
    <s v="Grand Coulee Dam School District"/>
    <n v="2801"/>
    <s v="Lake Roosevelt Jr/Sr High School"/>
    <n v="0.70689999999999997"/>
    <x v="0"/>
    <n v="341.38"/>
    <n v="0"/>
    <n v="341.38"/>
    <n v="1"/>
    <n v="1"/>
    <n v="341.38"/>
    <n v="15"/>
    <n v="22.758666666666667"/>
    <n v="1.1000000000000001"/>
    <n v="36"/>
    <n v="901.24320000000012"/>
    <n v="1.0013813333333335"/>
    <n v="67585"/>
    <n v="68937"/>
    <n v="67678.357413333346"/>
    <n v="1353.8675626666663"/>
    <n v="11848.32"/>
    <n v="0.2271"/>
    <n v="0.22070000000000001"/>
    <n v="27533.240019008539"/>
    <n v="1150.5370829333335"/>
    <n v="253.92353420338671"/>
    <n v="1404.4606171367202"/>
    <n v="97969.925612145278"/>
  </r>
  <r>
    <x v="88"/>
    <s v="Grandview School District"/>
    <n v="1776"/>
    <s v="Contract Learning Center"/>
    <n v="0.84450000000000003"/>
    <x v="0"/>
    <n v="28.55"/>
    <n v="0"/>
    <n v="28.55"/>
    <n v="1"/>
    <n v="1"/>
    <n v="28.55"/>
    <n v="15"/>
    <n v="1.9033333333333333"/>
    <n v="1.1000000000000001"/>
    <n v="36"/>
    <n v="75.372000000000014"/>
    <n v="8.3746666666666678E-2"/>
    <n v="67585"/>
    <n v="68937"/>
    <n v="5660.0184666666673"/>
    <n v="113.22549333333336"/>
    <n v="11848.32"/>
    <n v="0.2271"/>
    <n v="0.22070000000000001"/>
    <n v="2302.6363657586671"/>
    <n v="96.220732666666677"/>
    <n v="21.235915699533336"/>
    <n v="117.45664836620001"/>
    <n v="8193.336974124868"/>
  </r>
  <r>
    <x v="88"/>
    <s v="Grandview School District"/>
    <n v="2555"/>
    <s v="Grandview High School"/>
    <n v="0.82040000000000002"/>
    <x v="0"/>
    <n v="1016.89"/>
    <n v="0"/>
    <n v="1016.89"/>
    <n v="1"/>
    <n v="1"/>
    <n v="1016.89"/>
    <n v="15"/>
    <n v="67.792666666666662"/>
    <n v="1.1000000000000001"/>
    <n v="36"/>
    <n v="2684.5896000000002"/>
    <n v="2.9828773333333336"/>
    <n v="67585"/>
    <n v="68937"/>
    <n v="201597.76457333335"/>
    <n v="4032.8501546666666"/>
    <n v="11848.32"/>
    <n v="0.2271"/>
    <n v="0.22070000000000001"/>
    <n v="82014.987529818929"/>
    <n v="3427.1769121333336"/>
    <n v="756.37794450782678"/>
    <n v="4183.5548566411608"/>
    <n v="291829.15711446007"/>
  </r>
  <r>
    <x v="88"/>
    <s v="Grandview School District"/>
    <n v="3071"/>
    <s v="Grandview Middle School"/>
    <n v="0.85670000000000002"/>
    <x v="0"/>
    <n v="891.18"/>
    <n v="0"/>
    <n v="891.18"/>
    <n v="1"/>
    <n v="1"/>
    <n v="891.18"/>
    <n v="15"/>
    <n v="59.411999999999999"/>
    <n v="1.1000000000000001"/>
    <n v="36"/>
    <n v="2352.7152000000001"/>
    <n v="2.614128"/>
    <n v="67585"/>
    <n v="68937"/>
    <n v="176675.84088"/>
    <n v="3534.3010559999966"/>
    <n v="11848.32"/>
    <n v="0.2271"/>
    <n v="0.22070000000000001"/>
    <n v="71876.128771867196"/>
    <n v="3003.5023655999998"/>
    <n v="662.87297208791995"/>
    <n v="3666.3753376879199"/>
    <n v="255752.64604555513"/>
  </r>
  <r>
    <x v="88"/>
    <s v="Grandview School District"/>
    <n v="2345"/>
    <s v="Mcclure Elementary School"/>
    <n v="0.90059999999999996"/>
    <x v="0"/>
    <n v="561.9"/>
    <n v="0"/>
    <n v="561.9"/>
    <n v="1"/>
    <n v="1"/>
    <n v="561.9"/>
    <n v="15"/>
    <n v="37.46"/>
    <n v="1.1000000000000001"/>
    <n v="36"/>
    <n v="1483.4160000000002"/>
    <n v="1.6482400000000001"/>
    <n v="67585"/>
    <n v="68937"/>
    <n v="111396.30040000001"/>
    <n v="2228.4204800000007"/>
    <n v="11848.32"/>
    <n v="0.2271"/>
    <n v="0.22070000000000001"/>
    <n v="45318.787177576"/>
    <n v="1893.7453480000001"/>
    <n v="417.94959830360006"/>
    <n v="2311.6949463036003"/>
    <n v="161255.20300387961"/>
  </r>
  <r>
    <x v="88"/>
    <s v="Grandview School District"/>
    <n v="3013"/>
    <s v="Smith Elementary School"/>
    <n v="0.81830000000000003"/>
    <x v="0"/>
    <n v="492.61"/>
    <n v="0"/>
    <n v="492.61"/>
    <n v="1"/>
    <n v="1"/>
    <n v="492.61"/>
    <n v="15"/>
    <n v="32.840666666666671"/>
    <n v="1.1000000000000001"/>
    <n v="36"/>
    <n v="1300.4904000000001"/>
    <n v="1.4449893333333335"/>
    <n v="67585"/>
    <n v="68937"/>
    <n v="97659.604093333342"/>
    <n v="1953.6255786666734"/>
    <n v="11848.32"/>
    <n v="0.2271"/>
    <n v="0.22070000000000001"/>
    <n v="39730.357272727735"/>
    <n v="1660.2204945333337"/>
    <n v="366.41066314350678"/>
    <n v="2026.6311576768405"/>
    <n v="141370.21810240459"/>
  </r>
  <r>
    <x v="88"/>
    <s v="Grandview School District"/>
    <n v="5399"/>
    <s v="Step Up to College Open Doors High School"/>
    <n v="0.75980000000000003"/>
    <x v="0"/>
    <n v="12.3"/>
    <n v="0"/>
    <n v="12.3"/>
    <n v="1"/>
    <n v="1"/>
    <n v="12.3"/>
    <n v="15"/>
    <n v="0.82000000000000006"/>
    <n v="1.1000000000000001"/>
    <n v="36"/>
    <n v="32.472000000000008"/>
    <n v="3.6080000000000008E-2"/>
    <n v="67585"/>
    <n v="68937"/>
    <n v="2438.4668000000006"/>
    <n v="48.780159999999796"/>
    <n v="11848.32"/>
    <n v="0.2271"/>
    <n v="0.22070000000000001"/>
    <n v="992.02897719200018"/>
    <n v="41.454116000000006"/>
    <n v="9.1489234012000011"/>
    <n v="50.603039401200007"/>
    <n v="3529.8789765932006"/>
  </r>
  <r>
    <x v="88"/>
    <s v="Grandview School District"/>
    <n v="2756"/>
    <s v="Thompson Elementary School"/>
    <n v="0.8276"/>
    <x v="0"/>
    <n v="520.1"/>
    <n v="0"/>
    <n v="520.1"/>
    <n v="1"/>
    <n v="1"/>
    <n v="520.1"/>
    <n v="15"/>
    <n v="34.673333333333332"/>
    <n v="1.1000000000000001"/>
    <n v="36"/>
    <n v="1373.0640000000001"/>
    <n v="1.5256266666666667"/>
    <n v="67585"/>
    <n v="68937"/>
    <n v="103109.47826666667"/>
    <n v="2062.647253333329"/>
    <n v="11848.32"/>
    <n v="0.2271"/>
    <n v="0.22070000000000001"/>
    <n v="41947.501710370663"/>
    <n v="1752.868758666667"/>
    <n v="386.8581350377334"/>
    <n v="2139.7268937044005"/>
    <n v="149259.35412407509"/>
  </r>
  <r>
    <x v="89"/>
    <s v="Granger School District"/>
    <n v="3314"/>
    <s v="Granger High School"/>
    <n v="0.85470000000000002"/>
    <x v="0"/>
    <n v="440.28"/>
    <n v="0"/>
    <n v="440.28"/>
    <n v="1"/>
    <n v="1"/>
    <n v="440.28"/>
    <n v="15"/>
    <n v="29.351999999999997"/>
    <n v="1.1000000000000001"/>
    <n v="36"/>
    <n v="1162.3391999999999"/>
    <n v="1.291488"/>
    <n v="67585"/>
    <n v="68937"/>
    <n v="87285.216480000003"/>
    <n v="1746.0917760000011"/>
    <n v="11848.32"/>
    <n v="0.2271"/>
    <n v="0.22070000000000001"/>
    <n v="35509.798217731201"/>
    <n v="1483.8551376"/>
    <n v="327.48682886832"/>
    <n v="1811.3419664683202"/>
    <n v="126352.44844019953"/>
  </r>
  <r>
    <x v="89"/>
    <s v="Granger School District"/>
    <n v="2531"/>
    <s v="Granger Middle School"/>
    <n v="0.91520000000000001"/>
    <x v="0"/>
    <n v="462.7"/>
    <n v="0"/>
    <n v="462.7"/>
    <n v="1"/>
    <n v="1"/>
    <n v="462.7"/>
    <n v="15"/>
    <n v="30.846666666666668"/>
    <n v="1.1000000000000001"/>
    <n v="36"/>
    <n v="1221.528"/>
    <n v="1.3572533333333334"/>
    <n v="67585"/>
    <n v="68937"/>
    <n v="91729.96653333334"/>
    <n v="1835.0065066666721"/>
    <n v="11848.32"/>
    <n v="0.2271"/>
    <n v="0.22070000000000001"/>
    <n v="37318.033150141331"/>
    <n v="1559.4162173333336"/>
    <n v="344.16315916546677"/>
    <n v="1903.5793764988005"/>
    <n v="132786.58556664013"/>
  </r>
  <r>
    <x v="89"/>
    <s v="Granger School District"/>
    <n v="4535"/>
    <s v="Roosevelt Elementary"/>
    <n v="0.90210000000000001"/>
    <x v="0"/>
    <n v="528.29999999999995"/>
    <n v="0"/>
    <n v="528.29999999999995"/>
    <n v="1"/>
    <n v="1"/>
    <n v="528.29999999999995"/>
    <n v="15"/>
    <n v="35.22"/>
    <n v="1.1000000000000001"/>
    <n v="36"/>
    <n v="1394.7120000000002"/>
    <n v="1.5496800000000002"/>
    <n v="67585"/>
    <n v="68937"/>
    <n v="104735.12280000001"/>
    <n v="2095.1673600000067"/>
    <n v="11848.32"/>
    <n v="0.2271"/>
    <n v="0.22070000000000001"/>
    <n v="42608.854361832004"/>
    <n v="1780.5048360000005"/>
    <n v="392.95741730520012"/>
    <n v="2173.4622533052006"/>
    <n v="151612.60677513719"/>
  </r>
  <r>
    <x v="90"/>
    <s v="Granite Falls School District"/>
    <n v="5171"/>
    <s v="Crossroads High School"/>
    <n v="0.62050000000000005"/>
    <x v="0"/>
    <n v="134.5"/>
    <n v="0"/>
    <n v="134.5"/>
    <n v="1.1200000000000001"/>
    <n v="1.1200000000000001"/>
    <n v="134.5"/>
    <n v="15"/>
    <n v="8.9666666666666668"/>
    <n v="1.1000000000000001"/>
    <n v="36"/>
    <n v="355.08000000000004"/>
    <n v="0.3945333333333334"/>
    <n v="67585"/>
    <n v="68937"/>
    <n v="29864.279573333344"/>
    <n v="597.4181546666623"/>
    <n v="11848.32"/>
    <n v="0.2271"/>
    <n v="0.22070000000000001"/>
    <n v="11588.585261838936"/>
    <n v="507.69496213333343"/>
    <n v="112.04827814282669"/>
    <n v="619.74324027616012"/>
    <n v="42670.026230115109"/>
  </r>
  <r>
    <x v="90"/>
    <s v="Granite Falls School District"/>
    <n v="2580"/>
    <s v="Granite Falls High School"/>
    <n v="0.35099999999999998"/>
    <x v="1"/>
    <n v="478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4113"/>
    <s v="Granite Falls Middle School"/>
    <n v="0.43840000000000001"/>
    <x v="1"/>
    <n v="472.3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5349"/>
    <s v="Granite Falls Open Doors"/>
    <n v="0.67859999999999998"/>
    <x v="0"/>
    <n v="115.62"/>
    <n v="0"/>
    <n v="115.62"/>
    <n v="1.1200000000000001"/>
    <n v="1.1200000000000001"/>
    <n v="115.62"/>
    <n v="15"/>
    <n v="7.7080000000000002"/>
    <n v="1.1000000000000001"/>
    <n v="36"/>
    <n v="305.23680000000007"/>
    <n v="0.33915200000000006"/>
    <n v="67585"/>
    <n v="68937"/>
    <n v="25672.178470400009"/>
    <n v="513.55752447999475"/>
    <n v="11848.32"/>
    <n v="0.2271"/>
    <n v="0.22070000000000001"/>
    <n v="9961.8753009205775"/>
    <n v="436.42893324800002"/>
    <n v="96.319865567833602"/>
    <n v="532.74879881583365"/>
    <n v="36680.360094616415"/>
  </r>
  <r>
    <x v="90"/>
    <s v="Granite Falls School District"/>
    <n v="4479"/>
    <s v="Monte Cristo Elementary"/>
    <n v="0.43519999999999998"/>
    <x v="1"/>
    <n v="416.7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4330"/>
    <s v="Mountain Way Elementary"/>
    <n v="0.4133"/>
    <x v="1"/>
    <n v="443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1"/>
    <s v="Grapeview School District"/>
    <n v="2145"/>
    <s v="Grapeview Elementary &amp; Middle School"/>
    <n v="0.43440000000000001"/>
    <x v="1"/>
    <n v="195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2"/>
    <s v="Great Northern School District"/>
    <n v="2097"/>
    <s v="Great Northern Elementary"/>
    <n v="0.17580000000000001"/>
    <x v="1"/>
    <n v="36.299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3"/>
    <s v="Green Mountain School District"/>
    <n v="2484"/>
    <s v="Green Mountain School"/>
    <n v="0.44869999999999999"/>
    <x v="1"/>
    <n v="154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4"/>
    <s v="Griffin School District"/>
    <n v="2406"/>
    <s v="Griffin School"/>
    <n v="0.16839999999999999"/>
    <x v="1"/>
    <n v="597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5"/>
    <s v="Harrington School District"/>
    <n v="2743"/>
    <s v="Harrington Elementary School"/>
    <n v="0.5091"/>
    <x v="0"/>
    <n v="73.63"/>
    <n v="0"/>
    <n v="73.63"/>
    <n v="1"/>
    <n v="1.04"/>
    <n v="73.63"/>
    <n v="15"/>
    <n v="4.9086666666666661"/>
    <n v="1.1000000000000001"/>
    <n v="36"/>
    <n v="194.38319999999999"/>
    <n v="0.21598133333333333"/>
    <n v="67585"/>
    <n v="68937"/>
    <n v="14597.098413333333"/>
    <n v="887.57096970666498"/>
    <n v="11848.32"/>
    <n v="0.2271"/>
    <n v="0.22070000000000001"/>
    <n v="6069.903914042261"/>
    <n v="258.07782305066667"/>
    <n v="56.957775547282132"/>
    <n v="315.03559859794882"/>
    <n v="21869.608895680205"/>
  </r>
  <r>
    <x v="95"/>
    <s v="Harrington School District"/>
    <n v="3113"/>
    <s v="Harrington High School"/>
    <n v="0.5333"/>
    <x v="0"/>
    <n v="46.07"/>
    <n v="0"/>
    <n v="46.07"/>
    <n v="1"/>
    <n v="1.04"/>
    <n v="46.07"/>
    <n v="15"/>
    <n v="3.0713333333333335"/>
    <n v="1.1000000000000001"/>
    <n v="36"/>
    <n v="121.62480000000002"/>
    <n v="0.13513866666666668"/>
    <n v="67585"/>
    <n v="68937"/>
    <n v="9133.3467866666688"/>
    <n v="555.34964789333208"/>
    <n v="11848.32"/>
    <n v="0.2271"/>
    <n v="0.22070000000000001"/>
    <n v="3797.914889582059"/>
    <n v="161.47827390933332"/>
    <n v="35.638255051789869"/>
    <n v="197.11652896112321"/>
    <n v="13683.727853103182"/>
  </r>
  <r>
    <x v="96"/>
    <s v="Highland School District"/>
    <n v="4559"/>
    <s v="Highland High School"/>
    <n v="0.80420000000000003"/>
    <x v="0"/>
    <n v="350.95"/>
    <n v="0"/>
    <n v="350.95"/>
    <n v="1"/>
    <n v="1"/>
    <n v="350.95"/>
    <n v="15"/>
    <n v="23.396666666666665"/>
    <n v="1.1000000000000001"/>
    <n v="36"/>
    <n v="926.50800000000004"/>
    <n v="1.0294533333333333"/>
    <n v="67585"/>
    <n v="68937"/>
    <n v="69575.603533333328"/>
    <n v="1391.820906666675"/>
    <n v="11848.32"/>
    <n v="0.2271"/>
    <n v="0.22070000000000001"/>
    <n v="28305.086954921331"/>
    <n v="1182.7904073333334"/>
    <n v="261.04184289846671"/>
    <n v="1443.8322502318001"/>
    <n v="100716.34364515313"/>
  </r>
  <r>
    <x v="96"/>
    <s v="Highland School District"/>
    <n v="2718"/>
    <s v="Highland Junior High School"/>
    <n v="0.82099999999999995"/>
    <x v="0"/>
    <n v="184.2"/>
    <n v="0"/>
    <n v="184.2"/>
    <n v="1"/>
    <n v="1"/>
    <n v="184.2"/>
    <n v="15"/>
    <n v="12.28"/>
    <n v="1.1000000000000001"/>
    <n v="36"/>
    <n v="486.28800000000001"/>
    <n v="0.54032000000000002"/>
    <n v="67585"/>
    <n v="68937"/>
    <n v="36517.527200000004"/>
    <n v="730.51264000000083"/>
    <n v="11848.32"/>
    <n v="0.2271"/>
    <n v="0.22070000000000001"/>
    <n v="14856.238829168"/>
    <n v="620.8006640000001"/>
    <n v="137.01070654480003"/>
    <n v="757.81137054480018"/>
    <n v="52862.090039712806"/>
  </r>
  <r>
    <x v="96"/>
    <s v="Highland School District"/>
    <n v="3072"/>
    <s v="Marcus Whitman-Cowiche Elementary"/>
    <n v="0.7833"/>
    <x v="0"/>
    <n v="273.39999999999998"/>
    <n v="0"/>
    <n v="273.39999999999998"/>
    <n v="1"/>
    <n v="1"/>
    <n v="273.39999999999998"/>
    <n v="15"/>
    <n v="18.226666666666667"/>
    <n v="1.1000000000000001"/>
    <n v="36"/>
    <n v="721.77599999999995"/>
    <n v="0.80197333333333332"/>
    <n v="67585"/>
    <n v="68937"/>
    <n v="54201.367733333333"/>
    <n v="1084.2679466666668"/>
    <n v="11848.32"/>
    <n v="0.2271"/>
    <n v="0.22070000000000001"/>
    <n v="22050.465232869334"/>
    <n v="921.42726133333326"/>
    <n v="203.35899657626666"/>
    <n v="1124.7862579096"/>
    <n v="78460.887170778922"/>
  </r>
  <r>
    <x v="96"/>
    <s v="Highland School District"/>
    <n v="3073"/>
    <s v="Tieton Intermediate School"/>
    <n v="0.86170000000000002"/>
    <x v="0"/>
    <n v="242"/>
    <n v="0"/>
    <n v="242"/>
    <n v="1"/>
    <n v="1"/>
    <n v="242"/>
    <n v="15"/>
    <n v="16.133333333333333"/>
    <n v="1.1000000000000001"/>
    <n v="36"/>
    <n v="638.88"/>
    <n v="0.70986666666666665"/>
    <n v="67585"/>
    <n v="68937"/>
    <n v="47976.338666666663"/>
    <n v="959.73973333333561"/>
    <n v="11848.32"/>
    <n v="0.2271"/>
    <n v="0.22070000000000001"/>
    <n v="19517.968494346664"/>
    <n v="815.60130666666669"/>
    <n v="180.00320838133334"/>
    <n v="995.60451504800005"/>
    <n v="69449.651409394675"/>
  </r>
  <r>
    <x v="97"/>
    <s v="Highline School District"/>
    <n v="2765"/>
    <s v="Beverly Park Elem at Glendale"/>
    <n v="0.75519999999999998"/>
    <x v="0"/>
    <n v="331.3"/>
    <n v="0"/>
    <n v="331.3"/>
    <n v="1.18"/>
    <n v="1.18"/>
    <n v="331.3"/>
    <n v="15"/>
    <n v="22.086666666666666"/>
    <n v="1.1000000000000001"/>
    <n v="36"/>
    <n v="874.63200000000006"/>
    <n v="0.97181333333333342"/>
    <n v="67585"/>
    <n v="68937"/>
    <n v="77502.404877333349"/>
    <n v="1550.3921194666473"/>
    <n v="11848.32"/>
    <n v="0.2271"/>
    <n v="0.22070000000000001"/>
    <n v="29457.323042008691"/>
    <n v="1317.5466166133333"/>
    <n v="290.78253828656267"/>
    <n v="1608.3291548998959"/>
    <n v="110118.44919370858"/>
  </r>
  <r>
    <x v="97"/>
    <s v="Highline School District"/>
    <n v="5028"/>
    <s v="Big Picture School"/>
    <n v="0.53469999999999995"/>
    <x v="0"/>
    <n v="218.70000000000002"/>
    <n v="0"/>
    <n v="218.70000000000002"/>
    <n v="1.18"/>
    <n v="1.18"/>
    <n v="218.70000000000002"/>
    <n v="15"/>
    <n v="14.580000000000002"/>
    <n v="1.1000000000000001"/>
    <n v="36"/>
    <n v="577.36800000000017"/>
    <n v="0.6415200000000002"/>
    <n v="67585"/>
    <n v="68937"/>
    <n v="51161.41245600002"/>
    <n v="1023.4553471999898"/>
    <n v="11848.32"/>
    <n v="0.2271"/>
    <n v="0.22070000000000001"/>
    <n v="19445.567610284645"/>
    <n v="869.74779672000022"/>
    <n v="191.95333873610406"/>
    <n v="1061.7011354561043"/>
    <n v="72692.136548940776"/>
  </r>
  <r>
    <x v="97"/>
    <s v="Highline School District"/>
    <n v="2982"/>
    <s v="Bow Lake Elementary"/>
    <n v="0.78390000000000004"/>
    <x v="0"/>
    <n v="497.91"/>
    <n v="0"/>
    <n v="497.91"/>
    <n v="1.18"/>
    <n v="1.18"/>
    <n v="497.91"/>
    <n v="15"/>
    <n v="33.194000000000003"/>
    <n v="1.1000000000000001"/>
    <n v="36"/>
    <n v="1314.4824000000001"/>
    <n v="1.4605360000000001"/>
    <n v="67585"/>
    <n v="68937"/>
    <n v="116478.18416080001"/>
    <n v="2330.0807129599852"/>
    <n v="11848.32"/>
    <n v="0.2271"/>
    <n v="0.22070000000000001"/>
    <n v="44271.342335787951"/>
    <n v="1980.1377478959998"/>
    <n v="437.01640096064716"/>
    <n v="2417.1541488566472"/>
    <n v="165496.76135840459"/>
  </r>
  <r>
    <x v="97"/>
    <s v="Highline School District"/>
    <n v="3163"/>
    <s v="Cascade Middle School"/>
    <n v="0.82820000000000005"/>
    <x v="0"/>
    <n v="778.39"/>
    <n v="0"/>
    <n v="778.39"/>
    <n v="1.18"/>
    <n v="1.18"/>
    <n v="778.39"/>
    <n v="15"/>
    <n v="51.892666666666663"/>
    <n v="1.1000000000000001"/>
    <n v="36"/>
    <n v="2054.9495999999999"/>
    <n v="2.2832773333333334"/>
    <n v="67585"/>
    <n v="68937"/>
    <n v="182092.05231653334"/>
    <n v="3642.6493265066238"/>
    <n v="11848.32"/>
    <n v="0.2271"/>
    <n v="0.22070000000000001"/>
    <n v="69210.038281524729"/>
    <n v="3095.5783607173325"/>
    <n v="683.19414421031536"/>
    <n v="3778.7725049276478"/>
    <n v="258723.51242949234"/>
  </r>
  <r>
    <x v="97"/>
    <s v="Highline School District"/>
    <n v="2926"/>
    <s v="Cedarhurst Elementary"/>
    <n v="0.7712"/>
    <x v="0"/>
    <n v="417.29"/>
    <n v="0"/>
    <n v="417.29"/>
    <n v="1.18"/>
    <n v="1.18"/>
    <n v="417.29"/>
    <n v="15"/>
    <n v="27.819333333333336"/>
    <n v="1.1000000000000001"/>
    <n v="36"/>
    <n v="1101.6456000000001"/>
    <n v="1.2240506666666668"/>
    <n v="67585"/>
    <n v="68937"/>
    <n v="97618.407881866689"/>
    <n v="1952.8014715733152"/>
    <n v="11848.32"/>
    <n v="0.2271"/>
    <n v="0.22070000000000001"/>
    <n v="37103.067709628158"/>
    <n v="1659.5201558906667"/>
    <n v="366.25609840507013"/>
    <n v="2025.7762542957369"/>
    <n v="138700.05331736393"/>
  </r>
  <r>
    <x v="97"/>
    <s v="Highline School District"/>
    <n v="3098"/>
    <s v="Chinook Middle School"/>
    <n v="0.79659999999999997"/>
    <x v="0"/>
    <n v="715.69"/>
    <n v="0"/>
    <n v="715.69"/>
    <n v="1.18"/>
    <n v="1.18"/>
    <n v="715.69"/>
    <n v="15"/>
    <n v="47.712666666666671"/>
    <n v="1.1000000000000001"/>
    <n v="36"/>
    <n v="1889.4216000000001"/>
    <n v="2.0993573333333333"/>
    <n v="67585"/>
    <n v="68937"/>
    <n v="167424.37714053332"/>
    <n v="3349.2307153066504"/>
    <n v="11848.32"/>
    <n v="0.2271"/>
    <n v="0.22070000000000001"/>
    <n v="63635.108747163293"/>
    <n v="2846.2267975973327"/>
    <n v="628.16225422973139"/>
    <n v="3474.3890518270641"/>
    <n v="237883.10565483035"/>
  </r>
  <r>
    <x v="97"/>
    <s v="Highline School District"/>
    <n v="1539"/>
    <s v="CHOICE Academy"/>
    <n v="0.4098"/>
    <x v="1"/>
    <n v="18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2418"/>
    <s v="Des Moines Elementary"/>
    <n v="0.56040000000000001"/>
    <x v="0"/>
    <n v="516.86"/>
    <n v="0"/>
    <n v="516.86"/>
    <n v="1.18"/>
    <n v="1.18"/>
    <n v="516.86"/>
    <n v="15"/>
    <n v="34.457333333333331"/>
    <n v="1.1000000000000001"/>
    <n v="36"/>
    <n v="1364.5104000000001"/>
    <n v="1.5161226666666667"/>
    <n v="67585"/>
    <n v="68937"/>
    <n v="120911.23750346668"/>
    <n v="2418.7614574933104"/>
    <n v="11848.32"/>
    <n v="0.2271"/>
    <n v="0.22070000000000001"/>
    <n v="45956.269204626056"/>
    <n v="2055.4999826826661"/>
    <n v="453.64884617806445"/>
    <n v="2509.1488288607306"/>
    <n v="171795.41699444677"/>
  </r>
  <r>
    <x v="97"/>
    <s v="Highline School District"/>
    <n v="3099"/>
    <s v="Evergreen High School"/>
    <n v="0.77449999999999997"/>
    <x v="0"/>
    <n v="989.92000000000007"/>
    <n v="0"/>
    <n v="989.92000000000007"/>
    <n v="1.18"/>
    <n v="1.18"/>
    <n v="989.92000000000007"/>
    <n v="15"/>
    <n v="65.994666666666674"/>
    <n v="1.1000000000000001"/>
    <n v="36"/>
    <n v="2613.3888000000006"/>
    <n v="2.9037653333333342"/>
    <n v="67585"/>
    <n v="68937"/>
    <n v="231576.1564629334"/>
    <n v="4632.551062186627"/>
    <n v="11848.32"/>
    <n v="0.2271"/>
    <n v="0.22070000000000001"/>
    <n v="88018.090026396763"/>
    <n v="3936.8117920853338"/>
    <n v="868.85436251323324"/>
    <n v="4805.6661545985671"/>
    <n v="329032.46370611538"/>
  </r>
  <r>
    <x v="97"/>
    <s v="Highline School District"/>
    <n v="5551"/>
    <s v="Glacier Middle School"/>
    <n v="0.82709999999999995"/>
    <x v="0"/>
    <n v="981.4"/>
    <n v="0"/>
    <n v="981.4"/>
    <n v="1.18"/>
    <n v="1.18"/>
    <n v="981.4"/>
    <n v="15"/>
    <n v="65.426666666666662"/>
    <n v="1.1000000000000001"/>
    <n v="36"/>
    <n v="2590.8960000000002"/>
    <n v="2.8787733333333336"/>
    <n v="67585"/>
    <n v="68937"/>
    <n v="229583.03696533336"/>
    <n v="4592.6798250666179"/>
    <n v="11848.32"/>
    <n v="0.2271"/>
    <n v="0.22070000000000001"/>
    <n v="87260.539793019416"/>
    <n v="3902.9286131733329"/>
    <n v="861.37634492735458"/>
    <n v="4764.3049581006871"/>
    <n v="326200.56154152006"/>
  </r>
  <r>
    <x v="97"/>
    <s v="Highline School District"/>
    <n v="2844"/>
    <s v="Gregory Heights Elementary"/>
    <n v="0.5131"/>
    <x v="0"/>
    <n v="397.14"/>
    <n v="0"/>
    <n v="397.14"/>
    <n v="1.18"/>
    <n v="1.18"/>
    <n v="397.14"/>
    <n v="15"/>
    <n v="26.475999999999999"/>
    <n v="1.1000000000000001"/>
    <n v="36"/>
    <n v="1048.4495999999999"/>
    <n v="1.164944"/>
    <n v="67585"/>
    <n v="68937"/>
    <n v="92904.633483199999"/>
    <n v="1858.505059839983"/>
    <n v="11848.32"/>
    <n v="0.2271"/>
    <n v="0.22070000000000001"/>
    <n v="35311.443624821404"/>
    <n v="1579.3856423839995"/>
    <n v="348.57041127414868"/>
    <n v="1927.9560536581482"/>
    <n v="132002.53822151953"/>
  </r>
  <r>
    <x v="97"/>
    <s v="Highline School District"/>
    <n v="2699"/>
    <s v="Hazel Valley Elementary"/>
    <n v="0.74450000000000005"/>
    <x v="0"/>
    <n v="446.84"/>
    <n v="0"/>
    <n v="446.84"/>
    <n v="1.18"/>
    <n v="1.18"/>
    <n v="446.84"/>
    <n v="15"/>
    <n v="29.789333333333332"/>
    <n v="1.1000000000000001"/>
    <n v="36"/>
    <n v="1179.6576"/>
    <n v="1.3107306666666667"/>
    <n v="67585"/>
    <n v="68937"/>
    <n v="104531.16388586667"/>
    <n v="2091.0872763733205"/>
    <n v="11848.32"/>
    <n v="0.2271"/>
    <n v="0.22070000000000001"/>
    <n v="39730.486652855914"/>
    <n v="1777.0375193706664"/>
    <n v="392.1921805251061"/>
    <n v="2169.2296998957727"/>
    <n v="148521.96751499167"/>
  </r>
  <r>
    <x v="97"/>
    <s v="Highline School District"/>
    <n v="2325"/>
    <s v="Highline High School"/>
    <n v="0.69440000000000002"/>
    <x v="0"/>
    <n v="947.4899999999999"/>
    <n v="0"/>
    <n v="947.4899999999999"/>
    <n v="1.18"/>
    <n v="1.18"/>
    <n v="947.4899999999999"/>
    <n v="15"/>
    <n v="63.16599999999999"/>
    <n v="1.1000000000000001"/>
    <n v="36"/>
    <n v="2501.3735999999999"/>
    <n v="2.7793039999999998"/>
    <n v="67585"/>
    <n v="68937"/>
    <n v="221650.32779119999"/>
    <n v="4433.9904294399603"/>
    <n v="11848.32"/>
    <n v="0.2271"/>
    <n v="0.22070000000000001"/>
    <n v="84245.454298438912"/>
    <n v="3768.0719703439995"/>
    <n v="831.61348385492067"/>
    <n v="4599.6854541989205"/>
    <n v="314929.45797327772"/>
  </r>
  <r>
    <x v="97"/>
    <s v="Highline School District"/>
    <n v="5371"/>
    <s v="Highline Home School Center"/>
    <n v="0.1143"/>
    <x v="1"/>
    <n v="6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5370"/>
    <s v="Highline Open Doors 1418"/>
    <n v="0.36"/>
    <x v="1"/>
    <n v="264.14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165"/>
    <s v="Hilltop Elementary"/>
    <n v="0.78769999999999996"/>
    <x v="0"/>
    <n v="446.8"/>
    <n v="0"/>
    <n v="446.8"/>
    <n v="1.18"/>
    <n v="1.18"/>
    <n v="446.8"/>
    <n v="15"/>
    <n v="29.786666666666669"/>
    <n v="1.1000000000000001"/>
    <n v="36"/>
    <n v="1179.5520000000001"/>
    <n v="1.3106133333333334"/>
    <n v="67585"/>
    <n v="68937"/>
    <n v="104521.80651733335"/>
    <n v="2090.9000874666526"/>
    <n v="11848.32"/>
    <n v="0.2271"/>
    <n v="0.22070000000000001"/>
    <n v="39726.930078990292"/>
    <n v="1776.8784434133333"/>
    <n v="392.15707246132268"/>
    <n v="2169.0355158746561"/>
    <n v="148508.67219966496"/>
  </r>
  <r>
    <x v="97"/>
    <s v="Highline School District"/>
    <n v="3278"/>
    <s v="Madrona Elementary"/>
    <n v="0.82699999999999996"/>
    <x v="0"/>
    <n v="389.64"/>
    <n v="0"/>
    <n v="389.64"/>
    <n v="1.18"/>
    <n v="1.18"/>
    <n v="389.64"/>
    <n v="15"/>
    <n v="25.975999999999999"/>
    <n v="1.1000000000000001"/>
    <n v="36"/>
    <n v="1028.6496000000002"/>
    <n v="1.1429440000000002"/>
    <n v="67585"/>
    <n v="68937"/>
    <n v="91150.126883200021"/>
    <n v="1823.4071398399828"/>
    <n v="11848.32"/>
    <n v="0.2271"/>
    <n v="0.22070000000000001"/>
    <n v="34644.586025017408"/>
    <n v="1549.558900384"/>
    <n v="341.98764931474881"/>
    <n v="1891.5465496987488"/>
    <n v="129509.66659775615"/>
  </r>
  <r>
    <x v="97"/>
    <s v="Highline School District"/>
    <n v="3097"/>
    <s v="Marvista Elementary"/>
    <n v="0.35780000000000001"/>
    <x v="1"/>
    <n v="530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2734"/>
    <s v="McMicken Heights Elementary"/>
    <n v="0.79430000000000001"/>
    <x v="0"/>
    <n v="500.7"/>
    <n v="0"/>
    <n v="500.7"/>
    <n v="1.18"/>
    <n v="1.18"/>
    <n v="500.7"/>
    <n v="15"/>
    <n v="33.380000000000003"/>
    <n v="1.1000000000000001"/>
    <n v="36"/>
    <n v="1321.8480000000002"/>
    <n v="1.4687200000000002"/>
    <n v="67585"/>
    <n v="68937"/>
    <n v="117130.86061600002"/>
    <n v="2343.1371391999855"/>
    <n v="11848.32"/>
    <n v="0.2271"/>
    <n v="0.22070000000000001"/>
    <n v="44519.413362915046"/>
    <n v="1991.23329592"/>
    <n v="439.465188409544"/>
    <n v="2430.698484329544"/>
    <n v="166424.1096024446"/>
  </r>
  <r>
    <x v="97"/>
    <s v="Highline School District"/>
    <n v="2984"/>
    <s v="Midway Elementary"/>
    <n v="0.78039999999999998"/>
    <x v="0"/>
    <n v="574.9"/>
    <n v="0"/>
    <n v="574.9"/>
    <n v="1.18"/>
    <n v="1.18"/>
    <n v="574.9"/>
    <n v="15"/>
    <n v="38.326666666666668"/>
    <n v="1.1000000000000001"/>
    <n v="36"/>
    <n v="1517.7360000000001"/>
    <n v="1.6863733333333335"/>
    <n v="67585"/>
    <n v="68937"/>
    <n v="134488.77924533334"/>
    <n v="2690.3725610666443"/>
    <n v="11848.32"/>
    <n v="0.2271"/>
    <n v="0.22070000000000001"/>
    <n v="51116.85788364261"/>
    <n v="2286.3191967733328"/>
    <n v="504.59064672787457"/>
    <n v="2790.9098435012074"/>
    <n v="191086.91953354378"/>
  </r>
  <r>
    <x v="97"/>
    <s v="Highline School District"/>
    <n v="3279"/>
    <s v="Mount Rainier High School"/>
    <n v="0.55710000000000004"/>
    <x v="0"/>
    <n v="1627.6799999999998"/>
    <n v="0"/>
    <n v="1627.6799999999998"/>
    <n v="1.18"/>
    <n v="1.18"/>
    <n v="1627.6799999999998"/>
    <n v="15"/>
    <n v="108.51199999999999"/>
    <n v="1.1000000000000001"/>
    <n v="36"/>
    <n v="4297.0751999999993"/>
    <n v="4.7745279999999992"/>
    <n v="67585"/>
    <n v="68937"/>
    <n v="380770.04035839997"/>
    <n v="7617.0909900799161"/>
    <n v="11848.32"/>
    <n v="0.2271"/>
    <n v="0.22070000000000001"/>
    <n v="144724.10373986326"/>
    <n v="6473.1188558079975"/>
    <n v="1428.617331476825"/>
    <n v="7901.7361872848223"/>
    <n v="541012.97127562796"/>
  </r>
  <r>
    <x v="97"/>
    <s v="Highline School District"/>
    <n v="2144"/>
    <s v="Mount View Elementary"/>
    <n v="0.73719999999999997"/>
    <x v="0"/>
    <n v="453.3"/>
    <n v="0"/>
    <n v="453.3"/>
    <n v="1.18"/>
    <n v="1.18"/>
    <n v="453.3"/>
    <n v="15"/>
    <n v="30.220000000000002"/>
    <n v="1.1000000000000001"/>
    <n v="36"/>
    <n v="1196.7120000000002"/>
    <n v="1.3296800000000002"/>
    <n v="67585"/>
    <n v="68937"/>
    <n v="106042.37890400003"/>
    <n v="2121.3182847999706"/>
    <n v="11848.32"/>
    <n v="0.2271"/>
    <n v="0.22070000000000001"/>
    <n v="40304.873332153758"/>
    <n v="1802.72828648"/>
    <n v="397.86213282613602"/>
    <n v="2200.590419306136"/>
    <n v="150669.16094025987"/>
  </r>
  <r>
    <x v="97"/>
    <s v="Highline School District"/>
    <n v="1972"/>
    <s v="New Start"/>
    <n v="0.77769999999999995"/>
    <x v="0"/>
    <n v="167.53"/>
    <n v="0"/>
    <n v="167.53"/>
    <n v="1.18"/>
    <n v="1.18"/>
    <n v="167.53"/>
    <n v="15"/>
    <n v="11.168666666666667"/>
    <n v="1.1000000000000001"/>
    <n v="36"/>
    <n v="442.27920000000006"/>
    <n v="0.49142133333333338"/>
    <n v="67585"/>
    <n v="68937"/>
    <n v="39190.998759733338"/>
    <n v="783.99393834666262"/>
    <n v="11848.32"/>
    <n v="0.2271"/>
    <n v="0.22070000000000001"/>
    <n v="14895.82049268855"/>
    <n v="666.24987830133341"/>
    <n v="147.04134814110429"/>
    <n v="813.29122644243773"/>
    <n v="55684.104417210991"/>
  </r>
  <r>
    <x v="97"/>
    <s v="Highline School District"/>
    <n v="2983"/>
    <s v="North Hill Elementary"/>
    <n v="0.3962"/>
    <x v="1"/>
    <n v="512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333"/>
    <s v="Pacific Middle School"/>
    <n v="0.71020000000000005"/>
    <x v="0"/>
    <n v="736.09"/>
    <n v="0"/>
    <n v="736.09"/>
    <n v="1.18"/>
    <n v="1.18"/>
    <n v="736.09"/>
    <n v="15"/>
    <n v="49.07266666666667"/>
    <n v="1.1000000000000001"/>
    <n v="36"/>
    <n v="1943.2776000000003"/>
    <n v="2.1591973333333336"/>
    <n v="67585"/>
    <n v="68937"/>
    <n v="172196.63509253337"/>
    <n v="3444.697057706624"/>
    <n v="11848.32"/>
    <n v="0.2271"/>
    <n v="0.22070000000000001"/>
    <n v="65448.961418630184"/>
    <n v="2927.3555358373333"/>
    <n v="646.06736675929949"/>
    <n v="3573.4229025966329"/>
    <n v="244663.71647146679"/>
  </r>
  <r>
    <x v="97"/>
    <s v="Highline School District"/>
    <n v="3335"/>
    <s v="Parkside Elementary"/>
    <n v="0.70920000000000005"/>
    <x v="0"/>
    <n v="419.4"/>
    <n v="0"/>
    <n v="419.4"/>
    <n v="1.18"/>
    <n v="1.18"/>
    <n v="419.4"/>
    <n v="15"/>
    <n v="27.959999999999997"/>
    <n v="1.1000000000000001"/>
    <n v="36"/>
    <n v="1107.2159999999999"/>
    <n v="1.2302399999999998"/>
    <n v="67585"/>
    <n v="68937"/>
    <n v="98112.009071999986"/>
    <n v="1962.6756863999763"/>
    <n v="11848.32"/>
    <n v="0.2271"/>
    <n v="0.22070000000000001"/>
    <n v="37290.676981039665"/>
    <n v="1667.9114126399993"/>
    <n v="368.10804876964784"/>
    <n v="2036.0194614096472"/>
    <n v="139401.38120084928"/>
  </r>
  <r>
    <x v="97"/>
    <s v="Highline School District"/>
    <n v="5172"/>
    <s v="Puget Sound High School"/>
    <n v="0.71489999999999998"/>
    <x v="0"/>
    <n v="50.22"/>
    <n v="0"/>
    <n v="50.22"/>
    <n v="1.18"/>
    <n v="1.18"/>
    <n v="50.22"/>
    <n v="15"/>
    <n v="3.3479999999999999"/>
    <n v="1.1000000000000001"/>
    <n v="36"/>
    <n v="132.58080000000001"/>
    <n v="0.147312"/>
    <n v="67585"/>
    <n v="68937"/>
    <n v="11748.1761936"/>
    <n v="235.01567231999798"/>
    <n v="11848.32"/>
    <n v="0.2271"/>
    <n v="0.22070000000000001"/>
    <n v="4465.278488287584"/>
    <n v="199.71986443199995"/>
    <n v="44.078174080142389"/>
    <n v="243.79803851214234"/>
    <n v="16692.268392719721"/>
  </r>
  <r>
    <x v="97"/>
    <s v="Highline School District"/>
    <n v="2270"/>
    <s v="Puget Sound Skills Center"/>
    <n v="0.19209999999999999"/>
    <x v="1"/>
    <n v="40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553"/>
    <s v="Raisbeck Aviation High School"/>
    <n v="0.25940000000000002"/>
    <x v="1"/>
    <n v="406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1973"/>
    <s v="Satellite High School"/>
    <n v="0"/>
    <x v="1"/>
    <n v="80.9000000000000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382"/>
    <s v="Seahurst Elementary School"/>
    <n v="0.7319"/>
    <x v="0"/>
    <n v="354.5"/>
    <n v="0"/>
    <n v="354.5"/>
    <n v="1.18"/>
    <n v="1.18"/>
    <n v="354.5"/>
    <n v="15"/>
    <n v="23.633333333333333"/>
    <n v="1.1000000000000001"/>
    <n v="36"/>
    <n v="935.88000000000011"/>
    <n v="1.0398666666666667"/>
    <n v="67585"/>
    <n v="68937"/>
    <n v="82929.678626666675"/>
    <n v="1658.9616853333137"/>
    <n v="11848.32"/>
    <n v="0.2271"/>
    <n v="0.22070000000000001"/>
    <n v="31520.135884069063"/>
    <n v="1409.8106718666666"/>
    <n v="311.14521528097333"/>
    <n v="1720.9558871476399"/>
    <n v="117829.73208321669"/>
  </r>
  <r>
    <x v="97"/>
    <s v="Highline School District"/>
    <n v="2842"/>
    <s v="Shorewood Elementary"/>
    <n v="0.55810000000000004"/>
    <x v="0"/>
    <n v="514.4"/>
    <n v="0"/>
    <n v="514.4"/>
    <n v="1.18"/>
    <n v="1.18"/>
    <n v="514.4"/>
    <n v="15"/>
    <n v="34.293333333333329"/>
    <n v="1.1000000000000001"/>
    <n v="36"/>
    <n v="1358.0160000000001"/>
    <n v="1.5089066666666668"/>
    <n v="67585"/>
    <n v="68937"/>
    <n v="120335.75933866668"/>
    <n v="2407.2493397333164"/>
    <n v="11848.32"/>
    <n v="0.2271"/>
    <n v="0.22070000000000001"/>
    <n v="45737.539911890344"/>
    <n v="2045.7168113066668"/>
    <n v="451.48970025538136"/>
    <n v="2497.206511562048"/>
    <n v="170977.75510185241"/>
  </r>
  <r>
    <x v="97"/>
    <s v="Highline School District"/>
    <n v="3032"/>
    <s v="Southern Heights Elementary"/>
    <n v="0.74890000000000001"/>
    <x v="0"/>
    <n v="240.5"/>
    <n v="0"/>
    <n v="240.5"/>
    <n v="1.18"/>
    <n v="1.18"/>
    <n v="240.5"/>
    <n v="15"/>
    <n v="16.033333333333335"/>
    <n v="1.1000000000000001"/>
    <n v="36"/>
    <n v="634.92000000000007"/>
    <n v="0.7054666666666668"/>
    <n v="67585"/>
    <n v="68937"/>
    <n v="56261.178306666676"/>
    <n v="1125.4733013333243"/>
    <n v="11848.32"/>
    <n v="0.2271"/>
    <n v="0.22070000000000001"/>
    <n v="21383.900367048267"/>
    <n v="956.44419346666655"/>
    <n v="211.08723349809333"/>
    <n v="1167.5314269647599"/>
    <n v="79938.083402013028"/>
  </r>
  <r>
    <x v="97"/>
    <s v="Highline School District"/>
    <n v="2927"/>
    <s v="Sylvester Middle School"/>
    <n v="0.55720000000000003"/>
    <x v="0"/>
    <n v="691.09"/>
    <n v="0"/>
    <n v="691.09"/>
    <n v="1.18"/>
    <n v="1.18"/>
    <n v="691.09"/>
    <n v="15"/>
    <n v="46.07266666666667"/>
    <n v="1.1000000000000001"/>
    <n v="36"/>
    <n v="1824.4776000000002"/>
    <n v="2.0271973333333335"/>
    <n v="67585"/>
    <n v="68937"/>
    <n v="161669.59549253335"/>
    <n v="3234.1095377066522"/>
    <n v="11848.32"/>
    <n v="0.2271"/>
    <n v="0.22070000000000001"/>
    <n v="61447.815819806186"/>
    <n v="2748.3950838373335"/>
    <n v="606.57079500289956"/>
    <n v="3354.965878840233"/>
    <n v="229706.48672888643"/>
  </r>
  <r>
    <x v="97"/>
    <s v="Highline School District"/>
    <n v="3483"/>
    <s v="Tyee High School"/>
    <n v="0.82079999999999997"/>
    <x v="0"/>
    <n v="789.05"/>
    <n v="0"/>
    <n v="789.05"/>
    <n v="1.18"/>
    <n v="1.18"/>
    <n v="789.05"/>
    <n v="15"/>
    <n v="52.603333333333332"/>
    <n v="1.1000000000000001"/>
    <n v="36"/>
    <n v="2083.0920000000001"/>
    <n v="2.3145466666666668"/>
    <n v="67585"/>
    <n v="68937"/>
    <n v="184585.79103066667"/>
    <n v="3692.5351701333129"/>
    <n v="11848.32"/>
    <n v="0.2271"/>
    <n v="0.22070000000000001"/>
    <n v="70157.865216712817"/>
    <n v="3137.9721033466667"/>
    <n v="692.55044320860941"/>
    <n v="3830.5225465552762"/>
    <n v="262266.7139640681"/>
  </r>
  <r>
    <x v="97"/>
    <s v="Highline School District"/>
    <n v="2639"/>
    <s v="White Center Heights Elementary"/>
    <n v="0.74160000000000004"/>
    <x v="0"/>
    <n v="631.79999999999995"/>
    <n v="0"/>
    <n v="631.79999999999995"/>
    <n v="1.18"/>
    <n v="1.18"/>
    <n v="631.79999999999995"/>
    <n v="15"/>
    <n v="42.12"/>
    <n v="1.1000000000000001"/>
    <n v="36"/>
    <n v="1667.952"/>
    <n v="1.85328"/>
    <n v="67585"/>
    <n v="68937"/>
    <n v="147799.63598400002"/>
    <n v="2956.6487807999656"/>
    <n v="11848.32"/>
    <n v="0.2271"/>
    <n v="0.22070000000000001"/>
    <n v="56176.084207488952"/>
    <n v="2512.6047460799996"/>
    <n v="554.5318674598559"/>
    <n v="3067.1366135398557"/>
    <n v="209999.5055858288"/>
  </r>
  <r>
    <x v="98"/>
    <s v="Hockinson School District"/>
    <n v="5311"/>
    <s v="Hockinson Heights Elementary School"/>
    <n v="0.20860000000000001"/>
    <x v="1"/>
    <n v="732.7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8"/>
    <s v="Hockinson School District"/>
    <n v="4568"/>
    <s v="Hockinson High School"/>
    <n v="0.15540000000000001"/>
    <x v="1"/>
    <n v="624.9000000000000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8"/>
    <s v="Hockinson School District"/>
    <n v="3319"/>
    <s v="Hockinson Middle School"/>
    <n v="0.19020000000000001"/>
    <x v="1"/>
    <n v="451.3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9"/>
    <s v="Hood Canal School District"/>
    <n v="2310"/>
    <s v="Hood Canal Elementary School"/>
    <n v="0.74729999999999996"/>
    <x v="0"/>
    <n v="293.2"/>
    <n v="0"/>
    <n v="293.2"/>
    <n v="1"/>
    <n v="1"/>
    <n v="293.2"/>
    <n v="15"/>
    <n v="19.546666666666667"/>
    <n v="1.1000000000000001"/>
    <n v="36"/>
    <n v="774.048"/>
    <n v="0.86005333333333334"/>
    <n v="67585"/>
    <n v="68937"/>
    <n v="58126.704533333337"/>
    <n v="1162.7921066666604"/>
    <n v="11848.32"/>
    <n v="0.2271"/>
    <n v="0.22070000000000001"/>
    <n v="23647.389927861332"/>
    <n v="988.15827733333333"/>
    <n v="218.08653180746668"/>
    <n v="1206.2448091408"/>
    <n v="84143.131377002137"/>
  </r>
  <r>
    <x v="100"/>
    <s v="Hoquiam School District"/>
    <n v="2972"/>
    <s v="Central Elementary School"/>
    <n v="0.7107"/>
    <x v="0"/>
    <n v="219.8"/>
    <n v="0"/>
    <n v="219.8"/>
    <n v="1"/>
    <n v="1"/>
    <n v="219.8"/>
    <n v="15"/>
    <n v="14.653333333333334"/>
    <n v="1.1000000000000001"/>
    <n v="36"/>
    <n v="580.27200000000016"/>
    <n v="0.6447466666666668"/>
    <n v="67585"/>
    <n v="68937"/>
    <n v="43575.203466666673"/>
    <n v="871.69749333333311"/>
    <n v="11848.32"/>
    <n v="0.2271"/>
    <n v="0.22070000000000001"/>
    <n v="17727.477169658669"/>
    <n v="740.78168266666671"/>
    <n v="163.49051736453336"/>
    <n v="904.2722000312001"/>
    <n v="63078.650329689874"/>
  </r>
  <r>
    <x v="100"/>
    <s v="Hoquiam School District"/>
    <n v="2268"/>
    <s v="Emerson Elementary"/>
    <n v="0.6996"/>
    <x v="0"/>
    <n v="223.6"/>
    <n v="0"/>
    <n v="223.6"/>
    <n v="1"/>
    <n v="1"/>
    <n v="223.6"/>
    <n v="15"/>
    <n v="14.906666666666666"/>
    <n v="1.1000000000000001"/>
    <n v="36"/>
    <n v="590.30400000000009"/>
    <n v="0.65589333333333344"/>
    <n v="67585"/>
    <n v="68937"/>
    <n v="44328.550933333339"/>
    <n v="886.76778666667087"/>
    <n v="11848.32"/>
    <n v="0.2271"/>
    <n v="0.22070000000000001"/>
    <n v="18033.957666677336"/>
    <n v="753.58864533333349"/>
    <n v="166.3170140250667"/>
    <n v="919.90565935840016"/>
    <n v="64169.182046035748"/>
  </r>
  <r>
    <x v="100"/>
    <s v="Hoquiam School District"/>
    <n v="3622"/>
    <s v="Hoquiam High School"/>
    <n v="0.66839999999999999"/>
    <x v="0"/>
    <n v="474.06"/>
    <n v="0"/>
    <n v="474.06"/>
    <n v="1"/>
    <n v="1"/>
    <n v="474.06"/>
    <n v="15"/>
    <n v="31.603999999999999"/>
    <n v="1.1000000000000001"/>
    <n v="36"/>
    <n v="1251.5184000000002"/>
    <n v="1.3905760000000003"/>
    <n v="67585"/>
    <n v="68937"/>
    <n v="93982.078960000013"/>
    <n v="1880.0587519999972"/>
    <n v="11848.32"/>
    <n v="0.2271"/>
    <n v="0.22070000000000001"/>
    <n v="38234.248530702404"/>
    <n v="1597.7022952000002"/>
    <n v="352.61289655064007"/>
    <n v="1950.3151917506402"/>
    <n v="136046.70143445308"/>
  </r>
  <r>
    <x v="100"/>
    <s v="Hoquiam School District"/>
    <n v="5191"/>
    <s v="Hoquiam Homelink School"/>
    <n v="0.66300000000000003"/>
    <x v="0"/>
    <n v="143.78"/>
    <n v="0"/>
    <n v="143.78"/>
    <n v="1"/>
    <n v="1"/>
    <n v="143.78"/>
    <n v="15"/>
    <n v="9.5853333333333328"/>
    <n v="1.1000000000000001"/>
    <n v="36"/>
    <n v="379.57920000000001"/>
    <n v="0.42175466666666667"/>
    <n v="67585"/>
    <n v="68937"/>
    <n v="28504.289146666666"/>
    <n v="570.21230933333572"/>
    <n v="11848.32"/>
    <n v="0.2271"/>
    <n v="0.22070000000000001"/>
    <n v="11596.254174037866"/>
    <n v="484.57502426666673"/>
    <n v="106.94570785565335"/>
    <n v="591.52073212232006"/>
    <n v="41262.276362160184"/>
  </r>
  <r>
    <x v="100"/>
    <s v="Hoquiam School District"/>
    <n v="2391"/>
    <s v="Hoquiam Middle School"/>
    <n v="0.66559999999999997"/>
    <x v="0"/>
    <n v="324.37"/>
    <n v="0"/>
    <n v="324.37"/>
    <n v="1"/>
    <n v="1"/>
    <n v="324.37"/>
    <n v="15"/>
    <n v="21.624666666666666"/>
    <n v="1.1000000000000001"/>
    <n v="36"/>
    <n v="856.33680000000004"/>
    <n v="0.95148533333333341"/>
    <n v="67585"/>
    <n v="68937"/>
    <n v="64306.136253333338"/>
    <n v="1286.4081706666693"/>
    <n v="11848.32"/>
    <n v="0.2271"/>
    <n v="0.22070000000000001"/>
    <n v="26161.336531038134"/>
    <n v="1093.2090737333335"/>
    <n v="241.2712425729467"/>
    <n v="1334.4803163062802"/>
    <n v="93088.361271344402"/>
  </r>
  <r>
    <x v="100"/>
    <s v="Hoquiam School District"/>
    <n v="3621"/>
    <s v="Lincoln Elementary"/>
    <n v="0.72550000000000003"/>
    <x v="0"/>
    <n v="202.7"/>
    <n v="0"/>
    <n v="202.7"/>
    <n v="1"/>
    <n v="1"/>
    <n v="202.7"/>
    <n v="15"/>
    <n v="13.513333333333332"/>
    <n v="1.1000000000000001"/>
    <n v="36"/>
    <n v="535.12800000000004"/>
    <n v="0.59458666666666671"/>
    <n v="67585"/>
    <n v="68937"/>
    <n v="40185.139866666672"/>
    <n v="803.88117333332775"/>
    <n v="11848.32"/>
    <n v="0.2271"/>
    <n v="0.22070000000000001"/>
    <n v="16348.314933074667"/>
    <n v="683.15035066666667"/>
    <n v="150.77128239213334"/>
    <n v="833.92163305880001"/>
    <n v="58171.257606133469"/>
  </r>
  <r>
    <x v="101"/>
    <s v="Impact | Puget Sound Elementary"/>
    <n v="5517"/>
    <s v="Impact | Puget Sound Elementary"/>
    <n v="0.64270000000000005"/>
    <x v="0"/>
    <n v="407.6"/>
    <n v="0"/>
    <n v="407.6"/>
    <n v="1.18"/>
    <n v="1.18"/>
    <n v="407.6"/>
    <n v="15"/>
    <n v="27.173333333333336"/>
    <n v="1.1000000000000001"/>
    <n v="36"/>
    <n v="1076.0640000000001"/>
    <n v="1.1956266666666668"/>
    <n v="67585"/>
    <n v="68937"/>
    <n v="95351.585354666677"/>
    <n v="1907.4549589333183"/>
    <n v="11848.32"/>
    <n v="0.2271"/>
    <n v="0.22070000000000001"/>
    <n v="36241.487690681388"/>
    <n v="1620.9840052266668"/>
    <n v="357.75116995352539"/>
    <n v="1978.7351751801921"/>
    <n v="135479.26317946156"/>
  </r>
  <r>
    <x v="102"/>
    <s v="Impact | Salish Sea Elementary"/>
    <n v="5608"/>
    <s v="Impact | Salish Sea Elementary"/>
    <n v="0.40629999999999999"/>
    <x v="1"/>
    <n v="124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3"/>
    <s v="Inchelium School District"/>
    <n v="4215"/>
    <s v="Inchelium Elementary School"/>
    <n v="0.71489999999999998"/>
    <x v="0"/>
    <n v="100.75"/>
    <n v="0"/>
    <n v="100.75"/>
    <n v="1"/>
    <n v="1"/>
    <n v="100.75"/>
    <n v="15"/>
    <n v="6.7166666666666668"/>
    <n v="1.1000000000000001"/>
    <n v="36"/>
    <n v="265.98"/>
    <n v="0.29553333333333337"/>
    <n v="67585"/>
    <n v="68937"/>
    <n v="19973.620333333336"/>
    <n v="399.56106666666528"/>
    <n v="11848.32"/>
    <n v="0.2271"/>
    <n v="0.22070000000000001"/>
    <n v="8125.7658091133344"/>
    <n v="339.55302333333339"/>
    <n v="74.939352249666683"/>
    <n v="414.49237558300007"/>
    <n v="28913.439584696334"/>
  </r>
  <r>
    <x v="103"/>
    <s v="Inchelium School District"/>
    <n v="2603"/>
    <s v="Inchelium High School"/>
    <n v="0.64839999999999998"/>
    <x v="0"/>
    <n v="66.5"/>
    <n v="0"/>
    <n v="66.5"/>
    <n v="1"/>
    <n v="1"/>
    <n v="66.5"/>
    <n v="15"/>
    <n v="4.4333333333333336"/>
    <n v="1.1000000000000001"/>
    <n v="36"/>
    <n v="175.56"/>
    <n v="0.19506666666666667"/>
    <n v="67585"/>
    <n v="68937"/>
    <n v="13183.580666666667"/>
    <n v="263.73013333333256"/>
    <n v="11848.32"/>
    <n v="0.2271"/>
    <n v="0.22070000000000001"/>
    <n v="5363.408697826666"/>
    <n v="224.12184666666667"/>
    <n v="49.463691559333334"/>
    <n v="273.58553822599998"/>
    <n v="19084.305036052665"/>
  </r>
  <r>
    <x v="103"/>
    <s v="Inchelium School District"/>
    <n v="4214"/>
    <s v="Inchelium Middle School"/>
    <n v="0.78080000000000005"/>
    <x v="0"/>
    <n v="51.9"/>
    <n v="0"/>
    <n v="51.9"/>
    <n v="1"/>
    <n v="1"/>
    <n v="51.9"/>
    <n v="15"/>
    <n v="3.46"/>
    <n v="1.1000000000000001"/>
    <n v="36"/>
    <n v="137.01599999999999"/>
    <n v="0.15223999999999999"/>
    <n v="67585"/>
    <n v="68937"/>
    <n v="10289.140399999998"/>
    <n v="205.82848000000013"/>
    <n v="11848.32"/>
    <n v="0.2271"/>
    <n v="0.22070000000000001"/>
    <n v="4185.8783671759993"/>
    <n v="174.91614799999996"/>
    <n v="38.603993863599996"/>
    <n v="213.52014186359997"/>
    <n v="14894.367389039598"/>
  </r>
  <r>
    <x v="104"/>
    <s v="Index School District"/>
    <n v="2948"/>
    <s v="Index Elementary School"/>
    <n v="0.39250000000000002"/>
    <x v="1"/>
    <n v="24.2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5"/>
    <s v="Innovation Charter School "/>
    <n v="5470"/>
    <s v="Innovation Charter School "/>
    <n v="0.46189999999999998"/>
    <x v="1"/>
    <n v="55.6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746"/>
    <s v="Apollo Elementary"/>
    <n v="0.1386"/>
    <x v="1"/>
    <n v="532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60"/>
    <s v="Beaver Lake Middle School"/>
    <n v="5.4600000000000003E-2"/>
    <x v="1"/>
    <n v="820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440"/>
    <s v="Briarwood Elementary"/>
    <n v="0.1113"/>
    <x v="1"/>
    <n v="625.05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565"/>
    <s v="Cascade Ridge Elementary"/>
    <n v="8.3000000000000001E-3"/>
    <x v="1"/>
    <n v="444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00"/>
    <s v="Challenger Elementary"/>
    <n v="7.46E-2"/>
    <x v="1"/>
    <n v="512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2738"/>
    <s v="Clark Elementary"/>
    <n v="0.2011"/>
    <x v="1"/>
    <n v="706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75"/>
    <s v="Cougar Ridge Elementary"/>
    <n v="2.8400000000000002E-2"/>
    <x v="1"/>
    <n v="522.17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201"/>
    <s v="Creekside Elementary"/>
    <n v="1.3599999999999999E-2"/>
    <x v="1"/>
    <n v="6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76"/>
    <s v="Discovery Elementary"/>
    <n v="1.7600000000000001E-2"/>
    <x v="1"/>
    <n v="610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93"/>
    <s v="Endeavour Elementary School"/>
    <n v="5.8900000000000001E-2"/>
    <x v="1"/>
    <n v="504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437"/>
    <s v="Gibson Ek High School"/>
    <n v="7.2599999999999998E-2"/>
    <x v="1"/>
    <n v="164.6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056"/>
    <s v="Grand Ridge Elementary"/>
    <n v="5.6800000000000003E-2"/>
    <x v="1"/>
    <n v="615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385"/>
    <s v="Issaquah High School"/>
    <n v="8.5099999999999995E-2"/>
    <x v="1"/>
    <n v="2454.5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038"/>
    <s v="Issaquah Middle School"/>
    <n v="0.1472"/>
    <x v="1"/>
    <n v="965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1624"/>
    <s v="Issaquah Special Services"/>
    <n v="0.2828"/>
    <x v="1"/>
    <n v="37.8699999999999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73"/>
    <s v="Issaquah Valley Elementary"/>
    <n v="0.21299999999999999"/>
    <x v="1"/>
    <n v="557.69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962"/>
    <s v="Liberty Sr High School"/>
    <n v="0.1137"/>
    <x v="1"/>
    <n v="1480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37"/>
    <s v="Maple Hills Elementary"/>
    <n v="0.10440000000000001"/>
    <x v="1"/>
    <n v="388.7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36"/>
    <s v="Maywood Middle School"/>
    <n v="0.1162"/>
    <x v="1"/>
    <n v="1170.86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592"/>
    <s v="Newcastle Elementary School"/>
    <n v="7.5300000000000006E-2"/>
    <x v="1"/>
    <n v="550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200"/>
    <s v="Pacific Cascade Middle School"/>
    <n v="5.8700000000000002E-2"/>
    <x v="1"/>
    <n v="1012.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879"/>
    <s v="Pine Lake Middle School"/>
    <n v="3.5299999999999998E-2"/>
    <x v="1"/>
    <n v="953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95"/>
    <s v="Skyline High School"/>
    <n v="3.9100000000000003E-2"/>
    <x v="1"/>
    <n v="2169.8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386"/>
    <s v="Sunny Hills Elementary"/>
    <n v="4.8899999999999999E-2"/>
    <x v="1"/>
    <n v="799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228"/>
    <s v="Sunset Elementary"/>
    <n v="8.6199999999999999E-2"/>
    <x v="1"/>
    <n v="534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7"/>
    <s v="Kahlotus School District"/>
    <n v="3214"/>
    <s v="Kahlotus Elem &amp; High"/>
    <n v="0.47870000000000001"/>
    <x v="0"/>
    <n v="38.5"/>
    <n v="0"/>
    <n v="38.5"/>
    <n v="1"/>
    <n v="1.04"/>
    <n v="38.5"/>
    <n v="15"/>
    <n v="2.5666666666666669"/>
    <n v="1.1000000000000001"/>
    <n v="36"/>
    <n v="101.64000000000001"/>
    <n v="0.11293333333333334"/>
    <n v="67585"/>
    <n v="68937"/>
    <n v="7632.5993333333345"/>
    <n v="464.09727466666573"/>
    <n v="11848.32"/>
    <n v="0.2271"/>
    <n v="0.22070000000000001"/>
    <n v="3173.8598491189332"/>
    <n v="134.94494346666667"/>
    <n v="29.782349023093335"/>
    <n v="164.72729248976"/>
    <n v="11435.283749608696"/>
  </r>
  <r>
    <x v="108"/>
    <s v="Kalama School District"/>
    <n v="2915"/>
    <s v="Kalama Elem School"/>
    <n v="0.33379999999999999"/>
    <x v="1"/>
    <n v="471.5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8"/>
    <s v="Kalama School District"/>
    <n v="5545"/>
    <s v="Kalama High School"/>
    <n v="0.29730000000000001"/>
    <x v="1"/>
    <n v="309.22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8"/>
    <s v="Kalama School District"/>
    <n v="2561"/>
    <s v="Kalama Middle School"/>
    <n v="0.3266"/>
    <x v="1"/>
    <n v="239.5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9"/>
    <s v="Keller School District"/>
    <n v="2602"/>
    <s v="Keller Elementary School"/>
    <n v="0.68410000000000004"/>
    <x v="0"/>
    <n v="36.1"/>
    <n v="0"/>
    <n v="36.1"/>
    <n v="1"/>
    <n v="1"/>
    <n v="36.1"/>
    <n v="15"/>
    <n v="2.4066666666666667"/>
    <n v="1.1000000000000001"/>
    <n v="36"/>
    <n v="95.304000000000002"/>
    <n v="0.10589333333333334"/>
    <n v="67585"/>
    <n v="68937"/>
    <n v="7156.8009333333339"/>
    <n v="143.16778666666687"/>
    <n v="11848.32"/>
    <n v="0.2271"/>
    <n v="0.22070000000000001"/>
    <n v="2911.5647216773336"/>
    <n v="121.66614533333335"/>
    <n v="26.85171827506667"/>
    <n v="148.51786360840001"/>
    <n v="10360.051305285735"/>
  </r>
  <r>
    <x v="110"/>
    <s v="Kelso School District"/>
    <n v="3323"/>
    <s v="Barnes Elementary"/>
    <n v="0.8135"/>
    <x v="0"/>
    <n v="296.01"/>
    <n v="0"/>
    <n v="296.01"/>
    <n v="1"/>
    <n v="1"/>
    <n v="296.01"/>
    <n v="15"/>
    <n v="19.733999999999998"/>
    <n v="1.1000000000000001"/>
    <n v="36"/>
    <n v="781.46640000000002"/>
    <n v="0.86829600000000007"/>
    <n v="67585"/>
    <n v="68937"/>
    <n v="58683.785160000007"/>
    <n v="1173.936192000001"/>
    <n v="11848.32"/>
    <n v="0.2271"/>
    <n v="0.22070000000000001"/>
    <n v="23874.024190130403"/>
    <n v="997.62868920000005"/>
    <n v="220.17665170644003"/>
    <n v="1217.8053409064401"/>
    <n v="84949.550883036849"/>
  </r>
  <r>
    <x v="110"/>
    <s v="Kelso School District"/>
    <n v="3578"/>
    <s v="Beacon Hill Elementary"/>
    <n v="0.55779999999999996"/>
    <x v="0"/>
    <n v="381.56"/>
    <n v="0"/>
    <n v="381.56"/>
    <n v="1"/>
    <n v="1"/>
    <n v="381.56"/>
    <n v="15"/>
    <n v="25.437333333333335"/>
    <n v="1.1000000000000001"/>
    <n v="36"/>
    <n v="1007.3184000000001"/>
    <n v="1.1192426666666668"/>
    <n v="67585"/>
    <n v="68937"/>
    <n v="75644.015626666675"/>
    <n v="1513.2160853333335"/>
    <n v="11848.32"/>
    <n v="0.2271"/>
    <n v="0.22070000000000001"/>
    <n v="30773.86801116907"/>
    <n v="1285.9538618666668"/>
    <n v="283.81001731397339"/>
    <n v="1569.7638791806403"/>
    <n v="109500.86360234971"/>
  </r>
  <r>
    <x v="110"/>
    <s v="Kelso School District"/>
    <n v="3082"/>
    <s v="Butler Acres Elementary"/>
    <n v="0.52349999999999997"/>
    <x v="0"/>
    <n v="318.70999999999998"/>
    <n v="0"/>
    <n v="318.70999999999998"/>
    <n v="1"/>
    <n v="1"/>
    <n v="318.70999999999998"/>
    <n v="15"/>
    <n v="21.247333333333334"/>
    <n v="1.1000000000000001"/>
    <n v="36"/>
    <n v="841.39440000000013"/>
    <n v="0.93488266666666686"/>
    <n v="67585"/>
    <n v="68937"/>
    <n v="63184.045026666681"/>
    <n v="1263.961365333329"/>
    <n v="11848.32"/>
    <n v="0.2271"/>
    <n v="0.22070000000000001"/>
    <n v="25704.841896005069"/>
    <n v="1074.1334398666668"/>
    <n v="237.06125017857337"/>
    <n v="1311.1946900452401"/>
    <n v="91464.042978050318"/>
  </r>
  <r>
    <x v="110"/>
    <s v="Kelso School District"/>
    <n v="2913"/>
    <s v="Carrolls Elementary"/>
    <n v="0.38030000000000003"/>
    <x v="1"/>
    <n v="74.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0"/>
    <s v="Kelso School District"/>
    <n v="2691"/>
    <s v="Catlin Elementary"/>
    <n v="0.74429999999999996"/>
    <x v="0"/>
    <n v="248.45"/>
    <n v="0"/>
    <n v="248.45"/>
    <n v="1"/>
    <n v="1"/>
    <n v="248.45"/>
    <n v="15"/>
    <n v="16.563333333333333"/>
    <n v="1.1000000000000001"/>
    <n v="36"/>
    <n v="655.90800000000013"/>
    <n v="0.7287866666666668"/>
    <n v="67585"/>
    <n v="68937"/>
    <n v="49255.046866666678"/>
    <n v="985.31957333333412"/>
    <n v="11848.32"/>
    <n v="0.2271"/>
    <n v="0.22070000000000001"/>
    <n v="20038.17881165467"/>
    <n v="837.33944066666686"/>
    <n v="184.80081455513337"/>
    <n v="1022.1402552218002"/>
    <n v="71300.6855068765"/>
  </r>
  <r>
    <x v="110"/>
    <s v="Kelso School District"/>
    <n v="3322"/>
    <s v="Coweeman Middle School"/>
    <n v="0.59499999999999997"/>
    <x v="0"/>
    <n v="489.9"/>
    <n v="0"/>
    <n v="489.9"/>
    <n v="1"/>
    <n v="1"/>
    <n v="489.9"/>
    <n v="15"/>
    <n v="32.659999999999997"/>
    <n v="1.1000000000000001"/>
    <n v="36"/>
    <n v="1293.336"/>
    <n v="1.4370400000000001"/>
    <n v="67585"/>
    <n v="68937"/>
    <n v="97122.348400000003"/>
    <n v="1942.8780800000095"/>
    <n v="11848.32"/>
    <n v="0.2271"/>
    <n v="0.22070000000000001"/>
    <n v="39511.788286695999"/>
    <n v="1651.0871080000002"/>
    <n v="364.39492473560006"/>
    <n v="2015.4820327356001"/>
    <n v="140592.49679943162"/>
  </r>
  <r>
    <x v="110"/>
    <s v="Kelso School District"/>
    <n v="2916"/>
    <s v="Huntington Middle School"/>
    <n v="0.64729999999999999"/>
    <x v="0"/>
    <n v="476.72"/>
    <n v="0"/>
    <n v="476.72"/>
    <n v="1"/>
    <n v="1"/>
    <n v="476.72"/>
    <n v="15"/>
    <n v="31.781333333333336"/>
    <n v="1.1000000000000001"/>
    <n v="36"/>
    <n v="1258.5408000000002"/>
    <n v="1.3983786666666669"/>
    <n v="67585"/>
    <n v="68937"/>
    <n v="94509.422186666678"/>
    <n v="1890.6079573333409"/>
    <n v="11848.32"/>
    <n v="0.2271"/>
    <n v="0.22070000000000001"/>
    <n v="38448.784878615479"/>
    <n v="1606.6671690666669"/>
    <n v="354.5914442130134"/>
    <n v="1961.2586132796803"/>
    <n v="136810.07363589515"/>
  </r>
  <r>
    <x v="110"/>
    <s v="Kelso School District"/>
    <n v="5547"/>
    <s v="Kelso Goal Oriented Learning Design"/>
    <n v="0.745"/>
    <x v="0"/>
    <n v="23.22"/>
    <n v="0"/>
    <n v="23.22"/>
    <n v="1"/>
    <n v="1"/>
    <n v="23.22"/>
    <n v="15"/>
    <n v="1.5479999999999998"/>
    <n v="1.1000000000000001"/>
    <n v="36"/>
    <n v="61.300799999999995"/>
    <n v="6.8111999999999992E-2"/>
    <n v="67585"/>
    <n v="68937"/>
    <n v="4603.3495199999998"/>
    <n v="92.087423999999373"/>
    <n v="11848.32"/>
    <n v="0.2271"/>
    <n v="0.22070000000000001"/>
    <n v="1872.7571423087995"/>
    <n v="78.25728239999998"/>
    <n v="17.271382225679996"/>
    <n v="95.52866462567998"/>
    <n v="6663.7227509344784"/>
  </r>
  <r>
    <x v="110"/>
    <s v="Kelso School District"/>
    <n v="2266"/>
    <s v="Kelso High School"/>
    <n v="0.52600000000000002"/>
    <x v="0"/>
    <n v="1352.6"/>
    <n v="0"/>
    <n v="1352.6"/>
    <n v="1"/>
    <n v="1"/>
    <n v="1352.6"/>
    <n v="15"/>
    <n v="90.173333333333332"/>
    <n v="1.1000000000000001"/>
    <n v="36"/>
    <n v="3570.864"/>
    <n v="3.9676266666666669"/>
    <n v="67585"/>
    <n v="68937"/>
    <n v="268152.04826666671"/>
    <n v="5364.2312533333316"/>
    <n v="11848.32"/>
    <n v="0.2271"/>
    <n v="0.22070000000000001"/>
    <n v="109090.92638617067"/>
    <n v="4558.6046586666671"/>
    <n v="1006.0840481677335"/>
    <n v="5564.6887068344004"/>
    <n v="388171.8946130051"/>
  </r>
  <r>
    <x v="110"/>
    <s v="Kelso School District"/>
    <n v="5194"/>
    <s v="Kelso Virtual Academy"/>
    <n v="0.54849999999999999"/>
    <x v="0"/>
    <n v="644.25"/>
    <n v="0"/>
    <n v="644.25"/>
    <n v="1"/>
    <n v="1"/>
    <n v="644.25"/>
    <n v="15"/>
    <n v="42.95"/>
    <n v="1.1000000000000001"/>
    <n v="36"/>
    <n v="1700.8200000000002"/>
    <n v="1.8898000000000001"/>
    <n v="67585"/>
    <n v="68937"/>
    <n v="127722.13300000002"/>
    <n v="2555.0095999999903"/>
    <n v="11848.32"/>
    <n v="0.2271"/>
    <n v="0.22070000000000001"/>
    <n v="51960.542159019999"/>
    <n v="2171.2857100000001"/>
    <n v="479.20275619700004"/>
    <n v="2650.488466197"/>
    <n v="184888.173225217"/>
  </r>
  <r>
    <x v="110"/>
    <s v="Kelso School District"/>
    <n v="1934"/>
    <s v="Loowit High School"/>
    <n v="0.69369999999999998"/>
    <x v="0"/>
    <n v="6.5"/>
    <n v="0"/>
    <n v="6.5"/>
    <n v="1"/>
    <n v="1"/>
    <n v="6.5"/>
    <n v="15"/>
    <n v="0.43333333333333335"/>
    <n v="1.1000000000000001"/>
    <n v="36"/>
    <n v="17.160000000000004"/>
    <n v="1.9066666666666669E-2"/>
    <n v="67585"/>
    <n v="68937"/>
    <n v="1288.6206666666669"/>
    <n v="25.778133333333244"/>
    <n v="11848.32"/>
    <n v="0.2271"/>
    <n v="0.22070000000000001"/>
    <n v="524.24295542666675"/>
    <n v="21.906646666666671"/>
    <n v="4.8347969193333347"/>
    <n v="26.741443586000006"/>
    <n v="1865.3831990126669"/>
  </r>
  <r>
    <x v="110"/>
    <s v="Kelso School District"/>
    <n v="2596"/>
    <s v="Rose Valley Elementary"/>
    <n v="0.29830000000000001"/>
    <x v="1"/>
    <n v="130.2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0"/>
    <s v="Kelso School District"/>
    <n v="2624"/>
    <s v="Wallace Elementary"/>
    <n v="0.82310000000000005"/>
    <x v="0"/>
    <n v="304.55"/>
    <n v="0"/>
    <n v="304.55"/>
    <n v="1"/>
    <n v="1"/>
    <n v="304.55"/>
    <n v="15"/>
    <n v="20.303333333333335"/>
    <n v="1.1000000000000001"/>
    <n v="36"/>
    <n v="804.01200000000006"/>
    <n v="0.89334666666666673"/>
    <n v="67585"/>
    <n v="68937"/>
    <n v="60376.834466666674"/>
    <n v="1207.8046933333317"/>
    <n v="11848.32"/>
    <n v="0.2271"/>
    <n v="0.22070000000000001"/>
    <n v="24562.798780798665"/>
    <n v="1026.4106526666667"/>
    <n v="226.52883104353336"/>
    <n v="1252.9394837102"/>
    <n v="87400.377424508872"/>
  </r>
  <r>
    <x v="111"/>
    <s v="Kennewick School District"/>
    <n v="4418"/>
    <s v="Amistad Elementary School"/>
    <n v="0.9073"/>
    <x v="0"/>
    <n v="692.7"/>
    <n v="0"/>
    <n v="692.7"/>
    <n v="1"/>
    <n v="1"/>
    <n v="692.7"/>
    <n v="15"/>
    <n v="46.18"/>
    <n v="1.1000000000000001"/>
    <n v="36"/>
    <n v="1828.7280000000001"/>
    <n v="2.0319199999999999"/>
    <n v="67585"/>
    <n v="68937"/>
    <n v="137327.3132"/>
    <n v="2747.1558399999922"/>
    <n v="11848.32"/>
    <n v="0.2271"/>
    <n v="0.22070000000000001"/>
    <n v="55868.168496007995"/>
    <n v="2334.5744840000002"/>
    <n v="515.24058861880007"/>
    <n v="2849.8150726188005"/>
    <n v="198792.4526086268"/>
  </r>
  <r>
    <x v="111"/>
    <s v="Kennewick School District"/>
    <n v="5520"/>
    <s v="Amon Creek Elementary"/>
    <n v="0.23139999999999999"/>
    <x v="1"/>
    <n v="656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72"/>
    <s v="Canyon View Elementary School"/>
    <n v="0.67069999999999996"/>
    <x v="0"/>
    <n v="395.02"/>
    <n v="0"/>
    <n v="395.02"/>
    <n v="1"/>
    <n v="1"/>
    <n v="395.02"/>
    <n v="15"/>
    <n v="26.334666666666667"/>
    <n v="1.1000000000000001"/>
    <n v="36"/>
    <n v="1042.8528000000001"/>
    <n v="1.1587253333333334"/>
    <n v="67585"/>
    <n v="68937"/>
    <n v="78312.451653333337"/>
    <n v="1566.5966506666591"/>
    <n v="11848.32"/>
    <n v="0.2271"/>
    <n v="0.22070000000000001"/>
    <n v="31859.454192714133"/>
    <n v="1331.3174717333334"/>
    <n v="293.82176601154669"/>
    <n v="1625.1392377448801"/>
    <n v="113363.64173445902"/>
  </r>
  <r>
    <x v="111"/>
    <s v="Kennewick School District"/>
    <n v="4202"/>
    <s v="Cascade Elementary School"/>
    <n v="0.51900000000000002"/>
    <x v="0"/>
    <n v="552.95000000000005"/>
    <n v="0"/>
    <n v="552.95000000000005"/>
    <n v="1"/>
    <n v="1"/>
    <n v="552.95000000000005"/>
    <n v="15"/>
    <n v="36.863333333333337"/>
    <n v="1.1000000000000001"/>
    <n v="36"/>
    <n v="1459.7880000000002"/>
    <n v="1.6219866666666669"/>
    <n v="67585"/>
    <n v="68937"/>
    <n v="109621.96886666668"/>
    <n v="2192.9259733333456"/>
    <n v="11848.32"/>
    <n v="0.2271"/>
    <n v="0.22070000000000001"/>
    <n v="44596.944954334671"/>
    <n v="1863.5815806666672"/>
    <n v="411.29245485313345"/>
    <n v="2274.8740355198006"/>
    <n v="158686.71382985453"/>
  </r>
  <r>
    <x v="111"/>
    <s v="Kennewick School District"/>
    <n v="5439"/>
    <s v="Chinook Middle School"/>
    <n v="0.50570000000000004"/>
    <x v="0"/>
    <n v="925.78"/>
    <n v="0"/>
    <n v="925.78"/>
    <n v="1"/>
    <n v="1"/>
    <n v="925.78"/>
    <n v="15"/>
    <n v="61.718666666666664"/>
    <n v="1.1000000000000001"/>
    <n v="36"/>
    <n v="2444.0592000000001"/>
    <n v="2.7156213333333334"/>
    <n v="67585"/>
    <n v="68937"/>
    <n v="183535.26781333334"/>
    <n v="3671.5200426666706"/>
    <n v="11848.32"/>
    <n v="0.2271"/>
    <n v="0.22070000000000001"/>
    <n v="74666.714349984541"/>
    <n v="3120.1131309333332"/>
    <n v="688.60896799698662"/>
    <n v="3808.7220989303196"/>
    <n v="265682.22430491488"/>
  </r>
  <r>
    <x v="111"/>
    <s v="Kennewick School District"/>
    <n v="5220"/>
    <s v="Cottonwood Elementary"/>
    <n v="0.1608"/>
    <x v="1"/>
    <n v="434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28"/>
    <s v="Desert Hills Middle School"/>
    <n v="0.25690000000000002"/>
    <x v="1"/>
    <n v="853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824"/>
    <s v="Eastgate Elementary School"/>
    <n v="0.86799999999999999"/>
    <x v="0"/>
    <n v="494.4"/>
    <n v="0"/>
    <n v="494.4"/>
    <n v="1"/>
    <n v="1"/>
    <n v="494.4"/>
    <n v="15"/>
    <n v="32.96"/>
    <n v="1.1000000000000001"/>
    <n v="36"/>
    <n v="1305.2160000000003"/>
    <n v="1.4502400000000004"/>
    <n v="67585"/>
    <n v="68937"/>
    <n v="98014.470400000035"/>
    <n v="1960.7244799999899"/>
    <n v="11848.32"/>
    <n v="0.2271"/>
    <n v="0.22070000000000001"/>
    <n v="39874.725717376015"/>
    <n v="1666.2532480000004"/>
    <n v="367.74209183360011"/>
    <n v="2033.9953398336006"/>
    <n v="141883.91593720962"/>
  </r>
  <r>
    <x v="111"/>
    <s v="Kennewick School District"/>
    <n v="3315"/>
    <s v="Edison Elementary School - Kennewick"/>
    <n v="0.7974"/>
    <x v="0"/>
    <n v="340.04"/>
    <n v="0"/>
    <n v="340.04"/>
    <n v="1"/>
    <n v="1"/>
    <n v="340.04"/>
    <n v="15"/>
    <n v="22.669333333333334"/>
    <n v="1.1000000000000001"/>
    <n v="36"/>
    <n v="897.7056"/>
    <n v="0.99745066666666671"/>
    <n v="67585"/>
    <n v="68937"/>
    <n v="67412.703306666663"/>
    <n v="1348.5533013333334"/>
    <n v="11848.32"/>
    <n v="0.2271"/>
    <n v="0.22070000000000001"/>
    <n v="27425.165317428266"/>
    <n v="1146.0209434666667"/>
    <n v="252.92682222309335"/>
    <n v="1398.94776568976"/>
    <n v="97585.36969111803"/>
  </r>
  <r>
    <x v="111"/>
    <s v="Kennewick School District"/>
    <n v="5521"/>
    <s v="Fuerza Elementary"/>
    <n v="0.65739999999999998"/>
    <x v="0"/>
    <n v="597.1"/>
    <n v="0"/>
    <n v="597.1"/>
    <n v="1"/>
    <n v="1"/>
    <n v="597.1"/>
    <n v="15"/>
    <n v="39.806666666666665"/>
    <n v="1.1000000000000001"/>
    <n v="36"/>
    <n v="1576.3440000000001"/>
    <n v="1.7514933333333333"/>
    <n v="67585"/>
    <n v="68937"/>
    <n v="118374.67693333334"/>
    <n v="2368.0189866666624"/>
    <n v="11848.32"/>
    <n v="0.2271"/>
    <n v="0.22070000000000001"/>
    <n v="48157.764413117329"/>
    <n v="2012.3782653333333"/>
    <n v="444.13188315906666"/>
    <n v="2456.5101484923998"/>
    <n v="171356.97048160972"/>
  </r>
  <r>
    <x v="111"/>
    <s v="Kennewick School District"/>
    <n v="3077"/>
    <s v="Hawthorne Elementary School - Kennewick"/>
    <n v="0.77559999999999996"/>
    <x v="0"/>
    <n v="385.13"/>
    <n v="0"/>
    <n v="385.13"/>
    <n v="1"/>
    <n v="1"/>
    <n v="385.13"/>
    <n v="15"/>
    <n v="25.675333333333334"/>
    <n v="1.1000000000000001"/>
    <n v="36"/>
    <n v="1016.7432000000001"/>
    <n v="1.1297146666666669"/>
    <n v="67585"/>
    <n v="68937"/>
    <n v="76351.765746666686"/>
    <n v="1527.3742293333344"/>
    <n v="11848.32"/>
    <n v="0.2271"/>
    <n v="0.22070000000000001"/>
    <n v="31061.798372841877"/>
    <n v="1297.9856662666671"/>
    <n v="286.46543654505342"/>
    <n v="1584.4511028117204"/>
    <n v="110525.38945165362"/>
  </r>
  <r>
    <x v="111"/>
    <s v="Kennewick School District"/>
    <n v="3267"/>
    <s v="Highlands Middle School"/>
    <n v="0.80710000000000004"/>
    <x v="0"/>
    <n v="818.29"/>
    <n v="0"/>
    <n v="818.29"/>
    <n v="1"/>
    <n v="1"/>
    <n v="818.29"/>
    <n v="15"/>
    <n v="54.552666666666667"/>
    <n v="1.1000000000000001"/>
    <n v="36"/>
    <n v="2160.2856000000002"/>
    <n v="2.4003173333333336"/>
    <n v="67585"/>
    <n v="68937"/>
    <n v="162225.44697333337"/>
    <n v="3245.2290346666414"/>
    <n v="11848.32"/>
    <n v="0.2271"/>
    <n v="0.22070000000000001"/>
    <n v="65997.348922474936"/>
    <n v="2757.8446001333332"/>
    <n v="608.65630324942663"/>
    <n v="3366.50090338276"/>
    <n v="234834.52583385771"/>
  </r>
  <r>
    <x v="111"/>
    <s v="Kennewick School District"/>
    <n v="4429"/>
    <s v="Horse Heaven Hills Middle School"/>
    <n v="0.56379999999999997"/>
    <x v="0"/>
    <n v="871.18"/>
    <n v="0"/>
    <n v="871.18"/>
    <n v="1"/>
    <n v="1"/>
    <n v="871.18"/>
    <n v="15"/>
    <n v="58.078666666666663"/>
    <n v="1.1000000000000001"/>
    <n v="36"/>
    <n v="2299.9151999999999"/>
    <n v="2.5554613333333331"/>
    <n v="67585"/>
    <n v="68937"/>
    <n v="172710.85421333331"/>
    <n v="3454.9837226666859"/>
    <n v="11848.32"/>
    <n v="0.2271"/>
    <n v="0.22070000000000001"/>
    <n v="70263.073524400534"/>
    <n v="2936.0972989333331"/>
    <n v="647.99667387458669"/>
    <n v="3584.0939728079197"/>
    <n v="250013.00543320845"/>
  </r>
  <r>
    <x v="111"/>
    <s v="Kennewick School District"/>
    <n v="3731"/>
    <s v="Kamiakin High School"/>
    <n v="0.39939999999999998"/>
    <x v="1"/>
    <n v="1743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000"/>
    <s v="Keewaydin Discovery Center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826"/>
    <s v="Kennewick High School"/>
    <n v="0.6915"/>
    <x v="0"/>
    <n v="1569.82"/>
    <n v="0"/>
    <n v="1569.82"/>
    <n v="1"/>
    <n v="1"/>
    <n v="1569.82"/>
    <n v="15"/>
    <n v="104.65466666666666"/>
    <n v="1.1000000000000001"/>
    <n v="36"/>
    <n v="4144.3247999999994"/>
    <n v="4.6048053333333323"/>
    <n v="67585"/>
    <n v="68937"/>
    <n v="311215.76845333324"/>
    <n v="6225.6968106667046"/>
    <n v="11848.32"/>
    <n v="0.2271"/>
    <n v="0.22070000000000001"/>
    <n v="126610.31942890611"/>
    <n v="5290.6910877333321"/>
    <n v="1167.6555230627464"/>
    <n v="6458.3466107960785"/>
    <n v="450510.13130370213"/>
  </r>
  <r>
    <x v="111"/>
    <s v="Kennewick School District"/>
    <n v="1884"/>
    <s v="Legacy High School"/>
    <n v="0.68210000000000004"/>
    <x v="0"/>
    <n v="192.5"/>
    <n v="0"/>
    <n v="192.5"/>
    <n v="1"/>
    <n v="1"/>
    <n v="192.5"/>
    <n v="15"/>
    <n v="12.833333333333334"/>
    <n v="1.1000000000000001"/>
    <n v="36"/>
    <n v="508.2000000000001"/>
    <n v="0.56466666666666676"/>
    <n v="67585"/>
    <n v="68937"/>
    <n v="38162.996666666673"/>
    <n v="763.42933333333349"/>
    <n v="11848.32"/>
    <n v="0.2271"/>
    <n v="0.22070000000000001"/>
    <n v="15525.656756866669"/>
    <n v="648.77376666666669"/>
    <n v="143.18437030333334"/>
    <n v="791.95813697000006"/>
    <n v="55244.040893836675"/>
  </r>
  <r>
    <x v="111"/>
    <s v="Kennewick School District"/>
    <n v="4181"/>
    <s v="Lincoln Elementary School"/>
    <n v="0.5948"/>
    <x v="0"/>
    <n v="448.99"/>
    <n v="0"/>
    <n v="448.99"/>
    <n v="1"/>
    <n v="1"/>
    <n v="448.99"/>
    <n v="15"/>
    <n v="29.932666666666666"/>
    <n v="1.1000000000000001"/>
    <n v="36"/>
    <n v="1185.3335999999999"/>
    <n v="1.3170373333333332"/>
    <n v="67585"/>
    <n v="68937"/>
    <n v="89011.968173333327"/>
    <n v="1780.6344746666582"/>
    <n v="11848.32"/>
    <n v="0.2271"/>
    <n v="0.22070000000000001"/>
    <n v="36212.283778002929"/>
    <n v="1513.2100441333332"/>
    <n v="333.96545674022667"/>
    <n v="1847.1755008735599"/>
    <n v="128852.06192687647"/>
  </r>
  <r>
    <x v="111"/>
    <s v="Kennewick School District"/>
    <n v="1941"/>
    <s v="Mid-Columbia Parent Partnership"/>
    <n v="0.23680000000000001"/>
    <x v="1"/>
    <n v="431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3472"/>
    <s v="Park Middle School"/>
    <n v="0.89810000000000001"/>
    <x v="0"/>
    <n v="716.12"/>
    <n v="0"/>
    <n v="716.12"/>
    <n v="1"/>
    <n v="1"/>
    <n v="716.12"/>
    <n v="15"/>
    <n v="47.741333333333337"/>
    <n v="1.1000000000000001"/>
    <n v="36"/>
    <n v="1890.5568000000003"/>
    <n v="2.1006186666666671"/>
    <n v="67585"/>
    <n v="68937"/>
    <n v="141970.3125866667"/>
    <n v="2840.0364373333286"/>
    <n v="11848.32"/>
    <n v="0.2271"/>
    <n v="0.22070000000000001"/>
    <n v="57757.056190791467"/>
    <n v="2413.5058170666671"/>
    <n v="532.66073382661341"/>
    <n v="2946.1665508932806"/>
    <n v="205513.57176568476"/>
  </r>
  <r>
    <x v="111"/>
    <s v="Kennewick School District"/>
    <n v="5106"/>
    <s v="Phoenix High School"/>
    <n v="0.72199999999999998"/>
    <x v="0"/>
    <n v="48.5"/>
    <n v="0"/>
    <n v="48.5"/>
    <n v="1"/>
    <n v="1"/>
    <n v="48.5"/>
    <n v="15"/>
    <n v="3.2333333333333334"/>
    <n v="1.1000000000000001"/>
    <n v="36"/>
    <n v="128.04000000000002"/>
    <n v="0.14226666666666668"/>
    <n v="67585"/>
    <n v="68937"/>
    <n v="9615.0926666666674"/>
    <n v="192.34453333333295"/>
    <n v="11848.32"/>
    <n v="0.2271"/>
    <n v="0.22070000000000001"/>
    <n v="3911.6589751066667"/>
    <n v="163.45728666666668"/>
    <n v="36.075023167333335"/>
    <n v="199.53230983400002"/>
    <n v="13918.628484940667"/>
  </r>
  <r>
    <x v="111"/>
    <s v="Kennewick School District"/>
    <n v="4446"/>
    <s v="Ridge View Elementary School"/>
    <n v="0.31319999999999998"/>
    <x v="1"/>
    <n v="370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5438"/>
    <s v="Sage Crest Elementary"/>
    <n v="0.36749999999999999"/>
    <x v="1"/>
    <n v="568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73"/>
    <s v="Southgate Elementary School"/>
    <n v="0.61219999999999997"/>
    <x v="0"/>
    <n v="426.85"/>
    <n v="0"/>
    <n v="426.85"/>
    <n v="1"/>
    <n v="1"/>
    <n v="426.85"/>
    <n v="15"/>
    <n v="28.456666666666667"/>
    <n v="1.1000000000000001"/>
    <n v="36"/>
    <n v="1126.884"/>
    <n v="1.2520933333333333"/>
    <n v="67585"/>
    <n v="68937"/>
    <n v="84622.727933333328"/>
    <n v="1692.8301866666734"/>
    <n v="11848.32"/>
    <n v="0.2271"/>
    <n v="0.22070000000000001"/>
    <n v="34426.631619057327"/>
    <n v="1438.5926353333334"/>
    <n v="317.49739461806672"/>
    <n v="1756.0900299514001"/>
    <n v="122498.27976900873"/>
  </r>
  <r>
    <x v="111"/>
    <s v="Kennewick School District"/>
    <n v="4484"/>
    <s v="Southridge High School"/>
    <n v="0.51849999999999996"/>
    <x v="0"/>
    <n v="1662.3"/>
    <n v="0"/>
    <n v="1662.3"/>
    <n v="1"/>
    <n v="1"/>
    <n v="1662.3"/>
    <n v="15"/>
    <n v="110.82"/>
    <n v="1.1000000000000001"/>
    <n v="36"/>
    <n v="4388.4719999999998"/>
    <n v="4.87608"/>
    <n v="67585"/>
    <n v="68937"/>
    <n v="329549.86680000002"/>
    <n v="6592.4601599999587"/>
    <n v="11848.32"/>
    <n v="0.2271"/>
    <n v="0.22070000000000001"/>
    <n v="134069.086893192"/>
    <n v="5602.3721159999996"/>
    <n v="1236.4435260011999"/>
    <n v="6838.8156420011992"/>
    <n v="477050.22949519317"/>
  </r>
  <r>
    <x v="111"/>
    <s v="Kennewick School District"/>
    <n v="4136"/>
    <s v="Sunset View Elementary School"/>
    <n v="0.50419999999999998"/>
    <x v="0"/>
    <n v="359.77"/>
    <n v="0"/>
    <n v="359.77"/>
    <n v="1"/>
    <n v="1"/>
    <n v="359.77"/>
    <n v="15"/>
    <n v="23.984666666666666"/>
    <n v="1.1000000000000001"/>
    <n v="36"/>
    <n v="949.79279999999994"/>
    <n v="1.0553253333333332"/>
    <n v="67585"/>
    <n v="68937"/>
    <n v="71324.162653333333"/>
    <n v="1426.7998506666627"/>
    <n v="11848.32"/>
    <n v="0.2271"/>
    <n v="0.22070000000000001"/>
    <n v="29016.444319054128"/>
    <n v="1212.5160417333332"/>
    <n v="267.60229041054663"/>
    <n v="1480.1183321438798"/>
    <n v="103247.525155198"/>
  </r>
  <r>
    <x v="111"/>
    <s v="Kennewick School District"/>
    <n v="4118"/>
    <s v="Tri-Tech Skills Center"/>
    <n v="0.16220000000000001"/>
    <x v="1"/>
    <n v="497.8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3369"/>
    <s v="Vista Elementary School"/>
    <n v="0.68969999999999998"/>
    <x v="0"/>
    <n v="364.91"/>
    <n v="0"/>
    <n v="364.91"/>
    <n v="1"/>
    <n v="1"/>
    <n v="364.91"/>
    <n v="15"/>
    <n v="24.327333333333335"/>
    <n v="1.1000000000000001"/>
    <n v="36"/>
    <n v="963.36240000000009"/>
    <n v="1.0704026666666668"/>
    <n v="67585"/>
    <n v="68937"/>
    <n v="72343.164226666675"/>
    <n v="1447.1844053333334"/>
    <n v="11848.32"/>
    <n v="0.2271"/>
    <n v="0.22070000000000001"/>
    <n v="29430.999517653072"/>
    <n v="1229.8391438666667"/>
    <n v="271.42549905137338"/>
    <n v="1501.2646429180402"/>
    <n v="104722.61279257113"/>
  </r>
  <r>
    <x v="111"/>
    <s v="Kennewick School District"/>
    <n v="3144"/>
    <s v="Washington Elementary School"/>
    <n v="0.75700000000000001"/>
    <x v="0"/>
    <n v="350.2"/>
    <n v="0"/>
    <n v="350.2"/>
    <n v="1"/>
    <n v="1"/>
    <n v="350.2"/>
    <n v="15"/>
    <n v="23.346666666666668"/>
    <n v="1.1000000000000001"/>
    <n v="36"/>
    <n v="924.52800000000002"/>
    <n v="1.0272533333333334"/>
    <n v="67585"/>
    <n v="68937"/>
    <n v="69426.916533333337"/>
    <n v="1388.8465066666686"/>
    <n v="11848.32"/>
    <n v="0.2271"/>
    <n v="0.22070000000000001"/>
    <n v="28244.597383141336"/>
    <n v="1180.2627173333335"/>
    <n v="260.48398171546671"/>
    <n v="1440.7466990488001"/>
    <n v="100501.10712219015"/>
  </r>
  <r>
    <x v="111"/>
    <s v="Kennewick School District"/>
    <n v="2825"/>
    <s v="Westgate Elementary School"/>
    <n v="0.85199999999999998"/>
    <x v="0"/>
    <n v="444.4"/>
    <n v="0"/>
    <n v="444.4"/>
    <n v="1"/>
    <n v="1"/>
    <n v="444.4"/>
    <n v="15"/>
    <n v="29.626666666666665"/>
    <n v="1.1000000000000001"/>
    <n v="36"/>
    <n v="1173.2160000000001"/>
    <n v="1.3035733333333335"/>
    <n v="67585"/>
    <n v="68937"/>
    <n v="88102.003733333346"/>
    <n v="1762.4311466666695"/>
    <n v="11848.32"/>
    <n v="0.2271"/>
    <n v="0.22070000000000001"/>
    <n v="35842.087598709339"/>
    <n v="1497.7405813333335"/>
    <n v="330.55134630026669"/>
    <n v="1828.2919276336002"/>
    <n v="127534.81440634295"/>
  </r>
  <r>
    <x v="112"/>
    <s v="Kent School District"/>
    <n v="4353"/>
    <s v="Carriage Crest Elementary School"/>
    <n v="0.23619999999999999"/>
    <x v="1"/>
    <n v="459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40"/>
    <s v="Cedar Heights Middle School"/>
    <n v="0.47839999999999999"/>
    <x v="1"/>
    <n v="636.5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6"/>
    <s v="Cedar Valley Elementary School"/>
    <n v="0.49580000000000002"/>
    <x v="1"/>
    <n v="23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388"/>
    <s v="Covington Elementary School"/>
    <n v="0.49340000000000001"/>
    <x v="1"/>
    <n v="592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126"/>
    <s v="Crestwood Elementary School"/>
    <n v="0.31019999999999998"/>
    <x v="1"/>
    <n v="421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2851"/>
    <s v="East Hill Elementary School"/>
    <n v="0.73089999999999999"/>
    <x v="0"/>
    <n v="462.8"/>
    <n v="0"/>
    <n v="462.8"/>
    <n v="1.18"/>
    <n v="1.18"/>
    <n v="462.8"/>
    <n v="15"/>
    <n v="30.853333333333335"/>
    <n v="1.1000000000000001"/>
    <n v="36"/>
    <n v="1221.7920000000001"/>
    <n v="1.3575466666666669"/>
    <n v="67585"/>
    <n v="68937"/>
    <n v="108264.75393066669"/>
    <n v="2165.7756501333206"/>
    <n v="11848.32"/>
    <n v="0.2271"/>
    <n v="0.22070000000000001"/>
    <n v="41149.559625238828"/>
    <n v="1840.5088263466669"/>
    <n v="406.20029797470937"/>
    <n v="2246.7091243213763"/>
    <n v="153826.79833036021"/>
  </r>
  <r>
    <x v="112"/>
    <s v="Kent School District"/>
    <n v="4545"/>
    <s v="Emerald Park Elementary School"/>
    <n v="0.48480000000000001"/>
    <x v="1"/>
    <n v="463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8"/>
    <s v="Fairwood Elementary School"/>
    <n v="0.31390000000000001"/>
    <x v="1"/>
    <n v="322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13"/>
    <s v="George T. Daniel Elementary School"/>
    <n v="0.76900000000000002"/>
    <x v="0"/>
    <n v="444.5"/>
    <n v="0"/>
    <n v="444.5"/>
    <n v="1.18"/>
    <n v="1.18"/>
    <n v="444.5"/>
    <n v="15"/>
    <n v="29.633333333333333"/>
    <n v="1.1000000000000001"/>
    <n v="36"/>
    <n v="1173.4800000000002"/>
    <n v="1.303866666666667"/>
    <n v="67585"/>
    <n v="68937"/>
    <n v="103983.7578266667"/>
    <n v="2080.1367253333156"/>
    <n v="11848.32"/>
    <n v="0.2271"/>
    <n v="0.22070000000000001"/>
    <n v="39522.427081717069"/>
    <n v="1767.7315758666668"/>
    <n v="390.13835879377336"/>
    <n v="2157.8699346604403"/>
    <n v="147744.19156837752"/>
  </r>
  <r>
    <x v="112"/>
    <s v="Kent School District"/>
    <n v="4489"/>
    <s v="Glenridge Elementary"/>
    <n v="0.4894"/>
    <x v="1"/>
    <n v="457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708"/>
    <s v="Grass Lake Elementary School"/>
    <n v="0.2366"/>
    <x v="1"/>
    <n v="365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345"/>
    <s v="Horizon Elementary School"/>
    <n v="0.50590000000000002"/>
    <x v="0"/>
    <n v="409.62"/>
    <n v="0"/>
    <n v="409.62"/>
    <n v="1.18"/>
    <n v="1.18"/>
    <n v="409.62"/>
    <n v="15"/>
    <n v="27.308"/>
    <n v="1.1000000000000001"/>
    <n v="36"/>
    <n v="1081.3968"/>
    <n v="1.201552"/>
    <n v="67585"/>
    <n v="68937"/>
    <n v="95824.132465600007"/>
    <n v="1916.9079987199802"/>
    <n v="11848.32"/>
    <n v="0.2271"/>
    <n v="0.22070000000000001"/>
    <n v="36421.094670895262"/>
    <n v="1629.0173410719999"/>
    <n v="359.52412717459038"/>
    <n v="1988.5414682465903"/>
    <n v="136150.67660346182"/>
  </r>
  <r>
    <x v="112"/>
    <s v="Kent School District"/>
    <n v="5275"/>
    <s v="iGrad"/>
    <n v="0.52710000000000001"/>
    <x v="0"/>
    <n v="199.14999999999998"/>
    <n v="0"/>
    <n v="199.14999999999998"/>
    <n v="1.18"/>
    <n v="1.18"/>
    <n v="199.14999999999998"/>
    <n v="15"/>
    <n v="13.276666666666666"/>
    <n v="1.1000000000000001"/>
    <n v="36"/>
    <n v="525.75599999999997"/>
    <n v="0.58417333333333332"/>
    <n v="67585"/>
    <n v="68937"/>
    <n v="46587.998585333335"/>
    <n v="931.96676906666107"/>
    <n v="11848.32"/>
    <n v="0.2271"/>
    <n v="0.22070000000000001"/>
    <n v="17707.292133462211"/>
    <n v="791.99942257333328"/>
    <n v="174.79427256193466"/>
    <n v="966.79369513526797"/>
    <n v="66194.051182997471"/>
  </r>
  <r>
    <x v="112"/>
    <s v="Kent School District"/>
    <n v="4301"/>
    <s v="Jenkins Creek Elementary School"/>
    <n v="0.3987"/>
    <x v="1"/>
    <n v="382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520"/>
    <s v="Kent Elementary School"/>
    <n v="0.72819999999999996"/>
    <x v="0"/>
    <n v="619.79999999999995"/>
    <n v="0"/>
    <n v="619.79999999999995"/>
    <n v="1.18"/>
    <n v="1.18"/>
    <n v="619.79999999999995"/>
    <n v="15"/>
    <n v="41.32"/>
    <n v="1.1000000000000001"/>
    <n v="36"/>
    <n v="1636.2720000000002"/>
    <n v="1.8180800000000001"/>
    <n v="67585"/>
    <n v="68937"/>
    <n v="144992.42542400002"/>
    <n v="2900.4921087999828"/>
    <n v="11848.32"/>
    <n v="0.2271"/>
    <n v="0.22070000000000001"/>
    <n v="55109.112047802555"/>
    <n v="2464.8819588800002"/>
    <n v="543.99944832481606"/>
    <n v="3008.8814072048162"/>
    <n v="206010.91098780735"/>
  </r>
  <r>
    <x v="112"/>
    <s v="Kent School District"/>
    <n v="3014"/>
    <s v="Kent Mountain View Academy"/>
    <n v="0.28220000000000001"/>
    <x v="1"/>
    <n v="168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098"/>
    <s v="Kent Phoenix Academy"/>
    <n v="0.51910000000000001"/>
    <x v="0"/>
    <n v="216.82000000000002"/>
    <n v="0"/>
    <n v="216.82000000000002"/>
    <n v="1.18"/>
    <n v="1.18"/>
    <n v="216.82000000000002"/>
    <n v="15"/>
    <n v="14.454666666666668"/>
    <n v="1.1000000000000001"/>
    <n v="36"/>
    <n v="572.40480000000014"/>
    <n v="0.63600533333333353"/>
    <n v="67585"/>
    <n v="68937"/>
    <n v="50721.616134933349"/>
    <n v="1014.6574685866581"/>
    <n v="11848.32"/>
    <n v="0.2271"/>
    <n v="0.22070000000000001"/>
    <n v="19278.408638600438"/>
    <n v="862.27122672533346"/>
    <n v="190.3032597382811"/>
    <n v="1052.5744864636144"/>
    <n v="72067.256728584063"/>
  </r>
  <r>
    <x v="112"/>
    <s v="Kent School District"/>
    <n v="4492"/>
    <s v="Kentlake High School"/>
    <n v="0.4093"/>
    <x v="1"/>
    <n v="1471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2797"/>
    <s v="Kent-Meridian High School"/>
    <n v="0.69689999999999996"/>
    <x v="0"/>
    <n v="2023.48"/>
    <n v="0"/>
    <n v="2023.48"/>
    <n v="1.18"/>
    <n v="1.18"/>
    <n v="2023.48"/>
    <n v="15"/>
    <n v="134.89866666666666"/>
    <n v="1.1000000000000001"/>
    <n v="36"/>
    <n v="5341.9871999999996"/>
    <n v="5.9355413333333331"/>
    <n v="67585"/>
    <n v="68937"/>
    <n v="473361.20199573331"/>
    <n v="9469.3252215466346"/>
    <n v="11848.32"/>
    <n v="0.2271"/>
    <n v="0.22070000000000001"/>
    <n v="179916.4021401864"/>
    <n v="8047.175453621333"/>
    <n v="1776.0116226142281"/>
    <n v="9823.1870762355611"/>
    <n v="672570.11643370183"/>
  </r>
  <r>
    <x v="112"/>
    <s v="Kent School District"/>
    <n v="3640"/>
    <s v="Kentridge High School"/>
    <n v="0.32540000000000002"/>
    <x v="1"/>
    <n v="1975.2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128"/>
    <s v="Kentwood High School"/>
    <n v="0.39439999999999997"/>
    <x v="1"/>
    <n v="1820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550"/>
    <s v="Lake Youngs Elementary School"/>
    <n v="0.28470000000000001"/>
    <x v="1"/>
    <n v="462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294"/>
    <s v="Martin Sortun Elementary School"/>
    <n v="0.53969999999999996"/>
    <x v="0"/>
    <n v="599.29999999999995"/>
    <n v="0"/>
    <n v="599.29999999999995"/>
    <n v="1.18"/>
    <n v="1.18"/>
    <n v="599.29999999999995"/>
    <n v="15"/>
    <n v="39.953333333333333"/>
    <n v="1.1000000000000001"/>
    <n v="36"/>
    <n v="1582.152"/>
    <n v="1.7579466666666668"/>
    <n v="67585"/>
    <n v="68937"/>
    <n v="140196.77405066669"/>
    <n v="2804.5577941332886"/>
    <n v="11848.32"/>
    <n v="0.2271"/>
    <n v="0.22070000000000001"/>
    <n v="53286.367941671619"/>
    <n v="2383.3555307466663"/>
    <n v="526.00656563578923"/>
    <n v="2909.3620963824555"/>
    <n v="199197.06188285403"/>
  </r>
  <r>
    <x v="112"/>
    <s v="Kent School District"/>
    <n v="4127"/>
    <s v="Mattson Middle School"/>
    <n v="0.40179999999999999"/>
    <x v="1"/>
    <n v="636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65"/>
    <s v="Meadow Ridge Elementary School"/>
    <n v="0.69079999999999997"/>
    <x v="0"/>
    <n v="450.47"/>
    <n v="0"/>
    <n v="450.47"/>
    <n v="1.18"/>
    <n v="1.18"/>
    <n v="450.47"/>
    <n v="15"/>
    <n v="30.031333333333336"/>
    <n v="1.1000000000000001"/>
    <n v="36"/>
    <n v="1189.2408000000003"/>
    <n v="1.3213786666666669"/>
    <n v="67585"/>
    <n v="68937"/>
    <n v="105380.34508026669"/>
    <n v="2108.074669653317"/>
    <n v="11848.32"/>
    <n v="0.2271"/>
    <n v="0.22070000000000001"/>
    <n v="40053.245731161056"/>
    <n v="1791.4736624986667"/>
    <n v="395.37823731345577"/>
    <n v="2186.8518998121226"/>
    <n v="149728.51738089317"/>
  </r>
  <r>
    <x v="112"/>
    <s v="Kent School District"/>
    <n v="3764"/>
    <s v="Meeker Middle School"/>
    <n v="0.56320000000000003"/>
    <x v="0"/>
    <n v="689.9"/>
    <n v="0"/>
    <n v="689.9"/>
    <n v="1.18"/>
    <n v="1.18"/>
    <n v="689.9"/>
    <n v="15"/>
    <n v="45.993333333333332"/>
    <n v="1.1000000000000001"/>
    <n v="36"/>
    <n v="1821.336"/>
    <n v="2.0237066666666665"/>
    <n v="67585"/>
    <n v="68937"/>
    <n v="161391.21377866666"/>
    <n v="3228.5406677333231"/>
    <n v="11848.32"/>
    <n v="0.2271"/>
    <n v="0.22070000000000001"/>
    <n v="61342.007747303942"/>
    <n v="2743.6625741066664"/>
    <n v="605.52633010534134"/>
    <n v="3349.1889042120079"/>
    <n v="229310.95109791594"/>
  </r>
  <r>
    <x v="112"/>
    <s v="Kent School District"/>
    <n v="2565"/>
    <s v="Meridian Elementary School"/>
    <n v="0.4496"/>
    <x v="1"/>
    <n v="48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233"/>
    <s v="Meridian Middle School"/>
    <n v="0.58560000000000001"/>
    <x v="0"/>
    <n v="612.29999999999995"/>
    <n v="0"/>
    <n v="612.29999999999995"/>
    <n v="1.18"/>
    <n v="1.18"/>
    <n v="612.29999999999995"/>
    <n v="15"/>
    <n v="40.82"/>
    <n v="1.1000000000000001"/>
    <n v="36"/>
    <n v="1616.472"/>
    <n v="1.7960799999999999"/>
    <n v="67585"/>
    <n v="68937"/>
    <n v="143237.91882399999"/>
    <n v="2865.3941887999827"/>
    <n v="11848.32"/>
    <n v="0.2271"/>
    <n v="0.22070000000000001"/>
    <n v="54442.254447998552"/>
    <n v="2435.0552168799995"/>
    <n v="537.4166863654159"/>
    <n v="2972.4719032454154"/>
    <n v="203518.03936404391"/>
  </r>
  <r>
    <x v="112"/>
    <s v="Kent School District"/>
    <n v="5016"/>
    <s v="Mill Creek Middle School"/>
    <n v="0.74070000000000003"/>
    <x v="0"/>
    <n v="867.42"/>
    <n v="0"/>
    <n v="867.42"/>
    <n v="1.18"/>
    <n v="1.18"/>
    <n v="867.42"/>
    <n v="15"/>
    <n v="57.827999999999996"/>
    <n v="1.1000000000000001"/>
    <n v="36"/>
    <n v="2289.9888000000001"/>
    <n v="2.544432"/>
    <n v="67585"/>
    <n v="68937"/>
    <n v="202919.2153296"/>
    <n v="4059.2850355199771"/>
    <n v="11848.32"/>
    <n v="0.2271"/>
    <n v="0.22070000000000001"/>
    <n v="77126.08256293142"/>
    <n v="3449.641672752"/>
    <n v="761.33591717636637"/>
    <n v="4210.9775899283668"/>
    <n v="288315.56051797979"/>
  </r>
  <r>
    <x v="112"/>
    <s v="Kent School District"/>
    <n v="4581"/>
    <s v="Millennium Elementary School"/>
    <n v="0.69850000000000001"/>
    <x v="0"/>
    <n v="594.1"/>
    <n v="0"/>
    <n v="594.1"/>
    <n v="1.18"/>
    <n v="1.18"/>
    <n v="594.1"/>
    <n v="15"/>
    <n v="39.606666666666669"/>
    <n v="1.1000000000000001"/>
    <n v="36"/>
    <n v="1568.4240000000002"/>
    <n v="1.7426933333333336"/>
    <n v="67585"/>
    <n v="68937"/>
    <n v="138980.31614133337"/>
    <n v="2780.22323626664"/>
    <n v="11848.32"/>
    <n v="0.2271"/>
    <n v="0.22070000000000001"/>
    <n v="52824.01333914086"/>
    <n v="2362.6756562933333"/>
    <n v="521.44251734393868"/>
    <n v="2884.1181736372719"/>
    <n v="197468.67089037815"/>
  </r>
  <r>
    <x v="112"/>
    <s v="Kent School District"/>
    <n v="4356"/>
    <s v="Neely O Brien Elementary School"/>
    <n v="0.71130000000000004"/>
    <x v="0"/>
    <n v="729.62"/>
    <n v="0"/>
    <n v="729.62"/>
    <n v="1.18"/>
    <n v="1.18"/>
    <n v="729.62"/>
    <n v="15"/>
    <n v="48.641333333333336"/>
    <n v="1.1000000000000001"/>
    <n v="36"/>
    <n v="1926.1968000000002"/>
    <n v="2.1402186666666667"/>
    <n v="67585"/>
    <n v="68937"/>
    <n v="170683.08073226668"/>
    <n v="3414.4192520533106"/>
    <n v="11848.32"/>
    <n v="0.2271"/>
    <n v="0.22070000000000001"/>
    <n v="64873.685595865929"/>
    <n v="2901.6249997386667"/>
    <n v="640.38863744232378"/>
    <n v="3542.0136371809904"/>
    <n v="242513.1992173669"/>
  </r>
  <r>
    <x v="112"/>
    <s v="Kent School District"/>
    <n v="4485"/>
    <s v="Northwood Middle School"/>
    <n v="0.30220000000000002"/>
    <x v="1"/>
    <n v="590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178"/>
    <s v="Panther Lake Elementary School"/>
    <n v="0.68269999999999997"/>
    <x v="0"/>
    <n v="630.23"/>
    <n v="0"/>
    <n v="630.23"/>
    <n v="1.18"/>
    <n v="1.18"/>
    <n v="630.23"/>
    <n v="15"/>
    <n v="42.015333333333338"/>
    <n v="1.1000000000000001"/>
    <n v="36"/>
    <n v="1663.8072000000002"/>
    <n v="1.8486746666666669"/>
    <n v="67585"/>
    <n v="68937"/>
    <n v="147432.35926906668"/>
    <n v="2949.3016162133135"/>
    <n v="11848.32"/>
    <n v="0.2271"/>
    <n v="0.22070000000000001"/>
    <n v="56036.488683263327"/>
    <n v="2506.3610147546665"/>
    <n v="553.15387595635491"/>
    <n v="3059.5148907110215"/>
    <n v="209477.66445925436"/>
  </r>
  <r>
    <x v="112"/>
    <s v="Kent School District"/>
    <n v="3491"/>
    <s v="Park Orchard Elementary School"/>
    <n v="0.6915"/>
    <x v="0"/>
    <n v="404.61"/>
    <n v="0"/>
    <n v="404.61"/>
    <n v="1.18"/>
    <n v="1.18"/>
    <n v="404.61"/>
    <n v="15"/>
    <n v="26.974"/>
    <n v="1.1000000000000001"/>
    <n v="36"/>
    <n v="1068.1704"/>
    <n v="1.1868559999999999"/>
    <n v="67585"/>
    <n v="68937"/>
    <n v="94652.122056799999"/>
    <n v="1893.4625881599786"/>
    <n v="11848.32"/>
    <n v="0.2271"/>
    <n v="0.22070000000000001"/>
    <n v="35975.633794226189"/>
    <n v="1609.0930774159995"/>
    <n v="355.1268421857111"/>
    <n v="1964.2199196017104"/>
    <n v="134485.43835878788"/>
  </r>
  <r>
    <x v="112"/>
    <s v="Kent School District"/>
    <n v="3593"/>
    <s v="Pine Tree Elementary School"/>
    <n v="0.69410000000000005"/>
    <x v="0"/>
    <n v="389.3"/>
    <n v="0"/>
    <n v="389.3"/>
    <n v="1.18"/>
    <n v="1.18"/>
    <n v="389.3"/>
    <n v="15"/>
    <n v="25.953333333333333"/>
    <n v="1.1000000000000001"/>
    <n v="36"/>
    <n v="1027.7520000000002"/>
    <n v="1.1419466666666669"/>
    <n v="67585"/>
    <n v="68937"/>
    <n v="91070.589250666686"/>
    <n v="1821.8160341333132"/>
    <n v="11848.32"/>
    <n v="0.2271"/>
    <n v="0.22070000000000001"/>
    <n v="34614.355147159629"/>
    <n v="1548.2067547466665"/>
    <n v="341.68923077258933"/>
    <n v="1889.8959855192559"/>
    <n v="129396.65641747888"/>
  </r>
  <r>
    <x v="112"/>
    <s v="Kent School District"/>
    <n v="1807"/>
    <s v="Regional Justice Center"/>
    <n v="0"/>
    <x v="1"/>
    <n v="7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293"/>
    <s v="Ridgewood Elementary School"/>
    <n v="0.1537"/>
    <x v="1"/>
    <n v="477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66"/>
    <s v="Sawyer Woods Elementary School"/>
    <n v="0.2079"/>
    <x v="1"/>
    <n v="414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389"/>
    <s v="Scenic Hill Elementary School"/>
    <n v="0.76880000000000004"/>
    <x v="0"/>
    <n v="560.76"/>
    <n v="0"/>
    <n v="560.76"/>
    <n v="1.18"/>
    <n v="1.18"/>
    <n v="560.76"/>
    <n v="15"/>
    <n v="37.384"/>
    <n v="1.1000000000000001"/>
    <n v="36"/>
    <n v="1480.4064000000003"/>
    <n v="1.6448960000000004"/>
    <n v="67585"/>
    <n v="68937"/>
    <n v="131180.94946880004"/>
    <n v="2624.2012825599813"/>
    <n v="11848.32"/>
    <n v="0.2271"/>
    <n v="0.22070000000000001"/>
    <n v="49859.60902214548"/>
    <n v="2230.0858458560006"/>
    <n v="492.17994618041934"/>
    <n v="2722.26579203642"/>
    <n v="186387.02556554193"/>
  </r>
  <r>
    <x v="112"/>
    <s v="Kent School District"/>
    <n v="3707"/>
    <s v="Soos Creek Elementary School"/>
    <n v="0.46179999999999999"/>
    <x v="1"/>
    <n v="352.6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7"/>
    <s v="Springbrook Elementary School"/>
    <n v="0.70479999999999998"/>
    <x v="0"/>
    <n v="512"/>
    <n v="0"/>
    <n v="512"/>
    <n v="1.18"/>
    <n v="1.18"/>
    <n v="512"/>
    <n v="15"/>
    <n v="34.133333333333333"/>
    <n v="1.1000000000000001"/>
    <n v="36"/>
    <n v="1351.68"/>
    <n v="1.5018666666666667"/>
    <n v="67585"/>
    <n v="68937"/>
    <n v="119774.31722666667"/>
    <n v="2396.018005333317"/>
    <n v="11848.32"/>
    <n v="0.2271"/>
    <n v="0.22070000000000001"/>
    <n v="45524.145479953062"/>
    <n v="2036.1722538666663"/>
    <n v="449.38321642837326"/>
    <n v="2485.5554702950394"/>
    <n v="170180.03618224809"/>
  </r>
  <r>
    <x v="112"/>
    <s v="Kent School District"/>
    <n v="4420"/>
    <s v="Sunrise Elementary School"/>
    <n v="0.34839999999999999"/>
    <x v="1"/>
    <n v="631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440"/>
    <s v="The Outreach Program"/>
    <n v="0.64390000000000003"/>
    <x v="0"/>
    <n v="78.44"/>
    <n v="0"/>
    <n v="78.44"/>
    <n v="1.18"/>
    <n v="1.18"/>
    <n v="78.44"/>
    <n v="15"/>
    <n v="5.2293333333333329"/>
    <n v="1.1000000000000001"/>
    <n v="36"/>
    <n v="207.08159999999998"/>
    <n v="0.23009066666666664"/>
    <n v="67585"/>
    <n v="68937"/>
    <n v="18349.799693866666"/>
    <n v="367.0774459733293"/>
    <n v="11848.32"/>
    <n v="0.2271"/>
    <n v="0.22070000000000001"/>
    <n v="6974.4413504834338"/>
    <n v="311.94795233066657"/>
    <n v="68.846913079378112"/>
    <n v="380.79486541004468"/>
    <n v="26072.113355733472"/>
  </r>
  <r>
    <x v="113"/>
    <s v="Kettle Falls School District"/>
    <n v="5180"/>
    <s v="Columbia Virtual Academy - Kettle Falls"/>
    <n v="0.20380000000000001"/>
    <x v="1"/>
    <n v="319.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3"/>
    <s v="Kettle Falls School District"/>
    <n v="2385"/>
    <s v="Kettle Falls Elementary School"/>
    <n v="0.57479999999999998"/>
    <x v="0"/>
    <n v="255.4"/>
    <n v="0"/>
    <n v="255.4"/>
    <n v="1"/>
    <n v="1.04"/>
    <n v="255.4"/>
    <n v="15"/>
    <n v="17.026666666666667"/>
    <n v="1.1000000000000001"/>
    <n v="36"/>
    <n v="674.25600000000009"/>
    <n v="0.74917333333333347"/>
    <n v="67585"/>
    <n v="68937"/>
    <n v="50632.879733333342"/>
    <n v="3078.7128298666648"/>
    <n v="11848.32"/>
    <n v="0.2271"/>
    <n v="0.22070000000000001"/>
    <n v="21054.644297791576"/>
    <n v="895.19320938666681"/>
    <n v="197.56914131163737"/>
    <n v="1092.7623506983041"/>
    <n v="75858.999211689894"/>
  </r>
  <r>
    <x v="113"/>
    <s v="Kettle Falls School District"/>
    <n v="4206"/>
    <s v="Kettle Falls High School"/>
    <n v="0.52929999999999999"/>
    <x v="0"/>
    <n v="254.09"/>
    <n v="0"/>
    <n v="254.09"/>
    <n v="1"/>
    <n v="1.04"/>
    <n v="254.09"/>
    <n v="15"/>
    <n v="16.939333333333334"/>
    <n v="1.1000000000000001"/>
    <n v="36"/>
    <n v="670.79759999999999"/>
    <n v="0.7453306666666667"/>
    <n v="67585"/>
    <n v="68937"/>
    <n v="50373.173106666669"/>
    <n v="3062.9214680533332"/>
    <n v="11848.32"/>
    <n v="0.2271"/>
    <n v="0.22070000000000001"/>
    <n v="20946.650625003371"/>
    <n v="890.60157624533326"/>
    <n v="196.55576787734506"/>
    <n v="1087.1573441226783"/>
    <n v="75469.902543846052"/>
  </r>
  <r>
    <x v="113"/>
    <s v="Kettle Falls School District"/>
    <n v="3198"/>
    <s v="Kettle Falls Middle School"/>
    <n v="0.59609999999999996"/>
    <x v="0"/>
    <n v="224.4"/>
    <n v="0"/>
    <n v="224.4"/>
    <n v="1"/>
    <n v="1.04"/>
    <n v="224.4"/>
    <n v="15"/>
    <n v="14.96"/>
    <n v="1.1000000000000001"/>
    <n v="36"/>
    <n v="592.41600000000017"/>
    <n v="0.65824000000000016"/>
    <n v="67585"/>
    <n v="68937"/>
    <n v="44487.150400000013"/>
    <n v="2705.0241151999944"/>
    <n v="11848.32"/>
    <n v="0.2271"/>
    <n v="0.22070000000000001"/>
    <n v="18499.068834864644"/>
    <n v="786.53624192000007"/>
    <n v="173.58854859174403"/>
    <n v="960.1247905117441"/>
    <n v="66651.368140576393"/>
  </r>
  <r>
    <x v="114"/>
    <s v="Kiona-Benton City School District"/>
    <n v="2904"/>
    <s v="Kiona-Benton City High School"/>
    <n v="0.64880000000000004"/>
    <x v="0"/>
    <n v="396.57"/>
    <n v="0"/>
    <n v="396.57"/>
    <n v="1"/>
    <n v="1"/>
    <n v="396.57"/>
    <n v="15"/>
    <n v="26.437999999999999"/>
    <n v="1.1000000000000001"/>
    <n v="36"/>
    <n v="1046.9448"/>
    <n v="1.1632720000000001"/>
    <n v="67585"/>
    <n v="68937"/>
    <n v="78619.738120000009"/>
    <n v="1572.7437439999921"/>
    <n v="11848.32"/>
    <n v="0.2271"/>
    <n v="0.22070000000000001"/>
    <n v="31984.465974392799"/>
    <n v="1336.5413644"/>
    <n v="294.97467912308002"/>
    <n v="1631.51604352308"/>
    <n v="113808.46388191587"/>
  </r>
  <r>
    <x v="114"/>
    <s v="Kiona-Benton City School District"/>
    <n v="3961"/>
    <s v="Kiona-Benton City Middle School"/>
    <n v="0.74660000000000004"/>
    <x v="0"/>
    <n v="334.44"/>
    <n v="0"/>
    <n v="334.44"/>
    <n v="1"/>
    <n v="1"/>
    <n v="334.44"/>
    <n v="15"/>
    <n v="22.295999999999999"/>
    <n v="1.1000000000000001"/>
    <n v="36"/>
    <n v="882.92160000000001"/>
    <n v="0.98102400000000001"/>
    <n v="67585"/>
    <n v="68937"/>
    <n v="66302.507039999997"/>
    <n v="1326.3444480000035"/>
    <n v="11848.32"/>
    <n v="0.2271"/>
    <n v="0.22070000000000001"/>
    <n v="26973.509848137597"/>
    <n v="1127.1475247999999"/>
    <n v="248.76145872335999"/>
    <n v="1375.9089835233599"/>
    <n v="95978.270319660951"/>
  </r>
  <r>
    <x v="114"/>
    <s v="Kiona-Benton City School District"/>
    <n v="2759"/>
    <s v="Kiona-Benton City Primary School"/>
    <n v="0.67369999999999997"/>
    <x v="0"/>
    <n v="303.7"/>
    <n v="0"/>
    <n v="303.7"/>
    <n v="1"/>
    <n v="1"/>
    <n v="303.7"/>
    <n v="15"/>
    <n v="20.246666666666666"/>
    <n v="1.1000000000000001"/>
    <n v="36"/>
    <n v="801.76800000000003"/>
    <n v="0.89085333333333339"/>
    <n v="67585"/>
    <n v="68937"/>
    <n v="60208.322533333339"/>
    <n v="1204.4337066666631"/>
    <n v="11848.32"/>
    <n v="0.2271"/>
    <n v="0.22070000000000001"/>
    <n v="24494.243932781334"/>
    <n v="1023.5459373333333"/>
    <n v="225.89658836946666"/>
    <n v="1249.4425257027999"/>
    <n v="87156.442698484141"/>
  </r>
  <r>
    <x v="114"/>
    <s v="Kiona-Benton City School District"/>
    <n v="4217"/>
    <s v="Kiona-Benton Intermediate School"/>
    <n v="0.76319999999999999"/>
    <x v="0"/>
    <n v="316.39999999999998"/>
    <n v="0"/>
    <n v="316.39999999999998"/>
    <n v="1"/>
    <n v="1"/>
    <n v="316.39999999999998"/>
    <n v="15"/>
    <n v="21.09333333333333"/>
    <n v="1.1000000000000001"/>
    <n v="36"/>
    <n v="835.29599999999994"/>
    <n v="0.92810666666666664"/>
    <n v="67585"/>
    <n v="68937"/>
    <n v="62726.089066666667"/>
    <n v="1254.8002133333284"/>
    <n v="11848.32"/>
    <n v="0.2271"/>
    <n v="0.22070000000000001"/>
    <n v="25518.534014922669"/>
    <n v="1066.3481546666667"/>
    <n v="235.34303773493335"/>
    <n v="1301.6911924016001"/>
    <n v="90801.114487324259"/>
  </r>
  <r>
    <x v="115"/>
    <s v="Kittitas School District"/>
    <n v="5086"/>
    <s v="Kittitas B-5 Special Ed Program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5"/>
    <s v="Kittitas School District"/>
    <n v="2569"/>
    <s v="Kittitas Elementary School"/>
    <n v="0.46910000000000002"/>
    <x v="1"/>
    <n v="238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5"/>
    <s v="Kittitas School District"/>
    <n v="2766"/>
    <s v="Kittitas High School"/>
    <n v="0.43919999999999998"/>
    <x v="1"/>
    <n v="358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6"/>
    <s v="Klickitat School District"/>
    <n v="3494"/>
    <s v="Klickitat Elem &amp; High"/>
    <n v="0.53839999999999999"/>
    <x v="0"/>
    <n v="74.05"/>
    <n v="0"/>
    <n v="74.05"/>
    <n v="1"/>
    <n v="1.04"/>
    <n v="74.05"/>
    <n v="15"/>
    <n v="4.9366666666666665"/>
    <n v="1.1000000000000001"/>
    <n v="36"/>
    <n v="195.49200000000002"/>
    <n v="0.21721333333333334"/>
    <n v="67585"/>
    <n v="68937"/>
    <n v="14680.363133333334"/>
    <n v="892.63384906666579"/>
    <n v="11848.32"/>
    <n v="0.2271"/>
    <n v="0.22070000000000001"/>
    <n v="6104.5278396690137"/>
    <n v="259.54994970666667"/>
    <n v="57.282673900261337"/>
    <n v="316.832623606928"/>
    <n v="21994.357445675942"/>
  </r>
  <r>
    <x v="117"/>
    <s v="La Conner School District"/>
    <n v="2522"/>
    <s v="La Conner Elementary"/>
    <n v="0.58979999999999999"/>
    <x v="0"/>
    <n v="238.9"/>
    <n v="0"/>
    <n v="238.9"/>
    <n v="1.1200000000000001"/>
    <n v="1.1600000000000001"/>
    <n v="238.9"/>
    <n v="15"/>
    <n v="15.926666666666668"/>
    <n v="1.1000000000000001"/>
    <n v="36"/>
    <n v="630.69600000000014"/>
    <n v="0.70077333333333347"/>
    <n v="67585"/>
    <n v="68937"/>
    <n v="53045.177621333351"/>
    <n v="2993.5074634666671"/>
    <n v="11848.32"/>
    <n v="0.2271"/>
    <n v="0.22070000000000001"/>
    <n v="21010.213635791901"/>
    <n v="933.97808474666692"/>
    <n v="206.12896330358939"/>
    <n v="1140.1070480502563"/>
    <n v="78189.005768642164"/>
  </r>
  <r>
    <x v="117"/>
    <s v="La Conner School District"/>
    <n v="2276"/>
    <s v="La Conner High School"/>
    <n v="0.49159999999999998"/>
    <x v="1"/>
    <n v="227.7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7"/>
    <s v="La Conner School District"/>
    <n v="3900"/>
    <s v="La Conner Middle"/>
    <n v="0.62519999999999998"/>
    <x v="0"/>
    <n v="136.96"/>
    <n v="0"/>
    <n v="136.96"/>
    <n v="1.1200000000000001"/>
    <n v="1.1600000000000001"/>
    <n v="136.96"/>
    <n v="15"/>
    <n v="9.1306666666666665"/>
    <n v="1.1000000000000001"/>
    <n v="36"/>
    <n v="361.57440000000003"/>
    <n v="0.40174933333333335"/>
    <n v="67585"/>
    <n v="68937"/>
    <n v="30410.49613653334"/>
    <n v="1716.1606621866667"/>
    <n v="11848.32"/>
    <n v="0.2271"/>
    <n v="0.22070000000000001"/>
    <n v="12045.034991871318"/>
    <n v="535.44427997866671"/>
    <n v="118.17255259129175"/>
    <n v="653.61683256995843"/>
    <n v="44825.308623161291"/>
  </r>
  <r>
    <x v="118"/>
    <s v="La Center School District"/>
    <n v="2558"/>
    <s v="La Center Elementary"/>
    <n v="0.24210000000000001"/>
    <x v="1"/>
    <n v="618.76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4431"/>
    <s v="La Center High School"/>
    <n v="0.19339999999999999"/>
    <x v="1"/>
    <n v="451.7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5326"/>
    <s v="La Center Home School Academy"/>
    <n v="0.1328"/>
    <x v="1"/>
    <n v="119.93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3371"/>
    <s v="La Center Middle School"/>
    <n v="0.23669999999999999"/>
    <x v="1"/>
    <n v="369.98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9"/>
    <s v="LaCrosse School District"/>
    <n v="2087"/>
    <s v="Lacrosse Elementary School"/>
    <n v="0.40439999999999998"/>
    <x v="1"/>
    <n v="40.29999999999999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9"/>
    <s v="LaCrosse School District"/>
    <n v="2088"/>
    <s v="Lacrosse High School"/>
    <n v="0.32890000000000003"/>
    <x v="1"/>
    <n v="43.4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4260"/>
    <s v="Chelan High School"/>
    <n v="0.55079999999999996"/>
    <x v="0"/>
    <n v="428.85"/>
    <n v="0"/>
    <n v="428.85"/>
    <n v="1"/>
    <n v="1"/>
    <n v="428.85"/>
    <n v="15"/>
    <n v="28.59"/>
    <n v="1.1000000000000001"/>
    <n v="36"/>
    <n v="1132.164"/>
    <n v="1.25796"/>
    <n v="67585"/>
    <n v="68937"/>
    <n v="85019.226599999995"/>
    <n v="1700.7619200000045"/>
    <n v="11848.32"/>
    <n v="0.2271"/>
    <n v="0.22070000000000001"/>
    <n v="34587.937143803996"/>
    <n v="1445.333142"/>
    <n v="318.98502443939998"/>
    <n v="1764.3181664393999"/>
    <n v="123072.2438302434"/>
  </r>
  <r>
    <x v="120"/>
    <s v="Lake Chelan School District"/>
    <n v="2317"/>
    <s v="Chelan Middle School"/>
    <n v="0.63029999999999997"/>
    <x v="0"/>
    <n v="296.68"/>
    <n v="0"/>
    <n v="296.68"/>
    <n v="1"/>
    <n v="1"/>
    <n v="296.68"/>
    <n v="15"/>
    <n v="19.778666666666666"/>
    <n v="1.1000000000000001"/>
    <n v="36"/>
    <n v="783.23519999999996"/>
    <n v="0.87026133333333333"/>
    <n v="67585"/>
    <n v="68937"/>
    <n v="58816.612213333334"/>
    <n v="1176.5933226666675"/>
    <n v="11848.32"/>
    <n v="0.2271"/>
    <n v="0.22070000000000001"/>
    <n v="23928.061540920535"/>
    <n v="999.88675893333334"/>
    <n v="220.67500769658668"/>
    <n v="1220.5617666299199"/>
    <n v="85141.828843550451"/>
  </r>
  <r>
    <x v="120"/>
    <s v="Lake Chelan School District"/>
    <n v="1940"/>
    <s v="Chelan School of Innovation"/>
    <n v="0.75990000000000002"/>
    <x v="0"/>
    <n v="27.2"/>
    <n v="0"/>
    <n v="27.2"/>
    <n v="1"/>
    <n v="1"/>
    <n v="27.2"/>
    <n v="15"/>
    <n v="1.8133333333333332"/>
    <n v="1.1000000000000001"/>
    <n v="36"/>
    <n v="71.808000000000007"/>
    <n v="7.9786666666666672E-2"/>
    <n v="67585"/>
    <n v="68937"/>
    <n v="5392.3818666666666"/>
    <n v="107.8715733333338"/>
    <n v="11848.32"/>
    <n v="0.2271"/>
    <n v="0.22070000000000001"/>
    <n v="2193.7551365546669"/>
    <n v="91.670890666666679"/>
    <n v="20.231765570133337"/>
    <n v="111.90265623680001"/>
    <n v="7805.9112327914672"/>
  </r>
  <r>
    <x v="120"/>
    <s v="Lake Chelan School District"/>
    <n v="3861"/>
    <s v="Holden Village Community School"/>
    <n v="0"/>
    <x v="1"/>
    <n v="1.1000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1675"/>
    <s v="Lake Chelan Preschool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2689"/>
    <s v="Morgen Owings Elementary School"/>
    <n v="0.64559999999999995"/>
    <x v="0"/>
    <n v="523.6"/>
    <n v="0"/>
    <n v="523.6"/>
    <n v="1"/>
    <n v="1"/>
    <n v="523.6"/>
    <n v="15"/>
    <n v="34.906666666666666"/>
    <n v="1.1000000000000001"/>
    <n v="36"/>
    <n v="1382.3040000000001"/>
    <n v="1.5358933333333333"/>
    <n v="67585"/>
    <n v="68937"/>
    <n v="103803.35093333333"/>
    <n v="2076.5277866666584"/>
    <n v="11848.32"/>
    <n v="0.2271"/>
    <n v="0.22070000000000001"/>
    <n v="42229.786378677331"/>
    <n v="1764.6646453333331"/>
    <n v="389.46148722506661"/>
    <n v="2154.1261325583996"/>
    <n v="150263.79123123572"/>
  </r>
  <r>
    <x v="121"/>
    <s v="Lake Stevens School District"/>
    <n v="5099"/>
    <s v="Cavelero Mid High School"/>
    <n v="0.26469999999999999"/>
    <x v="1"/>
    <n v="1451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391"/>
    <s v="Glenwood Elementary"/>
    <n v="0.1993"/>
    <x v="1"/>
    <n v="546.7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534"/>
    <s v="Highland Elementary"/>
    <n v="0.21110000000000001"/>
    <x v="1"/>
    <n v="508.4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885"/>
    <s v="Hillcrest Elementary School"/>
    <n v="0.2266"/>
    <x v="1"/>
    <n v="738.8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1753"/>
    <s v="Homelink"/>
    <n v="0.1615"/>
    <x v="1"/>
    <n v="37.95999999999999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3408"/>
    <s v="Lake Stevens Middle School"/>
    <n v="0.28000000000000003"/>
    <x v="1"/>
    <n v="677.7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426"/>
    <s v="Lake Stevens Sr High School"/>
    <n v="0.22739999999999999"/>
    <x v="1"/>
    <n v="1925.26000000000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884"/>
    <s v="Mt. Pilchuck Elementary School"/>
    <n v="0.27760000000000001"/>
    <x v="1"/>
    <n v="454.0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139"/>
    <s v="North Lake Middle School"/>
    <n v="0.27179999999999999"/>
    <x v="1"/>
    <n v="778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5442"/>
    <s v="Outcomes for Academic Resilience"/>
    <n v="0"/>
    <x v="1"/>
    <n v="8.4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392"/>
    <s v="Skyline Elementary"/>
    <n v="0.27650000000000002"/>
    <x v="1"/>
    <n v="526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5477"/>
    <s v="Stevens Creek Elementary"/>
    <n v="0.24859999999999999"/>
    <x v="1"/>
    <n v="533.3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3753"/>
    <s v="Sunnycrest Elementary School"/>
    <n v="0.21629999999999999"/>
    <x v="1"/>
    <n v="613.9199999999999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256"/>
    <s v="Alcott Elementary"/>
    <n v="3.4099999999999998E-2"/>
    <x v="1"/>
    <n v="688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48"/>
    <s v="Audubon Elementary"/>
    <n v="3.2899999999999999E-2"/>
    <x v="1"/>
    <n v="511.7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2"/>
    <s v="Bell Elementary"/>
    <n v="0.18970000000000001"/>
    <x v="1"/>
    <n v="429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532"/>
    <s v="Blackwell Elementary"/>
    <n v="1.24E-2"/>
    <x v="1"/>
    <n v="525.6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139"/>
    <s v="Carson Elementary"/>
    <n v="2.4500000000000001E-2"/>
    <x v="1"/>
    <n v="463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11"/>
    <s v="Clara Barton Elementary School"/>
    <n v="0.1583"/>
    <x v="1"/>
    <n v="590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856"/>
    <s v="Community School"/>
    <n v="1.9199999999999998E-2"/>
    <x v="1"/>
    <n v="63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49"/>
    <s v="Contractual Schools"/>
    <n v="0.1358"/>
    <x v="1"/>
    <n v="47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018"/>
    <s v="Dickinson Elementary"/>
    <n v="7.8399999999999997E-2"/>
    <x v="1"/>
    <n v="331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58"/>
    <s v="Discovery School"/>
    <n v="3.2599999999999997E-2"/>
    <x v="1"/>
    <n v="69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439"/>
    <s v="Eastlake High School"/>
    <n v="3.4500000000000003E-2"/>
    <x v="1"/>
    <n v="215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424"/>
    <s v="Einstein Elementary"/>
    <n v="0.16289999999999999"/>
    <x v="1"/>
    <n v="442.5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12"/>
    <s v="Ella Baker Elementary School"/>
    <n v="7.2999999999999995E-2"/>
    <x v="1"/>
    <n v="510.7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855"/>
    <s v="Emerson High School"/>
    <n v="0.19040000000000001"/>
    <x v="1"/>
    <n v="38.12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88"/>
    <s v="Emerson K-12"/>
    <n v="5.4100000000000002E-2"/>
    <x v="1"/>
    <n v="49.4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800"/>
    <s v="Environmental &amp; Adventure School"/>
    <n v="3.8199999999999998E-2"/>
    <x v="1"/>
    <n v="13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48"/>
    <s v="Evergreen Middle School"/>
    <n v="7.0800000000000002E-2"/>
    <x v="1"/>
    <n v="723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87"/>
    <s v="Explorer Community School"/>
    <n v="1.44E-2"/>
    <x v="1"/>
    <n v="64.4000000000000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0"/>
    <s v="Finn Hill Middle School"/>
    <n v="0.17460000000000001"/>
    <x v="1"/>
    <n v="686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1"/>
    <s v="Franklin Elementary"/>
    <n v="5.28E-2"/>
    <x v="1"/>
    <n v="433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675"/>
    <s v="Frost Elementary"/>
    <n v="0.31280000000000002"/>
    <x v="1"/>
    <n v="403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804"/>
    <s v="Futures School"/>
    <n v="0.29480000000000001"/>
    <x v="1"/>
    <n v="24.7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86"/>
    <s v="Inglewood Middle School"/>
    <n v="3.2800000000000003E-2"/>
    <x v="1"/>
    <n v="1233.85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706"/>
    <s v="International Community School"/>
    <n v="2.0500000000000001E-2"/>
    <x v="1"/>
    <n v="411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796"/>
    <s v="Juanita Elementary"/>
    <n v="0.1976"/>
    <x v="1"/>
    <n v="306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71"/>
    <s v="Juanita High"/>
    <n v="0.21079999999999999"/>
    <x v="1"/>
    <n v="1508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922"/>
    <s v="Kamiakin Middle School"/>
    <n v="0.29620000000000002"/>
    <x v="1"/>
    <n v="619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4"/>
    <s v="Keller Elementary"/>
    <n v="0.20749999999999999"/>
    <x v="1"/>
    <n v="301.66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941"/>
    <s v="Kirk Elementary"/>
    <n v="4.3499999999999997E-2"/>
    <x v="1"/>
    <n v="618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308"/>
    <s v="Kirkland Middle School"/>
    <n v="0.1009"/>
    <x v="1"/>
    <n v="545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739"/>
    <s v="Lake Washington High"/>
    <n v="0.1235"/>
    <x v="1"/>
    <n v="1849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041"/>
    <s v="Lakeview Elementary"/>
    <n v="0.1174"/>
    <x v="1"/>
    <n v="476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29"/>
    <s v="Mann Elementary"/>
    <n v="2.86E-2"/>
    <x v="1"/>
    <n v="343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54"/>
    <s v="Mcauliffe Elementary"/>
    <n v="1.95E-2"/>
    <x v="1"/>
    <n v="587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096"/>
    <s v="Mead Elementary"/>
    <n v="3.1899999999999998E-2"/>
    <x v="1"/>
    <n v="666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48"/>
    <s v="Muir Elementary"/>
    <n v="0.29949999999999999"/>
    <x v="1"/>
    <n v="365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67"/>
    <s v="Northstar Middle School"/>
    <n v="7.4000000000000003E-3"/>
    <x v="1"/>
    <n v="87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289"/>
    <s v="Redmond Elementary"/>
    <n v="0.18149999999999999"/>
    <x v="1"/>
    <n v="648.05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28"/>
    <s v="Redmond High"/>
    <n v="0.1205"/>
    <x v="1"/>
    <n v="2061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232"/>
    <s v="Redmond Middle School"/>
    <n v="0.13159999999999999"/>
    <x v="1"/>
    <n v="984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057"/>
    <s v="Renaissance School"/>
    <n v="5.1299999999999998E-2"/>
    <x v="1"/>
    <n v="86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47"/>
    <s v="Rockwell Elementary"/>
    <n v="4.6800000000000001E-2"/>
    <x v="1"/>
    <n v="513.0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053"/>
    <s v="Rosa Parks Elementary"/>
    <n v="1.72E-2"/>
    <x v="1"/>
    <n v="603.2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992"/>
    <s v="Rose Hill Elementary"/>
    <n v="0.18179999999999999"/>
    <x v="1"/>
    <n v="475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6"/>
    <s v="Rose Hill Middle School"/>
    <n v="0.1434"/>
    <x v="1"/>
    <n v="950.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3"/>
    <s v="Rush Elementary"/>
    <n v="4.4699999999999997E-2"/>
    <x v="1"/>
    <n v="659.6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47"/>
    <s v="Sandburg Elementary"/>
    <n v="6.1699999999999998E-2"/>
    <x v="1"/>
    <n v="401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02"/>
    <s v="Smith Elementary"/>
    <n v="1.0699999999999999E-2"/>
    <x v="1"/>
    <n v="644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975"/>
    <s v="Stella Schola"/>
    <n v="3.3500000000000002E-2"/>
    <x v="1"/>
    <n v="8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265"/>
    <s v="Tesla STEM High School"/>
    <n v="2.1000000000000001E-2"/>
    <x v="1"/>
    <n v="605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490"/>
    <s v="Thoreau Elementary"/>
    <n v="0.1172"/>
    <x v="1"/>
    <n v="440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97"/>
    <s v="Timberline Middle School"/>
    <n v="7.0099999999999996E-2"/>
    <x v="1"/>
    <n v="804.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441"/>
    <s v="Twain Elementary"/>
    <n v="0.13389999999999999"/>
    <x v="1"/>
    <n v="633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958"/>
    <s v="Washington Network for Innovative Careers"/>
    <n v="2.92E-2"/>
    <x v="1"/>
    <n v="401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36"/>
    <s v="Wilder Elementary"/>
    <n v="2.7400000000000001E-2"/>
    <x v="1"/>
    <n v="341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576"/>
    <s v="Cougar Creek Elementary School"/>
    <n v="0.36409999999999998"/>
    <x v="1"/>
    <n v="373.86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477"/>
    <s v="English Crossing Elementary"/>
    <n v="0.42320000000000002"/>
    <x v="1"/>
    <n v="326.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3255"/>
    <s v="Lakewood Elementary School"/>
    <n v="0.44619999999999999"/>
    <x v="1"/>
    <n v="362.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204"/>
    <s v="Lakewood High School"/>
    <n v="0.31769999999999998"/>
    <x v="1"/>
    <n v="765.5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3893"/>
    <s v="Lakewood Middle School"/>
    <n v="0.40060000000000001"/>
    <x v="1"/>
    <n v="610.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4"/>
    <s v="Lamont School District"/>
    <n v="3137"/>
    <s v="Lamont Middle School"/>
    <n v="0.62419999999999998"/>
    <x v="0"/>
    <n v="41.41"/>
    <n v="0"/>
    <n v="41.41"/>
    <n v="1"/>
    <n v="1"/>
    <n v="41.41"/>
    <n v="15"/>
    <n v="2.7606666666666664"/>
    <n v="1.1000000000000001"/>
    <n v="36"/>
    <n v="109.3224"/>
    <n v="0.12146933333333333"/>
    <n v="67585"/>
    <n v="68937"/>
    <n v="8209.5048933333328"/>
    <n v="164.22653866666769"/>
    <n v="11848.32"/>
    <n v="0.2271"/>
    <n v="0.22070000000000001"/>
    <n v="3339.8308898797331"/>
    <n v="139.56219053333334"/>
    <n v="30.801375450706669"/>
    <n v="170.36356598404001"/>
    <n v="11883.925887863774"/>
  </r>
  <r>
    <x v="125"/>
    <s v="Liberty School District"/>
    <n v="3416"/>
    <s v="Liberty High School"/>
    <n v="0.29139999999999999"/>
    <x v="1"/>
    <n v="180.3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5"/>
    <s v="Liberty School District"/>
    <n v="4226"/>
    <s v="Liberty Jr High &amp; Elementary"/>
    <n v="0.32690000000000002"/>
    <x v="1"/>
    <n v="356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6"/>
    <s v="Lind School District"/>
    <n v="3421"/>
    <s v="Lind Elementary School"/>
    <n v="0.6825"/>
    <x v="0"/>
    <n v="98.2"/>
    <n v="0"/>
    <n v="98.2"/>
    <n v="1"/>
    <n v="1"/>
    <n v="98.2"/>
    <n v="15"/>
    <n v="6.5466666666666669"/>
    <n v="1.1000000000000001"/>
    <n v="36"/>
    <n v="259.24800000000005"/>
    <n v="0.28805333333333338"/>
    <n v="67585"/>
    <n v="68937"/>
    <n v="19468.084533333338"/>
    <n v="389.44810666666672"/>
    <n v="11848.32"/>
    <n v="0.2271"/>
    <n v="0.22070000000000001"/>
    <n v="7920.1012650613347"/>
    <n v="330.95887733333342"/>
    <n v="73.042624227466689"/>
    <n v="404.00150156080008"/>
    <n v="28181.635406622139"/>
  </r>
  <r>
    <x v="126"/>
    <s v="Lind School District"/>
    <n v="2903"/>
    <s v="Lind-Ritzville High School"/>
    <n v="0.7046"/>
    <x v="0"/>
    <n v="50.54"/>
    <n v="0"/>
    <n v="50.54"/>
    <n v="1"/>
    <n v="1"/>
    <n v="50.54"/>
    <n v="15"/>
    <n v="3.3693333333333331"/>
    <n v="1.1000000000000001"/>
    <n v="36"/>
    <n v="133.4256"/>
    <n v="0.14825066666666667"/>
    <n v="67585"/>
    <n v="68937"/>
    <n v="10019.521306666667"/>
    <n v="200.43490133333216"/>
    <n v="11848.32"/>
    <n v="0.2271"/>
    <n v="0.22070000000000001"/>
    <n v="4076.1906103482661"/>
    <n v="170.33260346666668"/>
    <n v="37.592405585093339"/>
    <n v="207.92500905176001"/>
    <n v="14504.071827400026"/>
  </r>
  <r>
    <x v="126"/>
    <s v="Lind School District"/>
    <n v="5293"/>
    <s v="Lind-Ritzville Middle School"/>
    <n v="0.72209999999999996"/>
    <x v="0"/>
    <n v="47.7"/>
    <n v="0"/>
    <n v="47.7"/>
    <n v="1"/>
    <n v="1"/>
    <n v="47.7"/>
    <n v="15"/>
    <n v="3.18"/>
    <n v="1.1000000000000001"/>
    <n v="36"/>
    <n v="125.92800000000003"/>
    <n v="0.13992000000000002"/>
    <n v="67585"/>
    <n v="68937"/>
    <n v="9456.4932000000008"/>
    <n v="189.17184000000088"/>
    <n v="11848.32"/>
    <n v="0.2271"/>
    <n v="0.22070000000000001"/>
    <n v="3847.1367652080007"/>
    <n v="160.76108400000004"/>
    <n v="35.479971238800012"/>
    <n v="196.24105523880004"/>
    <n v="13689.042860446802"/>
  </r>
  <r>
    <x v="127"/>
    <s v="Longview School District"/>
    <n v="3475"/>
    <s v="Cascade Middle School"/>
    <n v="0.62350000000000005"/>
    <x v="0"/>
    <n v="508.34"/>
    <n v="0"/>
    <n v="508.34"/>
    <n v="1"/>
    <n v="1"/>
    <n v="508.34"/>
    <n v="15"/>
    <n v="33.889333333333333"/>
    <n v="1.1000000000000001"/>
    <n v="36"/>
    <n v="1342.0176000000001"/>
    <n v="1.4911306666666668"/>
    <n v="67585"/>
    <n v="68937"/>
    <n v="100778.06610666668"/>
    <n v="2016.008661333326"/>
    <n v="11848.32"/>
    <n v="0.2271"/>
    <n v="0.22070000000000001"/>
    <n v="40999.025224860263"/>
    <n v="1713.2345794666667"/>
    <n v="378.11087168829334"/>
    <n v="2091.3454511549598"/>
    <n v="145884.4454440152"/>
  </r>
  <r>
    <x v="127"/>
    <s v="Longview School District"/>
    <n v="3211"/>
    <s v="Columbia Heights Elementary"/>
    <n v="0.5071"/>
    <x v="0"/>
    <n v="341.8"/>
    <n v="0"/>
    <n v="341.8"/>
    <n v="1"/>
    <n v="1"/>
    <n v="341.8"/>
    <n v="15"/>
    <n v="22.786666666666669"/>
    <n v="1.1000000000000001"/>
    <n v="36"/>
    <n v="902.3520000000002"/>
    <n v="1.0026133333333336"/>
    <n v="67585"/>
    <n v="68937"/>
    <n v="67761.622133333352"/>
    <n v="1355.5332266666665"/>
    <n v="11848.32"/>
    <n v="0.2271"/>
    <n v="0.22070000000000001"/>
    <n v="27567.114179205339"/>
    <n v="1151.9525893333337"/>
    <n v="254.23593646586676"/>
    <n v="1406.1885257992003"/>
    <n v="98090.458065004554"/>
  </r>
  <r>
    <x v="127"/>
    <s v="Longview School District"/>
    <n v="2369"/>
    <s v="Columbia Valley Garden Elem Schl"/>
    <n v="0.48959999999999998"/>
    <x v="1"/>
    <n v="338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5312"/>
    <s v="Discovery High School"/>
    <n v="0.71460000000000001"/>
    <x v="0"/>
    <n v="86.14"/>
    <n v="0"/>
    <n v="86.14"/>
    <n v="1"/>
    <n v="1"/>
    <n v="86.14"/>
    <n v="15"/>
    <n v="5.7426666666666666"/>
    <n v="1.1000000000000001"/>
    <n v="36"/>
    <n v="227.40960000000001"/>
    <n v="0.25267733333333336"/>
    <n v="67585"/>
    <n v="68937"/>
    <n v="17077.197573333335"/>
    <n v="341.61975466666627"/>
    <n v="11848.32"/>
    <n v="0.2271"/>
    <n v="0.22070000000000001"/>
    <n v="6947.4289508389338"/>
    <n v="290.31362213333335"/>
    <n v="64.072216404826676"/>
    <n v="354.38583853816004"/>
    <n v="24720.632117377096"/>
  </r>
  <r>
    <x v="127"/>
    <s v="Longview School District"/>
    <n v="5400"/>
    <s v="Discovery High School-Achieve"/>
    <n v="0.68469999999999998"/>
    <x v="0"/>
    <n v="26.799999999999997"/>
    <n v="0"/>
    <n v="26.799999999999997"/>
    <n v="1"/>
    <n v="1"/>
    <n v="26.799999999999997"/>
    <n v="15"/>
    <n v="1.7866666666666664"/>
    <n v="1.1000000000000001"/>
    <n v="36"/>
    <n v="70.751999999999995"/>
    <n v="7.8613333333333327E-2"/>
    <n v="67585"/>
    <n v="68937"/>
    <n v="5313.0821333333333"/>
    <n v="106.28522666666595"/>
    <n v="11848.32"/>
    <n v="0.2271"/>
    <n v="0.22070000000000001"/>
    <n v="2161.494031605333"/>
    <n v="90.322789333333318"/>
    <n v="19.934239605866665"/>
    <n v="110.25702893919998"/>
    <n v="7691.1184205445315"/>
  </r>
  <r>
    <x v="127"/>
    <s v="Longview School District"/>
    <n v="2319"/>
    <s v="Kessler Elementary School"/>
    <n v="0.78620000000000001"/>
    <x v="0"/>
    <n v="272.02"/>
    <n v="0"/>
    <n v="272.02"/>
    <n v="1"/>
    <n v="1"/>
    <n v="272.02"/>
    <n v="15"/>
    <n v="18.134666666666664"/>
    <n v="1.1000000000000001"/>
    <n v="36"/>
    <n v="718.13279999999986"/>
    <n v="0.79792533333333315"/>
    <n v="67585"/>
    <n v="68937"/>
    <n v="53927.783653333325"/>
    <n v="1078.7950506666602"/>
    <n v="11848.32"/>
    <n v="0.2271"/>
    <n v="0.22070000000000001"/>
    <n v="21939.164420794128"/>
    <n v="916.77631173333316"/>
    <n v="202.33253199954663"/>
    <n v="1119.1088437328799"/>
    <n v="78064.851968527015"/>
  </r>
  <r>
    <x v="127"/>
    <s v="Longview School District"/>
    <n v="5614"/>
    <s v="Longview Virtual Academy"/>
    <n v="0.48480000000000001"/>
    <x v="1"/>
    <n v="64.8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3151"/>
    <s v="Mark Morris High School"/>
    <n v="0.45500000000000002"/>
    <x v="1"/>
    <n v="861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3658"/>
    <s v="Mint Valley Elementary"/>
    <n v="0.70440000000000003"/>
    <x v="0"/>
    <n v="366.32"/>
    <n v="0"/>
    <n v="366.32"/>
    <n v="1"/>
    <n v="1"/>
    <n v="366.32"/>
    <n v="15"/>
    <n v="24.421333333333333"/>
    <n v="1.1000000000000001"/>
    <n v="36"/>
    <n v="967.08480000000009"/>
    <n v="1.0745386666666668"/>
    <n v="67585"/>
    <n v="68937"/>
    <n v="72622.695786666678"/>
    <n v="1452.7762773333234"/>
    <n v="11848.32"/>
    <n v="0.2271"/>
    <n v="0.22070000000000001"/>
    <n v="29544.71991259947"/>
    <n v="1234.5912010666666"/>
    <n v="272.47427807541334"/>
    <n v="1507.06547914208"/>
    <n v="105127.25745574155"/>
  </r>
  <r>
    <x v="127"/>
    <s v="Longview School District"/>
    <n v="2831"/>
    <s v="Monticello Middle School"/>
    <n v="0.74729999999999996"/>
    <x v="0"/>
    <n v="564.58000000000004"/>
    <n v="0"/>
    <n v="564.58000000000004"/>
    <n v="1"/>
    <n v="1"/>
    <n v="564.58000000000004"/>
    <n v="15"/>
    <n v="37.638666666666673"/>
    <n v="1.1000000000000001"/>
    <n v="36"/>
    <n v="1490.4912000000004"/>
    <n v="1.6561013333333339"/>
    <n v="67585"/>
    <n v="68937"/>
    <n v="111927.60861333337"/>
    <n v="2239.0490026666666"/>
    <n v="11848.32"/>
    <n v="0.2271"/>
    <n v="0.22070000000000001"/>
    <n v="45534.936580736554"/>
    <n v="1902.777626933334"/>
    <n v="419.94302226418682"/>
    <n v="2322.7206491975207"/>
    <n v="162024.3148459341"/>
  </r>
  <r>
    <x v="127"/>
    <s v="Longview School District"/>
    <n v="4574"/>
    <s v="Mt. Solo Middle School"/>
    <n v="0.51119999999999999"/>
    <x v="0"/>
    <n v="421.29"/>
    <n v="0"/>
    <n v="421.29"/>
    <n v="1"/>
    <n v="1"/>
    <n v="421.29"/>
    <n v="15"/>
    <n v="28.086000000000002"/>
    <n v="1.1000000000000001"/>
    <n v="36"/>
    <n v="1112.2056000000002"/>
    <n v="1.2357840000000002"/>
    <n v="67585"/>
    <n v="68937"/>
    <n v="83520.461640000009"/>
    <n v="1670.7799680000026"/>
    <n v="11848.32"/>
    <n v="0.2271"/>
    <n v="0.22070000000000001"/>
    <n v="33978.202260261605"/>
    <n v="1419.8540268000002"/>
    <n v="313.36178371476007"/>
    <n v="1733.2158105147603"/>
    <n v="120902.65967877637"/>
  </r>
  <r>
    <x v="127"/>
    <s v="Longview School District"/>
    <n v="2914"/>
    <s v="Northlake Elementary School"/>
    <n v="0.753"/>
    <x v="0"/>
    <n v="305.51"/>
    <n v="0"/>
    <n v="305.51"/>
    <n v="1"/>
    <n v="1"/>
    <n v="305.51"/>
    <n v="15"/>
    <n v="20.367333333333331"/>
    <n v="1.1000000000000001"/>
    <n v="36"/>
    <n v="806.54639999999995"/>
    <n v="0.89616266666666666"/>
    <n v="67585"/>
    <n v="68937"/>
    <n v="60567.153826666668"/>
    <n v="1211.6119253333309"/>
    <n v="11848.32"/>
    <n v="0.2271"/>
    <n v="0.22070000000000001"/>
    <n v="24640.225432677067"/>
    <n v="1029.6460958666667"/>
    <n v="227.24289335777334"/>
    <n v="1256.8889892244399"/>
    <n v="87675.880173901503"/>
  </r>
  <r>
    <x v="127"/>
    <s v="Longview School District"/>
    <n v="2726"/>
    <s v="Olympic Elementary School"/>
    <n v="0.72799999999999998"/>
    <x v="0"/>
    <n v="337.11"/>
    <n v="0"/>
    <n v="337.11"/>
    <n v="1"/>
    <n v="1"/>
    <n v="337.11"/>
    <n v="15"/>
    <n v="22.474"/>
    <n v="1.1000000000000001"/>
    <n v="36"/>
    <n v="889.97040000000015"/>
    <n v="0.98885600000000018"/>
    <n v="67585"/>
    <n v="68937"/>
    <n v="66831.832760000019"/>
    <n v="1336.9333119999937"/>
    <n v="11848.32"/>
    <n v="0.2271"/>
    <n v="0.22070000000000001"/>
    <n v="27188.852723674405"/>
    <n v="1136.1461012000002"/>
    <n v="250.74744453484004"/>
    <n v="1386.8935457348402"/>
    <n v="96744.512341409267"/>
  </r>
  <r>
    <x v="127"/>
    <s v="Longview School District"/>
    <n v="2416"/>
    <s v="R A Long High School"/>
    <n v="0.63480000000000003"/>
    <x v="0"/>
    <n v="896.93000000000006"/>
    <n v="0"/>
    <n v="896.93000000000006"/>
    <n v="1"/>
    <n v="1"/>
    <n v="896.93000000000006"/>
    <n v="15"/>
    <n v="59.795333333333339"/>
    <n v="1.1000000000000001"/>
    <n v="36"/>
    <n v="2367.8952000000004"/>
    <n v="2.630994666666667"/>
    <n v="67585"/>
    <n v="68937"/>
    <n v="177815.77454666668"/>
    <n v="3557.1047893333307"/>
    <n v="11848.32"/>
    <n v="0.2271"/>
    <n v="0.22070000000000001"/>
    <n v="72339.882155513871"/>
    <n v="3022.8813222666668"/>
    <n v="667.14990782425332"/>
    <n v="3690.03123009092"/>
    <n v="257402.79272160481"/>
  </r>
  <r>
    <x v="127"/>
    <s v="Longview School District"/>
    <n v="3019"/>
    <s v="Robert Gray Elementary"/>
    <n v="0.41289999999999999"/>
    <x v="1"/>
    <n v="423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2370"/>
    <s v="Saint Helens Elementary"/>
    <n v="0.8609"/>
    <x v="0"/>
    <n v="339.83"/>
    <n v="0"/>
    <n v="339.83"/>
    <n v="1"/>
    <n v="1"/>
    <n v="339.83"/>
    <n v="15"/>
    <n v="22.655333333333331"/>
    <n v="1.1000000000000001"/>
    <n v="36"/>
    <n v="897.1511999999999"/>
    <n v="0.99683466666666654"/>
    <n v="67585"/>
    <n v="68937"/>
    <n v="67371.070946666659"/>
    <n v="1347.7204693333333"/>
    <n v="11848.32"/>
    <n v="0.2271"/>
    <n v="0.22070000000000001"/>
    <n v="27408.228237329862"/>
    <n v="1145.3131902666667"/>
    <n v="252.77062109185334"/>
    <n v="1398.0838113585201"/>
    <n v="97525.103464688378"/>
  </r>
  <r>
    <x v="128"/>
    <s v="Loon Lake School District"/>
    <n v="2480"/>
    <s v="Loon Lake Elementary School"/>
    <n v="0.72430000000000005"/>
    <x v="0"/>
    <n v="99.3"/>
    <n v="0"/>
    <n v="99.3"/>
    <n v="1"/>
    <n v="1"/>
    <n v="99.3"/>
    <n v="15"/>
    <n v="6.62"/>
    <n v="1.1000000000000001"/>
    <n v="36"/>
    <n v="262.15200000000004"/>
    <n v="0.29128000000000004"/>
    <n v="67585"/>
    <n v="68937"/>
    <n v="19686.158800000001"/>
    <n v="393.81056000000171"/>
    <n v="11848.32"/>
    <n v="0.2271"/>
    <n v="0.22070000000000001"/>
    <n v="8008.8193036720004"/>
    <n v="334.66615600000006"/>
    <n v="73.86082062920002"/>
    <n v="408.52697662920008"/>
    <n v="28497.315640301204"/>
  </r>
  <r>
    <x v="128"/>
    <s v="Loon Lake School District"/>
    <n v="1922"/>
    <s v="Loon Lake Homelink Program"/>
    <n v="0.26400000000000001"/>
    <x v="1"/>
    <n v="159.9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4178"/>
    <s v="Decatur Elementary"/>
    <n v="0"/>
    <x v="1"/>
    <n v="5.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4107"/>
    <s v="Lopez Elementary School"/>
    <n v="0.44109999999999999"/>
    <x v="1"/>
    <n v="103.5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2632"/>
    <s v="Lopez Middle High School"/>
    <n v="0.46710000000000002"/>
    <x v="1"/>
    <n v="123.9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0"/>
    <s v="Lumen Public School"/>
    <n v="5609"/>
    <s v="Lumen High School"/>
    <n v="0.90629999999999999"/>
    <x v="0"/>
    <n v="36.74"/>
    <n v="0"/>
    <n v="36.74"/>
    <n v="1.04"/>
    <n v="1.04"/>
    <n v="36.74"/>
    <n v="15"/>
    <n v="2.4493333333333336"/>
    <n v="1.1000000000000001"/>
    <n v="36"/>
    <n v="96.993600000000015"/>
    <n v="0.10777066666666668"/>
    <n v="67585"/>
    <n v="68937"/>
    <n v="7575.0277269333355"/>
    <n v="151.53417898666521"/>
    <n v="11848.32"/>
    <n v="0.2271"/>
    <n v="0.22070000000000001"/>
    <n v="3030.6337353689178"/>
    <n v="128.77603176533336"/>
    <n v="28.420870210609074"/>
    <n v="157.19690197594244"/>
    <n v="10914.392543264861"/>
  </r>
  <r>
    <x v="131"/>
    <s v="Lummi Tribal Agency"/>
    <n v="5373"/>
    <s v="Lummi Nation School"/>
    <n v="0.84160000000000001"/>
    <x v="0"/>
    <n v="396.96"/>
    <n v="0"/>
    <n v="396.96"/>
    <n v="1.1000000000000001"/>
    <n v="1.1000000000000001"/>
    <n v="396.96"/>
    <n v="15"/>
    <n v="26.463999999999999"/>
    <n v="1.1000000000000001"/>
    <n v="36"/>
    <n v="1047.9744000000001"/>
    <n v="1.1644160000000001"/>
    <n v="67585"/>
    <n v="68937"/>
    <n v="86566.760896000007"/>
    <n v="1731.7194752000214"/>
    <n v="11848.32"/>
    <n v="0.2271"/>
    <n v="0.22070000000000001"/>
    <n v="33837.875268778247"/>
    <n v="1471.6413395200007"/>
    <n v="324.79124363206415"/>
    <n v="1796.4325831520648"/>
    <n v="123932.78822313035"/>
  </r>
  <r>
    <x v="132"/>
    <s v="Lyle School District"/>
    <n v="3049"/>
    <s v="Dallesport Elementary"/>
    <n v="0.63249999999999995"/>
    <x v="0"/>
    <n v="98.9"/>
    <n v="0"/>
    <n v="98.9"/>
    <n v="1"/>
    <n v="1"/>
    <n v="98.9"/>
    <n v="15"/>
    <n v="6.5933333333333337"/>
    <n v="1.1000000000000001"/>
    <n v="36"/>
    <n v="261.096"/>
    <n v="0.29010666666666668"/>
    <n v="67585"/>
    <n v="68937"/>
    <n v="19606.859066666668"/>
    <n v="392.22421333333477"/>
    <n v="11848.32"/>
    <n v="0.2271"/>
    <n v="0.22070000000000001"/>
    <n v="7976.5581987226678"/>
    <n v="333.31805466666668"/>
    <n v="73.563294664933338"/>
    <n v="406.88134933160001"/>
    <n v="28382.522828054272"/>
  </r>
  <r>
    <x v="132"/>
    <s v="Lyle School District"/>
    <n v="3111"/>
    <s v="Lyle High School"/>
    <n v="0.58199999999999996"/>
    <x v="0"/>
    <n v="63.9"/>
    <n v="0"/>
    <n v="63.9"/>
    <n v="1"/>
    <n v="1"/>
    <n v="63.9"/>
    <n v="15"/>
    <n v="4.26"/>
    <n v="1.1000000000000001"/>
    <n v="36"/>
    <n v="168.696"/>
    <n v="0.18744"/>
    <n v="67585"/>
    <n v="68937"/>
    <n v="12668.1324"/>
    <n v="253.41887999999926"/>
    <n v="11848.32"/>
    <n v="0.2271"/>
    <n v="0.22070000000000001"/>
    <n v="5153.7115156559994"/>
    <n v="215.35918799999999"/>
    <n v="47.529772791599996"/>
    <n v="262.88896079159997"/>
    <n v="18338.151756447594"/>
  </r>
  <r>
    <x v="132"/>
    <s v="Lyle School District"/>
    <n v="3643"/>
    <s v="Lyle Middle School"/>
    <n v="0.6603"/>
    <x v="0"/>
    <n v="45.91"/>
    <n v="0"/>
    <n v="45.91"/>
    <n v="1"/>
    <n v="1"/>
    <n v="45.91"/>
    <n v="15"/>
    <n v="3.0606666666666666"/>
    <n v="1.1000000000000001"/>
    <n v="36"/>
    <n v="121.20240000000001"/>
    <n v="0.13466933333333334"/>
    <n v="67585"/>
    <n v="68937"/>
    <n v="9101.626893333334"/>
    <n v="182.07293866666623"/>
    <n v="11848.32"/>
    <n v="0.2271"/>
    <n v="0.22070000000000001"/>
    <n v="3702.7683205597332"/>
    <n v="154.72833053333335"/>
    <n v="34.148542548706672"/>
    <n v="188.87687308204002"/>
    <n v="13175.345025641773"/>
  </r>
  <r>
    <x v="133"/>
    <s v="Lynden School District"/>
    <n v="3417"/>
    <s v="Fisher Elementary School"/>
    <n v="0.4224"/>
    <x v="1"/>
    <n v="372.0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5466"/>
    <s v="IMPACT Reengagement Program"/>
    <n v="0"/>
    <x v="1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324"/>
    <s v="Isom Elementary School"/>
    <n v="0.29549999999999998"/>
    <x v="1"/>
    <n v="420.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1983"/>
    <s v="Lynden Academy"/>
    <n v="7.2999999999999995E-2"/>
    <x v="1"/>
    <n v="455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201"/>
    <s v="Lynden High School"/>
    <n v="0.31419999999999998"/>
    <x v="1"/>
    <n v="971.35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2219"/>
    <s v="Lynden Middle School"/>
    <n v="0.36609999999999998"/>
    <x v="1"/>
    <n v="622.8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517"/>
    <s v="Vossbeck Elementary School"/>
    <n v="0.3453"/>
    <x v="1"/>
    <n v="454.5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4"/>
    <s v="Mabton School District"/>
    <n v="3070"/>
    <s v="Artz Fox Elementary"/>
    <n v="0.91379999999999995"/>
    <x v="0"/>
    <n v="464.1"/>
    <n v="0"/>
    <n v="464.1"/>
    <n v="1"/>
    <n v="1"/>
    <n v="464.1"/>
    <n v="15"/>
    <n v="30.94"/>
    <n v="1.1000000000000001"/>
    <n v="36"/>
    <n v="1225.2240000000002"/>
    <n v="1.3613600000000001"/>
    <n v="67585"/>
    <n v="68937"/>
    <n v="92007.515600000013"/>
    <n v="1840.5587200000009"/>
    <n v="11848.32"/>
    <n v="0.2271"/>
    <n v="0.22070000000000001"/>
    <n v="37430.947017464008"/>
    <n v="1564.1345720000004"/>
    <n v="345.20450004040009"/>
    <n v="1909.3390720404004"/>
    <n v="133188.36040950441"/>
  </r>
  <r>
    <x v="134"/>
    <s v="Mabton School District"/>
    <n v="5289"/>
    <s v="Mabton Jr. Sr. High"/>
    <n v="0.91369999999999996"/>
    <x v="0"/>
    <n v="374.3"/>
    <n v="0"/>
    <n v="374.3"/>
    <n v="1"/>
    <n v="1"/>
    <n v="374.3"/>
    <n v="15"/>
    <n v="24.953333333333333"/>
    <n v="1.1000000000000001"/>
    <n v="36"/>
    <n v="988.15200000000004"/>
    <n v="1.0979466666666666"/>
    <n v="67585"/>
    <n v="68937"/>
    <n v="74204.72546666667"/>
    <n v="1484.4238933333254"/>
    <n v="11848.32"/>
    <n v="0.2271"/>
    <n v="0.22070000000000001"/>
    <n v="30188.328956338664"/>
    <n v="1261.4858226666665"/>
    <n v="278.40992106253333"/>
    <n v="1539.8957437291999"/>
    <n v="107417.37406006786"/>
  </r>
  <r>
    <x v="134"/>
    <s v="Mabton School District"/>
    <n v="5443"/>
    <s v="Mabton Step Up To College"/>
    <n v="0"/>
    <x v="1"/>
    <n v="3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5"/>
    <s v="Mansfield School District"/>
    <n v="2233"/>
    <s v="Mansfield Elem and High School"/>
    <n v="0.68479999999999996"/>
    <x v="0"/>
    <n v="87.29"/>
    <n v="0"/>
    <n v="87.29"/>
    <n v="1"/>
    <n v="1"/>
    <n v="87.29"/>
    <n v="15"/>
    <n v="5.8193333333333337"/>
    <n v="1.1000000000000001"/>
    <n v="36"/>
    <n v="230.44560000000001"/>
    <n v="0.2560506666666667"/>
    <n v="67585"/>
    <n v="68937"/>
    <n v="17305.18430666667"/>
    <n v="346.18050133333236"/>
    <n v="11848.32"/>
    <n v="0.2271"/>
    <n v="0.22070000000000001"/>
    <n v="7040.1796275682673"/>
    <n v="294.18941346666668"/>
    <n v="64.927603552093345"/>
    <n v="359.11701701876001"/>
    <n v="25050.661452587032"/>
  </r>
  <r>
    <x v="136"/>
    <s v="Manson School District"/>
    <n v="2196"/>
    <s v="Manson Elementary"/>
    <n v="0.71950000000000003"/>
    <x v="0"/>
    <n v="231.21"/>
    <n v="0"/>
    <n v="231.21"/>
    <n v="1"/>
    <n v="1"/>
    <n v="231.21"/>
    <n v="15"/>
    <n v="15.414"/>
    <n v="1.1000000000000001"/>
    <n v="36"/>
    <n v="610.39440000000002"/>
    <n v="0.67821600000000004"/>
    <n v="67585"/>
    <n v="68937"/>
    <n v="45837.228360000001"/>
    <n v="916.94803200000024"/>
    <n v="11848.32"/>
    <n v="0.2271"/>
    <n v="0.22070000000000001"/>
    <n v="18647.725188338401"/>
    <n v="779.23627319999991"/>
    <n v="171.97744549523998"/>
    <n v="951.21371869523989"/>
    <n v="66353.115299033641"/>
  </r>
  <r>
    <x v="136"/>
    <s v="Manson School District"/>
    <n v="2623"/>
    <s v="Manson High School"/>
    <n v="0.68049999999999999"/>
    <x v="0"/>
    <n v="218"/>
    <n v="0"/>
    <n v="218"/>
    <n v="1"/>
    <n v="1"/>
    <n v="218"/>
    <n v="15"/>
    <n v="14.533333333333333"/>
    <n v="1.1000000000000001"/>
    <n v="36"/>
    <n v="575.5200000000001"/>
    <n v="0.63946666666666674"/>
    <n v="67585"/>
    <n v="68937"/>
    <n v="43218.354666666673"/>
    <n v="864.5589333333337"/>
    <n v="11848.32"/>
    <n v="0.2271"/>
    <n v="0.22070000000000001"/>
    <n v="17582.302197386671"/>
    <n v="734.71522666666669"/>
    <n v="162.15165052533334"/>
    <n v="896.86687719200006"/>
    <n v="62562.082674578676"/>
  </r>
  <r>
    <x v="136"/>
    <s v="Manson School District"/>
    <n v="5286"/>
    <s v="Manson Middle School"/>
    <n v="0.68320000000000003"/>
    <x v="0"/>
    <n v="163.58000000000001"/>
    <n v="0"/>
    <n v="163.58000000000001"/>
    <n v="1"/>
    <n v="1"/>
    <n v="163.58000000000001"/>
    <n v="15"/>
    <n v="10.905333333333335"/>
    <n v="1.1000000000000001"/>
    <n v="36"/>
    <n v="431.85120000000012"/>
    <n v="0.4798346666666668"/>
    <n v="67585"/>
    <n v="68937"/>
    <n v="32429.625946666674"/>
    <n v="648.73646933333657"/>
    <n v="11848.32"/>
    <n v="0.2271"/>
    <n v="0.22070000000000001"/>
    <n v="13193.178869029871"/>
    <n v="551.30604026666686"/>
    <n v="121.67324308685338"/>
    <n v="672.97928335352026"/>
    <n v="46944.520568383399"/>
  </r>
  <r>
    <x v="137"/>
    <s v="Mary M Knight School District"/>
    <n v="5444"/>
    <s v="Mary M. Knight School"/>
    <n v="0.70289999999999997"/>
    <x v="0"/>
    <n v="156.34000000000003"/>
    <n v="0"/>
    <n v="156.34000000000003"/>
    <n v="1"/>
    <n v="1"/>
    <n v="156.34000000000003"/>
    <n v="15"/>
    <n v="10.422666666666668"/>
    <n v="1.1000000000000001"/>
    <n v="36"/>
    <n v="412.7376000000001"/>
    <n v="0.45859733333333347"/>
    <n v="67585"/>
    <n v="68937"/>
    <n v="30994.300773333343"/>
    <n v="620.0235946666653"/>
    <n v="11848.32"/>
    <n v="0.2271"/>
    <n v="0.22070000000000001"/>
    <n v="12609.252869446937"/>
    <n v="526.90540613333349"/>
    <n v="116.28802313362671"/>
    <n v="643.19342926696015"/>
    <n v="44866.770666713906"/>
  </r>
  <r>
    <x v="137"/>
    <s v="Mary M Knight School District"/>
    <n v="5445"/>
    <s v="Washington Connections Academy"/>
    <n v="0.15129999999999999"/>
    <x v="1"/>
    <n v="1912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8"/>
    <s v="Mary Walker School District"/>
    <n v="5446"/>
    <s v="Mary Walker Alternative Learning Experience"/>
    <n v="0.6512"/>
    <x v="0"/>
    <n v="60.89"/>
    <n v="0"/>
    <n v="60.89"/>
    <n v="1"/>
    <n v="1"/>
    <n v="60.89"/>
    <n v="15"/>
    <n v="4.059333333333333"/>
    <n v="1.1000000000000001"/>
    <n v="36"/>
    <n v="160.74959999999999"/>
    <n v="0.17861066666666664"/>
    <n v="67585"/>
    <n v="68937"/>
    <n v="12071.401906666664"/>
    <n v="241.48162133333426"/>
    <n v="11848.32"/>
    <n v="0.2271"/>
    <n v="0.22070000000000001"/>
    <n v="4910.9467009122654"/>
    <n v="205.21472546666664"/>
    <n v="45.290889910493327"/>
    <n v="250.50561537715996"/>
    <n v="17474.335844289424"/>
  </r>
  <r>
    <x v="138"/>
    <s v="Mary Walker School District"/>
    <n v="3311"/>
    <s v="Mary Walker High School"/>
    <n v="0.71509999999999996"/>
    <x v="0"/>
    <n v="116.31"/>
    <n v="0"/>
    <n v="116.31"/>
    <n v="1"/>
    <n v="1"/>
    <n v="116.31"/>
    <n v="15"/>
    <n v="7.7540000000000004"/>
    <n v="1.1000000000000001"/>
    <n v="36"/>
    <n v="307.05840000000001"/>
    <n v="0.34117599999999998"/>
    <n v="67585"/>
    <n v="68937"/>
    <n v="23058.379959999998"/>
    <n v="461.26995199999874"/>
    <n v="11848.32"/>
    <n v="0.2271"/>
    <n v="0.22070000000000001"/>
    <n v="9380.7227916423981"/>
    <n v="391.9941652"/>
    <n v="86.513112259639996"/>
    <n v="478.50727745964002"/>
    <n v="33378.879981102036"/>
  </r>
  <r>
    <x v="138"/>
    <s v="Mary Walker School District"/>
    <n v="2297"/>
    <s v="Springdale Elementary"/>
    <n v="0.78790000000000004"/>
    <x v="0"/>
    <n v="150.22"/>
    <n v="0"/>
    <n v="150.22"/>
    <n v="1"/>
    <n v="1"/>
    <n v="150.22"/>
    <n v="15"/>
    <n v="10.014666666666667"/>
    <n v="1.1000000000000001"/>
    <n v="36"/>
    <n v="396.58080000000001"/>
    <n v="0.44064533333333333"/>
    <n v="67585"/>
    <n v="68937"/>
    <n v="29781.014853333334"/>
    <n v="595.75249066666584"/>
    <n v="11848.32"/>
    <n v="0.2271"/>
    <n v="0.22070000000000001"/>
    <n v="12115.657963722133"/>
    <n v="506.27945573333329"/>
    <n v="111.73587588034667"/>
    <n v="618.01533161368002"/>
    <n v="43110.440639335815"/>
  </r>
  <r>
    <x v="138"/>
    <s v="Mary Walker School District"/>
    <n v="3894"/>
    <s v="Springdale Middle School"/>
    <n v="0.80479999999999996"/>
    <x v="0"/>
    <n v="93.2"/>
    <n v="0"/>
    <n v="93.2"/>
    <n v="1"/>
    <n v="1"/>
    <n v="93.2"/>
    <n v="15"/>
    <n v="6.2133333333333338"/>
    <n v="1.1000000000000001"/>
    <n v="36"/>
    <n v="246.04800000000006"/>
    <n v="0.27338666666666672"/>
    <n v="67585"/>
    <n v="68937"/>
    <n v="18476.837866666672"/>
    <n v="369.61877333333177"/>
    <n v="11848.32"/>
    <n v="0.2271"/>
    <n v="0.22070000000000001"/>
    <n v="7516.8374531946683"/>
    <n v="314.10761066666674"/>
    <n v="69.323549674133346"/>
    <n v="383.43116034080009"/>
    <n v="26746.725253535471"/>
  </r>
  <r>
    <x v="139"/>
    <s v="Marysville School District"/>
    <n v="1656"/>
    <s v="10th Street School"/>
    <n v="0.29899999999999999"/>
    <x v="1"/>
    <n v="172.4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4454"/>
    <s v="Allen Creek Elementary School"/>
    <n v="0.4239"/>
    <x v="1"/>
    <n v="554.2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059"/>
    <s v="Cascade Elementary"/>
    <n v="0.52969999999999995"/>
    <x v="0"/>
    <n v="367.16"/>
    <n v="0"/>
    <n v="367.16"/>
    <n v="1.1600000000000001"/>
    <n v="1.1600000000000001"/>
    <n v="367.16"/>
    <n v="15"/>
    <n v="24.477333333333334"/>
    <n v="1.1000000000000001"/>
    <n v="36"/>
    <n v="969.30240000000015"/>
    <n v="1.0770026666666668"/>
    <n v="67585"/>
    <n v="68937"/>
    <n v="84435.501262933351"/>
    <n v="1689.0848221866763"/>
    <n v="11848.32"/>
    <n v="0.2271"/>
    <n v="0.22070000000000001"/>
    <n v="32308.755592588765"/>
    <n v="1435.4097680853338"/>
    <n v="316.79493581643317"/>
    <n v="1752.2047039017671"/>
    <n v="120185.54638161055"/>
  </r>
  <r>
    <x v="139"/>
    <s v="Marysville School District"/>
    <n v="4357"/>
    <s v="Cedarcrest School"/>
    <n v="0.52290000000000003"/>
    <x v="0"/>
    <n v="837.04"/>
    <n v="0"/>
    <n v="837.04"/>
    <n v="1.1600000000000001"/>
    <n v="1.1600000000000001"/>
    <n v="837.04"/>
    <n v="15"/>
    <n v="55.802666666666667"/>
    <n v="1.1000000000000001"/>
    <n v="36"/>
    <n v="2209.7856000000002"/>
    <n v="2.4553173333333334"/>
    <n v="67585"/>
    <n v="68937"/>
    <n v="192493.4414890667"/>
    <n v="3850.7232802133367"/>
    <n v="11848.32"/>
    <n v="0.2271"/>
    <n v="0.22070000000000001"/>
    <n v="73656.500656990131"/>
    <n v="3272.4027461546675"/>
    <n v="722.21928607633515"/>
    <n v="3994.6220322310028"/>
    <n v="273995.28745850112"/>
  </r>
  <r>
    <x v="139"/>
    <s v="Marysville School District"/>
    <n v="5123"/>
    <s v="Grove Elementary"/>
    <n v="0.41310000000000002"/>
    <x v="1"/>
    <n v="392.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1657"/>
    <s v="Heritage School"/>
    <n v="0.70509999999999995"/>
    <x v="0"/>
    <n v="88.21"/>
    <n v="0"/>
    <n v="88.21"/>
    <n v="1.1600000000000001"/>
    <n v="1.1600000000000001"/>
    <n v="88.21"/>
    <n v="15"/>
    <n v="5.8806666666666665"/>
    <n v="1.1000000000000001"/>
    <n v="36"/>
    <n v="232.87440000000001"/>
    <n v="0.25874933333333333"/>
    <n v="67585"/>
    <n v="68937"/>
    <n v="20285.585484266667"/>
    <n v="405.80175445333589"/>
    <n v="11848.32"/>
    <n v="0.2271"/>
    <n v="0.22070000000000001"/>
    <n v="7762.1618118048118"/>
    <n v="344.85645397866671"/>
    <n v="76.10981939309174"/>
    <n v="420.96627337175846"/>
    <n v="28874.515323896576"/>
  </r>
  <r>
    <x v="139"/>
    <s v="Marysville School District"/>
    <n v="4323"/>
    <s v="Kellogg Marsh Elementary School"/>
    <n v="0.50370000000000004"/>
    <x v="0"/>
    <n v="462.89"/>
    <n v="0"/>
    <n v="462.89"/>
    <n v="1.1600000000000001"/>
    <n v="1.1600000000000001"/>
    <n v="462.89"/>
    <n v="15"/>
    <n v="30.859333333333332"/>
    <n v="1.1000000000000001"/>
    <n v="36"/>
    <n v="1222.0296000000001"/>
    <n v="1.3578106666666667"/>
    <n v="67585"/>
    <n v="68937"/>
    <n v="106450.45533173335"/>
    <n v="2129.4816247466661"/>
    <n v="11848.32"/>
    <n v="0.2271"/>
    <n v="0.22070000000000001"/>
    <n v="40732.650278498229"/>
    <n v="1809.6656159413337"/>
    <n v="399.39320143825239"/>
    <n v="2209.0588173795859"/>
    <n v="151521.64605235783"/>
  </r>
  <r>
    <x v="139"/>
    <s v="Marysville School District"/>
    <n v="1927"/>
    <s v="Legacy High School"/>
    <n v="0.52449999999999997"/>
    <x v="0"/>
    <n v="252.02"/>
    <n v="0"/>
    <n v="252.02"/>
    <n v="1.1600000000000001"/>
    <n v="1.1600000000000001"/>
    <n v="252.02"/>
    <n v="15"/>
    <n v="16.801333333333336"/>
    <n v="1.1000000000000001"/>
    <n v="36"/>
    <n v="665.33280000000013"/>
    <n v="0.73925866666666684"/>
    <n v="67585"/>
    <n v="68937"/>
    <n v="57956.84450453335"/>
    <n v="1159.3941521066736"/>
    <n v="11848.32"/>
    <n v="0.2271"/>
    <n v="0.22070000000000001"/>
    <n v="22176.850921789468"/>
    <n v="985.27064427733364"/>
    <n v="217.44923119200755"/>
    <n v="1202.7198754693411"/>
    <n v="82495.809453898823"/>
  </r>
  <r>
    <x v="139"/>
    <s v="Marysville School District"/>
    <n v="3964"/>
    <s v="Liberty Elementary"/>
    <n v="0.71560000000000001"/>
    <x v="0"/>
    <n v="382.45"/>
    <n v="0"/>
    <n v="382.45"/>
    <n v="1.1600000000000001"/>
    <n v="1.1600000000000001"/>
    <n v="382.45"/>
    <n v="15"/>
    <n v="25.496666666666666"/>
    <n v="1.1000000000000001"/>
    <n v="36"/>
    <n v="1009.6680000000001"/>
    <n v="1.1218533333333334"/>
    <n v="67585"/>
    <n v="68937"/>
    <n v="87951.73073866668"/>
    <n v="1759.4250197333313"/>
    <n v="11848.32"/>
    <n v="0.2271"/>
    <n v="0.22070000000000001"/>
    <n v="33654.220439006349"/>
    <n v="1495.1859293066668"/>
    <n v="329.98753459798138"/>
    <n v="1825.1734639046481"/>
    <n v="125190.54966131102"/>
  </r>
  <r>
    <x v="139"/>
    <s v="Marysville School District"/>
    <n v="4150"/>
    <s v="Marshall Elementary"/>
    <n v="0.54039999999999999"/>
    <x v="0"/>
    <n v="332.42"/>
    <n v="0"/>
    <n v="332.42"/>
    <n v="1.1600000000000001"/>
    <n v="1.1600000000000001"/>
    <n v="332.42"/>
    <n v="15"/>
    <n v="22.161333333333335"/>
    <n v="1.1000000000000001"/>
    <n v="36"/>
    <n v="877.58880000000011"/>
    <n v="0.97509866666666678"/>
    <n v="67585"/>
    <n v="68937"/>
    <n v="76446.370328533347"/>
    <n v="1529.266740906678"/>
    <n v="11848.32"/>
    <n v="0.2271"/>
    <n v="0.22070000000000001"/>
    <n v="29251.76090556803"/>
    <n v="1299.5939511573338"/>
    <n v="286.8203850204236"/>
    <n v="1586.4143361777574"/>
    <n v="108813.8123111858"/>
  </r>
  <r>
    <x v="139"/>
    <s v="Marysville School District"/>
    <n v="1862"/>
    <s v="Marysville Coop Program"/>
    <n v="0.19270000000000001"/>
    <x v="1"/>
    <n v="184.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5478"/>
    <s v="Marysville Getchell High School"/>
    <n v="0.37219999999999998"/>
    <x v="1"/>
    <n v="1425.3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355"/>
    <s v="Marysville Middle School"/>
    <n v="0.54239999999999999"/>
    <x v="0"/>
    <n v="817.6"/>
    <n v="0"/>
    <n v="817.6"/>
    <n v="1.1600000000000001"/>
    <n v="1.1600000000000001"/>
    <n v="817.6"/>
    <n v="15"/>
    <n v="54.506666666666668"/>
    <n v="1.1000000000000001"/>
    <n v="36"/>
    <n v="2158.4639999999999"/>
    <n v="2.3982933333333332"/>
    <n v="67585"/>
    <n v="68937"/>
    <n v="188022.83972266666"/>
    <n v="3761.2914005333732"/>
    <n v="11848.32"/>
    <n v="0.2271"/>
    <n v="0.22070000000000001"/>
    <n v="71945.850780315319"/>
    <n v="3196.4021853866675"/>
    <n v="705.44596231483752"/>
    <n v="3901.8481477015048"/>
    <n v="267631.83005121688"/>
  </r>
  <r>
    <x v="139"/>
    <s v="Marysville School District"/>
    <n v="5402"/>
    <s v="Marysville NWESD 189 Youth Engagement"/>
    <n v="0.54890000000000005"/>
    <x v="0"/>
    <n v="90.14"/>
    <n v="0"/>
    <n v="90.14"/>
    <n v="1.1600000000000001"/>
    <n v="1.1600000000000001"/>
    <n v="90.14"/>
    <n v="15"/>
    <n v="6.0093333333333332"/>
    <n v="1.1000000000000001"/>
    <n v="36"/>
    <n v="237.96960000000001"/>
    <n v="0.26441066666666668"/>
    <n v="67585"/>
    <n v="68937"/>
    <n v="20729.426091733338"/>
    <n v="414.68053674666589"/>
    <n v="11848.32"/>
    <n v="0.2271"/>
    <n v="0.22070000000000001"/>
    <n v="7931.9948499726297"/>
    <n v="352.40177714133335"/>
    <n v="77.77507221509228"/>
    <n v="430.17684935642563"/>
    <n v="29506.278327809061"/>
  </r>
  <r>
    <x v="139"/>
    <s v="Marysville School District"/>
    <n v="5213"/>
    <s v="Marysville Pilchuck High School"/>
    <n v="0.48280000000000001"/>
    <x v="1"/>
    <n v="1102.62999999999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1910"/>
    <s v="Marysville SD Special"/>
    <n v="0.4572"/>
    <x v="1"/>
    <n v="24.4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651"/>
    <s v="Pinewood Elementary"/>
    <n v="0.42420000000000002"/>
    <x v="1"/>
    <n v="498.6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5350"/>
    <s v="Quil Ceda Tulalip Elementary"/>
    <n v="0.73250000000000004"/>
    <x v="0"/>
    <n v="452.66"/>
    <n v="0"/>
    <n v="452.66"/>
    <n v="1.1600000000000001"/>
    <n v="1.1600000000000001"/>
    <n v="452.66"/>
    <n v="15"/>
    <n v="30.177333333333333"/>
    <n v="1.1000000000000001"/>
    <n v="36"/>
    <n v="1195.0224000000001"/>
    <n v="1.3278026666666667"/>
    <n v="67585"/>
    <n v="68937"/>
    <n v="104097.87014293335"/>
    <n v="2082.4194781866681"/>
    <n v="11848.32"/>
    <n v="0.2271"/>
    <n v="0.22070000000000001"/>
    <n v="39832.447179815957"/>
    <n v="1769.6714936853334"/>
    <n v="390.56649865635308"/>
    <n v="2160.2379923416865"/>
    <n v="148172.97479327765"/>
  </r>
  <r>
    <x v="139"/>
    <s v="Marysville School District"/>
    <n v="1744"/>
    <s v="School Home Partnership Program"/>
    <n v="0.4965"/>
    <x v="1"/>
    <n v="36.5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187"/>
    <s v="Shoultes Elementary"/>
    <n v="0.52239999999999998"/>
    <x v="0"/>
    <n v="376.63"/>
    <n v="0"/>
    <n v="376.63"/>
    <n v="1.1600000000000001"/>
    <n v="1.1600000000000001"/>
    <n v="376.63"/>
    <n v="15"/>
    <n v="25.108666666666668"/>
    <n v="1.1000000000000001"/>
    <n v="36"/>
    <n v="994.30320000000006"/>
    <n v="1.1047813333333334"/>
    <n v="67585"/>
    <n v="68937"/>
    <n v="86613.309839466674"/>
    <n v="1732.6506606933399"/>
    <n v="11848.32"/>
    <n v="0.2271"/>
    <n v="0.22070000000000001"/>
    <n v="33142.081432717903"/>
    <n v="1472.4326750026669"/>
    <n v="324.9658913730886"/>
    <n v="1797.3985663757555"/>
    <n v="123285.44049925367"/>
  </r>
  <r>
    <x v="139"/>
    <s v="Marysville School District"/>
    <n v="3537"/>
    <s v="Sunnyside Elementary"/>
    <n v="0.35270000000000001"/>
    <x v="1"/>
    <n v="451.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2813"/>
    <s v="Totem Middle School"/>
    <n v="0.58579999999999999"/>
    <x v="0"/>
    <n v="568.9"/>
    <n v="0"/>
    <n v="568.9"/>
    <n v="1.1600000000000001"/>
    <n v="1.1600000000000001"/>
    <n v="568.9"/>
    <n v="15"/>
    <n v="37.926666666666662"/>
    <n v="1.1000000000000001"/>
    <n v="36"/>
    <n v="1501.896"/>
    <n v="1.6687733333333332"/>
    <n v="67585"/>
    <n v="68937"/>
    <n v="130829.49305066667"/>
    <n v="2617.1705941333494"/>
    <n v="11848.32"/>
    <n v="0.2271"/>
    <n v="0.22070000000000001"/>
    <n v="50061.147882731631"/>
    <n v="2224.1110607466671"/>
    <n v="490.86131110678946"/>
    <n v="2714.9723718534565"/>
    <n v="186222.7838993851"/>
  </r>
  <r>
    <x v="140"/>
    <s v="McCleary School District"/>
    <n v="2835"/>
    <s v="Mccleary Elem"/>
    <n v="0.51759999999999995"/>
    <x v="0"/>
    <n v="286.92"/>
    <n v="0"/>
    <n v="286.92"/>
    <n v="1"/>
    <n v="1"/>
    <n v="286.92"/>
    <n v="15"/>
    <n v="19.128"/>
    <n v="1.1000000000000001"/>
    <n v="36"/>
    <n v="757.46879999999999"/>
    <n v="0.84163199999999994"/>
    <n v="67585"/>
    <n v="68937"/>
    <n v="56881.698719999993"/>
    <n v="1137.8864640000029"/>
    <n v="11848.32"/>
    <n v="0.2271"/>
    <n v="0.22070000000000001"/>
    <n v="23140.890580156796"/>
    <n v="966.99308639999981"/>
    <n v="213.41537416847996"/>
    <n v="1180.4084605684798"/>
    <n v="82340.884224725261"/>
  </r>
  <r>
    <x v="141"/>
    <s v="Mead School District"/>
    <n v="3693"/>
    <s v="Brentwood Elementary School"/>
    <n v="0.312"/>
    <x v="1"/>
    <n v="450.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562"/>
    <s v="Colbert Elementary School"/>
    <n v="0.19689999999999999"/>
    <x v="1"/>
    <n v="380.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572"/>
    <s v="Creekside Elementary School"/>
    <n v="0.39090000000000003"/>
    <x v="1"/>
    <n v="224.7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414"/>
    <s v="Evergreen Elementary School"/>
    <n v="0.40310000000000001"/>
    <x v="1"/>
    <n v="48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759"/>
    <s v="Farwell Elementary School"/>
    <n v="0.2984"/>
    <x v="1"/>
    <n v="566.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571"/>
    <s v="Highland Middle School"/>
    <n v="0.1852"/>
    <x v="1"/>
    <n v="799.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1858"/>
    <s v="Mead Education Partnership Prog"/>
    <n v="0.23780000000000001"/>
    <x v="1"/>
    <n v="503.9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401"/>
    <s v="Mead Open Doors"/>
    <n v="8.6300000000000002E-2"/>
    <x v="1"/>
    <n v="16.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2402"/>
    <s v="Mead Senior High School"/>
    <n v="0.22639999999999999"/>
    <x v="1"/>
    <n v="1732.919999999999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400"/>
    <s v="Meadow Ridge Elementary"/>
    <n v="0.25090000000000001"/>
    <x v="1"/>
    <n v="371.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133"/>
    <s v="Midway Elementary"/>
    <n v="0.15920000000000001"/>
    <x v="1"/>
    <n v="449.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191"/>
    <s v="Mountainside Middle School"/>
    <n v="0.31569999999999998"/>
    <x v="1"/>
    <n v="826.2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491"/>
    <s v="Mt Spokane High School"/>
    <n v="0.25919999999999999"/>
    <x v="1"/>
    <n v="1565.51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851"/>
    <s v="Northwood Middle School"/>
    <n v="0.23860000000000001"/>
    <x v="1"/>
    <n v="782.4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094"/>
    <s v="Prairie View Elementary"/>
    <n v="0.1186"/>
    <x v="1"/>
    <n v="575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134"/>
    <s v="Shiloh Hills Elementary"/>
    <n v="0.67249999999999999"/>
    <x v="0"/>
    <n v="394.6"/>
    <n v="0"/>
    <n v="394.6"/>
    <n v="1.04"/>
    <n v="1.04"/>
    <n v="394.6"/>
    <n v="15"/>
    <n v="26.306666666666668"/>
    <n v="1.1000000000000001"/>
    <n v="36"/>
    <n v="1041.7440000000001"/>
    <n v="1.1574933333333335"/>
    <n v="67585"/>
    <n v="68937"/>
    <n v="81358.354410666681"/>
    <n v="1627.5282261333195"/>
    <n v="11848.32"/>
    <n v="0.2271"/>
    <n v="0.22070000000000001"/>
    <n v="32550.029177370026"/>
    <n v="1383.0980439466666"/>
    <n v="305.24973829902933"/>
    <n v="1688.347782245696"/>
    <n v="117224.25959641572"/>
  </r>
  <r>
    <x v="142"/>
    <s v="Medical Lake School District"/>
    <n v="4483"/>
    <s v="Hallett Elementary"/>
    <n v="0.46629999999999999"/>
    <x v="1"/>
    <n v="468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5042"/>
    <s v="Medical Lake Endeavors"/>
    <n v="0.52549999999999997"/>
    <x v="0"/>
    <n v="24.64"/>
    <n v="0"/>
    <n v="24.64"/>
    <n v="1"/>
    <n v="1"/>
    <n v="24.64"/>
    <n v="15"/>
    <n v="1.6426666666666667"/>
    <n v="1.1000000000000001"/>
    <n v="36"/>
    <n v="65.049600000000012"/>
    <n v="7.2277333333333346E-2"/>
    <n v="67585"/>
    <n v="68937"/>
    <n v="4884.863573333334"/>
    <n v="97.718954666666832"/>
    <n v="11848.32"/>
    <n v="0.2271"/>
    <n v="0.22070000000000001"/>
    <n v="1987.2840648789336"/>
    <n v="83.043042133333344"/>
    <n v="18.327599398826671"/>
    <n v="101.37064153216002"/>
    <n v="7071.2372344110945"/>
  </r>
  <r>
    <x v="142"/>
    <s v="Medical Lake School District"/>
    <n v="2890"/>
    <s v="Medical Lake High School"/>
    <n v="0.32879999999999998"/>
    <x v="1"/>
    <n v="496.2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3965"/>
    <s v="Medical Lake Middle School"/>
    <n v="0.3896"/>
    <x v="1"/>
    <n v="389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4577"/>
    <s v="Michael Anderson Elementary"/>
    <n v="0.26829999999999998"/>
    <x v="1"/>
    <n v="344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162"/>
    <s v="Island Park Elementary"/>
    <n v="1.29E-2"/>
    <x v="1"/>
    <n v="363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219"/>
    <s v="Islander Middle School"/>
    <n v="4.3400000000000001E-2"/>
    <x v="1"/>
    <n v="1018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2981"/>
    <s v="Lakeridge Elementary School"/>
    <n v="8.6999999999999994E-3"/>
    <x v="1"/>
    <n v="399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029"/>
    <s v="Mercer Island High School"/>
    <n v="3.5499999999999997E-2"/>
    <x v="1"/>
    <n v="1510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5447"/>
    <s v="Northwood Elementary School"/>
    <n v="5.7299999999999997E-2"/>
    <x v="1"/>
    <n v="364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433"/>
    <s v="West Mercer Elementary"/>
    <n v="2.9600000000000001E-2"/>
    <x v="1"/>
    <n v="418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2584"/>
    <s v="Irene Reither Elementary School"/>
    <n v="0.43030000000000002"/>
    <x v="1"/>
    <n v="610.42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2554"/>
    <s v="Meridian High School"/>
    <n v="0.38219999999999998"/>
    <x v="1"/>
    <n v="442.6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5448"/>
    <s v="Meridian Impact Re-Engagement"/>
    <n v="0.4577"/>
    <x v="1"/>
    <n v="9.6999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3930"/>
    <s v="Meridian Middle School"/>
    <n v="0.40679999999999999"/>
    <x v="1"/>
    <n v="344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5047"/>
    <s v="Meridian Parent Partnership Program"/>
    <n v="0.1174"/>
    <x v="1"/>
    <n v="388.2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1845"/>
    <s v="Home School Experience"/>
    <n v="0.32500000000000001"/>
    <x v="1"/>
    <n v="47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1621"/>
    <s v="ILC Choice School"/>
    <n v="0.622"/>
    <x v="0"/>
    <n v="35.6"/>
    <n v="0"/>
    <n v="35.6"/>
    <n v="1"/>
    <n v="1"/>
    <n v="35.6"/>
    <n v="15"/>
    <n v="2.3733333333333335"/>
    <n v="1.1000000000000001"/>
    <n v="36"/>
    <n v="93.984000000000009"/>
    <n v="0.10442666666666668"/>
    <n v="67585"/>
    <n v="68937"/>
    <n v="7057.6762666666673"/>
    <n v="141.1848533333341"/>
    <n v="11848.32"/>
    <n v="0.2271"/>
    <n v="0.22070000000000001"/>
    <n v="2871.2383404906668"/>
    <n v="119.98101866666669"/>
    <n v="26.479810819733338"/>
    <n v="146.46082948640003"/>
    <n v="10216.560289977067"/>
  </r>
  <r>
    <x v="145"/>
    <s v="Methow Valley School District"/>
    <n v="2146"/>
    <s v="Liberty Bell Jr Sr High"/>
    <n v="0.33989999999999998"/>
    <x v="1"/>
    <n v="263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4501"/>
    <s v="Methow Valley Elementary"/>
    <n v="0.37380000000000002"/>
    <x v="1"/>
    <n v="332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6"/>
    <s v="Mill A School District"/>
    <n v="3406"/>
    <s v="Mill A Elementary School"/>
    <n v="0.50529999999999997"/>
    <x v="0"/>
    <n v="33.299999999999997"/>
    <n v="0"/>
    <n v="33.299999999999997"/>
    <n v="1"/>
    <n v="1"/>
    <n v="33.299999999999997"/>
    <n v="15"/>
    <n v="2.2199999999999998"/>
    <n v="1.1000000000000001"/>
    <n v="36"/>
    <n v="87.911999999999992"/>
    <n v="9.7679999999999989E-2"/>
    <n v="67585"/>
    <n v="68937"/>
    <n v="6601.7027999999991"/>
    <n v="132.0633600000001"/>
    <n v="11848.32"/>
    <n v="0.2271"/>
    <n v="0.22070000000000001"/>
    <n v="2685.7369870319999"/>
    <n v="112.22943599999999"/>
    <n v="24.769036525200001"/>
    <n v="136.99847252519999"/>
    <n v="9556.5016195571989"/>
  </r>
  <r>
    <x v="146"/>
    <s v="Mill A School District"/>
    <n v="5480"/>
    <s v="Pacific Crest Innovation Academy"/>
    <n v="0.16739999999999999"/>
    <x v="1"/>
    <n v="8.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362"/>
    <s v="Chain Lake Elementary School"/>
    <n v="0.1265"/>
    <x v="1"/>
    <n v="348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3060"/>
    <s v="Frank Wagner Elementary"/>
    <n v="0.65459999999999996"/>
    <x v="0"/>
    <n v="502.63"/>
    <n v="0"/>
    <n v="502.63"/>
    <n v="1.18"/>
    <n v="1.18"/>
    <n v="502.63"/>
    <n v="15"/>
    <n v="33.508666666666663"/>
    <n v="1.1000000000000001"/>
    <n v="36"/>
    <n v="1326.9431999999999"/>
    <n v="1.4743813333333333"/>
    <n v="67585"/>
    <n v="68937"/>
    <n v="117582.35364773334"/>
    <n v="2352.1690039466484"/>
    <n v="11848.32"/>
    <n v="0.2271"/>
    <n v="0.22070000000000001"/>
    <n v="44691.018051931263"/>
    <n v="1998.908710861333"/>
    <n v="441.15915248709621"/>
    <n v="2440.0678633484295"/>
    <n v="167065.60856695968"/>
  </r>
  <r>
    <x v="147"/>
    <s v="Monroe School District"/>
    <n v="4594"/>
    <s v="Fryelands Elementary"/>
    <n v="0.34420000000000001"/>
    <x v="1"/>
    <n v="334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544"/>
    <s v="Hidden River Middle School"/>
    <n v="0.3155"/>
    <x v="1"/>
    <n v="418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806"/>
    <s v="Leaders In Learning"/>
    <n v="0.60829999999999995"/>
    <x v="0"/>
    <n v="42.72"/>
    <n v="0"/>
    <n v="42.72"/>
    <n v="1.18"/>
    <n v="1.18"/>
    <n v="42.72"/>
    <n v="15"/>
    <n v="2.8479999999999999"/>
    <n v="1.1000000000000001"/>
    <n v="36"/>
    <n v="112.7808"/>
    <n v="0.12531200000000001"/>
    <n v="67585"/>
    <n v="68937"/>
    <n v="9993.6695936000015"/>
    <n v="199.91775231999782"/>
    <n v="11848.32"/>
    <n v="0.2271"/>
    <n v="0.22070000000000001"/>
    <n v="3798.4208884835843"/>
    <n v="169.89312243199998"/>
    <n v="37.495412120742401"/>
    <n v="207.38853455274239"/>
    <n v="14199.396768956325"/>
  </r>
  <r>
    <x v="147"/>
    <s v="Monroe School District"/>
    <n v="2546"/>
    <s v="Maltby Elementary"/>
    <n v="0.21460000000000001"/>
    <x v="1"/>
    <n v="471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528"/>
    <s v="Monroe High School"/>
    <n v="0.29239999999999999"/>
    <x v="1"/>
    <n v="1523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570"/>
    <s v="Monroe Special Ed Preschool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643"/>
    <s v="Out Of District Special Ed"/>
    <n v="0.27989999999999998"/>
    <x v="1"/>
    <n v="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5040"/>
    <s v="Park Place Middle School"/>
    <n v="0.3785"/>
    <x v="1"/>
    <n v="767.0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159"/>
    <s v="Salem Woods Elementary School"/>
    <n v="0.17419999999999999"/>
    <x v="1"/>
    <n v="400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5154"/>
    <s v="Shoreline-Monroe High School"/>
    <n v="0.13919999999999999"/>
    <x v="1"/>
    <n v="201.67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777"/>
    <s v="Sky Valley Education Center"/>
    <n v="9.9900000000000003E-2"/>
    <x v="1"/>
    <n v="771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883"/>
    <s v="Youth Re-Engagement"/>
    <n v="0.14269999999999999"/>
    <x v="1"/>
    <n v="177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3661"/>
    <s v="Beacon Avenue Elementary School"/>
    <n v="0.35389999999999999"/>
    <x v="1"/>
    <n v="261.2099999999999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2180"/>
    <s v="Montesano Jr-Sr High"/>
    <n v="0.34460000000000002"/>
    <x v="1"/>
    <n v="679.4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3374"/>
    <s v="Simpson Avenue Elementary"/>
    <n v="0.36470000000000002"/>
    <x v="1"/>
    <n v="427.1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9"/>
    <s v="Morton School District"/>
    <n v="2678"/>
    <s v="Morton Elementary School"/>
    <n v="0.59789999999999999"/>
    <x v="0"/>
    <n v="161.69999999999999"/>
    <n v="0"/>
    <n v="161.69999999999999"/>
    <n v="1"/>
    <n v="1"/>
    <n v="161.69999999999999"/>
    <n v="15"/>
    <n v="10.78"/>
    <n v="1.1000000000000001"/>
    <n v="36"/>
    <n v="426.88800000000003"/>
    <n v="0.47432000000000002"/>
    <n v="67585"/>
    <n v="68937"/>
    <n v="32056.9172"/>
    <n v="641.28064000000086"/>
    <n v="11848.32"/>
    <n v="0.2271"/>
    <n v="0.22070000000000001"/>
    <n v="13041.551675768"/>
    <n v="544.969964"/>
    <n v="120.2748710548"/>
    <n v="665.24483505479998"/>
    <n v="46404.994350822795"/>
  </r>
  <r>
    <x v="149"/>
    <s v="Morton School District"/>
    <n v="3112"/>
    <s v="Morton Junior-Senior High"/>
    <n v="0.5403"/>
    <x v="0"/>
    <n v="154.47999999999999"/>
    <n v="0"/>
    <n v="154.47999999999999"/>
    <n v="1"/>
    <n v="1"/>
    <n v="154.47999999999999"/>
    <n v="15"/>
    <n v="10.298666666666666"/>
    <n v="1.1000000000000001"/>
    <n v="36"/>
    <n v="407.82719999999995"/>
    <n v="0.45314133333333328"/>
    <n v="67585"/>
    <n v="68937"/>
    <n v="30625.557013333331"/>
    <n v="612.64708266666639"/>
    <n v="11848.32"/>
    <n v="0.2271"/>
    <n v="0.22070000000000001"/>
    <n v="12459.238731432531"/>
    <n v="520.63673493333329"/>
    <n v="114.90452739978666"/>
    <n v="635.5412623331199"/>
    <n v="44332.984089765654"/>
  </r>
  <r>
    <x v="150"/>
    <s v="Moses Lake School District"/>
    <n v="3022"/>
    <s v="Chief Moses Middle School"/>
    <n v="0.64259999999999995"/>
    <x v="0"/>
    <n v="920.88"/>
    <n v="0"/>
    <n v="920.88"/>
    <n v="1.04"/>
    <n v="1.04"/>
    <n v="920.88"/>
    <n v="15"/>
    <n v="61.392000000000003"/>
    <n v="1.1000000000000001"/>
    <n v="36"/>
    <n v="2431.1232000000005"/>
    <n v="2.7012480000000005"/>
    <n v="67585"/>
    <n v="68937"/>
    <n v="189866.39992320005"/>
    <n v="3798.1707878399757"/>
    <n v="11848.32"/>
    <n v="0.2271"/>
    <n v="0.22070000000000001"/>
    <n v="75962.166418795023"/>
    <n v="3227.7428451840005"/>
    <n v="712.36284593210894"/>
    <n v="3940.1056911161095"/>
    <n v="273566.84282095119"/>
  </r>
  <r>
    <x v="150"/>
    <s v="Moses Lake School District"/>
    <n v="5273"/>
    <s v="Columbia Basin Technical Skills Center "/>
    <n v="0.30320000000000003"/>
    <x v="1"/>
    <n v="148.729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5354"/>
    <s v="Endeavor Middle School "/>
    <n v="0.93379999999999996"/>
    <x v="0"/>
    <n v="255.49"/>
    <n v="0"/>
    <n v="255.49"/>
    <n v="1.04"/>
    <n v="1.04"/>
    <n v="255.49"/>
    <n v="15"/>
    <n v="17.032666666666668"/>
    <n v="1.1000000000000001"/>
    <n v="36"/>
    <n v="674.49360000000001"/>
    <n v="0.7494373333333334"/>
    <n v="67585"/>
    <n v="68937"/>
    <n v="52676.751060266681"/>
    <n v="1053.7688456533215"/>
    <n v="11848.32"/>
    <n v="0.2271"/>
    <n v="0.22070000000000001"/>
    <n v="21075.030295302255"/>
    <n v="895.50866509866671"/>
    <n v="197.63876238727576"/>
    <n v="1093.1474274859424"/>
    <n v="75898.697628708192"/>
  </r>
  <r>
    <x v="150"/>
    <s v="Moses Lake School District"/>
    <n v="2673"/>
    <s v="Frontier Middle School"/>
    <n v="0.58720000000000006"/>
    <x v="0"/>
    <n v="739.43"/>
    <n v="0"/>
    <n v="739.43"/>
    <n v="1.04"/>
    <n v="1.04"/>
    <n v="739.43"/>
    <n v="15"/>
    <n v="49.295333333333332"/>
    <n v="1.1000000000000001"/>
    <n v="36"/>
    <n v="1952.0952000000002"/>
    <n v="2.1689946666666668"/>
    <n v="67585"/>
    <n v="68937"/>
    <n v="152455.16472853336"/>
    <n v="3049.7800209066481"/>
    <n v="11848.32"/>
    <n v="0.2271"/>
    <n v="0.22070000000000001"/>
    <n v="60994.597249424027"/>
    <n v="2591.7490791573337"/>
    <n v="571.99902177002355"/>
    <n v="3163.748100927357"/>
    <n v="219663.2900997914"/>
  </r>
  <r>
    <x v="150"/>
    <s v="Moses Lake School District"/>
    <n v="3091"/>
    <s v="Garden Heights Elementary"/>
    <n v="0.55689999999999995"/>
    <x v="0"/>
    <n v="448.11"/>
    <n v="0"/>
    <n v="448.11"/>
    <n v="1.04"/>
    <n v="1.04"/>
    <n v="448.11"/>
    <n v="15"/>
    <n v="29.874000000000002"/>
    <n v="1.1000000000000001"/>
    <n v="36"/>
    <n v="1183.0104000000001"/>
    <n v="1.3144560000000001"/>
    <n v="67585"/>
    <n v="68937"/>
    <n v="92391.009110400017"/>
    <n v="1848.2302924799878"/>
    <n v="11848.32"/>
    <n v="0.2271"/>
    <n v="0.22070000000000001"/>
    <n v="36963.997908442179"/>
    <n v="1570.6539900480002"/>
    <n v="346.64333560359364"/>
    <n v="1917.2973256515938"/>
    <n v="133120.53463697378"/>
  </r>
  <r>
    <x v="150"/>
    <s v="Moses Lake School District"/>
    <n v="2833"/>
    <s v="Knolls Vista Elementary"/>
    <n v="0.78080000000000005"/>
    <x v="0"/>
    <n v="344.22"/>
    <n v="0"/>
    <n v="344.22"/>
    <n v="1.04"/>
    <n v="1.04"/>
    <n v="344.22"/>
    <n v="15"/>
    <n v="22.948"/>
    <n v="1.1000000000000001"/>
    <n v="36"/>
    <n v="908.74080000000004"/>
    <n v="1.0097119999999999"/>
    <n v="67585"/>
    <n v="68937"/>
    <n v="70971.040940799998"/>
    <n v="1419.735848960001"/>
    <n v="11848.32"/>
    <n v="0.2271"/>
    <n v="0.22070000000000001"/>
    <n v="28394.249983361151"/>
    <n v="1206.512946496"/>
    <n v="266.2774072916672"/>
    <n v="1472.7903537876673"/>
    <n v="102257.81712690882"/>
  </r>
  <r>
    <x v="150"/>
    <s v="Moses Lake School District"/>
    <n v="2969"/>
    <s v="Lakeview Terrace Elementary"/>
    <n v="0.62039999999999995"/>
    <x v="0"/>
    <n v="414.08"/>
    <n v="0"/>
    <n v="414.08"/>
    <n v="1.04"/>
    <n v="1.04"/>
    <n v="414.08"/>
    <n v="15"/>
    <n v="27.605333333333331"/>
    <n v="1.1000000000000001"/>
    <n v="36"/>
    <n v="1093.1712"/>
    <n v="1.2146346666666668"/>
    <n v="67585"/>
    <n v="68937"/>
    <n v="85374.727304533357"/>
    <n v="1707.873512106642"/>
    <n v="11848.32"/>
    <n v="0.2271"/>
    <n v="0.22070000000000001"/>
    <n v="34156.908468741465"/>
    <n v="1451.3766802773332"/>
    <n v="320.31883333720742"/>
    <n v="1771.6955136145407"/>
    <n v="123011.204798996"/>
  </r>
  <r>
    <x v="150"/>
    <s v="Moses Lake School District"/>
    <n v="3021"/>
    <s v="Larson Heights Elementary"/>
    <n v="0.90210000000000001"/>
    <x v="0"/>
    <n v="296.60000000000002"/>
    <n v="0"/>
    <n v="296.60000000000002"/>
    <n v="1.04"/>
    <n v="1.04"/>
    <n v="296.60000000000002"/>
    <n v="15"/>
    <n v="19.773333333333333"/>
    <n v="1.1000000000000001"/>
    <n v="36"/>
    <n v="783.024"/>
    <n v="0.87002666666666661"/>
    <n v="67585"/>
    <n v="68937"/>
    <n v="61152.782357333337"/>
    <n v="1223.3270954666586"/>
    <n v="11848.32"/>
    <n v="0.2271"/>
    <n v="0.22070000000000001"/>
    <n v="24466.139518519893"/>
    <n v="1039.6018242133332"/>
    <n v="229.44012260388266"/>
    <n v="1269.0419468172158"/>
    <n v="88111.290918137121"/>
  </r>
  <r>
    <x v="150"/>
    <s v="Moses Lake School District"/>
    <n v="3153"/>
    <s v="Longview Elementary"/>
    <n v="0.6895"/>
    <x v="0"/>
    <n v="416.55"/>
    <n v="0"/>
    <n v="416.55"/>
    <n v="1.04"/>
    <n v="1.04"/>
    <n v="416.55"/>
    <n v="15"/>
    <n v="27.77"/>
    <n v="1.1000000000000001"/>
    <n v="36"/>
    <n v="1099.692"/>
    <n v="1.2218800000000001"/>
    <n v="67585"/>
    <n v="68937"/>
    <n v="85883.990192000012"/>
    <n v="1718.0610303999856"/>
    <n v="11848.32"/>
    <n v="0.2271"/>
    <n v="0.22070000000000001"/>
    <n v="34360.655483612485"/>
    <n v="1460.03418704"/>
    <n v="322.22954507972798"/>
    <n v="1782.263732119728"/>
    <n v="123744.97043813221"/>
  </r>
  <r>
    <x v="150"/>
    <s v="Moses Lake School District"/>
    <n v="2970"/>
    <s v="Midway Elementary"/>
    <n v="0.79890000000000005"/>
    <x v="0"/>
    <n v="222.56"/>
    <n v="0"/>
    <n v="222.56"/>
    <n v="1.04"/>
    <n v="1.04"/>
    <n v="222.56"/>
    <n v="15"/>
    <n v="14.837333333333333"/>
    <n v="1.1000000000000001"/>
    <n v="36"/>
    <n v="587.55840000000001"/>
    <n v="0.65284266666666668"/>
    <n v="67585"/>
    <n v="68937"/>
    <n v="45887.266491733339"/>
    <n v="917.94901674665743"/>
    <n v="11848.32"/>
    <n v="0.2271"/>
    <n v="0.22070000000000001"/>
    <n v="18358.678392588627"/>
    <n v="780.08692514133327"/>
    <n v="172.16518437869226"/>
    <n v="952.25210952002556"/>
    <n v="66116.146010588651"/>
  </r>
  <r>
    <x v="150"/>
    <s v="Moses Lake School District"/>
    <n v="5601"/>
    <s v="Moses Lake Big Picture"/>
    <n v="0.3"/>
    <x v="1"/>
    <n v="4.059999999999999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3215"/>
    <s v="Moses Lake High School"/>
    <n v="0.58499999999999996"/>
    <x v="0"/>
    <n v="2200.58"/>
    <n v="0"/>
    <n v="2200.58"/>
    <n v="1.04"/>
    <n v="1.04"/>
    <n v="2200.58"/>
    <n v="15"/>
    <n v="146.70533333333333"/>
    <n v="1.1000000000000001"/>
    <n v="36"/>
    <n v="5809.5312000000004"/>
    <n v="6.4550346666666671"/>
    <n v="67585"/>
    <n v="68937"/>
    <n v="453714.05866453343"/>
    <n v="9076.2951441066107"/>
    <n v="11848.32"/>
    <n v="0.2271"/>
    <n v="0.22070000000000001"/>
    <n v="181522.91740277986"/>
    <n v="7713.1725634773338"/>
    <n v="1702.2971847594476"/>
    <n v="9415.469748236781"/>
    <n v="653728.74095965666"/>
  </r>
  <r>
    <x v="150"/>
    <s v="Moses Lake School District"/>
    <n v="3779"/>
    <s v="North Elementary"/>
    <n v="0.89249999999999996"/>
    <x v="0"/>
    <n v="265.76"/>
    <n v="0"/>
    <n v="265.76"/>
    <n v="1.04"/>
    <n v="1.04"/>
    <n v="265.76"/>
    <n v="15"/>
    <n v="17.717333333333332"/>
    <n v="1.1000000000000001"/>
    <n v="36"/>
    <n v="701.60640000000001"/>
    <n v="0.77956266666666663"/>
    <n v="67585"/>
    <n v="68937"/>
    <n v="54794.212539733337"/>
    <n v="1096.1274743466565"/>
    <n v="11848.32"/>
    <n v="0.2271"/>
    <n v="0.22070000000000001"/>
    <n v="21922.188936081748"/>
    <n v="931.50566690133326"/>
    <n v="205.58330068512424"/>
    <n v="1137.0889675864576"/>
    <n v="78949.617917748197"/>
  </r>
  <r>
    <x v="150"/>
    <s v="Moses Lake School District"/>
    <n v="5251"/>
    <s v="Park Orchard Elementary School "/>
    <n v="0.66569999999999996"/>
    <x v="0"/>
    <n v="446.67"/>
    <n v="0"/>
    <n v="446.67"/>
    <n v="1.04"/>
    <n v="1.04"/>
    <n v="446.67"/>
    <n v="15"/>
    <n v="29.778000000000002"/>
    <n v="1.1000000000000001"/>
    <n v="36"/>
    <n v="1179.2088000000003"/>
    <n v="1.3102320000000003"/>
    <n v="67585"/>
    <n v="68937"/>
    <n v="92094.110908800038"/>
    <n v="1842.2910105599731"/>
    <n v="11848.32"/>
    <n v="0.2271"/>
    <n v="0.22070000000000001"/>
    <n v="36845.214223659073"/>
    <n v="1565.6066986559999"/>
    <n v="345.52939839337921"/>
    <n v="1911.1360970493793"/>
    <n v="132692.75224006845"/>
  </r>
  <r>
    <x v="150"/>
    <s v="Moses Lake School District"/>
    <n v="2832"/>
    <s v="Peninsula Elementary"/>
    <n v="0.63939999999999997"/>
    <x v="0"/>
    <n v="463.85"/>
    <n v="0"/>
    <n v="463.85"/>
    <n v="1.04"/>
    <n v="1.04"/>
    <n v="463.85"/>
    <n v="15"/>
    <n v="30.923333333333336"/>
    <n v="1.1000000000000001"/>
    <n v="36"/>
    <n v="1224.5640000000003"/>
    <n v="1.3606266666666671"/>
    <n v="67585"/>
    <n v="68937"/>
    <n v="95636.271397333374"/>
    <n v="1913.1499434666475"/>
    <n v="11848.32"/>
    <n v="0.2271"/>
    <n v="0.22070000000000001"/>
    <n v="38262.369574057506"/>
    <n v="1625.8236890133339"/>
    <n v="358.81928816524282"/>
    <n v="1984.6429771785768"/>
    <n v="137796.43389203609"/>
  </r>
  <r>
    <x v="150"/>
    <s v="Moses Lake School District"/>
    <n v="5173"/>
    <s v="Sage Point Elementary School"/>
    <n v="0.36080000000000001"/>
    <x v="1"/>
    <n v="398.5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5323"/>
    <s v="Skill Source Learning Center"/>
    <n v="0.73560000000000003"/>
    <x v="0"/>
    <n v="96.9"/>
    <n v="0"/>
    <n v="96.9"/>
    <n v="1.04"/>
    <n v="1.04"/>
    <n v="96.9"/>
    <n v="15"/>
    <n v="6.46"/>
    <n v="1.1000000000000001"/>
    <n v="36"/>
    <n v="255.81600000000003"/>
    <n v="0.28424000000000005"/>
    <n v="67585"/>
    <n v="68937"/>
    <n v="19978.774816000005"/>
    <n v="399.66417919999731"/>
    <n v="11848.32"/>
    <n v="0.2271"/>
    <n v="0.22070000000000001"/>
    <n v="7993.1521218630414"/>
    <n v="339.64064992000004"/>
    <n v="74.958691437344015"/>
    <n v="414.59934135734409"/>
    <n v="28786.190458420388"/>
  </r>
  <r>
    <x v="151"/>
    <s v="Mossyrock School District"/>
    <n v="5415"/>
    <s v="Mossyrock Academy"/>
    <n v="0.76770000000000005"/>
    <x v="0"/>
    <n v="9.92"/>
    <n v="0"/>
    <n v="9.92"/>
    <n v="1"/>
    <n v="1"/>
    <n v="9.92"/>
    <n v="15"/>
    <n v="0.66133333333333333"/>
    <n v="1.1000000000000001"/>
    <n v="36"/>
    <n v="26.188800000000001"/>
    <n v="2.9098666666666669E-2"/>
    <n v="67585"/>
    <n v="68937"/>
    <n v="1966.6333866666669"/>
    <n v="39.341397333333362"/>
    <n v="11848.32"/>
    <n v="0.2271"/>
    <n v="0.22070000000000001"/>
    <n v="800.07540274346673"/>
    <n v="33.432913066666671"/>
    <n v="7.3786439138133346"/>
    <n v="40.811556980480006"/>
    <n v="2846.8617437239468"/>
  </r>
  <r>
    <x v="151"/>
    <s v="Mossyrock School District"/>
    <n v="2572"/>
    <s v="Mossyrock Elementary School"/>
    <n v="0.62849999999999995"/>
    <x v="0"/>
    <n v="297.39999999999998"/>
    <n v="0"/>
    <n v="297.39999999999998"/>
    <n v="1"/>
    <n v="1"/>
    <n v="297.39999999999998"/>
    <n v="15"/>
    <n v="19.826666666666664"/>
    <n v="1.1000000000000001"/>
    <n v="36"/>
    <n v="785.13599999999997"/>
    <n v="0.87237333333333333"/>
    <n v="67585"/>
    <n v="68937"/>
    <n v="58959.351733333337"/>
    <n v="1179.4487466666615"/>
    <n v="11848.32"/>
    <n v="0.2271"/>
    <n v="0.22070000000000001"/>
    <n v="23986.131529829334"/>
    <n v="1002.3133413333333"/>
    <n v="221.21055443226666"/>
    <n v="1223.5238957655999"/>
    <n v="85348.455905594921"/>
  </r>
  <r>
    <x v="151"/>
    <s v="Mossyrock School District"/>
    <n v="3238"/>
    <s v="Mossyrock Jr./Sr. High School"/>
    <n v="0.59019999999999995"/>
    <x v="0"/>
    <n v="246.34"/>
    <n v="0"/>
    <n v="246.34"/>
    <n v="1"/>
    <n v="1"/>
    <n v="246.34"/>
    <n v="15"/>
    <n v="16.422666666666668"/>
    <n v="1.1000000000000001"/>
    <n v="36"/>
    <n v="650.33760000000007"/>
    <n v="0.72259733333333342"/>
    <n v="67585"/>
    <n v="68937"/>
    <n v="48836.740773333338"/>
    <n v="976.95159466666519"/>
    <n v="11848.32"/>
    <n v="0.2271"/>
    <n v="0.22070000000000001"/>
    <n v="19868.001483046937"/>
    <n v="830.22820613333352"/>
    <n v="183.23136509362672"/>
    <n v="1013.4595712269602"/>
    <n v="70695.153422273899"/>
  </r>
  <r>
    <x v="152"/>
    <s v="Mount Adams School District"/>
    <n v="2506"/>
    <s v="Harrah Elementary School"/>
    <n v="0.96970000000000001"/>
    <x v="0"/>
    <n v="469.51"/>
    <n v="0"/>
    <n v="469.51"/>
    <n v="1"/>
    <n v="1"/>
    <n v="469.51"/>
    <n v="15"/>
    <n v="31.300666666666665"/>
    <n v="1.1000000000000001"/>
    <n v="36"/>
    <n v="1239.5064000000002"/>
    <n v="1.3772293333333336"/>
    <n v="67585"/>
    <n v="68937"/>
    <n v="93080.044493333349"/>
    <n v="1862.0140586666676"/>
    <n v="11848.32"/>
    <n v="0.2271"/>
    <n v="0.22070000000000001"/>
    <n v="37867.278461903741"/>
    <n v="1582.3676425333338"/>
    <n v="349.22853870710679"/>
    <n v="1931.5961812404405"/>
    <n v="134740.9331951442"/>
  </r>
  <r>
    <x v="152"/>
    <s v="Mount Adams School District"/>
    <n v="2389"/>
    <s v="Mount Adams Middle School"/>
    <n v="0.96789999999999998"/>
    <x v="0"/>
    <n v="144.93"/>
    <n v="0"/>
    <n v="144.93"/>
    <n v="1"/>
    <n v="1"/>
    <n v="144.93"/>
    <n v="15"/>
    <n v="9.6620000000000008"/>
    <n v="1.1000000000000001"/>
    <n v="36"/>
    <n v="382.61520000000007"/>
    <n v="0.42512800000000006"/>
    <n v="67585"/>
    <n v="68937"/>
    <n v="28732.275880000005"/>
    <n v="574.77305599999818"/>
    <n v="11848.32"/>
    <n v="0.2271"/>
    <n v="0.22070000000000001"/>
    <n v="11689.004850767202"/>
    <n v="488.45081560000006"/>
    <n v="107.80109500292002"/>
    <n v="596.25191060292013"/>
    <n v="41592.305697370124"/>
  </r>
  <r>
    <x v="152"/>
    <s v="Mount Adams School District"/>
    <n v="2532"/>
    <s v="White Swan High School"/>
    <n v="0.96960000000000002"/>
    <x v="0"/>
    <n v="241.51"/>
    <n v="0"/>
    <n v="241.51"/>
    <n v="1"/>
    <n v="1"/>
    <n v="241.51"/>
    <n v="15"/>
    <n v="16.100666666666665"/>
    <n v="1.1000000000000001"/>
    <n v="36"/>
    <n v="637.58640000000003"/>
    <n v="0.70842933333333336"/>
    <n v="67585"/>
    <n v="68937"/>
    <n v="47879.196493333337"/>
    <n v="957.79645866666397"/>
    <n v="11848.32"/>
    <n v="0.2271"/>
    <n v="0.22070000000000001"/>
    <n v="19478.448640783732"/>
    <n v="813.94988253333327"/>
    <n v="179.63873907510666"/>
    <n v="993.58862160843989"/>
    <n v="69309.030214392173"/>
  </r>
  <r>
    <x v="153"/>
    <s v="Mount Baker School District"/>
    <n v="2585"/>
    <s v="Acme Elementary"/>
    <n v="0.52470000000000006"/>
    <x v="0"/>
    <n v="181.24"/>
    <n v="0"/>
    <n v="181.24"/>
    <n v="1.1200000000000001"/>
    <n v="1.1200000000000001"/>
    <n v="181.24"/>
    <n v="15"/>
    <n v="12.082666666666666"/>
    <n v="1.1000000000000001"/>
    <n v="36"/>
    <n v="478.47360000000003"/>
    <n v="0.53163733333333341"/>
    <n v="67585"/>
    <n v="68937"/>
    <n v="40242.394274133345"/>
    <n v="805.02651562666142"/>
    <n v="11848.32"/>
    <n v="0.2271"/>
    <n v="0.22070000000000001"/>
    <n v="15615.726340934485"/>
    <n v="684.12367982933347"/>
    <n v="150.98609613833389"/>
    <n v="835.10977596766736"/>
    <n v="57498.256906662165"/>
  </r>
  <r>
    <x v="153"/>
    <s v="Mount Baker School District"/>
    <n v="3365"/>
    <s v="Harmony Elementary"/>
    <n v="0.39329999999999998"/>
    <x v="1"/>
    <n v="278.8999999999999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3"/>
    <s v="Mount Baker School District"/>
    <n v="4533"/>
    <s v="Kendall Elementary"/>
    <n v="0.71550000000000002"/>
    <x v="0"/>
    <n v="320.8"/>
    <n v="0"/>
    <n v="320.8"/>
    <n v="1.1200000000000001"/>
    <n v="1.1200000000000001"/>
    <n v="320.8"/>
    <n v="15"/>
    <n v="21.386666666666667"/>
    <n v="1.1000000000000001"/>
    <n v="36"/>
    <n v="846.91200000000003"/>
    <n v="0.94101333333333337"/>
    <n v="67585"/>
    <n v="68937"/>
    <n v="71230.192469333342"/>
    <n v="1424.9200298666692"/>
    <n v="11848.32"/>
    <n v="0.2271"/>
    <n v="0.22070000000000001"/>
    <n v="27640.283657977176"/>
    <n v="1210.9185416533335"/>
    <n v="267.24972214289073"/>
    <n v="1478.1682637962242"/>
    <n v="101773.5644209734"/>
  </r>
  <r>
    <x v="153"/>
    <s v="Mount Baker School District"/>
    <n v="5112"/>
    <s v="Mount Baker Academy"/>
    <n v="0.27739999999999998"/>
    <x v="1"/>
    <n v="130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3"/>
    <s v="Mount Baker School District"/>
    <n v="3003"/>
    <s v="Mount Baker Junior High"/>
    <n v="0.61040000000000005"/>
    <x v="0"/>
    <n v="264.89"/>
    <n v="0"/>
    <n v="264.89"/>
    <n v="1.1200000000000001"/>
    <n v="1.1200000000000001"/>
    <n v="264.89"/>
    <n v="15"/>
    <n v="17.659333333333333"/>
    <n v="1.1000000000000001"/>
    <n v="36"/>
    <n v="699.30960000000005"/>
    <n v="0.77701066666666674"/>
    <n v="67585"/>
    <n v="68937"/>
    <n v="58815.977815466678"/>
    <n v="1176.5806318933319"/>
    <n v="11848.32"/>
    <n v="0.2271"/>
    <n v="0.22070000000000001"/>
    <n v="22823.050929431342"/>
    <n v="999.87597412266678"/>
    <n v="220.67262748887256"/>
    <n v="1220.5486016115394"/>
    <n v="84036.157978402902"/>
  </r>
  <r>
    <x v="153"/>
    <s v="Mount Baker School District"/>
    <n v="2343"/>
    <s v="Mount Baker Senior High"/>
    <n v="0.49299999999999999"/>
    <x v="1"/>
    <n v="507.78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4"/>
    <s v="Mount Pleasant School District"/>
    <n v="3459"/>
    <s v="Mount Pleasant School"/>
    <n v="0.14050000000000001"/>
    <x v="1"/>
    <n v="65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5625"/>
    <s v="Aspire Academy"/>
    <n v="0.64859999999999995"/>
    <x v="0"/>
    <n v="49.1"/>
    <n v="0"/>
    <n v="49.1"/>
    <n v="1.1200000000000001"/>
    <n v="1.1200000000000001"/>
    <n v="49.1"/>
    <n v="15"/>
    <n v="3.2733333333333334"/>
    <n v="1.1000000000000001"/>
    <n v="36"/>
    <n v="129.62400000000002"/>
    <n v="0.14402666666666669"/>
    <n v="67585"/>
    <n v="68937"/>
    <n v="10902.127338666671"/>
    <n v="218.09093973333074"/>
    <n v="11848.32"/>
    <n v="0.2271"/>
    <n v="0.22070000000000001"/>
    <n v="4230.4798242103479"/>
    <n v="185.3369713066667"/>
    <n v="40.903869567381342"/>
    <n v="226.24084087404805"/>
    <n v="15576.938943484398"/>
  </r>
  <r>
    <x v="155"/>
    <s v="Mount Vernon School District"/>
    <n v="4329"/>
    <s v="Centennial Elementary School "/>
    <n v="0.75700000000000001"/>
    <x v="0"/>
    <n v="417.2"/>
    <n v="0"/>
    <n v="417.2"/>
    <n v="1.1200000000000001"/>
    <n v="1.1200000000000001"/>
    <n v="417.2"/>
    <n v="15"/>
    <n v="27.813333333333333"/>
    <n v="1.1000000000000001"/>
    <n v="36"/>
    <n v="1101.4080000000001"/>
    <n v="1.2237866666666668"/>
    <n v="67585"/>
    <n v="68937"/>
    <n v="92634.776490666685"/>
    <n v="1853.1067221333215"/>
    <n v="11848.32"/>
    <n v="0.2271"/>
    <n v="0.22070000000000001"/>
    <n v="35946.154433005227"/>
    <n v="1574.7980535466668"/>
    <n v="347.55793041774939"/>
    <n v="1922.3559839644163"/>
    <n v="132356.39362976965"/>
  </r>
  <r>
    <x v="155"/>
    <s v="Mount Vernon School District"/>
    <n v="5589"/>
    <s v="Harriet Rowley Elementary"/>
    <n v="0.67069999999999996"/>
    <x v="0"/>
    <n v="499.65"/>
    <n v="0"/>
    <n v="499.65"/>
    <n v="1.1200000000000001"/>
    <n v="1.1200000000000001"/>
    <n v="499.65"/>
    <n v="15"/>
    <n v="33.309999999999995"/>
    <n v="1.1000000000000001"/>
    <n v="36"/>
    <n v="1319.076"/>
    <n v="1.4656400000000001"/>
    <n v="67585"/>
    <n v="68937"/>
    <n v="110941.91292800002"/>
    <n v="2219.330713599993"/>
    <n v="11848.32"/>
    <n v="0.2271"/>
    <n v="0.22070000000000001"/>
    <n v="43050.086439240324"/>
    <n v="1886.0207273600004"/>
    <n v="416.24477452835208"/>
    <n v="2302.2655018883524"/>
    <n v="158513.59558272868"/>
  </r>
  <r>
    <x v="155"/>
    <s v="Mount Vernon School District"/>
    <n v="3183"/>
    <s v="Jefferson Elementary"/>
    <n v="0.62709999999999999"/>
    <x v="0"/>
    <n v="426.1"/>
    <n v="0"/>
    <n v="426.1"/>
    <n v="1.1200000000000001"/>
    <n v="1.1200000000000001"/>
    <n v="426.1"/>
    <n v="15"/>
    <n v="28.40666666666667"/>
    <n v="1.1000000000000001"/>
    <n v="36"/>
    <n v="1124.9040000000002"/>
    <n v="1.2498933333333335"/>
    <n v="67585"/>
    <n v="68937"/>
    <n v="94610.92584533336"/>
    <n v="1892.6384810666641"/>
    <n v="11848.32"/>
    <n v="0.2271"/>
    <n v="0.22070000000000001"/>
    <n v="36712.982751446623"/>
    <n v="1608.3927387733338"/>
    <n v="354.97227744727479"/>
    <n v="1963.3650162206086"/>
    <n v="135179.91209406726"/>
  </r>
  <r>
    <x v="155"/>
    <s v="Mount Vernon School District"/>
    <n v="3821"/>
    <s v="La Venture Middle School"/>
    <n v="0.72840000000000005"/>
    <x v="0"/>
    <n v="762.19"/>
    <n v="0"/>
    <n v="762.19"/>
    <n v="1.1200000000000001"/>
    <n v="1.1200000000000001"/>
    <n v="762.19"/>
    <n v="15"/>
    <n v="50.812666666666672"/>
    <n v="1.1000000000000001"/>
    <n v="36"/>
    <n v="2012.1816000000003"/>
    <n v="2.2357573333333338"/>
    <n v="67585"/>
    <n v="68937"/>
    <n v="169236.09849813339"/>
    <n v="3385.4731844266644"/>
    <n v="11848.32"/>
    <n v="0.2271"/>
    <n v="0.22070000000000001"/>
    <n v="65670.660228409062"/>
    <n v="2877.026194709334"/>
    <n v="634.95968117235009"/>
    <n v="3511.985875881684"/>
    <n v="241804.21778685082"/>
  </r>
  <r>
    <x v="155"/>
    <s v="Mount Vernon School District"/>
    <n v="4013"/>
    <s v="Little Mountain Elementary"/>
    <n v="0.62419999999999998"/>
    <x v="0"/>
    <n v="435.4"/>
    <n v="0"/>
    <n v="435.4"/>
    <n v="1.1200000000000001"/>
    <n v="1.1200000000000001"/>
    <n v="435.4"/>
    <n v="15"/>
    <n v="29.026666666666664"/>
    <n v="1.1000000000000001"/>
    <n v="36"/>
    <n v="1149.4559999999999"/>
    <n v="1.2771733333333333"/>
    <n v="67585"/>
    <n v="68937"/>
    <n v="96675.890901333347"/>
    <n v="1933.9469482666464"/>
    <n v="11848.32"/>
    <n v="0.2271"/>
    <n v="0.22070000000000001"/>
    <n v="37514.275263975251"/>
    <n v="1643.4972974933332"/>
    <n v="362.71985355677867"/>
    <n v="2006.2171510501119"/>
    <n v="138130.33026462534"/>
  </r>
  <r>
    <x v="155"/>
    <s v="Mount Vernon School District"/>
    <n v="3001"/>
    <s v="Madison Elementary"/>
    <n v="0.60760000000000003"/>
    <x v="0"/>
    <n v="519.79999999999995"/>
    <n v="0"/>
    <n v="519.79999999999995"/>
    <n v="1.1200000000000001"/>
    <n v="1.1200000000000001"/>
    <n v="519.79999999999995"/>
    <n v="15"/>
    <n v="34.653333333333329"/>
    <n v="1.1000000000000001"/>
    <n v="36"/>
    <n v="1372.2719999999999"/>
    <n v="1.5247466666666667"/>
    <n v="67585"/>
    <n v="68937"/>
    <n v="115416.00388266669"/>
    <n v="2308.8323925333243"/>
    <n v="11848.32"/>
    <n v="0.2271"/>
    <n v="0.22070000000000001"/>
    <n v="44786.220216385715"/>
    <n v="1962.0806045866668"/>
    <n v="433.03118943227736"/>
    <n v="2395.1117940189442"/>
    <n v="164906.16828560468"/>
  </r>
  <r>
    <x v="155"/>
    <s v="Mount Vernon School District"/>
    <n v="4511"/>
    <s v="Mount Baker Middle School"/>
    <n v="0.65910000000000002"/>
    <x v="0"/>
    <n v="694.29"/>
    <n v="0"/>
    <n v="694.29"/>
    <n v="1.1200000000000001"/>
    <n v="1.1200000000000001"/>
    <n v="694.29"/>
    <n v="15"/>
    <n v="46.285999999999994"/>
    <n v="1.1000000000000001"/>
    <n v="36"/>
    <n v="1832.9256"/>
    <n v="2.0365839999999999"/>
    <n v="67585"/>
    <n v="68937"/>
    <n v="154159.63319680002"/>
    <n v="3083.8769561599765"/>
    <n v="11848.32"/>
    <n v="0.2271"/>
    <n v="0.22070000000000001"/>
    <n v="59820.36328209778"/>
    <n v="2620.7251692159998"/>
    <n v="578.39404484597117"/>
    <n v="3199.119214061971"/>
    <n v="220262.99264911975"/>
  </r>
  <r>
    <x v="155"/>
    <s v="Mount Vernon School District"/>
    <n v="2295"/>
    <s v="Mount Vernon High School"/>
    <n v="0.5988"/>
    <x v="0"/>
    <n v="1936.4099999999999"/>
    <n v="0"/>
    <n v="1936.4099999999999"/>
    <n v="1.1200000000000001"/>
    <n v="1.1200000000000001"/>
    <n v="1936.4099999999999"/>
    <n v="15"/>
    <n v="129.09399999999999"/>
    <n v="1.1000000000000001"/>
    <n v="36"/>
    <n v="5112.1224000000002"/>
    <n v="5.6801360000000001"/>
    <n v="67585"/>
    <n v="68937"/>
    <n v="429959.03054720006"/>
    <n v="8601.0891366399592"/>
    <n v="11848.32"/>
    <n v="0.2271"/>
    <n v="0.22070000000000001"/>
    <n v="166842.02518124558"/>
    <n v="7309.3353280640004"/>
    <n v="1613.1703069037248"/>
    <n v="8922.5056349677252"/>
    <n v="614324.65050005331"/>
  </r>
  <r>
    <x v="155"/>
    <s v="Mount Vernon School District"/>
    <n v="5449"/>
    <s v="Mount Vernon Open Doors"/>
    <n v="0.58330000000000004"/>
    <x v="0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3829"/>
    <s v="Mount Vernon Special Ed"/>
    <n v="0.4667"/>
    <x v="1"/>
    <n v="25.8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5960"/>
    <s v="Northwest Career &amp; Technical Academy"/>
    <n v="0.20810000000000001"/>
    <x v="1"/>
    <n v="170.32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1992"/>
    <s v="Skagit Academy"/>
    <n v="0.18390000000000001"/>
    <x v="1"/>
    <n v="289.7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2880"/>
    <s v="Washington Elementary School"/>
    <n v="0.77010000000000001"/>
    <x v="0"/>
    <n v="319"/>
    <n v="0"/>
    <n v="319"/>
    <n v="1.1200000000000001"/>
    <n v="1.1200000000000001"/>
    <n v="319"/>
    <n v="15"/>
    <n v="21.266666666666666"/>
    <n v="1.1000000000000001"/>
    <n v="36"/>
    <n v="842.16000000000008"/>
    <n v="0.93573333333333342"/>
    <n v="67585"/>
    <n v="68937"/>
    <n v="70830.521813333355"/>
    <n v="1416.92484266666"/>
    <n v="11848.32"/>
    <n v="0.2271"/>
    <n v="0.22070000000000001"/>
    <n v="27485.194784584535"/>
    <n v="1204.1241109333337"/>
    <n v="265.75019128298675"/>
    <n v="1469.8743022163203"/>
    <n v="101202.51574280088"/>
  </r>
  <r>
    <x v="156"/>
    <s v="Muckleshoot Indian Tribe"/>
    <n v="1986"/>
    <s v="Muckleshoot Tribal School"/>
    <n v="0.7016"/>
    <x v="0"/>
    <n v="557.57999999999993"/>
    <n v="0"/>
    <n v="557.57999999999993"/>
    <n v="1.18"/>
    <n v="1.18"/>
    <n v="557.57999999999993"/>
    <n v="15"/>
    <n v="37.171999999999997"/>
    <n v="1.1000000000000001"/>
    <n v="36"/>
    <n v="1472.0112000000001"/>
    <n v="1.6355680000000001"/>
    <n v="67585"/>
    <n v="68937"/>
    <n v="130437.03867040001"/>
    <n v="2609.3197644799948"/>
    <n v="11848.32"/>
    <n v="0.2271"/>
    <n v="0.22070000000000001"/>
    <n v="49576.861399828573"/>
    <n v="2217.4393072480002"/>
    <n v="489.38885510963365"/>
    <n v="2706.828162357634"/>
    <n v="185330.04799706623"/>
  </r>
  <r>
    <x v="157"/>
    <s v="Mukilteo School District"/>
    <n v="4247"/>
    <s v="ACES High School"/>
    <n v="0.69750000000000001"/>
    <x v="0"/>
    <n v="142.59"/>
    <n v="0"/>
    <n v="142.59"/>
    <n v="1.2"/>
    <n v="1.2"/>
    <n v="142.59"/>
    <n v="15"/>
    <n v="9.5060000000000002"/>
    <n v="1.1000000000000001"/>
    <n v="36"/>
    <n v="376.43760000000009"/>
    <n v="0.41826400000000008"/>
    <n v="67585"/>
    <n v="68937"/>
    <n v="33922.046928000003"/>
    <n v="678.59151360000396"/>
    <n v="11848.32"/>
    <n v="0.2271"/>
    <n v="0.22070000000000001"/>
    <n v="12809.187720880323"/>
    <n v="576.67730736000021"/>
    <n v="127.27268173435205"/>
    <n v="703.9499890943523"/>
    <n v="48113.77615157469"/>
  </r>
  <r>
    <x v="157"/>
    <s v="Mukilteo School District"/>
    <n v="4303"/>
    <s v="Challenger Elementary"/>
    <n v="0.70589999999999997"/>
    <x v="0"/>
    <n v="543.79999999999995"/>
    <n v="0"/>
    <n v="543.79999999999995"/>
    <n v="1.2"/>
    <n v="1.2"/>
    <n v="543.79999999999995"/>
    <n v="15"/>
    <n v="36.25333333333333"/>
    <n v="1.1000000000000001"/>
    <n v="36"/>
    <n v="1435.6320000000001"/>
    <n v="1.5951466666666667"/>
    <n v="67585"/>
    <n v="68937"/>
    <n v="129369.58496000001"/>
    <n v="2587.9659519999987"/>
    <n v="11848.32"/>
    <n v="0.2271"/>
    <n v="0.22070000000000001"/>
    <n v="48850.804983622402"/>
    <n v="2199.2925152000003"/>
    <n v="485.38385810464007"/>
    <n v="2684.6763733046405"/>
    <n v="183493.03226892705"/>
  </r>
  <r>
    <x v="157"/>
    <s v="Mukilteo School District"/>
    <n v="4342"/>
    <s v="Columbia Elementary"/>
    <n v="0.26740000000000003"/>
    <x v="1"/>
    <n v="450.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304"/>
    <s v="Discovery Elementary"/>
    <n v="0.64929999999999999"/>
    <x v="0"/>
    <n v="607.51"/>
    <n v="0"/>
    <n v="607.51"/>
    <n v="1.2"/>
    <n v="1.2"/>
    <n v="607.51"/>
    <n v="15"/>
    <n v="40.500666666666667"/>
    <n v="1.1000000000000001"/>
    <n v="36"/>
    <n v="1603.8264000000004"/>
    <n v="1.7820293333333337"/>
    <n v="67585"/>
    <n v="68937"/>
    <n v="144526.14299200004"/>
    <n v="2891.1643903999939"/>
    <n v="11848.32"/>
    <n v="0.2271"/>
    <n v="0.22070000000000001"/>
    <n v="54574.020845164494"/>
    <n v="2456.9551230400007"/>
    <n v="542.24999565492817"/>
    <n v="2999.2051186949288"/>
    <n v="204990.53334625944"/>
  </r>
  <r>
    <x v="157"/>
    <s v="Mukilteo School District"/>
    <n v="4469"/>
    <s v="Endeavour Elementary"/>
    <n v="0.20219999999999999"/>
    <x v="1"/>
    <n v="435.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231"/>
    <s v="Explorer Middle School"/>
    <n v="0.64"/>
    <x v="0"/>
    <n v="888.84"/>
    <n v="0"/>
    <n v="888.84"/>
    <n v="1.2"/>
    <n v="1.2"/>
    <n v="888.84"/>
    <n v="15"/>
    <n v="59.256"/>
    <n v="1.1000000000000001"/>
    <n v="36"/>
    <n v="2346.5376000000001"/>
    <n v="2.6072640000000002"/>
    <n v="67585"/>
    <n v="68937"/>
    <n v="211454.32492800002"/>
    <n v="4230.0251135999861"/>
    <n v="11848.32"/>
    <n v="0.2271"/>
    <n v="0.22070000000000001"/>
    <n v="79846.541930200328"/>
    <n v="3594.73916736"/>
    <n v="793.35893423635207"/>
    <n v="4388.0981015963516"/>
    <n v="299918.99007339671"/>
  </r>
  <r>
    <x v="157"/>
    <s v="Mukilteo School District"/>
    <n v="2886"/>
    <s v="Fairmount Elementary"/>
    <n v="0.62929999999999997"/>
    <x v="0"/>
    <n v="502.8"/>
    <n v="0"/>
    <n v="502.8"/>
    <n v="1.2"/>
    <n v="1.2"/>
    <n v="502.8"/>
    <n v="15"/>
    <n v="33.520000000000003"/>
    <n v="1.1000000000000001"/>
    <n v="36"/>
    <n v="1327.3920000000003"/>
    <n v="1.4748800000000004"/>
    <n v="67585"/>
    <n v="68937"/>
    <n v="119615.71776000003"/>
    <n v="2392.8453119999904"/>
    <n v="11848.32"/>
    <n v="0.2271"/>
    <n v="0.22070000000000001"/>
    <n v="45167.680665254411"/>
    <n v="2033.4760512000005"/>
    <n v="448.78816449984015"/>
    <n v="2482.2642156998409"/>
    <n v="169658.50795295427"/>
  </r>
  <r>
    <x v="157"/>
    <s v="Mukilteo School District"/>
    <n v="4430"/>
    <s v="Harbour Pointe Middle School"/>
    <n v="0.2576"/>
    <x v="1"/>
    <n v="874.5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344"/>
    <s v="Horizon Elementary"/>
    <n v="0.74980000000000002"/>
    <x v="0"/>
    <n v="547.9"/>
    <n v="0"/>
    <n v="547.9"/>
    <n v="1.2"/>
    <n v="1.2"/>
    <n v="547.9"/>
    <n v="15"/>
    <n v="36.526666666666664"/>
    <n v="1.1000000000000001"/>
    <n v="36"/>
    <n v="1446.4559999999999"/>
    <n v="1.6071733333333331"/>
    <n v="67585"/>
    <n v="68937"/>
    <n v="130344.97167999999"/>
    <n v="2607.4780159999791"/>
    <n v="11848.32"/>
    <n v="0.2271"/>
    <n v="0.22070000000000001"/>
    <n v="49219.117415459186"/>
    <n v="2215.8741615999998"/>
    <n v="489.04342746511998"/>
    <n v="2704.9175890651195"/>
    <n v="184876.48470052428"/>
  </r>
  <r>
    <x v="157"/>
    <s v="Mukilteo School District"/>
    <n v="4433"/>
    <s v="Kamiak High School"/>
    <n v="0.20330000000000001"/>
    <x v="1"/>
    <n v="2082.4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50"/>
    <s v="Lake Stickney Elementary School"/>
    <n v="0.54290000000000005"/>
    <x v="0"/>
    <n v="587.4"/>
    <n v="0"/>
    <n v="587.4"/>
    <n v="1.2"/>
    <n v="1.2"/>
    <n v="587.4"/>
    <n v="15"/>
    <n v="39.159999999999997"/>
    <n v="1.1000000000000001"/>
    <n v="36"/>
    <n v="1550.7360000000001"/>
    <n v="1.7230400000000001"/>
    <n v="67585"/>
    <n v="68937"/>
    <n v="139741.99008000002"/>
    <n v="2795.4600959999952"/>
    <n v="11848.32"/>
    <n v="0.2271"/>
    <n v="0.22070000000000001"/>
    <n v="52767.4932831552"/>
    <n v="2375.6241696000002"/>
    <n v="524.30025423072004"/>
    <n v="2899.9244238307201"/>
    <n v="198204.86788298594"/>
  </r>
  <r>
    <x v="157"/>
    <s v="Mukilteo School District"/>
    <n v="3688"/>
    <s v="Mariner High School"/>
    <n v="0.625"/>
    <x v="0"/>
    <n v="2324.0100000000002"/>
    <n v="0"/>
    <n v="2324.0100000000002"/>
    <n v="1.2"/>
    <n v="1.2"/>
    <n v="2324.0100000000002"/>
    <n v="15"/>
    <n v="154.93400000000003"/>
    <n v="1.1000000000000001"/>
    <n v="36"/>
    <n v="6135.3864000000012"/>
    <n v="6.8170960000000012"/>
    <n v="67585"/>
    <n v="68937"/>
    <n v="552880.11979200004"/>
    <n v="11060.056550399982"/>
    <n v="11848.32"/>
    <n v="0.2271"/>
    <n v="0.22070000000000001"/>
    <n v="208771.1645641565"/>
    <n v="9399.0029390399995"/>
    <n v="2074.359948646128"/>
    <n v="11473.362887686128"/>
    <n v="784184.7037942427"/>
  </r>
  <r>
    <x v="157"/>
    <s v="Mukilteo School District"/>
    <n v="4164"/>
    <s v="Mukilteo Elementary"/>
    <n v="0.16900000000000001"/>
    <x v="1"/>
    <n v="526.330000000000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98"/>
    <s v="Mukilteo Reengagement Academy Open Doors"/>
    <n v="0.4143"/>
    <x v="1"/>
    <n v="41.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583"/>
    <s v="Odyssey Elementary"/>
    <n v="0.61360000000000003"/>
    <x v="0"/>
    <n v="528.9"/>
    <n v="0"/>
    <n v="528.9"/>
    <n v="1.2"/>
    <n v="1.2"/>
    <n v="528.9"/>
    <n v="15"/>
    <n v="35.26"/>
    <n v="1.1000000000000001"/>
    <n v="36"/>
    <n v="1396.296"/>
    <n v="1.5514400000000002"/>
    <n v="67585"/>
    <n v="68937"/>
    <n v="125824.88688000001"/>
    <n v="2517.0562559999962"/>
    <n v="11848.32"/>
    <n v="0.2271"/>
    <n v="0.22070000000000001"/>
    <n v="47512.303706947205"/>
    <n v="2139.0323856"/>
    <n v="472.08444750192001"/>
    <n v="2611.1168331019198"/>
    <n v="178465.36367604914"/>
  </r>
  <r>
    <x v="157"/>
    <s v="Mukilteo School District"/>
    <n v="3121"/>
    <s v="Olivia Park Elementary"/>
    <n v="0.65239999999999998"/>
    <x v="0"/>
    <n v="554.29999999999995"/>
    <n v="0"/>
    <n v="554.29999999999995"/>
    <n v="1.2"/>
    <n v="1.2"/>
    <n v="554.29999999999995"/>
    <n v="15"/>
    <n v="36.953333333333333"/>
    <n v="1.1000000000000001"/>
    <n v="36"/>
    <n v="1463.3520000000001"/>
    <n v="1.6259466666666669"/>
    <n v="67585"/>
    <n v="68937"/>
    <n v="131867.52656000003"/>
    <n v="2637.9358719999727"/>
    <n v="11848.32"/>
    <n v="0.2271"/>
    <n v="0.22070000000000001"/>
    <n v="49794.044138326397"/>
    <n v="2241.7577071999999"/>
    <n v="494.75592597904"/>
    <n v="2736.51363317904"/>
    <n v="187036.02020350544"/>
  </r>
  <r>
    <x v="157"/>
    <s v="Mukilteo School District"/>
    <n v="3120"/>
    <s v="Olympic View Middle School"/>
    <n v="0.46760000000000002"/>
    <x v="1"/>
    <n v="905.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82"/>
    <s v="Pathfinder Kindergarten Center"/>
    <n v="0.51980000000000004"/>
    <x v="0"/>
    <n v="385.8"/>
    <n v="0"/>
    <n v="385.8"/>
    <n v="1.2"/>
    <n v="1.2"/>
    <n v="385.8"/>
    <n v="15"/>
    <n v="25.720000000000002"/>
    <n v="1.1000000000000001"/>
    <n v="36"/>
    <n v="1018.5120000000002"/>
    <n v="1.1316800000000002"/>
    <n v="67585"/>
    <n v="68937"/>
    <n v="91781.511360000019"/>
    <n v="1836.0376319999923"/>
    <n v="11848.32"/>
    <n v="0.2271"/>
    <n v="0.22070000000000001"/>
    <n v="34657.301512838407"/>
    <n v="1560.2924832000003"/>
    <n v="344.35655104224008"/>
    <n v="1904.6490342422403"/>
    <n v="130179.49953908066"/>
  </r>
  <r>
    <x v="157"/>
    <s v="Mukilteo School District"/>
    <n v="4165"/>
    <s v="Picnic Point Elementary"/>
    <n v="0.34449999999999997"/>
    <x v="1"/>
    <n v="42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3687"/>
    <s v="Serene Lake Elementary"/>
    <n v="0.44019999999999998"/>
    <x v="1"/>
    <n v="434.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1848"/>
    <s v="Special Services"/>
    <n v="0.22900000000000001"/>
    <x v="1"/>
    <n v="23.5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425"/>
    <s v="Voyager Middle School"/>
    <n v="0.64859999999999995"/>
    <x v="0"/>
    <n v="912.6"/>
    <n v="0"/>
    <n v="912.6"/>
    <n v="1.2"/>
    <n v="1.2"/>
    <n v="912.6"/>
    <n v="15"/>
    <n v="60.84"/>
    <n v="1.1000000000000001"/>
    <n v="36"/>
    <n v="2409.2640000000001"/>
    <n v="2.6769600000000002"/>
    <n v="67585"/>
    <n v="68937"/>
    <n v="217106.80992000003"/>
    <n v="4343.0999039999733"/>
    <n v="11848.32"/>
    <n v="0.2271"/>
    <n v="0.22070000000000001"/>
    <n v="81980.957388844807"/>
    <n v="3690.8318303999999"/>
    <n v="814.56658496928003"/>
    <n v="4505.39841536928"/>
    <n v="307936.26562821405"/>
  </r>
  <r>
    <x v="158"/>
    <s v="Naches Valley School District"/>
    <n v="5451"/>
    <s v="Naches Valley Elementary School"/>
    <n v="0.51800000000000002"/>
    <x v="0"/>
    <n v="467.65"/>
    <n v="0"/>
    <n v="467.65"/>
    <n v="1"/>
    <n v="1"/>
    <n v="467.65"/>
    <n v="15"/>
    <n v="31.176666666666666"/>
    <n v="1.1000000000000001"/>
    <n v="36"/>
    <n v="1234.596"/>
    <n v="1.3717733333333333"/>
    <n v="67585"/>
    <n v="68937"/>
    <n v="92711.300733333337"/>
    <n v="1854.637546666665"/>
    <n v="11848.32"/>
    <n v="0.2271"/>
    <n v="0.22070000000000001"/>
    <n v="37717.264323889336"/>
    <n v="1576.0989713333333"/>
    <n v="347.84504297326669"/>
    <n v="1923.9440143065999"/>
    <n v="134207.14661819593"/>
  </r>
  <r>
    <x v="158"/>
    <s v="Naches Valley School District"/>
    <n v="5580"/>
    <s v="Naches Valley ESD 105 Open Doors"/>
    <n v="0.5"/>
    <x v="0"/>
    <n v="0.5"/>
    <n v="0"/>
    <n v="0.5"/>
    <n v="1"/>
    <n v="1"/>
    <n v="0.5"/>
    <n v="15"/>
    <n v="3.3333333333333333E-2"/>
    <n v="1.1000000000000001"/>
    <n v="36"/>
    <n v="1.32"/>
    <n v="1.4666666666666667E-3"/>
    <n v="67585"/>
    <n v="68937"/>
    <n v="99.12466666666667"/>
    <n v="1.9829333333333352"/>
    <n v="11848.32"/>
    <n v="0.2271"/>
    <n v="0.22070000000000001"/>
    <n v="40.326381186666666"/>
    <n v="1.6851266666666667"/>
    <n v="0.37190745533333336"/>
    <n v="2.0570341220000001"/>
    <n v="143.49101530866668"/>
  </r>
  <r>
    <x v="158"/>
    <s v="Naches Valley School District"/>
    <n v="2591"/>
    <s v="Naches Valley High School"/>
    <n v="0.4718"/>
    <x v="1"/>
    <n v="370.0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8"/>
    <s v="Naches Valley School District"/>
    <n v="2898"/>
    <s v="Naches Valley Middle School"/>
    <n v="0.51849999999999996"/>
    <x v="0"/>
    <n v="372.79"/>
    <n v="0"/>
    <n v="372.79"/>
    <n v="1"/>
    <n v="1"/>
    <n v="372.79"/>
    <n v="15"/>
    <n v="24.852666666666668"/>
    <n v="1.1000000000000001"/>
    <n v="36"/>
    <n v="984.16560000000004"/>
    <n v="1.0935173333333335"/>
    <n v="67585"/>
    <n v="68937"/>
    <n v="73905.368973333345"/>
    <n v="1478.435434666666"/>
    <n v="11848.32"/>
    <n v="0.2271"/>
    <n v="0.22070000000000001"/>
    <n v="30066.543285154934"/>
    <n v="1256.3967401333337"/>
    <n v="277.28676054742675"/>
    <n v="1533.6835006807605"/>
    <n v="106984.0311938357"/>
  </r>
  <r>
    <x v="159"/>
    <s v="Napavine School District"/>
    <n v="3288"/>
    <s v="Napavine Elementary"/>
    <n v="0.44040000000000001"/>
    <x v="1"/>
    <n v="384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9"/>
    <s v="Napavine School District"/>
    <n v="2273"/>
    <s v="Napavine Jr Sr High School"/>
    <n v="0.45150000000000001"/>
    <x v="1"/>
    <n v="383.5399999999999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0"/>
    <s v="Naselle-Grays River Valley School District"/>
    <n v="2868"/>
    <s v="Naselle Elementary"/>
    <n v="0.52410000000000001"/>
    <x v="0"/>
    <n v="135.1"/>
    <n v="0"/>
    <n v="135.1"/>
    <n v="1"/>
    <n v="1.04"/>
    <n v="135.1"/>
    <n v="15"/>
    <n v="9.0066666666666659"/>
    <n v="1.1000000000000001"/>
    <n v="36"/>
    <n v="356.66399999999999"/>
    <n v="0.39629333333333333"/>
    <n v="67585"/>
    <n v="68937"/>
    <n v="26783.484933333333"/>
    <n v="1628.5595274666666"/>
    <n v="11848.32"/>
    <n v="0.2271"/>
    <n v="0.22070000000000001"/>
    <n v="11137.362743271893"/>
    <n v="473.53407434666667"/>
    <n v="104.50897020830934"/>
    <n v="578.04304455497595"/>
    <n v="40127.450248626868"/>
  </r>
  <r>
    <x v="160"/>
    <s v="Naselle-Grays River Valley School District"/>
    <n v="3295"/>
    <s v="Naselle Jr Sr High Schools"/>
    <n v="0.54430000000000001"/>
    <x v="0"/>
    <n v="175.27"/>
    <n v="0"/>
    <n v="175.27"/>
    <n v="1"/>
    <n v="1.04"/>
    <n v="175.27"/>
    <n v="15"/>
    <n v="11.684666666666667"/>
    <n v="1.1000000000000001"/>
    <n v="36"/>
    <n v="462.71280000000002"/>
    <n v="0.51412533333333332"/>
    <n v="67585"/>
    <n v="68937"/>
    <n v="34747.160653333332"/>
    <n v="2112.7877748266619"/>
    <n v="11848.32"/>
    <n v="0.2271"/>
    <n v="0.22070000000000001"/>
    <n v="14448.893915716244"/>
    <n v="614.33247380266653"/>
    <n v="135.58317696824849"/>
    <n v="749.91565077091502"/>
    <n v="52058.757994647152"/>
  </r>
  <r>
    <x v="161"/>
    <s v="Nespelem School District #14"/>
    <n v="2494"/>
    <s v="Nespelem Elementary"/>
    <n v="0.98499999999999999"/>
    <x v="0"/>
    <n v="131.93"/>
    <n v="0"/>
    <n v="131.93"/>
    <n v="1"/>
    <n v="1"/>
    <n v="131.93"/>
    <n v="15"/>
    <n v="8.7953333333333337"/>
    <n v="1.1000000000000001"/>
    <n v="36"/>
    <n v="348.29520000000008"/>
    <n v="0.38699466666666676"/>
    <n v="67585"/>
    <n v="68937"/>
    <n v="26155.034546666673"/>
    <n v="523.21678933333533"/>
    <n v="11848.32"/>
    <n v="0.2271"/>
    <n v="0.22070000000000001"/>
    <n v="10640.518939913869"/>
    <n v="444.63752226666679"/>
    <n v="98.131501164253365"/>
    <n v="542.76902343092013"/>
    <n v="37861.539299344797"/>
  </r>
  <r>
    <x v="162"/>
    <s v="Newport School District"/>
    <n v="2518"/>
    <s v="Newport High School"/>
    <n v="0.54530000000000001"/>
    <x v="0"/>
    <n v="338.96999999999997"/>
    <n v="0"/>
    <n v="338.96999999999997"/>
    <n v="1"/>
    <n v="1"/>
    <n v="338.96999999999997"/>
    <n v="15"/>
    <n v="22.597999999999999"/>
    <n v="1.1000000000000001"/>
    <n v="36"/>
    <n v="894.88080000000002"/>
    <n v="0.99431199999999997"/>
    <n v="67585"/>
    <n v="68937"/>
    <n v="67200.576520000002"/>
    <n v="1344.3098239999963"/>
    <n v="11848.32"/>
    <n v="0.2271"/>
    <n v="0.22070000000000001"/>
    <n v="27338.866861688799"/>
    <n v="1142.4147723999999"/>
    <n v="252.13094026868001"/>
    <n v="1394.5457126686799"/>
    <n v="97278.298918357483"/>
  </r>
  <r>
    <x v="162"/>
    <s v="Newport School District"/>
    <n v="5118"/>
    <s v="Pend Oreille River School"/>
    <n v="0.73529999999999995"/>
    <x v="0"/>
    <n v="32.56"/>
    <n v="0"/>
    <n v="32.56"/>
    <n v="1"/>
    <n v="1"/>
    <n v="32.56"/>
    <n v="15"/>
    <n v="2.170666666666667"/>
    <n v="1.1000000000000001"/>
    <n v="36"/>
    <n v="85.958400000000012"/>
    <n v="9.5509333333333349E-2"/>
    <n v="67585"/>
    <n v="68937"/>
    <n v="6454.998293333334"/>
    <n v="129.12861866666663"/>
    <n v="11848.32"/>
    <n v="0.2271"/>
    <n v="0.22070000000000001"/>
    <n v="2626.0539428757338"/>
    <n v="109.73544853333335"/>
    <n v="24.218613491306673"/>
    <n v="133.95406202464002"/>
    <n v="9344.1349169003734"/>
  </r>
  <r>
    <x v="162"/>
    <s v="Newport School District"/>
    <n v="3968"/>
    <s v="Sadie Halstead Middle School"/>
    <n v="0.63429999999999997"/>
    <x v="0"/>
    <n v="292.02"/>
    <n v="0"/>
    <n v="292.02"/>
    <n v="1"/>
    <n v="1"/>
    <n v="292.02"/>
    <n v="15"/>
    <n v="19.468"/>
    <n v="1.1000000000000001"/>
    <n v="36"/>
    <n v="770.93280000000016"/>
    <n v="0.85659200000000013"/>
    <n v="67585"/>
    <n v="68937"/>
    <n v="57892.770320000011"/>
    <n v="1158.112384"/>
    <n v="11848.32"/>
    <n v="0.2271"/>
    <n v="0.22070000000000001"/>
    <n v="23552.219668260805"/>
    <n v="984.18137840000009"/>
    <n v="217.20883021288003"/>
    <n v="1201.3902086128801"/>
    <n v="83804.492580873703"/>
  </r>
  <r>
    <x v="162"/>
    <s v="Newport School District"/>
    <n v="4478"/>
    <s v="Stratton Elementary"/>
    <n v="0.66039999999999999"/>
    <x v="0"/>
    <n v="293.39999999999998"/>
    <n v="0"/>
    <n v="293.39999999999998"/>
    <n v="1"/>
    <n v="1"/>
    <n v="293.39999999999998"/>
    <n v="15"/>
    <n v="19.559999999999999"/>
    <n v="1.1000000000000001"/>
    <n v="36"/>
    <n v="774.57600000000002"/>
    <n v="0.86064000000000007"/>
    <n v="67585"/>
    <n v="68937"/>
    <n v="58166.354400000004"/>
    <n v="1163.5852799999993"/>
    <n v="11848.32"/>
    <n v="0.2271"/>
    <n v="0.22070000000000001"/>
    <n v="23663.520480335999"/>
    <n v="988.83232800000019"/>
    <n v="218.23529478960006"/>
    <n v="1207.0676227896001"/>
    <n v="84200.52778312561"/>
  </r>
  <r>
    <x v="163"/>
    <s v="Nine Mile Falls School District"/>
    <n v="4036"/>
    <s v="Lake Spokane Elementary"/>
    <n v="0.2888"/>
    <x v="1"/>
    <n v="404.4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4333"/>
    <s v="Lakeside High School"/>
    <n v="0.24179999999999999"/>
    <x v="1"/>
    <n v="479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4521"/>
    <s v="Lakeside Middle School"/>
    <n v="0.26550000000000001"/>
    <x v="1"/>
    <n v="324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2341"/>
    <s v="Nine Mile Falls Elementary"/>
    <n v="0.23"/>
    <x v="1"/>
    <n v="116.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5417"/>
    <s v="Re-Engagement School (Nine Mile Falls)"/>
    <n v="0.33329999999999999"/>
    <x v="1"/>
    <n v="1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4428"/>
    <s v="Everson Elementary"/>
    <n v="0.59470000000000001"/>
    <x v="0"/>
    <n v="294.22000000000003"/>
    <n v="0"/>
    <n v="294.22000000000003"/>
    <n v="1.06"/>
    <n v="1.06"/>
    <n v="294.22000000000003"/>
    <n v="15"/>
    <n v="19.614666666666668"/>
    <n v="1.1000000000000001"/>
    <n v="36"/>
    <n v="776.74080000000015"/>
    <n v="0.86304533333333355"/>
    <n v="67585"/>
    <n v="68937"/>
    <n v="61828.653984533354"/>
    <n v="1236.847528106664"/>
    <n v="11848.32"/>
    <n v="0.2271"/>
    <n v="0.22070000000000001"/>
    <n v="24539.896853180668"/>
    <n v="1051.0916918773337"/>
    <n v="231.97593639732756"/>
    <n v="1283.0676282746613"/>
    <n v="88888.465994095342"/>
  </r>
  <r>
    <x v="164"/>
    <s v="Nooksack Valley School District"/>
    <n v="4525"/>
    <s v="Nooksack Elementary"/>
    <n v="0.49659999999999999"/>
    <x v="1"/>
    <n v="364.1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5554"/>
    <s v="Nooksack Reengagement"/>
    <n v="0.42499999999999999"/>
    <x v="1"/>
    <n v="4.4000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2459"/>
    <s v="Nooksack Valley High School"/>
    <n v="0.50700000000000001"/>
    <x v="0"/>
    <n v="470.75"/>
    <n v="0"/>
    <n v="470.75"/>
    <n v="1.06"/>
    <n v="1.06"/>
    <n v="470.75"/>
    <n v="15"/>
    <n v="31.383333333333333"/>
    <n v="1.1000000000000001"/>
    <n v="36"/>
    <n v="1242.78"/>
    <n v="1.3808666666666667"/>
    <n v="67585"/>
    <n v="68937"/>
    <n v="98925.426086666674"/>
    <n v="1978.9476373333309"/>
    <n v="11848.32"/>
    <n v="0.2271"/>
    <n v="0.22070000000000001"/>
    <n v="39263.66815184147"/>
    <n v="1681.7395620666666"/>
    <n v="371.15992134811336"/>
    <n v="2052.8994834147798"/>
    <n v="142220.94135925625"/>
  </r>
  <r>
    <x v="164"/>
    <s v="Nooksack Valley School District"/>
    <n v="2687"/>
    <s v="Nooksack Valley Middle School"/>
    <n v="0.55740000000000001"/>
    <x v="0"/>
    <n v="418.68"/>
    <n v="0"/>
    <n v="418.68"/>
    <n v="1.06"/>
    <n v="1.06"/>
    <n v="418.68"/>
    <n v="15"/>
    <n v="27.911999999999999"/>
    <n v="1.1000000000000001"/>
    <n v="36"/>
    <n v="1105.3152"/>
    <n v="1.2281280000000001"/>
    <n v="67585"/>
    <n v="68937"/>
    <n v="87983.212732800021"/>
    <n v="1760.0547993599903"/>
    <n v="11848.32"/>
    <n v="0.2271"/>
    <n v="0.22070000000000001"/>
    <n v="34920.685250797636"/>
    <n v="1495.7211255360003"/>
    <n v="330.1056524057953"/>
    <n v="1825.8267779417956"/>
    <n v="126489.77956089943"/>
  </r>
  <r>
    <x v="164"/>
    <s v="Nooksack Valley School District"/>
    <n v="2489"/>
    <s v="Sumas Elementary"/>
    <n v="0.56399999999999995"/>
    <x v="0"/>
    <n v="289.11"/>
    <n v="0"/>
    <n v="289.11"/>
    <n v="1.06"/>
    <n v="1.06"/>
    <n v="289.11"/>
    <n v="15"/>
    <n v="19.274000000000001"/>
    <n v="1.1000000000000001"/>
    <n v="36"/>
    <n v="763.25040000000013"/>
    <n v="0.84805600000000014"/>
    <n v="67585"/>
    <n v="68937"/>
    <n v="60754.816645600018"/>
    <n v="1215.3660147199917"/>
    <n v="11848.32"/>
    <n v="0.2271"/>
    <n v="0.22070000000000001"/>
    <n v="24113.689005584471"/>
    <n v="1032.836377672"/>
    <n v="227.9469885522104"/>
    <n v="1260.7833662242103"/>
    <n v="87344.655032128678"/>
  </r>
  <r>
    <x v="165"/>
    <s v="North Beach School District"/>
    <n v="3788"/>
    <s v="North Beach Junior High School"/>
    <n v="0.7026"/>
    <x v="0"/>
    <n v="157.07"/>
    <n v="0"/>
    <n v="157.07"/>
    <n v="1"/>
    <n v="1"/>
    <n v="157.07"/>
    <n v="15"/>
    <n v="10.471333333333332"/>
    <n v="1.1000000000000001"/>
    <n v="36"/>
    <n v="414.66480000000001"/>
    <n v="0.46073866666666669"/>
    <n v="67585"/>
    <n v="68937"/>
    <n v="31139.022786666668"/>
    <n v="622.91867733333129"/>
    <n v="11848.32"/>
    <n v="0.2271"/>
    <n v="0.22070000000000001"/>
    <n v="12668.129385979466"/>
    <n v="529.36569106666661"/>
    <n v="116.83100801841333"/>
    <n v="646.1966990850799"/>
    <n v="45076.267549064549"/>
  </r>
  <r>
    <x v="165"/>
    <s v="North Beach School District"/>
    <n v="2728"/>
    <s v="North Beach Senior High School"/>
    <n v="0.67090000000000005"/>
    <x v="0"/>
    <n v="189.89"/>
    <n v="0"/>
    <n v="189.89"/>
    <n v="1"/>
    <n v="1"/>
    <n v="189.89"/>
    <n v="15"/>
    <n v="12.659333333333333"/>
    <n v="1.1000000000000001"/>
    <n v="36"/>
    <n v="501.30960000000005"/>
    <n v="0.55701066666666676"/>
    <n v="67585"/>
    <n v="68937"/>
    <n v="37645.56590666667"/>
    <n v="753.07842133333907"/>
    <n v="11848.32"/>
    <n v="0.2271"/>
    <n v="0.22070000000000001"/>
    <n v="15315.153047072268"/>
    <n v="639.97740546666682"/>
    <n v="141.24301338649337"/>
    <n v="781.22041885316025"/>
    <n v="54495.017793925435"/>
  </r>
  <r>
    <x v="165"/>
    <s v="North Beach School District"/>
    <n v="3787"/>
    <s v="Ocean Shores Elementary"/>
    <n v="0.69599999999999995"/>
    <x v="0"/>
    <n v="249.4"/>
    <n v="0"/>
    <n v="249.4"/>
    <n v="1"/>
    <n v="1"/>
    <n v="249.4"/>
    <n v="15"/>
    <n v="16.626666666666669"/>
    <n v="1.1000000000000001"/>
    <n v="36"/>
    <n v="658.41600000000017"/>
    <n v="0.73157333333333352"/>
    <n v="67585"/>
    <n v="68937"/>
    <n v="49443.383733333343"/>
    <n v="989.0871466666722"/>
    <n v="11848.32"/>
    <n v="0.2271"/>
    <n v="0.22070000000000001"/>
    <n v="20114.798935909337"/>
    <n v="840.5411813333335"/>
    <n v="185.50743872026672"/>
    <n v="1026.0486200536002"/>
    <n v="71573.318435962952"/>
  </r>
  <r>
    <x v="165"/>
    <s v="North Beach School District"/>
    <n v="3155"/>
    <s v="Pacific Beach Elementary School"/>
    <n v="0.73619999999999997"/>
    <x v="0"/>
    <n v="138.80000000000001"/>
    <n v="0"/>
    <n v="138.80000000000001"/>
    <n v="1"/>
    <n v="1"/>
    <n v="138.80000000000001"/>
    <n v="15"/>
    <n v="9.2533333333333339"/>
    <n v="1.1000000000000001"/>
    <n v="36"/>
    <n v="366.43200000000007"/>
    <n v="0.40714666666666677"/>
    <n v="67585"/>
    <n v="68937"/>
    <n v="27517.007466666673"/>
    <n v="550.46229333333395"/>
    <n v="11848.32"/>
    <n v="0.2271"/>
    <n v="0.22070000000000001"/>
    <n v="11194.603417418668"/>
    <n v="467.79116266666676"/>
    <n v="103.24150960053336"/>
    <n v="571.03267226720016"/>
    <n v="39833.105849685875"/>
  </r>
  <r>
    <x v="166"/>
    <s v="North Franklin School District"/>
    <n v="3325"/>
    <s v="Basin City Elem"/>
    <n v="0.80840000000000001"/>
    <x v="0"/>
    <n v="323.55"/>
    <n v="0"/>
    <n v="323.55"/>
    <n v="1"/>
    <n v="1"/>
    <n v="323.55"/>
    <n v="15"/>
    <n v="21.57"/>
    <n v="1.1000000000000001"/>
    <n v="36"/>
    <n v="854.17200000000014"/>
    <n v="0.94908000000000015"/>
    <n v="67585"/>
    <n v="68937"/>
    <n v="64143.571800000012"/>
    <n v="1283.1561599999986"/>
    <n v="11848.32"/>
    <n v="0.2271"/>
    <n v="0.22070000000000001"/>
    <n v="26095.201265892007"/>
    <n v="1090.4454660000001"/>
    <n v="240.66131434620004"/>
    <n v="1331.1067803462001"/>
    <n v="92853.036006238224"/>
  </r>
  <r>
    <x v="166"/>
    <s v="North Franklin School District"/>
    <n v="2918"/>
    <s v="Connell Elem"/>
    <n v="0.78339999999999999"/>
    <x v="0"/>
    <n v="485.27"/>
    <n v="0"/>
    <n v="485.27"/>
    <n v="1"/>
    <n v="1"/>
    <n v="485.27"/>
    <n v="15"/>
    <n v="32.351333333333329"/>
    <n v="1.1000000000000001"/>
    <n v="36"/>
    <n v="1281.1127999999999"/>
    <n v="1.4234586666666664"/>
    <n v="67585"/>
    <n v="68937"/>
    <n v="96204.453986666646"/>
    <n v="1924.5161173333327"/>
    <n v="11848.32"/>
    <n v="0.2271"/>
    <n v="0.22070000000000001"/>
    <n v="39138.365996907458"/>
    <n v="1635.4828350666662"/>
    <n v="360.95106169921326"/>
    <n v="1996.4338967658796"/>
    <n v="139263.76999767328"/>
  </r>
  <r>
    <x v="166"/>
    <s v="North Franklin School District"/>
    <n v="3272"/>
    <s v="Connell High School"/>
    <n v="0.69920000000000004"/>
    <x v="0"/>
    <n v="620.26"/>
    <n v="0"/>
    <n v="620.26"/>
    <n v="1"/>
    <n v="1"/>
    <n v="620.26"/>
    <n v="15"/>
    <n v="41.350666666666669"/>
    <n v="1.1000000000000001"/>
    <n v="36"/>
    <n v="1637.4864000000002"/>
    <n v="1.8194293333333336"/>
    <n v="67585"/>
    <n v="68937"/>
    <n v="122966.13149333335"/>
    <n v="2459.8684586666641"/>
    <n v="11848.32"/>
    <n v="0.2271"/>
    <n v="0.22070000000000001"/>
    <n v="50025.68238968373"/>
    <n v="2090.4333325333337"/>
    <n v="461.35863649010673"/>
    <n v="2551.7919690234403"/>
    <n v="178003.47431070718"/>
  </r>
  <r>
    <x v="166"/>
    <s v="North Franklin School District"/>
    <n v="5499"/>
    <s v="CRCC-Open Doors"/>
    <n v="0.14580000000000001"/>
    <x v="1"/>
    <n v="7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6"/>
    <s v="North Franklin School District"/>
    <n v="3086"/>
    <s v="Mesa Elem"/>
    <n v="0.72370000000000001"/>
    <x v="0"/>
    <n v="185"/>
    <n v="0"/>
    <n v="185"/>
    <n v="1"/>
    <n v="1"/>
    <n v="185"/>
    <n v="15"/>
    <n v="12.333333333333334"/>
    <n v="1.1000000000000001"/>
    <n v="36"/>
    <n v="488.40000000000003"/>
    <n v="0.54266666666666674"/>
    <n v="67585"/>
    <n v="68937"/>
    <n v="36676.126666666671"/>
    <n v="733.68533333333471"/>
    <n v="11848.32"/>
    <n v="0.2271"/>
    <n v="0.22070000000000001"/>
    <n v="14920.761039066669"/>
    <n v="623.49686666666673"/>
    <n v="137.60575847333334"/>
    <n v="761.1026251400001"/>
    <n v="53091.675664206676"/>
  </r>
  <r>
    <x v="166"/>
    <s v="North Franklin School District"/>
    <n v="5653"/>
    <s v="North Franklin Virtual Academy"/>
    <n v="0.63539999999999996"/>
    <x v="0"/>
    <n v="76.03"/>
    <n v="0"/>
    <n v="76.03"/>
    <n v="1"/>
    <n v="1"/>
    <n v="76.03"/>
    <n v="15"/>
    <n v="5.0686666666666671"/>
    <n v="1.1000000000000001"/>
    <n v="36"/>
    <n v="200.71920000000003"/>
    <n v="0.22302133333333338"/>
    <n v="67585"/>
    <n v="68937"/>
    <n v="15072.896813333336"/>
    <n v="301.52484266666579"/>
    <n v="11848.32"/>
    <n v="0.2271"/>
    <n v="0.22070000000000001"/>
    <n v="6132.0295232445351"/>
    <n v="256.24036093333336"/>
    <n v="56.552247657986676"/>
    <n v="312.79260859132006"/>
    <n v="21819.243787835858"/>
  </r>
  <r>
    <x v="166"/>
    <s v="North Franklin School District"/>
    <n v="1754"/>
    <s v="Palouse Junction High School"/>
    <n v="0.9143"/>
    <x v="0"/>
    <n v="19.899999999999999"/>
    <n v="0"/>
    <n v="19.899999999999999"/>
    <n v="1"/>
    <n v="1"/>
    <n v="19.899999999999999"/>
    <n v="15"/>
    <n v="1.3266666666666667"/>
    <n v="1.1000000000000001"/>
    <n v="36"/>
    <n v="52.536000000000001"/>
    <n v="5.8373333333333333E-2"/>
    <n v="67585"/>
    <n v="68937"/>
    <n v="3945.1617333333334"/>
    <n v="78.920746666666673"/>
    <n v="11848.32"/>
    <n v="0.2271"/>
    <n v="0.22070000000000001"/>
    <n v="1604.9899712293332"/>
    <n v="67.068041333333341"/>
    <n v="14.801916722266668"/>
    <n v="81.869958055600009"/>
    <n v="5710.9424092849331"/>
  </r>
  <r>
    <x v="166"/>
    <s v="North Franklin School District"/>
    <n v="2198"/>
    <s v="Robert L Olds Junior High School"/>
    <n v="0.76900000000000002"/>
    <x v="0"/>
    <n v="316.45999999999998"/>
    <n v="0"/>
    <n v="316.45999999999998"/>
    <n v="1"/>
    <n v="1"/>
    <n v="316.45999999999998"/>
    <n v="15"/>
    <n v="21.097333333333331"/>
    <n v="1.1000000000000001"/>
    <n v="36"/>
    <n v="835.45439999999996"/>
    <n v="0.92828266666666659"/>
    <n v="67585"/>
    <n v="68937"/>
    <n v="62737.984026666658"/>
    <n v="1255.0381653333388"/>
    <n v="11848.32"/>
    <n v="0.2271"/>
    <n v="0.22070000000000001"/>
    <n v="25523.373180665061"/>
    <n v="1066.5503698666666"/>
    <n v="235.38766662957335"/>
    <n v="1301.9380364962399"/>
    <n v="90818.333409161292"/>
  </r>
  <r>
    <x v="167"/>
    <s v="North Kitsap School District"/>
    <n v="5546"/>
    <s v="CHOICE Academy"/>
    <n v="0.51780000000000004"/>
    <x v="0"/>
    <n v="26.5"/>
    <n v="0"/>
    <n v="26.5"/>
    <n v="1.18"/>
    <n v="1.18"/>
    <n v="26.5"/>
    <n v="15"/>
    <n v="1.7666666666666666"/>
    <n v="1.1000000000000001"/>
    <n v="36"/>
    <n v="69.960000000000008"/>
    <n v="7.7733333333333349E-2"/>
    <n v="67585"/>
    <n v="68937"/>
    <n v="6199.2566533333347"/>
    <n v="124.01265066666565"/>
    <n v="11848.32"/>
    <n v="0.2271"/>
    <n v="0.22070000000000001"/>
    <n v="2356.2301859741337"/>
    <n v="105.38782173333334"/>
    <n v="23.259092256546669"/>
    <n v="128.64691398988001"/>
    <n v="8808.1464039640141"/>
  </r>
  <r>
    <x v="167"/>
    <s v="North Kitsap School District"/>
    <n v="2798"/>
    <s v="David Wolfle Elementary"/>
    <n v="0.51939999999999997"/>
    <x v="0"/>
    <n v="263.3"/>
    <n v="0"/>
    <n v="263.3"/>
    <n v="1.18"/>
    <n v="1.18"/>
    <n v="263.3"/>
    <n v="15"/>
    <n v="17.553333333333335"/>
    <n v="1.1000000000000001"/>
    <n v="36"/>
    <n v="695.11200000000019"/>
    <n v="0.77234666666666685"/>
    <n v="67585"/>
    <n v="68937"/>
    <n v="61594.87837066668"/>
    <n v="1232.1709781333266"/>
    <n v="11848.32"/>
    <n v="0.2271"/>
    <n v="0.22070000000000001"/>
    <n v="23411.14747045243"/>
    <n v="1047.1174891466669"/>
    <n v="231.09882985466939"/>
    <n v="1278.2163190013364"/>
    <n v="87516.413138253789"/>
  </r>
  <r>
    <x v="167"/>
    <s v="North Kitsap School District"/>
    <n v="2854"/>
    <s v="Hilder Pearson Elementary"/>
    <n v="0.29909999999999998"/>
    <x v="1"/>
    <n v="227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5085"/>
    <s v="Kingston High School"/>
    <n v="0.33019999999999999"/>
    <x v="1"/>
    <n v="601.0699999999999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359"/>
    <s v="Kingston Middle School"/>
    <n v="0.4627"/>
    <x v="1"/>
    <n v="439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3236"/>
    <s v="North Kitsap High School"/>
    <n v="0.2215"/>
    <x v="1"/>
    <n v="937.079999999999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5646"/>
    <s v="North Kitsap Options"/>
    <n v="0.1183"/>
    <x v="1"/>
    <n v="90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1733"/>
    <s v="Parent Assisted Learning"/>
    <n v="0.32050000000000001"/>
    <x v="1"/>
    <n v="62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2026"/>
    <s v="Poulsbo Elementary School"/>
    <n v="0.29039999999999999"/>
    <x v="1"/>
    <n v="342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2476"/>
    <s v="Poulsbo Middle School"/>
    <n v="0.29809999999999998"/>
    <x v="1"/>
    <n v="590.7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467"/>
    <s v="Richard Gordon Elementary"/>
    <n v="0.33129999999999998"/>
    <x v="1"/>
    <n v="284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1677"/>
    <s v="Special Programs"/>
    <n v="0.27429999999999999"/>
    <x v="1"/>
    <n v="719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3391"/>
    <s v="Suquamish Elementary School"/>
    <n v="0.3987"/>
    <x v="1"/>
    <n v="285.20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461"/>
    <s v="Vinland Elementary"/>
    <n v="0.29020000000000001"/>
    <x v="1"/>
    <n v="444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2662"/>
    <s v="Belfair Elementary"/>
    <n v="0.51690000000000003"/>
    <x v="0"/>
    <n v="381.13"/>
    <n v="0"/>
    <n v="381.13"/>
    <n v="1.06"/>
    <n v="1.06"/>
    <n v="381.13"/>
    <n v="15"/>
    <n v="25.408666666666665"/>
    <n v="1.1000000000000001"/>
    <n v="36"/>
    <n v="1006.1832000000001"/>
    <n v="1.1179813333333335"/>
    <n v="67585"/>
    <n v="68937"/>
    <n v="80092.294518133349"/>
    <n v="1602.2014084266702"/>
    <n v="11848.32"/>
    <n v="0.2271"/>
    <n v="0.22070000000000001"/>
    <n v="31788.76652726785"/>
    <n v="1361.5749321093335"/>
    <n v="300.49958751652991"/>
    <n v="1662.0745196258636"/>
    <n v="115145.33697345374"/>
  </r>
  <r>
    <x v="168"/>
    <s v="North Mason School District"/>
    <n v="3174"/>
    <s v="Hawkins Middle School"/>
    <n v="0.62370000000000003"/>
    <x v="0"/>
    <n v="440.09"/>
    <n v="0"/>
    <n v="440.09"/>
    <n v="1.06"/>
    <n v="1.06"/>
    <n v="440.09"/>
    <n v="15"/>
    <n v="29.339333333333332"/>
    <n v="1.1000000000000001"/>
    <n v="36"/>
    <n v="1161.8376000000003"/>
    <n v="1.2909306666666669"/>
    <n v="67585"/>
    <n v="68937"/>
    <n v="92482.402053066689"/>
    <n v="1850.0585570133262"/>
    <n v="11848.32"/>
    <n v="0.2271"/>
    <n v="0.22070000000000001"/>
    <n v="36706.421066264287"/>
    <n v="1572.2076768346669"/>
    <n v="346.98623427741103"/>
    <n v="1919.193911112078"/>
    <n v="132958.07558745638"/>
  </r>
  <r>
    <x v="168"/>
    <s v="North Mason School District"/>
    <n v="1680"/>
    <s v="James A. Taylor High School"/>
    <n v="0.61839999999999995"/>
    <x v="0"/>
    <n v="50.36"/>
    <n v="0"/>
    <n v="50.36"/>
    <n v="1.06"/>
    <n v="1.06"/>
    <n v="50.36"/>
    <n v="15"/>
    <n v="3.3573333333333335"/>
    <n v="1.1000000000000001"/>
    <n v="36"/>
    <n v="132.95040000000003"/>
    <n v="0.1477226666666667"/>
    <n v="67585"/>
    <n v="68937"/>
    <n v="10582.866612266669"/>
    <n v="211.70430805333308"/>
    <n v="11848.32"/>
    <n v="0.2271"/>
    <n v="0.22070000000000001"/>
    <n v="4200.357574353131"/>
    <n v="179.90951533866669"/>
    <n v="39.706030035243742"/>
    <n v="219.61554537391044"/>
    <n v="15214.544040047043"/>
  </r>
  <r>
    <x v="168"/>
    <s v="North Mason School District"/>
    <n v="1861"/>
    <s v="North Mason Homelink Program"/>
    <n v="0.24399999999999999"/>
    <x v="1"/>
    <n v="71.3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5651"/>
    <s v="North Mason Online  "/>
    <n v="0.35149999999999998"/>
    <x v="1"/>
    <n v="223.39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3175"/>
    <s v="North Mason Senior High School"/>
    <n v="0.49309999999999998"/>
    <x v="1"/>
    <n v="585.4200000000000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4320"/>
    <s v="Sand Hill Elementary"/>
    <n v="0.56699999999999995"/>
    <x v="0"/>
    <n v="448.5"/>
    <n v="0"/>
    <n v="448.5"/>
    <n v="1.06"/>
    <n v="1.06"/>
    <n v="448.5"/>
    <n v="15"/>
    <n v="29.9"/>
    <n v="1.1000000000000001"/>
    <n v="36"/>
    <n v="1184.04"/>
    <n v="1.3155999999999999"/>
    <n v="67585"/>
    <n v="68937"/>
    <n v="94249.715559999997"/>
    <n v="1885.4126719999913"/>
    <n v="11848.32"/>
    <n v="0.2271"/>
    <n v="0.22070000000000001"/>
    <n v="37407.870772386399"/>
    <n v="1602.2521371999997"/>
    <n v="353.61704668003995"/>
    <n v="1955.8691838800396"/>
    <n v="135498.86818826641"/>
  </r>
  <r>
    <x v="169"/>
    <s v="North River School District"/>
    <n v="2292"/>
    <s v="North River School"/>
    <n v="0.6502"/>
    <x v="0"/>
    <n v="69.06"/>
    <n v="0"/>
    <n v="69.06"/>
    <n v="1"/>
    <n v="1"/>
    <n v="69.06"/>
    <n v="15"/>
    <n v="4.6040000000000001"/>
    <n v="1.1000000000000001"/>
    <n v="36"/>
    <n v="182.31840000000003"/>
    <n v="0.20257600000000003"/>
    <n v="67585"/>
    <n v="68937"/>
    <n v="13691.098960000003"/>
    <n v="273.88275199999953"/>
    <n v="11848.32"/>
    <n v="0.2271"/>
    <n v="0.22070000000000001"/>
    <n v="5569.8797695024004"/>
    <n v="232.74969520000005"/>
    <n v="51.367857730640011"/>
    <n v="284.11755293064004"/>
    <n v="19818.979034433043"/>
  </r>
  <r>
    <x v="170"/>
    <s v="North Thurston Public Schools"/>
    <n v="5168"/>
    <s v="Aspire Middle School"/>
    <n v="0.27560000000000001"/>
    <x v="1"/>
    <n v="308.040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167"/>
    <s v="Chambers Prairie Elementary School"/>
    <n v="0.52210000000000001"/>
    <x v="0"/>
    <n v="502.14"/>
    <n v="0"/>
    <n v="502.14"/>
    <n v="1.04"/>
    <n v="1.04"/>
    <n v="502.14"/>
    <n v="15"/>
    <n v="33.475999999999999"/>
    <n v="1.1000000000000001"/>
    <n v="36"/>
    <n v="1325.6496"/>
    <n v="1.472944"/>
    <n v="67585"/>
    <n v="68937"/>
    <n v="103530.87704960002"/>
    <n v="2071.0770995199709"/>
    <n v="11848.32"/>
    <n v="0.2271"/>
    <n v="0.22070000000000001"/>
    <n v="41420.860747908227"/>
    <n v="1760.032569152"/>
    <n v="388.4391880118464"/>
    <n v="2148.4717571638462"/>
    <n v="149171.28665419205"/>
  </r>
  <r>
    <x v="170"/>
    <s v="North Thurston Public Schools"/>
    <n v="3361"/>
    <s v="Chinook Middle School"/>
    <n v="0.48430000000000001"/>
    <x v="1"/>
    <n v="830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654"/>
    <s v="Envision Career Academy"/>
    <n v="0.55449999999999999"/>
    <x v="0"/>
    <n v="190.19"/>
    <n v="0"/>
    <n v="190.19"/>
    <n v="1.04"/>
    <n v="1.04"/>
    <n v="190.19"/>
    <n v="15"/>
    <n v="12.679333333333334"/>
    <n v="1.1000000000000001"/>
    <n v="36"/>
    <n v="502.10160000000008"/>
    <n v="0.55789066666666676"/>
    <n v="67585"/>
    <n v="68937"/>
    <n v="39213.242334933348"/>
    <n v="784.43890858665691"/>
    <n v="11848.32"/>
    <n v="0.2271"/>
    <n v="0.22070000000000001"/>
    <n v="15688.52014506844"/>
    <n v="666.62802072533339"/>
    <n v="147.12480417408108"/>
    <n v="813.75282489941446"/>
    <n v="56499.954213487857"/>
  </r>
  <r>
    <x v="170"/>
    <s v="North Thurston Public Schools"/>
    <n v="4058"/>
    <s v="Evergreen Forest Elementary"/>
    <n v="0.35539999999999999"/>
    <x v="1"/>
    <n v="482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408"/>
    <s v="Horizons Elementary"/>
    <n v="0.2747"/>
    <x v="1"/>
    <n v="492.8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409"/>
    <s v="Komachin Middle School"/>
    <n v="0.45079999999999998"/>
    <x v="1"/>
    <n v="703.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653"/>
    <s v="Lacey Elementary"/>
    <n v="0.59050000000000002"/>
    <x v="0"/>
    <n v="408.3"/>
    <n v="0"/>
    <n v="408.3"/>
    <n v="1.04"/>
    <n v="1.04"/>
    <n v="408.3"/>
    <n v="15"/>
    <n v="27.220000000000002"/>
    <n v="1.1000000000000001"/>
    <n v="36"/>
    <n v="1077.912"/>
    <n v="1.1976800000000001"/>
    <n v="67585"/>
    <n v="68937"/>
    <n v="84183.010912000012"/>
    <n v="1684.0338943999814"/>
    <n v="11848.32"/>
    <n v="0.2271"/>
    <n v="0.22070000000000001"/>
    <n v="33680.123956209274"/>
    <n v="1431.1174134399998"/>
    <n v="315.84761314620795"/>
    <n v="1746.9650265862078"/>
    <n v="121294.13378919548"/>
  </r>
  <r>
    <x v="170"/>
    <s v="North Thurston Public Schools"/>
    <n v="3539"/>
    <s v="Lakes Elementary School"/>
    <n v="0.38450000000000001"/>
    <x v="1"/>
    <n v="526.5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262"/>
    <s v="Lydia Hawk Elementary"/>
    <n v="0.70150000000000001"/>
    <x v="0"/>
    <n v="486.69"/>
    <n v="0"/>
    <n v="486.69"/>
    <n v="1.04"/>
    <n v="1.04"/>
    <n v="486.69"/>
    <n v="15"/>
    <n v="32.445999999999998"/>
    <n v="1.1000000000000001"/>
    <n v="36"/>
    <n v="1284.8616000000002"/>
    <n v="1.4276240000000002"/>
    <n v="67585"/>
    <n v="68937"/>
    <n v="100345.40676160002"/>
    <n v="2007.3535539199802"/>
    <n v="11848.32"/>
    <n v="0.2271"/>
    <n v="0.22070000000000001"/>
    <n v="40146.410796589509"/>
    <n v="1705.8793385920003"/>
    <n v="376.48757002725449"/>
    <n v="2082.3669086192549"/>
    <n v="144581.53802072877"/>
  </r>
  <r>
    <x v="170"/>
    <s v="North Thurston Public Schools"/>
    <n v="4255"/>
    <s v="Meadows Elementary"/>
    <n v="0.27200000000000002"/>
    <x v="1"/>
    <n v="630.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130"/>
    <s v="Mountain View Elementary"/>
    <n v="0.54369999999999996"/>
    <x v="0"/>
    <n v="518.30999999999995"/>
    <n v="0"/>
    <n v="518.30999999999995"/>
    <n v="1.04"/>
    <n v="1.04"/>
    <n v="518.30999999999995"/>
    <n v="15"/>
    <n v="34.553999999999995"/>
    <n v="1.1000000000000001"/>
    <n v="36"/>
    <n v="1368.3384000000001"/>
    <n v="1.5203760000000002"/>
    <n v="67585"/>
    <n v="68937"/>
    <n v="106864.79643840002"/>
    <n v="2137.7702860799909"/>
    <n v="11848.32"/>
    <n v="0.2271"/>
    <n v="0.22070000000000001"/>
    <n v="42754.702541618506"/>
    <n v="1816.7094454080002"/>
    <n v="400.94777460154563"/>
    <n v="2217.6572200095457"/>
    <n v="153974.92648610807"/>
  </r>
  <r>
    <x v="170"/>
    <s v="North Thurston Public Schools"/>
    <n v="3611"/>
    <s v="Nisqually Middle School"/>
    <n v="0.49409999999999998"/>
    <x v="1"/>
    <n v="919.5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010"/>
    <s v="North Thurston High School"/>
    <n v="0.40110000000000001"/>
    <x v="1"/>
    <n v="1381.12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709"/>
    <s v="Olympic View Elementary"/>
    <n v="0.39879999999999999"/>
    <x v="1"/>
    <n v="559.0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271"/>
    <s v="Pleasant Glade Elementary"/>
    <n v="0.53759999999999997"/>
    <x v="0"/>
    <n v="547.01"/>
    <n v="0"/>
    <n v="547.01"/>
    <n v="1.04"/>
    <n v="1.04"/>
    <n v="547.01"/>
    <n v="15"/>
    <n v="36.467333333333336"/>
    <n v="1.1000000000000001"/>
    <n v="36"/>
    <n v="1444.1064000000001"/>
    <n v="1.6045626666666668"/>
    <n v="67585"/>
    <n v="68937"/>
    <n v="112782.14253973335"/>
    <n v="2256.1434743466525"/>
    <n v="11848.32"/>
    <n v="0.2271"/>
    <n v="0.22070000000000001"/>
    <n v="45122.127370281749"/>
    <n v="1917.3047669013336"/>
    <n v="423.14916205512435"/>
    <n v="2340.4539289564577"/>
    <n v="162500.86731331825"/>
  </r>
  <r>
    <x v="170"/>
    <s v="North Thurston Public Schools"/>
    <n v="4427"/>
    <s v="River Ridge High School"/>
    <n v="0.39660000000000001"/>
    <x v="1"/>
    <n v="1442.3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452"/>
    <s v="Salish Middle School"/>
    <n v="0.41870000000000002"/>
    <x v="1"/>
    <n v="737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368"/>
    <s v="Seven Oaks Elementary"/>
    <n v="0.44280000000000003"/>
    <x v="1"/>
    <n v="383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2754"/>
    <s v="South Bay Elementary"/>
    <n v="0.32040000000000002"/>
    <x v="1"/>
    <n v="563.7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710"/>
    <s v="Timberline High School"/>
    <n v="0.37780000000000002"/>
    <x v="1"/>
    <n v="1395.8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122"/>
    <s v="Woodland Elementary"/>
    <n v="0.36909999999999998"/>
    <x v="1"/>
    <n v="437.8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1"/>
    <s v="Northport School District"/>
    <n v="2062"/>
    <s v="Northport Elementary School"/>
    <n v="0.76990000000000003"/>
    <x v="0"/>
    <n v="102.4"/>
    <n v="0"/>
    <n v="102.4"/>
    <n v="1"/>
    <n v="1"/>
    <n v="102.4"/>
    <n v="15"/>
    <n v="6.8266666666666671"/>
    <n v="1.1000000000000001"/>
    <n v="36"/>
    <n v="270.33600000000001"/>
    <n v="0.30037333333333333"/>
    <n v="67585"/>
    <n v="68937"/>
    <n v="20300.731733333334"/>
    <n v="406.10474666666414"/>
    <n v="11848.32"/>
    <n v="0.2271"/>
    <n v="0.22070000000000001"/>
    <n v="8258.8428670293324"/>
    <n v="345.11394133333329"/>
    <n v="76.166646852266652"/>
    <n v="421.28058818559992"/>
    <n v="29386.959935214931"/>
  </r>
  <r>
    <x v="171"/>
    <s v="Northport School District"/>
    <n v="2958"/>
    <s v="Northport High School"/>
    <n v="0.76659999999999995"/>
    <x v="0"/>
    <n v="44.93"/>
    <n v="0"/>
    <n v="44.93"/>
    <n v="1"/>
    <n v="1"/>
    <n v="44.93"/>
    <n v="15"/>
    <n v="2.9953333333333334"/>
    <n v="1.1000000000000001"/>
    <n v="36"/>
    <n v="118.61520000000002"/>
    <n v="0.13179466666666667"/>
    <n v="67585"/>
    <n v="68937"/>
    <n v="8907.3425466666667"/>
    <n v="178.18638933333386"/>
    <n v="11848.32"/>
    <n v="0.2271"/>
    <n v="0.22070000000000001"/>
    <n v="3623.7286134338665"/>
    <n v="151.42548226666668"/>
    <n v="33.419603936253338"/>
    <n v="184.84508620292002"/>
    <n v="12894.102635636787"/>
  </r>
  <r>
    <x v="171"/>
    <s v="Northport School District"/>
    <n v="5252"/>
    <s v="Northport Homelink Program"/>
    <n v="0.31069999999999998"/>
    <x v="1"/>
    <n v="117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7"/>
    <s v="Arrowhead Elementary"/>
    <n v="9.2100000000000001E-2"/>
    <x v="1"/>
    <n v="385.7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6"/>
    <s v="Bothell High School"/>
    <n v="0.16370000000000001"/>
    <x v="1"/>
    <n v="1649.11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17"/>
    <s v="Canyon Creek Elementary"/>
    <n v="0.11899999999999999"/>
    <x v="1"/>
    <n v="907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93"/>
    <s v="Canyon Park Middle School"/>
    <n v="0.16070000000000001"/>
    <x v="1"/>
    <n v="925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234"/>
    <s v="Cottage Lake Elementary"/>
    <n v="8.2000000000000003E-2"/>
    <x v="1"/>
    <n v="283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5"/>
    <s v="Crystal Springs Elementary"/>
    <n v="0.22370000000000001"/>
    <x v="1"/>
    <n v="551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9"/>
    <s v="East Ridge Elementary"/>
    <n v="3.7999999999999999E-2"/>
    <x v="1"/>
    <n v="378.1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06"/>
    <s v="Fernwood Elementary"/>
    <n v="4.1799999999999997E-2"/>
    <x v="1"/>
    <n v="753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55"/>
    <s v="Frank Love Elementary"/>
    <n v="0.14080000000000001"/>
    <x v="1"/>
    <n v="488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124"/>
    <s v="Hollywood Hill Elementary"/>
    <n v="0.104"/>
    <x v="1"/>
    <n v="293.8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92"/>
    <s v="Inglemoor HS"/>
    <n v="0.15079999999999999"/>
    <x v="1"/>
    <n v="1572.67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606"/>
    <s v="Innovation Lab High School"/>
    <n v="7.9100000000000004E-2"/>
    <x v="1"/>
    <n v="135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2993"/>
    <s v="Kenmore Elementary"/>
    <n v="0.31030000000000002"/>
    <x v="1"/>
    <n v="421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45"/>
    <s v="Kenmore Middle School"/>
    <n v="0.2248"/>
    <x v="1"/>
    <n v="730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455"/>
    <s v="Kokanee Elementary"/>
    <n v="6.0299999999999999E-2"/>
    <x v="1"/>
    <n v="671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790"/>
    <s v="Leota Middle School"/>
    <n v="0.1249"/>
    <x v="1"/>
    <n v="842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90"/>
    <s v="Lockwood Elementary"/>
    <n v="5.8099999999999999E-2"/>
    <x v="1"/>
    <n v="578.92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44"/>
    <s v="Maywood Hills Elementary"/>
    <n v="0.14779999999999999"/>
    <x v="1"/>
    <n v="581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42"/>
    <s v="Moorlands Elementary"/>
    <n v="6.6400000000000001E-2"/>
    <x v="1"/>
    <n v="669.5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481"/>
    <s v="North Creek High School"/>
    <n v="0.1285"/>
    <x v="1"/>
    <n v="1717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583"/>
    <s v="Northshore Family Partnership"/>
    <n v="3.1699999999999999E-2"/>
    <x v="1"/>
    <n v="235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21"/>
    <s v="Northshore Middle School"/>
    <n v="0.1426"/>
    <x v="1"/>
    <n v="887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1814"/>
    <s v="Northshore Networks"/>
    <n v="3.4799999999999998E-2"/>
    <x v="1"/>
    <n v="126.5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331"/>
    <s v="Northshore Online School"/>
    <n v="6.4100000000000004E-2"/>
    <x v="1"/>
    <n v="1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1815"/>
    <s v="Northshore Special Services"/>
    <n v="0.1077"/>
    <x v="1"/>
    <n v="25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605"/>
    <s v="Ruby Bridges Elementary"/>
    <n v="7.4099999999999999E-2"/>
    <x v="1"/>
    <n v="458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811"/>
    <s v="Secondary Academy for Success"/>
    <n v="0.3518"/>
    <x v="1"/>
    <n v="92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679"/>
    <s v="Shelton View Elementary"/>
    <n v="0.15040000000000001"/>
    <x v="1"/>
    <n v="405.7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1"/>
    <s v="Skyview Middle School"/>
    <n v="0.13159999999999999"/>
    <x v="1"/>
    <n v="1178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187"/>
    <s v="Sunrise Elementary"/>
    <n v="1.7999999999999999E-2"/>
    <x v="1"/>
    <n v="374.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516"/>
    <s v="Timbercrest Middle School"/>
    <n v="5.0200000000000002E-2"/>
    <x v="1"/>
    <n v="731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69"/>
    <s v="Wellington Elementary"/>
    <n v="7.9200000000000007E-2"/>
    <x v="1"/>
    <n v="433.4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287"/>
    <s v="Westhill Elementary"/>
    <n v="0.122"/>
    <x v="1"/>
    <n v="434.5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749"/>
    <s v="Woodin Elementary"/>
    <n v="0.21440000000000001"/>
    <x v="1"/>
    <n v="490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208"/>
    <s v="Woodinville HS"/>
    <n v="8.5300000000000001E-2"/>
    <x v="1"/>
    <n v="1656.94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7"/>
    <s v="Woodmoor Elementary"/>
    <n v="0.20219999999999999"/>
    <x v="1"/>
    <n v="595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477"/>
    <s v="Broadview Elementary"/>
    <n v="0.38700000000000001"/>
    <x v="1"/>
    <n v="378.5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377"/>
    <s v="Crescent Harbor Elem"/>
    <n v="0.50409999999999999"/>
    <x v="0"/>
    <n v="413.38"/>
    <n v="0"/>
    <n v="413.38"/>
    <n v="1.1200000000000001"/>
    <n v="1.1200000000000001"/>
    <n v="413.38"/>
    <n v="15"/>
    <n v="27.558666666666667"/>
    <n v="1.1000000000000001"/>
    <n v="36"/>
    <n v="1091.3232"/>
    <n v="1.2125813333333333"/>
    <n v="67585"/>
    <n v="68937"/>
    <n v="91786.58654293335"/>
    <n v="1836.1391581866483"/>
    <n v="11848.32"/>
    <n v="0.2271"/>
    <n v="0.22070000000000001"/>
    <n v="35617.021379471953"/>
    <n v="1560.3787616853333"/>
    <n v="344.37559270395309"/>
    <n v="1904.7543543892864"/>
    <n v="131144.50143498124"/>
  </r>
  <r>
    <x v="173"/>
    <s v="Oak Harbor School District"/>
    <n v="4328"/>
    <s v="Hillcrest Elementary"/>
    <n v="0.2621"/>
    <x v="1"/>
    <n v="450.4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1758"/>
    <s v="Homeconnection"/>
    <n v="0.152"/>
    <x v="1"/>
    <n v="269.54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5343"/>
    <s v="iGrad Academy"/>
    <n v="0.6089"/>
    <x v="0"/>
    <n v="14.5"/>
    <n v="0"/>
    <n v="14.5"/>
    <n v="1.1200000000000001"/>
    <n v="1.1200000000000001"/>
    <n v="14.5"/>
    <n v="15"/>
    <n v="0.96666666666666667"/>
    <n v="1.1000000000000001"/>
    <n v="36"/>
    <n v="38.28"/>
    <n v="4.2533333333333333E-2"/>
    <n v="67585"/>
    <n v="68937"/>
    <n v="3219.5691733333338"/>
    <n v="64.405674666666073"/>
    <n v="11848.32"/>
    <n v="0.2271"/>
    <n v="0.22070000000000001"/>
    <n v="1249.3270356629332"/>
    <n v="54.732914133333324"/>
    <n v="12.079554149226665"/>
    <n v="66.81246828255999"/>
    <n v="4600.1143519454927"/>
  </r>
  <r>
    <x v="173"/>
    <s v="Oak Harbor School District"/>
    <n v="3939"/>
    <s v="North Whidbey Middle School"/>
    <n v="0.39400000000000002"/>
    <x v="1"/>
    <n v="799.3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2696"/>
    <s v="Oak Harbor Elementary"/>
    <n v="0.3841"/>
    <x v="1"/>
    <n v="353.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2974"/>
    <s v="Oak Harbor High School"/>
    <n v="0.3548"/>
    <x v="1"/>
    <n v="1491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274"/>
    <s v="Oak Harbor Intermediate School"/>
    <n v="0.39710000000000001"/>
    <x v="1"/>
    <n v="697.6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5626"/>
    <s v="Oak Harbor Virtual Academy"/>
    <n v="0.42370000000000002"/>
    <x v="1"/>
    <n v="239.2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566"/>
    <s v="Olympic View Elem"/>
    <n v="0.50580000000000003"/>
    <x v="0"/>
    <n v="398.33"/>
    <n v="0"/>
    <n v="398.33"/>
    <n v="1.1200000000000001"/>
    <n v="1.1200000000000001"/>
    <n v="398.33"/>
    <n v="15"/>
    <n v="26.555333333333333"/>
    <n v="1.1000000000000001"/>
    <n v="36"/>
    <n v="1051.5912000000001"/>
    <n v="1.1684346666666667"/>
    <n v="67585"/>
    <n v="68937"/>
    <n v="88444.895780266685"/>
    <n v="1769.2905096533214"/>
    <n v="11848.32"/>
    <n v="0.2271"/>
    <n v="0.22070000000000001"/>
    <n v="34320.306076939058"/>
    <n v="1503.5697714986668"/>
    <n v="331.83784856975575"/>
    <n v="1835.4076200684226"/>
    <n v="126369.89998692748"/>
  </r>
  <r>
    <x v="173"/>
    <s v="Oak Harbor School District"/>
    <n v="3662"/>
    <s v="Special Education"/>
    <n v="0"/>
    <x v="1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4"/>
    <s v="Oakesdale School District"/>
    <n v="3205"/>
    <s v="Oakesdale Elementary School"/>
    <n v="0.3322"/>
    <x v="1"/>
    <n v="63.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4"/>
    <s v="Oakesdale School District"/>
    <n v="2432"/>
    <s v="Oakesdale High School"/>
    <n v="0.39479999999999998"/>
    <x v="1"/>
    <n v="81.6199999999999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5"/>
    <s v="Oakville School District"/>
    <n v="2922"/>
    <s v="Oakville Elementary"/>
    <n v="0.70409999999999995"/>
    <x v="0"/>
    <n v="127.7"/>
    <n v="0"/>
    <n v="127.7"/>
    <n v="1"/>
    <n v="1"/>
    <n v="127.7"/>
    <n v="15"/>
    <n v="8.5133333333333336"/>
    <n v="1.1000000000000001"/>
    <n v="36"/>
    <n v="337.12800000000004"/>
    <n v="0.37458666666666673"/>
    <n v="67585"/>
    <n v="68937"/>
    <n v="25316.439866666671"/>
    <n v="506.4411733333327"/>
    <n v="11848.32"/>
    <n v="0.2271"/>
    <n v="0.22070000000000001"/>
    <n v="10299.357755074669"/>
    <n v="430.38135066666678"/>
    <n v="94.98516409213336"/>
    <n v="525.36651475880012"/>
    <n v="36647.605309833474"/>
  </r>
  <r>
    <x v="175"/>
    <s v="Oakville School District"/>
    <n v="2283"/>
    <s v="Oakville High School"/>
    <n v="0.69620000000000004"/>
    <x v="0"/>
    <n v="144.04999999999998"/>
    <n v="0"/>
    <n v="144.04999999999998"/>
    <n v="1"/>
    <n v="1"/>
    <n v="144.04999999999998"/>
    <n v="15"/>
    <n v="9.6033333333333317"/>
    <n v="1.1000000000000001"/>
    <n v="36"/>
    <n v="380.29199999999997"/>
    <n v="0.42254666666666663"/>
    <n v="67585"/>
    <n v="68937"/>
    <n v="28557.816466666663"/>
    <n v="571.28309333333527"/>
    <n v="11848.32"/>
    <n v="0.2271"/>
    <n v="0.22070000000000001"/>
    <n v="11618.030419878665"/>
    <n v="485.48499266666659"/>
    <n v="107.14653788153332"/>
    <n v="592.63153054819986"/>
    <n v="41339.761510426863"/>
  </r>
  <r>
    <x v="175"/>
    <s v="Oakville School District"/>
    <n v="5584"/>
    <s v="Oakville Homelink"/>
    <n v="0.34539999999999998"/>
    <x v="1"/>
    <n v="15.4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6"/>
    <s v="Ocean Beach School District"/>
    <n v="2517"/>
    <s v="Hilltop School"/>
    <n v="0.57530000000000003"/>
    <x v="0"/>
    <n v="211.28"/>
    <n v="0"/>
    <n v="211.28"/>
    <n v="1"/>
    <n v="1"/>
    <n v="211.28"/>
    <n v="15"/>
    <n v="14.085333333333333"/>
    <n v="1.1000000000000001"/>
    <n v="36"/>
    <n v="557.77920000000006"/>
    <n v="0.61975466666666679"/>
    <n v="67585"/>
    <n v="68937"/>
    <n v="41886.119146666671"/>
    <n v="837.90830933333928"/>
    <n v="11848.32"/>
    <n v="0.2271"/>
    <n v="0.22070000000000001"/>
    <n v="17040.315634237872"/>
    <n v="712.06712426666684"/>
    <n v="157.15321432565338"/>
    <n v="869.22033859232022"/>
    <n v="60633.563428830203"/>
  </r>
  <r>
    <x v="176"/>
    <s v="Ocean Beach School District"/>
    <n v="4220"/>
    <s v="Ilwaco High School"/>
    <n v="0.5978"/>
    <x v="0"/>
    <n v="298.46000000000004"/>
    <n v="0"/>
    <n v="298.46000000000004"/>
    <n v="1"/>
    <n v="1"/>
    <n v="298.46000000000004"/>
    <n v="15"/>
    <n v="19.897333333333336"/>
    <n v="1.1000000000000001"/>
    <n v="36"/>
    <n v="787.9344000000001"/>
    <n v="0.87548266666666674"/>
    <n v="67585"/>
    <n v="68937"/>
    <n v="59169.496026666675"/>
    <n v="1183.6525653333301"/>
    <n v="11848.32"/>
    <n v="0.2271"/>
    <n v="0.22070000000000001"/>
    <n v="24071.623457945068"/>
    <n v="1005.8858098666667"/>
    <n v="221.99899823757335"/>
    <n v="1227.8848081042402"/>
    <n v="85652.656858049319"/>
  </r>
  <r>
    <x v="176"/>
    <s v="Ocean Beach School District"/>
    <n v="3531"/>
    <s v="Long Beach Elementary School"/>
    <n v="0.71220000000000006"/>
    <x v="0"/>
    <n v="156.15"/>
    <n v="0"/>
    <n v="156.15"/>
    <n v="1"/>
    <n v="1"/>
    <n v="156.15"/>
    <n v="15"/>
    <n v="10.41"/>
    <n v="1.1000000000000001"/>
    <n v="36"/>
    <n v="412.23599999999999"/>
    <n v="0.45804"/>
    <n v="67585"/>
    <n v="68937"/>
    <n v="30956.633399999999"/>
    <n v="619.27008000000205"/>
    <n v="11848.32"/>
    <n v="0.2271"/>
    <n v="0.22070000000000001"/>
    <n v="12593.928844595999"/>
    <n v="526.26505799999995"/>
    <n v="116.14669830059999"/>
    <n v="642.4117563005999"/>
    <n v="44812.244080896598"/>
  </r>
  <r>
    <x v="176"/>
    <s v="Ocean Beach School District"/>
    <n v="5647"/>
    <s v="Ocean Beach Alternative School"/>
    <n v="0.70860000000000001"/>
    <x v="0"/>
    <n v="144.83000000000001"/>
    <n v="0"/>
    <n v="144.83000000000001"/>
    <n v="1"/>
    <n v="1"/>
    <n v="144.83000000000001"/>
    <n v="15"/>
    <n v="9.6553333333333349"/>
    <n v="1.1000000000000001"/>
    <n v="36"/>
    <n v="382.35120000000012"/>
    <n v="0.4248346666666668"/>
    <n v="67585"/>
    <n v="68937"/>
    <n v="28712.450946666675"/>
    <n v="574.37646933333599"/>
    <n v="11848.32"/>
    <n v="0.2271"/>
    <n v="0.22070000000000001"/>
    <n v="11680.939574529872"/>
    <n v="488.11379026666691"/>
    <n v="107.72671351185339"/>
    <n v="595.84050377852031"/>
    <n v="41563.607494308402"/>
  </r>
  <r>
    <x v="176"/>
    <s v="Ocean Beach School District"/>
    <n v="5179"/>
    <s v="Ocean Beach Early Childhood Center"/>
    <n v="0.5"/>
    <x v="0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6"/>
    <s v="Ocean Beach School District"/>
    <n v="4039"/>
    <s v="Ocean Park Elementary"/>
    <n v="0.71709999999999996"/>
    <x v="0"/>
    <n v="190.5"/>
    <n v="0"/>
    <n v="190.5"/>
    <n v="1"/>
    <n v="1"/>
    <n v="190.5"/>
    <n v="15"/>
    <n v="12.7"/>
    <n v="1.1000000000000001"/>
    <n v="36"/>
    <n v="502.92"/>
    <n v="0.55879999999999996"/>
    <n v="67585"/>
    <n v="68937"/>
    <n v="37766.498"/>
    <n v="755.49759999999515"/>
    <n v="11848.32"/>
    <n v="0.2271"/>
    <n v="0.22070000000000001"/>
    <n v="15364.35123212"/>
    <n v="642.03325999999993"/>
    <n v="141.696740482"/>
    <n v="783.73000048199992"/>
    <n v="54670.076832601997"/>
  </r>
  <r>
    <x v="177"/>
    <s v="Ocosta School District"/>
    <n v="3025"/>
    <s v="Ocosta Elementary School"/>
    <n v="0.78710000000000002"/>
    <x v="0"/>
    <n v="316.60000000000002"/>
    <n v="0"/>
    <n v="316.60000000000002"/>
    <n v="1"/>
    <n v="1"/>
    <n v="316.60000000000002"/>
    <n v="15"/>
    <n v="21.106666666666669"/>
    <n v="1.1000000000000001"/>
    <n v="36"/>
    <n v="835.82400000000018"/>
    <n v="0.92869333333333348"/>
    <n v="67585"/>
    <n v="68937"/>
    <n v="62765.738933333341"/>
    <n v="1255.5933866666674"/>
    <n v="11848.32"/>
    <n v="0.2271"/>
    <n v="0.22070000000000001"/>
    <n v="25534.664567397336"/>
    <n v="1067.0222053333337"/>
    <n v="235.49180071706675"/>
    <n v="1302.5140060504004"/>
    <n v="90858.510893447747"/>
  </r>
  <r>
    <x v="177"/>
    <s v="Ocosta School District"/>
    <n v="3024"/>
    <s v="Ocosta Junior - Senior High"/>
    <n v="0.79339999999999999"/>
    <x v="0"/>
    <n v="281.43999999999994"/>
    <n v="0"/>
    <n v="281.43999999999994"/>
    <n v="1"/>
    <n v="1"/>
    <n v="281.43999999999994"/>
    <n v="15"/>
    <n v="18.762666666666664"/>
    <n v="1.1000000000000001"/>
    <n v="36"/>
    <n v="743.00160000000005"/>
    <n v="0.82555733333333337"/>
    <n v="67585"/>
    <n v="68937"/>
    <n v="55795.292373333337"/>
    <n v="1116.1535146666647"/>
    <n v="11848.32"/>
    <n v="0.2271"/>
    <n v="0.22070000000000001"/>
    <n v="22698.913442350935"/>
    <n v="948.52409813333338"/>
    <n v="209.33926845802668"/>
    <n v="1157.8633665913601"/>
    <n v="80768.222696942306"/>
  </r>
  <r>
    <x v="178"/>
    <s v="Odessa School District"/>
    <n v="2443"/>
    <s v="Odessa High School"/>
    <n v="0.39710000000000001"/>
    <x v="1"/>
    <n v="106.11"/>
    <n v="0"/>
    <n v="0"/>
    <n v="1.04"/>
    <n v="1.0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8"/>
    <s v="Odessa School District"/>
    <n v="2769"/>
    <s v="P C Jantz Elementary"/>
    <n v="0.55840000000000001"/>
    <x v="0"/>
    <n v="100.1"/>
    <n v="0"/>
    <n v="100.1"/>
    <n v="1.04"/>
    <n v="1.08"/>
    <n v="100.1"/>
    <n v="15"/>
    <n v="6.6733333333333329"/>
    <n v="1.1000000000000001"/>
    <n v="36"/>
    <n v="264.26400000000001"/>
    <n v="0.2936266666666667"/>
    <n v="67585"/>
    <n v="68937"/>
    <n v="20638.548597333338"/>
    <n v="1222.5322442666657"/>
    <n v="11848.32"/>
    <n v="0.2271"/>
    <n v="0.22070000000000001"/>
    <n v="8435.8099599640536"/>
    <n v="364.35134736000003"/>
    <n v="80.412342362352007"/>
    <n v="444.76368972235207"/>
    <n v="30741.654491286408"/>
  </r>
  <r>
    <x v="179"/>
    <s v="Okanogan School District"/>
    <n v="2539"/>
    <s v="Grainger Elementary"/>
    <n v="0.63360000000000005"/>
    <x v="0"/>
    <n v="434.7"/>
    <n v="0"/>
    <n v="434.7"/>
    <n v="1"/>
    <n v="1.04"/>
    <n v="434.7"/>
    <n v="15"/>
    <n v="28.98"/>
    <n v="1.1000000000000001"/>
    <n v="36"/>
    <n v="1147.6080000000002"/>
    <n v="1.2751200000000003"/>
    <n v="67585"/>
    <n v="68937"/>
    <n v="86178.98520000001"/>
    <n v="5240.0801376000018"/>
    <n v="11848.32"/>
    <n v="0.2271"/>
    <n v="0.22070000000000001"/>
    <n v="35835.763023688327"/>
    <n v="1523.6510889600002"/>
    <n v="336.26979533347202"/>
    <n v="1859.9208842934722"/>
    <n v="129114.74924558181"/>
  </r>
  <r>
    <x v="179"/>
    <s v="Okanogan School District"/>
    <n v="1980"/>
    <s v="Okanogan Alternative High School"/>
    <n v="0.77429999999999999"/>
    <x v="0"/>
    <n v="13.6"/>
    <n v="0"/>
    <n v="13.6"/>
    <n v="1"/>
    <n v="1.04"/>
    <n v="13.6"/>
    <n v="15"/>
    <n v="0.90666666666666662"/>
    <n v="1.1000000000000001"/>
    <n v="36"/>
    <n v="35.904000000000003"/>
    <n v="3.9893333333333336E-2"/>
    <n v="67585"/>
    <n v="68937"/>
    <n v="2696.1909333333333"/>
    <n v="163.94085546666656"/>
    <n v="11848.32"/>
    <n v="0.2271"/>
    <n v="0.22070000000000001"/>
    <n v="1121.1556869614933"/>
    <n v="47.668863146666666"/>
    <n v="10.520518096469333"/>
    <n v="58.189381243135998"/>
    <n v="4039.476857004629"/>
  </r>
  <r>
    <x v="179"/>
    <s v="Okanogan School District"/>
    <n v="2246"/>
    <s v="Okanogan High School"/>
    <n v="0.49340000000000001"/>
    <x v="1"/>
    <n v="296.0400000000000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9"/>
    <s v="Okanogan School District"/>
    <n v="2245"/>
    <s v="Okanogan Middle School"/>
    <n v="0.59570000000000001"/>
    <x v="0"/>
    <n v="259.18"/>
    <n v="0"/>
    <n v="259.18"/>
    <n v="1"/>
    <n v="1.04"/>
    <n v="259.18"/>
    <n v="15"/>
    <n v="17.278666666666666"/>
    <n v="1.1000000000000001"/>
    <n v="36"/>
    <n v="684.23519999999996"/>
    <n v="0.76026133333333334"/>
    <n v="67585"/>
    <n v="68937"/>
    <n v="51382.262213333335"/>
    <n v="3124.2787441066612"/>
    <n v="11848.32"/>
    <n v="0.2271"/>
    <n v="0.22070000000000001"/>
    <n v="21366.259628432341"/>
    <n v="908.4423492906667"/>
    <n v="200.49322648845015"/>
    <n v="1108.9355757791168"/>
    <n v="76981.736161651454"/>
  </r>
  <r>
    <x v="179"/>
    <s v="Okanogan School District"/>
    <n v="5151"/>
    <s v="Okanogan Outreach Alternative School"/>
    <n v="0.75190000000000001"/>
    <x v="0"/>
    <n v="78.680000000000007"/>
    <n v="0"/>
    <n v="78.680000000000007"/>
    <n v="1"/>
    <n v="1.04"/>
    <n v="78.680000000000007"/>
    <n v="15"/>
    <n v="5.2453333333333338"/>
    <n v="1.1000000000000001"/>
    <n v="36"/>
    <n v="207.71520000000004"/>
    <n v="0.2307946666666667"/>
    <n v="67585"/>
    <n v="68937"/>
    <n v="15598.257546666669"/>
    <n v="948.44606677333104"/>
    <n v="11848.32"/>
    <n v="0.2271"/>
    <n v="0.22070000000000001"/>
    <n v="6486.2154007448753"/>
    <n v="275.77839355733335"/>
    <n v="60.864291458103473"/>
    <n v="336.64268501543683"/>
    <n v="23369.561699200312"/>
  </r>
  <r>
    <x v="180"/>
    <s v="Olympia School District"/>
    <n v="1768"/>
    <s v="Avanti High School"/>
    <n v="0.3049"/>
    <x v="1"/>
    <n v="159.2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487"/>
    <s v="Boston Harbor Elementary"/>
    <n v="0.14610000000000001"/>
    <x v="1"/>
    <n v="179.7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960"/>
    <s v="Capital High School"/>
    <n v="0.316"/>
    <x v="1"/>
    <n v="1359.8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367"/>
    <s v="Centennial Elementary Olympia"/>
    <n v="0.15509999999999999"/>
    <x v="1"/>
    <n v="484.5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448"/>
    <s v="Garfield Elementary School"/>
    <n v="0.63339999999999996"/>
    <x v="0"/>
    <n v="325.2"/>
    <n v="0"/>
    <n v="325.2"/>
    <n v="1"/>
    <n v="1.04"/>
    <n v="325.2"/>
    <n v="15"/>
    <n v="21.68"/>
    <n v="1.1000000000000001"/>
    <n v="36"/>
    <n v="858.52800000000013"/>
    <n v="0.9539200000000001"/>
    <n v="67585"/>
    <n v="68937"/>
    <n v="64470.683200000007"/>
    <n v="3920.1151615999916"/>
    <n v="11848.32"/>
    <n v="0.2271"/>
    <n v="0.22070000000000001"/>
    <n v="26808.810985285119"/>
    <n v="1139.8466393600002"/>
    <n v="251.56415330675205"/>
    <n v="1391.4107926667523"/>
    <n v="96591.020139551867"/>
  </r>
  <r>
    <x v="180"/>
    <s v="Olympia School District"/>
    <n v="3133"/>
    <s v="Jefferson Middle School"/>
    <n v="0.44"/>
    <x v="1"/>
    <n v="474.5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72"/>
    <s v="Julia Butler Hansen Elementary"/>
    <n v="0.47799999999999998"/>
    <x v="1"/>
    <n v="460.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540"/>
    <s v="Leland P Brown Elementary"/>
    <n v="0.59219999999999995"/>
    <x v="0"/>
    <n v="342.32"/>
    <n v="0"/>
    <n v="342.32"/>
    <n v="1"/>
    <n v="1.04"/>
    <n v="342.32"/>
    <n v="15"/>
    <n v="22.821333333333332"/>
    <n v="1.1000000000000001"/>
    <n v="36"/>
    <n v="903.72479999999996"/>
    <n v="1.0041386666666665"/>
    <n v="67585"/>
    <n v="68937"/>
    <n v="67864.711786666652"/>
    <n v="4126.4877678933262"/>
    <n v="11848.32"/>
    <n v="0.2271"/>
    <n v="0.22070000000000001"/>
    <n v="28220.148144166051"/>
    <n v="1199.8533259093329"/>
    <n v="264.80762902818975"/>
    <n v="1464.6609549375225"/>
    <n v="101676.00865366355"/>
  </r>
  <r>
    <x v="180"/>
    <s v="Olympia School District"/>
    <n v="2342"/>
    <s v="Lincoln Elementary School"/>
    <n v="0.25940000000000002"/>
    <x v="1"/>
    <n v="266.6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066"/>
    <s v="Madison Elementary School"/>
    <n v="0.40989999999999999"/>
    <x v="1"/>
    <n v="237.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58"/>
    <s v="McKenny Elementary"/>
    <n v="0.28810000000000002"/>
    <x v="1"/>
    <n v="303.3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621"/>
    <s v="McLane Elementary School"/>
    <n v="0.3014"/>
    <x v="1"/>
    <n v="329.3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132"/>
    <s v="Olympia High School"/>
    <n v="0.17430000000000001"/>
    <x v="1"/>
    <n v="1848.669999999999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5078"/>
    <s v="Olympia Regional Learning Academy"/>
    <n v="0.30280000000000001"/>
    <x v="1"/>
    <n v="333.5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5248"/>
    <s v="Olympia Regional Learning Academy - Montessori School"/>
    <n v="0.20910000000000001"/>
    <x v="1"/>
    <n v="171.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697"/>
    <s v="Pioneer Elementary School"/>
    <n v="0.16120000000000001"/>
    <x v="1"/>
    <n v="389.6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696"/>
    <s v="Reeves Middle School"/>
    <n v="0.36459999999999998"/>
    <x v="1"/>
    <n v="414.8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778"/>
    <s v="Roosevelt Elementary School"/>
    <n v="0.35549999999999998"/>
    <x v="1"/>
    <n v="369.1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73"/>
    <s v="Thurgood Marshall Middle School"/>
    <n v="0.37430000000000002"/>
    <x v="1"/>
    <n v="413.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711"/>
    <s v="Washington Middle School"/>
    <n v="0.1825"/>
    <x v="1"/>
    <n v="779.7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3051"/>
    <s v="E Omak Elementary"/>
    <n v="0.76129999999999998"/>
    <x v="0"/>
    <n v="355"/>
    <n v="0"/>
    <n v="355"/>
    <n v="1"/>
    <n v="1"/>
    <n v="355"/>
    <n v="15"/>
    <n v="23.666666666666668"/>
    <n v="1.1000000000000001"/>
    <n v="36"/>
    <n v="937.2"/>
    <n v="1.0413333333333334"/>
    <n v="67585"/>
    <n v="68937"/>
    <n v="70378.513333333336"/>
    <n v="1407.8826666666719"/>
    <n v="11848.32"/>
    <n v="0.2271"/>
    <n v="0.22070000000000001"/>
    <n v="28631.730642533337"/>
    <n v="1196.4399333333336"/>
    <n v="264.05429328666673"/>
    <n v="1460.4942266200003"/>
    <n v="101878.62086915334"/>
  </r>
  <r>
    <x v="181"/>
    <s v="Omak School District"/>
    <n v="4279"/>
    <s v="Highlands High School"/>
    <n v="0.68520000000000003"/>
    <x v="0"/>
    <n v="19.670000000000002"/>
    <n v="0"/>
    <n v="19.670000000000002"/>
    <n v="1"/>
    <n v="1"/>
    <n v="19.670000000000002"/>
    <n v="15"/>
    <n v="1.3113333333333335"/>
    <n v="1.1000000000000001"/>
    <n v="36"/>
    <n v="51.92880000000001"/>
    <n v="5.7698666666666676E-2"/>
    <n v="67585"/>
    <n v="68937"/>
    <n v="3899.5643866666674"/>
    <n v="78.008597333333455"/>
    <n v="11848.32"/>
    <n v="0.2271"/>
    <n v="0.22070000000000001"/>
    <n v="1586.4398358834669"/>
    <n v="66.292883066666676"/>
    <n v="14.630839292813336"/>
    <n v="80.92372235948001"/>
    <n v="5644.9365422429482"/>
  </r>
  <r>
    <x v="181"/>
    <s v="Omak School District"/>
    <n v="2999"/>
    <s v="N Omak Elementary"/>
    <n v="0.76439999999999997"/>
    <x v="0"/>
    <n v="330.8"/>
    <n v="0"/>
    <n v="330.8"/>
    <n v="1"/>
    <n v="1"/>
    <n v="330.8"/>
    <n v="15"/>
    <n v="22.053333333333335"/>
    <n v="1.1000000000000001"/>
    <n v="36"/>
    <n v="873.31200000000013"/>
    <n v="0.9703466666666668"/>
    <n v="67585"/>
    <n v="68937"/>
    <n v="65580.87946666668"/>
    <n v="1311.908693333331"/>
    <n v="11848.32"/>
    <n v="0.2271"/>
    <n v="0.22070000000000001"/>
    <n v="26679.933793098673"/>
    <n v="1114.8798026666668"/>
    <n v="246.05397244853339"/>
    <n v="1360.9337751152002"/>
    <n v="94933.655728213897"/>
  </r>
  <r>
    <x v="181"/>
    <s v="Omak School District"/>
    <n v="2031"/>
    <s v="Omak High School"/>
    <n v="0.61599999999999999"/>
    <x v="0"/>
    <n v="403.66"/>
    <n v="0"/>
    <n v="403.66"/>
    <n v="1"/>
    <n v="1"/>
    <n v="403.66"/>
    <n v="15"/>
    <n v="26.910666666666668"/>
    <n v="1.1000000000000001"/>
    <n v="36"/>
    <n v="1065.6624000000002"/>
    <n v="1.1840693333333334"/>
    <n v="67585"/>
    <n v="68937"/>
    <n v="80025.325893333342"/>
    <n v="1600.8617386666592"/>
    <n v="11848.32"/>
    <n v="0.2271"/>
    <n v="0.22070000000000001"/>
    <n v="32556.294059619733"/>
    <n v="1360.4364605333333"/>
    <n v="300.24832683970664"/>
    <n v="1660.6847873730399"/>
    <n v="115843.16647899277"/>
  </r>
  <r>
    <x v="181"/>
    <s v="Omak School District"/>
    <n v="4237"/>
    <s v="Omak Middle School"/>
    <n v="0.68130000000000002"/>
    <x v="0"/>
    <n v="325.88"/>
    <n v="0"/>
    <n v="325.88"/>
    <n v="1"/>
    <n v="1"/>
    <n v="325.88"/>
    <n v="15"/>
    <n v="21.725333333333332"/>
    <n v="1.1000000000000001"/>
    <n v="36"/>
    <n v="860.32319999999993"/>
    <n v="0.95591466666666658"/>
    <n v="67585"/>
    <n v="68937"/>
    <n v="64605.492746666663"/>
    <n v="1292.3966293333287"/>
    <n v="11848.32"/>
    <n v="0.2271"/>
    <n v="0.22070000000000001"/>
    <n v="26283.122202221864"/>
    <n v="1098.2981562666664"/>
    <n v="242.39440308805328"/>
    <n v="1340.6925593547196"/>
    <n v="93521.704137576584"/>
  </r>
  <r>
    <x v="181"/>
    <s v="Omak School District"/>
    <n v="4278"/>
    <s v="Paschal Sherman"/>
    <n v="0.95009999999999994"/>
    <x v="0"/>
    <n v="121"/>
    <n v="0"/>
    <n v="121"/>
    <n v="1"/>
    <n v="1"/>
    <n v="121"/>
    <n v="15"/>
    <n v="8.0666666666666664"/>
    <n v="1.1000000000000001"/>
    <n v="36"/>
    <n v="319.44"/>
    <n v="0.35493333333333332"/>
    <n v="67585"/>
    <n v="68937"/>
    <n v="23988.169333333331"/>
    <n v="479.8698666666678"/>
    <n v="11848.32"/>
    <n v="0.2271"/>
    <n v="0.22070000000000001"/>
    <n v="9758.9842471733318"/>
    <n v="407.80065333333334"/>
    <n v="90.001604190666669"/>
    <n v="497.80225752400003"/>
    <n v="34724.825704697338"/>
  </r>
  <r>
    <x v="181"/>
    <s v="Omak School District"/>
    <n v="5195"/>
    <s v="Washington Virtual Academy Omak Elementary"/>
    <n v="0.45610000000000001"/>
    <x v="1"/>
    <n v="2319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5197"/>
    <s v="Washington Virtual Academy Omak High School"/>
    <n v="0.4965"/>
    <x v="1"/>
    <n v="1693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5196"/>
    <s v="Washington Virtual Academy Omak Middle School"/>
    <n v="0.4597"/>
    <x v="1"/>
    <n v="2177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2"/>
    <s v="Onalaska School District"/>
    <n v="3239"/>
    <s v="Onalaska Elementary School"/>
    <n v="0.58640000000000003"/>
    <x v="0"/>
    <n v="366.4"/>
    <n v="0"/>
    <n v="366.4"/>
    <n v="1"/>
    <n v="1"/>
    <n v="366.4"/>
    <n v="15"/>
    <n v="24.426666666666666"/>
    <n v="1.1000000000000001"/>
    <n v="36"/>
    <n v="967.29600000000005"/>
    <n v="1.0747733333333334"/>
    <n v="67585"/>
    <n v="68937"/>
    <n v="72638.555733333342"/>
    <n v="1453.093546666656"/>
    <n v="11848.32"/>
    <n v="0.2271"/>
    <n v="0.22070000000000001"/>
    <n v="29551.172133589331"/>
    <n v="1234.8608213333332"/>
    <n v="272.53378326826663"/>
    <n v="1507.3946046015999"/>
    <n v="105150.21601819094"/>
  </r>
  <r>
    <x v="182"/>
    <s v="Onalaska School District"/>
    <n v="2331"/>
    <s v="Onalaska High School"/>
    <n v="0.5343"/>
    <x v="0"/>
    <n v="251.18"/>
    <n v="0"/>
    <n v="251.18"/>
    <n v="1"/>
    <n v="1"/>
    <n v="251.18"/>
    <n v="15"/>
    <n v="16.745333333333335"/>
    <n v="1.1000000000000001"/>
    <n v="36"/>
    <n v="663.11520000000019"/>
    <n v="0.73679466666666682"/>
    <n v="67585"/>
    <n v="68937"/>
    <n v="49796.267546666677"/>
    <n v="996.14638933333481"/>
    <n v="11848.32"/>
    <n v="0.2271"/>
    <n v="0.22070000000000001"/>
    <n v="20258.360852933867"/>
    <n v="846.54023226666686"/>
    <n v="186.83142926125339"/>
    <n v="1033.3716615279202"/>
    <n v="72084.146450461791"/>
  </r>
  <r>
    <x v="182"/>
    <s v="Onalaska School District"/>
    <n v="4335"/>
    <s v="Onalaska Middle School "/>
    <n v="0.56889999999999996"/>
    <x v="0"/>
    <n v="200.97"/>
    <n v="0"/>
    <n v="200.97"/>
    <n v="1"/>
    <n v="1"/>
    <n v="200.97"/>
    <n v="15"/>
    <n v="13.398"/>
    <n v="1.1000000000000001"/>
    <n v="36"/>
    <n v="530.56079999999997"/>
    <n v="0.58951199999999992"/>
    <n v="67585"/>
    <n v="68937"/>
    <n v="39842.168519999992"/>
    <n v="797.02022399999987"/>
    <n v="11848.32"/>
    <n v="0.2271"/>
    <n v="0.22070000000000001"/>
    <n v="16208.785654168798"/>
    <n v="677.31981239999982"/>
    <n v="149.48448259667995"/>
    <n v="826.8042949966798"/>
    <n v="57674.778693165463"/>
  </r>
  <r>
    <x v="183"/>
    <s v="Onion Creek School District"/>
    <n v="2049"/>
    <s v="Onion Creek Elementary"/>
    <n v="0.6764"/>
    <x v="0"/>
    <n v="42.6"/>
    <n v="0"/>
    <n v="42.6"/>
    <n v="1"/>
    <n v="1.04"/>
    <n v="42.6"/>
    <n v="15"/>
    <n v="2.8400000000000003"/>
    <n v="1.1000000000000001"/>
    <n v="36"/>
    <n v="112.46400000000003"/>
    <n v="0.12496000000000003"/>
    <n v="67585"/>
    <n v="68937"/>
    <n v="8445.4216000000015"/>
    <n v="513.52062079999996"/>
    <n v="11848.32"/>
    <n v="0.2271"/>
    <n v="0.22070000000000001"/>
    <n v="3511.8553135705606"/>
    <n v="149.31570368000004"/>
    <n v="32.953975802176011"/>
    <n v="182.26967948217606"/>
    <n v="12653.067213852739"/>
  </r>
  <r>
    <x v="184"/>
    <s v="Orcas Island School District"/>
    <n v="1892"/>
    <s v="OASIS K-12"/>
    <n v="0.1358"/>
    <x v="1"/>
    <n v="368.6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2749"/>
    <s v="Orcas Island Elementary School"/>
    <n v="0.40820000000000001"/>
    <x v="1"/>
    <n v="115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2750"/>
    <s v="Orcas Island High School"/>
    <n v="0.44700000000000001"/>
    <x v="1"/>
    <n v="128.4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4558"/>
    <s v="Orcas Island Middle School"/>
    <n v="0.49370000000000003"/>
    <x v="1"/>
    <n v="116.3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5555"/>
    <s v="Orcas Island Montessori Public"/>
    <n v="0.26579999999999998"/>
    <x v="1"/>
    <n v="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3808"/>
    <s v="Waldron Island School"/>
    <n v="7.8700000000000006E-2"/>
    <x v="1"/>
    <n v="8.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5"/>
    <s v="Orchard Prairie School District"/>
    <n v="3723"/>
    <s v="Orchard Prairie Elementary"/>
    <n v="0.1211"/>
    <x v="1"/>
    <n v="77.760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6"/>
    <s v="Orient School District"/>
    <n v="2136"/>
    <s v="Orient Elementary School"/>
    <n v="0.58740000000000003"/>
    <x v="0"/>
    <n v="43.98"/>
    <n v="0"/>
    <n v="43.98"/>
    <n v="1"/>
    <n v="1.04"/>
    <n v="43.98"/>
    <n v="15"/>
    <n v="2.9319999999999999"/>
    <n v="1.1000000000000001"/>
    <n v="36"/>
    <n v="116.10720000000001"/>
    <n v="0.12900800000000001"/>
    <n v="67585"/>
    <n v="68937"/>
    <n v="8719.0056800000002"/>
    <n v="530.15579584000079"/>
    <n v="11848.32"/>
    <n v="0.2271"/>
    <n v="0.22070000000000001"/>
    <n v="3625.6196406298886"/>
    <n v="154.15269126400003"/>
    <n v="34.021498961964809"/>
    <n v="188.17419022596482"/>
    <n v="13062.955306695856"/>
  </r>
  <r>
    <x v="187"/>
    <s v="Orondo School District"/>
    <n v="2666"/>
    <s v="Orondo Elementary and Middle School"/>
    <n v="0.75929999999999997"/>
    <x v="0"/>
    <n v="154.63"/>
    <n v="0"/>
    <n v="154.63"/>
    <n v="1"/>
    <n v="1"/>
    <n v="154.63"/>
    <n v="15"/>
    <n v="10.308666666666666"/>
    <n v="1.1000000000000001"/>
    <n v="36"/>
    <n v="408.22320000000002"/>
    <n v="0.45358133333333334"/>
    <n v="67585"/>
    <n v="68937"/>
    <n v="30655.294413333333"/>
    <n v="613.24196266666695"/>
    <n v="11848.32"/>
    <n v="0.2271"/>
    <n v="0.22070000000000001"/>
    <n v="12471.336645788533"/>
    <n v="521.14227293333329"/>
    <n v="115.01609963638666"/>
    <n v="636.15837256971997"/>
    <n v="44376.031394358251"/>
  </r>
  <r>
    <x v="188"/>
    <s v="Oroville School District"/>
    <n v="2422"/>
    <s v="Oroville Elementary"/>
    <n v="0.75980000000000003"/>
    <x v="0"/>
    <n v="267.57"/>
    <n v="0"/>
    <n v="267.57"/>
    <n v="1"/>
    <n v="1"/>
    <n v="267.57"/>
    <n v="15"/>
    <n v="17.838000000000001"/>
    <n v="1.1000000000000001"/>
    <n v="36"/>
    <n v="706.38480000000015"/>
    <n v="0.78487200000000013"/>
    <n v="67585"/>
    <n v="68937"/>
    <n v="53045.574120000012"/>
    <n v="1061.1469440000001"/>
    <n v="11848.32"/>
    <n v="0.2271"/>
    <n v="0.22070000000000001"/>
    <n v="21580.259628232801"/>
    <n v="901.7786844000002"/>
    <n v="199.02255564708005"/>
    <n v="1100.8012400470802"/>
    <n v="76787.78193227989"/>
  </r>
  <r>
    <x v="188"/>
    <s v="Oroville School District"/>
    <n v="2706"/>
    <s v="Oroville Middle-High School"/>
    <n v="0.67330000000000001"/>
    <x v="0"/>
    <n v="260.89"/>
    <n v="0"/>
    <n v="260.89"/>
    <n v="1"/>
    <n v="1"/>
    <n v="260.89"/>
    <n v="15"/>
    <n v="17.392666666666667"/>
    <n v="1.1000000000000001"/>
    <n v="36"/>
    <n v="688.7496000000001"/>
    <n v="0.76527733333333348"/>
    <n v="67585"/>
    <n v="68937"/>
    <n v="51721.268573333342"/>
    <n v="1034.6549546666647"/>
    <n v="11848.32"/>
    <n v="0.2271"/>
    <n v="0.22070000000000001"/>
    <n v="21041.499175578938"/>
    <n v="879.26539213333353"/>
    <n v="194.05387204382671"/>
    <n v="1073.3192641771602"/>
    <n v="74870.741967756097"/>
  </r>
  <r>
    <x v="189"/>
    <s v="Orting School District"/>
    <n v="5656"/>
    <s v="Orting Elementary Online Academy"/>
    <n v="0.2707"/>
    <x v="1"/>
    <n v="154.30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2942"/>
    <s v="Orting High School"/>
    <n v="0.30009999999999998"/>
    <x v="1"/>
    <n v="699.5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4262"/>
    <s v="Orting Middle School"/>
    <n v="0.31540000000000001"/>
    <x v="1"/>
    <n v="587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2360"/>
    <s v="Orting Primary School"/>
    <n v="0.30499999999999999"/>
    <x v="1"/>
    <n v="364.4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5657"/>
    <s v="Orting Secondary Online Academy"/>
    <n v="0.2432"/>
    <x v="1"/>
    <n v="199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5011"/>
    <s v="Orting Special Education"/>
    <n v="1"/>
    <x v="0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4547"/>
    <s v="Ptarmigan Ridge Elementary School"/>
    <n v="0.33450000000000002"/>
    <x v="1"/>
    <n v="516.8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0"/>
    <s v="Othello School District"/>
    <n v="5367"/>
    <s v="Desert Oasis High School"/>
    <n v="0.85029999999999994"/>
    <x v="0"/>
    <n v="117.17999999999999"/>
    <n v="0"/>
    <n v="117.17999999999999"/>
    <n v="1"/>
    <n v="1"/>
    <n v="117.17999999999999"/>
    <n v="15"/>
    <n v="7.8119999999999994"/>
    <n v="1.1000000000000001"/>
    <n v="36"/>
    <n v="309.35519999999997"/>
    <n v="0.34372799999999998"/>
    <n v="67585"/>
    <n v="68937"/>
    <n v="23230.856879999999"/>
    <n v="464.72025600000052"/>
    <n v="11848.32"/>
    <n v="0.2271"/>
    <n v="0.22070000000000001"/>
    <n v="9450.8906949071988"/>
    <n v="394.92628560000003"/>
    <n v="87.160231231920008"/>
    <n v="482.08651683192005"/>
    <n v="33628.554347739118"/>
  </r>
  <r>
    <x v="190"/>
    <s v="Othello School District"/>
    <n v="2961"/>
    <s v="Hiawatha Elementary School"/>
    <n v="0.82120000000000004"/>
    <x v="0"/>
    <n v="609.41"/>
    <n v="0"/>
    <n v="609.41"/>
    <n v="1"/>
    <n v="1"/>
    <n v="609.41"/>
    <n v="15"/>
    <n v="40.627333333333333"/>
    <n v="1.1000000000000001"/>
    <n v="36"/>
    <n v="1608.8424"/>
    <n v="1.7876026666666667"/>
    <n v="67585"/>
    <n v="68937"/>
    <n v="120815.12622666666"/>
    <n v="2416.8388053333474"/>
    <n v="11848.32"/>
    <n v="0.2271"/>
    <n v="0.22070000000000001"/>
    <n v="49150.599917933068"/>
    <n v="2053.8660838666669"/>
    <n v="453.28824470937343"/>
    <n v="2507.1543285760404"/>
    <n v="174889.71927850912"/>
  </r>
  <r>
    <x v="190"/>
    <s v="Othello School District"/>
    <n v="2902"/>
    <s v="Lutacaga Elementary"/>
    <n v="0.80940000000000001"/>
    <x v="0"/>
    <n v="608.63"/>
    <n v="0"/>
    <n v="608.63"/>
    <n v="1"/>
    <n v="1"/>
    <n v="608.63"/>
    <n v="15"/>
    <n v="40.575333333333333"/>
    <n v="1.1000000000000001"/>
    <n v="36"/>
    <n v="1606.7832000000003"/>
    <n v="1.785314666666667"/>
    <n v="67585"/>
    <n v="68937"/>
    <n v="120660.4917466667"/>
    <n v="2413.7454293333285"/>
    <n v="11848.32"/>
    <n v="0.2271"/>
    <n v="0.22070000000000001"/>
    <n v="49087.690763281877"/>
    <n v="2051.2372862666671"/>
    <n v="452.70806907905342"/>
    <n v="2503.9453553457206"/>
    <n v="174665.87329462761"/>
  </r>
  <r>
    <x v="190"/>
    <s v="Othello School District"/>
    <n v="3471"/>
    <s v="McFarland Middle School"/>
    <n v="0.82320000000000004"/>
    <x v="0"/>
    <n v="758.35"/>
    <n v="0"/>
    <n v="758.35"/>
    <n v="1"/>
    <n v="1"/>
    <n v="758.35"/>
    <n v="15"/>
    <n v="50.556666666666665"/>
    <n v="1.1000000000000001"/>
    <n v="36"/>
    <n v="2002.0440000000003"/>
    <n v="2.2244933333333337"/>
    <n v="67585"/>
    <n v="68937"/>
    <n v="150342.38193333335"/>
    <n v="3007.5149866666761"/>
    <n v="11848.32"/>
    <n v="0.2271"/>
    <n v="0.22070000000000001"/>
    <n v="61163.022345817342"/>
    <n v="2555.831615333334"/>
    <n v="564.07203750406677"/>
    <n v="3119.9036528374008"/>
    <n v="217632.8229186548"/>
  </r>
  <r>
    <x v="190"/>
    <s v="Othello School District"/>
    <n v="5634"/>
    <s v="Open Door Re-Engagement"/>
    <n v="0"/>
    <x v="1"/>
    <n v="12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0"/>
    <s v="Othello School District"/>
    <n v="3015"/>
    <s v="Othello High School"/>
    <n v="0.72760000000000002"/>
    <x v="0"/>
    <n v="1186.02"/>
    <n v="0"/>
    <n v="1186.02"/>
    <n v="1"/>
    <n v="1"/>
    <n v="1186.02"/>
    <n v="15"/>
    <n v="79.067999999999998"/>
    <n v="1.1000000000000001"/>
    <n v="36"/>
    <n v="3131.0927999999999"/>
    <n v="3.4789919999999999"/>
    <n v="67585"/>
    <n v="68937"/>
    <n v="235127.67431999999"/>
    <n v="4703.5971840000129"/>
    <n v="11848.32"/>
    <n v="0.2271"/>
    <n v="0.22070000000000001"/>
    <n v="95655.789230020804"/>
    <n v="3997.1878584000001"/>
    <n v="882.1793603488801"/>
    <n v="4879.3672187488801"/>
    <n v="340366.42795276974"/>
  </r>
  <r>
    <x v="190"/>
    <s v="Othello School District"/>
    <n v="3730"/>
    <s v="Scootney Springs Elementary"/>
    <n v="0.78359999999999996"/>
    <x v="0"/>
    <n v="599.30999999999995"/>
    <n v="0"/>
    <n v="599.30999999999995"/>
    <n v="1"/>
    <n v="1"/>
    <n v="599.30999999999995"/>
    <n v="15"/>
    <n v="39.953999999999994"/>
    <n v="1.1000000000000001"/>
    <n v="36"/>
    <n v="1582.1783999999998"/>
    <n v="1.7579759999999998"/>
    <n v="67585"/>
    <n v="68937"/>
    <n v="118812.80795999999"/>
    <n v="2376.7835519999935"/>
    <n v="11848.32"/>
    <n v="0.2271"/>
    <n v="0.22070000000000001"/>
    <n v="48336.007017962387"/>
    <n v="2019.8265251999997"/>
    <n v="445.77571411163996"/>
    <n v="2465.6022393116396"/>
    <n v="171991.200769274"/>
  </r>
  <r>
    <x v="190"/>
    <s v="Othello School District"/>
    <n v="5285"/>
    <s v="Wahitis Elementary School"/>
    <n v="0.79430000000000001"/>
    <x v="0"/>
    <n v="615.21"/>
    <n v="0"/>
    <n v="615.21"/>
    <n v="1"/>
    <n v="1"/>
    <n v="615.21"/>
    <n v="15"/>
    <n v="41.014000000000003"/>
    <n v="1.1000000000000001"/>
    <n v="36"/>
    <n v="1624.1544000000004"/>
    <n v="1.8046160000000004"/>
    <n v="67585"/>
    <n v="68937"/>
    <n v="121964.97236000003"/>
    <n v="2439.8408320000017"/>
    <n v="11848.32"/>
    <n v="0.2271"/>
    <n v="0.22070000000000001"/>
    <n v="49618.385939698419"/>
    <n v="2073.4135532000005"/>
    <n v="457.60237119124014"/>
    <n v="2531.0159243912408"/>
    <n v="176554.21505608971"/>
  </r>
  <r>
    <x v="191"/>
    <s v="Palisades School District"/>
    <n v="2502"/>
    <s v="Palisades Elementary School"/>
    <n v="0.83160000000000001"/>
    <x v="0"/>
    <n v="28.7"/>
    <n v="0"/>
    <n v="28.7"/>
    <n v="1"/>
    <n v="1"/>
    <n v="28.7"/>
    <n v="15"/>
    <n v="1.9133333333333333"/>
    <n v="1.1000000000000001"/>
    <n v="36"/>
    <n v="75.768000000000001"/>
    <n v="8.4186666666666674E-2"/>
    <n v="67585"/>
    <n v="68937"/>
    <n v="5689.7558666666673"/>
    <n v="113.82037333333301"/>
    <n v="11848.32"/>
    <n v="0.2271"/>
    <n v="0.22070000000000001"/>
    <n v="2314.7342801146669"/>
    <n v="96.726270666666665"/>
    <n v="21.347487936133334"/>
    <n v="118.0737586028"/>
    <n v="8236.3842787174672"/>
  </r>
  <r>
    <x v="192"/>
    <s v="Palouse School District"/>
    <n v="1961"/>
    <s v="Palouse at Garfield Middle School"/>
    <n v="0.30759999999999998"/>
    <x v="1"/>
    <n v="28.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2"/>
    <s v="Palouse School District"/>
    <n v="2622"/>
    <s v="Palouse Elementary"/>
    <n v="0.32700000000000001"/>
    <x v="1"/>
    <n v="72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2"/>
    <s v="Palouse School District"/>
    <n v="2634"/>
    <s v="Palouse High School"/>
    <n v="0.25719999999999998"/>
    <x v="1"/>
    <n v="58.6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5391"/>
    <s v="Barbara McClintock STEM Elementary"/>
    <n v="0.47760000000000002"/>
    <x v="1"/>
    <n v="697.0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5392"/>
    <s v="Captain Gray STEM Elementary"/>
    <n v="0.92679999999999996"/>
    <x v="0"/>
    <n v="502.6"/>
    <n v="0"/>
    <n v="502.6"/>
    <n v="1"/>
    <n v="1"/>
    <n v="502.6"/>
    <n v="15"/>
    <n v="33.506666666666668"/>
    <n v="1.1000000000000001"/>
    <n v="36"/>
    <n v="1326.864"/>
    <n v="1.4742933333333335"/>
    <n v="67585"/>
    <n v="68937"/>
    <n v="99640.114933333345"/>
    <n v="1993.2445866666676"/>
    <n v="11848.32"/>
    <n v="0.2271"/>
    <n v="0.22070000000000001"/>
    <n v="40536.078368837334"/>
    <n v="1693.8893253333335"/>
    <n v="373.84137410106672"/>
    <n v="2067.7306994344003"/>
    <n v="144237.16858827174"/>
  </r>
  <r>
    <x v="193"/>
    <s v="Pasco School District"/>
    <n v="5164"/>
    <s v="Chiawana High School"/>
    <n v="0.63539999999999996"/>
    <x v="0"/>
    <n v="2906.55"/>
    <n v="0"/>
    <n v="2906.55"/>
    <n v="1"/>
    <n v="1"/>
    <n v="2906.55"/>
    <n v="15"/>
    <n v="193.77"/>
    <n v="1.1000000000000001"/>
    <n v="36"/>
    <n v="7673.2920000000004"/>
    <n v="8.5258800000000008"/>
    <n v="67585"/>
    <n v="68937"/>
    <n v="576221.59980000008"/>
    <n v="11526.989760000026"/>
    <n v="11848.32"/>
    <n v="0.2271"/>
    <n v="0.22070000000000001"/>
    <n v="234421.28647621203"/>
    <n v="9795.8098260000024"/>
    <n v="2161.9352285982004"/>
    <n v="11957.745054598203"/>
    <n v="834127.62109081028"/>
  </r>
  <r>
    <x v="193"/>
    <s v="Pasco School District"/>
    <n v="5623"/>
    <s v="Columbia River Elementary"/>
    <n v="0.48449999999999999"/>
    <x v="1"/>
    <n v="353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3425"/>
    <s v="Edwin Markham Elementary"/>
    <n v="0.45689999999999997"/>
    <x v="1"/>
    <n v="198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564"/>
    <s v="Ellen Ochoa Middle School"/>
    <n v="0.94630000000000003"/>
    <x v="0"/>
    <n v="1019.94"/>
    <n v="0"/>
    <n v="1019.94"/>
    <n v="1"/>
    <n v="1"/>
    <n v="1019.94"/>
    <n v="15"/>
    <n v="67.996000000000009"/>
    <n v="1.1000000000000001"/>
    <n v="36"/>
    <n v="2692.6416000000008"/>
    <n v="2.9918240000000011"/>
    <n v="67585"/>
    <n v="68937"/>
    <n v="202202.42504000009"/>
    <n v="4044.9460479999834"/>
    <n v="11848.32"/>
    <n v="0.2271"/>
    <n v="0.22070000000000001"/>
    <n v="82260.97845505763"/>
    <n v="3437.4561848000012"/>
    <n v="758.64657998536029"/>
    <n v="4196.1027647853616"/>
    <n v="292704.45230784308"/>
  </r>
  <r>
    <x v="193"/>
    <s v="Pasco School District"/>
    <n v="2967"/>
    <s v="Emerson Elementary"/>
    <n v="0.91439999999999999"/>
    <x v="0"/>
    <n v="394.51"/>
    <n v="0"/>
    <n v="394.51"/>
    <n v="1"/>
    <n v="1"/>
    <n v="394.51"/>
    <n v="15"/>
    <n v="26.300666666666665"/>
    <n v="1.1000000000000001"/>
    <n v="36"/>
    <n v="1041.5064"/>
    <n v="1.1572293333333332"/>
    <n v="67585"/>
    <n v="68937"/>
    <n v="78211.344493333323"/>
    <n v="1564.5740586666652"/>
    <n v="11848.32"/>
    <n v="0.2271"/>
    <n v="0.22070000000000001"/>
    <n v="31818.321283903726"/>
    <n v="1329.5986425333331"/>
    <n v="293.44242040710662"/>
    <n v="1623.0410629404396"/>
    <n v="113217.28089884415"/>
  </r>
  <r>
    <x v="193"/>
    <s v="Pasco School District"/>
    <n v="5393"/>
    <s v="Internet Pasco Academy of Learning"/>
    <n v="0.49519999999999997"/>
    <x v="1"/>
    <n v="230.6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155"/>
    <s v="James McGee Elementary"/>
    <n v="0.52400000000000002"/>
    <x v="0"/>
    <n v="408.67"/>
    <n v="0"/>
    <n v="408.67"/>
    <n v="1"/>
    <n v="1"/>
    <n v="408.67"/>
    <n v="15"/>
    <n v="27.244666666666667"/>
    <n v="1.1000000000000001"/>
    <n v="36"/>
    <n v="1078.8888000000002"/>
    <n v="1.1987653333333335"/>
    <n v="67585"/>
    <n v="68937"/>
    <n v="81018.555053333344"/>
    <n v="1620.7307306666626"/>
    <n v="11848.32"/>
    <n v="0.2271"/>
    <n v="0.22070000000000001"/>
    <n v="32960.364399110134"/>
    <n v="1377.3214297333334"/>
    <n v="303.9748395421467"/>
    <n v="1681.29626927548"/>
    <n v="117280.94645238563"/>
  </r>
  <r>
    <x v="193"/>
    <s v="Pasco School District"/>
    <n v="2790"/>
    <s v="Longfellow Elementary"/>
    <n v="0.95660000000000001"/>
    <x v="0"/>
    <n v="350.03"/>
    <n v="0"/>
    <n v="350.03"/>
    <n v="1"/>
    <n v="1"/>
    <n v="350.03"/>
    <n v="15"/>
    <n v="23.335333333333331"/>
    <n v="1.1000000000000001"/>
    <n v="36"/>
    <n v="924.07920000000001"/>
    <n v="1.0267546666666667"/>
    <n v="67585"/>
    <n v="68937"/>
    <n v="69393.214146666665"/>
    <n v="1388.1723093333421"/>
    <n v="11848.32"/>
    <n v="0.2271"/>
    <n v="0.22070000000000001"/>
    <n v="28230.886413537868"/>
    <n v="1179.6897742666667"/>
    <n v="260.35753318065338"/>
    <n v="1440.0473074473202"/>
    <n v="100452.3201769852"/>
  </r>
  <r>
    <x v="193"/>
    <s v="Pasco School District"/>
    <n v="5394"/>
    <s v="Marie Curie STEM Elementary"/>
    <n v="0.94089999999999996"/>
    <x v="0"/>
    <n v="446.1"/>
    <n v="0"/>
    <n v="446.1"/>
    <n v="1"/>
    <n v="1"/>
    <n v="446.1"/>
    <n v="15"/>
    <n v="29.740000000000002"/>
    <n v="1.1000000000000001"/>
    <n v="36"/>
    <n v="1177.7040000000002"/>
    <n v="1.3085600000000002"/>
    <n v="67585"/>
    <n v="68937"/>
    <n v="88439.027600000016"/>
    <n v="1769.1731199999922"/>
    <n v="11848.32"/>
    <n v="0.2271"/>
    <n v="0.22070000000000001"/>
    <n v="35979.197294744008"/>
    <n v="1503.470012"/>
    <n v="331.81583164840004"/>
    <n v="1835.2858436484"/>
    <n v="128022.68385839241"/>
  </r>
  <r>
    <x v="193"/>
    <s v="Pasco School District"/>
    <n v="3085"/>
    <s v="Mark Twain Elementary"/>
    <n v="0.68869999999999998"/>
    <x v="0"/>
    <n v="560.16"/>
    <n v="0"/>
    <n v="560.16"/>
    <n v="1"/>
    <n v="1"/>
    <n v="560.16"/>
    <n v="15"/>
    <n v="37.344000000000001"/>
    <n v="1.1000000000000001"/>
    <n v="36"/>
    <n v="1478.8224"/>
    <n v="1.6431359999999999"/>
    <n v="67585"/>
    <n v="68937"/>
    <n v="111051.34655999999"/>
    <n v="2221.5198720000044"/>
    <n v="11848.32"/>
    <n v="0.2271"/>
    <n v="0.22070000000000001"/>
    <n v="45178.451371046394"/>
    <n v="1887.8811072000001"/>
    <n v="416.65536035904006"/>
    <n v="2304.5364675590399"/>
    <n v="160755.85427060546"/>
  </r>
  <r>
    <x v="193"/>
    <s v="Pasco School District"/>
    <n v="4595"/>
    <s v="Maya Angelou Elementary"/>
    <n v="0.50119999999999998"/>
    <x v="0"/>
    <n v="600.87"/>
    <n v="0"/>
    <n v="600.87"/>
    <n v="1"/>
    <n v="1"/>
    <n v="600.87"/>
    <n v="15"/>
    <n v="40.058"/>
    <n v="1.1000000000000001"/>
    <n v="36"/>
    <n v="1586.2968000000001"/>
    <n v="1.7625520000000001"/>
    <n v="67585"/>
    <n v="68937"/>
    <n v="119122.07692000001"/>
    <n v="2382.9703040000022"/>
    <n v="11848.32"/>
    <n v="0.2271"/>
    <n v="0.22070000000000001"/>
    <n v="48461.8253272648"/>
    <n v="2025.0841204000003"/>
    <n v="446.9360653722801"/>
    <n v="2472.0201857722805"/>
    <n v="172438.89273703709"/>
  </r>
  <r>
    <x v="193"/>
    <s v="Pasco School District"/>
    <n v="2267"/>
    <s v="Mcloughlin Middle School"/>
    <n v="0.55389999999999995"/>
    <x v="0"/>
    <n v="1119.97"/>
    <n v="0"/>
    <n v="1119.97"/>
    <n v="1"/>
    <n v="1"/>
    <n v="1119.97"/>
    <n v="15"/>
    <n v="74.664666666666662"/>
    <n v="1.1000000000000001"/>
    <n v="36"/>
    <n v="2956.7208000000001"/>
    <n v="3.2852453333333336"/>
    <n v="67585"/>
    <n v="68937"/>
    <n v="222033.30585333335"/>
    <n v="4441.6516906666511"/>
    <n v="11848.32"/>
    <n v="0.2271"/>
    <n v="0.22070000000000001"/>
    <n v="90328.674275262136"/>
    <n v="3774.5826257333333"/>
    <n v="833.0503854993467"/>
    <n v="4607.6330112326796"/>
    <n v="321411.26483049482"/>
  </r>
  <r>
    <x v="193"/>
    <s v="Pasco School District"/>
    <n v="3912"/>
    <s v="New Horizons High School"/>
    <n v="0.76390000000000002"/>
    <x v="0"/>
    <n v="244.62"/>
    <n v="0"/>
    <n v="244.62"/>
    <n v="1"/>
    <n v="1"/>
    <n v="244.62"/>
    <n v="15"/>
    <n v="16.308"/>
    <n v="1.1000000000000001"/>
    <n v="36"/>
    <n v="645.79680000000008"/>
    <n v="0.71755200000000008"/>
    <n v="67585"/>
    <n v="68937"/>
    <n v="48495.751920000002"/>
    <n v="970.13030400000571"/>
    <n v="11848.32"/>
    <n v="0.2271"/>
    <n v="0.22070000000000001"/>
    <n v="19729.278731764804"/>
    <n v="824.43137040000011"/>
    <n v="181.95200344728002"/>
    <n v="1006.3833738472802"/>
    <n v="70201.544329612079"/>
  </r>
  <r>
    <x v="193"/>
    <s v="Pasco School District"/>
    <n v="1970"/>
    <s v="Pasco Early Childhood"/>
    <n v="0.16669999999999999"/>
    <x v="0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2917"/>
    <s v="Pasco Senior High School"/>
    <n v="0.77149999999999996"/>
    <x v="0"/>
    <n v="2293.89"/>
    <n v="0"/>
    <n v="2293.89"/>
    <n v="1"/>
    <n v="1"/>
    <n v="2293.89"/>
    <n v="15"/>
    <n v="152.92599999999999"/>
    <n v="1.1000000000000001"/>
    <n v="36"/>
    <n v="6055.8696"/>
    <n v="6.7287439999999998"/>
    <n v="67585"/>
    <n v="68937"/>
    <n v="454762.16323999997"/>
    <n v="9097.2618880000082"/>
    <n v="11848.32"/>
    <n v="0.2271"/>
    <n v="0.22070000000000001"/>
    <n v="185008.56508056558"/>
    <n v="7730.9904188"/>
    <n v="1706.2295854291601"/>
    <n v="9437.2200042291606"/>
    <n v="658305.2102127946"/>
  </r>
  <r>
    <x v="193"/>
    <s v="Pasco School District"/>
    <n v="5624"/>
    <s v="Ray Reynolds Middle School"/>
    <n v="0.55659999999999998"/>
    <x v="0"/>
    <n v="1141.3"/>
    <n v="0"/>
    <n v="1141.3"/>
    <n v="1"/>
    <n v="1"/>
    <n v="1141.3"/>
    <n v="15"/>
    <n v="76.086666666666659"/>
    <n v="1.1000000000000001"/>
    <n v="36"/>
    <n v="3013.0320000000002"/>
    <n v="3.3478133333333333"/>
    <n v="67585"/>
    <n v="68937"/>
    <n v="226261.96413333333"/>
    <n v="4526.2436266666627"/>
    <n v="11848.32"/>
    <n v="0.2271"/>
    <n v="0.22070000000000001"/>
    <n v="92048.997696685328"/>
    <n v="3846.4701293333328"/>
    <n v="848.91595754386663"/>
    <n v="4695.386086877199"/>
    <n v="327532.59154356254"/>
  </r>
  <r>
    <x v="193"/>
    <s v="Pasco School District"/>
    <n v="3515"/>
    <s v="Robert Frost Elementary"/>
    <n v="0.91879999999999995"/>
    <x v="0"/>
    <n v="555.17999999999995"/>
    <n v="0"/>
    <n v="555.17999999999995"/>
    <n v="1"/>
    <n v="1"/>
    <n v="555.17999999999995"/>
    <n v="15"/>
    <n v="37.011999999999993"/>
    <n v="1.1000000000000001"/>
    <n v="36"/>
    <n v="1465.6751999999997"/>
    <n v="1.6285279999999995"/>
    <n v="67585"/>
    <n v="68937"/>
    <n v="110064.06487999996"/>
    <n v="2201.769855999999"/>
    <n v="11848.32"/>
    <n v="0.2271"/>
    <n v="0.22070000000000001"/>
    <n v="44776.800614427186"/>
    <n v="1871.0972455999995"/>
    <n v="412.9511621039199"/>
    <n v="2284.0484077039196"/>
    <n v="159326.68375813108"/>
  </r>
  <r>
    <x v="193"/>
    <s v="Pasco School District"/>
    <n v="5345"/>
    <s v="Rosalind Franklin STEM Elementary"/>
    <n v="0.48110000000000003"/>
    <x v="1"/>
    <n v="495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555"/>
    <s v="Rowena Chess Elementary"/>
    <n v="0.93759999999999999"/>
    <x v="0"/>
    <n v="413.13"/>
    <n v="0"/>
    <n v="413.13"/>
    <n v="1"/>
    <n v="1"/>
    <n v="413.13"/>
    <n v="15"/>
    <n v="27.541999999999998"/>
    <n v="1.1000000000000001"/>
    <n v="36"/>
    <n v="1090.6632"/>
    <n v="1.211848"/>
    <n v="67585"/>
    <n v="68937"/>
    <n v="81902.747080000001"/>
    <n v="1638.4184959999984"/>
    <n v="11848.32"/>
    <n v="0.2271"/>
    <n v="0.22070000000000001"/>
    <n v="33320.075719295201"/>
    <n v="1392.3527595999999"/>
    <n v="307.29225404371999"/>
    <n v="1699.6450136437199"/>
    <n v="118560.88630893892"/>
  </r>
  <r>
    <x v="193"/>
    <s v="Pasco School District"/>
    <n v="4041"/>
    <s v="Ruth Livingston Elementary"/>
    <n v="0.36520000000000002"/>
    <x v="1"/>
    <n v="538.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3324"/>
    <s v="Stevens Middle School"/>
    <n v="0.93149999999999999"/>
    <x v="0"/>
    <n v="1114.1500000000001"/>
    <n v="0"/>
    <n v="1114.1500000000001"/>
    <n v="1"/>
    <n v="1"/>
    <n v="1114.1500000000001"/>
    <n v="15"/>
    <n v="74.276666666666671"/>
    <n v="1.1000000000000001"/>
    <n v="36"/>
    <n v="2941.3560000000002"/>
    <n v="3.2681733333333334"/>
    <n v="67585"/>
    <n v="68937"/>
    <n v="220879.49473333333"/>
    <n v="4418.5703466666746"/>
    <n v="11848.32"/>
    <n v="0.2271"/>
    <n v="0.22070000000000001"/>
    <n v="89859.275198249321"/>
    <n v="3754.9677513333336"/>
    <n v="828.72138271926678"/>
    <n v="4583.6891340525999"/>
    <n v="319741.0294123019"/>
  </r>
  <r>
    <x v="193"/>
    <s v="Pasco School District"/>
    <n v="5556"/>
    <s v="Three Rivers Elementary"/>
    <n v="0.67479999999999996"/>
    <x v="0"/>
    <n v="538.05999999999995"/>
    <n v="0"/>
    <n v="538.05999999999995"/>
    <n v="1"/>
    <n v="1"/>
    <n v="538.05999999999995"/>
    <n v="15"/>
    <n v="35.870666666666665"/>
    <n v="1.1000000000000001"/>
    <n v="36"/>
    <n v="1420.4784000000002"/>
    <n v="1.5783093333333336"/>
    <n v="67585"/>
    <n v="68937"/>
    <n v="106670.03629333335"/>
    <n v="2133.8742186666641"/>
    <n v="11848.32"/>
    <n v="0.2271"/>
    <n v="0.22070000000000001"/>
    <n v="43396.025322595742"/>
    <n v="1813.3985085333334"/>
    <n v="400.2170508333067"/>
    <n v="2213.6155593666399"/>
    <n v="154413.55139396241"/>
  </r>
  <r>
    <x v="193"/>
    <s v="Pasco School District"/>
    <n v="5020"/>
    <s v="Virgie Robinson Elementary"/>
    <n v="0.93620000000000003"/>
    <x v="0"/>
    <n v="551.73"/>
    <n v="0"/>
    <n v="551.73"/>
    <n v="1"/>
    <n v="1"/>
    <n v="551.73"/>
    <n v="15"/>
    <n v="36.782000000000004"/>
    <n v="1.1000000000000001"/>
    <n v="36"/>
    <n v="1456.5672000000002"/>
    <n v="1.6184080000000003"/>
    <n v="67585"/>
    <n v="68937"/>
    <n v="109380.10468000002"/>
    <n v="2188.0876160000043"/>
    <n v="11848.32"/>
    <n v="0.2271"/>
    <n v="0.22070000000000001"/>
    <n v="44498.548584239208"/>
    <n v="1859.4698716000003"/>
    <n v="410.38500066212009"/>
    <n v="2269.8548722621204"/>
    <n v="158336.59575250137"/>
  </r>
  <r>
    <x v="193"/>
    <s v="Pasco School District"/>
    <n v="4526"/>
    <s v="Whittier Elementary"/>
    <n v="0.9073"/>
    <x v="0"/>
    <n v="397.1"/>
    <n v="0"/>
    <n v="397.1"/>
    <n v="1"/>
    <n v="1"/>
    <n v="397.1"/>
    <n v="15"/>
    <n v="26.473333333333336"/>
    <n v="1.1000000000000001"/>
    <n v="36"/>
    <n v="1048.3440000000003"/>
    <n v="1.1648266666666669"/>
    <n v="67585"/>
    <n v="68937"/>
    <n v="78724.810266666682"/>
    <n v="1574.8456533333374"/>
    <n v="11848.32"/>
    <n v="0.2271"/>
    <n v="0.22070000000000001"/>
    <n v="32027.211938450673"/>
    <n v="1338.327598666667"/>
    <n v="295.36890102573341"/>
    <n v="1633.6964996924003"/>
    <n v="113960.56435814311"/>
  </r>
  <r>
    <x v="194"/>
    <s v="Pateros School District"/>
    <n v="5639"/>
    <s v="Pateros Alternative School"/>
    <n v="0"/>
    <x v="1"/>
    <n v="0.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4"/>
    <s v="Pateros School District"/>
    <n v="2396"/>
    <s v="Pateros Elementary"/>
    <n v="0.65100000000000002"/>
    <x v="0"/>
    <n v="141.04"/>
    <n v="0"/>
    <n v="141.04"/>
    <n v="1"/>
    <n v="1.04"/>
    <n v="141.04"/>
    <n v="15"/>
    <n v="9.4026666666666667"/>
    <n v="1.1000000000000001"/>
    <n v="36"/>
    <n v="372.34560000000005"/>
    <n v="0.41371733333333338"/>
    <n v="67585"/>
    <n v="68937"/>
    <n v="27961.085973333338"/>
    <n v="1700.1631069866635"/>
    <n v="11848.32"/>
    <n v="0.2271"/>
    <n v="0.22070000000000001"/>
    <n v="11627.043977135958"/>
    <n v="494.35415133866672"/>
    <n v="109.10396120044375"/>
    <n v="603.45811253911052"/>
    <n v="41891.75116999507"/>
  </r>
  <r>
    <x v="194"/>
    <s v="Pateros School District"/>
    <n v="2397"/>
    <s v="Pateros High School"/>
    <n v="0.75170000000000003"/>
    <x v="0"/>
    <n v="154.87"/>
    <n v="0"/>
    <n v="154.87"/>
    <n v="1"/>
    <n v="1.04"/>
    <n v="154.87"/>
    <n v="15"/>
    <n v="10.324666666666667"/>
    <n v="1.1000000000000001"/>
    <n v="36"/>
    <n v="408.85680000000008"/>
    <n v="0.45428533333333343"/>
    <n v="67585"/>
    <n v="68937"/>
    <n v="30702.874253333339"/>
    <n v="1866.8764916266664"/>
    <n v="11848.32"/>
    <n v="0.2271"/>
    <n v="0.22070000000000001"/>
    <n v="12767.160385274008"/>
    <n v="542.82917908266677"/>
    <n v="119.80239982354456"/>
    <n v="662.6315789062113"/>
    <n v="45999.542709140231"/>
  </r>
  <r>
    <x v="195"/>
    <s v="Paterson School District"/>
    <n v="2133"/>
    <s v="Paterson Elementary School"/>
    <n v="0.90749999999999997"/>
    <x v="0"/>
    <n v="137.69999999999999"/>
    <n v="0"/>
    <n v="137.69999999999999"/>
    <n v="1"/>
    <n v="1"/>
    <n v="137.69999999999999"/>
    <n v="15"/>
    <n v="9.18"/>
    <n v="1.1000000000000001"/>
    <n v="36"/>
    <n v="363.52800000000002"/>
    <n v="0.40392"/>
    <n v="67585"/>
    <n v="68937"/>
    <n v="27298.933199999999"/>
    <n v="546.09983999999895"/>
    <n v="11848.32"/>
    <n v="0.2271"/>
    <n v="0.22070000000000001"/>
    <n v="11105.885378807998"/>
    <n v="464.08388400000001"/>
    <n v="102.4233131988"/>
    <n v="566.50719719879999"/>
    <n v="39517.425616006796"/>
  </r>
  <r>
    <x v="196"/>
    <s v="Pe Ell School District"/>
    <n v="2858"/>
    <s v="Pe Ell School"/>
    <n v="0.54620000000000002"/>
    <x v="0"/>
    <n v="252.29999999999998"/>
    <n v="0"/>
    <n v="252.29999999999998"/>
    <n v="1"/>
    <n v="1.04"/>
    <n v="252.29999999999998"/>
    <n v="15"/>
    <n v="16.82"/>
    <n v="1.1000000000000001"/>
    <n v="36"/>
    <n v="666.07200000000012"/>
    <n v="0.74008000000000018"/>
    <n v="67585"/>
    <n v="68937"/>
    <n v="50018.306800000013"/>
    <n v="3041.3439583999934"/>
    <n v="11848.32"/>
    <n v="0.2271"/>
    <n v="0.22070000000000001"/>
    <n v="20799.086751498882"/>
    <n v="884.32751264000012"/>
    <n v="195.17108203964804"/>
    <n v="1079.4985946796482"/>
    <n v="74938.236104578551"/>
  </r>
  <r>
    <x v="197"/>
    <s v="Peninsula School District"/>
    <n v="3299"/>
    <s v="Artondale Elementary School"/>
    <n v="0.12520000000000001"/>
    <x v="1"/>
    <n v="389.4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080"/>
    <s v="Discovery Elementary School"/>
    <n v="0.13780000000000001"/>
    <x v="1"/>
    <n v="539.4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055"/>
    <s v="Evergreen Elementary"/>
    <n v="0.52039999999999997"/>
    <x v="0"/>
    <n v="211.49"/>
    <n v="0"/>
    <n v="211.49"/>
    <n v="1.1200000000000001"/>
    <n v="1.1600000000000001"/>
    <n v="211.49"/>
    <n v="15"/>
    <n v="14.099333333333334"/>
    <n v="1.1000000000000001"/>
    <n v="36"/>
    <n v="558.33360000000005"/>
    <n v="0.62037066666666674"/>
    <n v="67585"/>
    <n v="68937"/>
    <n v="46959.081687466678"/>
    <n v="2650.0497842133336"/>
    <n v="11848.32"/>
    <n v="0.2271"/>
    <n v="0.22070000000000001"/>
    <n v="18599.623615879565"/>
    <n v="826.81885786133353"/>
    <n v="182.47892192999632"/>
    <n v="1009.2977797913298"/>
    <n v="69218.052867350911"/>
  </r>
  <r>
    <x v="197"/>
    <s v="Peninsula School District"/>
    <n v="4081"/>
    <s v="Gig Harbor High"/>
    <n v="0.1191"/>
    <x v="1"/>
    <n v="1409.6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294"/>
    <s v="Goodman Middle School"/>
    <n v="0.18940000000000001"/>
    <x v="1"/>
    <n v="481.6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944"/>
    <s v="Harbor Heights Elementary School"/>
    <n v="0.18759999999999999"/>
    <x v="1"/>
    <n v="451.7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387"/>
    <s v="Harbor Ridge Middle School"/>
    <n v="0.14960000000000001"/>
    <x v="1"/>
    <n v="567.0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1516"/>
    <s v="Henderson Bay Alt High School"/>
    <n v="0.46789999999999998"/>
    <x v="1"/>
    <n v="59.7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156"/>
    <s v="Key Peninsula Middle School"/>
    <n v="0.43080000000000002"/>
    <x v="1"/>
    <n v="423.1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219"/>
    <s v="Kopachuck Middle School"/>
    <n v="0.13270000000000001"/>
    <x v="1"/>
    <n v="456.7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189"/>
    <s v="Minter Creek Elementary"/>
    <n v="0.28589999999999999"/>
    <x v="1"/>
    <n v="329.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5632"/>
    <s v="Peninsula Alternative Programs"/>
    <n v="0.25490000000000002"/>
    <x v="1"/>
    <n v="55.2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681"/>
    <s v="Peninsula High School"/>
    <n v="0.22800000000000001"/>
    <x v="1"/>
    <n v="1434.0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5631"/>
    <s v="Pioneer Elementary School"/>
    <n v="0.11360000000000001"/>
    <x v="1"/>
    <n v="300.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685"/>
    <s v="Purdy Elementary School"/>
    <n v="0.1527"/>
    <x v="1"/>
    <n v="478.2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056"/>
    <s v="Vaughn Elementary School"/>
    <n v="0.35709999999999997"/>
    <x v="1"/>
    <n v="324.9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307"/>
    <s v="Voyager Elementary"/>
    <n v="0.1211"/>
    <x v="1"/>
    <n v="484.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8"/>
    <s v="Pioneer School District"/>
    <n v="4463"/>
    <s v="Pioneer Elementary School"/>
    <n v="0.62990000000000002"/>
    <x v="0"/>
    <n v="409.02"/>
    <n v="0"/>
    <n v="409.02"/>
    <n v="1"/>
    <n v="1"/>
    <n v="409.02"/>
    <n v="15"/>
    <n v="27.267999999999997"/>
    <n v="1.1000000000000001"/>
    <n v="36"/>
    <n v="1079.8127999999999"/>
    <n v="1.199792"/>
    <n v="67585"/>
    <n v="68937"/>
    <n v="81087.942320000002"/>
    <n v="1622.1187839999911"/>
    <n v="11848.32"/>
    <n v="0.2271"/>
    <n v="0.22070000000000001"/>
    <n v="32988.592865940795"/>
    <n v="1378.5010183999998"/>
    <n v="304.23517476087994"/>
    <n v="1682.7361931608798"/>
    <n v="117381.39016310166"/>
  </r>
  <r>
    <x v="198"/>
    <s v="Pioneer School District"/>
    <n v="2865"/>
    <s v="Pioneer Middle School"/>
    <n v="0.65049999999999997"/>
    <x v="0"/>
    <n v="236.81"/>
    <n v="0"/>
    <n v="236.81"/>
    <n v="1"/>
    <n v="1"/>
    <n v="236.81"/>
    <n v="15"/>
    <n v="15.787333333333333"/>
    <n v="1.1000000000000001"/>
    <n v="36"/>
    <n v="625.17840000000001"/>
    <n v="0.69464266666666663"/>
    <n v="67585"/>
    <n v="68937"/>
    <n v="46947.424626666667"/>
    <n v="939.15688533333014"/>
    <n v="11848.32"/>
    <n v="0.2271"/>
    <n v="0.22070000000000001"/>
    <n v="19099.380657629066"/>
    <n v="798.10969186666671"/>
    <n v="176.14280899497334"/>
    <n v="974.2525008616401"/>
    <n v="67960.214670490692"/>
  </r>
  <r>
    <x v="199"/>
    <s v="Pomeroy School District"/>
    <n v="3087"/>
    <s v="Pomeroy Elementary School"/>
    <n v="0.52110000000000001"/>
    <x v="0"/>
    <n v="168.02"/>
    <n v="0"/>
    <n v="168.02"/>
    <n v="1"/>
    <n v="1.04"/>
    <n v="168.02"/>
    <n v="15"/>
    <n v="11.201333333333334"/>
    <n v="1.1000000000000001"/>
    <n v="36"/>
    <n v="443.57280000000009"/>
    <n v="0.49285866666666678"/>
    <n v="67585"/>
    <n v="68937"/>
    <n v="33309.852986666672"/>
    <n v="2025.3928334933371"/>
    <n v="11848.32"/>
    <n v="0.2271"/>
    <n v="0.22070000000000001"/>
    <n v="13851.219009063982"/>
    <n v="588.9207636693335"/>
    <n v="129.9748125418219"/>
    <n v="718.89557621115546"/>
    <n v="49905.360405435153"/>
  </r>
  <r>
    <x v="199"/>
    <s v="Pomeroy School District"/>
    <n v="2241"/>
    <s v="Pomeroy Jr Sr High School"/>
    <n v="0.48080000000000001"/>
    <x v="1"/>
    <n v="139.6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4494"/>
    <s v="Dry Creek Elementary"/>
    <n v="0.63"/>
    <x v="0"/>
    <n v="247.99"/>
    <n v="0"/>
    <n v="247.99"/>
    <n v="1.04"/>
    <n v="1.04"/>
    <n v="247.99"/>
    <n v="15"/>
    <n v="16.532666666666668"/>
    <n v="1.1000000000000001"/>
    <n v="36"/>
    <n v="654.69360000000006"/>
    <n v="0.72743733333333338"/>
    <n v="67585"/>
    <n v="68937"/>
    <n v="51130.406260266675"/>
    <n v="1022.8350856533289"/>
    <n v="11848.32"/>
    <n v="0.2271"/>
    <n v="0.22070000000000001"/>
    <n v="20456.365270390252"/>
    <n v="869.22068909866675"/>
    <n v="191.83700608407577"/>
    <n v="1061.0576951827425"/>
    <n v="73670.66431149299"/>
  </r>
  <r>
    <x v="200"/>
    <s v="Port Angeles School District"/>
    <n v="2909"/>
    <s v="Franklin Elementary"/>
    <n v="0.55130000000000001"/>
    <x v="0"/>
    <n v="237.73"/>
    <n v="0"/>
    <n v="237.73"/>
    <n v="1.04"/>
    <n v="1.04"/>
    <n v="237.73"/>
    <n v="15"/>
    <n v="15.848666666666666"/>
    <n v="1.1000000000000001"/>
    <n v="36"/>
    <n v="627.60720000000003"/>
    <n v="0.69734133333333337"/>
    <n v="67585"/>
    <n v="68937"/>
    <n v="49015.006573866674"/>
    <n v="980.51770197332371"/>
    <n v="11848.32"/>
    <n v="0.2271"/>
    <n v="0.22070000000000001"/>
    <n v="19610.031516310635"/>
    <n v="833.2587379306666"/>
    <n v="183.90020346129813"/>
    <n v="1017.1589413919647"/>
    <n v="70622.714733542613"/>
  </r>
  <r>
    <x v="200"/>
    <s v="Port Angeles School District"/>
    <n v="3079"/>
    <s v="Hamilton Elementary"/>
    <n v="0.51080000000000003"/>
    <x v="0"/>
    <n v="290.08999999999997"/>
    <n v="0"/>
    <n v="290.08999999999997"/>
    <n v="1.04"/>
    <n v="1.04"/>
    <n v="290.08999999999997"/>
    <n v="15"/>
    <n v="19.339333333333332"/>
    <n v="1.1000000000000001"/>
    <n v="36"/>
    <n v="765.83760000000007"/>
    <n v="0.85093066666666672"/>
    <n v="67585"/>
    <n v="68937"/>
    <n v="59810.555070933347"/>
    <n v="1196.4765917866534"/>
    <n v="11848.32"/>
    <n v="0.2271"/>
    <n v="0.22070000000000001"/>
    <n v="23929.138276896279"/>
    <n v="1016.7838610453334"/>
    <n v="224.40419813270509"/>
    <n v="1241.1880591780384"/>
    <n v="86177.357998794323"/>
  </r>
  <r>
    <x v="200"/>
    <s v="Port Angeles School District"/>
    <n v="2368"/>
    <s v="Jefferson Elementary"/>
    <n v="0.60070000000000001"/>
    <x v="0"/>
    <n v="213.18"/>
    <n v="0"/>
    <n v="213.18"/>
    <n v="1.04"/>
    <n v="1.04"/>
    <n v="213.18"/>
    <n v="15"/>
    <n v="14.212"/>
    <n v="1.1000000000000001"/>
    <n v="36"/>
    <n v="562.79520000000002"/>
    <n v="0.62532799999999999"/>
    <n v="67585"/>
    <n v="68937"/>
    <n v="43953.304595200003"/>
    <n v="879.26119423999626"/>
    <n v="11848.32"/>
    <n v="0.2271"/>
    <n v="0.22070000000000001"/>
    <n v="17584.934668098686"/>
    <n v="747.20942982399993"/>
    <n v="164.90912116215679"/>
    <n v="912.11855098615672"/>
    <n v="63329.619008524838"/>
  </r>
  <r>
    <x v="200"/>
    <s v="Port Angeles School District"/>
    <n v="4003"/>
    <s v="Lincoln High School"/>
    <n v="0.68410000000000004"/>
    <x v="0"/>
    <n v="53.53"/>
    <n v="0"/>
    <n v="53.53"/>
    <n v="1.04"/>
    <n v="1.04"/>
    <n v="53.53"/>
    <n v="15"/>
    <n v="3.5686666666666667"/>
    <n v="1.1000000000000001"/>
    <n v="36"/>
    <n v="141.3192"/>
    <n v="0.15702133333333332"/>
    <n v="67585"/>
    <n v="68937"/>
    <n v="11036.778285866667"/>
    <n v="220.78455637333172"/>
    <n v="11848.32"/>
    <n v="0.2271"/>
    <n v="0.22070000000000001"/>
    <n v="4415.6185044719141"/>
    <n v="187.62604737066664"/>
    <n v="41.409068654706132"/>
    <n v="229.03511602537276"/>
    <n v="15902.216462737286"/>
  </r>
  <r>
    <x v="200"/>
    <s v="Port Angeles School District"/>
    <n v="2908"/>
    <s v="Port Angeles High School"/>
    <n v="0.42599999999999999"/>
    <x v="1"/>
    <n v="820.6700000000000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5115"/>
    <s v="Roosevelt Elementary School"/>
    <n v="0.51459999999999995"/>
    <x v="0"/>
    <n v="314.58999999999997"/>
    <n v="0"/>
    <n v="314.58999999999997"/>
    <n v="1.04"/>
    <n v="1.04"/>
    <n v="314.58999999999997"/>
    <n v="15"/>
    <n v="20.972666666666665"/>
    <n v="1.1000000000000001"/>
    <n v="36"/>
    <n v="830.51760000000002"/>
    <n v="0.92279733333333336"/>
    <n v="67585"/>
    <n v="68937"/>
    <n v="64861.948084266674"/>
    <n v="1297.5268744533169"/>
    <n v="11848.32"/>
    <n v="0.2271"/>
    <n v="0.22070000000000001"/>
    <n v="25950.11069160881"/>
    <n v="1102.6579159786666"/>
    <n v="243.35660205649171"/>
    <n v="1346.0145180351583"/>
    <n v="93455.600168363962"/>
  </r>
  <r>
    <x v="200"/>
    <s v="Port Angeles School District"/>
    <n v="5611"/>
    <s v="Seaview Academy"/>
    <n v="0.49270000000000003"/>
    <x v="1"/>
    <n v="821.1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1897"/>
    <s v="Special Education"/>
    <n v="5.16E-2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3318"/>
    <s v="Stevens Middle School"/>
    <n v="0.53449999999999998"/>
    <x v="0"/>
    <n v="406.63"/>
    <n v="0"/>
    <n v="406.63"/>
    <n v="1.04"/>
    <n v="1.04"/>
    <n v="406.63"/>
    <n v="15"/>
    <n v="27.108666666666668"/>
    <n v="1.1000000000000001"/>
    <n v="36"/>
    <n v="1073.5032000000001"/>
    <n v="1.1927813333333335"/>
    <n v="67585"/>
    <n v="68937"/>
    <n v="83838.691469866681"/>
    <n v="1677.1459771733207"/>
    <n v="11848.32"/>
    <n v="0.2271"/>
    <n v="0.22070000000000001"/>
    <n v="33542.367877328878"/>
    <n v="1425.2639574506666"/>
    <n v="314.55575540936212"/>
    <n v="1739.8197128600286"/>
    <n v="120798.0250372289"/>
  </r>
  <r>
    <x v="201"/>
    <s v="Port Townsend School District"/>
    <n v="4475"/>
    <s v="Blue Heron Middle School"/>
    <n v="0.50190000000000001"/>
    <x v="0"/>
    <n v="241.59"/>
    <n v="0"/>
    <n v="241.59"/>
    <n v="1.06"/>
    <n v="1.1000000000000001"/>
    <n v="241.59"/>
    <n v="15"/>
    <n v="16.106000000000002"/>
    <n v="1.1000000000000001"/>
    <n v="36"/>
    <n v="637.7976000000001"/>
    <n v="0.70866400000000007"/>
    <n v="67585"/>
    <n v="68937"/>
    <n v="50768.759826400012"/>
    <n v="2969.7273583999995"/>
    <n v="11848.32"/>
    <n v="0.2271"/>
    <n v="0.22070000000000001"/>
    <n v="20581.482029054321"/>
    <n v="895.64145308000013"/>
    <n v="197.66806869475604"/>
    <n v="1093.3095217747561"/>
    <n v="75413.278735629108"/>
  </r>
  <r>
    <x v="201"/>
    <s v="Port Townsend School District"/>
    <n v="1798"/>
    <s v="OCEAN"/>
    <n v="0.52829999999999999"/>
    <x v="0"/>
    <n v="109.97999999999999"/>
    <n v="0"/>
    <n v="109.97999999999999"/>
    <n v="1.06"/>
    <n v="1.1000000000000001"/>
    <n v="109.97999999999999"/>
    <n v="15"/>
    <n v="7.331999999999999"/>
    <n v="1.1000000000000001"/>
    <n v="36"/>
    <n v="290.34719999999999"/>
    <n v="0.32260800000000001"/>
    <n v="67585"/>
    <n v="68937"/>
    <n v="23111.669380800002"/>
    <n v="1351.9210848000039"/>
    <n v="11848.32"/>
    <n v="0.2271"/>
    <n v="0.22070000000000001"/>
    <n v="9369.3919183550424"/>
    <n v="407.72650776000012"/>
    <n v="89.985240262632033"/>
    <n v="497.71174802263215"/>
    <n v="34330.694131977682"/>
  </r>
  <r>
    <x v="201"/>
    <s v="Port Townsend School District"/>
    <n v="2503"/>
    <s v="Port Townsend High School"/>
    <n v="0.45069999999999999"/>
    <x v="1"/>
    <n v="367.8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1"/>
    <s v="Port Townsend School District"/>
    <n v="3094"/>
    <s v="Salish Coast Elementary"/>
    <n v="0.51500000000000001"/>
    <x v="0"/>
    <n v="375.63"/>
    <n v="0"/>
    <n v="375.63"/>
    <n v="1.06"/>
    <n v="1.1000000000000001"/>
    <n v="375.63"/>
    <n v="15"/>
    <n v="25.041999999999998"/>
    <n v="1.1000000000000001"/>
    <n v="36"/>
    <n v="991.66319999999996"/>
    <n v="1.1018479999999999"/>
    <n v="67585"/>
    <n v="68937"/>
    <n v="78936.500904800007"/>
    <n v="4617.4042288000055"/>
    <n v="11848.32"/>
    <n v="0.2271"/>
    <n v="0.22070000000000001"/>
    <n v="32000.588164136243"/>
    <n v="1392.5650855600002"/>
    <n v="307.33911438309207"/>
    <n v="1699.9041999430922"/>
    <n v="117254.39749767934"/>
  </r>
  <r>
    <x v="202"/>
    <s v="Prescott School District"/>
    <n v="3574"/>
    <s v="Prescott Elementary School"/>
    <n v="0.85960000000000003"/>
    <x v="0"/>
    <n v="137.03"/>
    <n v="0"/>
    <n v="137.03"/>
    <n v="1"/>
    <n v="1"/>
    <n v="137.03"/>
    <n v="15"/>
    <n v="9.1353333333333335"/>
    <n v="1.1000000000000001"/>
    <n v="36"/>
    <n v="361.75920000000002"/>
    <n v="0.40195466666666668"/>
    <n v="67585"/>
    <n v="68937"/>
    <n v="27166.106146666669"/>
    <n v="543.44270933333246"/>
    <n v="11848.32"/>
    <n v="0.2271"/>
    <n v="0.22070000000000001"/>
    <n v="11051.848028017866"/>
    <n v="461.82581426666667"/>
    <n v="101.92495720865334"/>
    <n v="563.75077147531999"/>
    <n v="39325.147655493194"/>
  </r>
  <r>
    <x v="202"/>
    <s v="Prescott School District"/>
    <n v="3575"/>
    <s v="Prescott Jr Sr High"/>
    <n v="0.93840000000000001"/>
    <x v="0"/>
    <n v="110.35"/>
    <n v="0"/>
    <n v="110.35"/>
    <n v="1"/>
    <n v="1"/>
    <n v="110.35"/>
    <n v="15"/>
    <n v="7.3566666666666665"/>
    <n v="1.1000000000000001"/>
    <n v="36"/>
    <n v="291.32400000000001"/>
    <n v="0.32369333333333333"/>
    <n v="67585"/>
    <n v="68937"/>
    <n v="21876.813933333335"/>
    <n v="437.63338666666459"/>
    <n v="11848.32"/>
    <n v="0.2271"/>
    <n v="0.22070000000000001"/>
    <n v="8900.0323278973337"/>
    <n v="371.9074553333333"/>
    <n v="82.079975392066657"/>
    <n v="453.98743072539997"/>
    <n v="31668.467078622733"/>
  </r>
  <r>
    <x v="203"/>
    <s v="PRIDE Prep Charter School District"/>
    <n v="5339"/>
    <s v="PRIDE Prep School "/>
    <n v="0.53359999999999996"/>
    <x v="0"/>
    <n v="720.24"/>
    <n v="0"/>
    <n v="720.24"/>
    <n v="1.04"/>
    <n v="1.04"/>
    <n v="720.24"/>
    <n v="15"/>
    <n v="48.015999999999998"/>
    <n v="1.1000000000000001"/>
    <n v="36"/>
    <n v="1901.4335999999998"/>
    <n v="2.1127039999999999"/>
    <n v="67585"/>
    <n v="68937"/>
    <n v="148498.58383360002"/>
    <n v="2970.6308403199655"/>
    <n v="11848.32"/>
    <n v="0.2271"/>
    <n v="0.22070000000000001"/>
    <n v="59411.639672349178"/>
    <n v="2524.4869112319993"/>
    <n v="557.15426130890228"/>
    <n v="3081.6411725409016"/>
    <n v="213962.49551881006"/>
  </r>
  <r>
    <x v="204"/>
    <s v="Prosser School District"/>
    <n v="2906"/>
    <s v="Housel Middle School"/>
    <n v="0.7298"/>
    <x v="0"/>
    <n v="617.6"/>
    <n v="0"/>
    <n v="617.6"/>
    <n v="1"/>
    <n v="1"/>
    <n v="617.6"/>
    <n v="15"/>
    <n v="41.173333333333332"/>
    <n v="1.1000000000000001"/>
    <n v="36"/>
    <n v="1630.4639999999999"/>
    <n v="1.8116266666666665"/>
    <n v="67585"/>
    <n v="68937"/>
    <n v="122438.78826666666"/>
    <n v="2449.3192533333349"/>
    <n v="11848.32"/>
    <n v="0.2271"/>
    <n v="0.22070000000000001"/>
    <n v="49811.146041770662"/>
    <n v="2081.4684586666663"/>
    <n v="459.38008882773323"/>
    <n v="2540.8485474943996"/>
    <n v="177240.10210926505"/>
  </r>
  <r>
    <x v="204"/>
    <s v="Prosser School District"/>
    <n v="2195"/>
    <s v="Keene-Riverview Elementary"/>
    <n v="0.72560000000000002"/>
    <x v="0"/>
    <n v="358"/>
    <n v="0"/>
    <n v="358"/>
    <n v="1"/>
    <n v="1"/>
    <n v="358"/>
    <n v="15"/>
    <n v="23.866666666666667"/>
    <n v="1.1000000000000001"/>
    <n v="36"/>
    <n v="945.12000000000012"/>
    <n v="1.0501333333333334"/>
    <n v="67585"/>
    <n v="68937"/>
    <n v="70973.261333333328"/>
    <n v="1419.7802666666685"/>
    <n v="11848.32"/>
    <n v="0.2271"/>
    <n v="0.22070000000000001"/>
    <n v="28873.68892965333"/>
    <n v="1206.5506933333331"/>
    <n v="266.28573801866662"/>
    <n v="1472.8364313519996"/>
    <n v="102739.56696100533"/>
  </r>
  <r>
    <x v="204"/>
    <s v="Prosser School District"/>
    <n v="3316"/>
    <s v="Prosser Heights Elementary"/>
    <n v="0.72260000000000002"/>
    <x v="0"/>
    <n v="414.18"/>
    <n v="0"/>
    <n v="414.18"/>
    <n v="1"/>
    <n v="1"/>
    <n v="414.18"/>
    <n v="15"/>
    <n v="27.612000000000002"/>
    <n v="1.1000000000000001"/>
    <n v="36"/>
    <n v="1093.4352000000001"/>
    <n v="1.2149280000000002"/>
    <n v="67585"/>
    <n v="68937"/>
    <n v="82110.908880000017"/>
    <n v="1642.5826559999987"/>
    <n v="11848.32"/>
    <n v="0.2271"/>
    <n v="0.22070000000000001"/>
    <n v="33404.761119787203"/>
    <n v="1395.8915256000003"/>
    <n v="308.07325969992007"/>
    <n v="1703.9647852999203"/>
    <n v="118862.21744108714"/>
  </r>
  <r>
    <x v="204"/>
    <s v="Prosser School District"/>
    <n v="2508"/>
    <s v="Prosser High School"/>
    <n v="0.62760000000000005"/>
    <x v="0"/>
    <n v="864.91"/>
    <n v="0"/>
    <n v="864.91"/>
    <n v="1"/>
    <n v="1"/>
    <n v="864.91"/>
    <n v="15"/>
    <n v="57.660666666666664"/>
    <n v="1.1000000000000001"/>
    <n v="36"/>
    <n v="2283.3624"/>
    <n v="2.5370693333333332"/>
    <n v="67585"/>
    <n v="68937"/>
    <n v="171467.83089333333"/>
    <n v="3430.1177386666532"/>
    <n v="11848.32"/>
    <n v="0.2271"/>
    <n v="0.22070000000000001"/>
    <n v="69757.380704319716"/>
    <n v="2914.9658105333328"/>
    <n v="643.33295438470657"/>
    <n v="3558.2987649180395"/>
    <n v="248213.62810123773"/>
  </r>
  <r>
    <x v="204"/>
    <s v="Prosser School District"/>
    <n v="5537"/>
    <s v="Prosser Opportunity Academy"/>
    <n v="0.70840000000000003"/>
    <x v="0"/>
    <n v="15.1"/>
    <n v="0"/>
    <n v="15.1"/>
    <n v="1"/>
    <n v="1"/>
    <n v="15.1"/>
    <n v="15"/>
    <n v="1.0066666666666666"/>
    <n v="1.1000000000000001"/>
    <n v="36"/>
    <n v="39.863999999999997"/>
    <n v="4.429333333333333E-2"/>
    <n v="67585"/>
    <n v="68937"/>
    <n v="2993.5649333333331"/>
    <n v="59.884586666666564"/>
    <n v="11848.32"/>
    <n v="0.2271"/>
    <n v="0.22070000000000001"/>
    <n v="1217.856711837333"/>
    <n v="50.890825333333325"/>
    <n v="11.231605151066665"/>
    <n v="62.122430484399992"/>
    <n v="4333.4286623217322"/>
  </r>
  <r>
    <x v="204"/>
    <s v="Prosser School District"/>
    <n v="2905"/>
    <s v="Whitstran Elementary"/>
    <n v="0.79139999999999999"/>
    <x v="0"/>
    <n v="233.63"/>
    <n v="0"/>
    <n v="233.63"/>
    <n v="1"/>
    <n v="1"/>
    <n v="233.63"/>
    <n v="15"/>
    <n v="15.575333333333333"/>
    <n v="1.1000000000000001"/>
    <n v="36"/>
    <n v="616.78320000000008"/>
    <n v="0.68531466666666674"/>
    <n v="67585"/>
    <n v="68937"/>
    <n v="46316.991746666674"/>
    <n v="926.54542933333141"/>
    <n v="11848.32"/>
    <n v="0.2271"/>
    <n v="0.22070000000000001"/>
    <n v="18842.90487328187"/>
    <n v="787.39228626666682"/>
    <n v="173.77747757905337"/>
    <n v="961.16976384572013"/>
    <n v="67047.611813127602"/>
  </r>
  <r>
    <x v="205"/>
    <s v="Pullman School District"/>
    <n v="2587"/>
    <s v="Franklin Elementary"/>
    <n v="0.26190000000000002"/>
    <x v="1"/>
    <n v="268.52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203"/>
    <s v="Jefferson Elementary"/>
    <n v="0.41720000000000002"/>
    <x v="1"/>
    <n v="269.3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5574"/>
    <s v="Kamiak Elementary"/>
    <n v="0.44090000000000001"/>
    <x v="1"/>
    <n v="342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419"/>
    <s v="Lincoln Middle School"/>
    <n v="0.29260000000000003"/>
    <x v="1"/>
    <n v="631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2499"/>
    <s v="Pullman High School"/>
    <n v="0.25540000000000002"/>
    <x v="1"/>
    <n v="789.6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614"/>
    <s v="Sunnyside Elementary"/>
    <n v="0.22459999999999999"/>
    <x v="1"/>
    <n v="252.3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447"/>
    <s v="Aylen Jr High"/>
    <n v="0.3533"/>
    <x v="1"/>
    <n v="708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750"/>
    <s v="Ballou Jr High"/>
    <n v="0.38540000000000002"/>
    <x v="1"/>
    <n v="892.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361"/>
    <s v="Brouillet Elementary"/>
    <n v="0.2923"/>
    <x v="1"/>
    <n v="631.6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088"/>
    <s v="Carson Elementary"/>
    <n v="0.35299999999999998"/>
    <x v="1"/>
    <n v="735.9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557"/>
    <s v="Dessie F Evans Elementary "/>
    <n v="0.37590000000000001"/>
    <x v="1"/>
    <n v="886.2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575"/>
    <s v="Edgemont Jr High"/>
    <n v="0.34010000000000001"/>
    <x v="1"/>
    <n v="490.2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093"/>
    <s v="Edgerton Elementary"/>
    <n v="0.24399999999999999"/>
    <x v="1"/>
    <n v="690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540"/>
    <s v="Emerald Ridge High School"/>
    <n v="0.31469999999999998"/>
    <x v="1"/>
    <n v="1408.0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83"/>
    <s v="Ferrucci Jr High"/>
    <n v="0.4456"/>
    <x v="1"/>
    <n v="750.7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6"/>
    <s v="Firgrove Elementary"/>
    <n v="0.56089999999999995"/>
    <x v="0"/>
    <n v="513.52"/>
    <n v="0"/>
    <n v="513.52"/>
    <n v="1.06"/>
    <n v="1.06"/>
    <n v="513.52"/>
    <n v="15"/>
    <n v="34.234666666666662"/>
    <n v="1.1000000000000001"/>
    <n v="36"/>
    <n v="1355.6928"/>
    <n v="1.5063253333333333"/>
    <n v="67585"/>
    <n v="68937"/>
    <n v="107913.29751253333"/>
    <n v="2158.7449617066595"/>
    <n v="11848.32"/>
    <n v="0.2271"/>
    <n v="0.22070000000000001"/>
    <n v="42830.969451584977"/>
    <n v="1834.534041237333"/>
    <n v="404.88166290107938"/>
    <n v="2239.4157041384124"/>
    <n v="155142.42762996338"/>
  </r>
  <r>
    <x v="206"/>
    <s v="Puyallup School District"/>
    <n v="3557"/>
    <s v="Fruitland Elementary"/>
    <n v="0.2432"/>
    <x v="1"/>
    <n v="564.66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142"/>
    <s v="Glacier View Junior High"/>
    <n v="0.31619999999999998"/>
    <x v="1"/>
    <n v="829.1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360"/>
    <s v="Hunt Elementary"/>
    <n v="0.39860000000000001"/>
    <x v="1"/>
    <n v="723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052"/>
    <s v="Kalles Junior High"/>
    <n v="0.31790000000000002"/>
    <x v="1"/>
    <n v="812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870"/>
    <s v="Karshner Elementary"/>
    <n v="0.49249999999999999"/>
    <x v="1"/>
    <n v="336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8"/>
    <s v="Maplewood Elementary"/>
    <n v="0.2407"/>
    <x v="1"/>
    <n v="328.0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334"/>
    <s v="Meeker Elementary"/>
    <n v="0.309"/>
    <x v="1"/>
    <n v="415.1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572"/>
    <s v="Mt View Elementary"/>
    <n v="0.32079999999999997"/>
    <x v="1"/>
    <n v="320.1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927"/>
    <s v="Northwood Elementary"/>
    <n v="0.2979"/>
    <x v="1"/>
    <n v="559.08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46"/>
    <s v="Pope Elementary"/>
    <n v="0.35809999999999997"/>
    <x v="1"/>
    <n v="570.6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125"/>
    <s v="Puyallup High School"/>
    <n v="0.27850000000000003"/>
    <x v="1"/>
    <n v="1772.2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1640"/>
    <s v="Puyallup Online Academy/POA"/>
    <n v="0.42620000000000002"/>
    <x v="1"/>
    <n v="236.1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321"/>
    <s v="Puyallup Open Doors/POD"/>
    <n v="0.50480000000000003"/>
    <x v="0"/>
    <n v="93"/>
    <n v="0"/>
    <n v="93"/>
    <n v="1.06"/>
    <n v="1.06"/>
    <n v="93"/>
    <n v="15"/>
    <n v="6.2"/>
    <n v="1.1000000000000001"/>
    <n v="36"/>
    <n v="245.52000000000004"/>
    <n v="0.27280000000000004"/>
    <n v="67585"/>
    <n v="68937"/>
    <n v="19543.419280000006"/>
    <n v="390.95513599999686"/>
    <n v="11848.32"/>
    <n v="0.2271"/>
    <n v="0.22070000000000001"/>
    <n v="7756.8160130032011"/>
    <n v="332.23957360000003"/>
    <n v="73.325273893520006"/>
    <n v="405.56484749352001"/>
    <n v="28096.755276496722"/>
  </r>
  <r>
    <x v="206"/>
    <s v="Puyallup School District"/>
    <n v="5322"/>
    <s v="Puyallup Parent Partnership Program"/>
    <n v="0.25700000000000001"/>
    <x v="1"/>
    <n v="94.2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21"/>
    <s v="Ridgecrest Elementary"/>
    <n v="0.40479999999999999"/>
    <x v="1"/>
    <n v="383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645"/>
    <s v="Rogers High School"/>
    <n v="0.33729999999999999"/>
    <x v="1"/>
    <n v="1713.6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414"/>
    <s v="Shaw Road Elementary"/>
    <n v="0.24829999999999999"/>
    <x v="1"/>
    <n v="691.8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7"/>
    <s v="Spinning Elementary"/>
    <n v="0.51470000000000005"/>
    <x v="0"/>
    <n v="313"/>
    <n v="0"/>
    <n v="313"/>
    <n v="1.06"/>
    <n v="1.06"/>
    <n v="313"/>
    <n v="15"/>
    <n v="20.866666666666667"/>
    <n v="1.1000000000000001"/>
    <n v="36"/>
    <n v="826.32000000000016"/>
    <n v="0.91813333333333347"/>
    <n v="67585"/>
    <n v="68937"/>
    <n v="65775.163813333347"/>
    <n v="1315.7952426666598"/>
    <n v="11848.32"/>
    <n v="0.2271"/>
    <n v="0.22070000000000001"/>
    <n v="26106.273248064535"/>
    <n v="1118.1826509333334"/>
    <n v="246.78291106098669"/>
    <n v="1364.9655619943201"/>
    <n v="94562.197866058865"/>
  </r>
  <r>
    <x v="206"/>
    <s v="Puyallup School District"/>
    <n v="4443"/>
    <s v="Stahl Junior High"/>
    <n v="0.37480000000000002"/>
    <x v="1"/>
    <n v="815.1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311"/>
    <s v="Stewart Elementary"/>
    <n v="0.5716"/>
    <x v="0"/>
    <n v="257.8"/>
    <n v="0"/>
    <n v="257.8"/>
    <n v="1.06"/>
    <n v="1.06"/>
    <n v="257.8"/>
    <n v="15"/>
    <n v="17.186666666666667"/>
    <n v="1.1000000000000001"/>
    <n v="36"/>
    <n v="680.5920000000001"/>
    <n v="0.7562133333333334"/>
    <n v="67585"/>
    <n v="68937"/>
    <n v="54175.198821333346"/>
    <n v="1083.7444522666628"/>
    <n v="11848.32"/>
    <n v="0.2271"/>
    <n v="0.22070000000000001"/>
    <n v="21502.227614540054"/>
    <n v="920.98238789333345"/>
    <n v="203.2608130080587"/>
    <n v="1124.2432009013921"/>
    <n v="77885.414089041456"/>
  </r>
  <r>
    <x v="206"/>
    <s v="Puyallup School District"/>
    <n v="3896"/>
    <s v="Sunrise Elementary"/>
    <n v="0.49209999999999998"/>
    <x v="1"/>
    <n v="641.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972"/>
    <s v="Walker High School"/>
    <n v="0.63229999999999997"/>
    <x v="0"/>
    <n v="128.88999999999999"/>
    <n v="0"/>
    <n v="128.88999999999999"/>
    <n v="1.06"/>
    <n v="1.06"/>
    <n v="128.88999999999999"/>
    <n v="15"/>
    <n v="8.5926666666666662"/>
    <n v="1.1000000000000001"/>
    <n v="36"/>
    <n v="340.26959999999997"/>
    <n v="0.37807733333333332"/>
    <n v="67585"/>
    <n v="68937"/>
    <n v="27085.497967733336"/>
    <n v="541.8301879466635"/>
    <n v="11848.32"/>
    <n v="0.2271"/>
    <n v="0.22070000000000001"/>
    <n v="10750.279741032069"/>
    <n v="460.45546926133329"/>
    <n v="101.62252206597626"/>
    <n v="562.07799132730952"/>
    <n v="38939.685888039377"/>
  </r>
  <r>
    <x v="206"/>
    <s v="Puyallup School District"/>
    <n v="2495"/>
    <s v="Waller Road Elementary"/>
    <n v="0.53549999999999998"/>
    <x v="0"/>
    <n v="276.3"/>
    <n v="0"/>
    <n v="276.3"/>
    <n v="1.06"/>
    <n v="1.06"/>
    <n v="276.3"/>
    <n v="15"/>
    <n v="18.420000000000002"/>
    <n v="1.1000000000000001"/>
    <n v="36"/>
    <n v="729.43200000000013"/>
    <n v="0.81048000000000009"/>
    <n v="67585"/>
    <n v="68937"/>
    <n v="58062.868248000013"/>
    <n v="1161.5150975999932"/>
    <n v="11848.32"/>
    <n v="0.2271"/>
    <n v="0.22070000000000001"/>
    <n v="23045.250154761121"/>
    <n v="987.07305575999999"/>
    <n v="217.84702340623201"/>
    <n v="1204.920079166232"/>
    <n v="83474.553579527346"/>
  </r>
  <r>
    <x v="206"/>
    <s v="Puyallup School District"/>
    <n v="3558"/>
    <s v="Wildwood Elementary"/>
    <n v="0.52629999999999999"/>
    <x v="0"/>
    <n v="402.77"/>
    <n v="0"/>
    <n v="402.77"/>
    <n v="1.06"/>
    <n v="1.06"/>
    <n v="402.77"/>
    <n v="15"/>
    <n v="26.851333333333333"/>
    <n v="1.1000000000000001"/>
    <n v="36"/>
    <n v="1063.3128000000002"/>
    <n v="1.1814586666666669"/>
    <n v="67585"/>
    <n v="68937"/>
    <n v="84639.817025866694"/>
    <n v="1693.1720443733211"/>
    <n v="11848.32"/>
    <n v="0.2271"/>
    <n v="0.22070000000000001"/>
    <n v="33593.685866207517"/>
    <n v="1438.8831511706669"/>
    <n v="317.56151146336617"/>
    <n v="1756.4446626340332"/>
    <n v="121683.11959908156"/>
  </r>
  <r>
    <x v="206"/>
    <s v="Puyallup School District"/>
    <n v="2519"/>
    <s v="Woodland Elementary"/>
    <n v="0.3836"/>
    <x v="1"/>
    <n v="553.29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496"/>
    <s v="Zeiger Elementary"/>
    <n v="0.41959999999999997"/>
    <x v="1"/>
    <n v="502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7"/>
    <s v="Queets-Clearwater School District"/>
    <n v="2491"/>
    <s v="Queets-Clearwater Elementary"/>
    <n v="0.98919999999999997"/>
    <x v="0"/>
    <n v="40.6"/>
    <n v="0"/>
    <n v="40.6"/>
    <n v="1"/>
    <n v="1"/>
    <n v="40.6"/>
    <n v="15"/>
    <n v="2.7066666666666666"/>
    <n v="1.1000000000000001"/>
    <n v="36"/>
    <n v="107.18400000000001"/>
    <n v="0.11909333333333334"/>
    <n v="67585"/>
    <n v="68937"/>
    <n v="8048.9229333333342"/>
    <n v="161.01418666666632"/>
    <n v="11848.32"/>
    <n v="0.2271"/>
    <n v="0.22070000000000001"/>
    <n v="3274.5021523573332"/>
    <n v="136.83228533333335"/>
    <n v="30.19888537306667"/>
    <n v="167.03117070640002"/>
    <n v="11651.470443063732"/>
  </r>
  <r>
    <x v="208"/>
    <s v="Quilcene School District"/>
    <n v="5236"/>
    <s v="PEARL"/>
    <n v="0.1686"/>
    <x v="1"/>
    <n v="433.8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8"/>
    <s v="Quilcene School District"/>
    <n v="2474"/>
    <s v="Quilcene High And Elementary"/>
    <n v="0.47110000000000002"/>
    <x v="1"/>
    <n v="211.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9"/>
    <s v="Quileute Tribal School District"/>
    <n v="5430"/>
    <s v="Quileute Tribal School"/>
    <n v="0.85440000000000005"/>
    <x v="0"/>
    <n v="129.87"/>
    <n v="0"/>
    <n v="129.87"/>
    <n v="1"/>
    <n v="1"/>
    <n v="129.87"/>
    <n v="15"/>
    <n v="8.6579999999999995"/>
    <n v="1.1000000000000001"/>
    <n v="36"/>
    <n v="342.85679999999996"/>
    <n v="0.38095199999999996"/>
    <n v="67585"/>
    <n v="68937"/>
    <n v="25746.640919999998"/>
    <n v="515.04710399999749"/>
    <n v="11848.32"/>
    <n v="0.2271"/>
    <n v="0.22070000000000001"/>
    <n v="10474.3742494248"/>
    <n v="437.69480039999996"/>
    <n v="96.599242448279995"/>
    <n v="534.29404284828001"/>
    <n v="37270.356316273079"/>
  </r>
  <r>
    <x v="210"/>
    <s v="Quillayute Valley School District"/>
    <n v="1671"/>
    <s v="District Run Home School"/>
    <n v="0.57269999999999999"/>
    <x v="0"/>
    <n v="13.03"/>
    <n v="0"/>
    <n v="13.03"/>
    <n v="1"/>
    <n v="1"/>
    <n v="13.03"/>
    <n v="15"/>
    <n v="0.86866666666666659"/>
    <n v="1.1000000000000001"/>
    <n v="36"/>
    <n v="34.3992"/>
    <n v="3.8221333333333336E-2"/>
    <n v="67585"/>
    <n v="68937"/>
    <n v="2583.1888133333337"/>
    <n v="51.675242666666691"/>
    <n v="11848.32"/>
    <n v="0.2271"/>
    <n v="0.22070000000000001"/>
    <n v="1050.9054937245335"/>
    <n v="43.91440093333334"/>
    <n v="9.6919082859866688"/>
    <n v="53.606309219320011"/>
    <n v="3739.3758589438535"/>
  </r>
  <r>
    <x v="210"/>
    <s v="Quillayute Valley School District"/>
    <n v="3737"/>
    <s v="Forks Elementary School"/>
    <n v="0.72889999999999999"/>
    <x v="0"/>
    <n v="337.42"/>
    <n v="0"/>
    <n v="337.42"/>
    <n v="1"/>
    <n v="1"/>
    <n v="337.42"/>
    <n v="15"/>
    <n v="22.494666666666667"/>
    <n v="1.1000000000000001"/>
    <n v="36"/>
    <n v="890.78880000000015"/>
    <n v="0.9897653333333335"/>
    <n v="67585"/>
    <n v="68937"/>
    <n v="66893.290053333345"/>
    <n v="1338.1627306666633"/>
    <n v="11848.32"/>
    <n v="0.2271"/>
    <n v="0.22070000000000001"/>
    <n v="27213.855080010137"/>
    <n v="1137.1908797333335"/>
    <n v="250.97802715714673"/>
    <n v="1388.1689068904802"/>
    <n v="96833.476770900626"/>
  </r>
  <r>
    <x v="210"/>
    <s v="Quillayute Valley School District"/>
    <n v="2349"/>
    <s v="Forks Junior-Senior High School"/>
    <n v="0.60409999999999997"/>
    <x v="0"/>
    <n v="306.24"/>
    <n v="0"/>
    <n v="306.24"/>
    <n v="1"/>
    <n v="1"/>
    <n v="306.24"/>
    <n v="15"/>
    <n v="20.416"/>
    <n v="1.1000000000000001"/>
    <n v="36"/>
    <n v="808.47360000000015"/>
    <n v="0.89830400000000021"/>
    <n v="67585"/>
    <n v="68937"/>
    <n v="60711.875840000015"/>
    <n v="1214.5070080000005"/>
    <n v="11848.32"/>
    <n v="0.2271"/>
    <n v="0.22070000000000001"/>
    <n v="24699.101949209606"/>
    <n v="1032.1063808000004"/>
    <n v="227.78587824256007"/>
    <n v="1259.8922590425605"/>
    <n v="87885.377056252182"/>
  </r>
  <r>
    <x v="210"/>
    <s v="Quillayute Valley School District"/>
    <n v="2609"/>
    <s v="Forks Middle School"/>
    <n v="0.69820000000000004"/>
    <x v="0"/>
    <n v="289.88"/>
    <n v="0"/>
    <n v="289.88"/>
    <n v="1"/>
    <n v="1"/>
    <n v="289.88"/>
    <n v="15"/>
    <n v="19.325333333333333"/>
    <n v="1.1000000000000001"/>
    <n v="36"/>
    <n v="765.28320000000008"/>
    <n v="0.85031466666666677"/>
    <n v="67585"/>
    <n v="68937"/>
    <n v="57468.516746666675"/>
    <n v="1149.6254293333332"/>
    <n v="11848.32"/>
    <n v="0.2271"/>
    <n v="0.22070000000000001"/>
    <n v="23379.622756781871"/>
    <n v="976.96903626666676"/>
    <n v="215.61706630405337"/>
    <n v="1192.5861025707202"/>
    <n v="83190.351035352607"/>
  </r>
  <r>
    <x v="210"/>
    <s v="Quillayute Valley School District"/>
    <n v="5529"/>
    <s v="Insight School of WA Open Doors Program"/>
    <n v="0.42859999999999998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0"/>
    <s v="Quillayute Valley School District"/>
    <n v="5071"/>
    <s v="Insight School of Washington"/>
    <n v="0.48620000000000002"/>
    <x v="1"/>
    <n v="2531.32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1"/>
    <s v="Lake Quinault School District"/>
    <n v="2921"/>
    <s v="Lake Quinault School"/>
    <n v="0.96719999999999995"/>
    <x v="0"/>
    <n v="180.68"/>
    <n v="0"/>
    <n v="180.68"/>
    <n v="1"/>
    <n v="1"/>
    <n v="180.68"/>
    <n v="15"/>
    <n v="12.045333333333334"/>
    <n v="1.1000000000000001"/>
    <n v="36"/>
    <n v="476.99520000000001"/>
    <n v="0.52999466666666672"/>
    <n v="67585"/>
    <n v="68937"/>
    <n v="35819.689546666668"/>
    <n v="716.55278933333466"/>
    <n v="11848.32"/>
    <n v="0.2271"/>
    <n v="0.22070000000000001"/>
    <n v="14572.341105613868"/>
    <n v="608.93737226666667"/>
    <n v="134.39247805925334"/>
    <n v="743.32985032592001"/>
    <n v="51851.913291939789"/>
  </r>
  <r>
    <x v="212"/>
    <s v="Quincy School District"/>
    <n v="5585"/>
    <s v="Ancient Lakes Elementary"/>
    <n v="0.74150000000000005"/>
    <x v="0"/>
    <n v="353.42"/>
    <n v="0"/>
    <n v="353.42"/>
    <n v="1"/>
    <n v="1"/>
    <n v="353.42"/>
    <n v="15"/>
    <n v="23.561333333333334"/>
    <n v="1.1000000000000001"/>
    <n v="36"/>
    <n v="933.02880000000005"/>
    <n v="1.0366986666666667"/>
    <n v="67585"/>
    <n v="68937"/>
    <n v="70065.279386666662"/>
    <n v="1401.6165973333409"/>
    <n v="11848.32"/>
    <n v="0.2271"/>
    <n v="0.22070000000000001"/>
    <n v="28504.299277983468"/>
    <n v="1191.1149330666667"/>
    <n v="262.87906572781333"/>
    <n v="1453.9939987944799"/>
    <n v="101425.18926077794"/>
  </r>
  <r>
    <x v="212"/>
    <s v="Quincy School District"/>
    <n v="3426"/>
    <s v="George Elementary"/>
    <n v="0.87749999999999995"/>
    <x v="0"/>
    <n v="180"/>
    <n v="0"/>
    <n v="180"/>
    <n v="1"/>
    <n v="1"/>
    <n v="180"/>
    <n v="15"/>
    <n v="12"/>
    <n v="1.1000000000000001"/>
    <n v="36"/>
    <n v="475.20000000000005"/>
    <n v="0.52800000000000002"/>
    <n v="67585"/>
    <n v="68937"/>
    <n v="35684.880000000005"/>
    <n v="713.85599999999977"/>
    <n v="11848.32"/>
    <n v="0.2271"/>
    <n v="0.22070000000000001"/>
    <n v="14517.497227200001"/>
    <n v="606.64560000000006"/>
    <n v="133.88668392000002"/>
    <n v="740.53228392000005"/>
    <n v="51656.765511120007"/>
  </r>
  <r>
    <x v="212"/>
    <s v="Quincy School District"/>
    <n v="4536"/>
    <s v="Monument Elementary"/>
    <n v="0.7782"/>
    <x v="0"/>
    <n v="266.5"/>
    <n v="0"/>
    <n v="266.5"/>
    <n v="1"/>
    <n v="1"/>
    <n v="266.5"/>
    <n v="15"/>
    <n v="17.766666666666666"/>
    <n v="1.1000000000000001"/>
    <n v="36"/>
    <n v="703.56"/>
    <n v="0.78173333333333328"/>
    <n v="67585"/>
    <n v="68937"/>
    <n v="52833.44733333333"/>
    <n v="1056.903466666663"/>
    <n v="11848.32"/>
    <n v="0.2271"/>
    <n v="0.22070000000000001"/>
    <n v="21493.961172493327"/>
    <n v="898.1725133333332"/>
    <n v="198.22667369266665"/>
    <n v="1096.3991870259999"/>
    <n v="76480.711159519342"/>
  </r>
  <r>
    <x v="212"/>
    <s v="Quincy School District"/>
    <n v="3020"/>
    <s v="Mountain View Elementary"/>
    <n v="0.79120000000000001"/>
    <x v="0"/>
    <n v="306"/>
    <n v="0"/>
    <n v="306"/>
    <n v="1"/>
    <n v="1"/>
    <n v="306"/>
    <n v="15"/>
    <n v="20.399999999999999"/>
    <n v="1.1000000000000001"/>
    <n v="36"/>
    <n v="807.84"/>
    <n v="0.89760000000000006"/>
    <n v="67585"/>
    <n v="68937"/>
    <n v="60664.296000000002"/>
    <n v="1213.5552000000025"/>
    <n v="11848.32"/>
    <n v="0.2271"/>
    <n v="0.22070000000000001"/>
    <n v="24679.745286240002"/>
    <n v="1031.2975200000001"/>
    <n v="227.60736266400002"/>
    <n v="1258.9048826640001"/>
    <n v="87816.501368904021"/>
  </r>
  <r>
    <x v="212"/>
    <s v="Quincy School District"/>
    <n v="2919"/>
    <s v="Pioneer Elementary"/>
    <n v="0.82640000000000002"/>
    <x v="0"/>
    <n v="302.5"/>
    <n v="0"/>
    <n v="302.5"/>
    <n v="1"/>
    <n v="1"/>
    <n v="302.5"/>
    <n v="15"/>
    <n v="20.166666666666668"/>
    <n v="1.1000000000000001"/>
    <n v="36"/>
    <n v="798.60000000000014"/>
    <n v="0.88733333333333353"/>
    <n v="67585"/>
    <n v="68937"/>
    <n v="59970.423333333347"/>
    <n v="1199.6746666666659"/>
    <n v="11848.32"/>
    <n v="0.2271"/>
    <n v="0.22070000000000001"/>
    <n v="24397.460617933335"/>
    <n v="1019.5016333333335"/>
    <n v="225.00401047666671"/>
    <n v="1244.5056438100003"/>
    <n v="86812.064261743333"/>
  </r>
  <r>
    <x v="212"/>
    <s v="Quincy School District"/>
    <n v="3088"/>
    <s v="Quincy High School"/>
    <n v="0.77710000000000001"/>
    <x v="0"/>
    <n v="822.9"/>
    <n v="0"/>
    <n v="822.9"/>
    <n v="1"/>
    <n v="1"/>
    <n v="822.9"/>
    <n v="15"/>
    <n v="54.86"/>
    <n v="1.1000000000000001"/>
    <n v="36"/>
    <n v="2172.4560000000001"/>
    <n v="2.41384"/>
    <n v="67585"/>
    <n v="68937"/>
    <n v="163139.37640000001"/>
    <n v="3263.511679999996"/>
    <n v="11848.32"/>
    <n v="0.2271"/>
    <n v="0.22070000000000001"/>
    <n v="66369.158157016005"/>
    <n v="2773.381468"/>
    <n v="612.08528998760005"/>
    <n v="3385.4667579876"/>
    <n v="236157.51299500361"/>
  </r>
  <r>
    <x v="212"/>
    <s v="Quincy School District"/>
    <n v="5648"/>
    <s v="Quincy Innovation Academy"/>
    <n v="0.55379999999999996"/>
    <x v="0"/>
    <n v="52.06"/>
    <n v="0"/>
    <n v="52.06"/>
    <n v="1"/>
    <n v="1"/>
    <n v="52.06"/>
    <n v="15"/>
    <n v="3.4706666666666668"/>
    <n v="1.1000000000000001"/>
    <n v="36"/>
    <n v="137.43840000000003"/>
    <n v="0.15270933333333336"/>
    <n v="67585"/>
    <n v="68937"/>
    <n v="10320.860293333335"/>
    <n v="206.46301866666727"/>
    <n v="11848.32"/>
    <n v="0.2271"/>
    <n v="0.22070000000000001"/>
    <n v="4198.7828091557349"/>
    <n v="175.45538853333338"/>
    <n v="38.723004249306676"/>
    <n v="214.17839278264006"/>
    <n v="14940.284513938377"/>
  </r>
  <r>
    <x v="212"/>
    <s v="Quincy School District"/>
    <n v="5650"/>
    <s v="Quincy Innovation Academy Big Picture"/>
    <n v="0"/>
    <x v="1"/>
    <n v="23.1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2"/>
    <s v="Quincy School District"/>
    <n v="2510"/>
    <s v="Quincy Middle School"/>
    <n v="0.85340000000000005"/>
    <x v="0"/>
    <n v="727.5"/>
    <n v="0"/>
    <n v="727.5"/>
    <n v="1"/>
    <n v="1"/>
    <n v="727.5"/>
    <n v="15"/>
    <n v="48.5"/>
    <n v="1.1000000000000001"/>
    <n v="36"/>
    <n v="1920.6000000000001"/>
    <n v="2.1340000000000003"/>
    <n v="67585"/>
    <n v="68937"/>
    <n v="144226.39000000001"/>
    <n v="2885.1680000000051"/>
    <n v="11848.32"/>
    <n v="0.2271"/>
    <n v="0.22070000000000001"/>
    <n v="58674.884626600004"/>
    <n v="2451.8593000000001"/>
    <n v="541.12534750999998"/>
    <n v="2992.9846475100003"/>
    <n v="208779.42727411003"/>
  </r>
  <r>
    <x v="213"/>
    <s v="Rainier School District"/>
    <n v="4486"/>
    <s v="Rainier Elementary School"/>
    <n v="0.40889999999999999"/>
    <x v="1"/>
    <n v="411.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3"/>
    <s v="Rainier School District"/>
    <n v="2158"/>
    <s v="Rainier Middle School"/>
    <n v="0.46879999999999999"/>
    <x v="1"/>
    <n v="220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3"/>
    <s v="Rainier School District"/>
    <n v="2468"/>
    <s v="Rainier Senior High School"/>
    <n v="0.42680000000000001"/>
    <x v="1"/>
    <n v="240.73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4"/>
    <s v="Rainier Prep Charter School District"/>
    <n v="5380"/>
    <s v="Rainier Prep"/>
    <n v="0.69030000000000002"/>
    <x v="0"/>
    <n v="343.7"/>
    <n v="0"/>
    <n v="343.7"/>
    <n v="1.18"/>
    <n v="1.18"/>
    <n v="343.7"/>
    <n v="15"/>
    <n v="22.913333333333334"/>
    <n v="1.1000000000000001"/>
    <n v="36"/>
    <n v="907.36800000000005"/>
    <n v="1.0081866666666668"/>
    <n v="67585"/>
    <n v="68937"/>
    <n v="80403.189122666678"/>
    <n v="1608.4206805333233"/>
    <n v="11848.32"/>
    <n v="0.2271"/>
    <n v="0.22070000000000001"/>
    <n v="30559.860940351307"/>
    <n v="1366.8601633866667"/>
    <n v="301.66603805943737"/>
    <n v="1668.5262014461041"/>
    <n v="114239.99694499742"/>
  </r>
  <r>
    <x v="215"/>
    <s v="Rainier Valley Leadership Academy "/>
    <n v="5468"/>
    <s v="Rainier Valley Leadership Academy"/>
    <n v="0.77370000000000005"/>
    <x v="0"/>
    <n v="163.30000000000001"/>
    <n v="0"/>
    <n v="163.30000000000001"/>
    <n v="1.18"/>
    <n v="1.18"/>
    <n v="163.30000000000001"/>
    <n v="15"/>
    <n v="10.886666666666667"/>
    <n v="1.1000000000000001"/>
    <n v="36"/>
    <n v="431.11200000000008"/>
    <n v="0.4790133333333334"/>
    <n v="67585"/>
    <n v="68937"/>
    <n v="38201.457037333341"/>
    <n v="764.19871146666264"/>
    <n v="11848.32"/>
    <n v="0.2271"/>
    <n v="0.22070000000000001"/>
    <n v="14519.712806399097"/>
    <n v="649.42759581333337"/>
    <n v="143.32867039600268"/>
    <n v="792.75626620933599"/>
    <n v="54278.124821408433"/>
  </r>
  <r>
    <x v="216"/>
    <s v="Raymond School District"/>
    <n v="2803"/>
    <s v="Raymond Elementary School"/>
    <n v="0.70960000000000001"/>
    <x v="0"/>
    <n v="252.25"/>
    <n v="0"/>
    <n v="252.25"/>
    <n v="1"/>
    <n v="1"/>
    <n v="252.25"/>
    <n v="15"/>
    <n v="16.816666666666666"/>
    <n v="1.1000000000000001"/>
    <n v="36"/>
    <n v="665.94"/>
    <n v="0.73993333333333344"/>
    <n v="67585"/>
    <n v="68937"/>
    <n v="50008.394333333337"/>
    <n v="1000.3898666666719"/>
    <n v="11848.32"/>
    <n v="0.2271"/>
    <n v="0.22070000000000001"/>
    <n v="20344.659308673337"/>
    <n v="850.14640333333341"/>
    <n v="187.62731121566668"/>
    <n v="1037.773714549"/>
    <n v="72391.217223222338"/>
  </r>
  <r>
    <x v="216"/>
    <s v="Raymond School District"/>
    <n v="2357"/>
    <s v="Raymond Jr Sr High School"/>
    <n v="0.60370000000000001"/>
    <x v="0"/>
    <n v="280.87"/>
    <n v="0"/>
    <n v="280.87"/>
    <n v="1"/>
    <n v="1"/>
    <n v="280.87"/>
    <n v="15"/>
    <n v="18.724666666666668"/>
    <n v="1.1000000000000001"/>
    <n v="36"/>
    <n v="741.49680000000012"/>
    <n v="0.82388533333333347"/>
    <n v="67585"/>
    <n v="68937"/>
    <n v="55682.29025333334"/>
    <n v="1113.8929706666677"/>
    <n v="11848.32"/>
    <n v="0.2271"/>
    <n v="0.22070000000000001"/>
    <n v="22652.941367798136"/>
    <n v="946.60305373333358"/>
    <n v="208.91529395894673"/>
    <n v="1155.5183476922803"/>
    <n v="80604.642939490426"/>
  </r>
  <r>
    <x v="217"/>
    <s v="Reardan-Edwall School District"/>
    <n v="2864"/>
    <s v="Reardan Elementary School"/>
    <n v="0.4234"/>
    <x v="1"/>
    <n v="294.02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7"/>
    <s v="Reardan-Edwall School District"/>
    <n v="2478"/>
    <s v="Reardan Middle-Senior High School"/>
    <n v="0.3377"/>
    <x v="1"/>
    <n v="388.2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587"/>
    <s v="Benson Hill Elementary School"/>
    <n v="0.44390000000000002"/>
    <x v="1"/>
    <n v="510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439"/>
    <s v="Bryn Mawr Elementary School"/>
    <n v="0.62239999999999995"/>
    <x v="0"/>
    <n v="394.7"/>
    <n v="0"/>
    <n v="394.7"/>
    <n v="1.18"/>
    <n v="1.18"/>
    <n v="394.7"/>
    <n v="15"/>
    <n v="26.313333333333333"/>
    <n v="1.1000000000000001"/>
    <n v="36"/>
    <n v="1042.008"/>
    <n v="1.1577866666666667"/>
    <n v="67585"/>
    <n v="68937"/>
    <n v="92333.83400266667"/>
    <n v="1847.0865365333302"/>
    <n v="11848.32"/>
    <n v="0.2271"/>
    <n v="0.22070000000000001"/>
    <n v="35094.492619018507"/>
    <n v="1569.6820089866667"/>
    <n v="346.42881938335734"/>
    <n v="1916.1108283700241"/>
    <n v="131191.52398658852"/>
  </r>
  <r>
    <x v="218"/>
    <s v="Renton School District"/>
    <n v="3034"/>
    <s v="Campbell Hill Elementary School"/>
    <n v="0.71850000000000003"/>
    <x v="0"/>
    <n v="341"/>
    <n v="0"/>
    <n v="341"/>
    <n v="1.18"/>
    <n v="1.18"/>
    <n v="341"/>
    <n v="15"/>
    <n v="22.733333333333334"/>
    <n v="1.1000000000000001"/>
    <n v="36"/>
    <n v="900.24000000000012"/>
    <n v="1.0002666666666669"/>
    <n v="67585"/>
    <n v="68937"/>
    <n v="79771.566746666678"/>
    <n v="1595.7854293333221"/>
    <n v="11848.32"/>
    <n v="0.2271"/>
    <n v="0.22070000000000001"/>
    <n v="30319.792204421872"/>
    <n v="1356.1225362666667"/>
    <n v="299.29624375405336"/>
    <n v="1655.4187800207201"/>
    <n v="113342.56316044259"/>
  </r>
  <r>
    <x v="218"/>
    <s v="Renton School District"/>
    <n v="3337"/>
    <s v="Cascade Elementary School"/>
    <n v="0.61409999999999998"/>
    <x v="0"/>
    <n v="405.45"/>
    <n v="0"/>
    <n v="405.45"/>
    <n v="1.18"/>
    <n v="1.18"/>
    <n v="405.45"/>
    <n v="15"/>
    <n v="27.029999999999998"/>
    <n v="1.1000000000000001"/>
    <n v="36"/>
    <n v="1070.3879999999999"/>
    <n v="1.1893199999999999"/>
    <n v="67585"/>
    <n v="68937"/>
    <n v="94848.626795999997"/>
    <n v="1897.3935551999894"/>
    <n v="11848.32"/>
    <n v="0.2271"/>
    <n v="0.22070000000000001"/>
    <n v="36050.321845404236"/>
    <n v="1612.4336725199996"/>
    <n v="355.86411152516393"/>
    <n v="1968.2977840451636"/>
    <n v="134764.6399806494"/>
  </r>
  <r>
    <x v="218"/>
    <s v="Renton School District"/>
    <n v="3280"/>
    <s v="Dimmitt Middle School"/>
    <n v="0.68030000000000002"/>
    <x v="0"/>
    <n v="705.04"/>
    <n v="0"/>
    <n v="705.04"/>
    <n v="1.18"/>
    <n v="1.18"/>
    <n v="705.04"/>
    <n v="15"/>
    <n v="47.002666666666663"/>
    <n v="1.1000000000000001"/>
    <n v="36"/>
    <n v="1861.3056000000001"/>
    <n v="2.0681173333333334"/>
    <n v="67585"/>
    <n v="68937"/>
    <n v="164932.97776853334"/>
    <n v="3299.3916689066391"/>
    <n v="11848.32"/>
    <n v="0.2271"/>
    <n v="0.22070000000000001"/>
    <n v="62688.170955441616"/>
    <n v="2803.8728239573329"/>
    <n v="618.8147322473834"/>
    <n v="3422.6875562047162"/>
    <n v="234343.22794908629"/>
  </r>
  <r>
    <x v="218"/>
    <s v="Renton School District"/>
    <n v="1534"/>
    <s v="Griffin Home"/>
    <n v="0.72219999999999995"/>
    <x v="0"/>
    <n v="4.8600000000000003"/>
    <n v="0"/>
    <n v="4.8600000000000003"/>
    <n v="1.18"/>
    <n v="1.18"/>
    <n v="4.8600000000000003"/>
    <n v="15"/>
    <n v="0.32400000000000001"/>
    <n v="1.1000000000000001"/>
    <n v="36"/>
    <n v="12.830400000000001"/>
    <n v="1.4256000000000001E-2"/>
    <n v="67585"/>
    <n v="68937"/>
    <n v="1136.9202768000002"/>
    <n v="22.743452159999606"/>
    <n v="11848.32"/>
    <n v="0.2271"/>
    <n v="0.22070000000000001"/>
    <n v="432.12372467299201"/>
    <n v="19.327728815999997"/>
    <n v="4.2656297496911995"/>
    <n v="23.593358565691197"/>
    <n v="1615.3808121986831"/>
  </r>
  <r>
    <x v="218"/>
    <s v="Renton School District"/>
    <n v="1784"/>
    <s v="H.O.M.E. Program"/>
    <n v="0.10680000000000001"/>
    <x v="1"/>
    <n v="114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485"/>
    <s v="Hazelwood Elementary School"/>
    <n v="0.1837"/>
    <x v="1"/>
    <n v="586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630"/>
    <s v="Hazen Senior High School"/>
    <n v="0.3417"/>
    <x v="1"/>
    <n v="1796.37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640"/>
    <s v="Highlands Elementary School"/>
    <n v="0.6512"/>
    <x v="0"/>
    <n v="477.1"/>
    <n v="0"/>
    <n v="477.1"/>
    <n v="1.18"/>
    <n v="1.18"/>
    <n v="477.1"/>
    <n v="15"/>
    <n v="31.806666666666668"/>
    <n v="1.1000000000000001"/>
    <n v="36"/>
    <n v="1259.5440000000003"/>
    <n v="1.3994933333333337"/>
    <n v="67585"/>
    <n v="68937"/>
    <n v="111610.01318133337"/>
    <n v="2232.6956842666405"/>
    <n v="11848.32"/>
    <n v="0.2271"/>
    <n v="0.22070000000000001"/>
    <n v="42421.034782198461"/>
    <n v="1897.3784810933334"/>
    <n v="418.75143077729871"/>
    <n v="2316.129911870632"/>
    <n v="158579.87355966913"/>
  </r>
  <r>
    <x v="218"/>
    <s v="Renton School District"/>
    <n v="5229"/>
    <s v="Honey Dew Elementary"/>
    <n v="0.63680000000000003"/>
    <x v="0"/>
    <n v="389.3"/>
    <n v="0"/>
    <n v="389.3"/>
    <n v="1.18"/>
    <n v="1.18"/>
    <n v="389.3"/>
    <n v="15"/>
    <n v="25.953333333333333"/>
    <n v="1.1000000000000001"/>
    <n v="36"/>
    <n v="1027.7520000000002"/>
    <n v="1.1419466666666669"/>
    <n v="67585"/>
    <n v="68937"/>
    <n v="91070.589250666686"/>
    <n v="1821.8160341333132"/>
    <n v="11848.32"/>
    <n v="0.2271"/>
    <n v="0.22070000000000001"/>
    <n v="34614.355147159629"/>
    <n v="1548.2067547466665"/>
    <n v="341.68923077258933"/>
    <n v="1889.8959855192559"/>
    <n v="129396.65641747888"/>
  </r>
  <r>
    <x v="218"/>
    <s v="Renton School District"/>
    <n v="2597"/>
    <s v="Kennydale Elementary School"/>
    <n v="0.3115"/>
    <x v="1"/>
    <n v="59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929"/>
    <s v="Lakeridge Elementary School"/>
    <n v="0.75129999999999997"/>
    <x v="0"/>
    <n v="362.7"/>
    <n v="0"/>
    <n v="362.7"/>
    <n v="1.18"/>
    <n v="1.18"/>
    <n v="362.7"/>
    <n v="15"/>
    <n v="24.18"/>
    <n v="1.1000000000000001"/>
    <n v="36"/>
    <n v="957.52800000000013"/>
    <n v="1.0639200000000002"/>
    <n v="67585"/>
    <n v="68937"/>
    <n v="84847.939176000014"/>
    <n v="1697.3354111999943"/>
    <n v="11848.32"/>
    <n v="0.2271"/>
    <n v="0.22070000000000001"/>
    <n v="32249.233526521442"/>
    <n v="1442.4212431200003"/>
    <n v="318.34236835658407"/>
    <n v="1760.7636114765844"/>
    <n v="120555.27172519804"/>
  </r>
  <r>
    <x v="218"/>
    <s v="Renton School District"/>
    <n v="3741"/>
    <s v="Lindbergh Senior High School"/>
    <n v="0.50700000000000001"/>
    <x v="0"/>
    <n v="1187.17"/>
    <n v="0"/>
    <n v="1187.17"/>
    <n v="1.18"/>
    <n v="1.18"/>
    <n v="1187.17"/>
    <n v="15"/>
    <n v="79.144666666666666"/>
    <n v="1.1000000000000001"/>
    <n v="36"/>
    <n v="3134.1288"/>
    <n v="3.4823653333333331"/>
    <n v="67585"/>
    <n v="68937"/>
    <n v="277719.68004293332"/>
    <n v="5555.6263581865933"/>
    <n v="11848.32"/>
    <n v="0.2271"/>
    <n v="0.22070000000000001"/>
    <n v="105556.44490124194"/>
    <n v="4721.2551066853321"/>
    <n v="1041.9810020454529"/>
    <n v="5763.2361087307854"/>
    <n v="394594.98741109262"/>
  </r>
  <r>
    <x v="218"/>
    <s v="Renton School District"/>
    <n v="3586"/>
    <s v="Maplewood Heights Elementary School"/>
    <n v="0.24990000000000001"/>
    <x v="1"/>
    <n v="643.44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035"/>
    <s v="McKnight Middle School"/>
    <n v="0.49590000000000001"/>
    <x v="1"/>
    <n v="916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434"/>
    <s v="Nelsen Middle School"/>
    <n v="0.56469999999999998"/>
    <x v="0"/>
    <n v="1020.41"/>
    <n v="0"/>
    <n v="1020.41"/>
    <n v="1.18"/>
    <n v="1.18"/>
    <n v="1020.41"/>
    <n v="15"/>
    <n v="68.027333333333331"/>
    <n v="1.1000000000000001"/>
    <n v="36"/>
    <n v="2693.8824"/>
    <n v="2.9932026666666665"/>
    <n v="67585"/>
    <n v="68937"/>
    <n v="238708.81062746665"/>
    <n v="4775.2358062932908"/>
    <n v="11848.32"/>
    <n v="0.2271"/>
    <n v="0.22070000000000001"/>
    <n v="90729.088455466612"/>
    <n v="4058.067440562666"/>
    <n v="895.61548413218043"/>
    <n v="4953.6829246948464"/>
    <n v="339166.81781392137"/>
  </r>
  <r>
    <x v="218"/>
    <s v="Renton School District"/>
    <n v="5335"/>
    <s v="Open Door Youth Reengagement Renton"/>
    <n v="0.55020000000000002"/>
    <x v="0"/>
    <n v="42.9"/>
    <n v="0"/>
    <n v="42.9"/>
    <n v="1.18"/>
    <n v="1.18"/>
    <n v="42.9"/>
    <n v="15"/>
    <n v="2.86"/>
    <n v="1.1000000000000001"/>
    <n v="36"/>
    <n v="113.256"/>
    <n v="0.12584000000000001"/>
    <n v="67585"/>
    <n v="68937"/>
    <n v="10035.777752000002"/>
    <n v="200.76010239999778"/>
    <n v="11848.32"/>
    <n v="0.2271"/>
    <n v="0.22070000000000001"/>
    <n v="3814.4254708788794"/>
    <n v="170.60896423999998"/>
    <n v="37.653398407767995"/>
    <n v="208.26236264776799"/>
    <n v="14259.225687926646"/>
  </r>
  <r>
    <x v="218"/>
    <s v="Renton School District"/>
    <n v="1648"/>
    <s v="Out Of District Facility"/>
    <n v="0.42509999999999998"/>
    <x v="1"/>
    <n v="17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070"/>
    <s v="Renton Academy"/>
    <n v="0.74299999999999999"/>
    <x v="0"/>
    <n v="36.869999999999997"/>
    <n v="0"/>
    <n v="36.869999999999997"/>
    <n v="1.18"/>
    <n v="1.18"/>
    <n v="36.869999999999997"/>
    <n v="15"/>
    <n v="2.4579999999999997"/>
    <n v="1.1000000000000001"/>
    <n v="36"/>
    <n v="97.336799999999997"/>
    <n v="0.108152"/>
    <n v="67585"/>
    <n v="68937"/>
    <n v="8625.1544456000011"/>
    <n v="172.5413747199982"/>
    <n v="11848.32"/>
    <n v="0.2271"/>
    <n v="0.22070000000000001"/>
    <n v="3278.271960636464"/>
    <n v="146.62826367199997"/>
    <n v="32.360857792410393"/>
    <n v="178.98912146441037"/>
    <n v="12254.956902420874"/>
  </r>
  <r>
    <x v="218"/>
    <s v="Renton School District"/>
    <n v="3521"/>
    <s v="Renton Park Elementary School"/>
    <n v="0.58189999999999997"/>
    <x v="0"/>
    <n v="384.35"/>
    <n v="0"/>
    <n v="384.35"/>
    <n v="1.18"/>
    <n v="1.18"/>
    <n v="384.35"/>
    <n v="15"/>
    <n v="25.623333333333335"/>
    <n v="1.1000000000000001"/>
    <n v="36"/>
    <n v="1014.6840000000001"/>
    <n v="1.1274266666666668"/>
    <n v="67585"/>
    <n v="68937"/>
    <n v="89912.61489466668"/>
    <n v="1798.6514069333207"/>
    <n v="11848.32"/>
    <n v="0.2271"/>
    <n v="0.22070000000000001"/>
    <n v="34174.229131288987"/>
    <n v="1528.5211050266666"/>
    <n v="337.34460787938536"/>
    <n v="1865.8657129060521"/>
    <n v="127751.36114579503"/>
  </r>
  <r>
    <x v="218"/>
    <s v="Renton School District"/>
    <n v="2475"/>
    <s v="Renton Senior High School"/>
    <n v="0.60770000000000002"/>
    <x v="0"/>
    <n v="1150.6399999999999"/>
    <n v="0"/>
    <n v="1150.6399999999999"/>
    <n v="1.18"/>
    <n v="1.18"/>
    <n v="1150.6399999999999"/>
    <n v="15"/>
    <n v="76.709333333333319"/>
    <n v="1.1000000000000001"/>
    <n v="36"/>
    <n v="3037.6895999999997"/>
    <n v="3.3752106666666664"/>
    <n v="67585"/>
    <n v="68937"/>
    <n v="269174.06322986668"/>
    <n v="5384.6760891732411"/>
    <n v="11848.32"/>
    <n v="0.2271"/>
    <n v="0.22070000000000001"/>
    <n v="102308.40381846325"/>
    <n v="4575.9789886506651"/>
    <n v="1009.9185627952019"/>
    <n v="5585.8975514458671"/>
    <n v="382453.04068894906"/>
  </r>
  <r>
    <x v="218"/>
    <s v="Renton School District"/>
    <n v="5484"/>
    <s v="Risdon Middle School"/>
    <n v="0.37330000000000002"/>
    <x v="1"/>
    <n v="908.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519"/>
    <s v="Sartori Elementary School"/>
    <n v="0.37119999999999997"/>
    <x v="1"/>
    <n v="538.44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668"/>
    <s v="Sierra Heights Elementary School"/>
    <n v="0.43419999999999997"/>
    <x v="1"/>
    <n v="462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740"/>
    <s v="Talbot Hill Elementary School"/>
    <n v="0.39950000000000002"/>
    <x v="1"/>
    <n v="423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282"/>
    <s v="Talley High School"/>
    <n v="0.61629999999999996"/>
    <x v="0"/>
    <n v="180.88000000000002"/>
    <n v="0"/>
    <n v="180.88000000000002"/>
    <n v="1.18"/>
    <n v="1.18"/>
    <n v="180.88000000000002"/>
    <n v="15"/>
    <n v="12.058666666666669"/>
    <n v="1.1000000000000001"/>
    <n v="36"/>
    <n v="477.52320000000014"/>
    <n v="0.53058133333333346"/>
    <n v="67585"/>
    <n v="68937"/>
    <n v="42314.020507733345"/>
    <n v="846.46823594666057"/>
    <n v="11848.32"/>
    <n v="0.2271"/>
    <n v="0.22070000000000001"/>
    <n v="16082.827020339671"/>
    <n v="719.34147906133342"/>
    <n v="158.75866442883628"/>
    <n v="878.10014349016967"/>
    <n v="60121.415907509851"/>
  </r>
  <r>
    <x v="218"/>
    <s v="Renton School District"/>
    <n v="3702"/>
    <s v="Tiffany Park Elementary School"/>
    <n v="0.51890000000000003"/>
    <x v="0"/>
    <n v="397.67"/>
    <n v="0"/>
    <n v="397.67"/>
    <n v="1.18"/>
    <n v="1.18"/>
    <n v="397.67"/>
    <n v="15"/>
    <n v="26.511333333333333"/>
    <n v="1.1000000000000001"/>
    <n v="36"/>
    <n v="1049.8488"/>
    <n v="1.1664986666666666"/>
    <n v="67585"/>
    <n v="68937"/>
    <n v="93028.618616266656"/>
    <n v="1860.9853128533287"/>
    <n v="11848.32"/>
    <n v="0.2271"/>
    <n v="0.22070000000000001"/>
    <n v="35358.568228540884"/>
    <n v="1581.4933988186665"/>
    <n v="349.03559311927972"/>
    <n v="1930.5289919379461"/>
    <n v="132178.70114959881"/>
  </r>
  <r>
    <x v="219"/>
    <s v="Republic School District"/>
    <n v="2789"/>
    <s v="Republic Elementary School"/>
    <n v="0.64349999999999996"/>
    <x v="0"/>
    <n v="162.31"/>
    <n v="0"/>
    <n v="162.31"/>
    <n v="1"/>
    <n v="1.04"/>
    <n v="162.31"/>
    <n v="15"/>
    <n v="10.820666666666666"/>
    <n v="1.1000000000000001"/>
    <n v="36"/>
    <n v="428.4984"/>
    <n v="0.47610933333333333"/>
    <n v="67585"/>
    <n v="68937"/>
    <n v="32177.849293333333"/>
    <n v="1956.5617831466661"/>
    <n v="11848.32"/>
    <n v="0.2271"/>
    <n v="0.22070000000000001"/>
    <n v="13380.498496376469"/>
    <n v="568.90685127466668"/>
    <n v="125.55774207631895"/>
    <n v="694.46459335098564"/>
    <n v="48209.374166207461"/>
  </r>
  <r>
    <x v="219"/>
    <s v="Republic School District"/>
    <n v="3559"/>
    <s v="Republic Junior High"/>
    <n v="0.69420000000000004"/>
    <x v="0"/>
    <n v="50.5"/>
    <n v="0"/>
    <n v="50.5"/>
    <n v="1"/>
    <n v="1.04"/>
    <n v="50.5"/>
    <n v="15"/>
    <n v="3.3666666666666667"/>
    <n v="1.1000000000000001"/>
    <n v="36"/>
    <n v="133.32000000000002"/>
    <n v="0.14813333333333337"/>
    <n v="67585"/>
    <n v="68937"/>
    <n v="10011.591333333336"/>
    <n v="608.75097066666603"/>
    <n v="11848.32"/>
    <n v="0.2271"/>
    <n v="0.22070000000000001"/>
    <n v="4163.1148670261337"/>
    <n v="177.00570506666671"/>
    <n v="39.065159108213344"/>
    <n v="216.07086417488006"/>
    <n v="14999.528035201016"/>
  </r>
  <r>
    <x v="219"/>
    <s v="Republic School District"/>
    <n v="1898"/>
    <s v="Republic Parent Partner"/>
    <n v="5.7099999999999998E-2"/>
    <x v="1"/>
    <n v="60.5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9"/>
    <s v="Republic School District"/>
    <n v="3579"/>
    <s v="Republic Senior High School"/>
    <n v="0.64559999999999995"/>
    <x v="0"/>
    <n v="98.86999999999999"/>
    <n v="0"/>
    <n v="98.86999999999999"/>
    <n v="1"/>
    <n v="1.04"/>
    <n v="98.86999999999999"/>
    <n v="15"/>
    <n v="6.591333333333333"/>
    <n v="1.1000000000000001"/>
    <n v="36"/>
    <n v="261.01679999999999"/>
    <n v="0.29001866666666665"/>
    <n v="67585"/>
    <n v="68937"/>
    <n v="19600.911586666665"/>
    <n v="1191.8259102933334"/>
    <n v="11848.32"/>
    <n v="0.2271"/>
    <n v="0.22070000000000001"/>
    <n v="8150.6369683737375"/>
    <n v="346.54562494933333"/>
    <n v="76.482619426317868"/>
    <n v="423.02824437565118"/>
    <n v="29366.402709709389"/>
  </r>
  <r>
    <x v="220"/>
    <s v="Richland School District"/>
    <n v="4060"/>
    <s v="Badger Mountain Elementary"/>
    <n v="0.2324"/>
    <x v="1"/>
    <n v="5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21"/>
    <s v="Carmichael Middle School"/>
    <n v="0.3987"/>
    <x v="1"/>
    <n v="879.7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85"/>
    <s v="Chief Joseph Middle School"/>
    <n v="0.47760000000000002"/>
    <x v="1"/>
    <n v="753.6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926"/>
    <s v="Enterprise Middle School"/>
    <n v="0.2374"/>
    <x v="1"/>
    <n v="670.1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833"/>
    <s v="Hanford High School"/>
    <n v="0.1772"/>
    <x v="1"/>
    <n v="1887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86"/>
    <s v="Jason Lee Elementary School"/>
    <n v="0.52"/>
    <x v="0"/>
    <n v="463.62"/>
    <n v="0"/>
    <n v="463.62"/>
    <n v="1.04"/>
    <n v="1.04"/>
    <n v="463.62"/>
    <n v="15"/>
    <n v="30.908000000000001"/>
    <n v="1.1000000000000001"/>
    <n v="36"/>
    <n v="1223.9568000000002"/>
    <n v="1.3599520000000003"/>
    <n v="67585"/>
    <n v="68937"/>
    <n v="95588.850156800036"/>
    <n v="1912.2013081599725"/>
    <n v="11848.32"/>
    <n v="0.2271"/>
    <n v="0.22070000000000001"/>
    <n v="38243.3971799602"/>
    <n v="1625.017524416"/>
    <n v="358.6413676386112"/>
    <n v="1983.6588920546112"/>
    <n v="137728.1075369748"/>
  </r>
  <r>
    <x v="220"/>
    <s v="Richland School District"/>
    <n v="2642"/>
    <s v="Jefferson Elementary"/>
    <n v="0.57609999999999995"/>
    <x v="0"/>
    <n v="438.3"/>
    <n v="0"/>
    <n v="438.3"/>
    <n v="1.04"/>
    <n v="1.04"/>
    <n v="438.3"/>
    <n v="15"/>
    <n v="29.220000000000002"/>
    <n v="1.1000000000000001"/>
    <n v="36"/>
    <n v="1157.1120000000001"/>
    <n v="1.2856800000000002"/>
    <n v="67585"/>
    <n v="68937"/>
    <n v="90368.390112000023"/>
    <n v="1807.7689343999809"/>
    <n v="11848.32"/>
    <n v="0.2271"/>
    <n v="0.22070000000000001"/>
    <n v="36154.784055857286"/>
    <n v="1536.2693174399999"/>
    <n v="339.05463835900798"/>
    <n v="1875.3239557990078"/>
    <n v="130206.26705805628"/>
  </r>
  <r>
    <x v="220"/>
    <s v="Richland School District"/>
    <n v="5493"/>
    <s v="Leona Libby Middle School"/>
    <n v="0.1115"/>
    <x v="1"/>
    <n v="715.9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657"/>
    <s v="Lewis &amp; Clark Elementary School"/>
    <n v="0.57979999999999998"/>
    <x v="0"/>
    <n v="520"/>
    <n v="0"/>
    <n v="520"/>
    <n v="1.04"/>
    <n v="1.04"/>
    <n v="520"/>
    <n v="15"/>
    <n v="34.666666666666664"/>
    <n v="1.1000000000000001"/>
    <n v="36"/>
    <n v="1372.8"/>
    <n v="1.5253333333333332"/>
    <n v="67585"/>
    <n v="68937"/>
    <n v="107213.23946666667"/>
    <n v="2144.7406933333259"/>
    <n v="11848.32"/>
    <n v="0.2271"/>
    <n v="0.22070000000000001"/>
    <n v="42894.108393898663"/>
    <n v="1822.6330026666667"/>
    <n v="402.25510368853338"/>
    <n v="2224.8881063551999"/>
    <n v="154476.97666025386"/>
  </r>
  <r>
    <x v="220"/>
    <s v="Richland School District"/>
    <n v="2656"/>
    <s v="Marcus Whitman Elementary"/>
    <n v="0.56079999999999997"/>
    <x v="0"/>
    <n v="479.9"/>
    <n v="0"/>
    <n v="479.9"/>
    <n v="1.04"/>
    <n v="1.04"/>
    <n v="479.9"/>
    <n v="15"/>
    <n v="31.993333333333332"/>
    <n v="1.1000000000000001"/>
    <n v="36"/>
    <n v="1266.9360000000001"/>
    <n v="1.4077066666666669"/>
    <n v="67585"/>
    <n v="68937"/>
    <n v="98945.44926933336"/>
    <n v="1979.3481898666505"/>
    <n v="11848.32"/>
    <n v="0.2271"/>
    <n v="0.22070000000000001"/>
    <n v="39586.312727369179"/>
    <n v="1682.0799576533334"/>
    <n v="371.2350466540907"/>
    <n v="2053.3150043074243"/>
    <n v="142564.42519087659"/>
  </r>
  <r>
    <x v="220"/>
    <s v="Richland School District"/>
    <n v="5419"/>
    <s v="Orchard Elementary"/>
    <n v="0.1419"/>
    <x v="1"/>
    <n v="652.32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511"/>
    <s v="Richland High School"/>
    <n v="0.23050000000000001"/>
    <x v="1"/>
    <n v="1950.57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526"/>
    <s v="Richland School District Early Learning Center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295"/>
    <s v="Rivers Edge High School"/>
    <n v="0.55189999999999995"/>
    <x v="0"/>
    <n v="212.94"/>
    <n v="0"/>
    <n v="212.94"/>
    <n v="1.04"/>
    <n v="1.04"/>
    <n v="212.94"/>
    <n v="15"/>
    <n v="14.196"/>
    <n v="1.1000000000000001"/>
    <n v="36"/>
    <n v="562.16160000000002"/>
    <n v="0.62462400000000007"/>
    <n v="67585"/>
    <n v="68937"/>
    <n v="43903.821561600009"/>
    <n v="878.27131391999137"/>
    <n v="11848.32"/>
    <n v="0.2271"/>
    <n v="0.22070000000000001"/>
    <n v="17565.137387301504"/>
    <n v="746.36821459199996"/>
    <n v="164.72346496045441"/>
    <n v="911.09167955245437"/>
    <n v="63258.321942373957"/>
  </r>
  <r>
    <x v="220"/>
    <s v="Richland School District"/>
    <n v="3732"/>
    <s v="Sacajawea Elementary"/>
    <n v="0.34429999999999999"/>
    <x v="1"/>
    <n v="466.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001"/>
    <s v="Special Programs"/>
    <n v="2.9600000000000001E-2"/>
    <x v="1"/>
    <n v="3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059"/>
    <s v="Tapteal Elementary School"/>
    <n v="0.35060000000000002"/>
    <x v="1"/>
    <n v="572.20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165"/>
    <s v="Three Rivers Home Link"/>
    <n v="0.13739999999999999"/>
    <x v="1"/>
    <n v="715.0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092"/>
    <s v="White Bluffs Elementary School"/>
    <n v="0.1173"/>
    <x v="1"/>
    <n v="670.6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543"/>
    <s v="William Wiley Elementary School"/>
    <n v="0.14899999999999999"/>
    <x v="1"/>
    <n v="553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2390"/>
    <s v="Ridgefield High School"/>
    <n v="0.23130000000000001"/>
    <x v="1"/>
    <n v="929.8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321"/>
    <s v="South Ridge Elementary"/>
    <n v="0.2137"/>
    <x v="1"/>
    <n v="525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5518"/>
    <s v="Sunset Ridge Intermediate School"/>
    <n v="0.22689999999999999"/>
    <x v="1"/>
    <n v="522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786"/>
    <s v="Union Ridge Elementary"/>
    <n v="0.20080000000000001"/>
    <x v="1"/>
    <n v="723.3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891"/>
    <s v="View Ridge Middle School"/>
    <n v="0.2525"/>
    <x v="1"/>
    <n v="584.05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2"/>
    <s v="Ritzville School District"/>
    <n v="5303"/>
    <s v="Lind Ritzville Middle School"/>
    <n v="0.43280000000000002"/>
    <x v="1"/>
    <n v="85.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2"/>
    <s v="Ritzville School District"/>
    <n v="2719"/>
    <s v="Ritzville Grade School"/>
    <n v="0.53779999999999994"/>
    <x v="0"/>
    <n v="145.80000000000001"/>
    <n v="0"/>
    <n v="145.80000000000001"/>
    <n v="1"/>
    <n v="1.04"/>
    <n v="145.80000000000001"/>
    <n v="15"/>
    <n v="9.7200000000000006"/>
    <n v="1.1000000000000001"/>
    <n v="36"/>
    <n v="384.91200000000009"/>
    <n v="0.42768000000000012"/>
    <n v="67585"/>
    <n v="68937"/>
    <n v="28904.752800000009"/>
    <n v="1757.5424063999963"/>
    <n v="11848.32"/>
    <n v="0.2271"/>
    <n v="0.22070000000000001"/>
    <n v="12019.448467572482"/>
    <n v="511.03825344000006"/>
    <n v="112.78614253420801"/>
    <n v="623.82439597420807"/>
    <n v="43305.568069946698"/>
  </r>
  <r>
    <x v="222"/>
    <s v="Ritzville School District"/>
    <n v="2132"/>
    <s v="Ritzville High School"/>
    <n v="0.38950000000000001"/>
    <x v="1"/>
    <n v="93.6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2525"/>
    <s v="Chattaroy Elementary"/>
    <n v="0.4824"/>
    <x v="1"/>
    <n v="184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1919"/>
    <s v="Independent Scholar"/>
    <n v="0.45860000000000001"/>
    <x v="1"/>
    <n v="170.94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4033"/>
    <s v="Riverside Elementary"/>
    <n v="0.51859999999999995"/>
    <x v="0"/>
    <n v="331.3"/>
    <n v="0"/>
    <n v="331.3"/>
    <n v="1"/>
    <n v="1"/>
    <n v="331.3"/>
    <n v="15"/>
    <n v="22.086666666666666"/>
    <n v="1.1000000000000001"/>
    <n v="36"/>
    <n v="874.63200000000006"/>
    <n v="0.97181333333333342"/>
    <n v="67585"/>
    <n v="68937"/>
    <n v="65680.004133333336"/>
    <n v="1313.8916266666638"/>
    <n v="11848.32"/>
    <n v="0.2271"/>
    <n v="0.22070000000000001"/>
    <n v="26720.260174285333"/>
    <n v="1116.5649293333333"/>
    <n v="246.42587990386667"/>
    <n v="1362.9908092372"/>
    <n v="95077.146743522535"/>
  </r>
  <r>
    <x v="223"/>
    <s v="Riverside School District"/>
    <n v="4228"/>
    <s v="Riverside High School"/>
    <n v="0.46100000000000002"/>
    <x v="1"/>
    <n v="419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3466"/>
    <s v="Riverside Middle School"/>
    <n v="0.46179999999999999"/>
    <x v="1"/>
    <n v="284.39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2485"/>
    <s v="Carnation Elementary School"/>
    <n v="0.20080000000000001"/>
    <x v="1"/>
    <n v="293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524"/>
    <s v="Cedarcrest High School"/>
    <n v="0.1096"/>
    <x v="1"/>
    <n v="925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101"/>
    <s v="Cherry Valley Elementary School"/>
    <n v="0.1026"/>
    <x v="1"/>
    <n v="435.7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5244"/>
    <s v="Choice"/>
    <n v="0.18590000000000001"/>
    <x v="1"/>
    <n v="1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1756"/>
    <s v="CLIP"/>
    <n v="0.32279999999999998"/>
    <x v="1"/>
    <n v="48.839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006"/>
    <s v="Eagle Rock Multiage School"/>
    <n v="5.1000000000000004E-3"/>
    <x v="1"/>
    <n v="45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1854"/>
    <s v="PARADE"/>
    <n v="0.1024"/>
    <x v="1"/>
    <n v="128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4332"/>
    <s v="Stillwater Elementary"/>
    <n v="0.12920000000000001"/>
    <x v="1"/>
    <n v="463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4318"/>
    <s v="Tolt Middle School"/>
    <n v="0.13719999999999999"/>
    <x v="1"/>
    <n v="685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5"/>
    <s v="Rochester School District"/>
    <n v="3801"/>
    <s v="Grand Mound Elementary"/>
    <n v="0.53220000000000001"/>
    <x v="0"/>
    <n v="495.7"/>
    <n v="0"/>
    <n v="495.7"/>
    <n v="1"/>
    <n v="1"/>
    <n v="495.7"/>
    <n v="15"/>
    <n v="33.046666666666667"/>
    <n v="1.1000000000000001"/>
    <n v="36"/>
    <n v="1308.6480000000001"/>
    <n v="1.4540533333333334"/>
    <n v="67585"/>
    <n v="68937"/>
    <n v="98272.194533333342"/>
    <n v="1965.8801066666638"/>
    <n v="11848.32"/>
    <n v="0.2271"/>
    <n v="0.22070000000000001"/>
    <n v="39979.574308461335"/>
    <n v="1670.6345773333335"/>
    <n v="368.70905121746671"/>
    <n v="2039.3436285508001"/>
    <n v="142256.99257701213"/>
  </r>
  <r>
    <x v="225"/>
    <s v="Rochester School District"/>
    <n v="1735"/>
    <s v="H.e.a.r.t. High School"/>
    <n v="0.52969999999999995"/>
    <x v="0"/>
    <n v="35.75"/>
    <n v="0"/>
    <n v="35.75"/>
    <n v="1"/>
    <n v="1"/>
    <n v="35.75"/>
    <n v="15"/>
    <n v="2.3833333333333333"/>
    <n v="1.1000000000000001"/>
    <n v="36"/>
    <n v="94.38000000000001"/>
    <n v="0.10486666666666668"/>
    <n v="67585"/>
    <n v="68937"/>
    <n v="7087.4136666666673"/>
    <n v="141.77973333333375"/>
    <n v="11848.32"/>
    <n v="0.2271"/>
    <n v="0.22070000000000001"/>
    <n v="2883.3362548466671"/>
    <n v="120.48655666666667"/>
    <n v="26.591383056333335"/>
    <n v="147.07793972300001"/>
    <n v="10259.607594569668"/>
  </r>
  <r>
    <x v="225"/>
    <s v="Rochester School District"/>
    <n v="4326"/>
    <s v="Rochester High School"/>
    <n v="0.4582"/>
    <x v="1"/>
    <n v="615.4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5"/>
    <s v="Rochester School District"/>
    <n v="3067"/>
    <s v="Rochester Middle School"/>
    <n v="0.52329999999999999"/>
    <x v="0"/>
    <n v="495.82"/>
    <n v="0"/>
    <n v="495.82"/>
    <n v="1"/>
    <n v="1"/>
    <n v="495.82"/>
    <n v="15"/>
    <n v="33.05466666666667"/>
    <n v="1.1000000000000001"/>
    <n v="36"/>
    <n v="1308.9648000000002"/>
    <n v="1.4544053333333335"/>
    <n v="67585"/>
    <n v="68937"/>
    <n v="98295.984453333353"/>
    <n v="1966.3560106666555"/>
    <n v="11848.32"/>
    <n v="0.2271"/>
    <n v="0.22070000000000001"/>
    <n v="39989.252639946135"/>
    <n v="1671.0390077333334"/>
    <n v="368.79830900674671"/>
    <n v="2039.83731674008"/>
    <n v="142291.4304206862"/>
  </r>
  <r>
    <x v="225"/>
    <s v="Rochester School District"/>
    <n v="2527"/>
    <s v="Rochester Primary School"/>
    <n v="0.51910000000000001"/>
    <x v="0"/>
    <n v="482.84"/>
    <n v="0"/>
    <n v="482.84"/>
    <n v="1"/>
    <n v="1"/>
    <n v="482.84"/>
    <n v="15"/>
    <n v="32.18933333333333"/>
    <n v="1.1000000000000001"/>
    <n v="36"/>
    <n v="1274.6976000000002"/>
    <n v="1.4163306666666668"/>
    <n v="67585"/>
    <n v="68937"/>
    <n v="95722.708106666672"/>
    <n v="1914.8790613333404"/>
    <n v="11848.32"/>
    <n v="0.2271"/>
    <n v="0.22070000000000001"/>
    <n v="38942.379784340272"/>
    <n v="1627.2931194666667"/>
    <n v="359.14359146629334"/>
    <n v="1986.4367109329601"/>
    <n v="138566.40366327326"/>
  </r>
  <r>
    <x v="226"/>
    <s v="Roosevelt School District"/>
    <n v="3530"/>
    <s v="Roosevelt Elementary School"/>
    <n v="0"/>
    <x v="1"/>
    <n v="37.299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7"/>
    <s v="Rosalia School District"/>
    <n v="3204"/>
    <s v="Rosalia Elementary &amp; Secondary School"/>
    <n v="0.62760000000000005"/>
    <x v="0"/>
    <n v="169.07999999999998"/>
    <n v="0"/>
    <n v="169.07999999999998"/>
    <n v="1"/>
    <n v="1.04"/>
    <n v="169.07999999999998"/>
    <n v="15"/>
    <n v="11.271999999999998"/>
    <n v="1.1000000000000001"/>
    <n v="36"/>
    <n v="446.37119999999993"/>
    <n v="0.49596799999999991"/>
    <n v="67585"/>
    <n v="68937"/>
    <n v="33519.997279999996"/>
    <n v="2038.1705766399973"/>
    <n v="11848.32"/>
    <n v="0.2271"/>
    <n v="0.22070000000000001"/>
    <n v="13938.603202312446"/>
    <n v="592.63613094399989"/>
    <n v="130.79479409934078"/>
    <n v="723.43092504334072"/>
    <n v="50220.201983995779"/>
  </r>
  <r>
    <x v="228"/>
    <s v="Royal School District"/>
    <n v="3090"/>
    <s v="Red Rock Elementary"/>
    <n v="0.74129999999999996"/>
    <x v="0"/>
    <n v="503.44"/>
    <n v="0"/>
    <n v="503.44"/>
    <n v="1"/>
    <n v="1"/>
    <n v="503.44"/>
    <n v="15"/>
    <n v="33.562666666666665"/>
    <n v="1.1000000000000001"/>
    <n v="36"/>
    <n v="1329.0816"/>
    <n v="1.4767573333333333"/>
    <n v="67585"/>
    <n v="68937"/>
    <n v="99806.644373333329"/>
    <n v="1996.5759146666678"/>
    <n v="11848.32"/>
    <n v="0.2271"/>
    <n v="0.22070000000000001"/>
    <n v="40603.826689230933"/>
    <n v="1696.7203381333331"/>
    <n v="374.46617862602665"/>
    <n v="2071.1865167593596"/>
    <n v="144478.23349399029"/>
  </r>
  <r>
    <x v="228"/>
    <s v="Royal School District"/>
    <n v="3516"/>
    <s v="Royal High School"/>
    <n v="0.64219999999999999"/>
    <x v="0"/>
    <n v="504.92999999999995"/>
    <n v="0"/>
    <n v="504.92999999999995"/>
    <n v="1"/>
    <n v="1"/>
    <n v="504.92999999999995"/>
    <n v="15"/>
    <n v="33.661999999999999"/>
    <n v="1.1000000000000001"/>
    <n v="36"/>
    <n v="1333.0152000000003"/>
    <n v="1.4811280000000002"/>
    <n v="67585"/>
    <n v="68937"/>
    <n v="100102.03588000001"/>
    <n v="2002.485056000005"/>
    <n v="11848.32"/>
    <n v="0.2271"/>
    <n v="0.22070000000000001"/>
    <n v="40723.999305167206"/>
    <n v="1701.7420156000003"/>
    <n v="375.57446284292007"/>
    <n v="2077.3164784429205"/>
    <n v="144905.83671961015"/>
  </r>
  <r>
    <x v="228"/>
    <s v="Royal School District"/>
    <n v="5388"/>
    <s v="Royal Intermediate School"/>
    <n v="0.79339999999999999"/>
    <x v="0"/>
    <n v="415.6"/>
    <n v="0"/>
    <n v="415.6"/>
    <n v="1"/>
    <n v="1"/>
    <n v="415.6"/>
    <n v="15"/>
    <n v="27.706666666666667"/>
    <n v="1.1000000000000001"/>
    <n v="36"/>
    <n v="1097.1840000000002"/>
    <n v="1.2190933333333336"/>
    <n v="67585"/>
    <n v="68937"/>
    <n v="82392.42293333335"/>
    <n v="1648.2141866666643"/>
    <n v="11848.32"/>
    <n v="0.2271"/>
    <n v="0.22070000000000001"/>
    <n v="33519.288042357337"/>
    <n v="1400.6772853333337"/>
    <n v="309.12947687306672"/>
    <n v="1709.8067622064004"/>
    <n v="119269.73192456375"/>
  </r>
  <r>
    <x v="228"/>
    <s v="Royal School District"/>
    <n v="3620"/>
    <s v="Royal Middle School"/>
    <n v="0.72960000000000003"/>
    <x v="0"/>
    <n v="299.5"/>
    <n v="0"/>
    <n v="299.5"/>
    <n v="1"/>
    <n v="1"/>
    <n v="299.5"/>
    <n v="15"/>
    <n v="19.966666666666665"/>
    <n v="1.1000000000000001"/>
    <n v="36"/>
    <n v="790.68000000000006"/>
    <n v="0.87853333333333339"/>
    <n v="67585"/>
    <n v="68937"/>
    <n v="59375.67533333334"/>
    <n v="1187.777066666662"/>
    <n v="11848.32"/>
    <n v="0.2271"/>
    <n v="0.22070000000000001"/>
    <n v="24155.502330813331"/>
    <n v="1009.3908733333334"/>
    <n v="222.77256574466668"/>
    <n v="1232.163439078"/>
    <n v="85951.118169891328"/>
  </r>
  <r>
    <x v="229"/>
    <s v="San Juan Island School District"/>
    <n v="2520"/>
    <s v="Friday Harbor Elementary School"/>
    <n v="0.36759999999999998"/>
    <x v="1"/>
    <n v="281.0299999999999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2879"/>
    <s v="Friday Harbor High School"/>
    <n v="0.36199999999999999"/>
    <x v="1"/>
    <n v="231.5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3011"/>
    <s v="Friday Harbor Middle School"/>
    <n v="0.4163"/>
    <x v="1"/>
    <n v="152.5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1963"/>
    <s v="Griffin Bay School"/>
    <n v="0.3755"/>
    <x v="1"/>
    <n v="85.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5559"/>
    <s v="Griffin Bay School Open Doors"/>
    <n v="0"/>
    <x v="1"/>
    <n v="2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0"/>
    <s v="Satsop School District"/>
    <n v="2010"/>
    <s v="Satsop Elementary"/>
    <n v="0.51470000000000005"/>
    <x v="0"/>
    <n v="50.3"/>
    <n v="0"/>
    <n v="50.3"/>
    <n v="1"/>
    <n v="1"/>
    <n v="50.3"/>
    <n v="15"/>
    <n v="3.3533333333333331"/>
    <n v="1.1000000000000001"/>
    <n v="36"/>
    <n v="132.792"/>
    <n v="0.14754666666666666"/>
    <n v="67585"/>
    <n v="68937"/>
    <n v="9971.9414666666653"/>
    <n v="199.48309333333418"/>
    <n v="11848.32"/>
    <n v="0.2271"/>
    <n v="0.22070000000000001"/>
    <n v="4056.8339473786664"/>
    <n v="169.52374266666666"/>
    <n v="37.413890006533336"/>
    <n v="206.9376326732"/>
    <n v="14435.196140051867"/>
  </r>
  <r>
    <x v="231"/>
    <s v="Seattle Public Schools"/>
    <n v="2138"/>
    <s v="Adams Elementary School"/>
    <n v="0.11269999999999999"/>
    <x v="1"/>
    <n v="426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74"/>
    <s v="Aki Kurose Middle School"/>
    <n v="0.71989999999999998"/>
    <x v="0"/>
    <n v="725"/>
    <n v="0"/>
    <n v="725"/>
    <n v="1.18"/>
    <n v="1.18"/>
    <n v="725"/>
    <n v="15"/>
    <n v="48.333333333333336"/>
    <n v="1.1000000000000001"/>
    <n v="36"/>
    <n v="1914.0000000000002"/>
    <n v="2.1266666666666669"/>
    <n v="67585"/>
    <n v="68937"/>
    <n v="169602.30466666669"/>
    <n v="3392.7989333333098"/>
    <n v="11848.32"/>
    <n v="0.2271"/>
    <n v="0.22070000000000001"/>
    <n v="64462.901314386661"/>
    <n v="2883.2517266666669"/>
    <n v="636.33365607533335"/>
    <n v="3519.5853827420001"/>
    <n v="240977.59029712866"/>
  </r>
  <r>
    <x v="231"/>
    <s v="Seattle Public Schools"/>
    <n v="2181"/>
    <s v="Alki Elementary School"/>
    <n v="0.1115"/>
    <x v="1"/>
    <n v="322.60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730"/>
    <s v="Arbor Heights Elementary School"/>
    <n v="0.1822"/>
    <x v="1"/>
    <n v="527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17"/>
    <s v="B F Day Elementary School"/>
    <n v="0.15379999999999999"/>
    <x v="1"/>
    <n v="362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07"/>
    <s v="Bailey Gatzert Elementary School"/>
    <n v="0.74739999999999995"/>
    <x v="0"/>
    <n v="296.18"/>
    <n v="0"/>
    <n v="296.18"/>
    <n v="1.18"/>
    <n v="1.18"/>
    <n v="296.18"/>
    <n v="15"/>
    <n v="19.745333333333335"/>
    <n v="1.1000000000000001"/>
    <n v="36"/>
    <n v="781.91520000000003"/>
    <n v="0.86879466666666672"/>
    <n v="67585"/>
    <n v="68937"/>
    <n v="69286.63530506668"/>
    <n v="1386.0402594133193"/>
    <n v="11848.32"/>
    <n v="0.2271"/>
    <n v="0.22070000000000001"/>
    <n v="26334.651187993164"/>
    <n v="1177.8779260746667"/>
    <n v="259.95765828467893"/>
    <n v="1437.8355843593456"/>
    <n v="98445.162336832509"/>
  </r>
  <r>
    <x v="231"/>
    <s v="Seattle Public Schools"/>
    <n v="2220"/>
    <s v="Ballard High School"/>
    <n v="8.8599999999999998E-2"/>
    <x v="1"/>
    <n v="1712.6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70"/>
    <s v="Beacon Hill International School"/>
    <n v="0.502"/>
    <x v="0"/>
    <n v="391.1"/>
    <n v="0"/>
    <n v="391.1"/>
    <n v="1.18"/>
    <n v="1.18"/>
    <n v="391.1"/>
    <n v="15"/>
    <n v="26.073333333333334"/>
    <n v="1.1000000000000001"/>
    <n v="36"/>
    <n v="1032.5040000000001"/>
    <n v="1.1472266666666668"/>
    <n v="67585"/>
    <n v="68937"/>
    <n v="91491.670834666686"/>
    <n v="1830.2395349333092"/>
    <n v="11848.32"/>
    <n v="0.2271"/>
    <n v="0.22070000000000001"/>
    <n v="34774.400971112584"/>
    <n v="1555.3651728266666"/>
    <n v="343.26909364284535"/>
    <n v="1898.6342664695119"/>
    <n v="129994.94560718209"/>
  </r>
  <r>
    <x v="231"/>
    <s v="Seattle Public Schools"/>
    <n v="5406"/>
    <s v="Bridges Transition"/>
    <n v="0.4385"/>
    <x v="1"/>
    <n v="175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09"/>
    <s v="Broadview-Thomson K-8 School"/>
    <n v="0.5615"/>
    <x v="0"/>
    <n v="572.39"/>
    <n v="0"/>
    <n v="572.39"/>
    <n v="1.18"/>
    <n v="1.18"/>
    <n v="572.39"/>
    <n v="15"/>
    <n v="38.159333333333329"/>
    <n v="1.1000000000000001"/>
    <n v="36"/>
    <n v="1511.1095999999998"/>
    <n v="1.6790106666666664"/>
    <n v="67585"/>
    <n v="68937"/>
    <n v="133901.60436986666"/>
    <n v="2678.62645717329"/>
    <n v="11848.32"/>
    <n v="0.2271"/>
    <n v="0.22070000000000001"/>
    <n v="50893.682873574857"/>
    <n v="2276.337180450666"/>
    <n v="502.38761572546201"/>
    <n v="2778.7247961761282"/>
    <n v="190252.63849679093"/>
  </r>
  <r>
    <x v="231"/>
    <s v="Seattle Public Schools"/>
    <n v="2372"/>
    <s v="Bryant Elementary School"/>
    <n v="4.0300000000000002E-2"/>
    <x v="1"/>
    <n v="50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649"/>
    <s v="Cascade Parent Partnership Program"/>
    <n v="0.17460000000000001"/>
    <x v="1"/>
    <n v="191.3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92"/>
    <s v="Cascadia Elementary"/>
    <n v="3.3099999999999997E-2"/>
    <x v="1"/>
    <n v="49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838"/>
    <s v="Catharine Blaine K-8 School"/>
    <n v="5.2600000000000001E-2"/>
    <x v="1"/>
    <n v="521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87"/>
    <s v="Cedar Park Elementary School"/>
    <n v="0.16589999999999999"/>
    <x v="1"/>
    <n v="182.2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96"/>
    <s v="Chief Sealth International High School"/>
    <n v="0.61460000000000004"/>
    <x v="0"/>
    <n v="1132.23"/>
    <n v="0"/>
    <n v="1132.23"/>
    <n v="1.18"/>
    <n v="1.18"/>
    <n v="1132.23"/>
    <n v="15"/>
    <n v="75.481999999999999"/>
    <n v="1.1000000000000001"/>
    <n v="36"/>
    <n v="2989.0872000000004"/>
    <n v="3.3212080000000004"/>
    <n v="67585"/>
    <n v="68937"/>
    <n v="264867.33436240006"/>
    <n v="5298.5223948799539"/>
    <n v="11848.32"/>
    <n v="0.2271"/>
    <n v="0.22070000000000001"/>
    <n v="100671.49069681106"/>
    <n v="4502.7642792880006"/>
    <n v="993.7600764388618"/>
    <n v="5496.5243557268623"/>
    <n v="376333.87180981791"/>
  </r>
  <r>
    <x v="231"/>
    <s v="Seattle Public Schools"/>
    <n v="2392"/>
    <s v="Cleveland High School STEM"/>
    <n v="0.53869999999999996"/>
    <x v="0"/>
    <n v="897.94"/>
    <n v="0"/>
    <n v="897.94"/>
    <n v="1.18"/>
    <n v="1.18"/>
    <n v="897.94"/>
    <n v="15"/>
    <n v="59.862666666666669"/>
    <n v="1.1000000000000001"/>
    <n v="36"/>
    <n v="2370.5616"/>
    <n v="2.6339573333333335"/>
    <n v="67585"/>
    <n v="68937"/>
    <n v="210058.88752053335"/>
    <n v="4202.1101713066455"/>
    <n v="11848.32"/>
    <n v="0.2271"/>
    <n v="0.22070000000000001"/>
    <n v="79839.748422400502"/>
    <n v="3571.0166281973329"/>
    <n v="788.12336984315141"/>
    <n v="4359.139998040484"/>
    <n v="298459.886112281"/>
  </r>
  <r>
    <x v="231"/>
    <s v="Seattle Public Schools"/>
    <n v="2199"/>
    <s v="Concord International School"/>
    <n v="0.6855"/>
    <x v="0"/>
    <n v="312.60000000000002"/>
    <n v="0"/>
    <n v="312.60000000000002"/>
    <n v="1.18"/>
    <n v="1.18"/>
    <n v="312.60000000000002"/>
    <n v="15"/>
    <n v="20.84"/>
    <n v="1.1000000000000001"/>
    <n v="36"/>
    <n v="825.26400000000012"/>
    <n v="0.91696000000000011"/>
    <n v="67585"/>
    <n v="68937"/>
    <n v="73127.835088000007"/>
    <n v="1462.8813055999926"/>
    <n v="11848.32"/>
    <n v="0.2271"/>
    <n v="0.22070000000000001"/>
    <n v="27794.624759830724"/>
    <n v="1243.1786065599999"/>
    <n v="274.36951846779198"/>
    <n v="1517.5481250277919"/>
    <n v="103902.88927845852"/>
  </r>
  <r>
    <x v="231"/>
    <s v="Seattle Public Schools"/>
    <n v="2450"/>
    <s v="Daniel Bagley Elementary School"/>
    <n v="0.1153"/>
    <x v="1"/>
    <n v="361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839"/>
    <s v="David T. Denny International Middle School"/>
    <n v="0.65349999999999997"/>
    <x v="0"/>
    <n v="877.95"/>
    <n v="0"/>
    <n v="877.95"/>
    <n v="1.18"/>
    <n v="1.18"/>
    <n v="877.95"/>
    <n v="15"/>
    <n v="58.53"/>
    <n v="1.1000000000000001"/>
    <n v="36"/>
    <n v="2317.7880000000005"/>
    <n v="2.5753200000000005"/>
    <n v="67585"/>
    <n v="68937"/>
    <n v="205382.54259600004"/>
    <n v="4108.5625151999702"/>
    <n v="11848.32"/>
    <n v="0.2271"/>
    <n v="0.22070000000000001"/>
    <n v="78062.350633056252"/>
    <n v="3491.5184185200005"/>
    <n v="770.57811496736417"/>
    <n v="4262.0965334873645"/>
    <n v="291815.55227774364"/>
  </r>
  <r>
    <x v="231"/>
    <s v="Seattle Public Schools"/>
    <n v="3803"/>
    <s v="Dearborn Park International School"/>
    <n v="0.57179999999999997"/>
    <x v="0"/>
    <n v="307.19"/>
    <n v="0"/>
    <n v="307.19"/>
    <n v="1.18"/>
    <n v="1.18"/>
    <n v="307.19"/>
    <n v="15"/>
    <n v="20.479333333333333"/>
    <n v="1.1000000000000001"/>
    <n v="36"/>
    <n v="810.98160000000007"/>
    <n v="0.90109066666666671"/>
    <n v="67585"/>
    <n v="68937"/>
    <n v="71862.250993866677"/>
    <n v="1437.5640059733123"/>
    <n v="11848.32"/>
    <n v="0.2271"/>
    <n v="0.22070000000000001"/>
    <n v="27313.598144505435"/>
    <n v="1221.6635833306664"/>
    <n v="269.62115284107807"/>
    <n v="1491.2847361717445"/>
    <n v="102104.69788051717"/>
  </r>
  <r>
    <x v="231"/>
    <s v="Seattle Public Schools"/>
    <n v="5488"/>
    <s v="Decatur Elementary School"/>
    <n v="2.76E-2"/>
    <x v="1"/>
    <n v="210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21"/>
    <s v="Dunlap Elementary School"/>
    <n v="0.60170000000000001"/>
    <x v="0"/>
    <n v="252.42999999999998"/>
    <n v="0"/>
    <n v="252.42999999999998"/>
    <n v="1.18"/>
    <n v="1.18"/>
    <n v="252.42999999999998"/>
    <n v="15"/>
    <n v="16.828666666666667"/>
    <n v="1.1000000000000001"/>
    <n v="36"/>
    <n v="666.41520000000014"/>
    <n v="0.74046133333333353"/>
    <n v="67585"/>
    <n v="68937"/>
    <n v="59052.013471733349"/>
    <n v="1181.3023927466566"/>
    <n v="11848.32"/>
    <n v="0.2271"/>
    <n v="0.22070000000000001"/>
    <n v="22444.648522469834"/>
    <n v="1003.8885977413336"/>
    <n v="221.55821352151233"/>
    <n v="1225.4468112628458"/>
    <n v="83903.411198212692"/>
  </r>
  <r>
    <x v="231"/>
    <s v="Seattle Public Schools"/>
    <n v="2729"/>
    <s v="Eckstein Middle School"/>
    <n v="0.13339999999999999"/>
    <x v="1"/>
    <n v="1101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18"/>
    <s v="Emerson Elementary School"/>
    <n v="0.63939999999999997"/>
    <x v="0"/>
    <n v="342.58"/>
    <n v="0"/>
    <n v="342.58"/>
    <n v="1.18"/>
    <n v="1.18"/>
    <n v="342.58"/>
    <n v="15"/>
    <n v="22.838666666666665"/>
    <n v="1.1000000000000001"/>
    <n v="36"/>
    <n v="904.41120000000001"/>
    <n v="1.0049013333333334"/>
    <n v="67585"/>
    <n v="68937"/>
    <n v="80141.182803733347"/>
    <n v="1603.1793911466521"/>
    <n v="11848.32"/>
    <n v="0.2271"/>
    <n v="0.22070000000000001"/>
    <n v="30460.276872113907"/>
    <n v="1362.4060365813334"/>
    <n v="300.68301227350031"/>
    <n v="1663.0890488548337"/>
    <n v="113867.72811584875"/>
  </r>
  <r>
    <x v="231"/>
    <s v="Seattle Public Schools"/>
    <n v="3518"/>
    <s v="Fairmount Park Elementary School"/>
    <n v="0.13589999999999999"/>
    <x v="1"/>
    <n v="450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82"/>
    <s v="Franklin High School"/>
    <n v="0.629"/>
    <x v="0"/>
    <n v="1212.1400000000001"/>
    <n v="0"/>
    <n v="1212.1400000000001"/>
    <n v="1.18"/>
    <n v="1.18"/>
    <n v="1212.1400000000001"/>
    <n v="15"/>
    <n v="80.809333333333342"/>
    <n v="1.1000000000000001"/>
    <n v="36"/>
    <n v="3200.0496000000007"/>
    <n v="3.5556106666666674"/>
    <n v="67585"/>
    <n v="68937"/>
    <n v="283561.01734986674"/>
    <n v="5672.4790331732947"/>
    <n v="11848.32"/>
    <n v="0.2271"/>
    <n v="0.22070000000000001"/>
    <n v="107776.63613685609"/>
    <n v="4820.5582730506676"/>
    <n v="1063.8972108622825"/>
    <n v="5884.4554839129505"/>
    <n v="402894.5880038091"/>
  </r>
  <r>
    <x v="231"/>
    <s v="Seattle Public Schools"/>
    <n v="2090"/>
    <s v="Frantz Coe Elementary School"/>
    <n v="4.9700000000000001E-2"/>
    <x v="1"/>
    <n v="48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06"/>
    <s v="Garfield High School"/>
    <n v="0.29880000000000001"/>
    <x v="1"/>
    <n v="1684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39"/>
    <s v="Gatewood Elementary School"/>
    <n v="0.1462"/>
    <x v="1"/>
    <n v="364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29"/>
    <s v="Genesee Hill Elementary"/>
    <n v="7.8399999999999997E-2"/>
    <x v="1"/>
    <n v="593.20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378"/>
    <s v="Graham Hill Elementary School"/>
    <n v="0.53190000000000004"/>
    <x v="0"/>
    <n v="301.08"/>
    <n v="0"/>
    <n v="301.08"/>
    <n v="1.18"/>
    <n v="1.18"/>
    <n v="301.08"/>
    <n v="15"/>
    <n v="20.071999999999999"/>
    <n v="1.1000000000000001"/>
    <n v="36"/>
    <n v="794.85120000000006"/>
    <n v="0.88316800000000006"/>
    <n v="67585"/>
    <n v="68937"/>
    <n v="70432.912950400001"/>
    <n v="1408.9709004799952"/>
    <n v="11848.32"/>
    <n v="0.2271"/>
    <n v="0.22070000000000001"/>
    <n v="26770.331486531773"/>
    <n v="1197.3647308479999"/>
    <n v="264.25839609815358"/>
    <n v="1461.6231269461534"/>
    <n v="100073.83846435792"/>
  </r>
  <r>
    <x v="231"/>
    <s v="Seattle Public Schools"/>
    <n v="2061"/>
    <s v="Green Lake Elementary School"/>
    <n v="9.74E-2"/>
    <x v="1"/>
    <n v="345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23"/>
    <s v="Greenwood Elementary School"/>
    <n v="0.1106"/>
    <x v="1"/>
    <n v="302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71"/>
    <s v="Hamilton International Middle School"/>
    <n v="8.7400000000000005E-2"/>
    <x v="1"/>
    <n v="1024.4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248"/>
    <s v="Hawthorne Elementary School - Seattle"/>
    <n v="0.40379999999999999"/>
    <x v="1"/>
    <n v="417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175"/>
    <s v="Hazel Wolf K-8"/>
    <n v="0.17050000000000001"/>
    <x v="1"/>
    <n v="740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69"/>
    <s v="Highland Park Elementary School"/>
    <n v="0.62370000000000003"/>
    <x v="0"/>
    <n v="304.10000000000002"/>
    <n v="0"/>
    <n v="304.10000000000002"/>
    <n v="1.18"/>
    <n v="1.18"/>
    <n v="304.10000000000002"/>
    <n v="15"/>
    <n v="20.273333333333333"/>
    <n v="1.1000000000000001"/>
    <n v="36"/>
    <n v="802.82400000000007"/>
    <n v="0.89202666666666675"/>
    <n v="67585"/>
    <n v="68937"/>
    <n v="71139.394274666673"/>
    <n v="1423.1036629333248"/>
    <n v="11848.32"/>
    <n v="0.2271"/>
    <n v="0.22070000000000001"/>
    <n v="27038.852813386187"/>
    <n v="1209.3749656266666"/>
    <n v="266.90905491380533"/>
    <n v="1476.2840205404718"/>
    <n v="101077.63477152665"/>
  </r>
  <r>
    <x v="231"/>
    <s v="Seattle Public Schools"/>
    <n v="3276"/>
    <s v="Ingraham High School"/>
    <n v="0.26910000000000001"/>
    <x v="1"/>
    <n v="1413.38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05"/>
    <s v="Interagency Open Doors"/>
    <n v="0.56669999999999998"/>
    <x v="0"/>
    <n v="84.38"/>
    <n v="0"/>
    <n v="84.38"/>
    <n v="1.18"/>
    <n v="1.18"/>
    <n v="84.38"/>
    <n v="15"/>
    <n v="5.6253333333333329"/>
    <n v="1.1000000000000001"/>
    <n v="36"/>
    <n v="222.76319999999998"/>
    <n v="0.24751466666666666"/>
    <n v="67585"/>
    <n v="68937"/>
    <n v="19739.368921066667"/>
    <n v="394.87499861332981"/>
    <n v="11848.32"/>
    <n v="0.2271"/>
    <n v="0.22070000000000001"/>
    <n v="7502.5925695282021"/>
    <n v="335.57073199466663"/>
    <n v="74.060460551222931"/>
    <n v="409.63119254588958"/>
    <n v="28046.467681754089"/>
  </r>
  <r>
    <x v="231"/>
    <s v="Seattle Public Schools"/>
    <n v="1635"/>
    <s v="Interagency Programs"/>
    <n v="0.72829999999999995"/>
    <x v="0"/>
    <n v="337.3"/>
    <n v="0"/>
    <n v="337.3"/>
    <n v="1.18"/>
    <n v="1.18"/>
    <n v="337.3"/>
    <n v="15"/>
    <n v="22.486666666666668"/>
    <n v="1.1000000000000001"/>
    <n v="36"/>
    <n v="890.47200000000009"/>
    <n v="0.98941333333333348"/>
    <n v="67585"/>
    <n v="68937"/>
    <n v="78906.010157333352"/>
    <n v="1578.4704554666532"/>
    <n v="11848.32"/>
    <n v="0.2271"/>
    <n v="0.22070000000000001"/>
    <n v="29990.809121851897"/>
    <n v="1341.4080102133335"/>
    <n v="296.04874785408271"/>
    <n v="1637.4567580674161"/>
    <n v="112112.74649271932"/>
  </r>
  <r>
    <x v="231"/>
    <s v="Seattle Public Schools"/>
    <n v="5351"/>
    <s v="Jane Addams Middle School"/>
    <n v="0.28239999999999998"/>
    <x v="1"/>
    <n v="1001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63"/>
    <s v="John Hay Elementary School"/>
    <n v="0.11459999999999999"/>
    <x v="1"/>
    <n v="374.28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3"/>
    <s v="John Muir Elementary School"/>
    <n v="0.57410000000000005"/>
    <x v="0"/>
    <n v="353.6"/>
    <n v="0"/>
    <n v="353.6"/>
    <n v="1.18"/>
    <n v="1.18"/>
    <n v="353.6"/>
    <n v="15"/>
    <n v="23.573333333333334"/>
    <n v="1.1000000000000001"/>
    <n v="36"/>
    <n v="933.50400000000013"/>
    <n v="1.0372266666666667"/>
    <n v="67585"/>
    <n v="68937"/>
    <n v="82719.137834666675"/>
    <n v="1654.7499349333229"/>
    <n v="11848.32"/>
    <n v="0.2271"/>
    <n v="0.22070000000000001"/>
    <n v="31440.112972092586"/>
    <n v="1406.2314628266668"/>
    <n v="310.35528384584535"/>
    <n v="1716.5867466725122"/>
    <n v="117530.5874883651"/>
  </r>
  <r>
    <x v="231"/>
    <s v="Seattle Public Schools"/>
    <n v="2975"/>
    <s v="John Rogers Elementary School"/>
    <n v="0.38030000000000003"/>
    <x v="1"/>
    <n v="286.7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81"/>
    <s v="John Stanford International School"/>
    <n v="6.59E-2"/>
    <x v="1"/>
    <n v="454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78"/>
    <s v="Kimball Elementary School"/>
    <n v="0.41860000000000003"/>
    <x v="1"/>
    <n v="421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733"/>
    <s v="Lafayette Elementary School"/>
    <n v="0.13370000000000001"/>
    <x v="1"/>
    <n v="4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437"/>
    <s v="Laurelhurst Elementary School"/>
    <n v="0.26229999999999998"/>
    <x v="1"/>
    <n v="26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83"/>
    <s v="Lawton Elementary School"/>
    <n v="6.2700000000000006E-2"/>
    <x v="1"/>
    <n v="338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21"/>
    <s v="Leschi Elementary School"/>
    <n v="0.44779999999999998"/>
    <x v="1"/>
    <n v="340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874"/>
    <s v="Licton Springs K-8"/>
    <n v="0.55559999999999998"/>
    <x v="0"/>
    <n v="127.4"/>
    <n v="0"/>
    <n v="127.4"/>
    <n v="1.18"/>
    <n v="1.18"/>
    <n v="127.4"/>
    <n v="15"/>
    <n v="8.4933333333333341"/>
    <n v="1.1000000000000001"/>
    <n v="36"/>
    <n v="336.33600000000007"/>
    <n v="0.37370666666666674"/>
    <n v="67585"/>
    <n v="68937"/>
    <n v="29803.218778666673"/>
    <n v="596.19666773332938"/>
    <n v="11848.32"/>
    <n v="0.2271"/>
    <n v="0.22070000000000001"/>
    <n v="11327.687762003949"/>
    <n v="506.65692410666674"/>
    <n v="111.81918315034135"/>
    <n v="618.47610725700804"/>
    <n v="42345.579315660958"/>
  </r>
  <r>
    <x v="231"/>
    <s v="Seattle Public Schools"/>
    <n v="5566"/>
    <s v="Lincoln High School"/>
    <n v="7.4499999999999997E-2"/>
    <x v="1"/>
    <n v="944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76"/>
    <s v="Louisa Boren STEM K-8"/>
    <n v="0.3039"/>
    <x v="1"/>
    <n v="515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14"/>
    <s v="Lowell Elementary School"/>
    <n v="0.62709999999999999"/>
    <x v="0"/>
    <n v="268.53999999999996"/>
    <n v="0"/>
    <n v="268.53999999999996"/>
    <n v="1.18"/>
    <n v="1.18"/>
    <n v="268.53999999999996"/>
    <n v="15"/>
    <n v="17.902666666666665"/>
    <n v="1.1000000000000001"/>
    <n v="36"/>
    <n v="708.94560000000001"/>
    <n v="0.78771733333333338"/>
    <n v="67585"/>
    <n v="68937"/>
    <n v="62820.693648533343"/>
    <n v="1256.6927249066503"/>
    <n v="11848.32"/>
    <n v="0.2271"/>
    <n v="0.22070000000000001"/>
    <n v="23877.058646848818"/>
    <n v="1067.9564395573334"/>
    <n v="235.6979862103035"/>
    <n v="1303.6544257676369"/>
    <n v="89258.099446056454"/>
  </r>
  <r>
    <x v="231"/>
    <s v="Seattle Public Schools"/>
    <n v="2462"/>
    <s v="Loyal Heights Elementary School"/>
    <n v="6.7400000000000002E-2"/>
    <x v="1"/>
    <n v="46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435"/>
    <s v="Madison Middle School"/>
    <n v="0.1547"/>
    <x v="1"/>
    <n v="1015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69"/>
    <s v="Madrona K-5 School"/>
    <n v="0.4365"/>
    <x v="1"/>
    <n v="24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565"/>
    <s v="Magnolia Elementary"/>
    <n v="9.9299999999999999E-2"/>
    <x v="1"/>
    <n v="285.60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53"/>
    <s v="Maple Elementary School"/>
    <n v="0.52500000000000002"/>
    <x v="0"/>
    <n v="491.38"/>
    <n v="0"/>
    <n v="491.38"/>
    <n v="1.18"/>
    <n v="1.18"/>
    <n v="491.38"/>
    <n v="15"/>
    <n v="32.758666666666663"/>
    <n v="1.1000000000000001"/>
    <n v="36"/>
    <n v="1297.2432000000001"/>
    <n v="1.4413813333333334"/>
    <n v="67585"/>
    <n v="68937"/>
    <n v="114950.59374773335"/>
    <n v="2299.5221239466337"/>
    <n v="11848.32"/>
    <n v="0.2271"/>
    <n v="0.22070000000000001"/>
    <n v="43690.731652225266"/>
    <n v="1954.1685978613332"/>
    <n v="431.28500954799625"/>
    <n v="2385.4536074093294"/>
    <n v="163326.30113131457"/>
  </r>
  <r>
    <x v="231"/>
    <s v="Seattle Public Schools"/>
    <n v="2089"/>
    <s v="Martin Luther King Jr. Elementary School"/>
    <n v="0.69930000000000003"/>
    <x v="0"/>
    <n v="274.26000000000005"/>
    <n v="0"/>
    <n v="274.26000000000005"/>
    <n v="1.18"/>
    <n v="1.18"/>
    <n v="274.26000000000005"/>
    <n v="15"/>
    <n v="18.284000000000002"/>
    <n v="1.1000000000000001"/>
    <n v="36"/>
    <n v="724.04640000000018"/>
    <n v="0.80449600000000021"/>
    <n v="67585"/>
    <n v="68937"/>
    <n v="64158.797348800021"/>
    <n v="1283.4607385599884"/>
    <n v="11848.32"/>
    <n v="0.2271"/>
    <n v="0.22070000000000001"/>
    <n v="24385.648709632675"/>
    <n v="1090.7043014560002"/>
    <n v="240.71843933133925"/>
    <n v="1331.4227407873395"/>
    <n v="91159.32953778001"/>
  </r>
  <r>
    <x v="231"/>
    <s v="Seattle Public Schools"/>
    <n v="3517"/>
    <s v="McClure Middle School"/>
    <n v="0.15709999999999999"/>
    <x v="1"/>
    <n v="475.8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3"/>
    <s v="McDonald International School"/>
    <n v="1.6799999999999999E-2"/>
    <x v="1"/>
    <n v="468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01"/>
    <s v="McGilvra Elementary School"/>
    <n v="6.3200000000000006E-2"/>
    <x v="1"/>
    <n v="2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85"/>
    <s v="Meany Middle School"/>
    <n v="0.4521"/>
    <x v="1"/>
    <n v="479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95"/>
    <s v="Mercer International Middle School"/>
    <n v="0.59050000000000002"/>
    <x v="0"/>
    <n v="1171.6500000000001"/>
    <n v="0"/>
    <n v="1171.6500000000001"/>
    <n v="1.18"/>
    <n v="1.18"/>
    <n v="1171.6500000000001"/>
    <n v="15"/>
    <n v="78.11"/>
    <n v="1.1000000000000001"/>
    <n v="36"/>
    <n v="3093.1560000000004"/>
    <n v="3.4368400000000006"/>
    <n v="67585"/>
    <n v="68937"/>
    <n v="274089.02105200005"/>
    <n v="5482.9970623999252"/>
    <n v="11848.32"/>
    <n v="0.2271"/>
    <n v="0.22070000000000001"/>
    <n v="104176.49424138089"/>
    <n v="4659.53363524"/>
    <n v="1028.3590732974681"/>
    <n v="5687.892708537468"/>
    <n v="389436.40506431833"/>
  </r>
  <r>
    <x v="231"/>
    <s v="Seattle Public Schools"/>
    <n v="1547"/>
    <s v="Middle College High School"/>
    <n v="0.33760000000000001"/>
    <x v="1"/>
    <n v="80.5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22"/>
    <s v="Montlake Elementary School"/>
    <n v="5.0299999999999997E-2"/>
    <x v="1"/>
    <n v="232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79"/>
    <s v="Nathan Hale High School"/>
    <n v="0.2959"/>
    <x v="1"/>
    <n v="1101.90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218"/>
    <s v="North Beach Elementary School"/>
    <n v="6.93E-2"/>
    <x v="1"/>
    <n v="348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27"/>
    <s v="Northgate Elementary School"/>
    <n v="0.66749999999999998"/>
    <x v="0"/>
    <n v="198.98000000000002"/>
    <n v="0"/>
    <n v="198.98000000000002"/>
    <n v="1.18"/>
    <n v="1.18"/>
    <n v="198.98000000000002"/>
    <n v="15"/>
    <n v="13.265333333333334"/>
    <n v="1.1000000000000001"/>
    <n v="36"/>
    <n v="525.30720000000008"/>
    <n v="0.58367466666666679"/>
    <n v="67585"/>
    <n v="68937"/>
    <n v="46548.229769066675"/>
    <n v="931.17121621332626"/>
    <n v="11848.32"/>
    <n v="0.2271"/>
    <n v="0.22070000000000001"/>
    <n v="17692.176694533326"/>
    <n v="791.32334975466665"/>
    <n v="174.64506329085495"/>
    <n v="965.96841304552163"/>
    <n v="66137.546092858844"/>
  </r>
  <r>
    <x v="231"/>
    <s v="Seattle Public Schools"/>
    <n v="3868"/>
    <s v="Nova High School"/>
    <n v="0.28060000000000002"/>
    <x v="1"/>
    <n v="225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976"/>
    <s v="Olympic Hills Elementary School"/>
    <n v="0.57469999999999999"/>
    <x v="0"/>
    <n v="458.14000000000004"/>
    <n v="0"/>
    <n v="458.14000000000004"/>
    <n v="1.18"/>
    <n v="1.18"/>
    <n v="458.14000000000004"/>
    <n v="15"/>
    <n v="30.542666666666669"/>
    <n v="1.1000000000000001"/>
    <n v="36"/>
    <n v="1209.4896000000003"/>
    <n v="1.3438773333333338"/>
    <n v="67585"/>
    <n v="68937"/>
    <n v="107174.62049653337"/>
    <n v="2143.9681425066519"/>
    <n v="11848.32"/>
    <n v="0.2271"/>
    <n v="0.22070000000000001"/>
    <n v="40735.218769893952"/>
    <n v="1821.9764773173338"/>
    <n v="402.11020854393558"/>
    <n v="2224.0866858612694"/>
    <n v="152277.89409479525"/>
  </r>
  <r>
    <x v="231"/>
    <s v="Seattle Public Schools"/>
    <n v="2256"/>
    <s v="Olympic View Elementary School"/>
    <n v="0.3594"/>
    <x v="1"/>
    <n v="396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065"/>
    <s v="Orca K-8 School"/>
    <n v="0.29110000000000003"/>
    <x v="1"/>
    <n v="419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620"/>
    <s v="Pathfinder K-8 School"/>
    <n v="0.12280000000000001"/>
    <x v="1"/>
    <n v="485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046"/>
    <s v="Private School Services"/>
    <n v="0.16669999999999999"/>
    <x v="1"/>
    <n v="83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4"/>
    <s v="Queen Anne Elementary"/>
    <n v="7.1599999999999997E-2"/>
    <x v="1"/>
    <n v="222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327"/>
    <s v="Rainier Beach High School"/>
    <n v="0.7258"/>
    <x v="0"/>
    <n v="754.4799999999999"/>
    <n v="0"/>
    <n v="754.4799999999999"/>
    <n v="1.18"/>
    <n v="1.18"/>
    <n v="754.4799999999999"/>
    <n v="15"/>
    <n v="50.298666666666662"/>
    <n v="1.1000000000000001"/>
    <n v="36"/>
    <n v="1991.8271999999999"/>
    <n v="2.2131413333333332"/>
    <n v="67585"/>
    <n v="68937"/>
    <n v="176498.68527573333"/>
    <n v="3530.7571575466427"/>
    <n v="11848.32"/>
    <n v="0.2271"/>
    <n v="0.22070000000000001"/>
    <n v="67084.096253349577"/>
    <n v="3000.4907072213327"/>
    <n v="662.2082990837481"/>
    <n v="3662.6990063050807"/>
    <n v="250776.23769293464"/>
  </r>
  <r>
    <x v="231"/>
    <s v="Seattle Public Schools"/>
    <n v="3380"/>
    <s v="Rainier View Elementary School"/>
    <n v="0.65939999999999999"/>
    <x v="0"/>
    <n v="240.5"/>
    <n v="0"/>
    <n v="240.5"/>
    <n v="1.18"/>
    <n v="1.18"/>
    <n v="240.5"/>
    <n v="15"/>
    <n v="16.033333333333335"/>
    <n v="1.1000000000000001"/>
    <n v="36"/>
    <n v="634.92000000000007"/>
    <n v="0.7054666666666668"/>
    <n v="67585"/>
    <n v="68937"/>
    <n v="56261.178306666676"/>
    <n v="1125.4733013333243"/>
    <n v="11848.32"/>
    <n v="0.2271"/>
    <n v="0.22070000000000001"/>
    <n v="21383.900367048267"/>
    <n v="956.44419346666655"/>
    <n v="211.08723349809333"/>
    <n v="1167.5314269647599"/>
    <n v="79938.083402013028"/>
  </r>
  <r>
    <x v="231"/>
    <s v="Seattle Public Schools"/>
    <n v="2120"/>
    <s v="Rising Star Elementary School"/>
    <n v="0.76829999999999998"/>
    <x v="0"/>
    <n v="355.43"/>
    <n v="0"/>
    <n v="355.43"/>
    <n v="1.18"/>
    <n v="1.18"/>
    <n v="355.43"/>
    <n v="15"/>
    <n v="23.695333333333334"/>
    <n v="1.1000000000000001"/>
    <n v="36"/>
    <n v="938.3352000000001"/>
    <n v="1.0425946666666668"/>
    <n v="67585"/>
    <n v="68937"/>
    <n v="83147.237445066683"/>
    <n v="1663.3138274133089"/>
    <n v="11848.32"/>
    <n v="0.2271"/>
    <n v="0.22070000000000001"/>
    <n v="31602.826226444762"/>
    <n v="1413.5091878746664"/>
    <n v="311.96147776393889"/>
    <n v="1725.4706656386052"/>
    <n v="118138.84816456337"/>
  </r>
  <r>
    <x v="231"/>
    <s v="Seattle Public Schools"/>
    <n v="5486"/>
    <s v="Robert Eagle Staff Middle School"/>
    <n v="0.24660000000000001"/>
    <x v="1"/>
    <n v="769.4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85"/>
    <s v="Roosevelt High School"/>
    <n v="9.1899999999999996E-2"/>
    <x v="1"/>
    <n v="1659.57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157"/>
    <s v="Roxhill Elementary School"/>
    <n v="0.61890000000000001"/>
    <x v="0"/>
    <n v="245.56"/>
    <n v="0"/>
    <n v="245.56"/>
    <n v="1.18"/>
    <n v="1.18"/>
    <n v="245.56"/>
    <n v="15"/>
    <n v="16.370666666666668"/>
    <n v="1.1000000000000001"/>
    <n v="36"/>
    <n v="648.27840000000015"/>
    <n v="0.72030933333333347"/>
    <n v="67585"/>
    <n v="68937"/>
    <n v="57444.885426133347"/>
    <n v="1149.1526980266572"/>
    <n v="11848.32"/>
    <n v="0.2271"/>
    <n v="0.22070000000000001"/>
    <n v="21833.806961049369"/>
    <n v="976.56730206933344"/>
    <n v="215.52840356670188"/>
    <n v="1192.0957056360353"/>
    <n v="81619.940790845416"/>
  </r>
  <r>
    <x v="231"/>
    <s v="Seattle Public Schools"/>
    <n v="3028"/>
    <s v="Sacajawea Elementary School"/>
    <n v="0.23849999999999999"/>
    <x v="1"/>
    <n v="199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796"/>
    <s v="Salmon Bay K-8 School"/>
    <n v="8.8300000000000003E-2"/>
    <x v="1"/>
    <n v="657.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5"/>
    <s v="Sand Point Elementary"/>
    <n v="0.42780000000000001"/>
    <x v="1"/>
    <n v="192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665"/>
    <s v="Sanislo Elementary School"/>
    <n v="0.57089999999999996"/>
    <x v="0"/>
    <n v="193.64000000000001"/>
    <n v="0"/>
    <n v="193.64000000000001"/>
    <n v="1.18"/>
    <n v="1.18"/>
    <n v="193.64000000000001"/>
    <n v="15"/>
    <n v="12.909333333333334"/>
    <n v="1.1000000000000001"/>
    <n v="36"/>
    <n v="511.20960000000008"/>
    <n v="0.56801066666666677"/>
    <n v="67585"/>
    <n v="68937"/>
    <n v="45299.021069866678"/>
    <n v="906.18149717332562"/>
    <n v="11848.32"/>
    <n v="0.2271"/>
    <n v="0.22070000000000001"/>
    <n v="17217.374083472874"/>
    <n v="770.08670945066672"/>
    <n v="169.95813677576214"/>
    <n v="940.04484622642883"/>
    <n v="64362.62149673931"/>
  </r>
  <r>
    <x v="231"/>
    <s v="Seattle Public Schools"/>
    <n v="1596"/>
    <s v="Seattle World School"/>
    <n v="0.85599999999999998"/>
    <x v="0"/>
    <n v="270.43"/>
    <n v="0"/>
    <n v="270.43"/>
    <n v="1.18"/>
    <n v="1.18"/>
    <n v="270.43"/>
    <n v="15"/>
    <n v="18.028666666666666"/>
    <n v="1.1000000000000001"/>
    <n v="36"/>
    <n v="713.93520000000001"/>
    <n v="0.79326133333333337"/>
    <n v="67585"/>
    <n v="68937"/>
    <n v="63262.829311733338"/>
    <n v="1265.5374007466598"/>
    <n v="11848.32"/>
    <n v="0.2271"/>
    <n v="0.22070000000000001"/>
    <n v="24045.106761999428"/>
    <n v="1075.4727785413334"/>
    <n v="237.35684222407227"/>
    <n v="1312.8296207654057"/>
    <n v="89886.303095244832"/>
  </r>
  <r>
    <x v="231"/>
    <s v="Seattle Public Schools"/>
    <n v="3778"/>
    <s v="South Lake High School"/>
    <n v="0.80879999999999996"/>
    <x v="0"/>
    <n v="43.059999999999995"/>
    <n v="0"/>
    <n v="43.059999999999995"/>
    <n v="1.18"/>
    <n v="1.18"/>
    <n v="43.059999999999995"/>
    <n v="15"/>
    <n v="2.8706666666666663"/>
    <n v="1.1000000000000001"/>
    <n v="36"/>
    <n v="113.6784"/>
    <n v="0.12630933333333333"/>
    <n v="67585"/>
    <n v="68937"/>
    <n v="10073.207226133334"/>
    <n v="201.5088580266638"/>
    <n v="11848.32"/>
    <n v="0.2271"/>
    <n v="0.22070000000000001"/>
    <n v="3828.6517663413642"/>
    <n v="171.24526806933329"/>
    <n v="37.793830662901861"/>
    <n v="209.03909873223515"/>
    <n v="14312.406949233598"/>
  </r>
  <r>
    <x v="231"/>
    <s v="Seattle Public Schools"/>
    <n v="4218"/>
    <s v="South Shore PK-8 School"/>
    <n v="0.63160000000000005"/>
    <x v="0"/>
    <n v="561.28"/>
    <n v="0"/>
    <n v="561.28"/>
    <n v="1.18"/>
    <n v="1.18"/>
    <n v="561.28"/>
    <n v="15"/>
    <n v="37.418666666666667"/>
    <n v="1.1000000000000001"/>
    <n v="36"/>
    <n v="1481.7791999999999"/>
    <n v="1.6464213333333333"/>
    <n v="67585"/>
    <n v="68937"/>
    <n v="131302.59525973332"/>
    <n v="2626.6347383466491"/>
    <n v="11848.32"/>
    <n v="0.2271"/>
    <n v="0.22070000000000001"/>
    <n v="49905.844482398534"/>
    <n v="2232.1538333013327"/>
    <n v="492.63635100960414"/>
    <n v="2724.7901843109366"/>
    <n v="186559.86466478943"/>
  </r>
  <r>
    <x v="231"/>
    <s v="Seattle Public Schools"/>
    <n v="2080"/>
    <s v="Stevens Elementary School"/>
    <n v="0.28749999999999998"/>
    <x v="1"/>
    <n v="191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856"/>
    <s v="The Center School"/>
    <n v="0.1186"/>
    <x v="1"/>
    <n v="241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974"/>
    <s v="Thornton Creek Elementary School"/>
    <n v="5.3800000000000001E-2"/>
    <x v="1"/>
    <n v="541.2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1"/>
    <s v="Thurgood Marshall Elementary"/>
    <n v="0.34420000000000001"/>
    <x v="1"/>
    <n v="441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579"/>
    <s v="Tops K-8 School"/>
    <n v="0.25380000000000003"/>
    <x v="1"/>
    <n v="48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667"/>
    <s v="View Ridge Elementary School"/>
    <n v="7.6799999999999993E-2"/>
    <x v="1"/>
    <n v="411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977"/>
    <s v="Viewlands Elementary School"/>
    <n v="0.31430000000000002"/>
    <x v="1"/>
    <n v="333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064"/>
    <s v="Washington Middle School"/>
    <n v="0.4083"/>
    <x v="1"/>
    <n v="607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26"/>
    <s v="Wedgwood Elementary School"/>
    <n v="6.2199999999999998E-2"/>
    <x v="1"/>
    <n v="405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645"/>
    <s v="West Seattle Elementary School"/>
    <n v="0.8034"/>
    <x v="0"/>
    <n v="381"/>
    <n v="0"/>
    <n v="381"/>
    <n v="1.18"/>
    <n v="1.18"/>
    <n v="381"/>
    <n v="15"/>
    <n v="25.4"/>
    <n v="1.1000000000000001"/>
    <n v="36"/>
    <n v="1005.84"/>
    <n v="1.1175999999999999"/>
    <n v="67585"/>
    <n v="68937"/>
    <n v="89128.935279999991"/>
    <n v="1782.9743359999848"/>
    <n v="11848.32"/>
    <n v="0.2271"/>
    <n v="0.22070000000000001"/>
    <n v="33876.366070043194"/>
    <n v="1515.1984935999997"/>
    <n v="334.40430753751991"/>
    <n v="1849.6028011375197"/>
    <n v="126637.87848718069"/>
  </r>
  <r>
    <x v="231"/>
    <s v="Seattle Public Schools"/>
    <n v="2234"/>
    <s v="West Seattle High School"/>
    <n v="0.18729999999999999"/>
    <x v="1"/>
    <n v="1108.90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2"/>
    <s v="West Woodland Elementary School"/>
    <n v="6.4199999999999993E-2"/>
    <x v="1"/>
    <n v="468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277"/>
    <s v="Whitman Middle School"/>
    <n v="0.1512"/>
    <x v="1"/>
    <n v="650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92"/>
    <s v="Whittier Elementary School"/>
    <n v="7.1499999999999994E-2"/>
    <x v="1"/>
    <n v="408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581"/>
    <s v="Wing Luke Elementary School"/>
    <n v="0.69569999999999999"/>
    <x v="0"/>
    <n v="306.08"/>
    <n v="0"/>
    <n v="306.08"/>
    <n v="1.18"/>
    <n v="1.18"/>
    <n v="306.08"/>
    <n v="15"/>
    <n v="20.405333333333331"/>
    <n v="1.1000000000000001"/>
    <n v="36"/>
    <n v="808.05119999999999"/>
    <n v="0.89783466666666667"/>
    <n v="67585"/>
    <n v="68937"/>
    <n v="71602.584017066663"/>
    <n v="1432.3695138133335"/>
    <n v="11848.32"/>
    <n v="0.2271"/>
    <n v="0.22070000000000001"/>
    <n v="27214.903219734442"/>
    <n v="1217.2492255146665"/>
    <n v="268.64690407108691"/>
    <n v="1485.8961295857534"/>
    <n v="101735.75288020019"/>
  </r>
  <r>
    <x v="232"/>
    <s v="Sedro-Woolley School District"/>
    <n v="2521"/>
    <s v="Big Lake Elementary School"/>
    <n v="0.20330000000000001"/>
    <x v="1"/>
    <n v="250.4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3181"/>
    <s v="Cascade Middle School"/>
    <n v="0.52129999999999999"/>
    <x v="0"/>
    <n v="679.49"/>
    <n v="0"/>
    <n v="679.49"/>
    <n v="1.1200000000000001"/>
    <n v="1.1200000000000001"/>
    <n v="679.49"/>
    <n v="15"/>
    <n v="45.299333333333337"/>
    <n v="1.1000000000000001"/>
    <n v="36"/>
    <n v="1793.8536000000004"/>
    <n v="1.9931706666666671"/>
    <n v="67585"/>
    <n v="68937"/>
    <n v="150873.45224746672"/>
    <n v="3018.1387502933212"/>
    <n v="11848.32"/>
    <n v="0.2271"/>
    <n v="0.22070000000000001"/>
    <n v="58545.188100869425"/>
    <n v="2564.8598499626673"/>
    <n v="566.06456888676075"/>
    <n v="3130.9244188494281"/>
    <n v="215567.70351747889"/>
  </r>
  <r>
    <x v="232"/>
    <s v="Sedro-Woolley School District"/>
    <n v="2380"/>
    <s v="Central Elementary School"/>
    <n v="0.5877"/>
    <x v="0"/>
    <n v="448.3"/>
    <n v="0"/>
    <n v="448.3"/>
    <n v="1.1200000000000001"/>
    <n v="1.1200000000000001"/>
    <n v="448.3"/>
    <n v="15"/>
    <n v="29.886666666666667"/>
    <n v="1.1000000000000001"/>
    <n v="36"/>
    <n v="1183.5120000000002"/>
    <n v="1.3150133333333336"/>
    <n v="67585"/>
    <n v="68937"/>
    <n v="99540.197269333366"/>
    <n v="1991.2457898666617"/>
    <n v="11848.32"/>
    <n v="0.2271"/>
    <n v="0.22070000000000001"/>
    <n v="38625.745523289181"/>
    <n v="1692.1907176533339"/>
    <n v="373.46649138609081"/>
    <n v="2065.6572090394247"/>
    <n v="142222.84579152864"/>
  </r>
  <r>
    <x v="232"/>
    <s v="Sedro-Woolley School District"/>
    <n v="3403"/>
    <s v="Clear Lake Elementary School"/>
    <n v="0.4007"/>
    <x v="1"/>
    <n v="243.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5456"/>
    <s v="Connections Academy"/>
    <n v="0"/>
    <x v="1"/>
    <n v="24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3942"/>
    <s v="Evergreen Elementary School"/>
    <n v="0.62519999999999998"/>
    <x v="0"/>
    <n v="545.32000000000005"/>
    <n v="0"/>
    <n v="545.32000000000005"/>
    <n v="1.1200000000000001"/>
    <n v="1.1200000000000001"/>
    <n v="545.32000000000005"/>
    <n v="15"/>
    <n v="36.354666666666667"/>
    <n v="1.1000000000000001"/>
    <n v="36"/>
    <n v="1439.6448000000003"/>
    <n v="1.5996053333333335"/>
    <n v="67585"/>
    <n v="68937"/>
    <n v="121082.44562773337"/>
    <n v="2422.1863799466519"/>
    <n v="11848.32"/>
    <n v="0.2271"/>
    <n v="0.22070000000000001"/>
    <n v="46985.03579915248"/>
    <n v="2058.4105334613337"/>
    <n v="454.29120473491633"/>
    <n v="2512.7017381962501"/>
    <n v="173002.36954502875"/>
  </r>
  <r>
    <x v="232"/>
    <s v="Sedro-Woolley School District"/>
    <n v="2620"/>
    <s v="Lyman Elementary School"/>
    <n v="0.4385"/>
    <x v="1"/>
    <n v="15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2774"/>
    <s v="Mary Purcell Elementary School"/>
    <n v="0.65180000000000005"/>
    <x v="0"/>
    <n v="394.01"/>
    <n v="0"/>
    <n v="394.01"/>
    <n v="1.1200000000000001"/>
    <n v="1.1200000000000001"/>
    <n v="394.01"/>
    <n v="15"/>
    <n v="26.267333333333333"/>
    <n v="1.1000000000000001"/>
    <n v="36"/>
    <n v="1040.1864"/>
    <n v="1.1557626666666667"/>
    <n v="67585"/>
    <n v="68937"/>
    <n v="87485.686205866688"/>
    <n v="1750.1020603733195"/>
    <n v="11848.32"/>
    <n v="0.2271"/>
    <n v="0.22070000000000001"/>
    <n v="33948.092780796716"/>
    <n v="1487.2631377706666"/>
    <n v="328.23897450598611"/>
    <n v="1815.5021122766527"/>
    <n v="124999.38315931338"/>
  </r>
  <r>
    <x v="232"/>
    <s v="Sedro-Woolley School District"/>
    <n v="3402"/>
    <s v="Samish Elementary School"/>
    <n v="0.42430000000000001"/>
    <x v="1"/>
    <n v="180.6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2150"/>
    <s v="Sedro Woolley Senior High School"/>
    <n v="0.46760000000000002"/>
    <x v="1"/>
    <n v="1150.5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1537"/>
    <s v="State Street High School"/>
    <n v="0.57750000000000001"/>
    <x v="0"/>
    <n v="92.820000000000007"/>
    <n v="0"/>
    <n v="92.820000000000007"/>
    <n v="1.1200000000000001"/>
    <n v="1.1200000000000001"/>
    <n v="92.820000000000007"/>
    <n v="15"/>
    <n v="6.1880000000000006"/>
    <n v="1.1000000000000001"/>
    <n v="36"/>
    <n v="245.04480000000004"/>
    <n v="0.27227200000000007"/>
    <n v="67585"/>
    <n v="68937"/>
    <n v="20609.683494400007"/>
    <n v="412.28515327999776"/>
    <n v="11848.32"/>
    <n v="0.2271"/>
    <n v="0.22070000000000001"/>
    <n v="7997.4162379471381"/>
    <n v="350.36614412800009"/>
    <n v="77.325808009049624"/>
    <n v="427.69195213704973"/>
    <n v="29447.076837764194"/>
  </r>
  <r>
    <x v="233"/>
    <s v="Selah School District"/>
    <n v="5383"/>
    <s v="John Campbell Primary School"/>
    <n v="0.52949999999999997"/>
    <x v="0"/>
    <n v="509.16"/>
    <n v="0"/>
    <n v="509.16"/>
    <n v="1"/>
    <n v="1"/>
    <n v="509.16"/>
    <n v="15"/>
    <n v="33.944000000000003"/>
    <n v="1.1000000000000001"/>
    <n v="36"/>
    <n v="1344.1824000000001"/>
    <n v="1.4935360000000002"/>
    <n v="67585"/>
    <n v="68937"/>
    <n v="100940.63056000002"/>
    <n v="2019.2606719999894"/>
    <n v="11848.32"/>
    <n v="0.2271"/>
    <n v="0.22070000000000001"/>
    <n v="41065.160490006398"/>
    <n v="1715.9981872000001"/>
    <n v="378.72079991504"/>
    <n v="2094.7189871150399"/>
    <n v="146119.77070912145"/>
  </r>
  <r>
    <x v="233"/>
    <s v="Selah School District"/>
    <n v="5232"/>
    <s v="Robert Lince Early Learning Center"/>
    <n v="0.5333"/>
    <x v="0"/>
    <n v="264.32"/>
    <n v="0"/>
    <n v="264.32"/>
    <n v="1"/>
    <n v="1"/>
    <n v="264.32"/>
    <n v="15"/>
    <n v="17.621333333333332"/>
    <n v="1.1000000000000001"/>
    <n v="36"/>
    <n v="697.8048"/>
    <n v="0.77533866666666662"/>
    <n v="67585"/>
    <n v="68937"/>
    <n v="52401.263786666663"/>
    <n v="1048.2578773333371"/>
    <n v="11848.32"/>
    <n v="0.2271"/>
    <n v="0.22070000000000001"/>
    <n v="21318.138150519466"/>
    <n v="890.82536106666669"/>
    <n v="196.60515718741334"/>
    <n v="1087.43051825408"/>
    <n v="75855.090332773558"/>
  </r>
  <r>
    <x v="233"/>
    <s v="Selah School District"/>
    <n v="5560"/>
    <s v="Selah Academy Auxiliary"/>
    <n v="0.05"/>
    <x v="1"/>
    <n v="3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561"/>
    <s v="Selah Academy BPL"/>
    <n v="0.48530000000000001"/>
    <x v="1"/>
    <n v="15.2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4272"/>
    <s v="Selah Academy Online"/>
    <n v="0.49120000000000003"/>
    <x v="1"/>
    <n v="31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2388"/>
    <s v="Selah High School"/>
    <n v="0.46089999999999998"/>
    <x v="1"/>
    <n v="1028.7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231"/>
    <s v="Selah HomeLink"/>
    <n v="0.28689999999999999"/>
    <x v="1"/>
    <n v="53.2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384"/>
    <s v="Selah Intermediate School"/>
    <n v="0.55289999999999995"/>
    <x v="0"/>
    <n v="815.15"/>
    <n v="0"/>
    <n v="815.15"/>
    <n v="1"/>
    <n v="1"/>
    <n v="815.15"/>
    <n v="15"/>
    <n v="54.343333333333334"/>
    <n v="1.1000000000000001"/>
    <n v="36"/>
    <n v="2151.9960000000001"/>
    <n v="2.3911066666666669"/>
    <n v="67585"/>
    <n v="68937"/>
    <n v="161602.94406666668"/>
    <n v="3232.7762133333308"/>
    <n v="11848.32"/>
    <n v="0.2271"/>
    <n v="0.22070000000000001"/>
    <n v="65744.099248622675"/>
    <n v="2747.2620046666671"/>
    <n v="606.32072442993342"/>
    <n v="3353.5827290966004"/>
    <n v="233933.40225771931"/>
  </r>
  <r>
    <x v="233"/>
    <s v="Selah School District"/>
    <n v="5385"/>
    <s v="Selah Middle School"/>
    <n v="0.53359999999999996"/>
    <x v="0"/>
    <n v="826.95"/>
    <n v="0"/>
    <n v="826.95"/>
    <n v="1"/>
    <n v="1"/>
    <n v="826.95"/>
    <n v="15"/>
    <n v="55.13"/>
    <n v="1.1000000000000001"/>
    <n v="36"/>
    <n v="2183.1480000000001"/>
    <n v="2.4257200000000001"/>
    <n v="67585"/>
    <n v="68937"/>
    <n v="163942.2862"/>
    <n v="3279.5734400000074"/>
    <n v="11848.32"/>
    <n v="0.2271"/>
    <n v="0.22070000000000001"/>
    <n v="66695.801844628004"/>
    <n v="2787.0309940000002"/>
    <n v="615.09774037580007"/>
    <n v="3402.1287343758004"/>
    <n v="237319.7902190038"/>
  </r>
  <r>
    <x v="234"/>
    <s v="Selkirk School District"/>
    <n v="5075"/>
    <s v="Selkirk Elementary"/>
    <n v="0.59299999999999997"/>
    <x v="0"/>
    <n v="105.58"/>
    <n v="0"/>
    <n v="105.58"/>
    <n v="1"/>
    <n v="1"/>
    <n v="105.58"/>
    <n v="15"/>
    <n v="7.0386666666666668"/>
    <n v="1.1000000000000001"/>
    <n v="36"/>
    <n v="278.73120000000006"/>
    <n v="0.30970133333333338"/>
    <n v="67585"/>
    <n v="68937"/>
    <n v="20931.164613333338"/>
    <n v="418.7162026666665"/>
    <n v="11848.32"/>
    <n v="0.2271"/>
    <n v="0.22070000000000001"/>
    <n v="8515.3186513765359"/>
    <n v="355.83134693333341"/>
    <n v="78.531978268186691"/>
    <n v="434.36332520152007"/>
    <n v="30299.562792578061"/>
  </r>
  <r>
    <x v="234"/>
    <s v="Selkirk School District"/>
    <n v="5226"/>
    <s v="Selkirk High School"/>
    <n v="0.39229999999999998"/>
    <x v="1"/>
    <n v="68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4"/>
    <s v="Selkirk School District"/>
    <n v="5225"/>
    <s v="Selkirk Middle School"/>
    <n v="0.53169999999999995"/>
    <x v="0"/>
    <n v="57.91"/>
    <n v="0"/>
    <n v="57.91"/>
    <n v="1"/>
    <n v="1"/>
    <n v="57.91"/>
    <n v="15"/>
    <n v="3.8606666666666665"/>
    <n v="1.1000000000000001"/>
    <n v="36"/>
    <n v="152.88239999999999"/>
    <n v="0.16986933333333332"/>
    <n v="67585"/>
    <n v="68937"/>
    <n v="11480.618893333332"/>
    <n v="229.66333866666719"/>
    <n v="11848.32"/>
    <n v="0.2271"/>
    <n v="0.22070000000000001"/>
    <n v="4670.6014690397333"/>
    <n v="195.17137053333335"/>
    <n v="43.074321476706672"/>
    <n v="238.24569201004002"/>
    <n v="16619.129393049774"/>
  </r>
  <r>
    <x v="235"/>
    <s v="Sequim School District"/>
    <n v="5613"/>
    <s v="Dungeness Virtual School"/>
    <n v="0.3962"/>
    <x v="1"/>
    <n v="5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4378"/>
    <s v="Greywolf Elementary School"/>
    <n v="0.45860000000000001"/>
    <x v="1"/>
    <n v="511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2722"/>
    <s v="Helen Haller Elementary School"/>
    <n v="0.48820000000000002"/>
    <x v="1"/>
    <n v="499.3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1708"/>
    <s v="Olympic Peninsula Academy"/>
    <n v="0.34089999999999998"/>
    <x v="1"/>
    <n v="91.9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4519"/>
    <s v="Sequim Middle School"/>
    <n v="0.46250000000000002"/>
    <x v="1"/>
    <n v="546.05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2471"/>
    <s v="Sequim Senior High"/>
    <n v="0.36840000000000001"/>
    <x v="1"/>
    <n v="807.9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6"/>
    <s v="Shaw Island School District"/>
    <n v="3725"/>
    <s v="Shaw Island Elementary School"/>
    <n v="0"/>
    <x v="1"/>
    <n v="8.300000000000000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7"/>
    <s v="Shelton School District"/>
    <n v="3291"/>
    <s v="Bordeaux Elementary School"/>
    <n v="0.64459999999999995"/>
    <x v="0"/>
    <n v="436.6"/>
    <n v="0"/>
    <n v="436.6"/>
    <n v="1"/>
    <n v="1"/>
    <n v="436.6"/>
    <n v="15"/>
    <n v="29.106666666666669"/>
    <n v="1.1000000000000001"/>
    <n v="36"/>
    <n v="1152.6240000000003"/>
    <n v="1.2806933333333337"/>
    <n v="67585"/>
    <n v="68937"/>
    <n v="86555.658933333354"/>
    <n v="1731.4973866666696"/>
    <n v="11848.32"/>
    <n v="0.2271"/>
    <n v="0.22070000000000001"/>
    <n v="35212.996052197341"/>
    <n v="1471.4526053333338"/>
    <n v="324.74958999706678"/>
    <n v="1796.2021953304006"/>
    <n v="125296.35456752777"/>
  </r>
  <r>
    <x v="237"/>
    <s v="Shelton School District"/>
    <n v="5621"/>
    <s v="Cedar High School"/>
    <n v="0.71879999999999999"/>
    <x v="0"/>
    <n v="68.059999999999988"/>
    <n v="0"/>
    <n v="68.059999999999988"/>
    <n v="1"/>
    <n v="1"/>
    <n v="68.059999999999988"/>
    <n v="15"/>
    <n v="4.5373333333333328"/>
    <n v="1.1000000000000001"/>
    <n v="36"/>
    <n v="179.67840000000001"/>
    <n v="0.19964266666666669"/>
    <n v="67585"/>
    <n v="68937"/>
    <n v="13492.849626666668"/>
    <n v="269.91688533333399"/>
    <n v="11848.32"/>
    <n v="0.2271"/>
    <n v="0.22070000000000001"/>
    <n v="5489.2270071290677"/>
    <n v="229.3794418666667"/>
    <n v="50.62404281997334"/>
    <n v="280.00348468664004"/>
    <n v="19531.997003815712"/>
  </r>
  <r>
    <x v="237"/>
    <s v="Shelton School District"/>
    <n v="4288"/>
    <s v="Choice Middle and High School"/>
    <n v="0.67330000000000001"/>
    <x v="0"/>
    <n v="130.11000000000001"/>
    <n v="0"/>
    <n v="130.11000000000001"/>
    <n v="1"/>
    <n v="1"/>
    <n v="130.11000000000001"/>
    <n v="15"/>
    <n v="8.6740000000000013"/>
    <n v="1.1000000000000001"/>
    <n v="36"/>
    <n v="343.49040000000014"/>
    <n v="0.38165600000000016"/>
    <n v="67585"/>
    <n v="68937"/>
    <n v="25794.220760000011"/>
    <n v="515.99891199999911"/>
    <n v="11848.32"/>
    <n v="0.2271"/>
    <n v="0.22070000000000001"/>
    <n v="10493.730912394403"/>
    <n v="438.50366120000024"/>
    <n v="96.777758026840061"/>
    <n v="535.28141922684028"/>
    <n v="37339.232003621248"/>
  </r>
  <r>
    <x v="237"/>
    <s v="Shelton School District"/>
    <n v="2745"/>
    <s v="Evergreen Elementary School"/>
    <n v="0.87849999999999995"/>
    <x v="0"/>
    <n v="445.34"/>
    <n v="0"/>
    <n v="445.34"/>
    <n v="1"/>
    <n v="1"/>
    <n v="445.34"/>
    <n v="15"/>
    <n v="29.68933333333333"/>
    <n v="1.1000000000000001"/>
    <n v="36"/>
    <n v="1175.6976"/>
    <n v="1.3063306666666665"/>
    <n v="67585"/>
    <n v="68937"/>
    <n v="88288.358106666652"/>
    <n v="1766.1590613333392"/>
    <n v="11848.32"/>
    <n v="0.2271"/>
    <n v="0.22070000000000001"/>
    <n v="35917.901195340259"/>
    <n v="1500.9086194666666"/>
    <n v="331.25053231629335"/>
    <n v="1832.15915178296"/>
    <n v="127804.57751512322"/>
  </r>
  <r>
    <x v="237"/>
    <s v="Shelton School District"/>
    <n v="3292"/>
    <s v="Mountain View Elementary"/>
    <n v="0.66080000000000005"/>
    <x v="0"/>
    <n v="485.85"/>
    <n v="0"/>
    <n v="485.85"/>
    <n v="1"/>
    <n v="1"/>
    <n v="485.85"/>
    <n v="15"/>
    <n v="32.39"/>
    <n v="1.1000000000000001"/>
    <n v="36"/>
    <n v="1282.6440000000002"/>
    <n v="1.4251600000000002"/>
    <n v="67585"/>
    <n v="68937"/>
    <n v="96319.438600000009"/>
    <n v="1926.8163200000126"/>
    <n v="11848.32"/>
    <n v="0.2271"/>
    <n v="0.22070000000000001"/>
    <n v="39185.144599084007"/>
    <n v="1637.4375820000005"/>
    <n v="361.38247434740009"/>
    <n v="1998.8200563474006"/>
    <n v="139430.21957543143"/>
  </r>
  <r>
    <x v="237"/>
    <s v="Shelton School District"/>
    <n v="4363"/>
    <s v="Oakland Bay Junior High School"/>
    <n v="0.64390000000000003"/>
    <x v="0"/>
    <n v="556.64"/>
    <n v="0"/>
    <n v="556.64"/>
    <n v="1"/>
    <n v="1"/>
    <n v="556.64"/>
    <n v="15"/>
    <n v="37.109333333333332"/>
    <n v="1.1000000000000001"/>
    <n v="36"/>
    <n v="1469.5296000000001"/>
    <n v="1.6328106666666669"/>
    <n v="67585"/>
    <n v="68937"/>
    <n v="110353.50890666668"/>
    <n v="2207.5600213333237"/>
    <n v="11848.32"/>
    <n v="0.2271"/>
    <n v="0.22070000000000001"/>
    <n v="44894.55364749227"/>
    <n v="1876.0178154666669"/>
    <n v="414.03713187349342"/>
    <n v="2290.0549473401602"/>
    <n v="159745.67752283247"/>
  </r>
  <r>
    <x v="237"/>
    <s v="Shelton School District"/>
    <n v="4586"/>
    <s v="Olympic Middle School"/>
    <n v="0.71199999999999997"/>
    <x v="0"/>
    <n v="593.79999999999995"/>
    <n v="0"/>
    <n v="593.79999999999995"/>
    <n v="1"/>
    <n v="1"/>
    <n v="593.79999999999995"/>
    <n v="15"/>
    <n v="39.586666666666666"/>
    <n v="1.1000000000000001"/>
    <n v="36"/>
    <n v="1567.6320000000003"/>
    <n v="1.7418133333333337"/>
    <n v="67585"/>
    <n v="68937"/>
    <n v="117720.45413333336"/>
    <n v="2354.9316266666574"/>
    <n v="11848.32"/>
    <n v="0.2271"/>
    <n v="0.22070000000000001"/>
    <n v="47891.61029728534"/>
    <n v="2001.2564293333337"/>
    <n v="441.67729395386675"/>
    <n v="2442.9337232872003"/>
    <n v="170409.92978057257"/>
  </r>
  <r>
    <x v="237"/>
    <s v="Shelton School District"/>
    <n v="3241"/>
    <s v="Shelton High School"/>
    <n v="0.57850000000000001"/>
    <x v="0"/>
    <n v="1515.52"/>
    <n v="0"/>
    <n v="1515.52"/>
    <n v="1"/>
    <n v="1"/>
    <n v="1515.52"/>
    <n v="15"/>
    <n v="101.03466666666667"/>
    <n v="1.1000000000000001"/>
    <n v="36"/>
    <n v="4000.9728000000005"/>
    <n v="4.4455253333333342"/>
    <n v="67585"/>
    <n v="68937"/>
    <n v="300450.82965333341"/>
    <n v="6010.35025066667"/>
    <n v="11848.32"/>
    <n v="0.2271"/>
    <n v="0.22070000000000001"/>
    <n v="122230.87443203415"/>
    <n v="5107.6863317333346"/>
    <n v="1127.2663734135469"/>
    <n v="6234.9527051468813"/>
    <n v="434927.00704118109"/>
  </r>
  <r>
    <x v="237"/>
    <s v="Shelton School District"/>
    <n v="5548"/>
    <s v="Shelton Open Doors"/>
    <n v="0.51129999999999998"/>
    <x v="0"/>
    <n v="53.86"/>
    <n v="0"/>
    <n v="53.86"/>
    <n v="1"/>
    <n v="1"/>
    <n v="53.86"/>
    <n v="15"/>
    <n v="3.5906666666666665"/>
    <n v="1.1000000000000001"/>
    <n v="36"/>
    <n v="142.19040000000001"/>
    <n v="0.15798933333333334"/>
    <n v="67585"/>
    <n v="68937"/>
    <n v="10677.709093333335"/>
    <n v="213.60157866666668"/>
    <n v="11848.32"/>
    <n v="0.2271"/>
    <n v="0.22070000000000001"/>
    <n v="4343.9577814277336"/>
    <n v="181.52184453333336"/>
    <n v="40.061871088506678"/>
    <n v="221.58371562184004"/>
    <n v="15456.852169049575"/>
  </r>
  <r>
    <x v="238"/>
    <s v="Shoreline School District"/>
    <n v="3674"/>
    <s v="Albert Einstein Middle School"/>
    <n v="0.26379999999999998"/>
    <x v="1"/>
    <n v="1124.6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990"/>
    <s v="Briarcrest Elementary"/>
    <n v="0.33860000000000001"/>
    <x v="1"/>
    <n v="444.4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230"/>
    <s v="Brookside Elementary"/>
    <n v="0.14949999999999999"/>
    <x v="1"/>
    <n v="397.3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942"/>
    <s v="Cascade K-8 Community School"/>
    <n v="0.23250000000000001"/>
    <x v="1"/>
    <n v="208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104"/>
    <s v="Echo Lake Elementary School"/>
    <n v="0.3629"/>
    <x v="1"/>
    <n v="393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5593"/>
    <s v="Edwin Pratt Learning Center"/>
    <n v="0.73270000000000002"/>
    <x v="0"/>
    <n v="0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667"/>
    <s v="Handicapped Contractual Services"/>
    <n v="0.17399999999999999"/>
    <x v="1"/>
    <n v="7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231"/>
    <s v="Highland Terrace Elementary"/>
    <n v="0.1235"/>
    <x v="1"/>
    <n v="370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771"/>
    <s v="Home Education Exchange"/>
    <n v="5.6099999999999997E-2"/>
    <x v="1"/>
    <n v="146.5500000000000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387"/>
    <s v="Kellogg Middle School"/>
    <n v="0.28160000000000002"/>
    <x v="1"/>
    <n v="984.5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185"/>
    <s v="Lake Forest Park Elementary"/>
    <n v="0.24479999999999999"/>
    <x v="1"/>
    <n v="450.6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527"/>
    <s v="Melvin G Syre Elementary"/>
    <n v="0.1467"/>
    <x v="1"/>
    <n v="439.1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958"/>
    <s v="Meridian Park Elementary School"/>
    <n v="0.27089999999999997"/>
    <x v="1"/>
    <n v="507.1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489"/>
    <s v="Parkwood Elementary"/>
    <n v="0.34100000000000003"/>
    <x v="1"/>
    <n v="368.4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703"/>
    <s v="Ridgecrest Elementary"/>
    <n v="0.27600000000000002"/>
    <x v="1"/>
    <n v="447.9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343"/>
    <s v="Shorecrest High School"/>
    <n v="0.2727"/>
    <x v="1"/>
    <n v="1483.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921"/>
    <s v="Shorewood High School"/>
    <n v="0.26729999999999998"/>
    <x v="1"/>
    <n v="1508.57000000000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9"/>
    <s v="Skamania School District"/>
    <n v="3405"/>
    <s v="Skamania Elementary"/>
    <n v="0.52629999999999999"/>
    <x v="0"/>
    <n v="63.1"/>
    <n v="0"/>
    <n v="63.1"/>
    <n v="1"/>
    <n v="1"/>
    <n v="63.1"/>
    <n v="15"/>
    <n v="4.206666666666667"/>
    <n v="1.1000000000000001"/>
    <n v="36"/>
    <n v="166.58400000000003"/>
    <n v="0.18509333333333336"/>
    <n v="67585"/>
    <n v="68937"/>
    <n v="12509.532933333336"/>
    <n v="250.24618666666538"/>
    <n v="11848.32"/>
    <n v="0.2271"/>
    <n v="0.22070000000000001"/>
    <n v="5089.1893057573343"/>
    <n v="212.66298533333332"/>
    <n v="46.934720863066666"/>
    <n v="259.5977061964"/>
    <n v="18108.566131953732"/>
  </r>
  <r>
    <x v="240"/>
    <s v="Skykomish School District"/>
    <n v="2512"/>
    <s v="Skykomish Elementary School"/>
    <n v="0.78100000000000003"/>
    <x v="0"/>
    <n v="33.799999999999997"/>
    <n v="0"/>
    <n v="33.799999999999997"/>
    <n v="1.18"/>
    <n v="1.18"/>
    <n v="33.799999999999997"/>
    <n v="15"/>
    <n v="2.253333333333333"/>
    <n v="1.1000000000000001"/>
    <n v="36"/>
    <n v="89.231999999999985"/>
    <n v="9.9146666666666647E-2"/>
    <n v="67585"/>
    <n v="68937"/>
    <n v="7906.9764106666653"/>
    <n v="158.17462613333191"/>
    <n v="11848.32"/>
    <n v="0.2271"/>
    <n v="0.22070000000000001"/>
    <n v="3005.3049164500258"/>
    <n v="134.41918394666664"/>
    <n v="29.666313897029326"/>
    <n v="164.08549784369598"/>
    <n v="11234.541451093719"/>
  </r>
  <r>
    <x v="240"/>
    <s v="Skykomish School District"/>
    <n v="2513"/>
    <s v="Skykomish High School"/>
    <n v="0.71160000000000001"/>
    <x v="0"/>
    <n v="11.14"/>
    <n v="0"/>
    <n v="11.14"/>
    <n v="1.18"/>
    <n v="1.18"/>
    <n v="11.14"/>
    <n v="15"/>
    <n v="0.7426666666666667"/>
    <n v="1.1000000000000001"/>
    <n v="36"/>
    <n v="29.409600000000001"/>
    <n v="3.2677333333333336E-2"/>
    <n v="67585"/>
    <n v="68937"/>
    <n v="2606.0271365333338"/>
    <n v="52.132110506666322"/>
    <n v="11848.32"/>
    <n v="0.2271"/>
    <n v="0.22070000000000001"/>
    <n v="990.5058215755414"/>
    <n v="44.302654117333333"/>
    <n v="9.7775957636954676"/>
    <n v="54.080249881028799"/>
    <n v="3702.7453184965707"/>
  </r>
  <r>
    <x v="241"/>
    <s v="Snohomish School District"/>
    <n v="4265"/>
    <s v="AIM High School"/>
    <n v="0.24859999999999999"/>
    <x v="1"/>
    <n v="149.1400000000000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66"/>
    <s v="Cascade View Elementary"/>
    <n v="0.24629999999999999"/>
    <x v="1"/>
    <n v="315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305"/>
    <s v="Cathcart Elementary"/>
    <n v="0.25559999999999999"/>
    <x v="1"/>
    <n v="399.3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95"/>
    <s v="Centennial Middle School"/>
    <n v="0.23130000000000001"/>
    <x v="1"/>
    <n v="773.5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446"/>
    <s v="Central Elementary"/>
    <n v="0.43940000000000001"/>
    <x v="1"/>
    <n v="170.6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241"/>
    <s v="Dutch Hill Elementary"/>
    <n v="0.13020000000000001"/>
    <x v="1"/>
    <n v="533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005"/>
    <s v="Emerson Elementary"/>
    <n v="0.47039999999999998"/>
    <x v="1"/>
    <n v="208.5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5128"/>
    <s v="Glacier Peak High School"/>
    <n v="0.1026"/>
    <x v="1"/>
    <n v="1677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981"/>
    <s v="High School Re Entry"/>
    <n v="0.25919999999999999"/>
    <x v="1"/>
    <n v="5.8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5100"/>
    <s v="Little Cedars Elementary School"/>
    <n v="9.5899999999999999E-2"/>
    <x v="1"/>
    <n v="572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073"/>
    <s v="Machias Elementary"/>
    <n v="0.1615"/>
    <x v="1"/>
    <n v="505.7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1904"/>
    <s v="Parent Partnership"/>
    <n v="0.13650000000000001"/>
    <x v="1"/>
    <n v="245.4699999999999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561"/>
    <s v="Riverview Elementary"/>
    <n v="0.23230000000000001"/>
    <x v="1"/>
    <n v="479.1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184"/>
    <s v="Seattle Hill Elementary"/>
    <n v="0.1615"/>
    <x v="1"/>
    <n v="543.830000000000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1730"/>
    <s v="Snohomish Center"/>
    <n v="0.1825"/>
    <x v="1"/>
    <n v="9.119999999999999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428"/>
    <s v="Snohomish High School"/>
    <n v="0.2029"/>
    <x v="1"/>
    <n v="1541.9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83"/>
    <s v="Totem Falls"/>
    <n v="7.2599999999999998E-2"/>
    <x v="1"/>
    <n v="391.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145"/>
    <s v="Valley View Middle School"/>
    <n v="0.14799999999999999"/>
    <x v="1"/>
    <n v="674.3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015"/>
    <s v="Cascade View Elementary School"/>
    <n v="2.6800000000000001E-2"/>
    <x v="1"/>
    <n v="546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4397"/>
    <s v="Chief Kanim Middle School"/>
    <n v="6.7299999999999999E-2"/>
    <x v="1"/>
    <n v="457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4308"/>
    <s v="Edwin R Opstad Elementary"/>
    <n v="0.1222"/>
    <x v="1"/>
    <n v="504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22"/>
    <s v="Fall City Elementary"/>
    <n v="9.2799999999999994E-2"/>
    <x v="1"/>
    <n v="46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850"/>
    <s v="Mount Si High School"/>
    <n v="8.8999999999999996E-2"/>
    <x v="1"/>
    <n v="1992.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87"/>
    <s v="North Bend Elementary School"/>
    <n v="0.153"/>
    <x v="1"/>
    <n v="448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181"/>
    <s v="Snoqualmie Access"/>
    <n v="0"/>
    <x v="1"/>
    <n v="16.3999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88"/>
    <s v="Snoqualmie Elementary"/>
    <n v="0.13389999999999999"/>
    <x v="1"/>
    <n v="392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124"/>
    <s v="Snoqualmie Middle School"/>
    <n v="9.1499999999999998E-2"/>
    <x v="1"/>
    <n v="421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296"/>
    <s v="Snoqualmie Parent Partnership Program"/>
    <n v="3.1699999999999999E-2"/>
    <x v="1"/>
    <n v="119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374"/>
    <s v="SVSD OPEN DOORS"/>
    <n v="0.30649999999999999"/>
    <x v="1"/>
    <n v="33.200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457"/>
    <s v="Timber Ridge Elementary School"/>
    <n v="2.8799999999999999E-2"/>
    <x v="1"/>
    <n v="641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135"/>
    <s v="Twin Falls Middle School"/>
    <n v="0.14169999999999999"/>
    <x v="1"/>
    <n v="478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1502"/>
    <s v="Two Rivers School"/>
    <n v="0.2026"/>
    <x v="1"/>
    <n v="333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3"/>
    <s v="Soap Lake School District"/>
    <n v="1518"/>
    <s v="RISE Academy"/>
    <n v="0.76329999999999998"/>
    <x v="0"/>
    <n v="36.65"/>
    <n v="0"/>
    <n v="36.65"/>
    <n v="1"/>
    <n v="1"/>
    <n v="36.65"/>
    <n v="15"/>
    <n v="2.4433333333333334"/>
    <n v="1.1000000000000001"/>
    <n v="36"/>
    <n v="96.756"/>
    <n v="0.10750666666666667"/>
    <n v="67585"/>
    <n v="68937"/>
    <n v="7265.8380666666671"/>
    <n v="145.34901333333255"/>
    <n v="11848.32"/>
    <n v="0.2271"/>
    <n v="0.22070000000000001"/>
    <n v="2955.9237409826665"/>
    <n v="123.51978466666667"/>
    <n v="27.260816475933336"/>
    <n v="150.78060114260001"/>
    <n v="10517.891422125267"/>
  </r>
  <r>
    <x v="243"/>
    <s v="Soap Lake School District"/>
    <n v="2694"/>
    <s v="Soap Lake Elementary"/>
    <n v="0.87260000000000004"/>
    <x v="0"/>
    <n v="227.35"/>
    <n v="0"/>
    <n v="227.35"/>
    <n v="1"/>
    <n v="1"/>
    <n v="227.35"/>
    <n v="15"/>
    <n v="15.156666666666666"/>
    <n v="1.1000000000000001"/>
    <n v="36"/>
    <n v="600.20400000000006"/>
    <n v="0.66689333333333345"/>
    <n v="67585"/>
    <n v="68937"/>
    <n v="45071.985933333344"/>
    <n v="901.63978666666662"/>
    <n v="11848.32"/>
    <n v="0.2271"/>
    <n v="0.22070000000000001"/>
    <n v="18336.405525577338"/>
    <n v="766.22709533333352"/>
    <n v="169.10631994006673"/>
    <n v="935.33341527340031"/>
    <n v="65245.364660850755"/>
  </r>
  <r>
    <x v="243"/>
    <s v="Soap Lake School District"/>
    <n v="3089"/>
    <s v="Soap Lake Middle &amp; High School"/>
    <n v="0.81989999999999996"/>
    <x v="0"/>
    <n v="273.42"/>
    <n v="0"/>
    <n v="273.42"/>
    <n v="1"/>
    <n v="1"/>
    <n v="273.42"/>
    <n v="15"/>
    <n v="18.228000000000002"/>
    <n v="1.1000000000000001"/>
    <n v="36"/>
    <n v="721.82880000000011"/>
    <n v="0.80203200000000008"/>
    <n v="67585"/>
    <n v="68937"/>
    <n v="54205.332720000006"/>
    <n v="1084.3472639999964"/>
    <n v="11848.32"/>
    <n v="0.2271"/>
    <n v="0.22070000000000001"/>
    <n v="22052.078288116802"/>
    <n v="921.49466640000014"/>
    <n v="203.37387287448004"/>
    <n v="1124.8685392744801"/>
    <n v="78466.626811391281"/>
  </r>
  <r>
    <x v="244"/>
    <s v="South Bend School District"/>
    <n v="2804"/>
    <s v="Mike Morris Elementary"/>
    <n v="0.7944"/>
    <x v="0"/>
    <n v="266.22000000000003"/>
    <n v="0"/>
    <n v="266.22000000000003"/>
    <n v="1"/>
    <n v="1"/>
    <n v="266.22000000000003"/>
    <n v="15"/>
    <n v="17.748000000000001"/>
    <n v="1.1000000000000001"/>
    <n v="36"/>
    <n v="702.82080000000019"/>
    <n v="0.78091200000000016"/>
    <n v="67585"/>
    <n v="68937"/>
    <n v="52777.937520000014"/>
    <n v="1055.7930239999987"/>
    <n v="11848.32"/>
    <n v="0.2271"/>
    <n v="0.22070000000000001"/>
    <n v="21471.378399028807"/>
    <n v="897.22884240000019"/>
    <n v="198.01840551768004"/>
    <n v="1095.2472479176802"/>
    <n v="76400.356190946506"/>
  </r>
  <r>
    <x v="244"/>
    <s v="South Bend School District"/>
    <n v="5243"/>
    <s v="Pacific Virtual Learning"/>
    <n v="0.14799999999999999"/>
    <x v="1"/>
    <n v="49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4"/>
    <s v="South Bend School District"/>
    <n v="2214"/>
    <s v="South Bend High School"/>
    <n v="0.65859999999999996"/>
    <x v="0"/>
    <n v="260.77999999999997"/>
    <n v="0"/>
    <n v="260.77999999999997"/>
    <n v="1"/>
    <n v="1"/>
    <n v="260.77999999999997"/>
    <n v="15"/>
    <n v="17.385333333333332"/>
    <n v="1.1000000000000001"/>
    <n v="36"/>
    <n v="688.45920000000001"/>
    <n v="0.76495466666666667"/>
    <n v="67585"/>
    <n v="68937"/>
    <n v="51699.461146666668"/>
    <n v="1034.2187093333341"/>
    <n v="11848.32"/>
    <n v="0.2271"/>
    <n v="0.22070000000000001"/>
    <n v="21032.627371717866"/>
    <n v="878.89466426666672"/>
    <n v="193.97205240365335"/>
    <n v="1072.8667166703201"/>
    <n v="74839.173944388196"/>
  </r>
  <r>
    <x v="245"/>
    <s v="South Kitsap School District"/>
    <n v="4029"/>
    <s v="Burley Glenwood Elementary"/>
    <n v="0.33739999999999998"/>
    <x v="1"/>
    <n v="410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680"/>
    <s v="Cedar Heights Middle School"/>
    <n v="0.3987"/>
    <x v="1"/>
    <n v="602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899"/>
    <s v="Discovery"/>
    <n v="0.61609999999999998"/>
    <x v="0"/>
    <n v="143.81"/>
    <n v="0"/>
    <n v="143.81"/>
    <n v="1.18"/>
    <n v="1.18"/>
    <n v="143.81"/>
    <n v="15"/>
    <n v="9.5873333333333335"/>
    <n v="1.1000000000000001"/>
    <n v="36"/>
    <n v="379.65840000000003"/>
    <n v="0.4218426666666667"/>
    <n v="67585"/>
    <n v="68937"/>
    <n v="33642.079219466672"/>
    <n v="672.99091669332847"/>
    <n v="11848.32"/>
    <n v="0.2271"/>
    <n v="0.22070000000000001"/>
    <n v="12786.772190375099"/>
    <n v="571.91783560266663"/>
    <n v="126.22226631750853"/>
    <n v="698.1401019201752"/>
    <n v="47799.982428455274"/>
  </r>
  <r>
    <x v="245"/>
    <s v="South Kitsap School District"/>
    <n v="2641"/>
    <s v="East Port Orchard Elementary"/>
    <n v="0.53059999999999996"/>
    <x v="0"/>
    <n v="420.8"/>
    <n v="0"/>
    <n v="420.8"/>
    <n v="1.18"/>
    <n v="1.18"/>
    <n v="420.8"/>
    <n v="15"/>
    <n v="28.053333333333335"/>
    <n v="1.1000000000000001"/>
    <n v="36"/>
    <n v="1110.9120000000003"/>
    <n v="1.2343466666666669"/>
    <n v="67585"/>
    <n v="68937"/>
    <n v="98439.516970666693"/>
    <n v="1969.2272981333081"/>
    <n v="11848.32"/>
    <n v="0.2271"/>
    <n v="0.22070000000000001"/>
    <n v="37415.157066336425"/>
    <n v="1673.4790711466667"/>
    <n v="369.33683100206935"/>
    <n v="2042.8159021487361"/>
    <n v="139866.71723728516"/>
  </r>
  <r>
    <x v="245"/>
    <s v="South Kitsap School District"/>
    <n v="1718"/>
    <s v="Explorer Academy"/>
    <n v="0.28949999999999998"/>
    <x v="1"/>
    <n v="281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48"/>
    <s v="Hidden Creek Elementary School"/>
    <n v="0.37530000000000002"/>
    <x v="1"/>
    <n v="360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142"/>
    <s v="John Sedgwick Middle School"/>
    <n v="0.30919999999999997"/>
    <x v="1"/>
    <n v="714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079"/>
    <s v="Manchester Elementary School"/>
    <n v="0.33300000000000002"/>
    <x v="1"/>
    <n v="389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046"/>
    <s v="Marcus Whitman Middle School"/>
    <n v="0.45610000000000001"/>
    <x v="1"/>
    <n v="702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50"/>
    <s v="Mullenix Ridge Elementary School"/>
    <n v="0.2485"/>
    <x v="1"/>
    <n v="351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995"/>
    <s v="Olalla Elementary School"/>
    <n v="0.34489999999999998"/>
    <x v="1"/>
    <n v="256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650"/>
    <s v="Orchard Heights Elementary"/>
    <n v="0.44019999999999998"/>
    <x v="1"/>
    <n v="556.32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5562"/>
    <s v="Pacific Northwest Connections Academy"/>
    <n v="6.0000000000000001E-3"/>
    <x v="1"/>
    <n v="1172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49"/>
    <s v="Sidney Glen Elementary School"/>
    <n v="0.4168"/>
    <x v="1"/>
    <n v="408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110"/>
    <s v="South Colby Elementary"/>
    <n v="0.2356"/>
    <x v="1"/>
    <n v="293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272"/>
    <s v="South Kitsap High School"/>
    <n v="0.33529999999999999"/>
    <x v="1"/>
    <n v="2345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141"/>
    <s v="Sunnyslope Elementary School"/>
    <n v="0.31340000000000001"/>
    <x v="1"/>
    <n v="444.8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1682"/>
    <s v="South Whidbey Academy"/>
    <n v="0.54530000000000001"/>
    <x v="0"/>
    <n v="34.26"/>
    <n v="0"/>
    <n v="34.26"/>
    <n v="1.2"/>
    <n v="1.24"/>
    <n v="34.26"/>
    <n v="15"/>
    <n v="2.2839999999999998"/>
    <n v="1.1000000000000001"/>
    <n v="36"/>
    <n v="90.446399999999997"/>
    <n v="0.100496"/>
    <n v="67585"/>
    <n v="68937"/>
    <n v="8150.4265919999998"/>
    <n v="440.16042048000054"/>
    <n v="11848.32"/>
    <n v="0.2271"/>
    <n v="0.22070000000000001"/>
    <n v="3138.8140505631363"/>
    <n v="143.17645020800001"/>
    <n v="31.599042560905602"/>
    <n v="174.77549276890562"/>
    <n v="11904.176555812042"/>
  </r>
  <r>
    <x v="246"/>
    <s v="South Whidbey School District"/>
    <n v="4321"/>
    <s v="South Whidbey Elementary"/>
    <n v="0.29570000000000002"/>
    <x v="1"/>
    <n v="583.15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4149"/>
    <s v="South Whidbey High School"/>
    <n v="0.2117"/>
    <x v="1"/>
    <n v="404.97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2511"/>
    <s v="South Whidbey Middle"/>
    <n v="0.30320000000000003"/>
    <x v="1"/>
    <n v="179.88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7"/>
    <s v="Southside School District"/>
    <n v="2744"/>
    <s v="Southside Elementary"/>
    <n v="0.41020000000000001"/>
    <x v="1"/>
    <n v="202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1533"/>
    <s v="A-3 Multiagency Adolescent Prog"/>
    <n v="0.79830000000000001"/>
    <x v="0"/>
    <n v="30.03"/>
    <n v="0"/>
    <n v="30.03"/>
    <n v="1.04"/>
    <n v="1.04"/>
    <n v="30.03"/>
    <n v="15"/>
    <n v="2.0020000000000002"/>
    <n v="1.1000000000000001"/>
    <n v="36"/>
    <n v="79.279200000000017"/>
    <n v="8.8088000000000014E-2"/>
    <n v="67585"/>
    <n v="68937"/>
    <n v="6191.5645792000014"/>
    <n v="123.85877503999927"/>
    <n v="11848.32"/>
    <n v="0.2271"/>
    <n v="0.22070000000000001"/>
    <n v="2477.1347597476479"/>
    <n v="105.257055904"/>
    <n v="23.2302322380128"/>
    <n v="128.4872881420128"/>
    <n v="8921.0454021296609"/>
  </r>
  <r>
    <x v="248"/>
    <s v="Spokane School District"/>
    <n v="2156"/>
    <s v="Adams Elementary"/>
    <n v="0.68720000000000003"/>
    <x v="0"/>
    <n v="376.75"/>
    <n v="0"/>
    <n v="376.75"/>
    <n v="1.04"/>
    <n v="1.04"/>
    <n v="376.75"/>
    <n v="15"/>
    <n v="25.116666666666667"/>
    <n v="1.1000000000000001"/>
    <n v="36"/>
    <n v="994.62000000000012"/>
    <n v="1.1051333333333335"/>
    <n v="67585"/>
    <n v="68937"/>
    <n v="77678.053786666685"/>
    <n v="1553.9058773333236"/>
    <n v="11848.32"/>
    <n v="0.2271"/>
    <n v="0.22070000000000001"/>
    <n v="31077.606418079471"/>
    <n v="1320.5326610666668"/>
    <n v="291.44155829741339"/>
    <n v="1611.9742193640802"/>
    <n v="111921.54030144356"/>
  </r>
  <r>
    <x v="248"/>
    <s v="Spokane School District"/>
    <n v="1604"/>
    <s v="Alternative Tamarack School"/>
    <n v="0.53180000000000005"/>
    <x v="0"/>
    <n v="11.7"/>
    <n v="0"/>
    <n v="11.7"/>
    <n v="1.04"/>
    <n v="1.04"/>
    <n v="11.7"/>
    <n v="15"/>
    <n v="0.77999999999999992"/>
    <n v="1.1000000000000001"/>
    <n v="36"/>
    <n v="30.887999999999998"/>
    <n v="3.4319999999999996E-2"/>
    <n v="67585"/>
    <n v="68937"/>
    <n v="2412.2978880000001"/>
    <n v="48.256665599999451"/>
    <n v="11848.32"/>
    <n v="0.2271"/>
    <n v="0.22070000000000001"/>
    <n v="965.11743886271984"/>
    <n v="41.00924255999999"/>
    <n v="9.0507398329919972"/>
    <n v="50.059982392991984"/>
    <n v="3475.7319748557111"/>
  </r>
  <r>
    <x v="248"/>
    <s v="Spokane School District"/>
    <n v="2381"/>
    <s v="Arlington Elementary"/>
    <n v="0.78190000000000004"/>
    <x v="0"/>
    <n v="551.21"/>
    <n v="0"/>
    <n v="551.21"/>
    <n v="1.04"/>
    <n v="1.04"/>
    <n v="551.21"/>
    <n v="15"/>
    <n v="36.747333333333337"/>
    <n v="1.1000000000000001"/>
    <n v="36"/>
    <n v="1455.1944000000003"/>
    <n v="1.6168826666666669"/>
    <n v="67585"/>
    <n v="68937"/>
    <n v="113648.09562773336"/>
    <n v="2273.4663799466507"/>
    <n v="11848.32"/>
    <n v="0.2271"/>
    <n v="0.22070000000000001"/>
    <n v="45468.579784232468"/>
    <n v="1932.0260334613336"/>
    <n v="426.39814558491634"/>
    <n v="2358.4241790462497"/>
    <n v="163748.56597095871"/>
  </r>
  <r>
    <x v="248"/>
    <s v="Spokane School District"/>
    <n v="2128"/>
    <s v="Audubon Elementary"/>
    <n v="0.84419999999999995"/>
    <x v="0"/>
    <n v="476.04"/>
    <n v="0"/>
    <n v="476.04"/>
    <n v="1.04"/>
    <n v="1.04"/>
    <n v="476.04"/>
    <n v="15"/>
    <n v="31.736000000000001"/>
    <n v="1.1000000000000001"/>
    <n v="36"/>
    <n v="1256.7456000000002"/>
    <n v="1.3963840000000003"/>
    <n v="67585"/>
    <n v="68937"/>
    <n v="98149.597145600026"/>
    <n v="1963.4276147199853"/>
    <n v="11848.32"/>
    <n v="0.2271"/>
    <n v="0.22070000000000001"/>
    <n v="39267.906461214472"/>
    <n v="1668.5504126720002"/>
    <n v="368.24907607671048"/>
    <n v="2036.7994887487107"/>
    <n v="141417.73071028318"/>
  </r>
  <r>
    <x v="248"/>
    <s v="Spokane School District"/>
    <n v="3357"/>
    <s v="Balboa Elementary"/>
    <n v="0.42830000000000001"/>
    <x v="1"/>
    <n v="285.97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55"/>
    <s v="Bemiss Elementary"/>
    <n v="0.87780000000000002"/>
    <x v="0"/>
    <n v="415.4"/>
    <n v="0"/>
    <n v="415.4"/>
    <n v="1.04"/>
    <n v="1.04"/>
    <n v="415.4"/>
    <n v="15"/>
    <n v="27.693333333333332"/>
    <n v="1.1000000000000001"/>
    <n v="36"/>
    <n v="1096.6559999999999"/>
    <n v="1.2185066666666666"/>
    <n v="67585"/>
    <n v="68937"/>
    <n v="85646.883989333335"/>
    <n v="1713.3178538666543"/>
    <n v="11848.32"/>
    <n v="0.2271"/>
    <n v="0.22070000000000001"/>
    <n v="34265.793513125973"/>
    <n v="1456.0033640533331"/>
    <n v="321.33994244657066"/>
    <n v="1777.3433064999037"/>
    <n v="123403.33866282586"/>
  </r>
  <r>
    <x v="248"/>
    <s v="Spokane School District"/>
    <n v="2218"/>
    <s v="Browne Elementary"/>
    <n v="0.61909999999999998"/>
    <x v="0"/>
    <n v="343.6"/>
    <n v="0"/>
    <n v="343.6"/>
    <n v="1.04"/>
    <n v="1.04"/>
    <n v="343.6"/>
    <n v="15"/>
    <n v="22.90666666666667"/>
    <n v="1.1000000000000001"/>
    <n v="36"/>
    <n v="907.10400000000027"/>
    <n v="1.0078933333333335"/>
    <n v="67585"/>
    <n v="68937"/>
    <n v="70843.209770666683"/>
    <n v="1417.178658133329"/>
    <n v="11848.32"/>
    <n v="0.2271"/>
    <n v="0.22070000000000001"/>
    <n v="28343.107007968429"/>
    <n v="1204.3398071466668"/>
    <n v="265.79779543726937"/>
    <n v="1470.1376025839361"/>
    <n v="102073.63303935238"/>
  </r>
  <r>
    <x v="248"/>
    <s v="Spokane School District"/>
    <n v="3008"/>
    <s v="Bryant Center"/>
    <n v="0.2331"/>
    <x v="1"/>
    <n v="529.95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457"/>
    <s v="Chase Middle School"/>
    <n v="0.54559999999999997"/>
    <x v="0"/>
    <n v="694.25"/>
    <n v="0"/>
    <n v="694.25"/>
    <n v="1.04"/>
    <n v="1.04"/>
    <n v="694.25"/>
    <n v="15"/>
    <n v="46.283333333333331"/>
    <n v="1.1000000000000001"/>
    <n v="36"/>
    <n v="1832.8200000000002"/>
    <n v="2.0364666666666666"/>
    <n v="67585"/>
    <n v="68937"/>
    <n v="143139.98365333336"/>
    <n v="2863.4350506666233"/>
    <n v="11848.32"/>
    <n v="0.2271"/>
    <n v="0.22070000000000001"/>
    <n v="57267.75913935413"/>
    <n v="2433.390311733333"/>
    <n v="537.04924179954662"/>
    <n v="2970.4395535328795"/>
    <n v="206241.61739688698"/>
  </r>
  <r>
    <x v="248"/>
    <s v="Spokane School District"/>
    <n v="2129"/>
    <s v="Cooper Elementary"/>
    <n v="0.74429999999999996"/>
    <x v="0"/>
    <n v="426.7"/>
    <n v="0"/>
    <n v="426.7"/>
    <n v="1.04"/>
    <n v="1.04"/>
    <n v="426.7"/>
    <n v="15"/>
    <n v="28.446666666666665"/>
    <n v="1.1000000000000001"/>
    <n v="36"/>
    <n v="1126.4880000000001"/>
    <n v="1.2516533333333335"/>
    <n v="67585"/>
    <n v="68937"/>
    <n v="87976.710154666696"/>
    <n v="1759.9247189333109"/>
    <n v="11848.32"/>
    <n v="0.2271"/>
    <n v="0.22070000000000001"/>
    <n v="35197.915483993391"/>
    <n v="1495.6105812266667"/>
    <n v="330.08125527672536"/>
    <n v="1825.6918365033921"/>
    <n v="126760.24219409679"/>
  </r>
  <r>
    <x v="248"/>
    <s v="Spokane School District"/>
    <n v="1603"/>
    <s v="Daybreak Alternative School"/>
    <n v="0.16669999999999999"/>
    <x v="1"/>
    <n v="10.7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412"/>
    <s v="Ferris High School"/>
    <n v="0.43"/>
    <x v="1"/>
    <n v="1604.4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312"/>
    <s v="Finch Elementary"/>
    <n v="0.50309999999999999"/>
    <x v="0"/>
    <n v="469.8"/>
    <n v="0"/>
    <n v="469.8"/>
    <n v="1.04"/>
    <n v="1.04"/>
    <n v="469.8"/>
    <n v="15"/>
    <n v="31.32"/>
    <n v="1.1000000000000001"/>
    <n v="36"/>
    <n v="1240.2720000000002"/>
    <n v="1.3780800000000002"/>
    <n v="67585"/>
    <n v="68937"/>
    <n v="96863.03827200002"/>
    <n v="1937.6907263999892"/>
    <n v="11848.32"/>
    <n v="0.2271"/>
    <n v="0.22070000000000001"/>
    <n v="38753.177160487685"/>
    <n v="1646.6788166400002"/>
    <n v="363.42201483244804"/>
    <n v="2010.1008314724481"/>
    <n v="139564.00699036018"/>
  </r>
  <r>
    <x v="248"/>
    <s v="Spokane School District"/>
    <n v="2127"/>
    <s v="Franklin Elementary"/>
    <n v="0.45810000000000001"/>
    <x v="1"/>
    <n v="441.3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727"/>
    <s v="Garfield Elementary"/>
    <n v="0.71240000000000003"/>
    <x v="0"/>
    <n v="375.8"/>
    <n v="0"/>
    <n v="375.8"/>
    <n v="1.04"/>
    <n v="1.04"/>
    <n v="375.8"/>
    <n v="15"/>
    <n v="25.053333333333335"/>
    <n v="1.1000000000000001"/>
    <n v="36"/>
    <n v="992.11200000000019"/>
    <n v="1.1023466666666668"/>
    <n v="67585"/>
    <n v="68937"/>
    <n v="77482.183445333358"/>
    <n v="1549.9876010666485"/>
    <n v="11848.32"/>
    <n v="0.2271"/>
    <n v="0.22070000000000001"/>
    <n v="30999.24218159062"/>
    <n v="1317.2028507733335"/>
    <n v="290.70666916567473"/>
    <n v="1607.9095199390081"/>
    <n v="111639.32274792963"/>
  </r>
  <r>
    <x v="248"/>
    <s v="Spokane School District"/>
    <n v="3758"/>
    <s v="Garry Middle School"/>
    <n v="0.86439999999999995"/>
    <x v="0"/>
    <n v="621.71"/>
    <n v="0"/>
    <n v="621.71"/>
    <n v="1.04"/>
    <n v="1.04"/>
    <n v="621.71"/>
    <n v="15"/>
    <n v="41.447333333333333"/>
    <n v="1.1000000000000001"/>
    <n v="36"/>
    <n v="1641.3144"/>
    <n v="1.8236826666666666"/>
    <n v="67585"/>
    <n v="68937"/>
    <n v="128183.73674773335"/>
    <n v="2564.2437239466381"/>
    <n v="11848.32"/>
    <n v="0.2271"/>
    <n v="0.22070000000000001"/>
    <n v="51284.031018405265"/>
    <n v="2179.1330078613332"/>
    <n v="480.93465483499625"/>
    <n v="2660.0676626963295"/>
    <n v="184692.07915278155"/>
  </r>
  <r>
    <x v="248"/>
    <s v="Spokane School District"/>
    <n v="3258"/>
    <s v="Glover Middle School"/>
    <n v="0.76690000000000003"/>
    <x v="0"/>
    <n v="604.46"/>
    <n v="0"/>
    <n v="604.46"/>
    <n v="1.04"/>
    <n v="1.04"/>
    <n v="604.46"/>
    <n v="15"/>
    <n v="40.297333333333334"/>
    <n v="1.1000000000000001"/>
    <n v="36"/>
    <n v="1595.7744000000002"/>
    <n v="1.773082666666667"/>
    <n v="67585"/>
    <n v="68937"/>
    <n v="124627.14370773337"/>
    <n v="2493.0960759466543"/>
    <n v="11848.32"/>
    <n v="0.2271"/>
    <n v="0.22070000000000001"/>
    <n v="49861.101461107675"/>
    <n v="2118.6706630613335"/>
    <n v="467.59061533763634"/>
    <n v="2586.2612783989698"/>
    <n v="179567.60252318665"/>
  </r>
  <r>
    <x v="248"/>
    <s v="Spokane School District"/>
    <n v="3729"/>
    <s v="Grant Elementary"/>
    <n v="0.88090000000000002"/>
    <x v="0"/>
    <n v="319.75"/>
    <n v="0"/>
    <n v="319.75"/>
    <n v="1.04"/>
    <n v="1.04"/>
    <n v="319.75"/>
    <n v="15"/>
    <n v="21.316666666666666"/>
    <n v="1.1000000000000001"/>
    <n v="36"/>
    <n v="844.14"/>
    <n v="0.93793333333333329"/>
    <n v="67585"/>
    <n v="68937"/>
    <n v="65925.833306666667"/>
    <n v="1318.8093013333273"/>
    <n v="11848.32"/>
    <n v="0.2271"/>
    <n v="0.22070000000000001"/>
    <n v="26375.752228748264"/>
    <n v="1120.7440434666667"/>
    <n v="247.34821039309332"/>
    <n v="1368.0922538597599"/>
    <n v="94988.487090608018"/>
  </r>
  <r>
    <x v="248"/>
    <s v="Spokane School District"/>
    <n v="3007"/>
    <s v="Hamblen Elementary"/>
    <n v="0.34839999999999999"/>
    <x v="1"/>
    <n v="487.6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056"/>
    <s v="Holmes Elementary"/>
    <n v="0.90200000000000002"/>
    <x v="0"/>
    <n v="322.3"/>
    <n v="0"/>
    <n v="322.3"/>
    <n v="1.04"/>
    <n v="1.04"/>
    <n v="322.3"/>
    <n v="15"/>
    <n v="21.486666666666668"/>
    <n v="1.1000000000000001"/>
    <n v="36"/>
    <n v="850.87200000000007"/>
    <n v="0.94541333333333344"/>
    <n v="67585"/>
    <n v="68937"/>
    <n v="66451.590538666685"/>
    <n v="1329.3267797333247"/>
    <n v="11848.32"/>
    <n v="0.2271"/>
    <n v="0.22070000000000001"/>
    <n v="26586.098337218351"/>
    <n v="1129.6819553066669"/>
    <n v="249.32080753618138"/>
    <n v="1379.0027628428481"/>
    <n v="95746.018418461215"/>
  </r>
  <r>
    <x v="248"/>
    <s v="Spokane School District"/>
    <n v="2258"/>
    <s v="Hutton Elementary"/>
    <n v="0.20519999999999999"/>
    <x v="1"/>
    <n v="553.3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506"/>
    <s v="Indian Trail Elementary"/>
    <n v="0.38119999999999998"/>
    <x v="1"/>
    <n v="274.8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11"/>
    <s v="Jefferson Elementary"/>
    <n v="0.33429999999999999"/>
    <x v="1"/>
    <n v="424.1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72"/>
    <s v="Lewis &amp; Clark High School"/>
    <n v="0.37490000000000001"/>
    <x v="1"/>
    <n v="1781.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401"/>
    <s v="Libby Center"/>
    <n v="0.23169999999999999"/>
    <x v="1"/>
    <n v="493.9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952"/>
    <s v="Lidgerwood Elementary"/>
    <n v="0.88060000000000005"/>
    <x v="0"/>
    <n v="402.1"/>
    <n v="0"/>
    <n v="402.1"/>
    <n v="1.04"/>
    <n v="1.04"/>
    <n v="402.1"/>
    <n v="15"/>
    <n v="26.806666666666668"/>
    <n v="1.1000000000000001"/>
    <n v="36"/>
    <n v="1061.5440000000003"/>
    <n v="1.1794933333333337"/>
    <n v="67585"/>
    <n v="68937"/>
    <n v="82904.699210666702"/>
    <n v="1658.4619861333194"/>
    <n v="11848.32"/>
    <n v="0.2271"/>
    <n v="0.22070000000000001"/>
    <n v="33168.694202282037"/>
    <n v="1409.3860199466671"/>
    <n v="311.05149460222947"/>
    <n v="1720.4375145488966"/>
    <n v="119452.29291363095"/>
  </r>
  <r>
    <x v="248"/>
    <s v="Spokane School District"/>
    <n v="2951"/>
    <s v="Lincoln Heights Elementary"/>
    <n v="0.55200000000000005"/>
    <x v="0"/>
    <n v="444.59"/>
    <n v="0"/>
    <n v="444.59"/>
    <n v="1.04"/>
    <n v="1.04"/>
    <n v="444.59"/>
    <n v="15"/>
    <n v="29.639333333333333"/>
    <n v="1.1000000000000001"/>
    <n v="36"/>
    <n v="1173.7176000000002"/>
    <n v="1.3041306666666668"/>
    <n v="67585"/>
    <n v="68937"/>
    <n v="91665.257950933359"/>
    <n v="1833.7120477866411"/>
    <n v="11848.32"/>
    <n v="0.2271"/>
    <n v="0.22070000000000001"/>
    <n v="36673.637790083478"/>
    <n v="1558.3161666453332"/>
    <n v="343.92037797862503"/>
    <n v="1902.2365446239583"/>
    <n v="132074.84433342743"/>
  </r>
  <r>
    <x v="248"/>
    <s v="Spokane School District"/>
    <n v="3190"/>
    <s v="Linwood Elementary"/>
    <n v="0.72519999999999996"/>
    <x v="0"/>
    <n v="419.7"/>
    <n v="0"/>
    <n v="419.7"/>
    <n v="1.04"/>
    <n v="1.04"/>
    <n v="419.7"/>
    <n v="15"/>
    <n v="27.98"/>
    <n v="1.1000000000000001"/>
    <n v="36"/>
    <n v="1108.008"/>
    <n v="1.23112"/>
    <n v="67585"/>
    <n v="68937"/>
    <n v="86533.455008000004"/>
    <n v="1731.0532095999952"/>
    <n v="11848.32"/>
    <n v="0.2271"/>
    <n v="0.22070000000000001"/>
    <n v="34620.494794075523"/>
    <n v="1471.07513696"/>
    <n v="324.66628272707203"/>
    <n v="1795.741419687072"/>
    <n v="124680.74443136259"/>
  </r>
  <r>
    <x v="248"/>
    <s v="Spokane School District"/>
    <n v="3719"/>
    <s v="Logan Elementary"/>
    <n v="0.91910000000000003"/>
    <x v="0"/>
    <n v="294.88"/>
    <n v="0"/>
    <n v="294.88"/>
    <n v="1.04"/>
    <n v="1.04"/>
    <n v="294.88"/>
    <n v="15"/>
    <n v="19.658666666666665"/>
    <n v="1.1000000000000001"/>
    <n v="36"/>
    <n v="778.4831999999999"/>
    <n v="0.86498133333333327"/>
    <n v="67585"/>
    <n v="68937"/>
    <n v="60798.153949866668"/>
    <n v="1216.2329531733267"/>
    <n v="11848.32"/>
    <n v="0.2271"/>
    <n v="0.22070000000000001"/>
    <n v="24324.259006140073"/>
    <n v="1033.5731150506665"/>
    <n v="228.10958649168211"/>
    <n v="1261.6827015423487"/>
    <n v="87600.328610722412"/>
  </r>
  <r>
    <x v="248"/>
    <s v="Spokane School District"/>
    <n v="3718"/>
    <s v="Longfellow Elementary"/>
    <n v="0.84340000000000004"/>
    <x v="0"/>
    <n v="470.6"/>
    <n v="0"/>
    <n v="470.6"/>
    <n v="1.04"/>
    <n v="1.04"/>
    <n v="470.6"/>
    <n v="15"/>
    <n v="31.373333333333335"/>
    <n v="1.1000000000000001"/>
    <n v="36"/>
    <n v="1242.3840000000002"/>
    <n v="1.3804266666666669"/>
    <n v="67585"/>
    <n v="68937"/>
    <n v="97027.981717333358"/>
    <n v="1940.9903274666576"/>
    <n v="11848.32"/>
    <n v="0.2271"/>
    <n v="0.22070000000000001"/>
    <n v="38819.168096478301"/>
    <n v="1649.4828674133337"/>
    <n v="364.04086883812278"/>
    <n v="2013.5237362514565"/>
    <n v="139801.66387752976"/>
  </r>
  <r>
    <x v="248"/>
    <s v="Spokane School District"/>
    <n v="2708"/>
    <s v="Madison Elementary"/>
    <n v="0.72070000000000001"/>
    <x v="0"/>
    <n v="276.89"/>
    <n v="0"/>
    <n v="276.89"/>
    <n v="1.04"/>
    <n v="1.04"/>
    <n v="276.89"/>
    <n v="15"/>
    <n v="18.459333333333333"/>
    <n v="1.1000000000000001"/>
    <n v="36"/>
    <n v="730.98960000000011"/>
    <n v="0.81221066666666675"/>
    <n v="67585"/>
    <n v="68937"/>
    <n v="57088.988222933345"/>
    <n v="1142.0331741866539"/>
    <n v="11848.32"/>
    <n v="0.2271"/>
    <n v="0.22070000000000001"/>
    <n v="22840.287833051159"/>
    <n v="970.51702328533327"/>
    <n v="214.19310703907306"/>
    <n v="1184.7101303244062"/>
    <n v="82256.019360495571"/>
  </r>
  <r>
    <x v="248"/>
    <s v="Spokane School District"/>
    <n v="4389"/>
    <s v="Moran Prairie Elementary"/>
    <n v="0.248"/>
    <x v="1"/>
    <n v="481.5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035"/>
    <s v="Mullan Road Elementary"/>
    <n v="0.34200000000000003"/>
    <x v="1"/>
    <n v="612.2999999999999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06"/>
    <s v="North Central High School"/>
    <n v="0.56100000000000005"/>
    <x v="0"/>
    <n v="1492.97"/>
    <n v="0"/>
    <n v="1492.97"/>
    <n v="1.04"/>
    <n v="1.04"/>
    <n v="1492.97"/>
    <n v="15"/>
    <n v="99.531333333333336"/>
    <n v="1.1000000000000001"/>
    <n v="36"/>
    <n v="3941.4408000000003"/>
    <n v="4.3793786666666668"/>
    <n v="67585"/>
    <n v="68937"/>
    <n v="307819.51947413338"/>
    <n v="6157.7567556265858"/>
    <n v="11848.32"/>
    <n v="0.2271"/>
    <n v="0.22070000000000001"/>
    <n v="123153.10963238246"/>
    <n v="5232.9546038293329"/>
    <n v="1154.9130810651338"/>
    <n v="6387.8676848944669"/>
    <n v="443518.2535470369"/>
  </r>
  <r>
    <x v="248"/>
    <s v="Spokane School District"/>
    <n v="5250"/>
    <s v="On Track Academy"/>
    <n v="0.69089999999999996"/>
    <x v="0"/>
    <n v="392.40999999999997"/>
    <n v="0"/>
    <n v="392.40999999999997"/>
    <n v="1.04"/>
    <n v="1.04"/>
    <n v="392.40999999999997"/>
    <n v="15"/>
    <n v="26.160666666666664"/>
    <n v="1.1000000000000001"/>
    <n v="36"/>
    <n v="1035.9623999999999"/>
    <n v="1.1510693333333333"/>
    <n v="67585"/>
    <n v="68937"/>
    <n v="80906.82172906668"/>
    <n v="1618.495568213315"/>
    <n v="11848.32"/>
    <n v="0.2271"/>
    <n v="0.22070000000000001"/>
    <n v="32369.37899009572"/>
    <n v="1375.4219549546667"/>
    <n v="303.55562545849494"/>
    <n v="1678.9775804131616"/>
    <n v="116573.67386778888"/>
  </r>
  <r>
    <x v="248"/>
    <s v="Spokane School District"/>
    <n v="5344"/>
    <s v="Open Doors Youth Re-Engagement Spokane"/>
    <n v="0.59970000000000001"/>
    <x v="0"/>
    <n v="86.09"/>
    <n v="0"/>
    <n v="86.09"/>
    <n v="1.04"/>
    <n v="1.04"/>
    <n v="86.09"/>
    <n v="15"/>
    <n v="5.7393333333333336"/>
    <n v="1.1000000000000001"/>
    <n v="36"/>
    <n v="227.27760000000001"/>
    <n v="0.25253066666666668"/>
    <n v="67585"/>
    <n v="68937"/>
    <n v="17749.976510933335"/>
    <n v="355.07831978666582"/>
    <n v="11848.32"/>
    <n v="0.2271"/>
    <n v="0.22070000000000001"/>
    <n v="7101.4495992898774"/>
    <n v="301.75091384533334"/>
    <n v="66.596426685665065"/>
    <n v="368.34734053099839"/>
    <n v="25574.851770540878"/>
  </r>
  <r>
    <x v="248"/>
    <s v="Spokane School District"/>
    <n v="1567"/>
    <s v="Pratt Academy"/>
    <n v="0.82330000000000003"/>
    <x v="0"/>
    <n v="84.17"/>
    <n v="0"/>
    <n v="84.17"/>
    <n v="1.04"/>
    <n v="1.04"/>
    <n v="84.17"/>
    <n v="15"/>
    <n v="5.6113333333333335"/>
    <n v="1.1000000000000001"/>
    <n v="36"/>
    <n v="222.20880000000002"/>
    <n v="0.24689866666666668"/>
    <n v="67585"/>
    <n v="68937"/>
    <n v="17354.112242133338"/>
    <n v="347.15927722666311"/>
    <n v="11848.32"/>
    <n v="0.2271"/>
    <n v="0.22070000000000001"/>
    <n v="6943.0713529124059"/>
    <n v="295.02119198933337"/>
    <n v="65.111177072045876"/>
    <n v="360.13236906137922"/>
    <n v="25004.475241333788"/>
  </r>
  <r>
    <x v="248"/>
    <s v="Spokane School District"/>
    <n v="2096"/>
    <s v="Regal Elementary"/>
    <n v="0.89729999999999999"/>
    <x v="0"/>
    <n v="417.6"/>
    <n v="0"/>
    <n v="417.6"/>
    <n v="1.04"/>
    <n v="1.04"/>
    <n v="417.6"/>
    <n v="15"/>
    <n v="27.84"/>
    <n v="1.1000000000000001"/>
    <n v="36"/>
    <n v="1102.4640000000002"/>
    <n v="1.2249600000000003"/>
    <n v="67585"/>
    <n v="68937"/>
    <n v="86100.478464000029"/>
    <n v="1722.3917567999888"/>
    <n v="11848.32"/>
    <n v="0.2271"/>
    <n v="0.22070000000000001"/>
    <n v="34447.268587100167"/>
    <n v="1463.7145036800002"/>
    <n v="323.04179096217604"/>
    <n v="1786.7562946421763"/>
    <n v="124056.89510254236"/>
  </r>
  <r>
    <x v="248"/>
    <s v="Spokane School District"/>
    <n v="2950"/>
    <s v="Ridgeview Elementary"/>
    <n v="0.64490000000000003"/>
    <x v="0"/>
    <n v="309.2"/>
    <n v="0"/>
    <n v="309.2"/>
    <n v="1.04"/>
    <n v="1.04"/>
    <n v="309.2"/>
    <n v="15"/>
    <n v="20.613333333333333"/>
    <n v="1.1000000000000001"/>
    <n v="36"/>
    <n v="816.28800000000001"/>
    <n v="0.90698666666666672"/>
    <n v="67585"/>
    <n v="68937"/>
    <n v="63750.641621333343"/>
    <n v="1275.2958122666532"/>
    <n v="11848.32"/>
    <n v="0.2271"/>
    <n v="0.22070000000000001"/>
    <n v="25505.496760372051"/>
    <n v="1083.7656238933332"/>
    <n v="239.18707319325864"/>
    <n v="1322.9526970865918"/>
    <n v="91854.386891058617"/>
  </r>
  <r>
    <x v="248"/>
    <s v="Spokane School District"/>
    <n v="2479"/>
    <s v="Rogers High School"/>
    <n v="0.81589999999999996"/>
    <x v="0"/>
    <n v="1444.02"/>
    <n v="0"/>
    <n v="1444.02"/>
    <n v="1.04"/>
    <n v="1.04"/>
    <n v="1444.02"/>
    <n v="15"/>
    <n v="96.268000000000001"/>
    <n v="1.1000000000000001"/>
    <n v="36"/>
    <n v="3812.2128000000002"/>
    <n v="4.235792"/>
    <n v="67585"/>
    <n v="68937"/>
    <n v="297727.04241280002"/>
    <n v="5955.8624153599958"/>
    <n v="11848.32"/>
    <n v="0.2271"/>
    <n v="0.22070000000000001"/>
    <n v="119115.28923645683"/>
    <n v="5061.3817471359998"/>
    <n v="1117.0469515929151"/>
    <n v="6178.4286987289152"/>
    <n v="428976.62276334577"/>
  </r>
  <r>
    <x v="248"/>
    <s v="Spokane School District"/>
    <n v="2086"/>
    <s v="Roosevelt Elementary"/>
    <n v="0.56299999999999994"/>
    <x v="0"/>
    <n v="432.29"/>
    <n v="0"/>
    <n v="432.29"/>
    <n v="1.04"/>
    <n v="1.04"/>
    <n v="432.29"/>
    <n v="15"/>
    <n v="28.819333333333336"/>
    <n v="1.1000000000000001"/>
    <n v="36"/>
    <n v="1141.2456000000002"/>
    <n v="1.2680506666666669"/>
    <n v="67585"/>
    <n v="68937"/>
    <n v="89129.252478933355"/>
    <n v="1782.9806813866599"/>
    <n v="11848.32"/>
    <n v="0.2271"/>
    <n v="0.22070000000000001"/>
    <n v="35659.027149227797"/>
    <n v="1515.2038860053335"/>
    <n v="334.40549764137711"/>
    <n v="1849.6093836467107"/>
    <n v="128420.86969319452"/>
  </r>
  <r>
    <x v="248"/>
    <s v="Spokane School District"/>
    <n v="3356"/>
    <s v="Sacajawea Middle School"/>
    <n v="0.35560000000000003"/>
    <x v="1"/>
    <n v="832.2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286"/>
    <s v="Sacred Heart Hospital"/>
    <n v="0.25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413"/>
    <s v="Salk Middle School"/>
    <n v="0.54069999999999996"/>
    <x v="0"/>
    <n v="742.94"/>
    <n v="0"/>
    <n v="742.94"/>
    <n v="1.04"/>
    <n v="1.04"/>
    <n v="742.94"/>
    <n v="15"/>
    <n v="49.529333333333334"/>
    <n v="1.1000000000000001"/>
    <n v="36"/>
    <n v="1961.3616000000002"/>
    <n v="2.1792906666666667"/>
    <n v="67585"/>
    <n v="68937"/>
    <n v="153178.85409493337"/>
    <n v="3064.2570205866359"/>
    <n v="11848.32"/>
    <n v="0.2271"/>
    <n v="0.22070000000000001"/>
    <n v="61284.132481082837"/>
    <n v="2604.0518519253333"/>
    <n v="574.71424371992111"/>
    <n v="3178.7660956452546"/>
    <n v="220706.0096922481"/>
  </r>
  <r>
    <x v="248"/>
    <s v="Spokane School District"/>
    <n v="1698"/>
    <s v="SCCP Images"/>
    <n v="0.58240000000000003"/>
    <x v="0"/>
    <n v="68.28"/>
    <n v="0"/>
    <n v="68.28"/>
    <n v="1.04"/>
    <n v="1.04"/>
    <n v="68.28"/>
    <n v="15"/>
    <n v="4.5520000000000005"/>
    <n v="1.1000000000000001"/>
    <n v="36"/>
    <n v="180.25920000000002"/>
    <n v="0.20028800000000002"/>
    <n v="67585"/>
    <n v="68937"/>
    <n v="14077.923059200004"/>
    <n v="281.62095103999673"/>
    <n v="11848.32"/>
    <n v="0.2271"/>
    <n v="0.22070000000000001"/>
    <n v="5632.326386798848"/>
    <n v="239.325733504"/>
    <n v="52.819189384332802"/>
    <n v="292.14492288833281"/>
    <n v="20284.015319927181"/>
  </r>
  <r>
    <x v="248"/>
    <s v="Spokane School District"/>
    <n v="3189"/>
    <s v="Shadle Park High School"/>
    <n v="0.53090000000000004"/>
    <x v="0"/>
    <n v="1144.55"/>
    <n v="0"/>
    <n v="1144.55"/>
    <n v="1.04"/>
    <n v="1.04"/>
    <n v="1144.55"/>
    <n v="15"/>
    <n v="76.303333333333327"/>
    <n v="1.1000000000000001"/>
    <n v="36"/>
    <n v="3021.6120000000001"/>
    <n v="3.3573466666666669"/>
    <n v="67585"/>
    <n v="68937"/>
    <n v="235982.52544533339"/>
    <n v="4720.6980010666011"/>
    <n v="11848.32"/>
    <n v="0.2271"/>
    <n v="0.22070000000000001"/>
    <n v="94412.407235070612"/>
    <n v="4011.7203907733333"/>
    <n v="885.38669024367471"/>
    <n v="4897.1070810170077"/>
    <n v="340012.73776248761"/>
  </r>
  <r>
    <x v="248"/>
    <s v="Spokane School District"/>
    <n v="3257"/>
    <s v="Shaw Middle School"/>
    <n v="0.85640000000000005"/>
    <x v="0"/>
    <n v="570.61"/>
    <n v="0"/>
    <n v="570.61"/>
    <n v="1.04"/>
    <n v="1.04"/>
    <n v="570.61"/>
    <n v="15"/>
    <n v="38.040666666666667"/>
    <n v="1.1000000000000001"/>
    <n v="36"/>
    <n v="1506.4104000000002"/>
    <n v="1.6737893333333336"/>
    <n v="67585"/>
    <n v="68937"/>
    <n v="117647.9741770667"/>
    <n v="2353.4817058133049"/>
    <n v="11848.32"/>
    <n v="0.2271"/>
    <n v="0.22070000000000001"/>
    <n v="47068.859982004848"/>
    <n v="2000.0242647146667"/>
    <n v="441.40535522252696"/>
    <n v="2441.4296199371938"/>
    <n v="169511.74548482208"/>
  </r>
  <r>
    <x v="248"/>
    <s v="Spokane School District"/>
    <n v="2110"/>
    <s v="Sheridan Elementary"/>
    <n v="0.85019999999999996"/>
    <x v="0"/>
    <n v="397.54"/>
    <n v="0"/>
    <n v="397.54"/>
    <n v="1.04"/>
    <n v="1.04"/>
    <n v="397.54"/>
    <n v="15"/>
    <n v="26.502666666666666"/>
    <n v="1.1000000000000001"/>
    <n v="36"/>
    <n v="1049.5056000000002"/>
    <n v="1.1661173333333335"/>
    <n v="67585"/>
    <n v="68937"/>
    <n v="81964.521572266691"/>
    <n v="1639.6542600533139"/>
    <n v="11848.32"/>
    <n v="0.2271"/>
    <n v="0.22070000000000001"/>
    <n v="32792.54586713553"/>
    <n v="1393.4029305386666"/>
    <n v="307.52402676988373"/>
    <n v="1700.9269573085503"/>
    <n v="118097.64865676408"/>
  </r>
  <r>
    <x v="248"/>
    <s v="Spokane School District"/>
    <n v="4191"/>
    <s v="Spokane Area Professional-Technical Skills Center "/>
    <n v="9.0899999999999995E-2"/>
    <x v="1"/>
    <n v="415.3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5361"/>
    <s v="Spokane Public Montessori"/>
    <n v="0.25609999999999999"/>
    <x v="1"/>
    <n v="412.8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08"/>
    <s v="Stevens Elementary"/>
    <n v="0.91400000000000003"/>
    <x v="0"/>
    <n v="416.5"/>
    <n v="0"/>
    <n v="416.5"/>
    <n v="1.04"/>
    <n v="1.04"/>
    <n v="416.5"/>
    <n v="15"/>
    <n v="27.766666666666666"/>
    <n v="1.1000000000000001"/>
    <n v="36"/>
    <n v="1099.56"/>
    <n v="1.2217333333333333"/>
    <n v="67585"/>
    <n v="68937"/>
    <n v="85873.681226666682"/>
    <n v="1717.854805333307"/>
    <n v="11848.32"/>
    <n v="0.2271"/>
    <n v="0.22070000000000001"/>
    <n v="34356.531050113059"/>
    <n v="1459.8589338666666"/>
    <n v="322.19086670437332"/>
    <n v="1782.0498005710399"/>
    <n v="123730.11688268409"/>
  </r>
  <r>
    <x v="248"/>
    <s v="Spokane School District"/>
    <n v="5301"/>
    <s v="The Community School"/>
    <n v="0.45829999999999999"/>
    <x v="1"/>
    <n v="156.600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1767"/>
    <s v="The Healing Lodge"/>
    <n v="0.48259999999999997"/>
    <x v="1"/>
    <n v="16.3999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063"/>
    <s v="Westview Elementary"/>
    <n v="0.65139999999999998"/>
    <x v="0"/>
    <n v="444.27"/>
    <n v="0"/>
    <n v="444.27"/>
    <n v="1.04"/>
    <n v="1.04"/>
    <n v="444.27"/>
    <n v="15"/>
    <n v="29.617999999999999"/>
    <n v="1.1000000000000001"/>
    <n v="36"/>
    <n v="1172.8727999999999"/>
    <n v="1.3031919999999999"/>
    <n v="67585"/>
    <n v="68937"/>
    <n v="91599.280572800009"/>
    <n v="1832.3922073599824"/>
    <n v="11848.32"/>
    <n v="0.2271"/>
    <n v="0.22070000000000001"/>
    <n v="36647.241415687226"/>
    <n v="1557.1945463359998"/>
    <n v="343.67283637635518"/>
    <n v="1900.867382712355"/>
    <n v="131979.78157855957"/>
  </r>
  <r>
    <x v="248"/>
    <s v="Spokane School District"/>
    <n v="2191"/>
    <s v="Whitman Elementary"/>
    <n v="0.87960000000000005"/>
    <x v="0"/>
    <n v="465.13"/>
    <n v="0"/>
    <n v="465.13"/>
    <n v="1.04"/>
    <n v="1.04"/>
    <n v="465.13"/>
    <n v="15"/>
    <n v="31.008666666666667"/>
    <n v="1.1000000000000001"/>
    <n v="36"/>
    <n v="1227.9432000000002"/>
    <n v="1.3643813333333334"/>
    <n v="67585"/>
    <n v="68937"/>
    <n v="95900.180909866685"/>
    <n v="1918.4293051733111"/>
    <n v="11848.32"/>
    <n v="0.2271"/>
    <n v="0.22070000000000001"/>
    <n v="38367.955071642471"/>
    <n v="1630.3101702506665"/>
    <n v="359.8094545743221"/>
    <n v="1990.1196248249885"/>
    <n v="138176.68491150747"/>
  </r>
  <r>
    <x v="248"/>
    <s v="Spokane School District"/>
    <n v="2109"/>
    <s v="Willard Elementary"/>
    <n v="0.78090000000000004"/>
    <x v="0"/>
    <n v="493.31"/>
    <n v="0"/>
    <n v="493.31"/>
    <n v="1.04"/>
    <n v="1.04"/>
    <n v="493.31"/>
    <n v="15"/>
    <n v="32.887333333333331"/>
    <n v="1.1000000000000001"/>
    <n v="36"/>
    <n v="1302.3383999999999"/>
    <n v="1.4470426666666665"/>
    <n v="67585"/>
    <n v="68937"/>
    <n v="101710.31377173333"/>
    <n v="2034.6577527466434"/>
    <n v="11848.32"/>
    <n v="0.2271"/>
    <n v="0.22070000000000001"/>
    <n v="40692.485791911822"/>
    <n v="1729.082858741333"/>
    <n v="381.6085869242122"/>
    <n v="2110.691445665545"/>
    <n v="146548.14876205736"/>
  </r>
  <r>
    <x v="248"/>
    <s v="Spokane School District"/>
    <n v="2296"/>
    <s v="Wilson Elementary"/>
    <n v="0.18990000000000001"/>
    <x v="1"/>
    <n v="359.1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192"/>
    <s v="Woodridge Elementary"/>
    <n v="0.30370000000000003"/>
    <x v="1"/>
    <n v="384.4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9"/>
    <s v="Spokane International Academy"/>
    <n v="5381"/>
    <s v="Spokane International Academy"/>
    <n v="0.4355"/>
    <x v="1"/>
    <n v="598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0"/>
    <s v="Sprague School District"/>
    <n v="3050"/>
    <s v="Sprague Elementary"/>
    <n v="0.65400000000000003"/>
    <x v="0"/>
    <n v="42.4"/>
    <n v="0"/>
    <n v="42.4"/>
    <n v="1"/>
    <n v="1"/>
    <n v="42.4"/>
    <n v="15"/>
    <n v="2.8266666666666667"/>
    <n v="1.1000000000000001"/>
    <n v="36"/>
    <n v="111.93600000000001"/>
    <n v="0.12437333333333334"/>
    <n v="67585"/>
    <n v="68937"/>
    <n v="8405.771733333333"/>
    <n v="168.15274666666664"/>
    <n v="11848.32"/>
    <n v="0.2271"/>
    <n v="0.22070000000000001"/>
    <n v="3419.6771246293333"/>
    <n v="142.89874133333331"/>
    <n v="31.53775221226666"/>
    <n v="174.43649354559997"/>
    <n v="12168.038098174933"/>
  </r>
  <r>
    <x v="250"/>
    <s v="Sprague School District"/>
    <n v="2186"/>
    <s v="Sprague High School"/>
    <n v="0.38329999999999997"/>
    <x v="1"/>
    <n v="32.3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1"/>
    <s v="St. John School District"/>
    <n v="3069"/>
    <s v="St John Elementary"/>
    <n v="0.3261"/>
    <x v="1"/>
    <n v="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1"/>
    <s v="St. John School District"/>
    <n v="3068"/>
    <s v="St John/Endicott High"/>
    <n v="0.47749999999999998"/>
    <x v="1"/>
    <n v="43.480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13"/>
    <s v="Cedarhome Elementary School"/>
    <n v="0.2445"/>
    <x v="1"/>
    <n v="466.33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53"/>
    <s v="Elger Bay Elementary"/>
    <n v="0.34560000000000002"/>
    <x v="1"/>
    <n v="297.36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5108"/>
    <s v="Lincoln Academy"/>
    <n v="0.56140000000000001"/>
    <x v="0"/>
    <n v="17.88"/>
    <n v="0"/>
    <n v="17.88"/>
    <n v="1.1599999999999999"/>
    <n v="1.2000000000000002"/>
    <n v="17.88"/>
    <n v="15"/>
    <n v="1.1919999999999999"/>
    <n v="1.1000000000000001"/>
    <n v="36"/>
    <n v="47.203200000000002"/>
    <n v="5.2448000000000002E-2"/>
    <n v="67585"/>
    <n v="68937"/>
    <n v="4111.8497727999993"/>
    <n v="226.87955840000086"/>
    <n v="11848.32"/>
    <n v="0.2271"/>
    <n v="0.22070000000000001"/>
    <n v="1605.2940893017599"/>
    <n v="72.312155520000005"/>
    <n v="15.959292723264001"/>
    <n v="88.271448243264004"/>
    <n v="6032.2948687450235"/>
  </r>
  <r>
    <x v="252"/>
    <s v="Stanwood-Camano School District"/>
    <n v="1707"/>
    <s v="Lincoln Hill High School"/>
    <n v="0.4"/>
    <x v="1"/>
    <n v="150.44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12"/>
    <s v="Port Susan Middle School"/>
    <n v="0.30530000000000002"/>
    <x v="1"/>
    <n v="487.1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5004"/>
    <s v="Saratoga School"/>
    <n v="0.1198"/>
    <x v="1"/>
    <n v="357.39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3125"/>
    <s v="Stanwood Elementary School"/>
    <n v="0.34279999999999999"/>
    <x v="1"/>
    <n v="374.4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2581"/>
    <s v="Stanwood High School"/>
    <n v="0.24079999999999999"/>
    <x v="1"/>
    <n v="1233.28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2400"/>
    <s v="Stanwood Middle School"/>
    <n v="0.33229999999999998"/>
    <x v="1"/>
    <n v="475.45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364"/>
    <s v="Twin City Elementary"/>
    <n v="0.36609999999999998"/>
    <x v="1"/>
    <n v="351.19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51"/>
    <s v="Utsalady Elementary"/>
    <n v="0.24529999999999999"/>
    <x v="1"/>
    <n v="319.7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3"/>
    <s v="Star School District No. 054"/>
    <n v="2007"/>
    <s v="Star Elem School"/>
    <n v="0"/>
    <x v="1"/>
    <n v="15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4"/>
    <s v="Starbuck School District"/>
    <n v="2135"/>
    <s v="Starbuck School"/>
    <n v="0.28220000000000001"/>
    <x v="1"/>
    <n v="52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5"/>
    <s v="Stehekin School District"/>
    <n v="2265"/>
    <s v="Stehekin Elementary"/>
    <n v="0"/>
    <x v="1"/>
    <n v="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2040"/>
    <s v="Anderson Island Elementary"/>
    <n v="0.53169999999999995"/>
    <x v="0"/>
    <n v="15.78"/>
    <n v="0"/>
    <n v="15.78"/>
    <n v="1.04"/>
    <n v="1.04"/>
    <n v="15.78"/>
    <n v="15"/>
    <n v="1.052"/>
    <n v="1.1000000000000001"/>
    <n v="36"/>
    <n v="41.659200000000006"/>
    <n v="4.6288000000000003E-2"/>
    <n v="67585"/>
    <n v="68937"/>
    <n v="3253.5094592000005"/>
    <n v="65.084631039999294"/>
    <n v="11848.32"/>
    <n v="0.2271"/>
    <n v="0.22070000000000001"/>
    <n v="1301.671212414848"/>
    <n v="55.309901503999995"/>
    <n v="12.2068952619328"/>
    <n v="67.516796765932796"/>
    <n v="4687.7820994207805"/>
  </r>
  <r>
    <x v="256"/>
    <s v="Steilacoom Hist. School District"/>
    <n v="3446"/>
    <s v="Cherrydale Elementary"/>
    <n v="0.35539999999999999"/>
    <x v="1"/>
    <n v="362.8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4562"/>
    <s v="Chloe Clark Elementary"/>
    <n v="0.15379999999999999"/>
    <x v="1"/>
    <n v="547.7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5410"/>
    <s v="Futures Program"/>
    <n v="0.32500000000000001"/>
    <x v="1"/>
    <n v="8.7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2237"/>
    <s v="Pioneer Middle"/>
    <n v="0.23899999999999999"/>
    <x v="1"/>
    <n v="727.6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3827"/>
    <s v="Saltars Point Elementary"/>
    <n v="0.26579999999999998"/>
    <x v="1"/>
    <n v="449.5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4131"/>
    <s v="Steilacoom High"/>
    <n v="0.20669999999999999"/>
    <x v="1"/>
    <n v="967.0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5527"/>
    <s v="Steilacoom PRIDE Academy"/>
    <n v="0.50229999999999997"/>
    <x v="0"/>
    <n v="15.8"/>
    <n v="0"/>
    <n v="15.8"/>
    <n v="1.04"/>
    <n v="1.04"/>
    <n v="15.8"/>
    <n v="15"/>
    <n v="1.0533333333333335"/>
    <n v="1.1000000000000001"/>
    <n v="36"/>
    <n v="41.71200000000001"/>
    <n v="4.6346666666666675E-2"/>
    <n v="67585"/>
    <n v="68937"/>
    <n v="3257.6330453333344"/>
    <n v="65.167121066665914"/>
    <n v="11848.32"/>
    <n v="0.2271"/>
    <n v="0.22070000000000001"/>
    <n v="1303.3209858146136"/>
    <n v="55.380002773333345"/>
    <n v="12.222366612074669"/>
    <n v="67.602369385408011"/>
    <n v="4693.7235216000208"/>
  </r>
  <r>
    <x v="257"/>
    <s v="Steptoe School District"/>
    <n v="2115"/>
    <s v="Steptoe Elementary School"/>
    <n v="0"/>
    <x v="1"/>
    <n v="44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8"/>
    <s v="Stevenson-Carson School District"/>
    <n v="2882"/>
    <s v="Carson Elementary"/>
    <n v="0.53520000000000001"/>
    <x v="0"/>
    <n v="248.34"/>
    <n v="0"/>
    <n v="248.34"/>
    <n v="1"/>
    <n v="1"/>
    <n v="248.34"/>
    <n v="15"/>
    <n v="16.556000000000001"/>
    <n v="1.1000000000000001"/>
    <n v="36"/>
    <n v="655.61760000000015"/>
    <n v="0.72846400000000022"/>
    <n v="67585"/>
    <n v="68937"/>
    <n v="49233.239440000012"/>
    <n v="984.88332800000353"/>
    <n v="11848.32"/>
    <n v="0.2271"/>
    <n v="0.22070000000000001"/>
    <n v="20029.307007793606"/>
    <n v="836.96871280000028"/>
    <n v="184.71899491496006"/>
    <n v="1021.6877077149603"/>
    <n v="71269.117483508584"/>
  </r>
  <r>
    <x v="258"/>
    <s v="Stevenson-Carson School District"/>
    <n v="2682"/>
    <s v="Stevenson Elementary"/>
    <n v="0.50529999999999997"/>
    <x v="0"/>
    <n v="160.75"/>
    <n v="0"/>
    <n v="160.75"/>
    <n v="1"/>
    <n v="1"/>
    <n v="160.75"/>
    <n v="15"/>
    <n v="10.716666666666667"/>
    <n v="1.1000000000000001"/>
    <n v="36"/>
    <n v="424.38"/>
    <n v="0.4715333333333333"/>
    <n v="67585"/>
    <n v="68937"/>
    <n v="31868.580333333332"/>
    <n v="637.51306666666642"/>
    <n v="11848.32"/>
    <n v="0.2271"/>
    <n v="0.22070000000000001"/>
    <n v="12964.931551513331"/>
    <n v="541.76822333333337"/>
    <n v="119.56824688966668"/>
    <n v="661.33647022300011"/>
    <n v="46132.361421736336"/>
  </r>
  <r>
    <x v="258"/>
    <s v="Stevenson-Carson School District"/>
    <n v="3119"/>
    <s v="Stevenson High School"/>
    <n v="0.49059999999999998"/>
    <x v="1"/>
    <n v="274.20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8"/>
    <s v="Stevenson-Carson School District"/>
    <n v="3800"/>
    <s v="Wind River Middle School"/>
    <n v="0.55610000000000004"/>
    <x v="0"/>
    <n v="136.69999999999999"/>
    <n v="0"/>
    <n v="136.69999999999999"/>
    <n v="1"/>
    <n v="1"/>
    <n v="136.69999999999999"/>
    <n v="15"/>
    <n v="9.1133333333333333"/>
    <n v="1.1000000000000001"/>
    <n v="36"/>
    <n v="360.88799999999998"/>
    <n v="0.40098666666666666"/>
    <n v="67585"/>
    <n v="68937"/>
    <n v="27100.683866666666"/>
    <n v="542.13397333333342"/>
    <n v="11848.32"/>
    <n v="0.2271"/>
    <n v="0.22070000000000001"/>
    <n v="11025.232616434667"/>
    <n v="460.71363066666663"/>
    <n v="101.67949828813333"/>
    <n v="562.39312895479998"/>
    <n v="39230.443585389461"/>
  </r>
  <r>
    <x v="259"/>
    <s v="Sultan School District"/>
    <n v="4399"/>
    <s v="Gold Bar Elementary"/>
    <n v="0.61660000000000004"/>
    <x v="0"/>
    <n v="291.3"/>
    <n v="0"/>
    <n v="291.3"/>
    <n v="1.18"/>
    <n v="1.18"/>
    <n v="291.3"/>
    <n v="15"/>
    <n v="19.420000000000002"/>
    <n v="1.1000000000000001"/>
    <n v="36"/>
    <n v="769.03200000000004"/>
    <n v="0.85448000000000002"/>
    <n v="67585"/>
    <n v="68937"/>
    <n v="68145.036344000007"/>
    <n v="1363.2032127999846"/>
    <n v="11848.32"/>
    <n v="0.2271"/>
    <n v="0.22070000000000001"/>
    <n v="25900.749176387359"/>
    <n v="1158.4706592799998"/>
    <n v="255.67447450309598"/>
    <n v="1414.1451337830958"/>
    <n v="96823.133866970442"/>
  </r>
  <r>
    <x v="259"/>
    <s v="Sultan School District"/>
    <n v="5329"/>
    <s v="Open Doors Youth Reengagement Sultan"/>
    <n v="0.34920000000000001"/>
    <x v="1"/>
    <n v="15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5114"/>
    <s v="Sky Valley Options"/>
    <n v="0.35349999999999998"/>
    <x v="1"/>
    <n v="21.1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2229"/>
    <s v="Sultan Elementary School"/>
    <n v="0.54220000000000002"/>
    <x v="0"/>
    <n v="468.9"/>
    <n v="0"/>
    <n v="468.9"/>
    <n v="1.18"/>
    <n v="1.18"/>
    <n v="468.9"/>
    <n v="15"/>
    <n v="31.259999999999998"/>
    <n v="1.1000000000000001"/>
    <n v="36"/>
    <n v="1237.8960000000002"/>
    <n v="1.3754400000000002"/>
    <n v="67585"/>
    <n v="68937"/>
    <n v="109691.75263200002"/>
    <n v="2194.3219583999889"/>
    <n v="11848.32"/>
    <n v="0.2271"/>
    <n v="0.22070000000000001"/>
    <n v="41691.937139746078"/>
    <n v="1864.7679098400004"/>
    <n v="411.55427770168808"/>
    <n v="2276.3221875416884"/>
    <n v="155854.33391768779"/>
  </r>
  <r>
    <x v="259"/>
    <s v="Sultan School District"/>
    <n v="2105"/>
    <s v="Sultan Middle School"/>
    <n v="0.57089999999999996"/>
    <x v="0"/>
    <n v="438.13"/>
    <n v="0"/>
    <n v="438.13"/>
    <n v="1.18"/>
    <n v="1.18"/>
    <n v="438.13"/>
    <n v="15"/>
    <n v="29.208666666666666"/>
    <n v="1.1000000000000001"/>
    <n v="36"/>
    <n v="1156.6632"/>
    <n v="1.2851813333333333"/>
    <n v="67585"/>
    <n v="68937"/>
    <n v="102493.59688773334"/>
    <n v="2050.32689194665"/>
    <n v="11848.32"/>
    <n v="0.2271"/>
    <n v="0.22070000000000001"/>
    <n v="38956.042693616866"/>
    <n v="1742.3987296613332"/>
    <n v="384.54739963625622"/>
    <n v="2126.9461292975893"/>
    <n v="145626.91260259444"/>
  </r>
  <r>
    <x v="259"/>
    <s v="Sultan School District"/>
    <n v="5641"/>
    <s v="Sultan Parent Partnership Program"/>
    <n v="0.37930000000000003"/>
    <x v="1"/>
    <n v="29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4274"/>
    <s v="Sultan Senior High School"/>
    <n v="0.49059999999999998"/>
    <x v="1"/>
    <n v="467.09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5642"/>
    <s v="Sultan Virtual Academy"/>
    <n v="0.46150000000000002"/>
    <x v="1"/>
    <n v="125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0"/>
    <s v="Summit Public School: Atlas"/>
    <n v="5469"/>
    <s v="Summit Public School: Atlas"/>
    <n v="0.50439999999999996"/>
    <x v="0"/>
    <n v="465.61"/>
    <n v="0"/>
    <n v="465.61"/>
    <n v="1.18"/>
    <n v="1.18"/>
    <n v="465.61"/>
    <n v="15"/>
    <n v="31.040666666666667"/>
    <n v="1.1000000000000001"/>
    <n v="36"/>
    <n v="1229.2103999999999"/>
    <n v="1.3657893333333333"/>
    <n v="67585"/>
    <n v="68937"/>
    <n v="108922.10907013333"/>
    <n v="2178.9256708266475"/>
    <n v="11848.32"/>
    <n v="0.2271"/>
    <n v="0.22070000000000001"/>
    <n v="41399.408939298723"/>
    <n v="1851.683912349333"/>
    <n v="408.66663945549783"/>
    <n v="2260.350551804831"/>
    <n v="154760.79423206352"/>
  </r>
  <r>
    <x v="261"/>
    <s v="Summit Public School: Olympus"/>
    <n v="5376"/>
    <s v="Summit Public School: Olympus"/>
    <n v="0.64059999999999995"/>
    <x v="0"/>
    <n v="195.44"/>
    <n v="0"/>
    <n v="195.44"/>
    <n v="1.1200000000000001"/>
    <n v="1.1200000000000001"/>
    <n v="195.44"/>
    <n v="15"/>
    <n v="13.029333333333334"/>
    <n v="1.1000000000000001"/>
    <n v="36"/>
    <n v="515.96159999999998"/>
    <n v="0.57329066666666662"/>
    <n v="67585"/>
    <n v="68937"/>
    <n v="43395.351671466669"/>
    <n v="868.09965909332823"/>
    <n v="11848.32"/>
    <n v="0.2271"/>
    <n v="0.22070000000000001"/>
    <n v="16839.205231031978"/>
    <n v="737.72418884266665"/>
    <n v="162.81572847757653"/>
    <n v="900.53991732024315"/>
    <n v="62003.196478912221"/>
  </r>
  <r>
    <x v="262"/>
    <s v="Summit Public School: Sierra"/>
    <n v="5375"/>
    <s v="Summit Public School: Sierra"/>
    <n v="0.34439999999999998"/>
    <x v="1"/>
    <n v="378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3"/>
    <s v="Summit Valley School District"/>
    <n v="4394"/>
    <s v="Summit Valley School"/>
    <n v="0.76180000000000003"/>
    <x v="0"/>
    <n v="64.3"/>
    <n v="0"/>
    <n v="64.3"/>
    <n v="1"/>
    <n v="1"/>
    <n v="64.3"/>
    <n v="15"/>
    <n v="4.2866666666666662"/>
    <n v="1.1000000000000001"/>
    <n v="36"/>
    <n v="169.75200000000001"/>
    <n v="0.18861333333333336"/>
    <n v="67585"/>
    <n v="68937"/>
    <n v="12747.432133333336"/>
    <n v="255.0052266666662"/>
    <n v="11848.32"/>
    <n v="0.2271"/>
    <n v="0.22070000000000001"/>
    <n v="5185.9726206053338"/>
    <n v="216.70728933333339"/>
    <n v="47.827298755866678"/>
    <n v="264.53458808920004"/>
    <n v="18452.944568694533"/>
  </r>
  <r>
    <x v="264"/>
    <s v="Sumner School District"/>
    <n v="3349"/>
    <s v="Bonney Lake Elementary"/>
    <n v="0.25790000000000002"/>
    <x v="1"/>
    <n v="439.5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85"/>
    <s v="Bonney Lake High School"/>
    <n v="0.2712"/>
    <x v="1"/>
    <n v="1448.7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435"/>
    <s v="Crestwood Elementary"/>
    <n v="0.31640000000000001"/>
    <x v="1"/>
    <n v="373.7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41"/>
    <s v="Daffodil Valley Elementary"/>
    <n v="0.56379999999999997"/>
    <x v="0"/>
    <n v="423.97"/>
    <n v="0"/>
    <n v="423.97"/>
    <n v="1.1200000000000001"/>
    <n v="1.1200000000000001"/>
    <n v="423.97"/>
    <n v="15"/>
    <n v="28.264666666666667"/>
    <n v="1.1000000000000001"/>
    <n v="36"/>
    <n v="1119.2808"/>
    <n v="1.2436453333333333"/>
    <n v="67585"/>
    <n v="68937"/>
    <n v="94137.982235733347"/>
    <n v="1883.1775095466583"/>
    <n v="11848.32"/>
    <n v="0.2271"/>
    <n v="0.22070000000000001"/>
    <n v="36529.460917931989"/>
    <n v="1600.3526624213334"/>
    <n v="353.19783259638831"/>
    <n v="1953.5504950177217"/>
    <n v="134504.17115822973"/>
  </r>
  <r>
    <x v="264"/>
    <s v="Sumner School District"/>
    <n v="3399"/>
    <s v="Eismann Elementary"/>
    <n v="0.16500000000000001"/>
    <x v="1"/>
    <n v="479.4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250"/>
    <s v="Emerald Hills Elementary"/>
    <n v="0.2823"/>
    <x v="1"/>
    <n v="502.5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132"/>
    <s v="Lakeridge Middle School"/>
    <n v="0.29299999999999998"/>
    <x v="1"/>
    <n v="788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402"/>
    <s v="Liberty Ridge Elementary"/>
    <n v="0.44569999999999999"/>
    <x v="1"/>
    <n v="396.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2875"/>
    <s v="Maple Lawn Elementary"/>
    <n v="0.26629999999999998"/>
    <x v="1"/>
    <n v="562.5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02"/>
    <s v="Mountain View Middle School"/>
    <n v="0.2767"/>
    <x v="1"/>
    <n v="840.0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3247"/>
    <s v="Sumner High School"/>
    <n v="0.25900000000000001"/>
    <x v="1"/>
    <n v="1689.7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3499"/>
    <s v="Sumner Middle School"/>
    <n v="0.40479999999999999"/>
    <x v="1"/>
    <n v="713.2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5524"/>
    <s v="Tehaleh Heights Elementary"/>
    <n v="8.2400000000000001E-2"/>
    <x v="1"/>
    <n v="371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166"/>
    <s v="Victor Falls Elementary"/>
    <n v="0.20730000000000001"/>
    <x v="1"/>
    <n v="528.940000000000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5"/>
    <s v="Sunnyside School District"/>
    <n v="4000"/>
    <s v="Chief Kamiakin Elementary School"/>
    <n v="0.8448"/>
    <x v="0"/>
    <n v="605.87"/>
    <n v="0"/>
    <n v="605.87"/>
    <n v="1"/>
    <n v="1"/>
    <n v="605.87"/>
    <n v="15"/>
    <n v="40.391333333333336"/>
    <n v="1.1000000000000001"/>
    <n v="36"/>
    <n v="1599.4968000000003"/>
    <n v="1.7772186666666669"/>
    <n v="67585"/>
    <n v="68937"/>
    <n v="120113.32358666668"/>
    <n v="2402.7996373333444"/>
    <n v="11848.32"/>
    <n v="0.2271"/>
    <n v="0.22070000000000001"/>
    <n v="48865.089139131473"/>
    <n v="2041.9353870666671"/>
    <n v="450.65513992561347"/>
    <n v="2492.5905269922805"/>
    <n v="173873.80289012377"/>
  </r>
  <r>
    <x v="265"/>
    <s v="Sunnyside School District"/>
    <n v="3313"/>
    <s v="Harrison Middle School"/>
    <n v="0.79559999999999997"/>
    <x v="0"/>
    <n v="945.24"/>
    <n v="0"/>
    <n v="945.24"/>
    <n v="1"/>
    <n v="1"/>
    <n v="945.24"/>
    <n v="15"/>
    <n v="63.015999999999998"/>
    <n v="1.1000000000000001"/>
    <n v="36"/>
    <n v="2495.4335999999998"/>
    <n v="2.7727039999999996"/>
    <n v="67585"/>
    <n v="68937"/>
    <n v="187393.19983999999"/>
    <n v="3748.6958079999895"/>
    <n v="11848.32"/>
    <n v="0.2271"/>
    <n v="0.22070000000000001"/>
    <n v="76236.217105769581"/>
    <n v="3185.6982607999998"/>
    <n v="703.08360615855997"/>
    <n v="3888.7818669585599"/>
    <n v="271266.8946207281"/>
  </r>
  <r>
    <x v="265"/>
    <s v="Sunnyside School District"/>
    <n v="2469"/>
    <s v="Outlook Elementary School"/>
    <n v="0.81520000000000004"/>
    <x v="0"/>
    <n v="470.6"/>
    <n v="0"/>
    <n v="470.6"/>
    <n v="1"/>
    <n v="1"/>
    <n v="470.6"/>
    <n v="15"/>
    <n v="31.373333333333335"/>
    <n v="1.1000000000000001"/>
    <n v="36"/>
    <n v="1242.3840000000002"/>
    <n v="1.3804266666666669"/>
    <n v="67585"/>
    <n v="68937"/>
    <n v="93296.136266666683"/>
    <n v="1866.3368533333414"/>
    <n v="11848.32"/>
    <n v="0.2271"/>
    <n v="0.22070000000000001"/>
    <n v="37955.189972890672"/>
    <n v="1586.0412186666672"/>
    <n v="350.03929695973346"/>
    <n v="1936.0805156264007"/>
    <n v="135053.74360851711"/>
  </r>
  <r>
    <x v="265"/>
    <s v="Sunnyside School District"/>
    <n v="4497"/>
    <s v="Pioneer Elementary School"/>
    <n v="0.81859999999999999"/>
    <x v="0"/>
    <n v="647.29999999999995"/>
    <n v="0"/>
    <n v="647.29999999999995"/>
    <n v="1"/>
    <n v="1"/>
    <n v="647.29999999999995"/>
    <n v="15"/>
    <n v="43.153333333333329"/>
    <n v="1.1000000000000001"/>
    <n v="36"/>
    <n v="1708.8719999999998"/>
    <n v="1.8987466666666666"/>
    <n v="67585"/>
    <n v="68937"/>
    <n v="128326.79346666666"/>
    <n v="2567.1054933333362"/>
    <n v="11848.32"/>
    <n v="0.2271"/>
    <n v="0.22070000000000001"/>
    <n v="52206.533084258663"/>
    <n v="2181.5649826666663"/>
    <n v="481.47139167453327"/>
    <n v="2663.0363743411995"/>
    <n v="185763.46841859986"/>
  </r>
  <r>
    <x v="265"/>
    <s v="Sunnyside School District"/>
    <n v="5352"/>
    <s v="SHS Graduation Alliance"/>
    <n v="0.7651"/>
    <x v="0"/>
    <n v="13.3"/>
    <n v="0"/>
    <n v="13.3"/>
    <n v="1"/>
    <n v="1"/>
    <n v="13.3"/>
    <n v="15"/>
    <n v="0.88666666666666671"/>
    <n v="1.1000000000000001"/>
    <n v="36"/>
    <n v="35.112000000000009"/>
    <n v="3.9013333333333344E-2"/>
    <n v="67585"/>
    <n v="68937"/>
    <n v="2636.7161333333343"/>
    <n v="52.746026666666694"/>
    <n v="11848.32"/>
    <n v="0.2271"/>
    <n v="0.22070000000000001"/>
    <n v="1072.6817395653336"/>
    <n v="44.824369333333351"/>
    <n v="9.8927383118666707"/>
    <n v="54.717107645200024"/>
    <n v="3816.8610072105344"/>
  </r>
  <r>
    <x v="265"/>
    <s v="Sunnyside School District"/>
    <n v="5049"/>
    <s v="Sierra Vista Middle School"/>
    <n v="0.8226"/>
    <x v="0"/>
    <n v="745.94"/>
    <n v="0"/>
    <n v="745.94"/>
    <n v="1"/>
    <n v="1"/>
    <n v="745.94"/>
    <n v="15"/>
    <n v="49.729333333333336"/>
    <n v="1.1000000000000001"/>
    <n v="36"/>
    <n v="1969.2816000000003"/>
    <n v="2.1880906666666671"/>
    <n v="67585"/>
    <n v="68937"/>
    <n v="147882.10770666669"/>
    <n v="2958.2985813333362"/>
    <n v="11848.32"/>
    <n v="0.2271"/>
    <n v="0.22070000000000001"/>
    <n v="60162.121564764282"/>
    <n v="2514.0067714666675"/>
    <n v="554.84129446269355"/>
    <n v="3068.8480659293609"/>
    <n v="214071.37591869369"/>
  </r>
  <r>
    <x v="265"/>
    <s v="Sunnyside School District"/>
    <n v="5137"/>
    <s v="Sun Valley Elementary"/>
    <n v="0.82589999999999997"/>
    <x v="0"/>
    <n v="438.46"/>
    <n v="0"/>
    <n v="438.46"/>
    <n v="1"/>
    <n v="1"/>
    <n v="438.46"/>
    <n v="15"/>
    <n v="29.230666666666664"/>
    <n v="1.1000000000000001"/>
    <n v="36"/>
    <n v="1157.5344"/>
    <n v="1.2861493333333334"/>
    <n v="67585"/>
    <n v="68937"/>
    <n v="86924.402693333337"/>
    <n v="1738.8738986666722"/>
    <n v="11848.32"/>
    <n v="0.2271"/>
    <n v="0.22070000000000001"/>
    <n v="35363.010190211731"/>
    <n v="1477.7212765333336"/>
    <n v="326.13308573090671"/>
    <n v="1803.8543622642403"/>
    <n v="125830.14114447599"/>
  </r>
  <r>
    <x v="265"/>
    <s v="Sunnyside School District"/>
    <n v="2959"/>
    <s v="Sunnyside High School"/>
    <n v="0.76290000000000002"/>
    <x v="0"/>
    <n v="2064.9900000000002"/>
    <n v="0"/>
    <n v="2064.9900000000002"/>
    <n v="1"/>
    <n v="1"/>
    <n v="2064.9900000000002"/>
    <n v="15"/>
    <n v="137.66600000000003"/>
    <n v="1.1000000000000001"/>
    <n v="36"/>
    <n v="5451.5736000000015"/>
    <n v="6.057304000000002"/>
    <n v="67585"/>
    <n v="68937"/>
    <n v="409382.89084000012"/>
    <n v="8189.4750080000376"/>
    <n v="11848.32"/>
    <n v="0.2271"/>
    <n v="0.22070000000000001"/>
    <n v="166547.14777330967"/>
    <n v="6959.5394308000023"/>
    <n v="1535.9703523775606"/>
    <n v="8495.5097831775638"/>
    <n v="592615.02340448741"/>
  </r>
  <r>
    <x v="265"/>
    <s v="Sunnyside School District"/>
    <n v="2717"/>
    <s v="Washington Elementary"/>
    <n v="0.85809999999999997"/>
    <x v="0"/>
    <n v="672.5"/>
    <n v="0"/>
    <n v="672.5"/>
    <n v="1"/>
    <n v="1"/>
    <n v="672.5"/>
    <n v="15"/>
    <n v="44.833333333333336"/>
    <n v="1.1000000000000001"/>
    <n v="36"/>
    <n v="1775.4"/>
    <n v="1.9726666666666668"/>
    <n v="67585"/>
    <n v="68937"/>
    <n v="133322.67666666667"/>
    <n v="2667.0453333333426"/>
    <n v="11848.32"/>
    <n v="0.2271"/>
    <n v="0.22070000000000001"/>
    <n v="54238.982696066669"/>
    <n v="2266.4953666666665"/>
    <n v="500.2155274233333"/>
    <n v="2766.7108940899998"/>
    <n v="192995.41559015668"/>
  </r>
  <r>
    <x v="266"/>
    <s v="Suquamish Tribal Education Department"/>
    <n v="5319"/>
    <s v="Chief Kitsap Academy"/>
    <n v="0.61780000000000002"/>
    <x v="0"/>
    <n v="88.13"/>
    <n v="0"/>
    <n v="88.13"/>
    <n v="1.18"/>
    <n v="1.18"/>
    <n v="88.13"/>
    <n v="15"/>
    <n v="5.8753333333333329"/>
    <n v="1.1000000000000001"/>
    <n v="36"/>
    <n v="232.66320000000002"/>
    <n v="0.25851466666666667"/>
    <n v="67585"/>
    <n v="68937"/>
    <n v="20616.622221066667"/>
    <n v="412.42395861332989"/>
    <n v="11848.32"/>
    <n v="0.2271"/>
    <n v="0.22070000000000001"/>
    <n v="7836.021369430202"/>
    <n v="350.48410299466661"/>
    <n v="77.351841530922925"/>
    <n v="427.83594452558953"/>
    <n v="29292.903493635786"/>
  </r>
  <r>
    <x v="267"/>
    <s v="Tacoma School District"/>
    <n v="4575"/>
    <s v="Angelo Giaudrone Middle School"/>
    <n v="0.77810000000000001"/>
    <x v="0"/>
    <n v="629.07000000000005"/>
    <n v="0"/>
    <n v="629.07000000000005"/>
    <n v="1.1200000000000001"/>
    <n v="1.1200000000000001"/>
    <n v="629.07000000000005"/>
    <n v="15"/>
    <n v="41.938000000000002"/>
    <n v="1.1000000000000001"/>
    <n v="36"/>
    <n v="1660.7448000000002"/>
    <n v="1.8452720000000002"/>
    <n v="67585"/>
    <n v="68937"/>
    <n v="139678.23309440003"/>
    <n v="2794.1846732799895"/>
    <n v="11848.32"/>
    <n v="0.2271"/>
    <n v="0.22070000000000001"/>
    <n v="54200.976436171142"/>
    <n v="2374.5402961280001"/>
    <n v="524.06104335544967"/>
    <n v="2898.6013394834499"/>
    <n v="199571.99554333463"/>
  </r>
  <r>
    <x v="267"/>
    <s v="Tacoma School District"/>
    <n v="2940"/>
    <s v="Arlington"/>
    <n v="0.75"/>
    <x v="0"/>
    <n v="363.03"/>
    <n v="0"/>
    <n v="363.03"/>
    <n v="1.1200000000000001"/>
    <n v="1.1200000000000001"/>
    <n v="363.03"/>
    <n v="15"/>
    <n v="24.201999999999998"/>
    <n v="1.1000000000000001"/>
    <n v="36"/>
    <n v="958.39919999999995"/>
    <n v="1.0648879999999998"/>
    <n v="67585"/>
    <n v="68937"/>
    <n v="80606.910137600004"/>
    <n v="1612.4960051199887"/>
    <n v="11848.32"/>
    <n v="0.2271"/>
    <n v="0.22070000000000001"/>
    <n v="31278.84094873894"/>
    <n v="1370.323435712"/>
    <n v="302.43038226163839"/>
    <n v="1672.7538179736384"/>
    <n v="115171.00090943258"/>
  </r>
  <r>
    <x v="267"/>
    <s v="Tacoma School District"/>
    <n v="3054"/>
    <s v="Baker"/>
    <n v="0.7419"/>
    <x v="0"/>
    <n v="754.09"/>
    <n v="0"/>
    <n v="754.09"/>
    <n v="1.1200000000000001"/>
    <n v="1.1200000000000001"/>
    <n v="754.09"/>
    <n v="15"/>
    <n v="50.272666666666666"/>
    <n v="1.1000000000000001"/>
    <n v="36"/>
    <n v="1990.7976000000001"/>
    <n v="2.2119973333333336"/>
    <n v="67585"/>
    <n v="68937"/>
    <n v="167437.58054613337"/>
    <n v="3349.4948420266737"/>
    <n v="11848.32"/>
    <n v="0.2271"/>
    <n v="0.22070000000000001"/>
    <n v="64972.760298142173"/>
    <n v="2846.4512564693341"/>
    <n v="628.2117923027821"/>
    <n v="3474.6630487721163"/>
    <n v="239234.49873507433"/>
  </r>
  <r>
    <x v="267"/>
    <s v="Tacoma School District"/>
    <n v="3449"/>
    <s v="Birney"/>
    <n v="0.72629999999999995"/>
    <x v="0"/>
    <n v="361.6"/>
    <n v="0"/>
    <n v="361.6"/>
    <n v="1.1200000000000001"/>
    <n v="1.1200000000000001"/>
    <n v="361.6"/>
    <n v="15"/>
    <n v="24.106666666666669"/>
    <n v="1.1000000000000001"/>
    <n v="36"/>
    <n v="954.62400000000014"/>
    <n v="1.0606933333333335"/>
    <n v="67585"/>
    <n v="68937"/>
    <n v="80289.394005333364"/>
    <n v="1606.1442730666458"/>
    <n v="11848.32"/>
    <n v="0.2271"/>
    <n v="0.22070000000000001"/>
    <n v="31155.631454877017"/>
    <n v="1364.9256379733336"/>
    <n v="301.23908830071474"/>
    <n v="1666.1647262740482"/>
    <n v="114717.33445955107"/>
  </r>
  <r>
    <x v="267"/>
    <s v="Tacoma School District"/>
    <n v="2094"/>
    <s v="Blix Elementary"/>
    <n v="0.75019999999999998"/>
    <x v="0"/>
    <n v="497.6"/>
    <n v="0"/>
    <n v="497.6"/>
    <n v="1.1200000000000001"/>
    <n v="1.1200000000000001"/>
    <n v="497.6"/>
    <n v="15"/>
    <n v="33.173333333333332"/>
    <n v="1.1000000000000001"/>
    <n v="36"/>
    <n v="1313.6640000000002"/>
    <n v="1.4596266666666668"/>
    <n v="67585"/>
    <n v="68937"/>
    <n v="110486.73245866669"/>
    <n v="2210.2250837333268"/>
    <n v="11848.32"/>
    <n v="0.2271"/>
    <n v="0.22070000000000001"/>
    <n v="42873.45744454315"/>
    <n v="1878.2826257066672"/>
    <n v="414.53697549346145"/>
    <n v="2292.8196012001285"/>
    <n v="157863.23458814333"/>
  </r>
  <r>
    <x v="267"/>
    <s v="Tacoma School District"/>
    <n v="3646"/>
    <s v="Boze"/>
    <n v="0.73240000000000005"/>
    <x v="0"/>
    <n v="410.4"/>
    <n v="0"/>
    <n v="410.4"/>
    <n v="1.1200000000000001"/>
    <n v="1.1200000000000001"/>
    <n v="410.4"/>
    <n v="15"/>
    <n v="27.36"/>
    <n v="1.1000000000000001"/>
    <n v="36"/>
    <n v="1083.4559999999999"/>
    <n v="1.2038399999999998"/>
    <n v="67585"/>
    <n v="68937"/>
    <n v="91124.909568000003"/>
    <n v="1822.9026815999823"/>
    <n v="11848.32"/>
    <n v="0.2271"/>
    <n v="0.22070000000000001"/>
    <n v="35360.263133521912"/>
    <n v="1549.1302041599997"/>
    <n v="341.89303605811193"/>
    <n v="1891.0232402181116"/>
    <n v="130199.09862334002"/>
  </r>
  <r>
    <x v="267"/>
    <s v="Tacoma School District"/>
    <n v="2872"/>
    <s v="Browns Point"/>
    <n v="0.1694"/>
    <x v="1"/>
    <n v="380.6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397"/>
    <s v="Bryant"/>
    <n v="0.4486"/>
    <x v="1"/>
    <n v="244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5627"/>
    <s v="Bryant Montessori Middle School"/>
    <n v="0.38669999999999999"/>
    <x v="1"/>
    <n v="143.1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1585"/>
    <s v="Comm Based Trans Program"/>
    <n v="0.61350000000000005"/>
    <x v="0"/>
    <n v="59.92"/>
    <n v="0"/>
    <n v="59.92"/>
    <n v="1.1200000000000001"/>
    <n v="1.1200000000000001"/>
    <n v="59.92"/>
    <n v="15"/>
    <n v="3.9946666666666668"/>
    <n v="1.1000000000000001"/>
    <n v="36"/>
    <n v="158.18880000000001"/>
    <n v="0.17576533333333336"/>
    <n v="67585"/>
    <n v="68937"/>
    <n v="13304.592059733337"/>
    <n v="266.15089834666469"/>
    <n v="11848.32"/>
    <n v="0.2271"/>
    <n v="0.22070000000000001"/>
    <n v="5162.73627427055"/>
    <n v="226.17904930133335"/>
    <n v="49.91771618080427"/>
    <n v="276.09676548213764"/>
    <n v="19009.57599783269"/>
  </r>
  <r>
    <x v="267"/>
    <s v="Tacoma School District"/>
    <n v="4537"/>
    <s v="Crescent Heights"/>
    <n v="0.3412"/>
    <x v="1"/>
    <n v="409.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939"/>
    <s v="Delong"/>
    <n v="0.64680000000000004"/>
    <x v="0"/>
    <n v="362.6"/>
    <n v="0"/>
    <n v="362.6"/>
    <n v="1.1200000000000001"/>
    <n v="1.1200000000000001"/>
    <n v="362.6"/>
    <n v="15"/>
    <n v="24.173333333333336"/>
    <n v="1.1000000000000001"/>
    <n v="36"/>
    <n v="957.26400000000012"/>
    <n v="1.0636266666666667"/>
    <n v="67585"/>
    <n v="68937"/>
    <n v="80511.433258666686"/>
    <n v="1610.5860437333176"/>
    <n v="11848.32"/>
    <n v="0.2271"/>
    <n v="0.22070000000000001"/>
    <n v="31241.791940095147"/>
    <n v="1368.7003217066667"/>
    <n v="302.07216100066137"/>
    <n v="1670.772482707328"/>
    <n v="115034.58372520248"/>
  </r>
  <r>
    <x v="267"/>
    <s v="Tacoma School District"/>
    <n v="2747"/>
    <s v="Downing"/>
    <n v="0.43940000000000001"/>
    <x v="1"/>
    <n v="232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71"/>
    <s v="Edison"/>
    <n v="0.74609999999999999"/>
    <x v="0"/>
    <n v="383.1"/>
    <n v="0"/>
    <n v="383.1"/>
    <n v="1.1200000000000001"/>
    <n v="1.1200000000000001"/>
    <n v="383.1"/>
    <n v="15"/>
    <n v="25.540000000000003"/>
    <n v="1.1000000000000001"/>
    <n v="36"/>
    <n v="1011.3840000000001"/>
    <n v="1.1237600000000001"/>
    <n v="67585"/>
    <n v="68937"/>
    <n v="85063.237952000025"/>
    <n v="1701.6423423999804"/>
    <n v="11848.32"/>
    <n v="0.2271"/>
    <n v="0.22070000000000001"/>
    <n v="33008.081887066881"/>
    <n v="1446.0813382400002"/>
    <n v="319.15015134956803"/>
    <n v="1765.2314895895681"/>
    <n v="121538.19367105646"/>
  </r>
  <r>
    <x v="267"/>
    <s v="Tacoma School District"/>
    <n v="2772"/>
    <s v="Fawcett"/>
    <n v="0.64339999999999997"/>
    <x v="0"/>
    <n v="345.52"/>
    <n v="0"/>
    <n v="345.52"/>
    <n v="1.1200000000000001"/>
    <n v="1.1200000000000001"/>
    <n v="345.52"/>
    <n v="15"/>
    <n v="23.034666666666666"/>
    <n v="1.1000000000000001"/>
    <n v="36"/>
    <n v="912.17280000000005"/>
    <n v="1.0135253333333334"/>
    <n v="67585"/>
    <n v="68937"/>
    <n v="76719.002811733342"/>
    <n v="1534.7206007466593"/>
    <n v="11848.32"/>
    <n v="0.2271"/>
    <n v="0.22070000000000001"/>
    <n v="29770.17085256943"/>
    <n v="1304.2287235413332"/>
    <n v="287.84327928557224"/>
    <n v="1592.0720028269054"/>
    <n v="109615.96626787633"/>
  </r>
  <r>
    <x v="267"/>
    <s v="Tacoma School District"/>
    <n v="2167"/>
    <s v="Fern Hill"/>
    <n v="0.70699999999999996"/>
    <x v="0"/>
    <n v="276.7"/>
    <n v="0"/>
    <n v="276.7"/>
    <n v="1.1200000000000001"/>
    <n v="1.1200000000000001"/>
    <n v="276.7"/>
    <n v="15"/>
    <n v="18.446666666666665"/>
    <n v="1.1000000000000001"/>
    <n v="36"/>
    <n v="730.48800000000006"/>
    <n v="0.81165333333333345"/>
    <n v="67585"/>
    <n v="68937"/>
    <n v="61438.26139733335"/>
    <n v="1229.0379434666611"/>
    <n v="11848.32"/>
    <n v="0.2271"/>
    <n v="0.22070000000000001"/>
    <n v="23840.606259857497"/>
    <n v="1044.4549890133335"/>
    <n v="230.51121607524271"/>
    <n v="1274.9662050885763"/>
    <n v="87782.871805746094"/>
  </r>
  <r>
    <x v="267"/>
    <s v="Tacoma School District"/>
    <n v="5170"/>
    <s v="First Creek Middle School"/>
    <n v="0.84140000000000004"/>
    <x v="0"/>
    <n v="698.1"/>
    <n v="0"/>
    <n v="698.1"/>
    <n v="1.1200000000000001"/>
    <n v="1.1200000000000001"/>
    <n v="698.1"/>
    <n v="15"/>
    <n v="46.54"/>
    <n v="1.1000000000000001"/>
    <n v="36"/>
    <n v="1842.9840000000002"/>
    <n v="2.0477600000000002"/>
    <n v="67585"/>
    <n v="68937"/>
    <n v="155005.60275200004"/>
    <n v="3100.8001023999823"/>
    <n v="11848.32"/>
    <n v="0.2271"/>
    <n v="0.22070000000000001"/>
    <n v="60148.634730778882"/>
    <n v="2635.1067142400002"/>
    <n v="581.56805183276811"/>
    <n v="3216.6747660727683"/>
    <n v="221471.71235125166"/>
  </r>
  <r>
    <x v="267"/>
    <s v="Tacoma School District"/>
    <n v="3880"/>
    <s v="Foss"/>
    <n v="0.71609999999999996"/>
    <x v="0"/>
    <n v="582.54999999999995"/>
    <n v="0"/>
    <n v="582.54999999999995"/>
    <n v="1.1200000000000001"/>
    <n v="1.1200000000000001"/>
    <n v="582.54999999999995"/>
    <n v="15"/>
    <n v="38.836666666666666"/>
    <n v="1.1000000000000001"/>
    <n v="36"/>
    <n v="1537.932"/>
    <n v="1.7088133333333333"/>
    <n v="67585"/>
    <n v="68937"/>
    <n v="129348.96702933335"/>
    <n v="2587.5535018666415"/>
    <n v="11848.32"/>
    <n v="0.2271"/>
    <n v="0.22070000000000001"/>
    <n v="50192.790663823573"/>
    <n v="2198.9420088533334"/>
    <n v="485.30650135393068"/>
    <n v="2684.2485102072642"/>
    <n v="184813.55970523081"/>
  </r>
  <r>
    <x v="267"/>
    <s v="Tacoma School District"/>
    <n v="2148"/>
    <s v="Franklin"/>
    <n v="0.72319999999999995"/>
    <x v="0"/>
    <n v="260.7"/>
    <n v="0"/>
    <n v="260.7"/>
    <n v="1.1200000000000001"/>
    <n v="1.1200000000000001"/>
    <n v="260.7"/>
    <n v="15"/>
    <n v="17.38"/>
    <n v="1.1000000000000001"/>
    <n v="36"/>
    <n v="688.24800000000005"/>
    <n v="0.76472000000000007"/>
    <n v="67585"/>
    <n v="68937"/>
    <n v="57885.633344000016"/>
    <n v="1157.9696127999923"/>
    <n v="11848.32"/>
    <n v="0.2271"/>
    <n v="0.22070000000000001"/>
    <n v="22462.038496367364"/>
    <n v="984.06004928000016"/>
    <n v="217.18205287609604"/>
    <n v="1201.2421021560963"/>
    <n v="82706.883555323468"/>
  </r>
  <r>
    <x v="267"/>
    <s v="Tacoma School District"/>
    <n v="2746"/>
    <s v="Geiger"/>
    <n v="0.39090000000000003"/>
    <x v="1"/>
    <n v="413.7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053"/>
    <s v="Grant"/>
    <n v="0.30330000000000001"/>
    <x v="1"/>
    <n v="311.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77"/>
    <s v="Gray"/>
    <n v="0.79279999999999995"/>
    <x v="0"/>
    <n v="542.4"/>
    <n v="0"/>
    <n v="542.4"/>
    <n v="1.1200000000000001"/>
    <n v="1.1200000000000001"/>
    <n v="542.4"/>
    <n v="15"/>
    <n v="36.159999999999997"/>
    <n v="1.1000000000000001"/>
    <n v="36"/>
    <n v="1431.9359999999999"/>
    <n v="1.59104"/>
    <n v="67585"/>
    <n v="68937"/>
    <n v="120434.09100800002"/>
    <n v="2409.2164095999906"/>
    <n v="11848.32"/>
    <n v="0.2271"/>
    <n v="0.22070000000000001"/>
    <n v="46733.447182315518"/>
    <n v="2047.38845696"/>
    <n v="451.85863245107203"/>
    <n v="2499.247089411072"/>
    <n v="172076.0016893266"/>
  </r>
  <r>
    <x v="267"/>
    <s v="Tacoma School District"/>
    <n v="5066"/>
    <s v="Helen B. Stafford Elementary"/>
    <n v="0.73029999999999995"/>
    <x v="0"/>
    <n v="440.4"/>
    <n v="0"/>
    <n v="440.4"/>
    <n v="1.1200000000000001"/>
    <n v="1.1200000000000001"/>
    <n v="440.4"/>
    <n v="15"/>
    <n v="29.36"/>
    <n v="1.1000000000000001"/>
    <n v="36"/>
    <n v="1162.6559999999999"/>
    <n v="1.2918399999999999"/>
    <n v="67585"/>
    <n v="68937"/>
    <n v="97786.087168000013"/>
    <n v="1956.1558015999763"/>
    <n v="11848.32"/>
    <n v="0.2271"/>
    <n v="0.22070000000000001"/>
    <n v="37945.077690065911"/>
    <n v="1662.37071616"/>
    <n v="366.88521705651203"/>
    <n v="2029.2559332165119"/>
    <n v="139716.57659288243"/>
  </r>
  <r>
    <x v="267"/>
    <s v="Tacoma School District"/>
    <n v="5458"/>
    <s v="Industrial Design Engineering and Art"/>
    <n v="0.37959999999999999"/>
    <x v="1"/>
    <n v="385.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38"/>
    <s v="Jason Lee"/>
    <n v="0.61799999999999999"/>
    <x v="0"/>
    <n v="596.54999999999995"/>
    <n v="0"/>
    <n v="596.54999999999995"/>
    <n v="1.1200000000000001"/>
    <n v="1.1200000000000001"/>
    <n v="596.54999999999995"/>
    <n v="15"/>
    <n v="39.769999999999996"/>
    <n v="1.1000000000000001"/>
    <n v="36"/>
    <n v="1574.8920000000001"/>
    <n v="1.7498800000000001"/>
    <n v="67585"/>
    <n v="68937"/>
    <n v="132457.51657600002"/>
    <n v="2649.7382911999885"/>
    <n v="11848.32"/>
    <n v="0.2271"/>
    <n v="0.22070000000000001"/>
    <n v="51399.037456877442"/>
    <n v="2251.7875811200001"/>
    <n v="496.96951915318402"/>
    <n v="2748.7571002731843"/>
    <n v="189255.04942435064"/>
  </r>
  <r>
    <x v="267"/>
    <s v="Tacoma School District"/>
    <n v="2103"/>
    <s v="Jefferson"/>
    <n v="0.42670000000000002"/>
    <x v="1"/>
    <n v="297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036"/>
    <s v="Larchmont"/>
    <n v="0.7137"/>
    <x v="0"/>
    <n v="262.62"/>
    <n v="0"/>
    <n v="262.62"/>
    <n v="1.1200000000000001"/>
    <n v="1.1200000000000001"/>
    <n v="262.62"/>
    <n v="15"/>
    <n v="17.507999999999999"/>
    <n v="1.1000000000000001"/>
    <n v="36"/>
    <n v="693.31680000000006"/>
    <n v="0.77035200000000004"/>
    <n v="67585"/>
    <n v="68937"/>
    <n v="58311.948710400015"/>
    <n v="1166.4978124799891"/>
    <n v="11848.32"/>
    <n v="0.2271"/>
    <n v="0.22070000000000001"/>
    <n v="22627.466627986178"/>
    <n v="991.30744204799998"/>
    <n v="218.78155245999361"/>
    <n v="1210.0889945079937"/>
    <n v="83316.002145374194"/>
  </r>
  <r>
    <x v="267"/>
    <s v="Tacoma School District"/>
    <n v="2215"/>
    <s v="Lincoln"/>
    <n v="0.75429999999999997"/>
    <x v="0"/>
    <n v="1612.94"/>
    <n v="0"/>
    <n v="1612.94"/>
    <n v="1.1200000000000001"/>
    <n v="1.1200000000000001"/>
    <n v="1612.94"/>
    <n v="15"/>
    <n v="107.52933333333334"/>
    <n v="1.1000000000000001"/>
    <n v="36"/>
    <n v="4258.1616000000004"/>
    <n v="4.7312906666666672"/>
    <n v="67585"/>
    <n v="68937"/>
    <n v="358135.99327146675"/>
    <n v="7164.3095790933003"/>
    <n v="11848.32"/>
    <n v="0.2271"/>
    <n v="0.22070000000000001"/>
    <n v="138971.69302773601"/>
    <n v="6088.338380842667"/>
    <n v="1343.6962806519766"/>
    <n v="7432.0346614946438"/>
    <n v="511704.03053979069"/>
  </r>
  <r>
    <x v="267"/>
    <s v="Tacoma School District"/>
    <n v="2771"/>
    <s v="Lister"/>
    <n v="0.84689999999999999"/>
    <x v="0"/>
    <n v="362.9"/>
    <n v="0"/>
    <n v="362.9"/>
    <n v="1.1200000000000001"/>
    <n v="1.1200000000000001"/>
    <n v="362.9"/>
    <n v="15"/>
    <n v="24.193333333333332"/>
    <n v="1.1000000000000001"/>
    <n v="36"/>
    <n v="958.05599999999993"/>
    <n v="1.0645066666666665"/>
    <n v="67585"/>
    <n v="68937"/>
    <n v="80578.045034666662"/>
    <n v="1611.9185749333265"/>
    <n v="11848.32"/>
    <n v="0.2271"/>
    <n v="0.22070000000000001"/>
    <n v="31267.64008566058"/>
    <n v="1369.8327268266667"/>
    <n v="302.32208281064533"/>
    <n v="1672.1548096373119"/>
    <n v="115129.75850489788"/>
  </r>
  <r>
    <x v="267"/>
    <s v="Tacoma School District"/>
    <n v="2805"/>
    <s v="Lowell"/>
    <n v="0.1794"/>
    <x v="1"/>
    <n v="359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36"/>
    <s v="Lyon"/>
    <n v="0.6966"/>
    <x v="0"/>
    <n v="349.04"/>
    <n v="0"/>
    <n v="349.04"/>
    <n v="1.1200000000000001"/>
    <n v="1.1200000000000001"/>
    <n v="349.04"/>
    <n v="15"/>
    <n v="23.269333333333336"/>
    <n v="1.1000000000000001"/>
    <n v="36"/>
    <n v="921.46560000000022"/>
    <n v="1.0238506666666669"/>
    <n v="67585"/>
    <n v="68937"/>
    <n v="77500.580983466702"/>
    <n v="1550.3556334933237"/>
    <n v="11848.32"/>
    <n v="0.2271"/>
    <n v="0.22070000000000001"/>
    <n v="30073.455760537268"/>
    <n v="1317.515610282667"/>
    <n v="290.77569518938463"/>
    <n v="1608.2913054720516"/>
    <n v="110732.68368296935"/>
  </r>
  <r>
    <x v="267"/>
    <s v="Tacoma School District"/>
    <n v="2252"/>
    <s v="Manitou Park"/>
    <n v="0.73729999999999996"/>
    <x v="0"/>
    <n v="408.4"/>
    <n v="0"/>
    <n v="408.4"/>
    <n v="1.1200000000000001"/>
    <n v="1.1200000000000001"/>
    <n v="408.4"/>
    <n v="15"/>
    <n v="27.226666666666667"/>
    <n v="1.1000000000000001"/>
    <n v="36"/>
    <n v="1078.1760000000002"/>
    <n v="1.1979733333333336"/>
    <n v="67585"/>
    <n v="68937"/>
    <n v="90680.83106133336"/>
    <n v="1814.0191402666533"/>
    <n v="11848.32"/>
    <n v="0.2271"/>
    <n v="0.22070000000000001"/>
    <n v="35187.942163085652"/>
    <n v="1541.5808366933338"/>
    <n v="340.22689065821879"/>
    <n v="1881.8077273515526"/>
    <n v="129564.60009203722"/>
  </r>
  <r>
    <x v="267"/>
    <s v="Tacoma School District"/>
    <n v="2941"/>
    <s v="Mann"/>
    <n v="0.68120000000000003"/>
    <x v="0"/>
    <n v="336.4"/>
    <n v="0"/>
    <n v="336.4"/>
    <n v="1.1200000000000001"/>
    <n v="1.1200000000000001"/>
    <n v="336.4"/>
    <n v="15"/>
    <n v="22.426666666666666"/>
    <n v="1.1000000000000001"/>
    <n v="36"/>
    <n v="888.096"/>
    <n v="0.98677333333333339"/>
    <n v="67585"/>
    <n v="68937"/>
    <n v="74694.00482133335"/>
    <n v="1494.211652266662"/>
    <n v="11848.32"/>
    <n v="0.2271"/>
    <n v="0.22070000000000001"/>
    <n v="28984.387227380059"/>
    <n v="1269.8036078933335"/>
    <n v="280.24565626205873"/>
    <n v="1550.0492641553922"/>
    <n v="106722.65296513545"/>
  </r>
  <r>
    <x v="267"/>
    <s v="Tacoma School District"/>
    <n v="2376"/>
    <s v="Mason"/>
    <n v="0.28449999999999998"/>
    <x v="1"/>
    <n v="791.2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53"/>
    <s v="McCarver"/>
    <n v="0.84809999999999997"/>
    <x v="0"/>
    <n v="358"/>
    <n v="0"/>
    <n v="358"/>
    <n v="1.1200000000000001"/>
    <n v="1.1200000000000001"/>
    <n v="358"/>
    <n v="15"/>
    <n v="23.866666666666667"/>
    <n v="1.1000000000000001"/>
    <n v="36"/>
    <n v="945.12000000000012"/>
    <n v="1.0501333333333334"/>
    <n v="67585"/>
    <n v="68937"/>
    <n v="79490.052693333346"/>
    <n v="1590.1538986666565"/>
    <n v="11848.32"/>
    <n v="0.2271"/>
    <n v="0.22070000000000001"/>
    <n v="30845.453708091733"/>
    <n v="1351.3367765333332"/>
    <n v="298.24002658090666"/>
    <n v="1649.57680311424"/>
    <n v="113575.23710320597"/>
  </r>
  <r>
    <x v="267"/>
    <s v="Tacoma School District"/>
    <n v="3244"/>
    <s v="Meeker"/>
    <n v="0.3397"/>
    <x v="1"/>
    <n v="650.440000000000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398"/>
    <s v="Mt Tahoma"/>
    <n v="0.68459999999999999"/>
    <x v="0"/>
    <n v="1347.06"/>
    <n v="0"/>
    <n v="1347.06"/>
    <n v="1.1200000000000001"/>
    <n v="1.1200000000000001"/>
    <n v="1347.06"/>
    <n v="15"/>
    <n v="89.804000000000002"/>
    <n v="1.1000000000000001"/>
    <n v="36"/>
    <n v="3556.2384000000002"/>
    <n v="3.9513760000000002"/>
    <n v="67585"/>
    <n v="68937"/>
    <n v="299100.19659520005"/>
    <n v="5983.3315942399786"/>
    <n v="11848.32"/>
    <n v="0.2271"/>
    <n v="0.22070000000000001"/>
    <n v="116063.34321793867"/>
    <n v="5084.7254698240004"/>
    <n v="1122.1989111901569"/>
    <n v="6206.924381014157"/>
    <n v="427353.79578839283"/>
  </r>
  <r>
    <x v="267"/>
    <s v="Tacoma School District"/>
    <n v="2247"/>
    <s v="Northeast Tacoma"/>
    <n v="0.51170000000000004"/>
    <x v="0"/>
    <n v="347.3"/>
    <n v="0"/>
    <n v="347.3"/>
    <n v="1.1200000000000001"/>
    <n v="1.1200000000000001"/>
    <n v="347.3"/>
    <n v="15"/>
    <n v="23.153333333333332"/>
    <n v="1.1000000000000001"/>
    <n v="36"/>
    <n v="916.87200000000007"/>
    <n v="1.0187466666666667"/>
    <n v="67585"/>
    <n v="68937"/>
    <n v="77114.232682666683"/>
    <n v="1542.6269525333191"/>
    <n v="11848.32"/>
    <n v="0.2271"/>
    <n v="0.22070000000000001"/>
    <n v="29923.536516257707"/>
    <n v="1310.9476605866666"/>
    <n v="289.32614869147733"/>
    <n v="1600.273809278144"/>
    <n v="110180.66996073586"/>
  </r>
  <r>
    <x v="267"/>
    <s v="Tacoma School District"/>
    <n v="4109"/>
    <s v="Oakland High School"/>
    <n v="0.84930000000000005"/>
    <x v="0"/>
    <n v="136.04"/>
    <n v="0"/>
    <n v="136.04"/>
    <n v="1.1200000000000001"/>
    <n v="1.1200000000000001"/>
    <n v="136.04"/>
    <n v="15"/>
    <n v="9.0693333333333328"/>
    <n v="1.1000000000000001"/>
    <n v="36"/>
    <n v="359.14560000000006"/>
    <n v="0.39905066666666672"/>
    <n v="67585"/>
    <n v="68937"/>
    <n v="30206.220023466674"/>
    <n v="604.25848149333251"/>
    <n v="11848.32"/>
    <n v="0.2271"/>
    <n v="0.22070000000000001"/>
    <n v="11721.27240907486"/>
    <n v="513.5079750826668"/>
    <n v="113.33121010074457"/>
    <n v="626.83918518341136"/>
    <n v="43158.59009921828"/>
  </r>
  <r>
    <x v="267"/>
    <s v="Tacoma School District"/>
    <n v="4283"/>
    <s v="Pearl Street Center"/>
    <n v="0.93459999999999999"/>
    <x v="0"/>
    <n v="15.78"/>
    <n v="0"/>
    <n v="15.78"/>
    <n v="1.1200000000000001"/>
    <n v="1.1200000000000001"/>
    <n v="15.78"/>
    <n v="15"/>
    <n v="1.052"/>
    <n v="1.1000000000000001"/>
    <n v="36"/>
    <n v="41.659200000000006"/>
    <n v="4.6288000000000003E-2"/>
    <n v="67585"/>
    <n v="68937"/>
    <n v="3503.7794176000007"/>
    <n v="70.09114111999952"/>
    <n v="11848.32"/>
    <n v="0.2271"/>
    <n v="0.22070000000000001"/>
    <n v="1359.6124567421439"/>
    <n v="59.564509311999998"/>
    <n v="13.145887205158401"/>
    <n v="72.710396517158401"/>
    <n v="5006.1934119793023"/>
  </r>
  <r>
    <x v="267"/>
    <s v="Tacoma School District"/>
    <n v="2169"/>
    <s v="Point Defiance"/>
    <n v="0.32640000000000002"/>
    <x v="1"/>
    <n v="330.2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06"/>
    <s v="Reed"/>
    <n v="0.80010000000000003"/>
    <x v="0"/>
    <n v="362.6"/>
    <n v="0"/>
    <n v="362.6"/>
    <n v="1.1200000000000001"/>
    <n v="1.1200000000000001"/>
    <n v="362.6"/>
    <n v="15"/>
    <n v="24.173333333333336"/>
    <n v="1.1000000000000001"/>
    <n v="36"/>
    <n v="957.26400000000012"/>
    <n v="1.0636266666666667"/>
    <n v="67585"/>
    <n v="68937"/>
    <n v="80511.433258666686"/>
    <n v="1610.5860437333176"/>
    <n v="11848.32"/>
    <n v="0.2271"/>
    <n v="0.22070000000000001"/>
    <n v="31241.791940095147"/>
    <n v="1368.7003217066667"/>
    <n v="302.07216100066137"/>
    <n v="1670.772482707328"/>
    <n v="115034.58372520248"/>
  </r>
  <r>
    <x v="267"/>
    <s v="Tacoma School District"/>
    <n v="2275"/>
    <s v="Roosevelt"/>
    <n v="0.84019999999999995"/>
    <x v="0"/>
    <n v="237.6"/>
    <n v="0"/>
    <n v="237.6"/>
    <n v="1.1200000000000001"/>
    <n v="1.1200000000000001"/>
    <n v="237.6"/>
    <n v="15"/>
    <n v="15.84"/>
    <n v="1.1000000000000001"/>
    <n v="36"/>
    <n v="627.26400000000001"/>
    <n v="0.69696000000000002"/>
    <n v="67585"/>
    <n v="68937"/>
    <n v="52756.526592000009"/>
    <n v="1055.3647103999974"/>
    <n v="11848.32"/>
    <n v="0.2271"/>
    <n v="0.22070000000000001"/>
    <n v="20471.731287828483"/>
    <n v="896.86485504000007"/>
    <n v="197.93807350732803"/>
    <n v="1094.8029285473281"/>
    <n v="75378.425518775824"/>
  </r>
  <r>
    <x v="267"/>
    <s v="Tacoma School District"/>
    <n v="5169"/>
    <s v="Science and Math Institute"/>
    <n v="0.37130000000000002"/>
    <x v="1"/>
    <n v="554.9399999999999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168"/>
    <s v="Sheridan"/>
    <n v="0.74919999999999998"/>
    <x v="0"/>
    <n v="443.5"/>
    <n v="0"/>
    <n v="443.5"/>
    <n v="1.1200000000000001"/>
    <n v="1.1200000000000001"/>
    <n v="443.5"/>
    <n v="15"/>
    <n v="29.566666666666666"/>
    <n v="1.1000000000000001"/>
    <n v="36"/>
    <n v="1170.8399999999999"/>
    <n v="1.3009333333333333"/>
    <n v="67585"/>
    <n v="68937"/>
    <n v="98474.408853333342"/>
    <n v="1969.9252906666516"/>
    <n v="11848.32"/>
    <n v="0.2271"/>
    <n v="0.22070000000000001"/>
    <n v="38212.175194242132"/>
    <n v="1674.0722357333329"/>
    <n v="369.4677424263466"/>
    <n v="2043.5399781596795"/>
    <n v="140700.0493164018"/>
  </r>
  <r>
    <x v="267"/>
    <s v="Tacoma School District"/>
    <n v="2938"/>
    <s v="Sherman"/>
    <n v="0.13100000000000001"/>
    <x v="1"/>
    <n v="422.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98"/>
    <s v="Skyline"/>
    <n v="0.58850000000000002"/>
    <x v="0"/>
    <n v="284.41000000000003"/>
    <n v="0"/>
    <n v="284.41000000000003"/>
    <n v="1.1200000000000001"/>
    <n v="1.1200000000000001"/>
    <n v="284.41000000000003"/>
    <n v="15"/>
    <n v="18.960666666666668"/>
    <n v="1.1000000000000001"/>
    <n v="36"/>
    <n v="750.84240000000023"/>
    <n v="0.83426933333333353"/>
    <n v="67585"/>
    <n v="68937"/>
    <n v="63150.184040533357"/>
    <n v="1263.2839953066577"/>
    <n v="11848.32"/>
    <n v="0.2271"/>
    <n v="0.22070000000000001"/>
    <n v="24504.903600889309"/>
    <n v="1073.5578005973334"/>
    <n v="236.9342065918315"/>
    <n v="1310.492007189165"/>
    <n v="90228.863643918492"/>
  </r>
  <r>
    <x v="267"/>
    <s v="Tacoma School District"/>
    <n v="5192"/>
    <s v="Special Services"/>
    <n v="0.7349"/>
    <x v="0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084"/>
    <s v="Stadium"/>
    <n v="0.31419999999999998"/>
    <x v="1"/>
    <n v="1500.909999999999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58"/>
    <s v="Stanley"/>
    <n v="0.69469999999999998"/>
    <x v="0"/>
    <n v="351.3"/>
    <n v="0"/>
    <n v="351.3"/>
    <n v="1.1200000000000001"/>
    <n v="1.1200000000000001"/>
    <n v="351.3"/>
    <n v="15"/>
    <n v="23.42"/>
    <n v="1.1000000000000001"/>
    <n v="36"/>
    <n v="927.43200000000013"/>
    <n v="1.0304800000000001"/>
    <n v="67585"/>
    <n v="68937"/>
    <n v="78002.389696000013"/>
    <n v="1560.3940351999918"/>
    <n v="11848.32"/>
    <n v="0.2271"/>
    <n v="0.22070000000000001"/>
    <n v="30268.178457130241"/>
    <n v="1326.0463955200003"/>
    <n v="292.65843949126406"/>
    <n v="1618.7048350112643"/>
    <n v="111449.66702334151"/>
  </r>
  <r>
    <x v="267"/>
    <s v="Tacoma School District"/>
    <n v="2359"/>
    <s v="Stewart"/>
    <n v="0.74429999999999996"/>
    <x v="0"/>
    <n v="722.71"/>
    <n v="0"/>
    <n v="722.71"/>
    <n v="1.1200000000000001"/>
    <n v="1.1200000000000001"/>
    <n v="722.71"/>
    <n v="15"/>
    <n v="48.180666666666667"/>
    <n v="1.1000000000000001"/>
    <n v="36"/>
    <n v="1907.9544000000003"/>
    <n v="2.1199493333333335"/>
    <n v="67585"/>
    <n v="68937"/>
    <n v="160469.98877653337"/>
    <n v="3210.112078506645"/>
    <n v="11848.32"/>
    <n v="0.2271"/>
    <n v="0.22070000000000001"/>
    <n v="62269.044271997147"/>
    <n v="2728.0016809173339"/>
    <n v="602.06997097845567"/>
    <n v="3330.0716518957897"/>
    <n v="229279.21677893295"/>
  </r>
  <r>
    <x v="267"/>
    <s v="Tacoma School District"/>
    <n v="5307"/>
    <s v="Tacoma Open Doors"/>
    <n v="0.49719999999999998"/>
    <x v="1"/>
    <n v="268.0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1860"/>
    <s v="Tacoma School of the Arts"/>
    <n v="0.40279999999999999"/>
    <x v="1"/>
    <n v="592.1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48"/>
    <s v="Truman"/>
    <n v="0.55349999999999999"/>
    <x v="0"/>
    <n v="695.4"/>
    <n v="0"/>
    <n v="695.4"/>
    <n v="1.1200000000000001"/>
    <n v="1.1200000000000001"/>
    <n v="695.4"/>
    <n v="15"/>
    <n v="46.36"/>
    <n v="1.1000000000000001"/>
    <n v="36"/>
    <n v="1835.856"/>
    <n v="2.0398399999999999"/>
    <n v="67585"/>
    <n v="68937"/>
    <n v="154406.09676800002"/>
    <n v="3088.8073215999757"/>
    <n v="11848.32"/>
    <n v="0.2271"/>
    <n v="0.22070000000000001"/>
    <n v="59916.001420689921"/>
    <n v="2624.9150681599999"/>
    <n v="579.31875554291196"/>
    <n v="3204.2338237029116"/>
    <n v="220615.13933399282"/>
  </r>
  <r>
    <x v="267"/>
    <s v="Tacoma School District"/>
    <n v="3116"/>
    <s v="Wainwright"/>
    <n v="0.52549999999999997"/>
    <x v="0"/>
    <n v="448.04"/>
    <n v="0"/>
    <n v="448.04"/>
    <n v="1.1200000000000001"/>
    <n v="1.1200000000000001"/>
    <n v="448.04"/>
    <n v="15"/>
    <n v="29.869333333333334"/>
    <n v="1.1000000000000001"/>
    <n v="36"/>
    <n v="1182.8256000000001"/>
    <n v="1.3142506666666669"/>
    <n v="67585"/>
    <n v="68937"/>
    <n v="99482.467063466698"/>
    <n v="1990.0909294933226"/>
    <n v="11848.32"/>
    <n v="0.2271"/>
    <n v="0.22070000000000001"/>
    <n v="38603.343797132467"/>
    <n v="1691.209299882667"/>
    <n v="373.24989248410463"/>
    <n v="2064.4591923667717"/>
    <n v="142140.36098245924"/>
  </r>
  <r>
    <x v="267"/>
    <s v="Tacoma School District"/>
    <n v="2083"/>
    <s v="Washington Elementary"/>
    <n v="0.19800000000000001"/>
    <x v="1"/>
    <n v="366.3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74"/>
    <s v="Whitman"/>
    <n v="0.7349"/>
    <x v="0"/>
    <n v="298.5"/>
    <n v="0"/>
    <n v="298.5"/>
    <n v="1.1200000000000001"/>
    <n v="1.1200000000000001"/>
    <n v="298.5"/>
    <n v="15"/>
    <n v="19.899999999999999"/>
    <n v="1.1000000000000001"/>
    <n v="36"/>
    <n v="788.04"/>
    <n v="0.87559999999999993"/>
    <n v="67585"/>
    <n v="68937"/>
    <n v="66278.717120000001"/>
    <n v="1325.8685439999972"/>
    <n v="11848.32"/>
    <n v="0.2271"/>
    <n v="0.22070000000000001"/>
    <n v="25718.904837612798"/>
    <n v="1126.7430944"/>
    <n v="248.67220093408002"/>
    <n v="1375.4152953340799"/>
    <n v="94698.905796946885"/>
  </r>
  <r>
    <x v="267"/>
    <s v="Tacoma School District"/>
    <n v="3452"/>
    <s v="Whittier"/>
    <n v="0.49270000000000003"/>
    <x v="1"/>
    <n v="323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246"/>
    <s v="Wilson"/>
    <n v="0.40200000000000002"/>
    <x v="1"/>
    <n v="1200.679999999999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8"/>
    <s v="Taholah School District"/>
    <n v="5032"/>
    <s v="Taholah Elementary &amp; Middle School"/>
    <n v="0.71740000000000004"/>
    <x v="0"/>
    <n v="98.5"/>
    <n v="0"/>
    <n v="98.5"/>
    <n v="1"/>
    <n v="1"/>
    <n v="98.5"/>
    <n v="15"/>
    <n v="6.5666666666666664"/>
    <n v="1.1000000000000001"/>
    <n v="36"/>
    <n v="260.04000000000002"/>
    <n v="0.28893333333333338"/>
    <n v="67585"/>
    <n v="68937"/>
    <n v="19527.559333333335"/>
    <n v="390.63786666666783"/>
    <n v="11848.32"/>
    <n v="0.2271"/>
    <n v="0.22070000000000001"/>
    <n v="7944.2970937733335"/>
    <n v="331.96995333333336"/>
    <n v="73.265768700666669"/>
    <n v="405.23572203400005"/>
    <n v="28267.730015807338"/>
  </r>
  <r>
    <x v="268"/>
    <s v="Taholah School District"/>
    <n v="3580"/>
    <s v="Taholah High School"/>
    <n v="0.7117"/>
    <x v="0"/>
    <n v="68.8"/>
    <n v="0"/>
    <n v="68.8"/>
    <n v="1"/>
    <n v="1"/>
    <n v="68.8"/>
    <n v="15"/>
    <n v="4.5866666666666669"/>
    <n v="1.1000000000000001"/>
    <n v="36"/>
    <n v="181.63200000000001"/>
    <n v="0.20181333333333334"/>
    <n v="67585"/>
    <n v="68937"/>
    <n v="13639.554133333335"/>
    <n v="272.85162666666656"/>
    <n v="11848.32"/>
    <n v="0.2271"/>
    <n v="0.22070000000000001"/>
    <n v="5548.9100512853338"/>
    <n v="231.87342933333338"/>
    <n v="51.174465853866678"/>
    <n v="283.04789518720008"/>
    <n v="19744.363706472534"/>
  </r>
  <r>
    <x v="269"/>
    <s v="Tahoma School District"/>
    <n v="5489"/>
    <s v="Cedar River Elementary"/>
    <n v="9.7299999999999998E-2"/>
    <x v="1"/>
    <n v="592.64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4453"/>
    <s v="Glacier Park Elementary"/>
    <n v="0.1318"/>
    <x v="1"/>
    <n v="687.57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286"/>
    <s v="Lake Wilderness Elementary"/>
    <n v="0.12690000000000001"/>
    <x v="1"/>
    <n v="675.75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937"/>
    <s v="Maple View Middle School"/>
    <n v="0.17519999999999999"/>
    <x v="1"/>
    <n v="1018.73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4415"/>
    <s v="Rock Creek Elementary"/>
    <n v="9.5100000000000004E-2"/>
    <x v="1"/>
    <n v="682.95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589"/>
    <s v="Shadow Lake Elementary"/>
    <n v="0.28270000000000001"/>
    <x v="1"/>
    <n v="435.52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341"/>
    <s v="Summit Trail Middle School"/>
    <n v="0.1043"/>
    <x v="1"/>
    <n v="1104.42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5490"/>
    <s v="Tahoma Elementary"/>
    <n v="0.108"/>
    <x v="1"/>
    <n v="659.29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5563"/>
    <s v="Tahoma Open Doors"/>
    <n v="0"/>
    <x v="1"/>
    <n v="22.349999999999998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2849"/>
    <s v="Tahoma Senior High School"/>
    <n v="0.1232"/>
    <x v="1"/>
    <n v="2630.7999999999997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0"/>
    <s v="Tekoa School District"/>
    <n v="2052"/>
    <s v="Tekoa Elementary School"/>
    <n v="0.62919999999999998"/>
    <x v="0"/>
    <n v="88.2"/>
    <n v="0"/>
    <n v="88.2"/>
    <n v="1"/>
    <n v="1.04"/>
    <n v="88.2"/>
    <n v="15"/>
    <n v="5.88"/>
    <n v="1.1000000000000001"/>
    <n v="36"/>
    <n v="232.84800000000001"/>
    <n v="0.25872000000000001"/>
    <n v="67585"/>
    <n v="68937"/>
    <n v="17485.591199999999"/>
    <n v="1063.204665600002"/>
    <n v="11848.32"/>
    <n v="0.2271"/>
    <n v="0.22070000000000001"/>
    <n v="7271.0243816179209"/>
    <n v="309.14659776000002"/>
    <n v="68.228654125632005"/>
    <n v="377.375251885632"/>
    <n v="26197.195499103553"/>
  </r>
  <r>
    <x v="270"/>
    <s v="Tekoa School District"/>
    <n v="3418"/>
    <s v="Tekoa High School"/>
    <n v="0.61990000000000001"/>
    <x v="0"/>
    <n v="81.72"/>
    <n v="0"/>
    <n v="81.72"/>
    <n v="1"/>
    <n v="1.04"/>
    <n v="81.72"/>
    <n v="15"/>
    <n v="5.4479999999999995"/>
    <n v="1.1000000000000001"/>
    <n v="36"/>
    <n v="215.74080000000001"/>
    <n v="0.23971200000000001"/>
    <n v="67585"/>
    <n v="68937"/>
    <n v="16200.935520000001"/>
    <n v="985.09166975999869"/>
    <n v="11848.32"/>
    <n v="0.2271"/>
    <n v="0.22070000000000001"/>
    <n v="6736.8266719480325"/>
    <n v="286.43378649600004"/>
    <n v="63.215936679667209"/>
    <n v="349.64972317566725"/>
    <n v="24272.5035848837"/>
  </r>
  <r>
    <x v="271"/>
    <s v="Tenino School District"/>
    <n v="2457"/>
    <s v="Parkside Elementary"/>
    <n v="0.52010000000000001"/>
    <x v="0"/>
    <n v="269"/>
    <n v="0"/>
    <n v="269"/>
    <n v="1"/>
    <n v="1"/>
    <n v="269"/>
    <n v="15"/>
    <n v="17.933333333333334"/>
    <n v="1.1000000000000001"/>
    <n v="36"/>
    <n v="710.16000000000008"/>
    <n v="0.7890666666666668"/>
    <n v="67585"/>
    <n v="68937"/>
    <n v="53329.070666666674"/>
    <n v="1066.8181333333341"/>
    <n v="11848.32"/>
    <n v="0.2271"/>
    <n v="0.22070000000000001"/>
    <n v="21695.593078426667"/>
    <n v="906.59814666666671"/>
    <n v="200.08621096933334"/>
    <n v="1106.684357636"/>
    <n v="77198.166236062665"/>
  </r>
  <r>
    <x v="271"/>
    <s v="Tenino School District"/>
    <n v="4238"/>
    <s v="Tenino Elementary School"/>
    <n v="0.49109999999999998"/>
    <x v="1"/>
    <n v="298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1"/>
    <s v="Tenino School District"/>
    <n v="3509"/>
    <s v="Tenino High School"/>
    <n v="0.41339999999999999"/>
    <x v="1"/>
    <n v="378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1"/>
    <s v="Tenino School District"/>
    <n v="3795"/>
    <s v="Tenino Middle School"/>
    <n v="0.51290000000000002"/>
    <x v="0"/>
    <n v="303.08"/>
    <n v="0"/>
    <n v="303.08"/>
    <n v="1"/>
    <n v="1"/>
    <n v="303.08"/>
    <n v="15"/>
    <n v="20.205333333333332"/>
    <n v="1.1000000000000001"/>
    <n v="36"/>
    <n v="800.13120000000004"/>
    <n v="0.88903466666666675"/>
    <n v="67585"/>
    <n v="68937"/>
    <n v="60085.407946666674"/>
    <n v="1201.9748693333313"/>
    <n v="11848.32"/>
    <n v="0.2271"/>
    <n v="0.22070000000000001"/>
    <n v="24444.23922010987"/>
    <n v="1021.4563802666669"/>
    <n v="225.4354231248534"/>
    <n v="1246.8918033915202"/>
    <n v="86978.513839501407"/>
  </r>
  <r>
    <x v="272"/>
    <s v="Thorp School District"/>
    <n v="2514"/>
    <s v="Thorp Elem &amp; Jr Sr High"/>
    <n v="0.44319999999999998"/>
    <x v="1"/>
    <n v="214.1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3"/>
    <s v="Toledo School District"/>
    <n v="5190"/>
    <s v="Cowlitz Prairie Academy"/>
    <n v="0.64300000000000002"/>
    <x v="0"/>
    <n v="64.3"/>
    <n v="0"/>
    <n v="64.3"/>
    <n v="1"/>
    <n v="1.04"/>
    <n v="64.3"/>
    <n v="15"/>
    <n v="4.2866666666666662"/>
    <n v="1.1000000000000001"/>
    <n v="36"/>
    <n v="169.75200000000001"/>
    <n v="0.18861333333333336"/>
    <n v="67585"/>
    <n v="68937"/>
    <n v="12747.432133333336"/>
    <n v="775.10272106666525"/>
    <n v="11848.32"/>
    <n v="0.2271"/>
    <n v="0.22070000000000001"/>
    <n v="5300.7581376194139"/>
    <n v="225.3755809066667"/>
    <n v="49.740390706101344"/>
    <n v="275.11597161276802"/>
    <n v="19098.408963632184"/>
  </r>
  <r>
    <x v="273"/>
    <s v="Toledo School District"/>
    <n v="2998"/>
    <s v="Toledo Elementary School"/>
    <n v="0.50029999999999997"/>
    <x v="0"/>
    <n v="340"/>
    <n v="0"/>
    <n v="340"/>
    <n v="1"/>
    <n v="1.04"/>
    <n v="340"/>
    <n v="15"/>
    <n v="22.666666666666668"/>
    <n v="1.1000000000000001"/>
    <n v="36"/>
    <n v="897.60000000000014"/>
    <n v="0.99733333333333352"/>
    <n v="67585"/>
    <n v="68937"/>
    <n v="67404.773333333345"/>
    <n v="4098.52138666666"/>
    <n v="11848.32"/>
    <n v="0.2271"/>
    <n v="0.22070000000000001"/>
    <n v="28028.892174037337"/>
    <n v="1191.7215786666666"/>
    <n v="263.01295241173329"/>
    <n v="1454.7345310783999"/>
    <n v="100986.92142511574"/>
  </r>
  <r>
    <x v="273"/>
    <s v="Toledo School District"/>
    <n v="2616"/>
    <s v="Toledo High School"/>
    <n v="0.46920000000000001"/>
    <x v="1"/>
    <n v="212.8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3"/>
    <s v="Toledo School District"/>
    <n v="3977"/>
    <s v="Toledo Middle School"/>
    <n v="0.56299999999999994"/>
    <x v="0"/>
    <n v="164.06"/>
    <n v="0"/>
    <n v="164.06"/>
    <n v="1"/>
    <n v="1.04"/>
    <n v="164.06"/>
    <n v="15"/>
    <n v="10.937333333333333"/>
    <n v="1.1000000000000001"/>
    <n v="36"/>
    <n v="433.11840000000007"/>
    <n v="0.48124266666666676"/>
    <n v="67585"/>
    <n v="68937"/>
    <n v="32524.785626666675"/>
    <n v="1977.6571138133331"/>
    <n v="11848.32"/>
    <n v="0.2271"/>
    <n v="0.22070000000000001"/>
    <n v="13524.764853154606"/>
    <n v="575.04071234133346"/>
    <n v="126.91148521373231"/>
    <n v="701.95219755506582"/>
    <n v="48729.159791189675"/>
  </r>
  <r>
    <x v="274"/>
    <s v="Tonasket School District"/>
    <n v="5586"/>
    <s v="Tonasket Choice High School"/>
    <n v="0.59030000000000005"/>
    <x v="0"/>
    <n v="12.38"/>
    <n v="0"/>
    <n v="12.38"/>
    <n v="1"/>
    <n v="1"/>
    <n v="12.38"/>
    <n v="15"/>
    <n v="0.82533333333333336"/>
    <n v="1.1000000000000001"/>
    <n v="36"/>
    <n v="32.683200000000006"/>
    <n v="3.6314666666666676E-2"/>
    <n v="67585"/>
    <n v="68937"/>
    <n v="2454.3267466666671"/>
    <n v="49.097429333333366"/>
    <n v="11848.32"/>
    <n v="0.2271"/>
    <n v="0.22070000000000001"/>
    <n v="998.48119818186683"/>
    <n v="41.72373626666667"/>
    <n v="9.2084285940533341"/>
    <n v="50.932164860720007"/>
    <n v="3552.8375390425877"/>
  </r>
  <r>
    <x v="274"/>
    <s v="Tonasket School District"/>
    <n v="3176"/>
    <s v="Tonasket Elementary School"/>
    <n v="0.71799999999999997"/>
    <x v="0"/>
    <n v="414.9"/>
    <n v="0"/>
    <n v="414.9"/>
    <n v="1"/>
    <n v="1"/>
    <n v="414.9"/>
    <n v="15"/>
    <n v="27.66"/>
    <n v="1.1000000000000001"/>
    <n v="36"/>
    <n v="1095.336"/>
    <n v="1.2170400000000001"/>
    <n v="67585"/>
    <n v="68937"/>
    <n v="82253.648400000005"/>
    <n v="1645.4380800000072"/>
    <n v="11848.32"/>
    <n v="0.2271"/>
    <n v="0.22070000000000001"/>
    <n v="33462.831108696002"/>
    <n v="1398.3181080000002"/>
    <n v="308.60880643560006"/>
    <n v="1706.9269144356003"/>
    <n v="119068.84450313161"/>
  </r>
  <r>
    <x v="274"/>
    <s v="Tonasket School District"/>
    <n v="2679"/>
    <s v="Tonasket High School"/>
    <n v="0.6996"/>
    <x v="0"/>
    <n v="335.76"/>
    <n v="0"/>
    <n v="335.76"/>
    <n v="1"/>
    <n v="1"/>
    <n v="335.76"/>
    <n v="15"/>
    <n v="22.384"/>
    <n v="1.1000000000000001"/>
    <n v="36"/>
    <n v="886.40640000000008"/>
    <n v="0.9848960000000001"/>
    <n v="67585"/>
    <n v="68937"/>
    <n v="66564.196160000007"/>
    <n v="1331.5793919999996"/>
    <n v="11848.32"/>
    <n v="0.2271"/>
    <n v="0.22070000000000001"/>
    <n v="27079.971494470403"/>
    <n v="1131.5962592000001"/>
    <n v="249.74329440544003"/>
    <n v="1381.3395536054402"/>
    <n v="96357.086600075854"/>
  </r>
  <r>
    <x v="274"/>
    <s v="Tonasket School District"/>
    <n v="4196"/>
    <s v="Tonasket Middle School"/>
    <n v="0.74260000000000004"/>
    <x v="0"/>
    <n v="243.52"/>
    <n v="0"/>
    <n v="243.52"/>
    <n v="1"/>
    <n v="1"/>
    <n v="243.52"/>
    <n v="15"/>
    <n v="16.234666666666666"/>
    <n v="1.1000000000000001"/>
    <n v="36"/>
    <n v="642.89280000000008"/>
    <n v="0.71432533333333337"/>
    <n v="67585"/>
    <n v="68937"/>
    <n v="48277.677653333332"/>
    <n v="965.76785066667071"/>
    <n v="11848.32"/>
    <n v="0.2271"/>
    <n v="0.22070000000000001"/>
    <n v="19640.560693154133"/>
    <n v="820.72409173333335"/>
    <n v="181.13380704554669"/>
    <n v="1001.8578987788801"/>
    <n v="69885.864095933008"/>
  </r>
  <r>
    <x v="274"/>
    <s v="Tonasket School District"/>
    <n v="5587"/>
    <s v="Tonasket Outreach School"/>
    <n v="0.63949999999999996"/>
    <x v="0"/>
    <n v="99.22"/>
    <n v="0"/>
    <n v="99.22"/>
    <n v="1"/>
    <n v="1"/>
    <n v="99.22"/>
    <n v="15"/>
    <n v="6.6146666666666665"/>
    <n v="1.1000000000000001"/>
    <n v="36"/>
    <n v="261.94080000000002"/>
    <n v="0.29104533333333338"/>
    <n v="67585"/>
    <n v="68937"/>
    <n v="19670.298853333337"/>
    <n v="393.49329066666542"/>
    <n v="11848.32"/>
    <n v="0.2271"/>
    <n v="0.22070000000000001"/>
    <n v="8002.3670826821344"/>
    <n v="334.39653573333339"/>
    <n v="73.801315436346684"/>
    <n v="408.19785116968006"/>
    <n v="28474.357077851819"/>
  </r>
  <r>
    <x v="275"/>
    <s v="Toppenish School District"/>
    <n v="1508"/>
    <s v="Computer Academy Toppenish High School"/>
    <n v="0.9143"/>
    <x v="0"/>
    <n v="220.12"/>
    <n v="0"/>
    <n v="220.12"/>
    <n v="1"/>
    <n v="1"/>
    <n v="220.12"/>
    <n v="15"/>
    <n v="14.674666666666667"/>
    <n v="1.1000000000000001"/>
    <n v="36"/>
    <n v="581.11680000000001"/>
    <n v="0.64568533333333333"/>
    <n v="67585"/>
    <n v="68937"/>
    <n v="43638.643253333335"/>
    <n v="872.96657066666376"/>
    <n v="11848.32"/>
    <n v="0.2271"/>
    <n v="0.22070000000000001"/>
    <n v="17753.286053618132"/>
    <n v="741.86016373333337"/>
    <n v="163.72853813594668"/>
    <n v="905.58870186928004"/>
    <n v="63170.484579487413"/>
  </r>
  <r>
    <x v="275"/>
    <s v="Toppenish School District"/>
    <n v="2608"/>
    <s v="Garfield Elementary School"/>
    <n v="0.91390000000000005"/>
    <x v="0"/>
    <n v="341.4"/>
    <n v="0"/>
    <n v="341.4"/>
    <n v="1"/>
    <n v="1"/>
    <n v="341.4"/>
    <n v="15"/>
    <n v="22.759999999999998"/>
    <n v="1.1000000000000001"/>
    <n v="36"/>
    <n v="901.29600000000005"/>
    <n v="1.0014400000000001"/>
    <n v="67585"/>
    <n v="68937"/>
    <n v="67682.322400000005"/>
    <n v="1353.9468800000031"/>
    <n v="11848.32"/>
    <n v="0.2271"/>
    <n v="0.22070000000000001"/>
    <n v="27534.853074256003"/>
    <n v="1150.6044880000002"/>
    <n v="253.93841050160006"/>
    <n v="1404.5428985016001"/>
    <n v="97975.665252757623"/>
  </r>
  <r>
    <x v="275"/>
    <s v="Toppenish School District"/>
    <n v="4106"/>
    <s v="Kirkwood Elementary School"/>
    <n v="0.88060000000000005"/>
    <x v="0"/>
    <n v="424.1"/>
    <n v="0"/>
    <n v="424.1"/>
    <n v="1"/>
    <n v="1"/>
    <n v="424.1"/>
    <n v="15"/>
    <n v="28.273333333333333"/>
    <n v="1.1000000000000001"/>
    <n v="36"/>
    <n v="1119.624"/>
    <n v="1.2440266666666666"/>
    <n v="67585"/>
    <n v="68937"/>
    <n v="84077.542266666656"/>
    <n v="1681.9240533333359"/>
    <n v="11848.32"/>
    <n v="0.2271"/>
    <n v="0.22070000000000001"/>
    <n v="34204.836522530662"/>
    <n v="1429.3244386666665"/>
    <n v="315.45190361373329"/>
    <n v="1744.7763422803998"/>
    <n v="121709.07918481105"/>
  </r>
  <r>
    <x v="275"/>
    <s v="Toppenish School District"/>
    <n v="2635"/>
    <s v="Lincoln Elementary School"/>
    <n v="0.8982"/>
    <x v="0"/>
    <n v="330.5"/>
    <n v="0"/>
    <n v="330.5"/>
    <n v="1"/>
    <n v="1"/>
    <n v="330.5"/>
    <n v="15"/>
    <n v="22.033333333333335"/>
    <n v="1.1000000000000001"/>
    <n v="36"/>
    <n v="872.52000000000021"/>
    <n v="0.96946666666666692"/>
    <n v="67585"/>
    <n v="68937"/>
    <n v="65521.404666666684"/>
    <n v="1310.7189333333372"/>
    <n v="11848.32"/>
    <n v="0.2271"/>
    <n v="0.22070000000000001"/>
    <n v="26655.737964386673"/>
    <n v="1113.868726666667"/>
    <n v="245.83082797533342"/>
    <n v="1359.6995546420005"/>
    <n v="94847.561119028702"/>
  </r>
  <r>
    <x v="275"/>
    <s v="Toppenish School District"/>
    <n v="5262"/>
    <s v="NW Allprep"/>
    <n v="0.42399999999999999"/>
    <x v="1"/>
    <n v="831.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5"/>
    <s v="Toppenish School District"/>
    <n v="2900"/>
    <s v="Toppenish High School"/>
    <n v="0.84840000000000004"/>
    <x v="0"/>
    <n v="931.89"/>
    <n v="0"/>
    <n v="931.89"/>
    <n v="1"/>
    <n v="1"/>
    <n v="931.89"/>
    <n v="15"/>
    <n v="62.125999999999998"/>
    <n v="1.1000000000000001"/>
    <n v="36"/>
    <n v="2460.1896000000002"/>
    <n v="2.7335440000000002"/>
    <n v="67585"/>
    <n v="68937"/>
    <n v="184746.57124000002"/>
    <n v="3695.7514879999799"/>
    <n v="11848.32"/>
    <n v="0.2271"/>
    <n v="0.22070000000000001"/>
    <n v="75159.502728085601"/>
    <n v="3140.7053788000003"/>
    <n v="693.15367710116004"/>
    <n v="3833.8590559011604"/>
    <n v="267435.68451198679"/>
  </r>
  <r>
    <x v="275"/>
    <s v="Toppenish School District"/>
    <n v="2264"/>
    <s v="Toppenish Middle School"/>
    <n v="0.90300000000000002"/>
    <x v="0"/>
    <n v="922.34"/>
    <n v="0"/>
    <n v="922.34"/>
    <n v="1"/>
    <n v="1"/>
    <n v="922.34"/>
    <n v="15"/>
    <n v="61.489333333333335"/>
    <n v="1.1000000000000001"/>
    <n v="36"/>
    <n v="2434.9776000000002"/>
    <n v="2.7055306666666668"/>
    <n v="67585"/>
    <n v="68937"/>
    <n v="182853.29010666668"/>
    <n v="3657.8774613333226"/>
    <n v="11848.32"/>
    <n v="0.2271"/>
    <n v="0.22070000000000001"/>
    <n v="74389.268847420273"/>
    <n v="3108.5194594666668"/>
    <n v="686.05024470429339"/>
    <n v="3794.56970417096"/>
    <n v="264695.00611959124"/>
  </r>
  <r>
    <x v="275"/>
    <s v="Toppenish School District"/>
    <n v="4588"/>
    <s v="Valley View Elementary"/>
    <n v="0.89190000000000003"/>
    <x v="0"/>
    <n v="518.6"/>
    <n v="0"/>
    <n v="518.6"/>
    <n v="1"/>
    <n v="1"/>
    <n v="518.6"/>
    <n v="15"/>
    <n v="34.573333333333338"/>
    <n v="1.1000000000000001"/>
    <n v="36"/>
    <n v="1369.1040000000003"/>
    <n v="1.5212266666666669"/>
    <n v="67585"/>
    <n v="68937"/>
    <n v="102812.10426666669"/>
    <n v="2056.6984533333307"/>
    <n v="11848.32"/>
    <n v="0.2271"/>
    <n v="0.22070000000000001"/>
    <n v="41826.522566810672"/>
    <n v="1747.8133786666669"/>
    <n v="385.7424126717334"/>
    <n v="2133.5557913384005"/>
    <n v="148828.8810781491"/>
  </r>
  <r>
    <x v="276"/>
    <s v="Touchet School District"/>
    <n v="2160"/>
    <s v="Touchet Elem &amp; High School"/>
    <n v="0.53849999999999998"/>
    <x v="0"/>
    <n v="212.81"/>
    <n v="0"/>
    <n v="212.81"/>
    <n v="1"/>
    <n v="1"/>
    <n v="212.81"/>
    <n v="15"/>
    <n v="14.187333333333333"/>
    <n v="1.1000000000000001"/>
    <n v="36"/>
    <n v="561.8184"/>
    <n v="0.62424266666666661"/>
    <n v="67585"/>
    <n v="68937"/>
    <n v="42189.440626666663"/>
    <n v="843.9760853333355"/>
    <n v="11848.32"/>
    <n v="0.2271"/>
    <n v="0.22070000000000001"/>
    <n v="17163.714360669066"/>
    <n v="717.2236118666666"/>
    <n v="158.29125113897334"/>
    <n v="875.51486300563988"/>
    <n v="61072.645935674707"/>
  </r>
  <r>
    <x v="277"/>
    <s v="Toutle Lake School District"/>
    <n v="4264"/>
    <s v="Toutle Lake Elementary"/>
    <n v="0.44409999999999999"/>
    <x v="1"/>
    <n v="347.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7"/>
    <s v="Toutle Lake School District"/>
    <n v="2560"/>
    <s v="Toutle Lake High School"/>
    <n v="0.35830000000000001"/>
    <x v="1"/>
    <n v="311.5899999999999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8"/>
    <s v="Trout Lake School District"/>
    <n v="3062"/>
    <s v="Trout Lake Elementary"/>
    <n v="0"/>
    <x v="1"/>
    <n v="55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8"/>
    <s v="Trout Lake School District"/>
    <n v="2676"/>
    <s v="Trout Lake School"/>
    <n v="0"/>
    <x v="1"/>
    <n v="130.05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9"/>
    <s v="Tukwila School District"/>
    <n v="3226"/>
    <s v="Cascade View Elementary"/>
    <n v="0.82779999999999998"/>
    <x v="0"/>
    <n v="419.7"/>
    <n v="0"/>
    <n v="419.7"/>
    <n v="1.18"/>
    <n v="1.18"/>
    <n v="419.7"/>
    <n v="15"/>
    <n v="27.98"/>
    <n v="1.1000000000000001"/>
    <n v="36"/>
    <n v="1108.008"/>
    <n v="1.23112"/>
    <n v="67585"/>
    <n v="68937"/>
    <n v="98182.189335999996"/>
    <n v="1964.0796031999926"/>
    <n v="11848.32"/>
    <n v="0.2271"/>
    <n v="0.22070000000000001"/>
    <n v="37317.351285031837"/>
    <n v="1669.1044823199995"/>
    <n v="368.37135924802391"/>
    <n v="2037.4758415680235"/>
    <n v="139501.09606579985"/>
  </r>
  <r>
    <x v="279"/>
    <s v="Tukwila School District"/>
    <n v="2848"/>
    <s v="Foster Senior High School"/>
    <n v="0.66510000000000002"/>
    <x v="0"/>
    <n v="830.3"/>
    <n v="0"/>
    <n v="830.3"/>
    <n v="1.18"/>
    <n v="1.18"/>
    <n v="830.3"/>
    <n v="15"/>
    <n v="55.353333333333332"/>
    <n v="1.1000000000000001"/>
    <n v="36"/>
    <n v="2191.9920000000002"/>
    <n v="2.4355466666666667"/>
    <n v="67585"/>
    <n v="68937"/>
    <n v="194235.57733066668"/>
    <n v="3885.5737301332993"/>
    <n v="11848.32"/>
    <n v="0.2271"/>
    <n v="0.22070000000000001"/>
    <n v="73825.58201563482"/>
    <n v="3302.0191843466664"/>
    <n v="728.75563398530926"/>
    <n v="4030.7748183319754"/>
    <n v="275977.50789476681"/>
  </r>
  <r>
    <x v="279"/>
    <s v="Tukwila School District"/>
    <n v="2564"/>
    <s v="Showalter Middle School"/>
    <n v="0.73709999999999998"/>
    <x v="0"/>
    <n v="612.21"/>
    <n v="0"/>
    <n v="612.21"/>
    <n v="1.18"/>
    <n v="1.18"/>
    <n v="612.21"/>
    <n v="15"/>
    <n v="40.814"/>
    <n v="1.1000000000000001"/>
    <n v="36"/>
    <n v="1616.2344000000001"/>
    <n v="1.7958160000000001"/>
    <n v="67585"/>
    <n v="68937"/>
    <n v="143216.8647448"/>
    <n v="2864.9730137599981"/>
    <n v="11848.32"/>
    <n v="0.2271"/>
    <n v="0.22070000000000001"/>
    <n v="54434.252156800911"/>
    <n v="2434.6972959760001"/>
    <n v="537.33769322190324"/>
    <n v="2972.0349891979031"/>
    <n v="203488.12490455882"/>
  </r>
  <r>
    <x v="279"/>
    <s v="Tukwila School District"/>
    <n v="3635"/>
    <s v="Thorndyke Elementary"/>
    <n v="0.81379999999999997"/>
    <x v="0"/>
    <n v="313.7"/>
    <n v="0"/>
    <n v="313.7"/>
    <n v="1.18"/>
    <n v="1.18"/>
    <n v="313.7"/>
    <n v="15"/>
    <n v="20.913333333333334"/>
    <n v="1.1000000000000001"/>
    <n v="36"/>
    <n v="828.16800000000012"/>
    <n v="0.92018666666666682"/>
    <n v="67585"/>
    <n v="68937"/>
    <n v="73385.162722666675"/>
    <n v="1468.0290005333227"/>
    <n v="11848.32"/>
    <n v="0.2271"/>
    <n v="0.22070000000000001"/>
    <n v="27892.430541135305"/>
    <n v="1247.5531953866666"/>
    <n v="275.33499022183736"/>
    <n v="1522.888185608504"/>
    <n v="104268.5104499438"/>
  </r>
  <r>
    <x v="279"/>
    <s v="Tukwila School District"/>
    <n v="3488"/>
    <s v="Tukwila Elementary"/>
    <n v="0.63519999999999999"/>
    <x v="0"/>
    <n v="480.4"/>
    <n v="0"/>
    <n v="480.4"/>
    <n v="1.18"/>
    <n v="1.18"/>
    <n v="480.4"/>
    <n v="15"/>
    <n v="32.026666666666664"/>
    <n v="1.1000000000000001"/>
    <n v="36"/>
    <n v="1268.2560000000001"/>
    <n v="1.4091733333333334"/>
    <n v="67585"/>
    <n v="68937"/>
    <n v="112381.99608533335"/>
    <n v="2248.1387690666452"/>
    <n v="11848.32"/>
    <n v="0.2271"/>
    <n v="0.22070000000000001"/>
    <n v="42714.452126112214"/>
    <n v="1910.5022475733331"/>
    <n v="421.64784603943463"/>
    <n v="2332.1500936127677"/>
    <n v="159676.73707412495"/>
  </r>
  <r>
    <x v="279"/>
    <s v="Tukwila School District"/>
    <n v="5536"/>
    <s v="Tukwila Online Learning"/>
    <n v="0.29659999999999997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9"/>
    <s v="Tukwila School District"/>
    <n v="5315"/>
    <s v="Youthsource"/>
    <n v="0"/>
    <x v="1"/>
    <n v="4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500"/>
    <s v="A G West Black Hills High School"/>
    <n v="0.2601"/>
    <x v="1"/>
    <n v="796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205"/>
    <s v="Black Lake Elementary"/>
    <n v="0.28799999999999998"/>
    <x v="1"/>
    <n v="363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1713"/>
    <s v="Cascadia High School"/>
    <n v="0.45689999999999997"/>
    <x v="1"/>
    <n v="118.0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365"/>
    <s v="East Olympia Elementary"/>
    <n v="0.3004"/>
    <x v="1"/>
    <n v="425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452"/>
    <s v="George Washington Bush Middle Sch"/>
    <n v="0.34639999999999999"/>
    <x v="1"/>
    <n v="686.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2816"/>
    <s v="Littlerock Elementary School"/>
    <n v="0.3402"/>
    <x v="1"/>
    <n v="287.9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2552"/>
    <s v="Michael T Simmons Elementary"/>
    <n v="0.35439999999999999"/>
    <x v="1"/>
    <n v="431.4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5014"/>
    <s v="New Market High School"/>
    <n v="0.31040000000000001"/>
    <x v="1"/>
    <n v="62.5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225"/>
    <s v="New Market Skills Center"/>
    <n v="8.8900000000000007E-2"/>
    <x v="1"/>
    <n v="337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199"/>
    <s v="Peter G Schmidt Elementary"/>
    <n v="0.39479999999999998"/>
    <x v="1"/>
    <n v="576.44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362"/>
    <s v="Tumwater High School"/>
    <n v="0.2641"/>
    <x v="1"/>
    <n v="1093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373"/>
    <s v="Tumwater Hill Elementary"/>
    <n v="0.2903"/>
    <x v="1"/>
    <n v="358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612"/>
    <s v="Tumwater Middle School"/>
    <n v="0.33139999999999997"/>
    <x v="1"/>
    <n v="621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5629"/>
    <s v="Tumwater Virtual Academy"/>
    <n v="0.2737"/>
    <x v="1"/>
    <n v="34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1"/>
    <s v="Union Gap School District"/>
    <n v="2714"/>
    <s v="Union Gap School"/>
    <n v="0.92600000000000005"/>
    <x v="0"/>
    <n v="575.29999999999995"/>
    <n v="0"/>
    <n v="575.29999999999995"/>
    <n v="1"/>
    <n v="1"/>
    <n v="575.29999999999995"/>
    <n v="15"/>
    <n v="38.353333333333332"/>
    <n v="1.1000000000000001"/>
    <n v="36"/>
    <n v="1518.7920000000001"/>
    <n v="1.6875466666666668"/>
    <n v="67585"/>
    <n v="68937"/>
    <n v="114052.84146666668"/>
    <n v="2281.5630933333305"/>
    <n v="11848.32"/>
    <n v="0.2271"/>
    <n v="0.22070000000000001"/>
    <n v="46399.534193378669"/>
    <n v="1938.9067426666668"/>
    <n v="427.91671810653338"/>
    <n v="2366.8234607732002"/>
    <n v="165100.76221415188"/>
  </r>
  <r>
    <x v="282"/>
    <s v="University Place School District"/>
    <n v="3792"/>
    <s v="Chambers Elementary"/>
    <n v="0.37940000000000002"/>
    <x v="1"/>
    <n v="519.4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179"/>
    <s v="Curtis Junior High"/>
    <n v="0.34910000000000002"/>
    <x v="1"/>
    <n v="857.8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600"/>
    <s v="Curtis Senior High"/>
    <n v="0.2999"/>
    <x v="1"/>
    <n v="1391.98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4325"/>
    <s v="Drum Intermediate"/>
    <n v="0.38109999999999999"/>
    <x v="1"/>
    <n v="613.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4447"/>
    <s v="Evergreen Primary"/>
    <n v="0.35470000000000002"/>
    <x v="1"/>
    <n v="546.9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296"/>
    <s v="Narrows View Intermediate"/>
    <n v="0.3805"/>
    <x v="1"/>
    <n v="672.3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601"/>
    <s v="Sunset Primary"/>
    <n v="0.32779999999999998"/>
    <x v="1"/>
    <n v="473.5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2223"/>
    <s v="University Place Primary"/>
    <n v="0.42209999999999998"/>
    <x v="1"/>
    <n v="517.6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3"/>
    <s v="Valley School District"/>
    <n v="1932"/>
    <s v="Columbia Virtual Academy"/>
    <n v="3.7400000000000003E-2"/>
    <x v="1"/>
    <n v="999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3"/>
    <s v="Valley School District"/>
    <n v="5223"/>
    <s v="Paideia High School"/>
    <n v="0.60809999999999997"/>
    <x v="0"/>
    <n v="68.98"/>
    <n v="0"/>
    <n v="68.98"/>
    <n v="1"/>
    <n v="1"/>
    <n v="68.98"/>
    <n v="15"/>
    <n v="4.5986666666666673"/>
    <n v="1.1000000000000001"/>
    <n v="36"/>
    <n v="182.10720000000006"/>
    <n v="0.2023413333333334"/>
    <n v="67585"/>
    <n v="68937"/>
    <n v="13675.239013333337"/>
    <n v="273.56548266666687"/>
    <n v="11848.32"/>
    <n v="0.2271"/>
    <n v="0.22070000000000001"/>
    <n v="5563.4275485125345"/>
    <n v="232.48007493333341"/>
    <n v="51.308352537786689"/>
    <n v="283.78842747112009"/>
    <n v="19796.020471983658"/>
  </r>
  <r>
    <x v="283"/>
    <s v="Valley School District"/>
    <n v="2405"/>
    <s v="Valley School"/>
    <n v="0.76659999999999995"/>
    <x v="0"/>
    <n v="167.34"/>
    <n v="0"/>
    <n v="167.34"/>
    <n v="1"/>
    <n v="1"/>
    <n v="167.34"/>
    <n v="15"/>
    <n v="11.156000000000001"/>
    <n v="1.1000000000000001"/>
    <n v="36"/>
    <n v="441.77760000000006"/>
    <n v="0.49086400000000008"/>
    <n v="67585"/>
    <n v="68937"/>
    <n v="33175.043440000009"/>
    <n v="663.64812799999345"/>
    <n v="11848.32"/>
    <n v="0.2271"/>
    <n v="0.22070000000000001"/>
    <n v="13496.433255553602"/>
    <n v="563.97819279999999"/>
    <n v="124.46998715095999"/>
    <n v="688.44817995096003"/>
    <n v="48023.573003504564"/>
  </r>
  <r>
    <x v="284"/>
    <s v="Vancouver School District"/>
    <n v="4406"/>
    <s v="Alki Middle School"/>
    <n v="0.23380000000000001"/>
    <x v="1"/>
    <n v="692.7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80"/>
    <s v="Benjamin Franklin Elementary"/>
    <n v="0.16619999999999999"/>
    <x v="1"/>
    <n v="342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405"/>
    <s v="Chinook Elementary School"/>
    <n v="0.2281"/>
    <x v="1"/>
    <n v="580.8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423"/>
    <s v="Columbia River High"/>
    <n v="0.23799999999999999"/>
    <x v="1"/>
    <n v="1142.91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503"/>
    <s v="Discovery Middle School"/>
    <n v="0.70620000000000005"/>
    <x v="0"/>
    <n v="628.11"/>
    <n v="0"/>
    <n v="628.11"/>
    <n v="1.06"/>
    <n v="1.06"/>
    <n v="628.11"/>
    <n v="15"/>
    <n v="41.874000000000002"/>
    <n v="1.1000000000000001"/>
    <n v="36"/>
    <n v="1658.2104000000002"/>
    <n v="1.8424560000000001"/>
    <n v="67585"/>
    <n v="68937"/>
    <n v="131993.73208560003"/>
    <n v="2640.4605427199858"/>
    <n v="11848.32"/>
    <n v="0.2271"/>
    <n v="0.22070000000000001"/>
    <n v="52388.534472338069"/>
    <n v="2243.9032104720004"/>
    <n v="495.22943855117052"/>
    <n v="2739.1326490231709"/>
    <n v="189761.85974968126"/>
  </r>
  <r>
    <x v="284"/>
    <s v="Vancouver School District"/>
    <n v="3733"/>
    <s v="Dwight D Eisenhower Elementary"/>
    <n v="0.42720000000000002"/>
    <x v="1"/>
    <n v="455.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075"/>
    <s v="Felida Elementary School"/>
    <n v="0.1077"/>
    <x v="1"/>
    <n v="588.5700000000000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1574"/>
    <s v="Fir Grove Childrens Center"/>
    <n v="0.80079999999999996"/>
    <x v="0"/>
    <n v="52.17"/>
    <n v="0"/>
    <n v="52.17"/>
    <n v="1.06"/>
    <n v="1.06"/>
    <n v="52.17"/>
    <n v="15"/>
    <n v="3.4780000000000002"/>
    <n v="1.1000000000000001"/>
    <n v="36"/>
    <n v="137.72880000000001"/>
    <n v="0.153032"/>
    <n v="67585"/>
    <n v="68937"/>
    <n v="10963.227783200002"/>
    <n v="219.31321983999806"/>
    <n v="11848.32"/>
    <n v="0.2271"/>
    <n v="0.22070000000000001"/>
    <n v="4351.3235634234079"/>
    <n v="186.37568338399998"/>
    <n v="41.1331133228488"/>
    <n v="227.50879670684878"/>
    <n v="15761.373363170256"/>
  </r>
  <r>
    <x v="284"/>
    <s v="Vancouver School District"/>
    <n v="2179"/>
    <s v="Fort Vancouver High School"/>
    <n v="0.68689999999999996"/>
    <x v="0"/>
    <n v="1537.58"/>
    <n v="0"/>
    <n v="1537.58"/>
    <n v="1.06"/>
    <n v="1.06"/>
    <n v="1537.58"/>
    <n v="15"/>
    <n v="102.50533333333333"/>
    <n v="1.1000000000000001"/>
    <n v="36"/>
    <n v="4059.2111999999997"/>
    <n v="4.5102346666666664"/>
    <n v="67585"/>
    <n v="68937"/>
    <n v="323113.66254346666"/>
    <n v="6463.7075054933084"/>
    <n v="11848.32"/>
    <n v="0.2271"/>
    <n v="0.22070000000000001"/>
    <n v="128244.35661584366"/>
    <n v="5492.9561674826655"/>
    <n v="1212.2954261634243"/>
    <n v="6705.2515936460895"/>
    <n v="464526.9782584497"/>
  </r>
  <r>
    <x v="284"/>
    <s v="Vancouver School District"/>
    <n v="2637"/>
    <s v="Fruit Valley Elementary School"/>
    <n v="0.80900000000000005"/>
    <x v="0"/>
    <n v="190"/>
    <n v="0"/>
    <n v="190"/>
    <n v="1.06"/>
    <n v="1.06"/>
    <n v="190"/>
    <n v="15"/>
    <n v="12.666666666666666"/>
    <n v="1.1000000000000001"/>
    <n v="36"/>
    <n v="501.6"/>
    <n v="0.55733333333333335"/>
    <n v="67585"/>
    <n v="68937"/>
    <n v="39927.415733333335"/>
    <n v="798.72554666666838"/>
    <n v="11848.32"/>
    <n v="0.2271"/>
    <n v="0.22070000000000001"/>
    <n v="15847.258521189335"/>
    <n v="678.7690213333334"/>
    <n v="149.80432300826669"/>
    <n v="828.57334434160009"/>
    <n v="57401.973145530945"/>
  </r>
  <r>
    <x v="284"/>
    <s v="Vancouver School District"/>
    <n v="3902"/>
    <s v="Gaiser Middle School"/>
    <n v="0.59409999999999996"/>
    <x v="0"/>
    <n v="878.09"/>
    <n v="0"/>
    <n v="878.09"/>
    <n v="1.06"/>
    <n v="1.06"/>
    <n v="878.09"/>
    <n v="15"/>
    <n v="58.539333333333339"/>
    <n v="1.1000000000000001"/>
    <n v="36"/>
    <n v="2318.1576000000005"/>
    <n v="2.5757306666666673"/>
    <n v="67585"/>
    <n v="68937"/>
    <n v="184525.60253306673"/>
    <n v="3691.3311330133292"/>
    <n v="11848.32"/>
    <n v="0.2271"/>
    <n v="0.22070000000000001"/>
    <n v="73238.522288795502"/>
    <n v="3136.9488944346676"/>
    <n v="692.3246210017312"/>
    <n v="3829.2735154363991"/>
    <n v="265284.72947031196"/>
  </r>
  <r>
    <x v="284"/>
    <s v="Vancouver School District"/>
    <n v="1738"/>
    <s v="Gate Program"/>
    <n v="0.49680000000000002"/>
    <x v="1"/>
    <n v="34.7000000000000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424"/>
    <s v="George C Marshall Elementary"/>
    <n v="0.68530000000000002"/>
    <x v="0"/>
    <n v="303.08"/>
    <n v="0"/>
    <n v="303.08"/>
    <n v="1.06"/>
    <n v="1.06"/>
    <n v="303.08"/>
    <n v="15"/>
    <n v="20.205333333333332"/>
    <n v="1.1000000000000001"/>
    <n v="36"/>
    <n v="800.13120000000004"/>
    <n v="0.88903466666666675"/>
    <n v="67585"/>
    <n v="68937"/>
    <n v="63690.532423466677"/>
    <n v="1274.093361493331"/>
    <n v="11848.32"/>
    <n v="0.2271"/>
    <n v="0.22070000000000001"/>
    <n v="25278.879540010861"/>
    <n v="1082.7437630826669"/>
    <n v="238.96154851234459"/>
    <n v="1321.7053115950114"/>
    <n v="91565.210636565884"/>
  </r>
  <r>
    <x v="284"/>
    <s v="Vancouver School District"/>
    <n v="2643"/>
    <s v="Harney Elementary School"/>
    <n v="0.55769999999999997"/>
    <x v="0"/>
    <n v="583"/>
    <n v="0"/>
    <n v="583"/>
    <n v="1.06"/>
    <n v="1.06"/>
    <n v="583"/>
    <n v="15"/>
    <n v="38.866666666666667"/>
    <n v="1.1000000000000001"/>
    <n v="36"/>
    <n v="1539.1200000000001"/>
    <n v="1.7101333333333335"/>
    <n v="67585"/>
    <n v="68937"/>
    <n v="122514.12301333336"/>
    <n v="2450.8262826666614"/>
    <n v="11848.32"/>
    <n v="0.2271"/>
    <n v="0.22070000000000001"/>
    <n v="48626.06167291254"/>
    <n v="2082.7491549333336"/>
    <n v="459.66273849378672"/>
    <n v="2542.41189342712"/>
    <n v="176133.42286233968"/>
  </r>
  <r>
    <x v="284"/>
    <s v="Vancouver School District"/>
    <n v="3735"/>
    <s v="Harry S Truman Elementary School"/>
    <n v="0.5837"/>
    <x v="0"/>
    <n v="474.55"/>
    <n v="0"/>
    <n v="474.55"/>
    <n v="1.06"/>
    <n v="1.06"/>
    <n v="474.55"/>
    <n v="15"/>
    <n v="31.636666666666667"/>
    <n v="1.1000000000000001"/>
    <n v="36"/>
    <n v="1252.8120000000001"/>
    <n v="1.3920133333333335"/>
    <n v="67585"/>
    <n v="68937"/>
    <n v="99723.974401333355"/>
    <n v="1994.9221482666617"/>
    <n v="11848.32"/>
    <n v="0.2271"/>
    <n v="0.22070000000000001"/>
    <n v="39580.613322265257"/>
    <n v="1695.3149424933335"/>
    <n v="374.15600780827873"/>
    <n v="2069.4709503016124"/>
    <n v="143368.98082216689"/>
  </r>
  <r>
    <x v="284"/>
    <s v="Vancouver School District"/>
    <n v="2690"/>
    <s v="Hazel Dell Elementary School"/>
    <n v="0.60270000000000001"/>
    <x v="0"/>
    <n v="343.73"/>
    <n v="0"/>
    <n v="343.73"/>
    <n v="1.06"/>
    <n v="1.06"/>
    <n v="343.73"/>
    <n v="15"/>
    <n v="22.915333333333333"/>
    <n v="1.1000000000000001"/>
    <n v="36"/>
    <n v="907.44719999999995"/>
    <n v="1.0082746666666667"/>
    <n v="67585"/>
    <n v="68937"/>
    <n v="72232.89794746667"/>
    <n v="1444.9785902933363"/>
    <n v="11848.32"/>
    <n v="0.2271"/>
    <n v="0.22070000000000001"/>
    <n v="28669.358797307417"/>
    <n v="1227.9646089626667"/>
    <n v="271.01178919806057"/>
    <n v="1498.9763981607273"/>
    <n v="103846.21173322815"/>
  </r>
  <r>
    <x v="284"/>
    <s v="Vancouver School District"/>
    <n v="2610"/>
    <s v="Hough Elementary School"/>
    <n v="0.4551"/>
    <x v="1"/>
    <n v="253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81"/>
    <s v="Hudson's Bay High School"/>
    <n v="0.6119"/>
    <x v="0"/>
    <n v="1135.27"/>
    <n v="0"/>
    <n v="1135.27"/>
    <n v="1.06"/>
    <n v="1.06"/>
    <n v="1135.27"/>
    <n v="15"/>
    <n v="75.684666666666672"/>
    <n v="1.1000000000000001"/>
    <n v="36"/>
    <n v="2997.1128000000008"/>
    <n v="3.330125333333334"/>
    <n v="67585"/>
    <n v="68937"/>
    <n v="238570.5118925334"/>
    <n v="4772.4692177066463"/>
    <n v="11848.32"/>
    <n v="0.2271"/>
    <n v="0.22070000000000001"/>
    <n v="94689.037796582197"/>
    <n v="4055.7163518373336"/>
    <n v="895.0965988504995"/>
    <n v="4950.8129506878331"/>
    <n v="342982.83185751009"/>
  </r>
  <r>
    <x v="284"/>
    <s v="Vancouver School District"/>
    <n v="3543"/>
    <s v="Jason Lee Middle School"/>
    <n v="0.48"/>
    <x v="1"/>
    <n v="649.2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591"/>
    <s v="Jefferson Middle School"/>
    <n v="0.27060000000000001"/>
    <x v="1"/>
    <n v="817.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17"/>
    <s v="Lake Shore Elementary"/>
    <n v="0.27"/>
    <x v="1"/>
    <n v="395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932"/>
    <s v="Lewis and Clark High School"/>
    <n v="0.45069999999999999"/>
    <x v="1"/>
    <n v="78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2318"/>
    <s v="Lincoln Elementary School"/>
    <n v="0.52939999999999998"/>
    <x v="0"/>
    <n v="353.04"/>
    <n v="0"/>
    <n v="353.04"/>
    <n v="1.06"/>
    <n v="1.06"/>
    <n v="353.04"/>
    <n v="15"/>
    <n v="23.536000000000001"/>
    <n v="1.1000000000000001"/>
    <n v="36"/>
    <n v="932.02560000000017"/>
    <n v="1.0355840000000003"/>
    <n v="67585"/>
    <n v="68937"/>
    <n v="74189.341318400024"/>
    <n v="1484.1161420799908"/>
    <n v="11848.32"/>
    <n v="0.2271"/>
    <n v="0.22070000000000001"/>
    <n v="29445.874464845703"/>
    <n v="1261.2242910080004"/>
    <n v="278.35220102546572"/>
    <n v="1539.5764920334661"/>
    <n v="106658.90841735918"/>
  </r>
  <r>
    <x v="284"/>
    <s v="Vancouver School District"/>
    <n v="3734"/>
    <s v="Martin Luther King Elementary"/>
    <n v="0.76700000000000002"/>
    <x v="0"/>
    <n v="390.01"/>
    <n v="0"/>
    <n v="390.01"/>
    <n v="1.06"/>
    <n v="1.06"/>
    <n v="390.01"/>
    <n v="15"/>
    <n v="26.000666666666667"/>
    <n v="1.1000000000000001"/>
    <n v="36"/>
    <n v="1029.6264000000001"/>
    <n v="1.1440293333333333"/>
    <n v="67585"/>
    <n v="68937"/>
    <n v="81958.375842933339"/>
    <n v="1639.5313181866659"/>
    <n v="11848.32"/>
    <n v="0.2271"/>
    <n v="0.22070000000000001"/>
    <n v="32529.417346573959"/>
    <n v="1393.2984526853334"/>
    <n v="307.50096850765306"/>
    <n v="1700.7994211929863"/>
    <n v="117828.12392888695"/>
  </r>
  <r>
    <x v="284"/>
    <s v="Vancouver School District"/>
    <n v="3146"/>
    <s v="Mcloughlin Middle School"/>
    <n v="0.77259999999999995"/>
    <x v="0"/>
    <n v="1028.52"/>
    <n v="0"/>
    <n v="1028.52"/>
    <n v="1.06"/>
    <n v="1.06"/>
    <n v="1028.52"/>
    <n v="15"/>
    <n v="68.567999999999998"/>
    <n v="1.1000000000000001"/>
    <n v="36"/>
    <n v="2715.2928000000002"/>
    <n v="3.0169920000000001"/>
    <n v="67585"/>
    <n v="68937"/>
    <n v="216137.60857920002"/>
    <n v="4323.7115750399826"/>
    <n v="11848.32"/>
    <n v="0.2271"/>
    <n v="0.22070000000000001"/>
    <n v="85785.380706387659"/>
    <n v="3674.3553359040006"/>
    <n v="810.93022263401292"/>
    <n v="4485.2855585380139"/>
    <n v="310731.98641916568"/>
  </r>
  <r>
    <x v="284"/>
    <s v="Vancouver School District"/>
    <n v="2723"/>
    <s v="Minnehaha Elementary School"/>
    <n v="0.52959999999999996"/>
    <x v="0"/>
    <n v="442.42"/>
    <n v="0"/>
    <n v="442.42"/>
    <n v="1.06"/>
    <n v="1.06"/>
    <n v="442.42"/>
    <n v="15"/>
    <n v="29.494666666666667"/>
    <n v="1.1000000000000001"/>
    <n v="36"/>
    <n v="1167.9888000000001"/>
    <n v="1.2977653333333334"/>
    <n v="67585"/>
    <n v="68937"/>
    <n v="92972.038256533342"/>
    <n v="1859.853454506665"/>
    <n v="11848.32"/>
    <n v="0.2271"/>
    <n v="0.22070000000000001"/>
    <n v="36900.758499708347"/>
    <n v="1580.5315285173335"/>
    <n v="348.82330834377552"/>
    <n v="1929.3548368611091"/>
    <n v="133662.00504760948"/>
  </r>
  <r>
    <x v="284"/>
    <s v="Vancouver School District"/>
    <n v="5342"/>
    <s v="Open Doors Vancouver"/>
    <n v="0.58260000000000001"/>
    <x v="0"/>
    <n v="259.83999999999997"/>
    <n v="0"/>
    <n v="259.83999999999997"/>
    <n v="1.06"/>
    <n v="1.06"/>
    <n v="259.83999999999997"/>
    <n v="15"/>
    <n v="17.322666666666667"/>
    <n v="1.1000000000000001"/>
    <n v="36"/>
    <n v="685.97760000000005"/>
    <n v="0.76219733333333339"/>
    <n v="67585"/>
    <n v="68937"/>
    <n v="54603.893179733343"/>
    <n v="1092.3202423466646"/>
    <n v="11848.32"/>
    <n v="0.2271"/>
    <n v="0.22070000000000001"/>
    <n v="21672.377127083353"/>
    <n v="928.27022370133341"/>
    <n v="204.86923837088429"/>
    <n v="1133.1394620722176"/>
    <n v="78501.730011235588"/>
  </r>
  <r>
    <x v="284"/>
    <s v="Vancouver School District"/>
    <n v="2644"/>
    <s v="Peter S Ogden Elementary"/>
    <n v="0.69289999999999996"/>
    <x v="0"/>
    <n v="606.21"/>
    <n v="0"/>
    <n v="606.21"/>
    <n v="1.06"/>
    <n v="1.06"/>
    <n v="606.21"/>
    <n v="15"/>
    <n v="40.414000000000001"/>
    <n v="1.1000000000000001"/>
    <n v="36"/>
    <n v="1600.3944000000001"/>
    <n v="1.7782160000000002"/>
    <n v="67585"/>
    <n v="68937"/>
    <n v="127391.57206160003"/>
    <n v="2548.3969139199908"/>
    <n v="11848.32"/>
    <n v="0.2271"/>
    <n v="0.22070000000000001"/>
    <n v="50561.929411211509"/>
    <n v="2165.6661495920002"/>
    <n v="477.96251921495445"/>
    <n v="2643.6286688069549"/>
    <n v="183145.52705553846"/>
  </r>
  <r>
    <x v="284"/>
    <s v="Vancouver School District"/>
    <n v="4410"/>
    <s v="Roosevelt Elementary School"/>
    <n v="0.80940000000000001"/>
    <x v="0"/>
    <n v="571.4"/>
    <n v="0"/>
    <n v="571.4"/>
    <n v="1.06"/>
    <n v="1.06"/>
    <n v="571.4"/>
    <n v="15"/>
    <n v="38.093333333333334"/>
    <n v="1.1000000000000001"/>
    <n v="36"/>
    <n v="1508.4960000000001"/>
    <n v="1.6761066666666669"/>
    <n v="67585"/>
    <n v="68937"/>
    <n v="120076.44921066669"/>
    <n v="2402.0619861333253"/>
    <n v="11848.32"/>
    <n v="0.2271"/>
    <n v="0.22070000000000001"/>
    <n v="47658.544836882029"/>
    <n v="2041.3085199466668"/>
    <n v="450.51679035222941"/>
    <n v="2491.8253102988961"/>
    <n v="172628.8813439809"/>
  </r>
  <r>
    <x v="284"/>
    <s v="Vancouver School District"/>
    <n v="4034"/>
    <s v="Sacajawea Elementary School"/>
    <n v="0.41360000000000002"/>
    <x v="1"/>
    <n v="364.3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2964"/>
    <s v="Salmon Creek Elementary"/>
    <n v="0.2923"/>
    <x v="1"/>
    <n v="40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16"/>
    <s v="Sarah J Anderson Elementary"/>
    <n v="0.52159999999999995"/>
    <x v="0"/>
    <n v="639.64"/>
    <n v="0"/>
    <n v="639.64"/>
    <n v="1.06"/>
    <n v="1.06"/>
    <n v="639.64"/>
    <n v="15"/>
    <n v="42.642666666666663"/>
    <n v="1.1000000000000001"/>
    <n v="36"/>
    <n v="1688.6496"/>
    <n v="1.8762773333333334"/>
    <n v="67585"/>
    <n v="68937"/>
    <n v="134416.69578773333"/>
    <n v="2688.9305719466647"/>
    <n v="11848.32"/>
    <n v="0.2271"/>
    <n v="0.22070000000000001"/>
    <n v="53350.212844702866"/>
    <n v="2285.0937726613333"/>
    <n v="504.32019562635628"/>
    <n v="2789.4139682876894"/>
    <n v="193245.25317267055"/>
  </r>
  <r>
    <x v="284"/>
    <s v="Vancouver School District"/>
    <n v="4504"/>
    <s v="Skyview High School"/>
    <n v="0.2422"/>
    <x v="1"/>
    <n v="1696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556"/>
    <s v="Vancouver Home Connection"/>
    <n v="0.4294"/>
    <x v="1"/>
    <n v="143.2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5271"/>
    <s v="Vancouver iTech Preparatory"/>
    <n v="0.26250000000000001"/>
    <x v="1"/>
    <n v="512.91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1689"/>
    <s v="Vancouver School of Arts and Academics"/>
    <n v="0.21879999999999999"/>
    <x v="1"/>
    <n v="596.82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5149"/>
    <s v="Vancouver Virtual Learning Academy"/>
    <n v="0.5726"/>
    <x v="0"/>
    <n v="336.16"/>
    <n v="0"/>
    <n v="336.16"/>
    <n v="1.06"/>
    <n v="1.06"/>
    <n v="336.16"/>
    <n v="15"/>
    <n v="22.410666666666668"/>
    <n v="1.1000000000000001"/>
    <n v="36"/>
    <n v="887.46240000000012"/>
    <n v="0.98606933333333346"/>
    <n v="67585"/>
    <n v="68937"/>
    <n v="70642.105646933342"/>
    <n v="1413.1556829866749"/>
    <n v="11848.32"/>
    <n v="0.2271"/>
    <n v="0.22070000000000001"/>
    <n v="28037.970655173722"/>
    <n v="1200.9210221653336"/>
    <n v="265.04326959188916"/>
    <n v="1465.9642917572228"/>
    <n v="101559.19627685095"/>
  </r>
  <r>
    <x v="284"/>
    <s v="Vancouver School District"/>
    <n v="2828"/>
    <s v="Walnut Grove Elementary"/>
    <n v="0.57740000000000002"/>
    <x v="0"/>
    <n v="631.5"/>
    <n v="0"/>
    <n v="631.5"/>
    <n v="1.06"/>
    <n v="1.06"/>
    <n v="631.5"/>
    <n v="15"/>
    <n v="42.1"/>
    <n v="1.1000000000000001"/>
    <n v="36"/>
    <n v="1667.16"/>
    <n v="1.8524"/>
    <n v="67585"/>
    <n v="68937"/>
    <n v="132706.12124000001"/>
    <n v="2654.7114880000008"/>
    <n v="11848.32"/>
    <n v="0.2271"/>
    <n v="0.22070000000000001"/>
    <n v="52671.282927005603"/>
    <n v="2256.0138788000004"/>
    <n v="497.90226305116011"/>
    <n v="2753.9161418511603"/>
    <n v="190786.03179685678"/>
  </r>
  <r>
    <x v="284"/>
    <s v="Vancouver School District"/>
    <n v="3565"/>
    <s v="Washington Elementary"/>
    <n v="0.75180000000000002"/>
    <x v="0"/>
    <n v="281.54000000000002"/>
    <n v="0"/>
    <n v="281.54000000000002"/>
    <n v="1.06"/>
    <n v="1.06"/>
    <n v="281.54000000000002"/>
    <n v="15"/>
    <n v="18.769333333333336"/>
    <n v="1.1000000000000001"/>
    <n v="36"/>
    <n v="743.26560000000006"/>
    <n v="0.82585066666666673"/>
    <n v="67585"/>
    <n v="68937"/>
    <n v="59164.024345066675"/>
    <n v="1183.5431074133303"/>
    <n v="11848.32"/>
    <n v="0.2271"/>
    <n v="0.22070000000000001"/>
    <n v="23482.300863450764"/>
    <n v="1005.7927908746668"/>
    <n v="221.97846894603899"/>
    <n v="1227.7712598207058"/>
    <n v="85057.639575751469"/>
  </r>
  <r>
    <x v="285"/>
    <s v="Vashon Island School District"/>
    <n v="4468"/>
    <s v="Chautauqua Elementary"/>
    <n v="0.2364"/>
    <x v="1"/>
    <n v="470.7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1822"/>
    <s v="Family Link"/>
    <n v="0.19389999999999999"/>
    <x v="1"/>
    <n v="94.3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3667"/>
    <s v="McMurray Middle School"/>
    <n v="0.22320000000000001"/>
    <x v="1"/>
    <n v="346.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1938"/>
    <s v="Student Link"/>
    <n v="0.55600000000000005"/>
    <x v="0"/>
    <n v="42.38"/>
    <n v="0"/>
    <n v="42.38"/>
    <n v="1.1200000000000001"/>
    <n v="1.1200000000000001"/>
    <n v="42.38"/>
    <n v="15"/>
    <n v="2.8253333333333335"/>
    <n v="1.1000000000000001"/>
    <n v="36"/>
    <n v="111.88320000000002"/>
    <n v="0.12431466666666668"/>
    <n v="67585"/>
    <n v="68937"/>
    <n v="9410.0235562666694"/>
    <n v="188.24224085333299"/>
    <n v="11848.32"/>
    <n v="0.2271"/>
    <n v="0.22070000000000001"/>
    <n v="3651.4813635444916"/>
    <n v="159.97109661866671"/>
    <n v="35.305621023739747"/>
    <n v="195.27671764240645"/>
    <n v="13445.0238783069"/>
  </r>
  <r>
    <x v="285"/>
    <s v="Vashon Island School District"/>
    <n v="2419"/>
    <s v="Vashon Island High School"/>
    <n v="0.17469999999999999"/>
    <x v="1"/>
    <n v="509.90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6"/>
    <s v="WA HE LUT Indian School Agency"/>
    <n v="5496"/>
    <s v="Wa He Lut Indian School"/>
    <n v="0.83130000000000004"/>
    <x v="0"/>
    <n v="139.6"/>
    <n v="0"/>
    <n v="139.6"/>
    <n v="1.04"/>
    <n v="1.04"/>
    <n v="139.6"/>
    <n v="15"/>
    <n v="9.3066666666666666"/>
    <n v="1.1000000000000001"/>
    <n v="36"/>
    <n v="368.54400000000004"/>
    <n v="0.40949333333333338"/>
    <n v="67585"/>
    <n v="68937"/>
    <n v="28782.631210666674"/>
    <n v="575.78038613332683"/>
    <n v="11848.32"/>
    <n v="0.2271"/>
    <n v="0.22070000000000001"/>
    <n v="11515.418330362027"/>
    <n v="489.30685994666663"/>
    <n v="107.99002399022933"/>
    <n v="597.29688393689594"/>
    <n v="41471.126811098919"/>
  </r>
  <r>
    <x v="287"/>
    <s v="Wahkiakum School District"/>
    <n v="2893"/>
    <s v="Julius A Wendt Elementary/John C Thomas Middle School"/>
    <n v="0.61460000000000004"/>
    <x v="0"/>
    <n v="277.99"/>
    <n v="0"/>
    <n v="277.99"/>
    <n v="1"/>
    <n v="1.04"/>
    <n v="277.99"/>
    <n v="15"/>
    <n v="18.532666666666668"/>
    <n v="1.1000000000000001"/>
    <n v="36"/>
    <n v="733.89360000000011"/>
    <n v="0.81543733333333346"/>
    <n v="67585"/>
    <n v="68937"/>
    <n v="55111.332173333343"/>
    <n v="3351.0234125866627"/>
    <n v="11848.32"/>
    <n v="0.2271"/>
    <n v="0.22070000000000001"/>
    <n v="22916.916869001878"/>
    <n v="974.37259309866681"/>
    <n v="215.04403129687577"/>
    <n v="1189.4166243955426"/>
    <n v="82568.689079317424"/>
  </r>
  <r>
    <x v="287"/>
    <s v="Wahkiakum School District"/>
    <n v="3467"/>
    <s v="Wahkiakum High School"/>
    <n v="0.58579999999999999"/>
    <x v="0"/>
    <n v="199.29"/>
    <n v="0"/>
    <n v="199.29"/>
    <n v="1"/>
    <n v="1.04"/>
    <n v="199.29"/>
    <n v="15"/>
    <n v="13.286"/>
    <n v="1.1000000000000001"/>
    <n v="36"/>
    <n v="526.12560000000008"/>
    <n v="0.5845840000000001"/>
    <n v="67585"/>
    <n v="68937"/>
    <n v="39509.10964000001"/>
    <n v="2402.3362563199989"/>
    <n v="11848.32"/>
    <n v="0.2271"/>
    <n v="0.22070000000000001"/>
    <n v="16429.052709893829"/>
    <n v="698.52409827200017"/>
    <n v="154.16426848863046"/>
    <n v="852.68836676063063"/>
    <n v="59193.186972974472"/>
  </r>
  <r>
    <x v="288"/>
    <s v="Wahluke School District"/>
    <n v="3152"/>
    <s v="Mattawa Elementary"/>
    <n v="0.92659999999999998"/>
    <x v="0"/>
    <n v="384.8"/>
    <n v="0"/>
    <n v="384.8"/>
    <n v="1"/>
    <n v="1"/>
    <n v="384.8"/>
    <n v="15"/>
    <n v="25.653333333333332"/>
    <n v="1.1000000000000001"/>
    <n v="36"/>
    <n v="1015.8720000000001"/>
    <n v="1.1287466666666668"/>
    <n v="67585"/>
    <n v="68937"/>
    <n v="76286.343466666673"/>
    <n v="1526.0654933333426"/>
    <n v="11848.32"/>
    <n v="0.2271"/>
    <n v="0.22070000000000001"/>
    <n v="31035.182961258673"/>
    <n v="1296.8734826666669"/>
    <n v="286.21997762453339"/>
    <n v="1583.0934602912002"/>
    <n v="110430.68538154989"/>
  </r>
  <r>
    <x v="288"/>
    <s v="Wahluke School District"/>
    <n v="4222"/>
    <s v="Morris Schott Elementary"/>
    <n v="0.97260000000000002"/>
    <x v="0"/>
    <n v="232.4"/>
    <n v="0"/>
    <n v="232.4"/>
    <n v="1"/>
    <n v="1"/>
    <n v="232.4"/>
    <n v="15"/>
    <n v="15.493333333333334"/>
    <n v="1.1000000000000001"/>
    <n v="36"/>
    <n v="613.53600000000006"/>
    <n v="0.68170666666666668"/>
    <n v="67585"/>
    <n v="68937"/>
    <n v="46073.145066666664"/>
    <n v="921.6674133333363"/>
    <n v="11848.32"/>
    <n v="0.2271"/>
    <n v="0.22070000000000001"/>
    <n v="18743.701975562664"/>
    <n v="783.24687466666671"/>
    <n v="172.86258523893335"/>
    <n v="956.10945990560003"/>
    <n v="66694.623915468255"/>
  </r>
  <r>
    <x v="288"/>
    <s v="Wahluke School District"/>
    <n v="4490"/>
    <s v="Saddle Mountain Elementary"/>
    <n v="0.94540000000000002"/>
    <x v="0"/>
    <n v="478.2"/>
    <n v="0"/>
    <n v="478.2"/>
    <n v="1"/>
    <n v="1"/>
    <n v="478.2"/>
    <n v="15"/>
    <n v="31.88"/>
    <n v="1.1000000000000001"/>
    <n v="36"/>
    <n v="1262.4480000000001"/>
    <n v="1.4027200000000002"/>
    <n v="67585"/>
    <n v="68937"/>
    <n v="94802.831200000015"/>
    <n v="1896.4774400000024"/>
    <n v="11848.32"/>
    <n v="0.2271"/>
    <n v="0.22070000000000001"/>
    <n v="38568.150966928006"/>
    <n v="1611.6551440000003"/>
    <n v="355.69229028080008"/>
    <n v="1967.3474342808004"/>
    <n v="137234.80704120878"/>
  </r>
  <r>
    <x v="288"/>
    <s v="Wahluke School District"/>
    <n v="1835"/>
    <s v="Sentinel Tech Alt School"/>
    <n v="0.94599999999999995"/>
    <x v="0"/>
    <n v="31.34"/>
    <n v="0"/>
    <n v="31.34"/>
    <n v="1"/>
    <n v="1"/>
    <n v="31.34"/>
    <n v="15"/>
    <n v="2.0893333333333333"/>
    <n v="1.1000000000000001"/>
    <n v="36"/>
    <n v="82.7376"/>
    <n v="9.1930666666666661E-2"/>
    <n v="67585"/>
    <n v="68937"/>
    <n v="6213.1341066666664"/>
    <n v="124.29026133333355"/>
    <n v="11848.32"/>
    <n v="0.2271"/>
    <n v="0.22070000000000001"/>
    <n v="2527.6575727802665"/>
    <n v="105.62373946666665"/>
    <n v="23.31115930029333"/>
    <n v="128.93489876695998"/>
    <n v="8994.0168395472265"/>
  </r>
  <r>
    <x v="288"/>
    <s v="Wahluke School District"/>
    <n v="4254"/>
    <s v="Wahluke High School"/>
    <n v="0.92100000000000004"/>
    <x v="0"/>
    <n v="702.44999999999993"/>
    <n v="0"/>
    <n v="702.44999999999993"/>
    <n v="1"/>
    <n v="1"/>
    <n v="702.44999999999993"/>
    <n v="15"/>
    <n v="46.83"/>
    <n v="1.1000000000000001"/>
    <n v="36"/>
    <n v="1854.4680000000003"/>
    <n v="2.0605200000000004"/>
    <n v="67585"/>
    <n v="68937"/>
    <n v="139260.24420000002"/>
    <n v="2785.8230400000175"/>
    <n v="11848.32"/>
    <n v="0.2271"/>
    <n v="0.22070000000000001"/>
    <n v="56654.532929148016"/>
    <n v="2367.4344540000006"/>
    <n v="522.49278399780019"/>
    <n v="2889.9272379978011"/>
    <n v="201590.52740714583"/>
  </r>
  <r>
    <x v="288"/>
    <s v="Wahluke School District"/>
    <n v="5144"/>
    <s v="Wahluke Junior High"/>
    <n v="0.9476"/>
    <x v="0"/>
    <n v="594.9"/>
    <n v="0"/>
    <n v="594.9"/>
    <n v="1"/>
    <n v="1"/>
    <n v="594.9"/>
    <n v="15"/>
    <n v="39.659999999999997"/>
    <n v="1.1000000000000001"/>
    <n v="36"/>
    <n v="1570.5359999999998"/>
    <n v="1.7450399999999997"/>
    <n v="67585"/>
    <n v="68937"/>
    <n v="117938.52839999998"/>
    <n v="2359.2940799999924"/>
    <n v="11848.32"/>
    <n v="0.2271"/>
    <n v="0.22070000000000001"/>
    <n v="47980.328335895989"/>
    <n v="2004.9637079999998"/>
    <n v="442.49549035559994"/>
    <n v="2447.4591983555997"/>
    <n v="170725.61001425155"/>
  </r>
  <r>
    <x v="289"/>
    <s v="Waitsburg School District"/>
    <n v="2174"/>
    <s v="Preston Hall Middle School"/>
    <n v="0.57620000000000005"/>
    <x v="0"/>
    <n v="61.2"/>
    <n v="0"/>
    <n v="61.2"/>
    <n v="1"/>
    <n v="1"/>
    <n v="61.2"/>
    <n v="15"/>
    <n v="4.08"/>
    <n v="1.1000000000000001"/>
    <n v="36"/>
    <n v="161.56800000000001"/>
    <n v="0.17952000000000001"/>
    <n v="67585"/>
    <n v="68937"/>
    <n v="12132.859200000001"/>
    <n v="242.71104000000014"/>
    <n v="11848.32"/>
    <n v="0.2271"/>
    <n v="0.22070000000000001"/>
    <n v="4935.9490572480008"/>
    <n v="206.25950399999999"/>
    <n v="45.521472532799997"/>
    <n v="251.7809765328"/>
    <n v="17563.300273780798"/>
  </r>
  <r>
    <x v="289"/>
    <s v="Waitsburg School District"/>
    <n v="2712"/>
    <s v="Waitsburg Elementary School"/>
    <n v="0.50349999999999995"/>
    <x v="0"/>
    <n v="103.32"/>
    <n v="0"/>
    <n v="103.32"/>
    <n v="1"/>
    <n v="1"/>
    <n v="103.32"/>
    <n v="15"/>
    <n v="6.8879999999999999"/>
    <n v="1.1000000000000001"/>
    <n v="36"/>
    <n v="272.76480000000004"/>
    <n v="0.30307200000000006"/>
    <n v="67585"/>
    <n v="68937"/>
    <n v="20483.121120000003"/>
    <n v="409.75334400000065"/>
    <n v="11848.32"/>
    <n v="0.2271"/>
    <n v="0.22070000000000001"/>
    <n v="8333.043408412801"/>
    <n v="348.21457440000006"/>
    <n v="76.850956570080015"/>
    <n v="425.06553097008009"/>
    <n v="29650.983403382885"/>
  </r>
  <r>
    <x v="289"/>
    <s v="Waitsburg School District"/>
    <n v="2386"/>
    <s v="Waitsburg High School"/>
    <n v="0.50109999999999999"/>
    <x v="0"/>
    <n v="76.31"/>
    <n v="0"/>
    <n v="76.31"/>
    <n v="1"/>
    <n v="1"/>
    <n v="76.31"/>
    <n v="15"/>
    <n v="5.0873333333333335"/>
    <n v="1.1000000000000001"/>
    <n v="36"/>
    <n v="201.45840000000001"/>
    <n v="0.22384266666666669"/>
    <n v="67585"/>
    <n v="68937"/>
    <n v="15128.406626666669"/>
    <n v="302.63528533333374"/>
    <n v="11848.32"/>
    <n v="0.2271"/>
    <n v="0.22070000000000001"/>
    <n v="6154.6122967090678"/>
    <n v="257.18403186666671"/>
    <n v="56.760515832973347"/>
    <n v="313.94454769964005"/>
    <n v="21899.598756408712"/>
  </r>
  <r>
    <x v="290"/>
    <s v="Walla Walla Public Schools"/>
    <n v="2074"/>
    <s v="Berney Elementary School"/>
    <n v="0.42699999999999999"/>
    <x v="1"/>
    <n v="379.4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2528"/>
    <s v="Edison Elementary School - Walla Walla"/>
    <n v="0.70320000000000005"/>
    <x v="0"/>
    <n v="423.8"/>
    <n v="0"/>
    <n v="423.8"/>
    <n v="1"/>
    <n v="1.04"/>
    <n v="423.8"/>
    <n v="15"/>
    <n v="28.253333333333334"/>
    <n v="1.1000000000000001"/>
    <n v="36"/>
    <n v="1118.8320000000001"/>
    <n v="1.2431466666666668"/>
    <n v="67585"/>
    <n v="68937"/>
    <n v="84018.067466666675"/>
    <n v="5108.6863637333299"/>
    <n v="11848.32"/>
    <n v="0.2271"/>
    <n v="0.22070000000000001"/>
    <n v="34937.189715755951"/>
    <n v="1485.4458971733334"/>
    <n v="327.83790950615469"/>
    <n v="1813.283806679488"/>
    <n v="125877.22735283544"/>
  </r>
  <r>
    <x v="290"/>
    <s v="Walla Walla Public Schools"/>
    <n v="3510"/>
    <s v="Garrison Middle School"/>
    <n v="0.51639999999999997"/>
    <x v="0"/>
    <n v="582.49"/>
    <n v="0"/>
    <n v="582.49"/>
    <n v="1"/>
    <n v="1.04"/>
    <n v="582.49"/>
    <n v="15"/>
    <n v="38.832666666666668"/>
    <n v="1.1000000000000001"/>
    <n v="36"/>
    <n v="1537.7736000000002"/>
    <n v="1.7086373333333336"/>
    <n v="67585"/>
    <n v="68937"/>
    <n v="115478.25417333335"/>
    <n v="7021.6109485866618"/>
    <n v="11848.32"/>
    <n v="0.2271"/>
    <n v="0.22070000000000001"/>
    <n v="48019.262948397081"/>
    <n v="2041.6644186986669"/>
    <n v="450.59533720679576"/>
    <n v="2492.2597559054625"/>
    <n v="173011.38782622255"/>
  </r>
  <r>
    <x v="290"/>
    <s v="Walla Walla Public Schools"/>
    <n v="2078"/>
    <s v="Green Park Elementary School"/>
    <n v="0.70440000000000003"/>
    <x v="0"/>
    <n v="456.04"/>
    <n v="0"/>
    <n v="456.04"/>
    <n v="1"/>
    <n v="1.04"/>
    <n v="456.04"/>
    <n v="15"/>
    <n v="30.402666666666669"/>
    <n v="1.1000000000000001"/>
    <n v="36"/>
    <n v="1203.9456"/>
    <n v="1.3377173333333334"/>
    <n v="67585"/>
    <n v="68937"/>
    <n v="90409.625973333343"/>
    <n v="5497.3226269866573"/>
    <n v="11848.32"/>
    <n v="0.2271"/>
    <n v="0.22070000000000001"/>
    <n v="37594.988197199957"/>
    <n v="1598.4491433386665"/>
    <n v="352.77772593484372"/>
    <n v="1951.2268692735101"/>
    <n v="135453.16366679349"/>
  </r>
  <r>
    <x v="290"/>
    <s v="Walla Walla Public Schools"/>
    <n v="4071"/>
    <s v="Lincoln High School"/>
    <n v="0.83440000000000003"/>
    <x v="0"/>
    <n v="121.42"/>
    <n v="0"/>
    <n v="121.42"/>
    <n v="1"/>
    <n v="1.04"/>
    <n v="121.42"/>
    <n v="15"/>
    <n v="8.0946666666666669"/>
    <n v="1.1000000000000001"/>
    <n v="36"/>
    <n v="320.54880000000003"/>
    <n v="0.35616533333333339"/>
    <n v="67585"/>
    <n v="68937"/>
    <n v="24071.434053333338"/>
    <n v="1463.6543140266658"/>
    <n v="11848.32"/>
    <n v="0.2271"/>
    <n v="0.22070000000000001"/>
    <n v="10009.612022857687"/>
    <n v="425.58480612266669"/>
    <n v="93.926566711272542"/>
    <n v="519.51137283393928"/>
    <n v="36064.21176305163"/>
  </r>
  <r>
    <x v="290"/>
    <s v="Walla Walla Public Schools"/>
    <n v="2780"/>
    <s v="Pioneer Middle School"/>
    <n v="0.59309999999999996"/>
    <x v="0"/>
    <n v="555.08000000000004"/>
    <n v="0"/>
    <n v="555.08000000000004"/>
    <n v="1"/>
    <n v="1.04"/>
    <n v="555.08000000000004"/>
    <n v="15"/>
    <n v="37.005333333333333"/>
    <n v="1.1000000000000001"/>
    <n v="36"/>
    <n v="1465.4112000000002"/>
    <n v="1.6282346666666669"/>
    <n v="67585"/>
    <n v="68937"/>
    <n v="110044.23994666668"/>
    <n v="6691.1977979733347"/>
    <n v="11848.32"/>
    <n v="0.2271"/>
    <n v="0.22070000000000001"/>
    <n v="45759.639611660721"/>
    <n v="1945.5906290773335"/>
    <n v="429.39185183736748"/>
    <n v="2374.9824809147008"/>
    <n v="164870.05983721543"/>
  </r>
  <r>
    <x v="290"/>
    <s v="Walla Walla Public Schools"/>
    <n v="2159"/>
    <s v="Prospect Point Elementary"/>
    <n v="0.35799999999999998"/>
    <x v="1"/>
    <n v="466.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337"/>
    <s v="SE AREA TECHNICAL SKILLS CENTER"/>
    <n v="0"/>
    <x v="1"/>
    <n v="113.3500000000000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3728"/>
    <s v="Sharpstein Elementary School"/>
    <n v="0.70189999999999997"/>
    <x v="0"/>
    <n v="333.5"/>
    <n v="0"/>
    <n v="333.5"/>
    <n v="1"/>
    <n v="1.04"/>
    <n v="333.5"/>
    <n v="15"/>
    <n v="22.233333333333334"/>
    <n v="1.1000000000000001"/>
    <n v="36"/>
    <n v="880.44000000000017"/>
    <n v="0.97826666666666684"/>
    <n v="67585"/>
    <n v="68937"/>
    <n v="66116.152666666676"/>
    <n v="4020.1673013333348"/>
    <n v="11848.32"/>
    <n v="0.2271"/>
    <n v="0.22070000000000001"/>
    <n v="27493.045706004268"/>
    <n v="1168.9386661333335"/>
    <n v="257.98476361562672"/>
    <n v="1426.9234297489602"/>
    <n v="99056.289103753239"/>
  </r>
  <r>
    <x v="290"/>
    <s v="Walla Walla Public Schools"/>
    <n v="5616"/>
    <s v="Walla Walla Center for Children and Families"/>
    <n v="0.26"/>
    <x v="1"/>
    <n v="51.1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3468"/>
    <s v="Walla Walla High School"/>
    <n v="0.48170000000000002"/>
    <x v="1"/>
    <n v="147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636"/>
    <s v="Walla Walla Online"/>
    <n v="0.41880000000000001"/>
    <x v="1"/>
    <n v="391.3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460"/>
    <s v="Walla Walla Open Doors"/>
    <n v="0.63170000000000004"/>
    <x v="0"/>
    <n v="150.4"/>
    <n v="0"/>
    <n v="150.4"/>
    <n v="1"/>
    <n v="1.04"/>
    <n v="150.4"/>
    <n v="15"/>
    <n v="10.026666666666667"/>
    <n v="1.1000000000000001"/>
    <n v="36"/>
    <n v="397.0560000000001"/>
    <n v="0.44117333333333342"/>
    <n v="67585"/>
    <n v="68937"/>
    <n v="29816.699733333338"/>
    <n v="1812.9929898666669"/>
    <n v="11848.32"/>
    <n v="0.2271"/>
    <n v="0.22070000000000001"/>
    <n v="12398.662891103575"/>
    <n v="527.16154538666672"/>
    <n v="116.34455306683735"/>
    <n v="643.50609845350402"/>
    <n v="44671.861712757083"/>
  </r>
  <r>
    <x v="291"/>
    <s v="Wapato School District"/>
    <n v="4518"/>
    <s v="Adams Elementary"/>
    <n v="0.92559999999999998"/>
    <x v="0"/>
    <n v="389.65"/>
    <n v="0"/>
    <n v="389.65"/>
    <n v="1"/>
    <n v="1"/>
    <n v="389.65"/>
    <n v="15"/>
    <n v="25.976666666666667"/>
    <n v="1.1000000000000001"/>
    <n v="36"/>
    <n v="1028.6760000000002"/>
    <n v="1.1429733333333336"/>
    <n v="67585"/>
    <n v="68937"/>
    <n v="77247.852733333348"/>
    <n v="1545.2999466666661"/>
    <n v="11848.32"/>
    <n v="0.2271"/>
    <n v="0.22070000000000001"/>
    <n v="31426.348858769339"/>
    <n v="1313.2192113333335"/>
    <n v="289.82747994126674"/>
    <n v="1603.0466912746003"/>
    <n v="111822.54823004396"/>
  </r>
  <r>
    <x v="291"/>
    <s v="Wapato School District"/>
    <n v="5544"/>
    <s v="Camas Elementary"/>
    <n v="0.85189999999999999"/>
    <x v="0"/>
    <n v="303"/>
    <n v="0"/>
    <n v="303"/>
    <n v="1"/>
    <n v="1"/>
    <n v="303"/>
    <n v="15"/>
    <n v="20.2"/>
    <n v="1.1000000000000001"/>
    <n v="36"/>
    <n v="799.92000000000007"/>
    <n v="0.88880000000000003"/>
    <n v="67585"/>
    <n v="68937"/>
    <n v="60069.548000000003"/>
    <n v="1201.6575999999986"/>
    <n v="11848.32"/>
    <n v="0.2271"/>
    <n v="0.22070000000000001"/>
    <n v="24437.786999119999"/>
    <n v="1021.1867599999999"/>
    <n v="225.37591793199999"/>
    <n v="1246.562677932"/>
    <n v="86955.555277052015"/>
  </r>
  <r>
    <x v="291"/>
    <s v="Wapato School District"/>
    <n v="4022"/>
    <s v="Pace Alternative High School"/>
    <n v="0.87960000000000005"/>
    <x v="0"/>
    <n v="68.91"/>
    <n v="0"/>
    <n v="68.91"/>
    <n v="1"/>
    <n v="1"/>
    <n v="68.91"/>
    <n v="15"/>
    <n v="4.5939999999999994"/>
    <n v="1.1000000000000001"/>
    <n v="36"/>
    <n v="181.92239999999998"/>
    <n v="0.20213599999999998"/>
    <n v="67585"/>
    <n v="68937"/>
    <n v="13661.361559999999"/>
    <n v="273.28787199999897"/>
    <n v="11848.32"/>
    <n v="0.2271"/>
    <n v="0.22070000000000001"/>
    <n v="5557.7818551463988"/>
    <n v="232.24415719999999"/>
    <n v="51.25628549404"/>
    <n v="283.50044269403998"/>
    <n v="19775.931729840438"/>
  </r>
  <r>
    <x v="291"/>
    <s v="Wapato School District"/>
    <n v="2757"/>
    <s v="Satus Elementary"/>
    <n v="0.9012"/>
    <x v="0"/>
    <n v="355.1"/>
    <n v="0"/>
    <n v="355.1"/>
    <n v="1"/>
    <n v="1"/>
    <n v="355.1"/>
    <n v="15"/>
    <n v="23.673333333333336"/>
    <n v="1.1000000000000001"/>
    <n v="36"/>
    <n v="937.46400000000017"/>
    <n v="1.0416266666666669"/>
    <n v="67585"/>
    <n v="68937"/>
    <n v="70398.338266666688"/>
    <n v="1408.2792533333268"/>
    <n v="11848.32"/>
    <n v="0.2271"/>
    <n v="0.22070000000000001"/>
    <n v="28639.795918770673"/>
    <n v="1196.7769586666668"/>
    <n v="264.12867477773335"/>
    <n v="1460.9056334444001"/>
    <n v="101907.31907221509"/>
  </r>
  <r>
    <x v="291"/>
    <s v="Wapato School District"/>
    <n v="5543"/>
    <s v="Simcoe Elementary School"/>
    <n v="0.84970000000000001"/>
    <x v="0"/>
    <n v="375.1"/>
    <n v="0"/>
    <n v="375.1"/>
    <n v="1"/>
    <n v="1"/>
    <n v="375.1"/>
    <n v="15"/>
    <n v="25.006666666666668"/>
    <n v="1.1000000000000001"/>
    <n v="36"/>
    <n v="990.26400000000012"/>
    <n v="1.1002933333333336"/>
    <n v="67585"/>
    <n v="68937"/>
    <n v="74363.324933333352"/>
    <n v="1487.5965866666666"/>
    <n v="11848.32"/>
    <n v="0.2271"/>
    <n v="0.22070000000000001"/>
    <n v="30252.851166237342"/>
    <n v="1264.1820253333335"/>
    <n v="279.00497299106672"/>
    <n v="1543.1869983244003"/>
    <n v="107646.95968456176"/>
  </r>
  <r>
    <x v="291"/>
    <s v="Wapato School District"/>
    <n v="5595"/>
    <s v="Wapato ESD 105 Open Doors"/>
    <n v="0"/>
    <x v="1"/>
    <n v="8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1"/>
    <s v="Wapato School District"/>
    <n v="3141"/>
    <s v="Wapato High School"/>
    <n v="0.85350000000000004"/>
    <x v="0"/>
    <n v="863.38"/>
    <n v="0"/>
    <n v="863.38"/>
    <n v="1"/>
    <n v="1"/>
    <n v="863.38"/>
    <n v="15"/>
    <n v="57.558666666666667"/>
    <n v="1.1000000000000001"/>
    <n v="36"/>
    <n v="2279.3232000000003"/>
    <n v="2.5325813333333338"/>
    <n v="67585"/>
    <n v="68937"/>
    <n v="171164.50941333338"/>
    <n v="3424.0499626666424"/>
    <n v="11848.32"/>
    <n v="0.2271"/>
    <n v="0.22070000000000001"/>
    <n v="69633.981977888543"/>
    <n v="2909.8093229333335"/>
    <n v="642.19491757138678"/>
    <n v="3552.0042405047202"/>
    <n v="247774.5455943933"/>
  </r>
  <r>
    <x v="291"/>
    <s v="Wapato School District"/>
    <n v="2131"/>
    <s v="Wapato Middle School"/>
    <n v="0.89639999999999997"/>
    <x v="0"/>
    <n v="789.78"/>
    <n v="0"/>
    <n v="789.78"/>
    <n v="1"/>
    <n v="1"/>
    <n v="789.78"/>
    <n v="15"/>
    <n v="52.652000000000001"/>
    <n v="1.1000000000000001"/>
    <n v="36"/>
    <n v="2085.0192000000002"/>
    <n v="2.3166880000000001"/>
    <n v="67585"/>
    <n v="68937"/>
    <n v="156573.35848"/>
    <n v="3132.1621760000126"/>
    <n v="11848.32"/>
    <n v="0.2271"/>
    <n v="0.22070000000000001"/>
    <n v="63697.938667211201"/>
    <n v="2661.7586775999998"/>
    <n v="587.45014014632"/>
    <n v="3249.2088177463197"/>
    <n v="226652.66814095754"/>
  </r>
  <r>
    <x v="292"/>
    <s v="Warden School District"/>
    <n v="2792"/>
    <s v="Warden Elementary"/>
    <n v="0.86919999999999997"/>
    <x v="0"/>
    <n v="380.6"/>
    <n v="0"/>
    <n v="380.6"/>
    <n v="1"/>
    <n v="1"/>
    <n v="380.6"/>
    <n v="15"/>
    <n v="25.373333333333335"/>
    <n v="1.1000000000000001"/>
    <n v="36"/>
    <n v="1004.7840000000001"/>
    <n v="1.1164266666666667"/>
    <n v="67585"/>
    <n v="68937"/>
    <n v="75453.696266666666"/>
    <n v="1509.4088533333415"/>
    <n v="11848.32"/>
    <n v="0.2271"/>
    <n v="0.22070000000000001"/>
    <n v="30696.441359290671"/>
    <n v="1282.7184186666668"/>
    <n v="283.09595499973335"/>
    <n v="1565.8143736664001"/>
    <n v="109225.36085295709"/>
  </r>
  <r>
    <x v="292"/>
    <s v="Warden School District"/>
    <n v="3273"/>
    <s v="Warden High School"/>
    <n v="0.7903"/>
    <x v="0"/>
    <n v="269.58000000000004"/>
    <n v="0"/>
    <n v="269.58000000000004"/>
    <n v="1"/>
    <n v="1"/>
    <n v="269.58000000000004"/>
    <n v="15"/>
    <n v="17.972000000000001"/>
    <n v="1.1000000000000001"/>
    <n v="36"/>
    <n v="711.69120000000009"/>
    <n v="0.79076800000000014"/>
    <n v="67585"/>
    <n v="68937"/>
    <n v="53444.055280000008"/>
    <n v="1069.1183359999995"/>
    <n v="11848.32"/>
    <n v="0.2271"/>
    <n v="0.22070000000000001"/>
    <n v="21742.371680603203"/>
    <n v="908.55289360000006"/>
    <n v="200.51762361752003"/>
    <n v="1109.0705172175201"/>
    <n v="77364.615813820739"/>
  </r>
  <r>
    <x v="292"/>
    <s v="Warden School District"/>
    <n v="3909"/>
    <s v="Warden Middle School"/>
    <n v="0.91210000000000002"/>
    <x v="0"/>
    <n v="222.11"/>
    <n v="0"/>
    <n v="222.11"/>
    <n v="1"/>
    <n v="1"/>
    <n v="222.11"/>
    <n v="15"/>
    <n v="14.807333333333334"/>
    <n v="1.1000000000000001"/>
    <n v="36"/>
    <n v="586.37040000000013"/>
    <n v="0.65152266666666681"/>
    <n v="67585"/>
    <n v="68937"/>
    <n v="44033.159426666673"/>
    <n v="880.8586453333337"/>
    <n v="11848.32"/>
    <n v="0.2271"/>
    <n v="0.22070000000000001"/>
    <n v="17913.785050741069"/>
    <n v="748.5669678666668"/>
    <n v="165.20872980817336"/>
    <n v="913.7756976748401"/>
    <n v="63741.578820415918"/>
  </r>
  <r>
    <x v="293"/>
    <s v="Washougal School District"/>
    <n v="4549"/>
    <s v="Canyon Creek Middle School"/>
    <n v="0.2296"/>
    <x v="1"/>
    <n v="221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3270"/>
    <s v="Cape Horn Skye Elementary"/>
    <n v="0.28599999999999998"/>
    <x v="1"/>
    <n v="272.2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5494"/>
    <s v="Columbia River Gorge Elementary School"/>
    <n v="0.37890000000000001"/>
    <x v="1"/>
    <n v="353.1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2911"/>
    <s v="Gause Elementary"/>
    <n v="0.35699999999999998"/>
    <x v="1"/>
    <n v="276.7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2509"/>
    <s v="Hathaway Elementary"/>
    <n v="0.45329999999999998"/>
    <x v="1"/>
    <n v="233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4207"/>
    <s v="Jemtegaard Middle School"/>
    <n v="0.439"/>
    <x v="1"/>
    <n v="456.5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3147"/>
    <s v="Washougal High School"/>
    <n v="0.3201"/>
    <x v="1"/>
    <n v="935.1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5615"/>
    <s v="Washougal Learning Academy"/>
    <n v="0.33329999999999999"/>
    <x v="1"/>
    <n v="128.1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4"/>
    <s v="Washtucna School District"/>
    <n v="3075"/>
    <s v="Washtucna Elementary/High School"/>
    <n v="0.71199999999999997"/>
    <x v="0"/>
    <n v="60.9"/>
    <n v="0"/>
    <n v="60.9"/>
    <n v="1"/>
    <n v="1"/>
    <n v="60.9"/>
    <n v="15"/>
    <n v="4.0599999999999996"/>
    <n v="1.1000000000000001"/>
    <n v="36"/>
    <n v="160.77600000000001"/>
    <n v="0.17864000000000002"/>
    <n v="67585"/>
    <n v="68937"/>
    <n v="12073.384400000001"/>
    <n v="241.52128000000084"/>
    <n v="11848.32"/>
    <n v="0.2271"/>
    <n v="0.22070000000000001"/>
    <n v="4911.7532285360012"/>
    <n v="205.24842800000002"/>
    <n v="45.298328059600003"/>
    <n v="250.54675605960003"/>
    <n v="17477.205664595604"/>
  </r>
  <r>
    <x v="295"/>
    <s v="Waterville School District"/>
    <n v="2161"/>
    <s v="Waterville Elementary"/>
    <n v="0.50560000000000005"/>
    <x v="0"/>
    <n v="136.6"/>
    <n v="0"/>
    <n v="136.6"/>
    <n v="1"/>
    <n v="1"/>
    <n v="136.6"/>
    <n v="15"/>
    <n v="9.1066666666666656"/>
    <n v="1.1000000000000001"/>
    <n v="36"/>
    <n v="360.62400000000002"/>
    <n v="0.40069333333333335"/>
    <n v="67585"/>
    <n v="68937"/>
    <n v="27080.858933333333"/>
    <n v="541.73738666666759"/>
    <n v="11848.32"/>
    <n v="0.2271"/>
    <n v="0.22070000000000001"/>
    <n v="11017.167340197333"/>
    <n v="460.37660533333337"/>
    <n v="101.60511679706669"/>
    <n v="561.98172213040004"/>
    <n v="39201.745382327732"/>
  </r>
  <r>
    <x v="295"/>
    <s v="Waterville School District"/>
    <n v="2162"/>
    <s v="Waterville High School"/>
    <n v="0.53300000000000003"/>
    <x v="0"/>
    <n v="129.6"/>
    <n v="0"/>
    <n v="129.6"/>
    <n v="1"/>
    <n v="1"/>
    <n v="129.6"/>
    <n v="15"/>
    <n v="8.6399999999999988"/>
    <n v="1.1000000000000001"/>
    <n v="36"/>
    <n v="342.14400000000001"/>
    <n v="0.38016"/>
    <n v="67585"/>
    <n v="68937"/>
    <n v="25693.113600000001"/>
    <n v="513.97631999999794"/>
    <n v="11848.32"/>
    <n v="0.2271"/>
    <n v="0.22070000000000001"/>
    <n v="10452.598003584"/>
    <n v="436.78483199999999"/>
    <n v="96.3984124224"/>
    <n v="533.18324442239998"/>
    <n v="37192.871168006401"/>
  </r>
  <r>
    <x v="296"/>
    <s v="Wellpinit School District"/>
    <n v="2549"/>
    <s v="Wellpinit Elementary School"/>
    <n v="0.87460000000000004"/>
    <x v="0"/>
    <n v="187.3"/>
    <n v="0"/>
    <n v="187.3"/>
    <n v="1"/>
    <n v="1"/>
    <n v="187.3"/>
    <n v="15"/>
    <n v="12.486666666666668"/>
    <n v="1.1000000000000001"/>
    <n v="36"/>
    <n v="494.47200000000009"/>
    <n v="0.54941333333333342"/>
    <n v="67585"/>
    <n v="68937"/>
    <n v="37132.100133333341"/>
    <n v="742.80682666666689"/>
    <n v="11848.32"/>
    <n v="0.2271"/>
    <n v="0.22070000000000001"/>
    <n v="15106.262392525336"/>
    <n v="631.2484493333335"/>
    <n v="139.3165327678667"/>
    <n v="770.56498210120026"/>
    <n v="53751.734334626541"/>
  </r>
  <r>
    <x v="296"/>
    <s v="Wellpinit School District"/>
    <n v="5461"/>
    <s v="Wellpinit Fort Simcoe SEA"/>
    <n v="0.43730000000000002"/>
    <x v="1"/>
    <n v="36.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6"/>
    <s v="Wellpinit School District"/>
    <n v="2550"/>
    <s v="Wellpinit High School"/>
    <n v="0.82040000000000002"/>
    <x v="0"/>
    <n v="97.33"/>
    <n v="0"/>
    <n v="97.33"/>
    <n v="1"/>
    <n v="1"/>
    <n v="97.33"/>
    <n v="15"/>
    <n v="6.4886666666666661"/>
    <n v="1.1000000000000001"/>
    <n v="36"/>
    <n v="256.95120000000003"/>
    <n v="0.28550133333333338"/>
    <n v="67585"/>
    <n v="68937"/>
    <n v="19295.607613333337"/>
    <n v="385.99780266666494"/>
    <n v="11848.32"/>
    <n v="0.2271"/>
    <n v="0.22070000000000001"/>
    <n v="7849.9333617965349"/>
    <n v="328.02675693333339"/>
    <n v="72.395505255186677"/>
    <n v="400.42226218852005"/>
    <n v="27931.961039985057"/>
  </r>
  <r>
    <x v="296"/>
    <s v="Wellpinit School District"/>
    <n v="4232"/>
    <s v="Wellpinit Middle School"/>
    <n v="0.89800000000000002"/>
    <x v="0"/>
    <n v="108.9"/>
    <n v="0"/>
    <n v="108.9"/>
    <n v="1"/>
    <n v="1"/>
    <n v="108.9"/>
    <n v="15"/>
    <n v="7.2600000000000007"/>
    <n v="1.1000000000000001"/>
    <n v="36"/>
    <n v="287.49600000000004"/>
    <n v="0.31944000000000006"/>
    <n v="67585"/>
    <n v="68937"/>
    <n v="21589.352400000003"/>
    <n v="431.88288000000102"/>
    <n v="11848.32"/>
    <n v="0.2271"/>
    <n v="0.22070000000000001"/>
    <n v="8783.0858224560016"/>
    <n v="367.02058800000009"/>
    <n v="81.001443771600023"/>
    <n v="448.0220317716001"/>
    <n v="31252.343134227605"/>
  </r>
  <r>
    <x v="297"/>
    <s v="Wenatchee School District"/>
    <n v="3209"/>
    <s v="Abraham Lincoln Elementary"/>
    <n v="0.67910000000000004"/>
    <x v="0"/>
    <n v="482.54"/>
    <n v="0"/>
    <n v="482.54"/>
    <n v="1.04"/>
    <n v="1.04"/>
    <n v="482.54"/>
    <n v="15"/>
    <n v="32.169333333333334"/>
    <n v="1.1000000000000001"/>
    <n v="36"/>
    <n v="1273.9056"/>
    <n v="1.4154506666666666"/>
    <n v="67585"/>
    <n v="68937"/>
    <n v="99489.762638933345"/>
    <n v="1990.236873386646"/>
    <n v="11848.32"/>
    <n v="0.2271"/>
    <n v="0.22070000000000001"/>
    <n v="39804.082816138194"/>
    <n v="1691.333325205333"/>
    <n v="373.277264872817"/>
    <n v="2064.6105900781499"/>
    <n v="143348.69291853634"/>
  </r>
  <r>
    <x v="297"/>
    <s v="Wenatchee School District"/>
    <n v="3269"/>
    <s v="Castlerock Early Learning Center"/>
    <n v="0.27729999999999999"/>
    <x v="1"/>
    <n v="0.9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301"/>
    <s v="Columbia Elementary School"/>
    <n v="0.72409999999999997"/>
    <x v="0"/>
    <n v="317.37"/>
    <n v="0"/>
    <n v="317.37"/>
    <n v="1.04"/>
    <n v="1.04"/>
    <n v="317.37"/>
    <n v="15"/>
    <n v="21.158000000000001"/>
    <n v="1.1000000000000001"/>
    <n v="36"/>
    <n v="837.85680000000013"/>
    <n v="0.93095200000000011"/>
    <n v="67585"/>
    <n v="68937"/>
    <n v="65435.126556800016"/>
    <n v="1308.9929881599892"/>
    <n v="11848.32"/>
    <n v="0.2271"/>
    <n v="0.22070000000000001"/>
    <n v="26179.429194176195"/>
    <n v="1112.4019924160002"/>
    <n v="245.50711972621124"/>
    <n v="1357.9091121422114"/>
    <n v="94281.457851278406"/>
  </r>
  <r>
    <x v="297"/>
    <s v="Wenatchee School District"/>
    <n v="4432"/>
    <s v="Foothills Middle School"/>
    <n v="0.50239999999999996"/>
    <x v="0"/>
    <n v="541.9"/>
    <n v="0"/>
    <n v="541.9"/>
    <n v="1.04"/>
    <n v="1.04"/>
    <n v="541.9"/>
    <n v="15"/>
    <n v="36.126666666666665"/>
    <n v="1.1000000000000001"/>
    <n v="36"/>
    <n v="1430.616"/>
    <n v="1.5895733333333333"/>
    <n v="67585"/>
    <n v="68937"/>
    <n v="111728.56628266668"/>
    <n v="2235.0672725333134"/>
    <n v="11848.32"/>
    <n v="0.2271"/>
    <n v="0.22070000000000001"/>
    <n v="44700.610266641699"/>
    <n v="1899.3938925866664"/>
    <n v="419.19623209387731"/>
    <n v="2318.5901246805438"/>
    <n v="160982.83394652224"/>
  </r>
  <r>
    <x v="297"/>
    <s v="Wenatchee School District"/>
    <n v="4423"/>
    <s v="John Newbery Elementary"/>
    <n v="0.56130000000000002"/>
    <x v="0"/>
    <n v="380.3"/>
    <n v="0"/>
    <n v="380.3"/>
    <n v="1.04"/>
    <n v="1.04"/>
    <n v="380.3"/>
    <n v="15"/>
    <n v="25.353333333333335"/>
    <n v="1.1000000000000001"/>
    <n v="36"/>
    <n v="1003.9920000000002"/>
    <n v="1.1155466666666669"/>
    <n v="67585"/>
    <n v="68937"/>
    <n v="78409.990325333361"/>
    <n v="1568.5478570666455"/>
    <n v="11848.32"/>
    <n v="0.2271"/>
    <n v="0.22070000000000001"/>
    <n v="31370.441196537817"/>
    <n v="1332.9756363733334"/>
    <n v="294.18772294759469"/>
    <n v="1627.1633593209281"/>
    <n v="112976.14273825876"/>
  </r>
  <r>
    <x v="297"/>
    <s v="Wenatchee School District"/>
    <n v="2279"/>
    <s v="Lewis And Clark Elementary Sch"/>
    <n v="0.64480000000000004"/>
    <x v="0"/>
    <n v="392.53"/>
    <n v="0"/>
    <n v="392.53"/>
    <n v="1.04"/>
    <n v="1.04"/>
    <n v="392.53"/>
    <n v="15"/>
    <n v="26.168666666666663"/>
    <n v="1.1000000000000001"/>
    <n v="36"/>
    <n v="1036.2791999999999"/>
    <n v="1.1514213333333332"/>
    <n v="67585"/>
    <n v="68937"/>
    <n v="80931.563245866666"/>
    <n v="1618.9905083733174"/>
    <n v="11848.32"/>
    <n v="0.2271"/>
    <n v="0.22070000000000001"/>
    <n v="32379.277630494311"/>
    <n v="1375.8425625706664"/>
    <n v="303.64845355934608"/>
    <n v="1679.4910161300124"/>
    <n v="116609.3224008643"/>
  </r>
  <r>
    <x v="297"/>
    <s v="Wenatchee School District"/>
    <n v="2347"/>
    <s v="Mission View Elementary School"/>
    <n v="0.66290000000000004"/>
    <x v="0"/>
    <n v="447.71"/>
    <n v="0"/>
    <n v="447.71"/>
    <n v="1.04"/>
    <n v="1.04"/>
    <n v="447.71"/>
    <n v="15"/>
    <n v="29.847333333333331"/>
    <n v="1.1000000000000001"/>
    <n v="36"/>
    <n v="1181.9544000000001"/>
    <n v="1.3132826666666668"/>
    <n v="67585"/>
    <n v="68937"/>
    <n v="92308.537387733362"/>
    <n v="1846.5804919466464"/>
    <n v="11848.32"/>
    <n v="0.2271"/>
    <n v="0.22070000000000001"/>
    <n v="36931.002440446871"/>
    <n v="1569.2519646613332"/>
    <n v="346.33390860075627"/>
    <n v="1915.5858732620895"/>
    <n v="133001.70619338896"/>
  </r>
  <r>
    <x v="297"/>
    <s v="Wenatchee School District"/>
    <n v="5316"/>
    <s v="Open Doors  Re-Engagement Wenatchee"/>
    <n v="0.68210000000000004"/>
    <x v="0"/>
    <n v="81.05"/>
    <n v="0"/>
    <n v="81.05"/>
    <n v="1.04"/>
    <n v="1.04"/>
    <n v="81.05"/>
    <n v="15"/>
    <n v="5.4033333333333333"/>
    <n v="1.1000000000000001"/>
    <n v="36"/>
    <n v="213.97200000000001"/>
    <n v="0.23774666666666669"/>
    <n v="67585"/>
    <n v="68937"/>
    <n v="16710.832805333335"/>
    <n v="334.29083306666507"/>
    <n v="11848.32"/>
    <n v="0.2271"/>
    <n v="0.22070000000000001"/>
    <n v="6685.7067025490142"/>
    <n v="284.08539397333334"/>
    <n v="62.697646449914672"/>
    <n v="346.783040423248"/>
    <n v="24077.613381372263"/>
  </r>
  <r>
    <x v="297"/>
    <s v="Wenatchee School District"/>
    <n v="3370"/>
    <s v="Orchard Middle School"/>
    <n v="0.67020000000000002"/>
    <x v="0"/>
    <n v="412.21"/>
    <n v="0"/>
    <n v="412.21"/>
    <n v="1.04"/>
    <n v="1.04"/>
    <n v="412.21"/>
    <n v="15"/>
    <n v="27.480666666666664"/>
    <n v="1.1000000000000001"/>
    <n v="36"/>
    <n v="1088.2344000000001"/>
    <n v="1.2091493333333334"/>
    <n v="67585"/>
    <n v="68937"/>
    <n v="84989.172001066676"/>
    <n v="1700.1606946133252"/>
    <n v="11848.32"/>
    <n v="0.2271"/>
    <n v="0.22070000000000001"/>
    <n v="34002.654655863407"/>
    <n v="1444.8222115946667"/>
    <n v="318.87226209894294"/>
    <n v="1763.6944736936096"/>
    <n v="122455.68182523703"/>
  </r>
  <r>
    <x v="297"/>
    <s v="Wenatchee School District"/>
    <n v="3210"/>
    <s v="Pioneer Middle School"/>
    <n v="0.58420000000000005"/>
    <x v="0"/>
    <n v="599.53"/>
    <n v="0"/>
    <n v="599.53"/>
    <n v="1.04"/>
    <n v="1.04"/>
    <n v="599.53"/>
    <n v="15"/>
    <n v="39.968666666666664"/>
    <n v="1.1000000000000001"/>
    <n v="36"/>
    <n v="1582.7592"/>
    <n v="1.7586213333333334"/>
    <n v="67585"/>
    <n v="68937"/>
    <n v="123610.67972586668"/>
    <n v="2472.7622843733116"/>
    <n v="11848.32"/>
    <n v="0.2271"/>
    <n v="0.22070000000000001"/>
    <n v="49454.432318065512"/>
    <n v="2101.3907001706666"/>
    <n v="463.77692752766615"/>
    <n v="2565.1676276983326"/>
    <n v="178103.04195600384"/>
  </r>
  <r>
    <x v="297"/>
    <s v="Wenatchee School District"/>
    <n v="1612"/>
    <s v="Skill Source"/>
    <n v="0"/>
    <x v="1"/>
    <n v="1.5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3208"/>
    <s v="Sunnyslope Elementary School"/>
    <n v="0.23449999999999999"/>
    <x v="1"/>
    <n v="288.7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5569"/>
    <s v="Valley Academy of Learning K-8"/>
    <n v="0.104"/>
    <x v="1"/>
    <n v="152.8300000000000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907"/>
    <s v="Washington Elementary School"/>
    <n v="0.41049999999999998"/>
    <x v="1"/>
    <n v="471.6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134"/>
    <s v="Wenatchee High School"/>
    <n v="0.53890000000000005"/>
    <x v="0"/>
    <n v="1897.07"/>
    <n v="0"/>
    <n v="1897.07"/>
    <n v="1.04"/>
    <n v="1.04"/>
    <n v="1897.07"/>
    <n v="15"/>
    <n v="126.47133333333333"/>
    <n v="1.1000000000000001"/>
    <n v="36"/>
    <n v="5008.2648000000008"/>
    <n v="5.5647386666666678"/>
    <n v="67585"/>
    <n v="68937"/>
    <n v="391136.57729813346"/>
    <n v="7824.4677444266272"/>
    <n v="11848.32"/>
    <n v="0.2271"/>
    <n v="0.22070000000000001"/>
    <n v="156486.78117464107"/>
    <n v="6649.3507507093345"/>
    <n v="1467.5117106815501"/>
    <n v="8116.8624613908851"/>
    <n v="563564.68867859198"/>
  </r>
  <r>
    <x v="297"/>
    <s v="Wenatchee School District"/>
    <n v="5637"/>
    <s v="Wenatchee Internet Academy"/>
    <n v="0.4652"/>
    <x v="1"/>
    <n v="433.4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4105"/>
    <s v="Wenatchee Valley Technical Skills Center"/>
    <n v="0.24829999999999999"/>
    <x v="1"/>
    <n v="177.2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1613"/>
    <s v="Westside High School"/>
    <n v="0.58099999999999996"/>
    <x v="0"/>
    <n v="248.57"/>
    <n v="0"/>
    <n v="248.57"/>
    <n v="1.04"/>
    <n v="1.04"/>
    <n v="248.57"/>
    <n v="15"/>
    <n v="16.571333333333332"/>
    <n v="1.1000000000000001"/>
    <n v="36"/>
    <n v="656.22479999999996"/>
    <n v="0.7291386666666666"/>
    <n v="67585"/>
    <n v="68937"/>
    <n v="51249.990258133337"/>
    <n v="1025.2272964266522"/>
    <n v="11848.32"/>
    <n v="0.2271"/>
    <n v="0.22070000000000001"/>
    <n v="20504.208698983442"/>
    <n v="871.2536259093331"/>
    <n v="192.28567523818981"/>
    <n v="1063.539301147523"/>
    <n v="73842.965554690963"/>
  </r>
  <r>
    <x v="298"/>
    <s v="West Valley School District (Spokane)"/>
    <n v="3538"/>
    <s v="Centennial Middle School"/>
    <n v="0.53590000000000004"/>
    <x v="0"/>
    <n v="605.76"/>
    <n v="0"/>
    <n v="605.76"/>
    <n v="1"/>
    <n v="1"/>
    <n v="605.76"/>
    <n v="15"/>
    <n v="40.384"/>
    <n v="1.1000000000000001"/>
    <n v="36"/>
    <n v="1599.2064"/>
    <n v="1.776896"/>
    <n v="67585"/>
    <n v="68937"/>
    <n v="120091.51616"/>
    <n v="2402.3633919999993"/>
    <n v="11848.32"/>
    <n v="0.2271"/>
    <n v="0.22070000000000001"/>
    <n v="48856.217335270398"/>
    <n v="2041.5646592000001"/>
    <n v="450.57332028544005"/>
    <n v="2492.1379794854402"/>
    <n v="173842.23486675584"/>
  </r>
  <r>
    <x v="298"/>
    <s v="West Valley School District (Spokane)"/>
    <n v="1628"/>
    <s v="Dishman Hills High School"/>
    <n v="0.87929999999999997"/>
    <x v="0"/>
    <n v="254.39"/>
    <n v="0"/>
    <n v="254.39"/>
    <n v="1"/>
    <n v="1"/>
    <n v="254.39"/>
    <n v="15"/>
    <n v="16.959333333333333"/>
    <n v="1.1000000000000001"/>
    <n v="36"/>
    <n v="671.58960000000013"/>
    <n v="0.7462106666666668"/>
    <n v="67585"/>
    <n v="68937"/>
    <n v="50432.647906666672"/>
    <n v="1008.8768213333387"/>
    <n v="11848.32"/>
    <n v="0.2271"/>
    <n v="0.22070000000000001"/>
    <n v="20517.256220152271"/>
    <n v="857.35874546666673"/>
    <n v="189.21907512449334"/>
    <n v="1046.5778205911602"/>
    <n v="73005.358768743448"/>
  </r>
  <r>
    <x v="298"/>
    <s v="West Valley School District (Spokane)"/>
    <n v="2711"/>
    <s v="Millwood Kindergarten Center"/>
    <n v="0.44590000000000002"/>
    <x v="1"/>
    <n v="164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3196"/>
    <s v="Ness Elementary"/>
    <n v="0.66010000000000002"/>
    <x v="0"/>
    <n v="259.7"/>
    <n v="0"/>
    <n v="259.7"/>
    <n v="1"/>
    <n v="1"/>
    <n v="259.7"/>
    <n v="15"/>
    <n v="17.313333333333333"/>
    <n v="1.1000000000000001"/>
    <n v="36"/>
    <n v="685.60800000000006"/>
    <n v="0.76178666666666672"/>
    <n v="67585"/>
    <n v="68937"/>
    <n v="51485.351866666671"/>
    <n v="1029.9355733333359"/>
    <n v="11848.32"/>
    <n v="0.2271"/>
    <n v="0.22070000000000001"/>
    <n v="20945.522388354671"/>
    <n v="875.25479066666674"/>
    <n v="193.16873230013334"/>
    <n v="1068.4235229668002"/>
    <n v="74529.233351321469"/>
  </r>
  <r>
    <x v="298"/>
    <s v="West Valley School District (Spokane)"/>
    <n v="3129"/>
    <s v="Orchard Center Elementary"/>
    <n v="0.59089999999999998"/>
    <x v="0"/>
    <n v="224.05"/>
    <n v="0"/>
    <n v="224.05"/>
    <n v="1"/>
    <n v="1"/>
    <n v="224.05"/>
    <n v="15"/>
    <n v="14.936666666666667"/>
    <n v="1.1000000000000001"/>
    <n v="36"/>
    <n v="591.49200000000019"/>
    <n v="0.65721333333333354"/>
    <n v="67585"/>
    <n v="68937"/>
    <n v="44417.763133333348"/>
    <n v="888.55242666666891"/>
    <n v="11848.32"/>
    <n v="0.2271"/>
    <n v="0.22070000000000001"/>
    <n v="18070.251409745339"/>
    <n v="755.10525933333361"/>
    <n v="166.65173073486673"/>
    <n v="921.75699006820037"/>
    <n v="64298.323959813555"/>
  </r>
  <r>
    <x v="298"/>
    <s v="West Valley School District (Spokane)"/>
    <n v="3194"/>
    <s v="Pasadena Park Elementary"/>
    <n v="0.3246"/>
    <x v="1"/>
    <n v="331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5356"/>
    <s v="re-engagement "/>
    <n v="0"/>
    <x v="1"/>
    <n v="2.2000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2956"/>
    <s v="Seth Woodard Elementary"/>
    <n v="0.56289999999999996"/>
    <x v="0"/>
    <n v="228.5"/>
    <n v="0"/>
    <n v="228.5"/>
    <n v="1"/>
    <n v="1"/>
    <n v="228.5"/>
    <n v="15"/>
    <n v="15.233333333333333"/>
    <n v="1.1000000000000001"/>
    <n v="36"/>
    <n v="603.24"/>
    <n v="0.67026666666666668"/>
    <n v="67585"/>
    <n v="68937"/>
    <n v="45299.972666666668"/>
    <n v="906.20053333332908"/>
    <n v="11848.32"/>
    <n v="0.2271"/>
    <n v="0.22070000000000001"/>
    <n v="18429.156202306665"/>
    <n v="770.10288666666656"/>
    <n v="169.96170708733331"/>
    <n v="940.06459375399982"/>
    <n v="65575.393996060666"/>
  </r>
  <r>
    <x v="298"/>
    <s v="West Valley School District (Spokane)"/>
    <n v="5645"/>
    <s v="Spokane Valley High School"/>
    <n v="0.57450000000000001"/>
    <x v="0"/>
    <n v="244.9"/>
    <n v="0"/>
    <n v="244.9"/>
    <n v="1"/>
    <n v="1"/>
    <n v="244.9"/>
    <n v="15"/>
    <n v="16.326666666666668"/>
    <n v="1.1000000000000001"/>
    <n v="36"/>
    <n v="646.53600000000017"/>
    <n v="0.71837333333333353"/>
    <n v="67585"/>
    <n v="68937"/>
    <n v="48551.261733333347"/>
    <n v="971.24074666666274"/>
    <n v="11848.32"/>
    <n v="0.2271"/>
    <n v="0.22070000000000001"/>
    <n v="19751.861505229339"/>
    <n v="825.37504133333346"/>
    <n v="182.16027162226669"/>
    <n v="1007.5353129556001"/>
    <n v="70281.899298184959"/>
  </r>
  <r>
    <x v="298"/>
    <s v="West Valley School District (Spokane)"/>
    <n v="1755"/>
    <s v="West Valley City School"/>
    <n v="0.45250000000000001"/>
    <x v="1"/>
    <n v="161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3195"/>
    <s v="West Valley High School"/>
    <n v="0.41720000000000002"/>
    <x v="1"/>
    <n v="871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822"/>
    <s v="Ahtanum Valley Elementary"/>
    <n v="0.62409999999999999"/>
    <x v="0"/>
    <n v="289.95"/>
    <n v="0"/>
    <n v="289.95"/>
    <n v="1.04"/>
    <n v="1.04"/>
    <n v="289.95"/>
    <n v="15"/>
    <n v="19.329999999999998"/>
    <n v="1.1000000000000001"/>
    <n v="36"/>
    <n v="765.46799999999996"/>
    <n v="0.85051999999999994"/>
    <n v="67585"/>
    <n v="68937"/>
    <n v="59781.689968000006"/>
    <n v="1195.8991615999839"/>
    <n v="11848.32"/>
    <n v="0.2271"/>
    <n v="0.22070000000000001"/>
    <n v="23917.589863097914"/>
    <n v="1016.2931521599999"/>
    <n v="224.29589868171198"/>
    <n v="1240.5890508417119"/>
    <n v="86135.768043539618"/>
  </r>
  <r>
    <x v="299"/>
    <s v="West Valley School District (Yakima)"/>
    <n v="3699"/>
    <s v="Apple Valley Elementary"/>
    <n v="0.35060000000000002"/>
    <x v="1"/>
    <n v="314.22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448"/>
    <s v="Cottonwood Elementary School"/>
    <n v="0.30790000000000001"/>
    <x v="1"/>
    <n v="423.8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758"/>
    <s v="Mountainview Elementary"/>
    <n v="0.52680000000000005"/>
    <x v="0"/>
    <n v="189.7"/>
    <n v="0"/>
    <n v="189.7"/>
    <n v="1.04"/>
    <n v="1.04"/>
    <n v="189.7"/>
    <n v="15"/>
    <n v="12.646666666666667"/>
    <n v="1.1000000000000001"/>
    <n v="36"/>
    <n v="500.80800000000005"/>
    <n v="0.55645333333333336"/>
    <n v="67585"/>
    <n v="68937"/>
    <n v="39112.214474666675"/>
    <n v="782.41790293332451"/>
    <n v="11848.32"/>
    <n v="0.2271"/>
    <n v="0.22070000000000001"/>
    <n v="15648.100696774187"/>
    <n v="664.91053962666672"/>
    <n v="146.74575609560534"/>
    <n v="811.65629572227203"/>
    <n v="56354.389370096455"/>
  </r>
  <r>
    <x v="299"/>
    <s v="West Valley School District (Yakima)"/>
    <n v="3207"/>
    <s v="Summitview Elementary"/>
    <n v="0.52080000000000004"/>
    <x v="0"/>
    <n v="298.3"/>
    <n v="0"/>
    <n v="298.3"/>
    <n v="1.04"/>
    <n v="1.04"/>
    <n v="298.3"/>
    <n v="15"/>
    <n v="19.886666666666667"/>
    <n v="1.1000000000000001"/>
    <n v="36"/>
    <n v="787.51200000000006"/>
    <n v="0.87501333333333342"/>
    <n v="67585"/>
    <n v="68937"/>
    <n v="61503.28717866668"/>
    <n v="1230.3387477333235"/>
    <n v="11848.32"/>
    <n v="0.2271"/>
    <n v="0.22070000000000001"/>
    <n v="24606.370257499948"/>
    <n v="1045.5604321066667"/>
    <n v="230.75518736594134"/>
    <n v="1276.315619472608"/>
    <n v="88616.311803372562"/>
  </r>
  <r>
    <x v="299"/>
    <s v="West Valley School District (Yakima)"/>
    <n v="3074"/>
    <s v="West Valley High School"/>
    <n v="0.40250000000000002"/>
    <x v="1"/>
    <n v="1418.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040"/>
    <s v="West Valley Jr High"/>
    <n v="0.47360000000000002"/>
    <x v="1"/>
    <n v="839.2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506"/>
    <s v="West Valley Middle School"/>
    <n v="0.49909999999999999"/>
    <x v="1"/>
    <n v="764.0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40"/>
    <s v="West Valley Open Doors"/>
    <n v="0.5"/>
    <x v="0"/>
    <n v="28.950000000000003"/>
    <n v="0"/>
    <n v="28.950000000000003"/>
    <n v="1.04"/>
    <n v="1.04"/>
    <n v="28.950000000000003"/>
    <n v="15"/>
    <n v="1.9300000000000002"/>
    <n v="1.1000000000000001"/>
    <n v="36"/>
    <n v="76.428000000000011"/>
    <n v="8.4920000000000009E-2"/>
    <n v="67585"/>
    <n v="68937"/>
    <n v="5968.8909280000016"/>
    <n v="119.40431359999911"/>
    <n v="11848.32"/>
    <n v="0.2271"/>
    <n v="0.22070000000000001"/>
    <n v="2388.0469961603203"/>
    <n v="101.47158736000003"/>
    <n v="22.394779330352009"/>
    <n v="123.86636669035204"/>
    <n v="8600.2086044506723"/>
  </r>
  <r>
    <x v="299"/>
    <s v="West Valley School District (Yakima)"/>
    <n v="5008"/>
    <s v="West Valley Preschool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5"/>
    <s v="WEST VALLEY VIRTUAL ACADEMY 7-8"/>
    <n v="0.27829999999999999"/>
    <x v="1"/>
    <n v="35.520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6"/>
    <s v="WEST VALLEY VIRTUAL ACADEMY 9-12"/>
    <n v="0.17699999999999999"/>
    <x v="1"/>
    <n v="137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4"/>
    <s v="WEST VALLEY VIRTUAL ACADEMY K-6"/>
    <n v="0.35809999999999997"/>
    <x v="1"/>
    <n v="45.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620"/>
    <s v="West Valley Virtual University"/>
    <n v="0"/>
    <x v="1"/>
    <n v="19.7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505"/>
    <s v="Wide Hollow Elementary"/>
    <n v="0.59109999999999996"/>
    <x v="0"/>
    <n v="319.42"/>
    <n v="0"/>
    <n v="319.42"/>
    <n v="1.04"/>
    <n v="1.04"/>
    <n v="319.42"/>
    <n v="15"/>
    <n v="21.294666666666668"/>
    <n v="1.1000000000000001"/>
    <n v="36"/>
    <n v="843.26880000000017"/>
    <n v="0.93696533333333354"/>
    <n v="67585"/>
    <n v="68937"/>
    <n v="65857.794135466684"/>
    <n v="1317.4482158933242"/>
    <n v="11848.32"/>
    <n v="0.2271"/>
    <n v="0.22070000000000001"/>
    <n v="26348.530967652143"/>
    <n v="1119.5873725226668"/>
    <n v="247.09293311575257"/>
    <n v="1366.6803056384194"/>
    <n v="94890.453624650574"/>
  </r>
  <r>
    <x v="300"/>
    <s v="White Pass School District"/>
    <n v="3555"/>
    <s v="White Pass Elementary School"/>
    <n v="0.80640000000000001"/>
    <x v="0"/>
    <n v="168.27"/>
    <n v="0"/>
    <n v="168.27"/>
    <n v="1"/>
    <n v="1"/>
    <n v="168.27"/>
    <n v="15"/>
    <n v="11.218"/>
    <n v="1.1000000000000001"/>
    <n v="36"/>
    <n v="444.2328"/>
    <n v="0.49359199999999998"/>
    <n v="67585"/>
    <n v="68937"/>
    <n v="33359.41532"/>
    <n v="667.33638399999472"/>
    <n v="11848.32"/>
    <n v="0.2271"/>
    <n v="0.22070000000000001"/>
    <n v="13571.440324560799"/>
    <n v="567.11252839999997"/>
    <n v="125.16173501788001"/>
    <n v="692.27426341787998"/>
    <n v="48290.466291978672"/>
  </r>
  <r>
    <x v="300"/>
    <s v="White Pass School District"/>
    <n v="2859"/>
    <s v="White Pass Jr. Sr. High School"/>
    <n v="0.62580000000000002"/>
    <x v="0"/>
    <n v="169.20000000000002"/>
    <n v="0"/>
    <n v="169.20000000000002"/>
    <n v="1"/>
    <n v="1"/>
    <n v="169.20000000000002"/>
    <n v="15"/>
    <n v="11.280000000000001"/>
    <n v="1.1000000000000001"/>
    <n v="36"/>
    <n v="446.6880000000001"/>
    <n v="0.49632000000000009"/>
    <n v="67585"/>
    <n v="68937"/>
    <n v="33543.787200000006"/>
    <n v="671.02464000000327"/>
    <n v="11848.32"/>
    <n v="0.2271"/>
    <n v="0.22070000000000001"/>
    <n v="13646.447393568003"/>
    <n v="570.24686400000019"/>
    <n v="125.85348288480004"/>
    <n v="696.10034688480027"/>
    <n v="48557.359580452809"/>
  </r>
  <r>
    <x v="301"/>
    <s v="White River School District"/>
    <n v="2190"/>
    <s v="Elk Ridge Elementary"/>
    <n v="0.27500000000000002"/>
    <x v="1"/>
    <n v="477.2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309"/>
    <s v="Foothills Elementary"/>
    <n v="0.3755"/>
    <x v="1"/>
    <n v="472.7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3458"/>
    <s v="Glacier Middle School"/>
    <n v="0.30719999999999997"/>
    <x v="1"/>
    <n v="926.5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471"/>
    <s v="Mountain Meadow Elementary"/>
    <n v="0.21659999999999999"/>
    <x v="1"/>
    <n v="356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5564"/>
    <s v="White River Early Learning Center"/>
    <n v="0.1658"/>
    <x v="1"/>
    <n v="238.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569"/>
    <s v="White River High School"/>
    <n v="0.25269999999999998"/>
    <x v="1"/>
    <n v="1205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5338"/>
    <s v="White River Reengagement Program"/>
    <n v="0.59509999999999996"/>
    <x v="0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170"/>
    <s v="Wilkeson Elementary School"/>
    <n v="0.26119999999999999"/>
    <x v="1"/>
    <n v="231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2330"/>
    <s v="Columbia High School"/>
    <n v="0.40010000000000001"/>
    <x v="1"/>
    <n v="321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2997"/>
    <s v="Hulan L Whitson Elem"/>
    <n v="0.41310000000000002"/>
    <x v="1"/>
    <n v="320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5368"/>
    <s v="Wallace &amp; Priscilla Stevenson Intermediate School"/>
    <n v="0.43359999999999999"/>
    <x v="1"/>
    <n v="257.79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3394"/>
    <s v="Wayne M Henkle Middle School"/>
    <n v="0.44729999999999998"/>
    <x v="1"/>
    <n v="206.6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5077"/>
    <s v="White Salmon Academy"/>
    <n v="0.56769999999999998"/>
    <x v="0"/>
    <n v="18.82"/>
    <n v="0"/>
    <n v="18.82"/>
    <n v="1"/>
    <n v="1"/>
    <n v="18.82"/>
    <n v="15"/>
    <n v="1.2546666666666666"/>
    <n v="1.1000000000000001"/>
    <n v="36"/>
    <n v="49.684800000000003"/>
    <n v="5.5205333333333335E-2"/>
    <n v="67585"/>
    <n v="68937"/>
    <n v="3731.0524533333337"/>
    <n v="74.63761066666666"/>
    <n v="11848.32"/>
    <n v="0.2271"/>
    <n v="0.22070000000000001"/>
    <n v="1517.8849878661335"/>
    <n v="63.428167733333339"/>
    <n v="13.998596618746669"/>
    <n v="77.426764352080014"/>
    <n v="5401.0018162182132"/>
  </r>
  <r>
    <x v="303"/>
    <s v="Wilbur School District"/>
    <n v="3290"/>
    <s v="Wilbur Elementary School"/>
    <n v="0.46750000000000003"/>
    <x v="1"/>
    <n v="81.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3"/>
    <s v="Wilbur School District"/>
    <n v="3289"/>
    <s v="Wilbur Secondary School"/>
    <n v="0.43259999999999998"/>
    <x v="1"/>
    <n v="138.67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4"/>
    <s v="Willapa Valley School District"/>
    <n v="3444"/>
    <s v="Willapa Elementary"/>
    <n v="0.42570000000000002"/>
    <x v="1"/>
    <n v="161.27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4"/>
    <s v="Willapa Valley School District"/>
    <n v="2542"/>
    <s v="Willapa Valley Middle-High"/>
    <n v="0.4047"/>
    <x v="1"/>
    <n v="184.13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5"/>
    <s v="Wilson Creek School District"/>
    <n v="2472"/>
    <s v="Wilson Creek Elementary"/>
    <n v="0.64629999999999999"/>
    <x v="0"/>
    <n v="69.3"/>
    <n v="0"/>
    <n v="69.3"/>
    <n v="1"/>
    <n v="1.04"/>
    <n v="69.3"/>
    <n v="15"/>
    <n v="4.62"/>
    <n v="1.1000000000000001"/>
    <n v="36"/>
    <n v="182.95200000000003"/>
    <n v="0.20328000000000002"/>
    <n v="67585"/>
    <n v="68937"/>
    <n v="13738.678800000002"/>
    <n v="835.37509439999849"/>
    <n v="11848.32"/>
    <n v="0.2271"/>
    <n v="0.22070000000000001"/>
    <n v="5712.9477284140803"/>
    <n v="242.90089824"/>
    <n v="53.608228241568"/>
    <n v="296.50912648156799"/>
    <n v="20583.510749295649"/>
  </r>
  <r>
    <x v="305"/>
    <s v="Wilson Creek School District"/>
    <n v="2473"/>
    <s v="Wilson Creek High"/>
    <n v="0.58389999999999997"/>
    <x v="0"/>
    <n v="63.309999999999995"/>
    <n v="0"/>
    <n v="63.309999999999995"/>
    <n v="1"/>
    <n v="1.04"/>
    <n v="63.309999999999995"/>
    <n v="15"/>
    <n v="4.2206666666666663"/>
    <n v="1.1000000000000001"/>
    <n v="36"/>
    <n v="167.13839999999999"/>
    <n v="0.18570933333333331"/>
    <n v="67585"/>
    <n v="68937"/>
    <n v="12551.165293333332"/>
    <n v="763.16879114666517"/>
    <n v="11848.32"/>
    <n v="0.2271"/>
    <n v="0.22070000000000001"/>
    <n v="5219.1445986420676"/>
    <n v="221.9055680746666"/>
    <n v="48.974558874078923"/>
    <n v="270.88012694874556"/>
    <n v="18804.358810070808"/>
  </r>
  <r>
    <x v="306"/>
    <s v="Winlock School District"/>
    <n v="4369"/>
    <s v="Winlock Middle School"/>
    <n v="0.89229999999999998"/>
    <x v="0"/>
    <n v="159.4"/>
    <n v="0"/>
    <n v="159.4"/>
    <n v="1"/>
    <n v="1.04"/>
    <n v="159.4"/>
    <n v="15"/>
    <n v="10.626666666666667"/>
    <n v="1.1000000000000001"/>
    <n v="36"/>
    <n v="420.81600000000003"/>
    <n v="0.46757333333333334"/>
    <n v="67585"/>
    <n v="68937"/>
    <n v="31600.943733333334"/>
    <n v="1921.4832618666624"/>
    <n v="11848.32"/>
    <n v="0.2271"/>
    <n v="0.22070000000000001"/>
    <n v="13140.604154533972"/>
    <n v="558.70711658666664"/>
    <n v="123.30666063067733"/>
    <n v="682.013777217344"/>
    <n v="47345.044926951312"/>
  </r>
  <r>
    <x v="306"/>
    <s v="Winlock School District"/>
    <n v="2290"/>
    <s v="Winlock Miller Elementary"/>
    <n v="0.87439999999999996"/>
    <x v="0"/>
    <n v="320.2"/>
    <n v="0"/>
    <n v="320.2"/>
    <n v="1"/>
    <n v="1.04"/>
    <n v="320.2"/>
    <n v="15"/>
    <n v="21.346666666666668"/>
    <n v="1.1000000000000001"/>
    <n v="36"/>
    <n v="845.32800000000009"/>
    <n v="0.93925333333333338"/>
    <n v="67585"/>
    <n v="68937"/>
    <n v="63479.436533333334"/>
    <n v="3859.8427882666656"/>
    <n v="11848.32"/>
    <n v="0.2271"/>
    <n v="0.22070000000000001"/>
    <n v="26396.621394490452"/>
    <n v="1122.3213220266666"/>
    <n v="247.69631577128533"/>
    <n v="1370.0176377979519"/>
    <n v="95105.91835388841"/>
  </r>
  <r>
    <x v="306"/>
    <s v="Winlock School District"/>
    <n v="3597"/>
    <s v="Winlock Senior High"/>
    <n v="0.84430000000000005"/>
    <x v="0"/>
    <n v="205.21"/>
    <n v="0"/>
    <n v="205.21"/>
    <n v="1"/>
    <n v="1.04"/>
    <n v="205.21"/>
    <n v="15"/>
    <n v="13.680666666666667"/>
    <n v="1.1000000000000001"/>
    <n v="36"/>
    <n v="541.75440000000003"/>
    <n v="0.60194933333333334"/>
    <n v="67585"/>
    <n v="68937"/>
    <n v="40682.745693333331"/>
    <n v="2473.6987463466648"/>
    <n v="11848.32"/>
    <n v="0.2271"/>
    <n v="0.22070000000000001"/>
    <n v="16917.08518539471"/>
    <n v="719.27407399466665"/>
    <n v="158.74378813062293"/>
    <n v="878.01786212528964"/>
    <n v="60951.547487199998"/>
  </r>
  <r>
    <x v="306"/>
    <s v="Winlock School District"/>
    <n v="1829"/>
    <s v="Winolequa Learning Academy"/>
    <n v="0.8004"/>
    <x v="0"/>
    <n v="7.49"/>
    <n v="0"/>
    <n v="7.49"/>
    <n v="1"/>
    <n v="1.04"/>
    <n v="7.49"/>
    <n v="15"/>
    <n v="0.49933333333333335"/>
    <n v="1.1000000000000001"/>
    <n v="36"/>
    <n v="19.773600000000002"/>
    <n v="2.197066666666667E-2"/>
    <n v="67585"/>
    <n v="68937"/>
    <n v="1484.8875066666669"/>
    <n v="90.288015253333242"/>
    <n v="11848.32"/>
    <n v="0.2271"/>
    <n v="0.22070000000000001"/>
    <n v="617.46000701041066"/>
    <n v="26.25292536533334"/>
    <n v="5.7940206281290685"/>
    <n v="32.046945993462408"/>
    <n v="2224.6824749238735"/>
  </r>
  <r>
    <x v="307"/>
    <s v="Wishkah Valley School District"/>
    <n v="3375"/>
    <s v="Wishkah Valley Elementary/High School"/>
    <n v="0.58709999999999996"/>
    <x v="0"/>
    <n v="147.59"/>
    <n v="0"/>
    <n v="147.59"/>
    <n v="1"/>
    <n v="1"/>
    <n v="147.59"/>
    <n v="15"/>
    <n v="9.8393333333333342"/>
    <n v="1.1000000000000001"/>
    <n v="36"/>
    <n v="389.63760000000008"/>
    <n v="0.43293066666666674"/>
    <n v="67585"/>
    <n v="68937"/>
    <n v="29259.619106666672"/>
    <n v="585.32226133333097"/>
    <n v="11848.32"/>
    <n v="0.2271"/>
    <n v="0.22070000000000001"/>
    <n v="11903.541198680268"/>
    <n v="497.41568946666666"/>
    <n v="109.77964266529334"/>
    <n v="607.19533213195996"/>
    <n v="42355.677898812239"/>
  </r>
  <r>
    <x v="308"/>
    <s v="Wishram School District"/>
    <n v="2605"/>
    <s v="Wishram High And Elementary Schl"/>
    <n v="0.80940000000000001"/>
    <x v="0"/>
    <n v="66.87"/>
    <n v="0"/>
    <n v="66.87"/>
    <n v="1"/>
    <n v="1"/>
    <n v="66.87"/>
    <n v="15"/>
    <n v="4.4580000000000002"/>
    <n v="1.1000000000000001"/>
    <n v="36"/>
    <n v="176.53680000000003"/>
    <n v="0.19615200000000002"/>
    <n v="67585"/>
    <n v="68937"/>
    <n v="13256.932920000001"/>
    <n v="265.19750399999975"/>
    <n v="11848.32"/>
    <n v="0.2271"/>
    <n v="0.22070000000000001"/>
    <n v="5393.2502199048004"/>
    <n v="225.36884040000001"/>
    <n v="49.738903076280003"/>
    <n v="275.10774347628001"/>
    <n v="19190.488387381083"/>
  </r>
  <r>
    <x v="309"/>
    <s v="Woodland School District"/>
    <n v="5599"/>
    <s v="Columbia Elementary"/>
    <n v="0.56179999999999997"/>
    <x v="0"/>
    <n v="334.89"/>
    <n v="0"/>
    <n v="334.89"/>
    <n v="1"/>
    <n v="1"/>
    <n v="334.89"/>
    <n v="15"/>
    <n v="22.326000000000001"/>
    <n v="1.1000000000000001"/>
    <n v="36"/>
    <n v="884.10960000000011"/>
    <n v="0.98234400000000011"/>
    <n v="67585"/>
    <n v="68937"/>
    <n v="66391.719240000006"/>
    <n v="1328.1290880000015"/>
    <n v="11848.32"/>
    <n v="0.2271"/>
    <n v="0.22070000000000001"/>
    <n v="27009.8035912056"/>
    <n v="1128.6641388"/>
    <n v="249.09617543316003"/>
    <n v="1377.76031423316"/>
    <n v="96107.412233438765"/>
  </r>
  <r>
    <x v="309"/>
    <s v="Woodland School District"/>
    <n v="5246"/>
    <s v="Lewis River Academy"/>
    <n v="0.25969999999999999"/>
    <x v="1"/>
    <n v="156.83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5600"/>
    <s v="North Fork Elementary School"/>
    <n v="0.36849999999999999"/>
    <x v="1"/>
    <n v="411.2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1795"/>
    <s v="TEAM High School"/>
    <n v="0.56830000000000003"/>
    <x v="0"/>
    <n v="171.26999999999998"/>
    <n v="0"/>
    <n v="171.26999999999998"/>
    <n v="1"/>
    <n v="1"/>
    <n v="171.26999999999998"/>
    <n v="15"/>
    <n v="11.417999999999999"/>
    <n v="1.1000000000000001"/>
    <n v="36"/>
    <n v="452.15280000000001"/>
    <n v="0.50239200000000006"/>
    <n v="67585"/>
    <n v="68937"/>
    <n v="33954.163320000007"/>
    <n v="679.2339839999986"/>
    <n v="11848.32"/>
    <n v="0.2271"/>
    <n v="0.22070000000000001"/>
    <n v="13813.398611680801"/>
    <n v="577.22328840000011"/>
    <n v="127.39317974988003"/>
    <n v="704.61646814988012"/>
    <n v="49151.412383830684"/>
  </r>
  <r>
    <x v="309"/>
    <s v="Woodland School District"/>
    <n v="3546"/>
    <s v="Woodland High School"/>
    <n v="0.43240000000000001"/>
    <x v="1"/>
    <n v="588.8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5409"/>
    <s v="Woodland Middle School"/>
    <n v="0.4672"/>
    <x v="1"/>
    <n v="647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3513"/>
    <s v="Yale Elementary"/>
    <n v="0.31290000000000001"/>
    <x v="1"/>
    <n v="45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0"/>
    <s v="Yakama Nation Tribal Compact"/>
    <n v="5550"/>
    <s v="Yakama Nation Tribal"/>
    <n v="0"/>
    <x v="1"/>
    <n v="125.7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1"/>
    <s v="Yakima School District"/>
    <n v="2592"/>
    <s v="Adams Elementary School"/>
    <n v="0.91659999999999997"/>
    <x v="0"/>
    <n v="636.20000000000005"/>
    <n v="0"/>
    <n v="636.20000000000005"/>
    <n v="1"/>
    <n v="1"/>
    <n v="636.20000000000005"/>
    <n v="15"/>
    <n v="42.413333333333334"/>
    <n v="1.1000000000000001"/>
    <n v="36"/>
    <n v="1679.5680000000002"/>
    <n v="1.8661866666666669"/>
    <n v="67585"/>
    <n v="68937"/>
    <n v="126126.22586666667"/>
    <n v="2523.0843733333459"/>
    <n v="11848.32"/>
    <n v="0.2271"/>
    <n v="0.22070000000000001"/>
    <n v="51311.287421914676"/>
    <n v="2144.1551706666669"/>
    <n v="473.21504616613339"/>
    <n v="2617.3702168328005"/>
    <n v="182577.96787874747"/>
  </r>
  <r>
    <x v="311"/>
    <s v="Yakima School District"/>
    <n v="3138"/>
    <s v="Barge-Lincoln Elementary School"/>
    <n v="0.90980000000000005"/>
    <x v="0"/>
    <n v="538.70000000000005"/>
    <n v="0"/>
    <n v="538.70000000000005"/>
    <n v="1"/>
    <n v="1"/>
    <n v="538.70000000000005"/>
    <n v="15"/>
    <n v="35.913333333333334"/>
    <n v="1.1000000000000001"/>
    <n v="36"/>
    <n v="1422.1680000000001"/>
    <n v="1.5801866666666669"/>
    <n v="67585"/>
    <n v="68937"/>
    <n v="106796.91586666668"/>
    <n v="2136.4123733333399"/>
    <n v="11848.32"/>
    <n v="0.2271"/>
    <n v="0.22070000000000001"/>
    <n v="43447.64309051467"/>
    <n v="1815.5554706666669"/>
    <n v="400.69309237613339"/>
    <n v="2216.2485630428005"/>
    <n v="154597.21989355751"/>
  </r>
  <r>
    <x v="311"/>
    <s v="Yakima School District"/>
    <n v="2116"/>
    <s v="Davis High School"/>
    <n v="0.75509999999999999"/>
    <x v="0"/>
    <n v="2432.04"/>
    <n v="0"/>
    <n v="2432.04"/>
    <n v="1"/>
    <n v="1"/>
    <n v="2432.04"/>
    <n v="15"/>
    <n v="162.136"/>
    <n v="1.1000000000000001"/>
    <n v="36"/>
    <n v="6420.5856000000003"/>
    <n v="7.1339840000000008"/>
    <n v="67585"/>
    <n v="68937"/>
    <n v="482150.30864000006"/>
    <n v="9645.1463680000161"/>
    <n v="11848.32"/>
    <n v="0.2271"/>
    <n v="0.22070000000000001"/>
    <n v="196150.74420244162"/>
    <n v="8196.5909168000017"/>
    <n v="1808.9876153377604"/>
    <n v="10005.578532137763"/>
    <n v="697951.77774257946"/>
  </r>
  <r>
    <x v="311"/>
    <s v="Yakima School District"/>
    <n v="3023"/>
    <s v="Discovery Lab School"/>
    <n v="0.5534"/>
    <x v="0"/>
    <n v="241"/>
    <n v="0"/>
    <n v="241"/>
    <n v="1"/>
    <n v="1"/>
    <n v="241"/>
    <n v="15"/>
    <n v="16.066666666666666"/>
    <n v="1.1000000000000001"/>
    <n v="36"/>
    <n v="636.24000000000012"/>
    <n v="0.70693333333333352"/>
    <n v="67585"/>
    <n v="68937"/>
    <n v="47778.089333333344"/>
    <n v="955.77386666667007"/>
    <n v="11848.32"/>
    <n v="0.2271"/>
    <n v="0.22070000000000001"/>
    <n v="19437.315731973336"/>
    <n v="812.23105333333353"/>
    <n v="179.25939347066671"/>
    <n v="991.49044680400027"/>
    <n v="69162.669378777355"/>
  </r>
  <r>
    <x v="311"/>
    <s v="Yakima School District"/>
    <n v="3206"/>
    <s v="Eisenhower High School"/>
    <n v="0.70240000000000002"/>
    <x v="0"/>
    <n v="1840.3"/>
    <n v="0"/>
    <n v="1840.3"/>
    <n v="1"/>
    <n v="1"/>
    <n v="1840.3"/>
    <n v="15"/>
    <n v="122.68666666666667"/>
    <n v="1.1000000000000001"/>
    <n v="36"/>
    <n v="4858.3920000000007"/>
    <n v="5.3982133333333344"/>
    <n v="67585"/>
    <n v="68937"/>
    <n v="364838.2481333334"/>
    <n v="7298.3844266666565"/>
    <n v="11848.32"/>
    <n v="0.2271"/>
    <n v="0.22070000000000001"/>
    <n v="148425.27859564536"/>
    <n v="6202.2772093333342"/>
    <n v="1368.8425800998668"/>
    <n v="7571.1197894332008"/>
    <n v="528133.03094507859"/>
  </r>
  <r>
    <x v="311"/>
    <s v="Yakima School District"/>
    <n v="2410"/>
    <s v="Franklin Middle School"/>
    <n v="0.81159999999999999"/>
    <x v="0"/>
    <n v="894.07"/>
    <n v="0"/>
    <n v="894.07"/>
    <n v="1"/>
    <n v="1"/>
    <n v="894.07"/>
    <n v="15"/>
    <n v="59.604666666666667"/>
    <n v="1.1000000000000001"/>
    <n v="36"/>
    <n v="2360.3447999999999"/>
    <n v="2.622605333333333"/>
    <n v="67585"/>
    <n v="68937"/>
    <n v="177248.7814533333"/>
    <n v="3545.7624106666772"/>
    <n v="11848.32"/>
    <n v="0.2271"/>
    <n v="0.22070000000000001"/>
    <n v="72109.215255126124"/>
    <n v="3013.2423977333328"/>
    <n v="665.02259717974653"/>
    <n v="3678.2649949130791"/>
    <n v="256582.02411403917"/>
  </r>
  <r>
    <x v="311"/>
    <s v="Yakima School District"/>
    <n v="2176"/>
    <s v="Garfield Elementary School"/>
    <n v="0.89470000000000005"/>
    <x v="0"/>
    <n v="503.4"/>
    <n v="0"/>
    <n v="503.4"/>
    <n v="1"/>
    <n v="1"/>
    <n v="503.4"/>
    <n v="15"/>
    <n v="33.559999999999995"/>
    <n v="1.1000000000000001"/>
    <n v="36"/>
    <n v="1328.9759999999999"/>
    <n v="1.47664"/>
    <n v="67585"/>
    <n v="68937"/>
    <n v="99798.714399999997"/>
    <n v="1996.4172799999942"/>
    <n v="11848.32"/>
    <n v="0.2271"/>
    <n v="0.22070000000000001"/>
    <n v="40600.600578735997"/>
    <n v="1696.5855280000001"/>
    <n v="374.4364260296"/>
    <n v="2071.0219540296002"/>
    <n v="144466.75421276558"/>
  </r>
  <r>
    <x v="311"/>
    <s v="Yakima School District"/>
    <n v="2818"/>
    <s v="Gilbert Elementary School"/>
    <n v="0.72099999999999997"/>
    <x v="0"/>
    <n v="429"/>
    <n v="0"/>
    <n v="429"/>
    <n v="1"/>
    <n v="1"/>
    <n v="429"/>
    <n v="15"/>
    <n v="28.6"/>
    <n v="1.1000000000000001"/>
    <n v="36"/>
    <n v="1132.5600000000002"/>
    <n v="1.2584000000000002"/>
    <n v="67585"/>
    <n v="68937"/>
    <n v="85048.964000000007"/>
    <n v="1701.3568000000087"/>
    <n v="11848.32"/>
    <n v="0.2271"/>
    <n v="0.22070000000000001"/>
    <n v="34600.035058160007"/>
    <n v="1445.8386800000003"/>
    <n v="319.0965966760001"/>
    <n v="1764.9352766760003"/>
    <n v="123115.29113483602"/>
  </r>
  <r>
    <x v="311"/>
    <s v="Yakima School District"/>
    <n v="2715"/>
    <s v="Hoover Elementary School"/>
    <n v="0.83169999999999999"/>
    <x v="0"/>
    <n v="594.1"/>
    <n v="0"/>
    <n v="594.1"/>
    <n v="1"/>
    <n v="1"/>
    <n v="594.1"/>
    <n v="15"/>
    <n v="39.606666666666669"/>
    <n v="1.1000000000000001"/>
    <n v="36"/>
    <n v="1568.4240000000002"/>
    <n v="1.7426933333333336"/>
    <n v="67585"/>
    <n v="68937"/>
    <n v="117779.92893333336"/>
    <n v="2356.1213866666658"/>
    <n v="11848.32"/>
    <n v="0.2271"/>
    <n v="0.22070000000000001"/>
    <n v="47915.806125997347"/>
    <n v="2002.2675053333337"/>
    <n v="441.90043842706677"/>
    <n v="2444.1679437604007"/>
    <n v="170496.02438975777"/>
  </r>
  <r>
    <x v="311"/>
    <s v="Yakima School District"/>
    <n v="3615"/>
    <s v="Lewis &amp; Clark Middle School"/>
    <n v="0.86470000000000002"/>
    <x v="0"/>
    <n v="880.92"/>
    <n v="0"/>
    <n v="880.92"/>
    <n v="1"/>
    <n v="1"/>
    <n v="880.92"/>
    <n v="15"/>
    <n v="58.727999999999994"/>
    <n v="1.1000000000000001"/>
    <n v="36"/>
    <n v="2325.6287999999995"/>
    <n v="2.5840319999999997"/>
    <n v="67585"/>
    <n v="68937"/>
    <n v="174641.80271999998"/>
    <n v="3493.6112640000065"/>
    <n v="11848.32"/>
    <n v="0.2271"/>
    <n v="0.22070000000000001"/>
    <n v="71048.631429916786"/>
    <n v="2968.9235663999998"/>
    <n v="655.24143110447994"/>
    <n v="3624.1649975044797"/>
    <n v="252808.21041142123"/>
  </r>
  <r>
    <x v="311"/>
    <s v="Yakima School District"/>
    <n v="3817"/>
    <s v="Martin Luther King Jr Elementary"/>
    <n v="0.88260000000000005"/>
    <x v="0"/>
    <n v="558.1"/>
    <n v="0"/>
    <n v="558.1"/>
    <n v="1"/>
    <n v="1"/>
    <n v="558.1"/>
    <n v="15"/>
    <n v="37.206666666666671"/>
    <n v="1.1000000000000001"/>
    <n v="36"/>
    <n v="1473.3840000000005"/>
    <n v="1.637093333333334"/>
    <n v="67585"/>
    <n v="68937"/>
    <n v="110642.95293333338"/>
    <n v="2213.3501866666629"/>
    <n v="11848.32"/>
    <n v="0.2271"/>
    <n v="0.22070000000000001"/>
    <n v="45012.306680557347"/>
    <n v="1880.9383853333343"/>
    <n v="415.12310164306689"/>
    <n v="2296.0614869764013"/>
    <n v="160164.67128753377"/>
  </r>
  <r>
    <x v="311"/>
    <s v="Yakima School District"/>
    <n v="2899"/>
    <s v="Mcclure Elementary School Yakima"/>
    <n v="0.73829999999999996"/>
    <x v="0"/>
    <n v="558.20000000000005"/>
    <n v="0"/>
    <n v="558.20000000000005"/>
    <n v="1"/>
    <n v="1"/>
    <n v="558.20000000000005"/>
    <n v="15"/>
    <n v="37.213333333333338"/>
    <n v="1.1000000000000001"/>
    <n v="36"/>
    <n v="1473.6480000000001"/>
    <n v="1.6373866666666668"/>
    <n v="67585"/>
    <n v="68937"/>
    <n v="110662.77786666667"/>
    <n v="2213.7467733333324"/>
    <n v="11848.32"/>
    <n v="0.2271"/>
    <n v="0.22070000000000001"/>
    <n v="45020.371956794668"/>
    <n v="1881.2754106666666"/>
    <n v="415.19748313413334"/>
    <n v="2296.4728938008002"/>
    <n v="160193.36949059545"/>
  </r>
  <r>
    <x v="311"/>
    <s v="Yakima School District"/>
    <n v="2177"/>
    <s v="Mckinley Elementary School"/>
    <n v="0.82720000000000005"/>
    <x v="0"/>
    <n v="430"/>
    <n v="0"/>
    <n v="430"/>
    <n v="1"/>
    <n v="1"/>
    <n v="430"/>
    <n v="15"/>
    <n v="28.666666666666668"/>
    <n v="1.1000000000000001"/>
    <n v="36"/>
    <n v="1135.2000000000003"/>
    <n v="1.2613333333333336"/>
    <n v="67585"/>
    <n v="68937"/>
    <n v="85247.213333333348"/>
    <n v="1705.3226666666742"/>
    <n v="11848.32"/>
    <n v="0.2271"/>
    <n v="0.22070000000000001"/>
    <n v="34680.687820533341"/>
    <n v="1449.2089333333338"/>
    <n v="319.84041158666679"/>
    <n v="1769.0493449200005"/>
    <n v="123402.27316545337"/>
  </r>
  <r>
    <x v="311"/>
    <s v="Yakima School District"/>
    <n v="2819"/>
    <s v="Nob Hill Elementary School"/>
    <n v="0.60109999999999997"/>
    <x v="0"/>
    <n v="449.48"/>
    <n v="0"/>
    <n v="449.48"/>
    <n v="1"/>
    <n v="1"/>
    <n v="449.48"/>
    <n v="15"/>
    <n v="29.965333333333334"/>
    <n v="1.1000000000000001"/>
    <n v="36"/>
    <n v="1186.6272000000001"/>
    <n v="1.3184746666666669"/>
    <n v="67585"/>
    <n v="68937"/>
    <n v="89109.110346666683"/>
    <n v="1782.5777493333298"/>
    <n v="11848.32"/>
    <n v="0.2271"/>
    <n v="0.22070000000000001"/>
    <n v="36251.803631565868"/>
    <n v="1514.8614682666669"/>
    <n v="334.32992604645341"/>
    <n v="1849.1913943131203"/>
    <n v="128992.683121879"/>
  </r>
  <r>
    <x v="311"/>
    <s v="Yakima School District"/>
    <n v="2433"/>
    <s v="Ridgeview Elementary"/>
    <n v="0.84019999999999995"/>
    <x v="0"/>
    <n v="575.4"/>
    <n v="0"/>
    <n v="575.4"/>
    <n v="1"/>
    <n v="1"/>
    <n v="575.4"/>
    <n v="15"/>
    <n v="38.36"/>
    <n v="1.1000000000000001"/>
    <n v="36"/>
    <n v="1519.0560000000003"/>
    <n v="1.6878400000000002"/>
    <n v="67585"/>
    <n v="68937"/>
    <n v="114072.66640000002"/>
    <n v="2281.9596799999999"/>
    <n v="11848.32"/>
    <n v="0.2271"/>
    <n v="0.22070000000000001"/>
    <n v="46407.599469616005"/>
    <n v="1939.2437680000003"/>
    <n v="427.99109959760005"/>
    <n v="2367.2348675976004"/>
    <n v="165129.46041721362"/>
  </r>
  <r>
    <x v="311"/>
    <s v="Yakima School District"/>
    <n v="5264"/>
    <s v="Ridgeview Group Home"/>
    <n v="0"/>
    <x v="1"/>
    <n v="0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1"/>
    <s v="Yakima School District"/>
    <n v="3264"/>
    <s v="Robertson Elementary"/>
    <n v="0.76570000000000005"/>
    <x v="0"/>
    <n v="485.4"/>
    <n v="0"/>
    <n v="485.4"/>
    <n v="1"/>
    <n v="1"/>
    <n v="485.4"/>
    <n v="15"/>
    <n v="32.36"/>
    <n v="1.1000000000000001"/>
    <n v="36"/>
    <n v="1281.4560000000001"/>
    <n v="1.4238400000000002"/>
    <n v="67585"/>
    <n v="68937"/>
    <n v="96230.226400000014"/>
    <n v="1925.0316800000001"/>
    <n v="11848.32"/>
    <n v="0.2271"/>
    <n v="0.22070000000000001"/>
    <n v="39148.850856016004"/>
    <n v="1635.9209680000001"/>
    <n v="361.04775763760006"/>
    <n v="1996.9687256376001"/>
    <n v="139301.07766165363"/>
  </r>
  <r>
    <x v="311"/>
    <s v="Yakima School District"/>
    <n v="2529"/>
    <s v="Roosevelt Elementary School"/>
    <n v="0.77449999999999997"/>
    <x v="0"/>
    <n v="464.9"/>
    <n v="0"/>
    <n v="464.9"/>
    <n v="1"/>
    <n v="1"/>
    <n v="464.9"/>
    <n v="15"/>
    <n v="30.993333333333332"/>
    <n v="1.1000000000000001"/>
    <n v="36"/>
    <n v="1227.336"/>
    <n v="1.3637066666666666"/>
    <n v="67585"/>
    <n v="68937"/>
    <n v="92166.115066666665"/>
    <n v="1843.7314133333275"/>
    <n v="11848.32"/>
    <n v="0.2271"/>
    <n v="0.22070000000000001"/>
    <n v="37495.469227362664"/>
    <n v="1566.8307746666665"/>
    <n v="345.79955196893332"/>
    <n v="1912.6303266355999"/>
    <n v="133417.94603399828"/>
  </r>
  <r>
    <x v="311"/>
    <s v="Yakima School District"/>
    <n v="4093"/>
    <s v="Stanton Academy"/>
    <n v="0.89459999999999995"/>
    <x v="0"/>
    <n v="264.82"/>
    <n v="0"/>
    <n v="264.82"/>
    <n v="1"/>
    <n v="1"/>
    <n v="264.82"/>
    <n v="15"/>
    <n v="17.654666666666667"/>
    <n v="1.1000000000000001"/>
    <n v="36"/>
    <n v="699.12480000000005"/>
    <n v="0.77680533333333335"/>
    <n v="67585"/>
    <n v="68937"/>
    <n v="52500.388453333333"/>
    <n v="1050.2408106666699"/>
    <n v="11848.32"/>
    <n v="0.2271"/>
    <n v="0.22070000000000001"/>
    <n v="21358.464531706133"/>
    <n v="892.51048773333343"/>
    <n v="196.97706464274668"/>
    <n v="1089.4875523760802"/>
    <n v="75998.581348082225"/>
  </r>
  <r>
    <x v="311"/>
    <s v="Yakima School District"/>
    <n v="2314"/>
    <s v="Washington Middle School"/>
    <n v="0.91510000000000002"/>
    <x v="0"/>
    <n v="863.2"/>
    <n v="0"/>
    <n v="863.2"/>
    <n v="1"/>
    <n v="1"/>
    <n v="863.2"/>
    <n v="15"/>
    <n v="57.546666666666667"/>
    <n v="1.1000000000000001"/>
    <n v="36"/>
    <n v="2278.8480000000004"/>
    <n v="2.5320533333333337"/>
    <n v="67585"/>
    <n v="68937"/>
    <n v="171128.82453333336"/>
    <n v="3423.3361066666548"/>
    <n v="11848.32"/>
    <n v="0.2271"/>
    <n v="0.22070000000000001"/>
    <n v="69619.464480661351"/>
    <n v="2909.2026773333337"/>
    <n v="642.06103088746681"/>
    <n v="3551.2637082208003"/>
    <n v="247722.88882888216"/>
  </r>
  <r>
    <x v="311"/>
    <s v="Yakima School District"/>
    <n v="3312"/>
    <s v="Whitney Elementary Yakima"/>
    <n v="0.64600000000000002"/>
    <x v="0"/>
    <n v="435.2"/>
    <n v="0"/>
    <n v="435.2"/>
    <n v="1"/>
    <n v="1"/>
    <n v="435.2"/>
    <n v="15"/>
    <n v="29.013333333333332"/>
    <n v="1.1000000000000001"/>
    <n v="36"/>
    <n v="1148.9280000000001"/>
    <n v="1.2765866666666668"/>
    <n v="67585"/>
    <n v="68937"/>
    <n v="86278.109866666666"/>
    <n v="1725.9451733333408"/>
    <n v="11848.32"/>
    <n v="0.2271"/>
    <n v="0.22070000000000001"/>
    <n v="35100.082184874671"/>
    <n v="1466.7342506666669"/>
    <n v="323.7082491221334"/>
    <n v="1790.4424997888002"/>
    <n v="124894.57972466348"/>
  </r>
  <r>
    <x v="311"/>
    <s v="Yakima School District"/>
    <n v="3368"/>
    <s v="Wilson Middle School"/>
    <n v="0.69789999999999996"/>
    <x v="0"/>
    <n v="904.14"/>
    <n v="0"/>
    <n v="904.14"/>
    <n v="1"/>
    <n v="1"/>
    <n v="904.14"/>
    <n v="15"/>
    <n v="60.275999999999996"/>
    <n v="1.1000000000000001"/>
    <n v="36"/>
    <n v="2386.9295999999999"/>
    <n v="2.6521439999999998"/>
    <n v="67585"/>
    <n v="68937"/>
    <n v="179245.15224"/>
    <n v="3585.698688000004"/>
    <n v="11848.32"/>
    <n v="0.2271"/>
    <n v="0.22070000000000001"/>
    <n v="72921.388572225595"/>
    <n v="3047.1808488000001"/>
    <n v="672.51281333016004"/>
    <n v="3719.6936621301602"/>
    <n v="259471.93316235577"/>
  </r>
  <r>
    <x v="311"/>
    <s v="Yakima School District"/>
    <n v="5153"/>
    <s v="Yakima Online"/>
    <n v="0.63100000000000001"/>
    <x v="0"/>
    <n v="197.47"/>
    <n v="0"/>
    <n v="197.47"/>
    <n v="1"/>
    <n v="1"/>
    <n v="197.47"/>
    <n v="15"/>
    <n v="13.164666666666667"/>
    <n v="1.1000000000000001"/>
    <n v="36"/>
    <n v="521.32080000000008"/>
    <n v="0.57924533333333339"/>
    <n v="67585"/>
    <n v="68937"/>
    <n v="39148.295853333337"/>
    <n v="783.1396906666705"/>
    <n v="11848.32"/>
    <n v="0.2271"/>
    <n v="0.22070000000000001"/>
    <n v="15926.500985862138"/>
    <n v="665.5239257333335"/>
    <n v="146.8811304093467"/>
    <n v="812.40505614268022"/>
    <n v="56670.341586004826"/>
  </r>
  <r>
    <x v="311"/>
    <s v="Yakima School District"/>
    <n v="5355"/>
    <s v="Yakima Open Doors"/>
    <n v="0.80489999999999995"/>
    <x v="0"/>
    <n v="56.51"/>
    <n v="0"/>
    <n v="56.51"/>
    <n v="1"/>
    <n v="1"/>
    <n v="56.51"/>
    <n v="15"/>
    <n v="3.7673333333333332"/>
    <n v="1.1000000000000001"/>
    <n v="36"/>
    <n v="149.18640000000002"/>
    <n v="0.1657626666666667"/>
    <n v="67585"/>
    <n v="68937"/>
    <n v="11203.06982666667"/>
    <n v="224.11112533333289"/>
    <n v="11848.32"/>
    <n v="0.2271"/>
    <n v="0.22070000000000001"/>
    <n v="4557.6876017170671"/>
    <n v="190.4530158666667"/>
    <n v="42.032980601773346"/>
    <n v="232.48599646844005"/>
    <n v="16217.35455018551"/>
  </r>
  <r>
    <x v="311"/>
    <s v="Yakima School District"/>
    <n v="5224"/>
    <s v="Yakima Satellite Alternative Programs"/>
    <n v="0.71389999999999998"/>
    <x v="0"/>
    <n v="23.66"/>
    <n v="0"/>
    <n v="23.66"/>
    <n v="1"/>
    <n v="1"/>
    <n v="23.66"/>
    <n v="15"/>
    <n v="1.5773333333333333"/>
    <n v="1.1000000000000001"/>
    <n v="36"/>
    <n v="62.462400000000002"/>
    <n v="6.9402666666666668E-2"/>
    <n v="67585"/>
    <n v="68937"/>
    <n v="4690.5792266666667"/>
    <n v="93.832405333333554"/>
    <n v="11848.32"/>
    <n v="0.2271"/>
    <n v="0.22070000000000001"/>
    <n v="1908.2443577530667"/>
    <n v="79.740193866666672"/>
    <n v="17.598660786373337"/>
    <n v="97.338854653040016"/>
    <n v="6789.9948444061065"/>
  </r>
  <r>
    <x v="312"/>
    <s v="Yelm School District"/>
    <n v="4346"/>
    <s v="Fort Stevens Elementary"/>
    <n v="0.59199999999999997"/>
    <x v="0"/>
    <n v="456.74"/>
    <n v="0"/>
    <n v="456.74"/>
    <n v="1"/>
    <n v="1"/>
    <n v="456.74"/>
    <n v="15"/>
    <n v="30.449333333333335"/>
    <n v="1.1000000000000001"/>
    <n v="36"/>
    <n v="1205.7936"/>
    <n v="1.3397706666666667"/>
    <n v="67585"/>
    <n v="68937"/>
    <n v="90548.400506666672"/>
    <n v="1811.3699413333234"/>
    <n v="11848.32"/>
    <n v="0.2271"/>
    <n v="0.22070000000000001"/>
    <n v="36837.342686396267"/>
    <n v="1539.3295074666667"/>
    <n v="339.73002229789336"/>
    <n v="1879.05952976456"/>
    <n v="131076.17266416081"/>
  </r>
  <r>
    <x v="312"/>
    <s v="Yelm School District"/>
    <n v="5018"/>
    <s v="Lackamas Elementary"/>
    <n v="0.44159999999999999"/>
    <x v="1"/>
    <n v="286.22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2260"/>
    <s v="McKenna Elementary"/>
    <n v="0.48299999999999998"/>
    <x v="1"/>
    <n v="356.6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4451"/>
    <s v="Mill Pond Elementary School"/>
    <n v="0.43009999999999998"/>
    <x v="1"/>
    <n v="365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5052"/>
    <s v="Ridgeline Middle School"/>
    <n v="0.42549999999999999"/>
    <x v="1"/>
    <n v="637.69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3848"/>
    <s v="Southworth Elementary"/>
    <n v="0.41399999999999998"/>
    <x v="1"/>
    <n v="519.7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1627"/>
    <s v="Yelm Extension School"/>
    <n v="0.53949999999999998"/>
    <x v="0"/>
    <n v="103.76000000000002"/>
    <n v="0"/>
    <n v="103.76000000000002"/>
    <n v="1"/>
    <n v="1"/>
    <n v="103.76000000000002"/>
    <n v="15"/>
    <n v="6.9173333333333344"/>
    <n v="1.1000000000000001"/>
    <n v="36"/>
    <n v="273.92640000000006"/>
    <n v="0.30436266666666673"/>
    <n v="67585"/>
    <n v="68937"/>
    <n v="20570.350826666672"/>
    <n v="411.49832533333029"/>
    <n v="11848.32"/>
    <n v="0.2271"/>
    <n v="0.22070000000000001"/>
    <n v="8368.5306238570683"/>
    <n v="349.69748586666674"/>
    <n v="77.178235130773345"/>
    <n v="426.87572099744011"/>
    <n v="29777.255496854508"/>
  </r>
  <r>
    <x v="312"/>
    <s v="Yelm School District"/>
    <n v="2633"/>
    <s v="Yelm High School 12"/>
    <n v="0.38400000000000001"/>
    <x v="1"/>
    <n v="15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2481"/>
    <s v="Yelm Middle School"/>
    <n v="0.48620000000000002"/>
    <x v="1"/>
    <n v="698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4224"/>
    <s v="Yelm Prairie Elementary"/>
    <n v="0.43580000000000002"/>
    <x v="1"/>
    <n v="388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3"/>
    <s v="Zillah School District"/>
    <n v="2783"/>
    <s v="Hilton Elementary School"/>
    <n v="0.60440000000000005"/>
    <x v="0"/>
    <n v="321.3"/>
    <n v="0"/>
    <n v="321.3"/>
    <n v="1"/>
    <n v="1"/>
    <n v="321.3"/>
    <n v="15"/>
    <n v="21.42"/>
    <n v="1.1000000000000001"/>
    <n v="36"/>
    <n v="848.2320000000002"/>
    <n v="0.94248000000000021"/>
    <n v="67585"/>
    <n v="68937"/>
    <n v="63697.510800000011"/>
    <n v="1274.2329600000012"/>
    <n v="11848.32"/>
    <n v="0.2271"/>
    <n v="0.22070000000000001"/>
    <n v="25913.732550552006"/>
    <n v="1082.8623960000002"/>
    <n v="238.98773079720004"/>
    <n v="1321.8501267972003"/>
    <n v="92207.326437349213"/>
  </r>
  <r>
    <x v="313"/>
    <s v="Zillah School District"/>
    <n v="2240"/>
    <s v="Zillah High School"/>
    <n v="0.51970000000000005"/>
    <x v="0"/>
    <n v="421.99"/>
    <n v="0"/>
    <n v="421.99"/>
    <n v="1"/>
    <n v="1"/>
    <n v="421.99"/>
    <n v="15"/>
    <n v="28.132666666666669"/>
    <n v="1.1000000000000001"/>
    <n v="36"/>
    <n v="1114.0536000000002"/>
    <n v="1.2378373333333335"/>
    <n v="67585"/>
    <n v="68937"/>
    <n v="83659.236173333338"/>
    <n v="1673.5560746666742"/>
    <n v="11848.32"/>
    <n v="0.2271"/>
    <n v="0.22070000000000001"/>
    <n v="34034.65919392294"/>
    <n v="1422.2132041333336"/>
    <n v="313.88245415222673"/>
    <n v="1736.0956582855604"/>
    <n v="121103.54710020851"/>
  </r>
  <r>
    <x v="313"/>
    <s v="Zillah School District"/>
    <n v="4221"/>
    <s v="Zillah Intermediate School"/>
    <n v="0.61040000000000005"/>
    <x v="0"/>
    <n v="290.2"/>
    <n v="0"/>
    <n v="290.2"/>
    <n v="1"/>
    <n v="1"/>
    <n v="290.2"/>
    <n v="15"/>
    <n v="19.346666666666668"/>
    <n v="1.1000000000000001"/>
    <n v="36"/>
    <n v="766.12800000000016"/>
    <n v="0.85125333333333353"/>
    <n v="67585"/>
    <n v="68937"/>
    <n v="57531.956533333345"/>
    <n v="1150.8945066666711"/>
    <n v="11848.32"/>
    <n v="0.2271"/>
    <n v="0.22070000000000001"/>
    <n v="23405.431640741339"/>
    <n v="978.04751733333353"/>
    <n v="215.85508707546671"/>
    <n v="1193.9026044088002"/>
    <n v="83282.185285150161"/>
  </r>
  <r>
    <x v="313"/>
    <s v="Zillah School District"/>
    <n v="4481"/>
    <s v="Zillah Middle School"/>
    <n v="0.60429999999999995"/>
    <x v="0"/>
    <n v="190.59"/>
    <n v="0"/>
    <n v="190.59"/>
    <n v="1"/>
    <n v="1"/>
    <n v="190.59"/>
    <n v="15"/>
    <n v="12.706"/>
    <n v="1.1000000000000001"/>
    <n v="36"/>
    <n v="503.15760000000006"/>
    <n v="0.55906400000000012"/>
    <n v="67585"/>
    <n v="68937"/>
    <n v="37784.340440000007"/>
    <n v="755.85452800000348"/>
    <n v="11848.32"/>
    <n v="0.2271"/>
    <n v="0.22070000000000001"/>
    <n v="15371.609980733603"/>
    <n v="642.3365828000002"/>
    <n v="141.76368382396004"/>
    <n v="784.10026662396024"/>
    <n v="54695.905215357576"/>
  </r>
  <r>
    <x v="314"/>
    <s v="Pinnacles Prep Wenatchee"/>
    <s v="????1"/>
    <s v="Pinnacles Prep Wenatchee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5"/>
    <s v="Why Not You Academy"/>
    <s v="????2"/>
    <s v="Why Not You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6"/>
    <s v="Impact | Commencement Bay"/>
    <s v="????3"/>
    <s v="Commencement Bay"/>
    <n v="0"/>
    <x v="1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7"/>
    <s v="Whatcom Intergenerational High School"/>
    <s v="????4"/>
    <s v="Whatcom Intergenerational"/>
    <n v="0"/>
    <x v="1"/>
    <n v="0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8"/>
    <s v="Pullman Community Montessori"/>
    <s v="????5"/>
    <s v="Pullman Community Montessori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3">
  <r>
    <x v="0"/>
    <s v="Aberdeen School District"/>
    <n v="2834"/>
    <s v="A J West Elementary"/>
    <n v="0.79430000000000001"/>
    <s v="Yes"/>
    <n v="307.75"/>
    <n v="0"/>
    <n v="307.75"/>
    <n v="1"/>
    <n v="1"/>
    <n v="307.75"/>
    <n v="0.90300000000000002"/>
    <n v="72728"/>
    <n v="75419"/>
    <n v="65673.38"/>
    <n v="2429.9799999999959"/>
    <n v="13659.84"/>
    <n v="0.2298"/>
    <n v="0.22339999999999999"/>
    <n v="27969.439999999999"/>
    <n v="1135.06"/>
    <n v="253.57"/>
    <n v="1388.6299999999999"/>
    <n v="97461.430000000008"/>
  </r>
  <r>
    <x v="0"/>
    <s v="Aberdeen School District"/>
    <n v="3216"/>
    <s v="Central Park Elementary"/>
    <n v="0.55349999999999999"/>
    <s v="Yes"/>
    <n v="126.43"/>
    <n v="0"/>
    <n v="126.43"/>
    <n v="1"/>
    <n v="1"/>
    <n v="126.43"/>
    <n v="0.371"/>
    <n v="72728"/>
    <n v="75419"/>
    <n v="26982.09"/>
    <n v="998.36000000000058"/>
    <n v="13659.84"/>
    <n v="0.2298"/>
    <n v="0.22339999999999999"/>
    <n v="11491.32"/>
    <n v="466.34"/>
    <n v="104.18"/>
    <n v="570.52"/>
    <n v="40042.29"/>
  </r>
  <r>
    <x v="0"/>
    <s v="Aberdeen School District"/>
    <n v="5514"/>
    <s v="Grays Harbor Academy"/>
    <n v="0.66839999999999999"/>
    <s v="Yes"/>
    <n v="68.59"/>
    <n v="0"/>
    <n v="68.59"/>
    <n v="1"/>
    <n v="1"/>
    <n v="68.59"/>
    <n v="0.20100000000000001"/>
    <n v="72728"/>
    <n v="75419"/>
    <n v="14618.33"/>
    <n v="540.88999999999942"/>
    <n v="13659.84"/>
    <n v="0.2298"/>
    <n v="0.22339999999999999"/>
    <n v="6225.75"/>
    <n v="252.65"/>
    <n v="56.44"/>
    <n v="309.09000000000003"/>
    <n v="21694.06"/>
  </r>
  <r>
    <x v="0"/>
    <s v="Aberdeen School District"/>
    <n v="3857"/>
    <s v="Harbor High School"/>
    <n v="0.74309999999999998"/>
    <s v="Yes"/>
    <n v="127.05000000000001"/>
    <n v="0"/>
    <n v="127.05000000000001"/>
    <n v="1"/>
    <n v="1"/>
    <n v="127.05000000000001"/>
    <n v="0.373"/>
    <n v="72728"/>
    <n v="75419"/>
    <n v="27127.54"/>
    <n v="1003.75"/>
    <n v="13659.84"/>
    <n v="0.2298"/>
    <n v="0.22339999999999999"/>
    <n v="11553.27"/>
    <n v="468.85"/>
    <n v="104.74"/>
    <n v="573.59"/>
    <n v="40258.149999999994"/>
  </r>
  <r>
    <x v="0"/>
    <s v="Aberdeen School District"/>
    <n v="5663"/>
    <s v="Harbor Open Doors"/>
    <n v="0.77380000000000004"/>
    <s v="Yes"/>
    <n v="82.85"/>
    <n v="0"/>
    <n v="82.85"/>
    <n v="1"/>
    <n v="1"/>
    <n v="82.85"/>
    <n v="0.24299999999999999"/>
    <n v="72728"/>
    <n v="75419"/>
    <n v="17672.900000000001"/>
    <n v="653.91999999999825"/>
    <n v="13659.84"/>
    <n v="0.2298"/>
    <n v="0.22339999999999999"/>
    <n v="7526.66"/>
    <n v="305.45"/>
    <n v="68.239999999999995"/>
    <n v="373.69"/>
    <n v="26227.17"/>
  </r>
  <r>
    <x v="0"/>
    <s v="Aberdeen School District"/>
    <n v="3476"/>
    <s v="J M Weatherwax High School"/>
    <n v="0.62390000000000001"/>
    <s v="Yes"/>
    <n v="874.75"/>
    <n v="0"/>
    <n v="874.75"/>
    <n v="1"/>
    <n v="1"/>
    <n v="874.75"/>
    <n v="2.5659999999999998"/>
    <n v="72728"/>
    <n v="75419"/>
    <n v="186620.05"/>
    <n v="6905.1000000000058"/>
    <n v="13659.84"/>
    <n v="0.2298"/>
    <n v="0.22339999999999999"/>
    <n v="79479.039999999994"/>
    <n v="3225.42"/>
    <n v="720.56"/>
    <n v="3945.98"/>
    <n v="276950.16999999993"/>
  </r>
  <r>
    <x v="0"/>
    <s v="Aberdeen School District"/>
    <n v="2449"/>
    <s v="McDermoth Elementary"/>
    <n v="0.65800000000000003"/>
    <s v="Yes"/>
    <n v="285.86"/>
    <n v="0"/>
    <n v="285.86"/>
    <n v="1"/>
    <n v="1"/>
    <n v="285.86"/>
    <n v="0.83899999999999997"/>
    <n v="72728"/>
    <n v="75419"/>
    <n v="61018.79"/>
    <n v="2257.75"/>
    <n v="13659.84"/>
    <n v="0.2298"/>
    <n v="0.22339999999999999"/>
    <n v="25987.11"/>
    <n v="1054.6099999999999"/>
    <n v="235.6"/>
    <n v="1290.2099999999998"/>
    <n v="90553.86"/>
  </r>
  <r>
    <x v="0"/>
    <s v="Aberdeen School District"/>
    <n v="2305"/>
    <s v="Miller Junior High"/>
    <n v="0.71750000000000003"/>
    <s v="Yes"/>
    <n v="717.08"/>
    <n v="0"/>
    <n v="717.08"/>
    <n v="1"/>
    <n v="1"/>
    <n v="717.08"/>
    <n v="2.1030000000000002"/>
    <n v="72728"/>
    <n v="75419"/>
    <n v="152946.98000000001"/>
    <n v="5659.179999999993"/>
    <n v="13659.84"/>
    <n v="0.2298"/>
    <n v="0.22339999999999999"/>
    <n v="65138.12"/>
    <n v="2643.44"/>
    <n v="590.54"/>
    <n v="3233.98"/>
    <n v="226978.26"/>
  </r>
  <r>
    <x v="0"/>
    <s v="Aberdeen School District"/>
    <n v="2763"/>
    <s v="Robert Gray Elementary"/>
    <n v="0.81340000000000001"/>
    <s v="Yes"/>
    <n v="257"/>
    <n v="0"/>
    <n v="257"/>
    <n v="1"/>
    <n v="1"/>
    <n v="257"/>
    <n v="0.754"/>
    <n v="72728"/>
    <n v="75419"/>
    <n v="54836.91"/>
    <n v="2029.0199999999968"/>
    <n v="13659.84"/>
    <n v="0.2298"/>
    <n v="0.22339999999999999"/>
    <n v="23354.32"/>
    <n v="947.77"/>
    <n v="211.73"/>
    <n v="1159.5"/>
    <n v="81379.75"/>
  </r>
  <r>
    <x v="0"/>
    <s v="Aberdeen School District"/>
    <n v="2971"/>
    <s v="Stevens Elementary School"/>
    <n v="0.85360000000000003"/>
    <s v="Yes"/>
    <n v="304.57"/>
    <n v="0"/>
    <n v="304.57"/>
    <n v="1"/>
    <n v="1"/>
    <n v="304.57"/>
    <n v="0.89300000000000002"/>
    <n v="72728"/>
    <n v="75419"/>
    <n v="64946.1"/>
    <n v="2403.0699999999997"/>
    <n v="13659.84"/>
    <n v="0.2298"/>
    <n v="0.22339999999999999"/>
    <n v="27659.7"/>
    <n v="1122.49"/>
    <n v="250.76"/>
    <n v="1373.25"/>
    <n v="96382.12"/>
  </r>
  <r>
    <x v="0"/>
    <s v="Aberdeen School District"/>
    <n v="5208"/>
    <s v="Twin Harbors - A Branch of New Market Skills Center"/>
    <n v="0"/>
    <s v="No"/>
    <n v="25.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"/>
    <s v="Adna School District"/>
    <n v="2227"/>
    <s v="Adna Elementary School"/>
    <n v="0.2329"/>
    <s v="No"/>
    <n v="255.4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"/>
    <s v="Adna School District"/>
    <n v="2441"/>
    <s v="Adna Middle/High School"/>
    <n v="0.26379999999999998"/>
    <s v="No"/>
    <n v="384.3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"/>
    <s v="Almira School District"/>
    <n v="2860"/>
    <s v="Almira Elementary School"/>
    <n v="0.3654"/>
    <s v="No"/>
    <n v="107.5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2467"/>
    <s v="Anacortes High School"/>
    <n v="0.23300000000000001"/>
    <s v="No"/>
    <n v="761.0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2707"/>
    <s v="Anacortes Middle School"/>
    <n v="0.31730000000000003"/>
    <s v="No"/>
    <n v="563.0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5176"/>
    <s v="Cap Sante High School"/>
    <n v="0.58020000000000005"/>
    <s v="Yes"/>
    <n v="65.86"/>
    <n v="0"/>
    <n v="65.86"/>
    <n v="1.1200000000000001"/>
    <n v="1.1200000000000001"/>
    <n v="65.86"/>
    <n v="0.193"/>
    <n v="72728"/>
    <n v="75419"/>
    <n v="15720.88"/>
    <n v="581.69000000000051"/>
    <n v="13659.84"/>
    <n v="0.2298"/>
    <n v="0.22339999999999999"/>
    <n v="6378.96"/>
    <n v="271.70999999999998"/>
    <n v="60.7"/>
    <n v="332.40999999999997"/>
    <n v="23013.94"/>
  </r>
  <r>
    <x v="3"/>
    <s v="Anacortes School District"/>
    <n v="3182"/>
    <s v="Fidalgo Elementary"/>
    <n v="0.32050000000000001"/>
    <s v="No"/>
    <n v="348.9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3252"/>
    <s v="Island View Elementary"/>
    <n v="0.25580000000000003"/>
    <s v="No"/>
    <n v="439.1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3057"/>
    <s v="Mount Erie Elementary"/>
    <n v="0.33439999999999998"/>
    <s v="No"/>
    <n v="338.7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"/>
    <s v="Anacortes School District"/>
    <n v="5588"/>
    <s v="Open Doors"/>
    <n v="0.20830000000000001"/>
    <s v="No"/>
    <n v="7.2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2523"/>
    <s v="Arlington High School"/>
    <n v="0.30880000000000002"/>
    <s v="No"/>
    <n v="1576.92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5495"/>
    <s v="Arlington Open Doors"/>
    <n v="0.56079999999999997"/>
    <s v="Yes"/>
    <n v="44.43"/>
    <n v="0"/>
    <n v="44.43"/>
    <n v="1.1600000000000001"/>
    <n v="1.1600000000000001"/>
    <n v="44.43"/>
    <n v="0.13"/>
    <n v="72728"/>
    <n v="75419"/>
    <n v="10967.38"/>
    <n v="405.81000000000131"/>
    <n v="13659.84"/>
    <n v="0.2298"/>
    <n v="0.22339999999999999"/>
    <n v="4386.74"/>
    <n v="189.55"/>
    <n v="42.35"/>
    <n v="231.9"/>
    <n v="15991.83"/>
  </r>
  <r>
    <x v="4"/>
    <s v="Arlington School District"/>
    <n v="4327"/>
    <s v="Eagle Creek Elementary"/>
    <n v="0.38829999999999998"/>
    <s v="No"/>
    <n v="661.3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5010"/>
    <s v="Haller Middle School"/>
    <n v="0.34810000000000002"/>
    <s v="No"/>
    <n v="584.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4436"/>
    <s v="Kent Prairie Elementary"/>
    <n v="0.39119999999999999"/>
    <s v="No"/>
    <n v="592.32000000000005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4573"/>
    <s v="Pioneer Elementary"/>
    <n v="0.29149999999999998"/>
    <s v="No"/>
    <n v="495.92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3124"/>
    <s v="Post Middle School"/>
    <n v="0.40210000000000001"/>
    <s v="No"/>
    <n v="64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4154"/>
    <s v="Presidents Elementary"/>
    <n v="0.35199999999999998"/>
    <s v="No"/>
    <n v="505.0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1714"/>
    <s v="Stillaguamish Valley Learning Center"/>
    <n v="0.30990000000000001"/>
    <s v="No"/>
    <n v="224.97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"/>
    <s v="Arlington School District"/>
    <n v="4287"/>
    <s v="Weston High School"/>
    <n v="0.47970000000000002"/>
    <s v="No"/>
    <n v="104.39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5"/>
    <s v="Asotin-Anatone School District"/>
    <n v="2507"/>
    <s v="Asotin Elementary"/>
    <n v="0.32329999999999998"/>
    <s v="No"/>
    <n v="305.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"/>
    <s v="Asotin-Anatone School District"/>
    <n v="2434"/>
    <s v="Asotin Jr Sr High"/>
    <n v="0.29820000000000002"/>
    <s v="No"/>
    <n v="304.9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3825"/>
    <s v="Alpac Elementary School"/>
    <n v="0.57520000000000004"/>
    <s v="Yes"/>
    <n v="584.42999999999995"/>
    <n v="0"/>
    <n v="584.42999999999995"/>
    <n v="1.1600000000000001"/>
    <n v="1.1600000000000001"/>
    <n v="584.42999999999995"/>
    <n v="1.714"/>
    <n v="72728"/>
    <n v="75419"/>
    <n v="144600.72"/>
    <n v="5350.3500000000058"/>
    <n v="13659.84"/>
    <n v="0.2298"/>
    <n v="0.22339999999999999"/>
    <n v="57837.48"/>
    <n v="2499.1799999999998"/>
    <n v="558.32000000000005"/>
    <n v="3057.5"/>
    <n v="210846.05000000002"/>
  </r>
  <r>
    <x v="6"/>
    <s v="Auburn School District"/>
    <n v="5082"/>
    <s v="Arthur Jacobsen Elementary"/>
    <n v="0.52470000000000006"/>
    <s v="Yes"/>
    <n v="327.29000000000002"/>
    <n v="0"/>
    <n v="327.29000000000002"/>
    <n v="1.1600000000000001"/>
    <n v="1.1600000000000001"/>
    <n v="327.29000000000002"/>
    <n v="0.96"/>
    <n v="72728"/>
    <n v="75419"/>
    <n v="80989.899999999994"/>
    <n v="2996.7000000000116"/>
    <n v="13659.84"/>
    <n v="0.2298"/>
    <n v="0.22339999999999999"/>
    <n v="32394.39"/>
    <n v="1399.78"/>
    <n v="312.70999999999998"/>
    <n v="1712.49"/>
    <n v="118093.48000000001"/>
  </r>
  <r>
    <x v="6"/>
    <s v="Auburn School District"/>
    <n v="5037"/>
    <s v="Auburn Mountainview High School"/>
    <n v="0.53410000000000002"/>
    <s v="Yes"/>
    <n v="1569.15"/>
    <n v="0"/>
    <n v="1569.15"/>
    <n v="1.1600000000000001"/>
    <n v="1.1600000000000001"/>
    <n v="1569.15"/>
    <n v="4.6029999999999998"/>
    <n v="72728"/>
    <n v="75419"/>
    <n v="388329.7"/>
    <n v="14368.539999999979"/>
    <n v="13659.84"/>
    <n v="0.2298"/>
    <n v="0.22339999999999999"/>
    <n v="155324.34"/>
    <n v="6711.64"/>
    <n v="1499.38"/>
    <n v="8211.02"/>
    <n v="566233.60000000009"/>
  </r>
  <r>
    <x v="6"/>
    <s v="Auburn School District"/>
    <n v="5664"/>
    <s v="Auburn Online"/>
    <n v="0.63739999999999997"/>
    <s v="Yes"/>
    <n v="265.66000000000003"/>
    <n v="0"/>
    <n v="265.66000000000003"/>
    <n v="1.1600000000000001"/>
    <n v="1.1600000000000001"/>
    <n v="265.66000000000003"/>
    <n v="0.77900000000000003"/>
    <n v="72728"/>
    <n v="75419"/>
    <n v="65719.929999999993"/>
    <n v="2431.7000000000116"/>
    <n v="13659.84"/>
    <n v="0.2298"/>
    <n v="0.22339999999999999"/>
    <n v="26286.7"/>
    <n v="1135.8599999999999"/>
    <n v="253.75"/>
    <n v="1389.61"/>
    <n v="95827.94"/>
  </r>
  <r>
    <x v="6"/>
    <s v="Auburn School District"/>
    <n v="5522"/>
    <s v="Auburn Opportunity Project"/>
    <n v="0.52039999999999997"/>
    <s v="Yes"/>
    <n v="35.040000000000006"/>
    <n v="0"/>
    <n v="35.040000000000006"/>
    <n v="1.1600000000000001"/>
    <n v="1.1600000000000001"/>
    <n v="35.040000000000006"/>
    <n v="0.10299999999999999"/>
    <n v="72728"/>
    <n v="75419"/>
    <n v="8689.5400000000009"/>
    <n v="321.51999999999862"/>
    <n v="13659.84"/>
    <n v="0.2298"/>
    <n v="0.22339999999999999"/>
    <n v="3475.65"/>
    <n v="150.18"/>
    <n v="33.549999999999997"/>
    <n v="183.73000000000002"/>
    <n v="12670.439999999999"/>
  </r>
  <r>
    <x v="6"/>
    <s v="Auburn School District"/>
    <n v="4474"/>
    <s v="Auburn Riverside High School"/>
    <n v="0.4244"/>
    <s v="No"/>
    <n v="1890.840000000000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2795"/>
    <s v="Auburn Senior High School"/>
    <n v="0.60919999999999996"/>
    <s v="Yes"/>
    <n v="1801.61"/>
    <n v="0"/>
    <n v="1801.61"/>
    <n v="1.1600000000000001"/>
    <n v="1.1600000000000001"/>
    <n v="1801.61"/>
    <n v="5.2850000000000001"/>
    <n v="72728"/>
    <n v="75419"/>
    <n v="445866.28"/>
    <n v="16497.439999999944"/>
    <n v="13659.84"/>
    <n v="0.2298"/>
    <n v="0.22339999999999999"/>
    <n v="178337.85"/>
    <n v="7706.06"/>
    <n v="1721.53"/>
    <n v="9427.59"/>
    <n v="650129.15999999992"/>
  </r>
  <r>
    <x v="6"/>
    <s v="Auburn School District"/>
    <n v="5610"/>
    <s v="Bowman Creek Elementary"/>
    <n v="0.3301"/>
    <s v="No"/>
    <n v="412.9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2394"/>
    <s v="Cascade Middle School"/>
    <n v="0.62809999999999999"/>
    <s v="Yes"/>
    <n v="899.97"/>
    <n v="0"/>
    <n v="899.97"/>
    <n v="1.1600000000000001"/>
    <n v="1.1600000000000001"/>
    <n v="899.97"/>
    <n v="2.64"/>
    <n v="72728"/>
    <n v="75419"/>
    <n v="222722.23"/>
    <n v="8240.9199999999837"/>
    <n v="13659.84"/>
    <n v="0.2298"/>
    <n v="0.22339999999999999"/>
    <n v="89084.57"/>
    <n v="3849.39"/>
    <n v="859.95"/>
    <n v="4709.34"/>
    <n v="324757.06000000006"/>
  </r>
  <r>
    <x v="6"/>
    <s v="Auburn School District"/>
    <n v="3439"/>
    <s v="Chinook Elementary School"/>
    <n v="0.64259999999999995"/>
    <s v="Yes"/>
    <n v="530.4"/>
    <n v="0"/>
    <n v="530.4"/>
    <n v="1.1600000000000001"/>
    <n v="1.1600000000000001"/>
    <n v="530.4"/>
    <n v="1.556"/>
    <n v="72728"/>
    <n v="75419"/>
    <n v="131271.13"/>
    <n v="4857.1499999999942"/>
    <n v="13659.84"/>
    <n v="0.2298"/>
    <n v="0.22339999999999999"/>
    <n v="52505.9"/>
    <n v="2268.8000000000002"/>
    <n v="506.85"/>
    <n v="2775.65"/>
    <n v="191409.83"/>
  </r>
  <r>
    <x v="6"/>
    <s v="Auburn School District"/>
    <n v="2932"/>
    <s v="Dick Scobee Elementary School"/>
    <n v="0.74970000000000003"/>
    <s v="Yes"/>
    <n v="763.64"/>
    <n v="0"/>
    <n v="763.64"/>
    <n v="1.1600000000000001"/>
    <n v="1.1600000000000001"/>
    <n v="763.64"/>
    <n v="2.2400000000000002"/>
    <n v="72728"/>
    <n v="75419"/>
    <n v="188976.44"/>
    <n v="6992.2900000000081"/>
    <n v="13659.84"/>
    <n v="0.2298"/>
    <n v="0.22339999999999999"/>
    <n v="75586.91"/>
    <n v="3266.15"/>
    <n v="729.66"/>
    <n v="3995.81"/>
    <n v="275551.45"/>
  </r>
  <r>
    <x v="6"/>
    <s v="Auburn School District"/>
    <n v="3745"/>
    <s v="Evergreen Heights Elementary"/>
    <n v="0.44259999999999999"/>
    <s v="No"/>
    <n v="419.47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3669"/>
    <s v="Gildo Rey Elementary School"/>
    <n v="0.72529999999999994"/>
    <s v="Yes"/>
    <n v="375.14"/>
    <n v="0"/>
    <n v="375.14"/>
    <n v="1.1600000000000001"/>
    <n v="1.1600000000000001"/>
    <n v="375.14"/>
    <n v="1.1000000000000001"/>
    <n v="72728"/>
    <n v="75419"/>
    <n v="92800.93"/>
    <n v="3433.7100000000064"/>
    <n v="13659.84"/>
    <n v="0.2298"/>
    <n v="0.22339999999999999"/>
    <n v="37118.57"/>
    <n v="1603.91"/>
    <n v="358.31"/>
    <n v="1962.22"/>
    <n v="135315.43000000002"/>
  </r>
  <r>
    <x v="6"/>
    <s v="Auburn School District"/>
    <n v="4347"/>
    <s v="Hazelwood Elementary School"/>
    <n v="0.42930000000000001"/>
    <s v="No"/>
    <n v="515.03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4417"/>
    <s v="Ilalko Elementary School"/>
    <n v="0.55830000000000002"/>
    <s v="Yes"/>
    <n v="471"/>
    <n v="0"/>
    <n v="471"/>
    <n v="1.1600000000000001"/>
    <n v="1.1600000000000001"/>
    <n v="471"/>
    <n v="1.3819999999999999"/>
    <n v="72728"/>
    <n v="75419"/>
    <n v="116591.71"/>
    <n v="4314"/>
    <n v="13659.84"/>
    <n v="0.2298"/>
    <n v="0.22339999999999999"/>
    <n v="46634.42"/>
    <n v="2015.1"/>
    <n v="450.17"/>
    <n v="2465.27"/>
    <n v="170005.4"/>
  </r>
  <r>
    <x v="6"/>
    <s v="Auburn School District"/>
    <n v="4120"/>
    <s v="Lake View Elementary School"/>
    <n v="0.3856"/>
    <s v="No"/>
    <n v="388.08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5051"/>
    <s v="Lakeland Hills Elementary"/>
    <n v="0.31219999999999998"/>
    <s v="No"/>
    <n v="528.7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"/>
    <s v="Auburn School District"/>
    <n v="3525"/>
    <s v="Lea Hill Elementary School"/>
    <n v="0.66269999999999996"/>
    <s v="Yes"/>
    <n v="537.35"/>
    <n v="0"/>
    <n v="537.35"/>
    <n v="1.1600000000000001"/>
    <n v="1.1600000000000001"/>
    <n v="537.35"/>
    <n v="1.5760000000000001"/>
    <n v="72728"/>
    <n v="75419"/>
    <n v="132958.42000000001"/>
    <n v="4919.5799999999872"/>
    <n v="13659.84"/>
    <n v="0.2298"/>
    <n v="0.22339999999999999"/>
    <n v="53180.79"/>
    <n v="2297.9699999999998"/>
    <n v="513.37"/>
    <n v="2811.3399999999997"/>
    <n v="193870.13"/>
  </r>
  <r>
    <x v="6"/>
    <s v="Auburn School District"/>
    <n v="4462"/>
    <s v="Mt Baker Middle School"/>
    <n v="0.52690000000000003"/>
    <s v="Yes"/>
    <n v="978.85"/>
    <n v="0"/>
    <n v="978.85"/>
    <n v="1.1600000000000001"/>
    <n v="1.1600000000000001"/>
    <n v="978.85"/>
    <n v="2.871"/>
    <n v="72728"/>
    <n v="75419"/>
    <n v="242210.42"/>
    <n v="8962"/>
    <n v="13659.84"/>
    <n v="0.2298"/>
    <n v="0.22339999999999999"/>
    <n v="96879.47"/>
    <n v="4186.21"/>
    <n v="935.2"/>
    <n v="5121.41"/>
    <n v="353173.3"/>
  </r>
  <r>
    <x v="6"/>
    <s v="Auburn School District"/>
    <n v="3169"/>
    <s v="Olympic Middle School"/>
    <n v="0.71499999999999997"/>
    <s v="Yes"/>
    <n v="900.78"/>
    <n v="0"/>
    <n v="900.78"/>
    <n v="1.1600000000000001"/>
    <n v="1.1600000000000001"/>
    <n v="900.78"/>
    <n v="2.6419999999999999"/>
    <n v="72728"/>
    <n v="75419"/>
    <n v="222890.96"/>
    <n v="8247.1600000000035"/>
    <n v="13659.84"/>
    <n v="0.2298"/>
    <n v="0.22339999999999999"/>
    <n v="89152.06"/>
    <n v="3852.3"/>
    <n v="860.6"/>
    <n v="4712.9000000000005"/>
    <n v="325003.08000000007"/>
  </r>
  <r>
    <x v="6"/>
    <s v="Auburn School District"/>
    <n v="3227"/>
    <s v="Pioneer Elementary School"/>
    <n v="0.71679999999999999"/>
    <s v="Yes"/>
    <n v="590.16"/>
    <n v="0"/>
    <n v="590.16"/>
    <n v="1.1600000000000001"/>
    <n v="1.1600000000000001"/>
    <n v="590.16"/>
    <n v="1.7310000000000001"/>
    <n v="72728"/>
    <n v="75419"/>
    <n v="146034.91"/>
    <n v="5403.429999999993"/>
    <n v="13659.84"/>
    <n v="0.2298"/>
    <n v="0.22339999999999999"/>
    <n v="58411.13"/>
    <n v="2523.9699999999998"/>
    <n v="563.85"/>
    <n v="3087.8199999999997"/>
    <n v="212937.29"/>
  </r>
  <r>
    <x v="6"/>
    <s v="Auburn School District"/>
    <n v="4385"/>
    <s v="Rainier Middle School"/>
    <n v="0.57930000000000004"/>
    <s v="Yes"/>
    <n v="947.95"/>
    <n v="0"/>
    <n v="947.95"/>
    <n v="1.1600000000000001"/>
    <n v="1.1600000000000001"/>
    <n v="947.95"/>
    <n v="2.7810000000000001"/>
    <n v="72728"/>
    <n v="75419"/>
    <n v="234617.62"/>
    <n v="8681.0599999999977"/>
    <n v="13659.84"/>
    <n v="0.2298"/>
    <n v="0.22339999999999999"/>
    <n v="93842.49"/>
    <n v="4054.98"/>
    <n v="905.88"/>
    <n v="4960.8599999999997"/>
    <n v="342102.02999999997"/>
  </r>
  <r>
    <x v="6"/>
    <s v="Auburn School District"/>
    <n v="2659"/>
    <s v="Terminal Park Elementary School"/>
    <n v="0.62570000000000003"/>
    <s v="Yes"/>
    <n v="315.43"/>
    <n v="0"/>
    <n v="315.43"/>
    <n v="1.1600000000000001"/>
    <n v="1.1600000000000001"/>
    <n v="315.43"/>
    <n v="0.92500000000000004"/>
    <n v="72728"/>
    <n v="75419"/>
    <n v="78037.14"/>
    <n v="2887.4499999999971"/>
    <n v="13659.84"/>
    <n v="0.2298"/>
    <n v="0.22339999999999999"/>
    <n v="31213.34"/>
    <n v="1348.74"/>
    <n v="301.31"/>
    <n v="1650.05"/>
    <n v="113787.98"/>
  </r>
  <r>
    <x v="6"/>
    <s v="Auburn School District"/>
    <n v="2326"/>
    <s v="Washington Elementary School"/>
    <n v="0.68799999999999994"/>
    <s v="Yes"/>
    <n v="469.71"/>
    <n v="0"/>
    <n v="469.71"/>
    <n v="1.1600000000000001"/>
    <n v="1.1600000000000001"/>
    <n v="469.71"/>
    <n v="1.3779999999999999"/>
    <n v="72728"/>
    <n v="75419"/>
    <n v="116254.25"/>
    <n v="4301.5099999999948"/>
    <n v="13659.84"/>
    <n v="0.2298"/>
    <n v="0.22339999999999999"/>
    <n v="46499.44"/>
    <n v="2009.26"/>
    <n v="448.87"/>
    <n v="2458.13"/>
    <n v="169513.33000000002"/>
  </r>
  <r>
    <x v="6"/>
    <s v="Auburn School District"/>
    <n v="2702"/>
    <s v="West Auburn Senior High School"/>
    <n v="0.72650000000000003"/>
    <s v="Yes"/>
    <n v="225.55"/>
    <n v="0"/>
    <n v="225.55"/>
    <n v="1.1600000000000001"/>
    <n v="1.1600000000000001"/>
    <n v="225.55"/>
    <n v="0.66200000000000003"/>
    <n v="72728"/>
    <n v="75419"/>
    <n v="55849.29"/>
    <n v="2066.4700000000012"/>
    <n v="13659.84"/>
    <n v="0.2298"/>
    <n v="0.22339999999999999"/>
    <n v="22338.63"/>
    <n v="965.26"/>
    <n v="215.64"/>
    <n v="1180.9000000000001"/>
    <n v="81435.289999999994"/>
  </r>
  <r>
    <x v="6"/>
    <s v="Auburn School District"/>
    <n v="5717"/>
    <s v="Willow Crest Elementary"/>
    <n v="0.46820000000000001"/>
    <s v="No"/>
    <n v="541.7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2395"/>
    <s v="Bainbridge High School"/>
    <n v="8.2600000000000007E-2"/>
    <s v="No"/>
    <n v="1206.9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1939"/>
    <s v="Bainbridge Special Education Services"/>
    <n v="1.9599999999999999E-2"/>
    <s v="No"/>
    <n v="5.5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3552"/>
    <s v="Capt Johnston Blakely Elem Sch"/>
    <n v="4.02E-2"/>
    <s v="No"/>
    <n v="349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3043"/>
    <s v="Capt. Charles Wilkes Elem School"/>
    <n v="4.4699999999999997E-2"/>
    <s v="No"/>
    <n v="330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1935"/>
    <s v="Eagle Harbor High School"/>
    <n v="0.20630000000000001"/>
    <s v="No"/>
    <n v="83.5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1841"/>
    <s v="Mosaic Home Education Partnership"/>
    <n v="5.6599999999999998E-2"/>
    <s v="No"/>
    <n v="36.1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1699"/>
    <s v="Odyssey Multiage Program"/>
    <n v="6.9400000000000003E-2"/>
    <s v="No"/>
    <n v="198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4062"/>
    <s v="Ordway Elementary"/>
    <n v="9.2700000000000005E-2"/>
    <s v="No"/>
    <n v="36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4542"/>
    <s v="Sakai Intermediate"/>
    <n v="6.3899999999999998E-2"/>
    <s v="No"/>
    <n v="439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7"/>
    <s v="Bainbridge Island School District"/>
    <n v="4505"/>
    <s v="Woodward Middle School"/>
    <n v="8.2799999999999999E-2"/>
    <s v="No"/>
    <n v="492.8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2671"/>
    <s v="Amboy Middle School"/>
    <n v="0.3674"/>
    <s v="No"/>
    <n v="547.7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2415"/>
    <s v="Battle Ground High School"/>
    <n v="0.30859999999999999"/>
    <s v="No"/>
    <n v="1747.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1836"/>
    <s v="CAM Academy"/>
    <n v="0.25380000000000003"/>
    <s v="No"/>
    <n v="492.8099999999999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4352"/>
    <s v="Captain Strong"/>
    <n v="0.34420000000000001"/>
    <s v="No"/>
    <n v="577.1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133"/>
    <s v="Chief Umtuch Middle"/>
    <n v="0.31519999999999998"/>
    <s v="No"/>
    <n v="553.0599999999999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089"/>
    <s v="Daybreak Middle"/>
    <n v="0.4199"/>
    <s v="No"/>
    <n v="43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090"/>
    <s v="Daybreak Primary"/>
    <n v="0.39"/>
    <s v="No"/>
    <n v="518.9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502"/>
    <s v="Daybreak Youth Services"/>
    <n v="0.44450000000000001"/>
    <s v="No"/>
    <n v="1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3018"/>
    <s v="Glenwood Heights Primary"/>
    <n v="0.44280000000000003"/>
    <s v="No"/>
    <n v="583.6699999999999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1875"/>
    <s v="Homelink River"/>
    <n v="0.28739999999999999"/>
    <s v="No"/>
    <n v="999.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3545"/>
    <s v="Laurin Middle School"/>
    <n v="0.43469999999999998"/>
    <s v="No"/>
    <n v="750.8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4144"/>
    <s v="Maple Grove Primary"/>
    <n v="0.4133"/>
    <s v="No"/>
    <n v="507.4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360"/>
    <s v="Open Doors Battle Ground"/>
    <n v="0.31480000000000002"/>
    <s v="No"/>
    <n v="19.5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3997"/>
    <s v="Pleasant Valley Middle"/>
    <n v="0.40600000000000003"/>
    <s v="No"/>
    <n v="396.0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3996"/>
    <s v="Pleasant Valley Primary"/>
    <n v="0.36070000000000002"/>
    <s v="No"/>
    <n v="547.8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4104"/>
    <s v="Prairie High School"/>
    <n v="0.33229999999999998"/>
    <s v="No"/>
    <n v="1549.1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4450"/>
    <s v="Summit View High School"/>
    <n v="0.39069999999999999"/>
    <s v="No"/>
    <n v="263.8999999999999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131"/>
    <s v="Tukes Valley Middle School"/>
    <n v="0.32879999999999998"/>
    <s v="No"/>
    <n v="459.1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5132"/>
    <s v="Tukes Valley Primary "/>
    <n v="0.29409999999999997"/>
    <s v="No"/>
    <n v="512.7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8"/>
    <s v="Battle Ground School District"/>
    <n v="2910"/>
    <s v="Yacolt Primary"/>
    <n v="0.32619999999999999"/>
    <s v="No"/>
    <n v="727.1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633"/>
    <s v="Ardmore Elementary School"/>
    <n v="0.37540000000000001"/>
    <s v="No"/>
    <n v="286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5240"/>
    <s v="Bellevue Big Picture School"/>
    <n v="0.1643"/>
    <s v="No"/>
    <n v="392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5714"/>
    <s v="Bellevue Digital Discovery"/>
    <n v="0"/>
    <s v="No"/>
    <n v="147.770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2701"/>
    <s v="Bellevue High School"/>
    <n v="0.1031"/>
    <s v="No"/>
    <n v="1517.7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705"/>
    <s v="Bennett Elementary School"/>
    <n v="7.2599999999999998E-2"/>
    <s v="No"/>
    <n v="432.3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742"/>
    <s v="Cherry Crest Elementary School"/>
    <n v="3.4000000000000002E-2"/>
    <s v="No"/>
    <n v="512.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338"/>
    <s v="Chinook Middle School"/>
    <n v="0.14549999999999999"/>
    <s v="No"/>
    <n v="816.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2847"/>
    <s v="Clyde Hill Elementary"/>
    <n v="8.8300000000000003E-2"/>
    <s v="No"/>
    <n v="405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036"/>
    <s v="Eastgate Elementary School"/>
    <n v="0.1226"/>
    <s v="No"/>
    <n v="282.1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2846"/>
    <s v="Enatai Elementary School"/>
    <n v="0.14460000000000001"/>
    <s v="No"/>
    <n v="364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5325"/>
    <s v="Grad Alliance Program"/>
    <n v="2.2200000000000001E-2"/>
    <s v="No"/>
    <n v="21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166"/>
    <s v="Highland Middle School"/>
    <n v="0.51439999999999997"/>
    <s v="Yes"/>
    <n v="625.42999999999995"/>
    <n v="0"/>
    <n v="625.42999999999995"/>
    <n v="1.18"/>
    <n v="1.18"/>
    <n v="625.42999999999995"/>
    <n v="1.835"/>
    <n v="72728"/>
    <n v="75419"/>
    <n v="157477.94"/>
    <n v="5826.820000000007"/>
    <n v="13659.84"/>
    <n v="0.2298"/>
    <n v="0.22339999999999999"/>
    <n v="62555.95"/>
    <n v="2721.75"/>
    <n v="608.04"/>
    <n v="3329.79"/>
    <n v="229190.50000000003"/>
  </r>
  <r>
    <x v="9"/>
    <s v="Bellevue School District"/>
    <n v="3588"/>
    <s v="Interlake Senior High School"/>
    <n v="0.2135"/>
    <s v="No"/>
    <n v="1541.37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522"/>
    <s v="International School"/>
    <n v="7.3899999999999993E-2"/>
    <s v="No"/>
    <n v="587.1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5308"/>
    <s v="Jing Mei Elementary School"/>
    <n v="6.0900000000000003E-2"/>
    <s v="No"/>
    <n v="438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225"/>
    <s v="Lake Hills Elementary"/>
    <n v="0.5454"/>
    <s v="Yes"/>
    <n v="400.18"/>
    <n v="0"/>
    <n v="400.18"/>
    <n v="1.18"/>
    <n v="1.18"/>
    <n v="400.18"/>
    <n v="1.1739999999999999"/>
    <n v="72728"/>
    <n v="75419"/>
    <n v="100751.55"/>
    <n v="3727.8999999999942"/>
    <n v="13659.84"/>
    <n v="0.2298"/>
    <n v="0.22339999999999999"/>
    <n v="40022.17"/>
    <n v="1741.32"/>
    <n v="389.01"/>
    <n v="2130.33"/>
    <n v="146631.94999999998"/>
  </r>
  <r>
    <x v="9"/>
    <s v="Bellevue School District"/>
    <n v="3436"/>
    <s v="Medina Elementary School"/>
    <n v="2.0799999999999999E-2"/>
    <s v="No"/>
    <n v="45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437"/>
    <s v="Newport Heights Elementary"/>
    <n v="0.19769999999999999"/>
    <s v="No"/>
    <n v="381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486"/>
    <s v="Newport Senior High School"/>
    <n v="9.9099999999999994E-2"/>
    <s v="No"/>
    <n v="1773.62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631"/>
    <s v="Odle Middle School"/>
    <n v="0.17730000000000001"/>
    <s v="No"/>
    <n v="879.2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168"/>
    <s v="Phantom Lake Elementary"/>
    <n v="0.22489999999999999"/>
    <s v="No"/>
    <n v="343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224"/>
    <s v="Puesta del Sol Elementary School"/>
    <n v="0.11"/>
    <s v="No"/>
    <n v="444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282"/>
    <s v="Sammamish Senior High"/>
    <n v="0.33050000000000002"/>
    <s v="No"/>
    <n v="1288.35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339"/>
    <s v="Sherwood Forest Elementary"/>
    <n v="0.4652"/>
    <s v="No"/>
    <n v="342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789"/>
    <s v="Somerset Elementary School"/>
    <n v="4.7800000000000002E-2"/>
    <s v="No"/>
    <n v="631.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634"/>
    <s v="Spiritridge Elementary School"/>
    <n v="0.10390000000000001"/>
    <s v="No"/>
    <n v="580.42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100"/>
    <s v="Stevenson Elementary"/>
    <n v="0.43819999999999998"/>
    <s v="No"/>
    <n v="457.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435"/>
    <s v="Tillicum Middle School"/>
    <n v="0.14130000000000001"/>
    <s v="No"/>
    <n v="688.1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283"/>
    <s v="Tyee Middle School"/>
    <n v="0.1293"/>
    <s v="No"/>
    <n v="883.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5508"/>
    <s v="Wilburton Elementary School"/>
    <n v="0.17269999999999999"/>
    <s v="No"/>
    <n v="356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"/>
    <s v="Bellevue School District"/>
    <n v="3167"/>
    <s v="Woodridge Elementary"/>
    <n v="0.16270000000000001"/>
    <s v="No"/>
    <n v="308.3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3200"/>
    <s v="Alderwood Elementary School"/>
    <n v="0.57989999999999997"/>
    <s v="Yes"/>
    <n v="274.60000000000002"/>
    <n v="0"/>
    <n v="274.60000000000002"/>
    <n v="1.1000000000000001"/>
    <n v="1.1000000000000001"/>
    <n v="274.60000000000002"/>
    <n v="0.80500000000000005"/>
    <n v="72728"/>
    <n v="75419"/>
    <n v="64400.639999999999"/>
    <n v="2382.8800000000047"/>
    <n v="13659.84"/>
    <n v="0.2298"/>
    <n v="0.22339999999999999"/>
    <n v="26327.77"/>
    <n v="1113.06"/>
    <n v="248.66"/>
    <n v="1361.72"/>
    <n v="94473.010000000009"/>
  </r>
  <r>
    <x v="10"/>
    <s v="Bellingham School District"/>
    <n v="5366"/>
    <s v="Bellingham Family Partnership Program"/>
    <n v="0.18129999999999999"/>
    <s v="No"/>
    <n v="277.4100000000000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553"/>
    <s v="Bellingham High School"/>
    <n v="0.29360000000000003"/>
    <s v="No"/>
    <n v="1137.139999999999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5340"/>
    <s v="Bellingham Re-Engagement Program"/>
    <n v="0.40200000000000002"/>
    <s v="No"/>
    <n v="96.570000000000007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431"/>
    <s v="Birchwood Elementary School"/>
    <n v="0.50339999999999996"/>
    <s v="Yes"/>
    <n v="361.9"/>
    <n v="0"/>
    <n v="361.9"/>
    <n v="1.1000000000000001"/>
    <n v="1.1000000000000001"/>
    <n v="361.9"/>
    <n v="1.0620000000000001"/>
    <n v="72728"/>
    <n v="75419"/>
    <n v="84960.85"/>
    <n v="3143.6299999999901"/>
    <n v="13659.84"/>
    <n v="0.2298"/>
    <n v="0.22339999999999999"/>
    <n v="34733.040000000001"/>
    <n v="1468.41"/>
    <n v="328.04"/>
    <n v="1796.45"/>
    <n v="124633.97"/>
  </r>
  <r>
    <x v="10"/>
    <s v="Bellingham School District"/>
    <n v="2817"/>
    <s v="Carl Cozier Elementary School"/>
    <n v="0.40310000000000001"/>
    <s v="No"/>
    <n v="323.68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365"/>
    <s v="Columbia Elementary School"/>
    <n v="0.19989999999999999"/>
    <s v="No"/>
    <n v="233.3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5239"/>
    <s v="Cordata Elementary School"/>
    <n v="0.60550000000000004"/>
    <s v="Yes"/>
    <n v="374.4"/>
    <n v="0"/>
    <n v="374.4"/>
    <n v="1.1000000000000001"/>
    <n v="1.1000000000000001"/>
    <n v="374.4"/>
    <n v="1.0980000000000001"/>
    <n v="72728"/>
    <n v="75419"/>
    <n v="87840.88"/>
    <n v="3250.1900000000023"/>
    <n v="13659.84"/>
    <n v="0.2298"/>
    <n v="0.22339999999999999"/>
    <n v="35910.43"/>
    <n v="1518.18"/>
    <n v="339.16"/>
    <n v="1857.3400000000001"/>
    <n v="128858.84"/>
  </r>
  <r>
    <x v="10"/>
    <s v="Bellingham School District"/>
    <n v="2066"/>
    <s v="Fairhaven Middle School"/>
    <n v="0.25609999999999999"/>
    <s v="No"/>
    <n v="595.8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262"/>
    <s v="Geneva Elementary School"/>
    <n v="0.23530000000000001"/>
    <s v="No"/>
    <n v="431.3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3134"/>
    <s v="Happy Valley Elementary School"/>
    <n v="0.27250000000000002"/>
    <s v="No"/>
    <n v="447.76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4442"/>
    <s v="Kulshan Middle School"/>
    <n v="0.32529999999999998"/>
    <s v="No"/>
    <n v="623.8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225"/>
    <s v="Lowell Elementary School "/>
    <n v="0.28179999999999999"/>
    <s v="No"/>
    <n v="305.1600000000000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4571"/>
    <s v="Northern Heights Elementary Schl"/>
    <n v="0.2591"/>
    <s v="No"/>
    <n v="411.17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1647"/>
    <s v="Options High School"/>
    <n v="0.53649999999999998"/>
    <s v="Yes"/>
    <n v="232.02"/>
    <n v="0"/>
    <n v="232.02"/>
    <n v="1.1000000000000001"/>
    <n v="1.1000000000000001"/>
    <n v="232.02"/>
    <n v="0.68100000000000005"/>
    <n v="72728"/>
    <n v="75419"/>
    <n v="54480.54"/>
    <n v="2015.8300000000017"/>
    <n v="13659.84"/>
    <n v="0.2298"/>
    <n v="0.22339999999999999"/>
    <n v="22272.32"/>
    <n v="941.61"/>
    <n v="210.36"/>
    <n v="1151.97"/>
    <n v="79920.66"/>
  </r>
  <r>
    <x v="10"/>
    <s v="Bellingham School District"/>
    <n v="3202"/>
    <s v="Parkview Elementary School"/>
    <n v="0.26719999999999999"/>
    <s v="No"/>
    <n v="396.3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067"/>
    <s v="Roosevelt Elementary School"/>
    <n v="0.4425"/>
    <s v="No"/>
    <n v="378.02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3576"/>
    <s v="Sehome High School"/>
    <n v="0.214"/>
    <s v="No"/>
    <n v="1106.9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3201"/>
    <s v="Shuksan Middle School"/>
    <n v="0.51170000000000004"/>
    <s v="Yes"/>
    <n v="568.12"/>
    <n v="0"/>
    <n v="568.12"/>
    <n v="1.1000000000000001"/>
    <n v="1.1000000000000001"/>
    <n v="568.12"/>
    <n v="1.6659999999999999"/>
    <n v="72728"/>
    <n v="75419"/>
    <n v="133281.32999999999"/>
    <n v="4931.5299999999988"/>
    <n v="13659.84"/>
    <n v="0.2298"/>
    <n v="0.22339999999999999"/>
    <n v="54487.05"/>
    <n v="2303.5500000000002"/>
    <n v="514.61"/>
    <n v="2818.1600000000003"/>
    <n v="195518.07"/>
  </r>
  <r>
    <x v="10"/>
    <s v="Bellingham School District"/>
    <n v="2175"/>
    <s v="Silver Beach Elementary School"/>
    <n v="0.14710000000000001"/>
    <s v="No"/>
    <n v="319.86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4515"/>
    <s v="Squalicum High School"/>
    <n v="0.35389999999999999"/>
    <s v="No"/>
    <n v="1201.2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387"/>
    <s v="Sunnyland Elementary School"/>
    <n v="0.33889999999999998"/>
    <s v="No"/>
    <n v="314.29000000000002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1799"/>
    <s v="Visions (Seamar Youth Center)"/>
    <n v="0.2051"/>
    <s v="No"/>
    <n v="4.9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5125"/>
    <s v="Wade King Elementary School"/>
    <n v="0.18440000000000001"/>
    <s v="No"/>
    <n v="342.3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"/>
    <s v="Bellingham School District"/>
    <n v="2075"/>
    <s v="Whatcom Middle School"/>
    <n v="0.29870000000000002"/>
    <s v="No"/>
    <n v="593.4500000000000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1"/>
    <s v="Benge School District"/>
    <n v="3142"/>
    <s v="Benge Elementary"/>
    <n v="7.4099999999999999E-2"/>
    <s v="No"/>
    <n v="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372"/>
    <s v="Acceleration Academy"/>
    <n v="0.44769999999999999"/>
    <s v="No"/>
    <n v="311.70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471"/>
    <s v="Bethel Elementary Learning Academy"/>
    <n v="0.2382"/>
    <s v="No"/>
    <n v="18.829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2807"/>
    <s v="Bethel High School"/>
    <n v="0.47320000000000001"/>
    <s v="No"/>
    <n v="1653.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3250"/>
    <s v="Bethel Middle School"/>
    <n v="0.64"/>
    <s v="Yes"/>
    <n v="680.44"/>
    <n v="0"/>
    <n v="680.44"/>
    <n v="1"/>
    <n v="1"/>
    <n v="680.44"/>
    <n v="1.996"/>
    <n v="72728"/>
    <n v="75419"/>
    <n v="145165.09"/>
    <n v="5371.2300000000105"/>
    <n v="13659.84"/>
    <n v="0.2298"/>
    <n v="0.22339999999999999"/>
    <n v="61823.91"/>
    <n v="2508.94"/>
    <n v="560.5"/>
    <n v="3069.44"/>
    <n v="215429.67"/>
  </r>
  <r>
    <x v="12"/>
    <s v="Bethel School District"/>
    <n v="5633"/>
    <s v="Bethel Virtual Academy"/>
    <n v="0.5393"/>
    <s v="Yes"/>
    <n v="534.65"/>
    <n v="0"/>
    <n v="534.65"/>
    <n v="1"/>
    <n v="1"/>
    <n v="534.65"/>
    <n v="1.5680000000000001"/>
    <n v="72728"/>
    <n v="75419"/>
    <n v="114037.5"/>
    <n v="4219.4900000000052"/>
    <n v="13659.84"/>
    <n v="0.2298"/>
    <n v="0.22339999999999999"/>
    <n v="48567.08"/>
    <n v="1970.95"/>
    <n v="440.31"/>
    <n v="2411.2600000000002"/>
    <n v="169235.33000000002"/>
  </r>
  <r>
    <x v="12"/>
    <s v="Bethel School District"/>
    <n v="4296"/>
    <s v="Camas Prairie Elementary"/>
    <n v="0.55689999999999995"/>
    <s v="Yes"/>
    <n v="527.29"/>
    <n v="0"/>
    <n v="527.29"/>
    <n v="1"/>
    <n v="1"/>
    <n v="527.29"/>
    <n v="1.5469999999999999"/>
    <n v="72728"/>
    <n v="75419"/>
    <n v="112510.22"/>
    <n v="4162.9700000000012"/>
    <n v="13659.84"/>
    <n v="0.2298"/>
    <n v="0.22339999999999999"/>
    <n v="47916.63"/>
    <n v="1944.55"/>
    <n v="434.41"/>
    <n v="2378.96"/>
    <n v="166968.78"/>
  </r>
  <r>
    <x v="12"/>
    <s v="Bethel School District"/>
    <n v="4186"/>
    <s v="Cedarcrest Middle School"/>
    <n v="0.55830000000000002"/>
    <s v="Yes"/>
    <n v="756.77"/>
    <n v="0"/>
    <n v="756.77"/>
    <n v="1"/>
    <n v="1"/>
    <n v="756.77"/>
    <n v="2.2200000000000002"/>
    <n v="72728"/>
    <n v="75419"/>
    <n v="161456.16"/>
    <n v="5974.0199999999895"/>
    <n v="13659.84"/>
    <n v="0.2298"/>
    <n v="0.22339999999999999"/>
    <n v="68762.070000000007"/>
    <n v="2790.5"/>
    <n v="623.4"/>
    <n v="3413.9"/>
    <n v="239606.15"/>
  </r>
  <r>
    <x v="12"/>
    <s v="Bethel School District"/>
    <n v="4331"/>
    <s v="Centennial Elementary Bethel"/>
    <n v="0.53110000000000002"/>
    <s v="Yes"/>
    <n v="552.86"/>
    <n v="0"/>
    <n v="552.86"/>
    <n v="1"/>
    <n v="1"/>
    <n v="552.86"/>
    <n v="1.6220000000000001"/>
    <n v="72728"/>
    <n v="75419"/>
    <n v="117964.82"/>
    <n v="4364.7999999999884"/>
    <n v="13659.84"/>
    <n v="0.2298"/>
    <n v="0.22339999999999999"/>
    <n v="50239.67"/>
    <n v="2038.83"/>
    <n v="455.47"/>
    <n v="2494.3000000000002"/>
    <n v="175063.58999999997"/>
  </r>
  <r>
    <x v="12"/>
    <s v="Bethel School District"/>
    <n v="1510"/>
    <s v="Challenger High School"/>
    <n v="0.59050000000000002"/>
    <s v="Yes"/>
    <n v="296.45"/>
    <n v="0"/>
    <n v="296.45"/>
    <n v="1"/>
    <n v="1"/>
    <n v="296.45"/>
    <n v="0.87"/>
    <n v="72728"/>
    <n v="75419"/>
    <n v="63273.36"/>
    <n v="2341.1699999999983"/>
    <n v="13659.84"/>
    <n v="0.2298"/>
    <n v="0.22339999999999999"/>
    <n v="26947.3"/>
    <n v="1093.58"/>
    <n v="244.31"/>
    <n v="1337.8899999999999"/>
    <n v="93899.72"/>
  </r>
  <r>
    <x v="12"/>
    <s v="Bethel School District"/>
    <n v="3649"/>
    <s v="Chester H Thompson Elementary"/>
    <n v="0.62080000000000002"/>
    <s v="Yes"/>
    <n v="627.39"/>
    <n v="0"/>
    <n v="627.39"/>
    <n v="1"/>
    <n v="1"/>
    <n v="627.39"/>
    <n v="1.84"/>
    <n v="72728"/>
    <n v="75419"/>
    <n v="133819.51999999999"/>
    <n v="4951.4400000000023"/>
    <n v="13659.84"/>
    <n v="0.2298"/>
    <n v="0.22339999999999999"/>
    <n v="56991.98"/>
    <n v="2312.85"/>
    <n v="516.69000000000005"/>
    <n v="2829.54"/>
    <n v="198592.48"/>
  </r>
  <r>
    <x v="12"/>
    <s v="Bethel School District"/>
    <n v="2576"/>
    <s v="Clover Creek Elementary"/>
    <n v="0.42420000000000002"/>
    <s v="No"/>
    <n v="632.8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578"/>
    <s v="Cougar Mountain Middle School"/>
    <n v="0.46210000000000001"/>
    <s v="No"/>
    <n v="605.4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2877"/>
    <s v="Elk Plain School of Choice"/>
    <n v="0.31969999999999998"/>
    <s v="No"/>
    <n v="563.200000000000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099"/>
    <s v="Evergreen Elementary"/>
    <n v="0.55179999999999996"/>
    <s v="Yes"/>
    <n v="543.74"/>
    <n v="0"/>
    <n v="543.74"/>
    <n v="1"/>
    <n v="1"/>
    <n v="543.74"/>
    <n v="1.595"/>
    <n v="72728"/>
    <n v="75419"/>
    <n v="116001.16"/>
    <n v="4292.1499999999942"/>
    <n v="13659.84"/>
    <n v="0.2298"/>
    <n v="0.22339999999999999"/>
    <n v="49403.38"/>
    <n v="2004.89"/>
    <n v="447.89"/>
    <n v="2452.7800000000002"/>
    <n v="172149.47"/>
  </r>
  <r>
    <x v="12"/>
    <s v="Bethel School District"/>
    <n v="5159"/>
    <s v="Frederickson Elementary"/>
    <n v="0.45760000000000001"/>
    <s v="No"/>
    <n v="524.2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407"/>
    <s v="Frontier Middle School"/>
    <n v="0.4"/>
    <s v="No"/>
    <n v="636.190000000000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297"/>
    <s v="Graham Elementary"/>
    <n v="0.35360000000000003"/>
    <s v="No"/>
    <n v="539.9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033"/>
    <s v="Graham Kapowsin High School"/>
    <n v="0.40460000000000002"/>
    <s v="No"/>
    <n v="1954.3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2748"/>
    <s v="Kapowsin Elementary"/>
    <n v="0.37419999999999998"/>
    <s v="No"/>
    <n v="340.6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635"/>
    <s v="Katherine G. Johnson Elementary School"/>
    <n v="0.20480000000000001"/>
    <s v="No"/>
    <n v="550.429999999999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206"/>
    <s v="Liberty Middle School"/>
    <n v="0.50129999999999997"/>
    <s v="Yes"/>
    <n v="926.97"/>
    <n v="0"/>
    <n v="926.97"/>
    <n v="1"/>
    <n v="1"/>
    <n v="926.97"/>
    <n v="2.7189999999999999"/>
    <n v="72728"/>
    <n v="75419"/>
    <n v="197747.43"/>
    <n v="7316.8300000000163"/>
    <n v="13659.84"/>
    <n v="0.2298"/>
    <n v="0.22339999999999999"/>
    <n v="84218.04"/>
    <n v="3417.74"/>
    <n v="763.52"/>
    <n v="4181.26"/>
    <n v="293463.56"/>
  </r>
  <r>
    <x v="12"/>
    <s v="Bethel School District"/>
    <n v="4102"/>
    <s v="Naches Trail Elementary"/>
    <n v="0.50280000000000002"/>
    <s v="Yes"/>
    <n v="450.57"/>
    <n v="0"/>
    <n v="450.57"/>
    <n v="1"/>
    <n v="1"/>
    <n v="450.57"/>
    <n v="1.3220000000000001"/>
    <n v="72728"/>
    <n v="75419"/>
    <n v="96146.42"/>
    <n v="3557.5"/>
    <n v="13659.84"/>
    <n v="0.2298"/>
    <n v="0.22339999999999999"/>
    <n v="40947.5"/>
    <n v="1661.73"/>
    <n v="371.23"/>
    <n v="2032.96"/>
    <n v="142684.37999999998"/>
  </r>
  <r>
    <x v="12"/>
    <s v="Bethel School District"/>
    <n v="5160"/>
    <s v="Nelson Elementary School"/>
    <n v="0.34470000000000001"/>
    <s v="No"/>
    <n v="713.7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538"/>
    <s v="North Star Elementary"/>
    <n v="0.42659999999999998"/>
    <s v="No"/>
    <n v="470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961"/>
    <s v="Pierce County Skills Center"/>
    <n v="5.1000000000000004E-3"/>
    <s v="No"/>
    <n v="320.5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381"/>
    <s v="Pioneer Valley Elementary"/>
    <n v="0.4365"/>
    <s v="No"/>
    <n v="511.2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5665"/>
    <s v="Pre-Primary School"/>
    <n v="9.3200000000000005E-2"/>
    <s v="No"/>
    <n v="59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4227"/>
    <s v="Rocky Ridge Elementary"/>
    <n v="0.46010000000000001"/>
    <s v="No"/>
    <n v="411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"/>
    <s v="Bethel School District"/>
    <n v="2543"/>
    <s v="Roy Elementary"/>
    <n v="0.49280000000000002"/>
    <s v="Yes"/>
    <n v="302.43"/>
    <n v="0"/>
    <n v="302.43"/>
    <n v="1"/>
    <n v="1"/>
    <n v="302.43"/>
    <n v="0.88700000000000001"/>
    <n v="72728"/>
    <n v="75419"/>
    <n v="64509.74"/>
    <n v="2386.9099999999962"/>
    <n v="13659.84"/>
    <n v="0.2298"/>
    <n v="0.22339999999999999"/>
    <n v="27473.85"/>
    <n v="1114.94"/>
    <n v="249.08"/>
    <n v="1364.02"/>
    <n v="95734.52"/>
  </r>
  <r>
    <x v="12"/>
    <s v="Bethel School District"/>
    <n v="4103"/>
    <s v="Shining Mountain Elementary"/>
    <n v="0.51659999999999995"/>
    <s v="Yes"/>
    <n v="612.71"/>
    <n v="0"/>
    <n v="612.71"/>
    <n v="1"/>
    <n v="1"/>
    <n v="612.71"/>
    <n v="1.7969999999999999"/>
    <n v="72728"/>
    <n v="75419"/>
    <n v="130692.22"/>
    <n v="4835.7200000000012"/>
    <n v="13659.84"/>
    <n v="0.2298"/>
    <n v="0.22339999999999999"/>
    <n v="55660.1"/>
    <n v="2258.8000000000002"/>
    <n v="504.62"/>
    <n v="2763.42"/>
    <n v="193951.46000000002"/>
  </r>
  <r>
    <x v="12"/>
    <s v="Bethel School District"/>
    <n v="2399"/>
    <s v="Spanaway Elementary"/>
    <n v="0.59240000000000004"/>
    <s v="Yes"/>
    <n v="357.86"/>
    <n v="0"/>
    <n v="357.86"/>
    <n v="1"/>
    <n v="1"/>
    <n v="357.86"/>
    <n v="1.05"/>
    <n v="72728"/>
    <n v="75419"/>
    <n v="76364.399999999994"/>
    <n v="2825.5500000000029"/>
    <n v="13659.84"/>
    <n v="0.2298"/>
    <n v="0.22339999999999999"/>
    <n v="32522.6"/>
    <n v="1319.83"/>
    <n v="294.85000000000002"/>
    <n v="1614.6799999999998"/>
    <n v="113327.23"/>
  </r>
  <r>
    <x v="12"/>
    <s v="Bethel School District"/>
    <n v="4158"/>
    <s v="Spanaway Lake High School"/>
    <n v="0.57340000000000002"/>
    <s v="Yes"/>
    <n v="1746.61"/>
    <n v="0"/>
    <n v="1746.61"/>
    <n v="1"/>
    <n v="1"/>
    <n v="1746.61"/>
    <n v="5.1230000000000002"/>
    <n v="72728"/>
    <n v="75419"/>
    <n v="372585.54"/>
    <n v="13786"/>
    <n v="13659.84"/>
    <n v="0.2298"/>
    <n v="0.22339999999999999"/>
    <n v="158679.31"/>
    <n v="6439.53"/>
    <n v="1438.59"/>
    <n v="7878.12"/>
    <n v="552928.97"/>
  </r>
  <r>
    <x v="12"/>
    <s v="Bethel School District"/>
    <n v="3751"/>
    <s v="Spanaway Middle School"/>
    <n v="0.65280000000000005"/>
    <s v="Yes"/>
    <n v="716.22"/>
    <n v="0"/>
    <n v="716.22"/>
    <n v="1"/>
    <n v="1"/>
    <n v="716.22"/>
    <n v="2.101"/>
    <n v="72728"/>
    <n v="75419"/>
    <n v="152801.53"/>
    <n v="5653.7900000000081"/>
    <n v="13659.84"/>
    <n v="0.2298"/>
    <n v="0.22339999999999999"/>
    <n v="65076.17"/>
    <n v="2640.92"/>
    <n v="589.98"/>
    <n v="3230.9"/>
    <n v="226762.39"/>
  </r>
  <r>
    <x v="12"/>
    <s v="Bethel School District"/>
    <n v="1560"/>
    <s v="Thompson Preschool"/>
    <n v="0.37840000000000001"/>
    <s v="No"/>
    <n v="33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3"/>
    <s v="Bickleton School District"/>
    <n v="3392"/>
    <s v="Bickleton Elementary &amp; High Schl"/>
    <n v="0.32029999999999997"/>
    <s v="No"/>
    <n v="103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2713"/>
    <s v="Blaine Elementary School"/>
    <n v="0.49220000000000003"/>
    <s v="No"/>
    <n v="462.06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3136"/>
    <s v="Blaine High School"/>
    <n v="0.42599999999999999"/>
    <s v="No"/>
    <n v="613.61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5021"/>
    <s v="Blaine Home Connections"/>
    <n v="0.28089999999999998"/>
    <s v="No"/>
    <n v="57.7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3796"/>
    <s v="Blaine Middle School"/>
    <n v="0.4859"/>
    <s v="No"/>
    <n v="455.4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4476"/>
    <s v="Blaine Primary School"/>
    <n v="0.45079999999999998"/>
    <s v="No"/>
    <n v="426.2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4"/>
    <s v="Blaine School District"/>
    <n v="5465"/>
    <s v="Blaine Re-Engagement"/>
    <n v="0.63370000000000004"/>
    <s v="Yes"/>
    <n v="9.86"/>
    <n v="0"/>
    <n v="9.86"/>
    <n v="1.1200000000000001"/>
    <n v="1.1600000000000001"/>
    <n v="9.86"/>
    <n v="2.9000000000000001E-2"/>
    <n v="72728"/>
    <n v="75419"/>
    <n v="2362.21"/>
    <n v="174.88999999999987"/>
    <n v="13659.84"/>
    <n v="0.2298"/>
    <n v="0.22339999999999999"/>
    <n v="978.04"/>
    <n v="42.28"/>
    <n v="9.4499999999999993"/>
    <n v="51.730000000000004"/>
    <n v="3566.87"/>
  </r>
  <r>
    <x v="14"/>
    <s v="Blaine School District"/>
    <n v="4459"/>
    <s v="Point Roberts Primary"/>
    <n v="8.6300000000000002E-2"/>
    <s v="No"/>
    <n v="9.86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"/>
    <s v="Boistfort School District"/>
    <n v="2516"/>
    <s v="Boistfort Elem"/>
    <n v="0.46189999999999998"/>
    <s v="No"/>
    <n v="73.2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"/>
    <s v="Bremerton School District"/>
    <n v="3641"/>
    <s v="Armin Jahr Elementary"/>
    <n v="0.70789999999999997"/>
    <s v="Yes"/>
    <n v="373.26"/>
    <n v="0"/>
    <n v="373.26"/>
    <n v="1.18"/>
    <n v="1.18"/>
    <n v="373.26"/>
    <n v="1.095"/>
    <n v="72728"/>
    <n v="75419"/>
    <n v="93971.85"/>
    <n v="3477.0399999999936"/>
    <n v="13659.84"/>
    <n v="0.2298"/>
    <n v="0.22339999999999999"/>
    <n v="37329.03"/>
    <n v="1624.15"/>
    <n v="362.84"/>
    <n v="1986.99"/>
    <n v="136764.90999999997"/>
  </r>
  <r>
    <x v="16"/>
    <s v="Bremerton School District"/>
    <n v="3109"/>
    <s v="Bremerton High School"/>
    <n v="0.62050000000000005"/>
    <s v="Yes"/>
    <n v="1179.17"/>
    <n v="0"/>
    <n v="1179.17"/>
    <n v="1.18"/>
    <n v="1.18"/>
    <n v="1179.17"/>
    <n v="3.4590000000000001"/>
    <n v="72728"/>
    <n v="75419"/>
    <n v="296848.06"/>
    <n v="10983.640000000014"/>
    <n v="13659.84"/>
    <n v="0.2298"/>
    <n v="0.22339999999999999"/>
    <n v="117918.82"/>
    <n v="5130.53"/>
    <n v="1146.1600000000001"/>
    <n v="6276.69"/>
    <n v="432027.21"/>
  </r>
  <r>
    <x v="16"/>
    <s v="Bremerton School District"/>
    <n v="1749"/>
    <s v="Bremerton Home Link Program"/>
    <n v="0.37540000000000001"/>
    <s v="No"/>
    <n v="59.1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"/>
    <s v="Bremerton School District"/>
    <n v="3108"/>
    <s v="Crownhill Elementary School"/>
    <n v="0.56100000000000005"/>
    <s v="Yes"/>
    <n v="324.56"/>
    <n v="0"/>
    <n v="324.56"/>
    <n v="1.18"/>
    <n v="1.18"/>
    <n v="324.56"/>
    <n v="0.95199999999999996"/>
    <n v="72728"/>
    <n v="75419"/>
    <n v="81699.73"/>
    <n v="3022.9600000000064"/>
    <n v="13659.84"/>
    <n v="0.2298"/>
    <n v="0.22339999999999999"/>
    <n v="32454.09"/>
    <n v="1412.04"/>
    <n v="315.45"/>
    <n v="1727.49"/>
    <n v="118904.27"/>
  </r>
  <r>
    <x v="16"/>
    <s v="Bremerton School District"/>
    <n v="4421"/>
    <s v="Kitsap Lake Elementary"/>
    <n v="0.4365"/>
    <s v="No"/>
    <n v="344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"/>
    <s v="Bremerton School District"/>
    <n v="4441"/>
    <s v="Mountain View Middle School"/>
    <n v="0.66269999999999996"/>
    <s v="Yes"/>
    <n v="830.11"/>
    <n v="0"/>
    <n v="830.11"/>
    <n v="1.18"/>
    <n v="1.18"/>
    <n v="830.11"/>
    <n v="2.4350000000000001"/>
    <n v="72728"/>
    <n v="75419"/>
    <n v="208969.36"/>
    <n v="7732.0500000000175"/>
    <n v="13659.84"/>
    <n v="0.2298"/>
    <n v="0.22339999999999999"/>
    <n v="83010.210000000006"/>
    <n v="3611.69"/>
    <n v="806.85"/>
    <n v="4418.54"/>
    <n v="304130.15999999997"/>
  </r>
  <r>
    <x v="16"/>
    <s v="Bremerton School District"/>
    <n v="3171"/>
    <s v="Naval Avenue Elementary School"/>
    <n v="0.59699999999999998"/>
    <s v="Yes"/>
    <n v="310.43"/>
    <n v="0"/>
    <n v="310.43"/>
    <n v="1.18"/>
    <n v="1.18"/>
    <n v="310.43"/>
    <n v="0.91100000000000003"/>
    <n v="72728"/>
    <n v="75419"/>
    <n v="78181.149999999994"/>
    <n v="2892.7700000000041"/>
    <n v="13659.84"/>
    <n v="0.2298"/>
    <n v="0.22339999999999999"/>
    <n v="31056.39"/>
    <n v="1351.23"/>
    <n v="301.86"/>
    <n v="1653.0900000000001"/>
    <n v="113783.4"/>
  </r>
  <r>
    <x v="16"/>
    <s v="Bremerton School District"/>
    <n v="1737"/>
    <s v="Renaissance Alternative High School"/>
    <n v="0.75439999999999996"/>
    <s v="Yes"/>
    <n v="99.72999999999999"/>
    <n v="0"/>
    <n v="99.72999999999999"/>
    <n v="1.18"/>
    <n v="1.18"/>
    <n v="99.72999999999999"/>
    <n v="0.29299999999999998"/>
    <n v="72728"/>
    <n v="75419"/>
    <n v="25144.98"/>
    <n v="930.38999999999942"/>
    <n v="13659.84"/>
    <n v="0.2298"/>
    <n v="0.22339999999999999"/>
    <n v="9988.5"/>
    <n v="434.59"/>
    <n v="97.09"/>
    <n v="531.67999999999995"/>
    <n v="36595.549999999996"/>
  </r>
  <r>
    <x v="16"/>
    <s v="Bremerton School District"/>
    <n v="2853"/>
    <s v="View Ridge Elementary Arts Academy"/>
    <n v="0.57069999999999999"/>
    <s v="Yes"/>
    <n v="378.58"/>
    <n v="0"/>
    <n v="378.58"/>
    <n v="1.18"/>
    <n v="1.18"/>
    <n v="378.58"/>
    <n v="1.111"/>
    <n v="72728"/>
    <n v="75419"/>
    <n v="95344.95"/>
    <n v="3527.8500000000058"/>
    <n v="13659.84"/>
    <n v="0.2298"/>
    <n v="0.22339999999999999"/>
    <n v="37874.47"/>
    <n v="1647.88"/>
    <n v="368.14"/>
    <n v="2016.02"/>
    <n v="138763.28999999998"/>
  </r>
  <r>
    <x v="16"/>
    <s v="Bremerton School District"/>
    <n v="2613"/>
    <s v="West Hills S.T.E.M. Academy"/>
    <n v="0.71589999999999998"/>
    <s v="Yes"/>
    <n v="311.62"/>
    <n v="0"/>
    <n v="311.62"/>
    <n v="1.18"/>
    <n v="1.18"/>
    <n v="311.62"/>
    <n v="0.91400000000000003"/>
    <n v="72728"/>
    <n v="75419"/>
    <n v="78438.600000000006"/>
    <n v="2902.2999999999884"/>
    <n v="13659.84"/>
    <n v="0.2298"/>
    <n v="0.22339999999999999"/>
    <n v="31158.66"/>
    <n v="1355.68"/>
    <n v="302.86"/>
    <n v="1658.54"/>
    <n v="114158.09999999999"/>
  </r>
  <r>
    <x v="16"/>
    <s v="Bremerton School District"/>
    <n v="4038"/>
    <s v="West Sound Technical Skills Center"/>
    <n v="0.18210000000000001"/>
    <s v="No"/>
    <n v="283.350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"/>
    <s v="Brewster School District"/>
    <n v="5272"/>
    <s v="Brewster Alternative School"/>
    <n v="0.91659999999999997"/>
    <s v="Yes"/>
    <n v="13.89"/>
    <n v="0"/>
    <n v="13.89"/>
    <n v="1"/>
    <n v="1"/>
    <n v="13.89"/>
    <n v="4.1000000000000002E-2"/>
    <n v="72728"/>
    <n v="75419"/>
    <n v="2981.85"/>
    <n v="110.32999999999993"/>
    <n v="13659.84"/>
    <n v="0.2298"/>
    <n v="0.22339999999999999"/>
    <n v="1269.93"/>
    <n v="51.54"/>
    <n v="11.51"/>
    <n v="63.05"/>
    <n v="4425.16"/>
  </r>
  <r>
    <x v="17"/>
    <s v="Brewster School District"/>
    <n v="3293"/>
    <s v="Brewster Elementary School"/>
    <n v="0.9516"/>
    <s v="Yes"/>
    <n v="425.5"/>
    <n v="0"/>
    <n v="425.5"/>
    <n v="1"/>
    <n v="1"/>
    <n v="425.5"/>
    <n v="1.248"/>
    <n v="72728"/>
    <n v="75419"/>
    <n v="90764.54"/>
    <n v="3358.3700000000099"/>
    <n v="13659.84"/>
    <n v="0.2298"/>
    <n v="0.22339999999999999"/>
    <n v="38655.43"/>
    <n v="1568.72"/>
    <n v="350.45"/>
    <n v="1919.17"/>
    <n v="134697.51000000004"/>
  </r>
  <r>
    <x v="17"/>
    <s v="Brewster School District"/>
    <n v="2800"/>
    <s v="Brewster High School"/>
    <n v="0.87190000000000001"/>
    <s v="Yes"/>
    <n v="297.95999999999998"/>
    <n v="0"/>
    <n v="297.95999999999998"/>
    <n v="1"/>
    <n v="1"/>
    <n v="297.95999999999998"/>
    <n v="0.874"/>
    <n v="72728"/>
    <n v="75419"/>
    <n v="63564.27"/>
    <n v="2351.9400000000096"/>
    <n v="13659.84"/>
    <n v="0.2298"/>
    <n v="0.22339999999999999"/>
    <n v="27071.19"/>
    <n v="1098.5999999999999"/>
    <n v="245.43"/>
    <n v="1344.03"/>
    <n v="94331.43"/>
  </r>
  <r>
    <x v="17"/>
    <s v="Brewster School District"/>
    <n v="4223"/>
    <s v="Brewster Middle School"/>
    <n v="0.89939999999999998"/>
    <s v="Yes"/>
    <n v="240.71"/>
    <n v="0"/>
    <n v="240.71"/>
    <n v="1"/>
    <n v="1"/>
    <n v="240.71"/>
    <n v="0.70599999999999996"/>
    <n v="72728"/>
    <n v="75419"/>
    <n v="51345.97"/>
    <n v="1899.8399999999965"/>
    <n v="13659.84"/>
    <n v="0.2298"/>
    <n v="0.22339999999999999"/>
    <n v="21867.58"/>
    <n v="887.43"/>
    <n v="198.25"/>
    <n v="1085.6799999999998"/>
    <n v="76199.069999999992"/>
  </r>
  <r>
    <x v="18"/>
    <s v="Bridgeport School District"/>
    <n v="1900"/>
    <s v="Bridgeport Aurora High School"/>
    <n v="0.97699999999999998"/>
    <s v="Yes"/>
    <n v="29.71"/>
    <n v="0"/>
    <n v="29.71"/>
    <n v="1"/>
    <n v="1"/>
    <n v="29.71"/>
    <n v="8.6999999999999994E-2"/>
    <n v="72728"/>
    <n v="75419"/>
    <n v="6327.34"/>
    <n v="234.10999999999967"/>
    <n v="13659.84"/>
    <n v="0.2298"/>
    <n v="0.22339999999999999"/>
    <n v="2694.73"/>
    <n v="109.36"/>
    <n v="24.43"/>
    <n v="133.79"/>
    <n v="9389.9700000000012"/>
  </r>
  <r>
    <x v="18"/>
    <s v="Bridgeport School District"/>
    <n v="2562"/>
    <s v="Bridgeport Elementary"/>
    <n v="0.94510000000000005"/>
    <s v="Yes"/>
    <n v="311.14"/>
    <n v="0"/>
    <n v="311.14"/>
    <n v="1"/>
    <n v="1"/>
    <n v="311.14"/>
    <n v="0.91300000000000003"/>
    <n v="72728"/>
    <n v="75419"/>
    <n v="66400.66"/>
    <n v="2456.8899999999994"/>
    <n v="13659.84"/>
    <n v="0.2298"/>
    <n v="0.22339999999999999"/>
    <n v="28279.17"/>
    <n v="1147.6300000000001"/>
    <n v="256.38"/>
    <n v="1404.0100000000002"/>
    <n v="98540.73"/>
  </r>
  <r>
    <x v="18"/>
    <s v="Bridgeport School District"/>
    <n v="2788"/>
    <s v="Bridgeport High School"/>
    <n v="0.9486"/>
    <s v="Yes"/>
    <n v="231.22"/>
    <n v="0"/>
    <n v="231.22"/>
    <n v="1"/>
    <n v="1"/>
    <n v="231.22"/>
    <n v="0.67800000000000005"/>
    <n v="72728"/>
    <n v="75419"/>
    <n v="49309.58"/>
    <n v="1824.5"/>
    <n v="13659.84"/>
    <n v="0.2298"/>
    <n v="0.22339999999999999"/>
    <n v="21000.31"/>
    <n v="852.23"/>
    <n v="190.39"/>
    <n v="1042.6199999999999"/>
    <n v="73177.009999999995"/>
  </r>
  <r>
    <x v="18"/>
    <s v="Bridgeport School District"/>
    <n v="4213"/>
    <s v="Bridgeport Middle School"/>
    <n v="0.94"/>
    <s v="Yes"/>
    <n v="180.71"/>
    <n v="0"/>
    <n v="180.71"/>
    <n v="1"/>
    <n v="1"/>
    <n v="180.71"/>
    <n v="0.53"/>
    <n v="72728"/>
    <n v="75419"/>
    <n v="38545.839999999997"/>
    <n v="1426.2300000000032"/>
    <n v="13659.84"/>
    <n v="0.2298"/>
    <n v="0.22339999999999999"/>
    <n v="16416.169999999998"/>
    <n v="666.2"/>
    <n v="148.83000000000001"/>
    <n v="815.03000000000009"/>
    <n v="57203.27"/>
  </r>
  <r>
    <x v="19"/>
    <s v="Brinnon School District"/>
    <n v="2836"/>
    <s v="Brinnon Elementary"/>
    <n v="0.78449999999999998"/>
    <s v="Yes"/>
    <n v="75.069999999999993"/>
    <n v="0"/>
    <n v="75.069999999999993"/>
    <n v="1"/>
    <n v="1"/>
    <n v="75.069999999999993"/>
    <n v="0.22"/>
    <n v="72728"/>
    <n v="75419"/>
    <n v="16000.16"/>
    <n v="592.02000000000044"/>
    <n v="13659.84"/>
    <n v="0.2298"/>
    <n v="0.22339999999999999"/>
    <n v="6814.26"/>
    <n v="276.54000000000002"/>
    <n v="61.78"/>
    <n v="338.32000000000005"/>
    <n v="23744.76"/>
  </r>
  <r>
    <x v="20"/>
    <s v="Burlington-Edison School District"/>
    <n v="3603"/>
    <s v="Allen Elementary"/>
    <n v="0.77729999999999999"/>
    <s v="Yes"/>
    <n v="394.86"/>
    <n v="0"/>
    <n v="394.86"/>
    <n v="1.1600000000000001"/>
    <n v="1.1600000000000001"/>
    <n v="394.86"/>
    <n v="1.1579999999999999"/>
    <n v="72728"/>
    <n v="75419"/>
    <n v="97694.07"/>
    <n v="3614.7599999999948"/>
    <n v="13659.84"/>
    <n v="0.2298"/>
    <n v="0.22339999999999999"/>
    <n v="39075.730000000003"/>
    <n v="1688.48"/>
    <n v="377.21"/>
    <n v="2065.69"/>
    <n v="142450.25"/>
  </r>
  <r>
    <x v="20"/>
    <s v="Burlington-Edison School District"/>
    <n v="4412"/>
    <s v="Bay View Elementary"/>
    <n v="0.38790000000000002"/>
    <s v="No"/>
    <n v="409.29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0"/>
    <s v="Burlington-Edison School District"/>
    <n v="2362"/>
    <s v="Burlington Edison High School"/>
    <n v="0.50980000000000003"/>
    <s v="Yes"/>
    <n v="1082.77"/>
    <n v="0"/>
    <n v="1082.77"/>
    <n v="1.1600000000000001"/>
    <n v="1.1600000000000001"/>
    <n v="1082.77"/>
    <n v="3.1760000000000002"/>
    <n v="72728"/>
    <n v="75419"/>
    <n v="267941.59000000003"/>
    <n v="9914.0699999999488"/>
    <n v="13659.84"/>
    <n v="0.2298"/>
    <n v="0.22339999999999999"/>
    <n v="107171.43"/>
    <n v="4630.93"/>
    <n v="1034.55"/>
    <n v="5665.4800000000005"/>
    <n v="390692.56999999995"/>
  </r>
  <r>
    <x v="20"/>
    <s v="Burlington-Edison School District"/>
    <n v="1928"/>
    <s v="Burlington-Edison Alternative School"/>
    <n v="0.78939999999999999"/>
    <s v="Yes"/>
    <n v="13.92"/>
    <n v="0"/>
    <n v="13.92"/>
    <n v="1.1600000000000001"/>
    <n v="1.1600000000000001"/>
    <n v="13.92"/>
    <n v="4.1000000000000002E-2"/>
    <n v="72728"/>
    <n v="75419"/>
    <n v="3458.94"/>
    <n v="127.98999999999978"/>
    <n v="13659.84"/>
    <n v="0.2298"/>
    <n v="0.22339999999999999"/>
    <n v="1383.51"/>
    <n v="59.78"/>
    <n v="13.35"/>
    <n v="73.13"/>
    <n v="5043.57"/>
  </r>
  <r>
    <x v="20"/>
    <s v="Burlington-Edison School District"/>
    <n v="2379"/>
    <s v="Edison Elementary - Burlington/Edison"/>
    <n v="0.28760000000000002"/>
    <s v="No"/>
    <n v="372.29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0"/>
    <s v="Burlington-Edison School District"/>
    <n v="3251"/>
    <s v="Lucille Umbarger Elementary"/>
    <n v="0.69950000000000001"/>
    <s v="Yes"/>
    <n v="559.17999999999995"/>
    <n v="0"/>
    <n v="559.17999999999995"/>
    <n v="1.1600000000000001"/>
    <n v="1.1600000000000001"/>
    <n v="559.17999999999995"/>
    <n v="1.64"/>
    <n v="72728"/>
    <n v="75419"/>
    <n v="138357.75"/>
    <n v="5119.359999999986"/>
    <n v="13659.84"/>
    <n v="0.2298"/>
    <n v="0.22339999999999999"/>
    <n v="55340.41"/>
    <n v="2391.29"/>
    <n v="534.21"/>
    <n v="2925.5"/>
    <n v="201743.02"/>
  </r>
  <r>
    <x v="20"/>
    <s v="Burlington-Edison School District"/>
    <n v="5525"/>
    <s v="Open Doors"/>
    <n v="0.50570000000000004"/>
    <s v="Yes"/>
    <n v="9.8600000000000012"/>
    <n v="0"/>
    <n v="9.8600000000000012"/>
    <n v="1.1600000000000001"/>
    <n v="1.1600000000000001"/>
    <n v="9.8600000000000012"/>
    <n v="2.9000000000000001E-2"/>
    <n v="72728"/>
    <n v="75419"/>
    <n v="2446.5700000000002"/>
    <n v="90.529999999999745"/>
    <n v="13659.84"/>
    <n v="0.2298"/>
    <n v="0.22339999999999999"/>
    <n v="978.58"/>
    <n v="42.28"/>
    <n v="9.4499999999999993"/>
    <n v="51.730000000000004"/>
    <n v="3567.41"/>
  </r>
  <r>
    <x v="20"/>
    <s v="Burlington-Edison School District"/>
    <n v="2946"/>
    <s v="West View Elementary"/>
    <n v="0.60319999999999996"/>
    <s v="Yes"/>
    <n v="404.71"/>
    <n v="0"/>
    <n v="404.71"/>
    <n v="1.1600000000000001"/>
    <n v="1.1600000000000001"/>
    <n v="404.71"/>
    <n v="1.1870000000000001"/>
    <n v="72728"/>
    <n v="75419"/>
    <n v="100140.64"/>
    <n v="3705.2899999999936"/>
    <n v="13659.84"/>
    <n v="0.2298"/>
    <n v="0.22339999999999999"/>
    <n v="40054.31"/>
    <n v="1730.77"/>
    <n v="386.65"/>
    <n v="2117.42"/>
    <n v="146017.66"/>
  </r>
  <r>
    <x v="21"/>
    <s v="Camas School District"/>
    <n v="5702"/>
    <s v="Camas Connect Academy"/>
    <n v="0.21959999999999999"/>
    <s v="No"/>
    <n v="178.56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4567"/>
    <s v="Camas High School"/>
    <n v="0.13320000000000001"/>
    <s v="No"/>
    <n v="1957.2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532"/>
    <s v="Camas School District Open Doors"/>
    <n v="0.28610000000000002"/>
    <s v="No"/>
    <n v="4.71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533"/>
    <s v="Discovery High School"/>
    <n v="0.14000000000000001"/>
    <s v="No"/>
    <n v="185.51000000000002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4182"/>
    <s v="Dorothy Fox"/>
    <n v="0.13150000000000001"/>
    <s v="No"/>
    <n v="503.7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158"/>
    <s v="Grass Valley Elementary"/>
    <n v="0.12"/>
    <s v="No"/>
    <n v="474.5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104"/>
    <s v="Hayes Freedom High School"/>
    <n v="0.30630000000000002"/>
    <s v="No"/>
    <n v="146.9199999999999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2725"/>
    <s v="Helen Baller Elem"/>
    <n v="0.17680000000000001"/>
    <s v="No"/>
    <n v="525.3099999999999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3474"/>
    <s v="Lacamas Lake Elementary"/>
    <n v="0.18490000000000001"/>
    <s v="No"/>
    <n v="359.78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054"/>
    <s v="Liberty Middle School"/>
    <n v="0.2029"/>
    <s v="No"/>
    <n v="68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534"/>
    <s v="Odyssey Middle School"/>
    <n v="0.12189999999999999"/>
    <s v="No"/>
    <n v="284.9700000000000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4563"/>
    <s v="Prune Hill Elem"/>
    <n v="0.11609999999999999"/>
    <s v="No"/>
    <n v="450.21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4508"/>
    <s v="Skyridge Middle School"/>
    <n v="9.98E-2"/>
    <s v="No"/>
    <n v="733.6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1"/>
    <s v="Camas School District"/>
    <n v="5309"/>
    <s v="Woodburn Elementary"/>
    <n v="0.20280000000000001"/>
    <s v="No"/>
    <n v="619.55999999999995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2"/>
    <s v="Cape Flattery School District"/>
    <n v="3422"/>
    <s v="Clallam Bay High &amp; Elementary"/>
    <n v="0.63219999999999998"/>
    <s v="Yes"/>
    <n v="114.23"/>
    <n v="0"/>
    <n v="114.23"/>
    <n v="1"/>
    <n v="1"/>
    <n v="114.23"/>
    <n v="0.33500000000000002"/>
    <n v="72728"/>
    <n v="75419"/>
    <n v="24363.88"/>
    <n v="901.48999999999796"/>
    <n v="13659.84"/>
    <n v="0.2298"/>
    <n v="0.22339999999999999"/>
    <n v="10376.26"/>
    <n v="421.09"/>
    <n v="94.07"/>
    <n v="515.16"/>
    <n v="36156.79"/>
  </r>
  <r>
    <x v="22"/>
    <s v="Cape Flattery School District"/>
    <n v="2594"/>
    <s v="Neah Bay Elementary School"/>
    <n v="0.68620000000000003"/>
    <s v="Yes"/>
    <n v="177.4"/>
    <n v="0"/>
    <n v="177.4"/>
    <n v="1"/>
    <n v="1"/>
    <n v="177.4"/>
    <n v="0.52"/>
    <n v="72728"/>
    <n v="75419"/>
    <n v="37818.559999999998"/>
    <n v="1399.3199999999997"/>
    <n v="13659.84"/>
    <n v="0.2298"/>
    <n v="0.22339999999999999"/>
    <n v="16106.43"/>
    <n v="653.63"/>
    <n v="146.02000000000001"/>
    <n v="799.65"/>
    <n v="56123.96"/>
  </r>
  <r>
    <x v="22"/>
    <s v="Cape Flattery School District"/>
    <n v="3145"/>
    <s v="Neah Bay Junior/ Senior High School"/>
    <n v="0.73660000000000003"/>
    <s v="Yes"/>
    <n v="188.51"/>
    <n v="0"/>
    <n v="188.51"/>
    <n v="1"/>
    <n v="1"/>
    <n v="188.51"/>
    <n v="0.55300000000000005"/>
    <n v="72728"/>
    <n v="75419"/>
    <n v="40218.58"/>
    <n v="1488.1299999999974"/>
    <n v="13659.84"/>
    <n v="0.2298"/>
    <n v="0.22339999999999999"/>
    <n v="17128.57"/>
    <n v="695.11"/>
    <n v="155.29"/>
    <n v="850.4"/>
    <n v="59685.68"/>
  </r>
  <r>
    <x v="23"/>
    <s v="Carbonado School District"/>
    <n v="2466"/>
    <s v="Carbonado Historical School 19"/>
    <n v="0.24660000000000001"/>
    <s v="No"/>
    <n v="180.43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2827"/>
    <s v="Alpine Lakes Elementary"/>
    <n v="0.4194"/>
    <s v="No"/>
    <n v="256.290000000000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4566"/>
    <s v="Beaver Valley School"/>
    <n v="0.2248"/>
    <s v="No"/>
    <n v="19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3564"/>
    <s v="Cascade High School"/>
    <n v="0.40260000000000001"/>
    <s v="No"/>
    <n v="402.9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5418"/>
    <s v="Cascade Home-Link"/>
    <n v="0.1888"/>
    <s v="No"/>
    <n v="24.7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4403"/>
    <s v="Icicle River Middle School"/>
    <n v="0.4698"/>
    <s v="No"/>
    <n v="265.1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"/>
    <s v="Cascade School District"/>
    <n v="5640"/>
    <s v="Kodiak Virtual Academy"/>
    <n v="0.51319999999999999"/>
    <s v="Yes"/>
    <n v="8.5399999999999991"/>
    <n v="0"/>
    <n v="8.5399999999999991"/>
    <n v="1"/>
    <n v="1"/>
    <n v="8.5399999999999991"/>
    <n v="2.5000000000000001E-2"/>
    <n v="72728"/>
    <n v="75419"/>
    <n v="1818.2"/>
    <n v="67.279999999999973"/>
    <n v="13659.84"/>
    <n v="0.2298"/>
    <n v="0.22339999999999999"/>
    <n v="774.35"/>
    <n v="31.42"/>
    <n v="7.02"/>
    <n v="38.44"/>
    <n v="2698.27"/>
  </r>
  <r>
    <x v="24"/>
    <s v="Cascade School District"/>
    <n v="2760"/>
    <s v="Peshastin Dryden Elementary"/>
    <n v="0.43309999999999998"/>
    <s v="No"/>
    <n v="250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"/>
    <s v="CASHMERE SCHOOL DISTRICT"/>
    <n v="3268"/>
    <s v="CASHMERE HIGH SCHOOL"/>
    <n v="0.4083"/>
    <s v="No"/>
    <n v="497.2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"/>
    <s v="CASHMERE SCHOOL DISTRICT"/>
    <n v="2315"/>
    <s v="CASHMERE MIDDLE SCHOOL"/>
    <n v="0.44629999999999997"/>
    <s v="No"/>
    <n v="511.7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"/>
    <s v="CASHMERE SCHOOL DISTRICT"/>
    <n v="2787"/>
    <s v="VALE ELEMENTARY SCHOOL"/>
    <n v="0.42730000000000001"/>
    <s v="No"/>
    <n v="586.4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6"/>
    <s v="Castle Rock School District"/>
    <n v="2762"/>
    <s v="Castle Rock Elementary"/>
    <n v="0.54290000000000005"/>
    <s v="Yes"/>
    <n v="642.59"/>
    <n v="0"/>
    <n v="642.59"/>
    <n v="1"/>
    <n v="1"/>
    <n v="642.59"/>
    <n v="1.885"/>
    <n v="72728"/>
    <n v="75419"/>
    <n v="137092.28"/>
    <n v="5072.5400000000081"/>
    <n v="13659.84"/>
    <n v="0.2298"/>
    <n v="0.22339999999999999"/>
    <n v="58385.81"/>
    <n v="2369.41"/>
    <n v="529.33000000000004"/>
    <n v="2898.74"/>
    <n v="203449.37"/>
  </r>
  <r>
    <x v="26"/>
    <s v="Castle Rock School District"/>
    <n v="2281"/>
    <s v="Castle Rock High School"/>
    <n v="0.4914"/>
    <s v="No"/>
    <n v="443.4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6"/>
    <s v="Castle Rock School District"/>
    <n v="3969"/>
    <s v="Castle Rock Middle School"/>
    <n v="0.4965"/>
    <s v="No"/>
    <n v="344.1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6"/>
    <s v="Castle Rock School District"/>
    <n v="5666"/>
    <s v="Rocket Virtual Academy"/>
    <n v="0.62929999999999997"/>
    <s v="Yes"/>
    <n v="10.14"/>
    <n v="0"/>
    <n v="10.14"/>
    <n v="1"/>
    <n v="1"/>
    <n v="10.14"/>
    <n v="0.03"/>
    <n v="72728"/>
    <n v="75419"/>
    <n v="2181.84"/>
    <n v="80.730000000000018"/>
    <n v="13659.84"/>
    <n v="0.2298"/>
    <n v="0.22339999999999999"/>
    <n v="929.22"/>
    <n v="37.71"/>
    <n v="8.42"/>
    <n v="46.13"/>
    <n v="3237.9200000000005"/>
  </r>
  <r>
    <x v="27"/>
    <s v="Catalyst Public Schools"/>
    <n v="5607"/>
    <s v="Catalyst Public Schools"/>
    <n v="0.4511"/>
    <s v="No"/>
    <n v="443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8"/>
    <s v="Centerville School District"/>
    <n v="2251"/>
    <s v="Centerville Elementary"/>
    <n v="0.312"/>
    <s v="No"/>
    <n v="96.1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5472"/>
    <s v="Barker Creek Community School"/>
    <n v="0.41710000000000003"/>
    <s v="No"/>
    <n v="545.1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2994"/>
    <s v="Brownsville Elementary"/>
    <n v="0.26840000000000003"/>
    <s v="No"/>
    <n v="416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2615"/>
    <s v="Central Kitsap High School"/>
    <n v="0.26640000000000003"/>
    <s v="No"/>
    <n v="1611.71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3237"/>
    <s v="Central Kitsap Middle School"/>
    <n v="0.31840000000000002"/>
    <s v="No"/>
    <n v="630.8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016"/>
    <s v="Clear Creek Elementary School"/>
    <n v="0.50870000000000004"/>
    <s v="Yes"/>
    <n v="425.57"/>
    <n v="0"/>
    <n v="425.57"/>
    <n v="1.18"/>
    <n v="1.18"/>
    <n v="425.57"/>
    <n v="1.248"/>
    <n v="72728"/>
    <n v="75419"/>
    <n v="107102.16"/>
    <n v="3962.8799999999901"/>
    <n v="13659.84"/>
    <n v="0.2298"/>
    <n v="0.22339999999999999"/>
    <n v="42544.86"/>
    <n v="1851.08"/>
    <n v="413.53"/>
    <n v="2264.6099999999997"/>
    <n v="155874.51"/>
  </r>
  <r>
    <x v="29"/>
    <s v="Central Kitsap School District"/>
    <n v="4014"/>
    <s v="Cottonwood Elementary School"/>
    <n v="0.38219999999999998"/>
    <s v="No"/>
    <n v="38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341"/>
    <s v="Cougar Valley Elementary"/>
    <n v="0.2823"/>
    <s v="No"/>
    <n v="406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444"/>
    <s v="Emerald Heights Elementary"/>
    <n v="0.24679999999999999"/>
    <s v="No"/>
    <n v="46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015"/>
    <s v="Esquire Hills Elementary"/>
    <n v="0.50800000000000001"/>
    <s v="Yes"/>
    <n v="278"/>
    <n v="0"/>
    <n v="278"/>
    <n v="1.18"/>
    <n v="1.18"/>
    <n v="278"/>
    <n v="0.81499999999999995"/>
    <n v="72728"/>
    <n v="75419"/>
    <n v="69942.52"/>
    <n v="2587.929999999993"/>
    <n v="13659.84"/>
    <n v="0.2298"/>
    <n v="0.22339999999999999"/>
    <n v="27783.7"/>
    <n v="1208.8399999999999"/>
    <n v="270.05"/>
    <n v="1478.8899999999999"/>
    <n v="101793.04"/>
  </r>
  <r>
    <x v="29"/>
    <s v="Central Kitsap School District"/>
    <n v="3791"/>
    <s v="Fairview Middle School"/>
    <n v="0.51039999999999996"/>
    <s v="Yes"/>
    <n v="598.34"/>
    <n v="0"/>
    <n v="598.34"/>
    <n v="1.18"/>
    <n v="1.18"/>
    <n v="598.34"/>
    <n v="1.7549999999999999"/>
    <n v="72728"/>
    <n v="75419"/>
    <n v="150612.42000000001"/>
    <n v="5572.789999999979"/>
    <n v="13659.84"/>
    <n v="0.2298"/>
    <n v="0.22339999999999999"/>
    <n v="59828.71"/>
    <n v="2603.09"/>
    <n v="581.53"/>
    <n v="3184.62"/>
    <n v="219198.53999999998"/>
  </r>
  <r>
    <x v="29"/>
    <s v="Central Kitsap School District"/>
    <n v="4393"/>
    <s v="Green Mountain Elementary"/>
    <n v="0.36730000000000002"/>
    <s v="No"/>
    <n v="366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3594"/>
    <s v="John D. Bud Hawk Elementary at Jackson Park"/>
    <n v="0.3619"/>
    <s v="No"/>
    <n v="441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509"/>
    <s v="Klahowya Secondary"/>
    <n v="0.28189999999999998"/>
    <s v="No"/>
    <n v="949.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100"/>
    <s v="Olympic High School"/>
    <n v="0.42399999999999999"/>
    <s v="No"/>
    <n v="1110.34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527"/>
    <s v="Pinecrest Elementary"/>
    <n v="0.48530000000000001"/>
    <s v="No"/>
    <n v="395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249"/>
    <s v="Ridgetop Middle School"/>
    <n v="0.36990000000000001"/>
    <s v="No"/>
    <n v="751.6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372"/>
    <s v="Silver Ridge Elementary"/>
    <n v="0.31080000000000002"/>
    <s v="No"/>
    <n v="419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101"/>
    <s v="Silverdale Elementary"/>
    <n v="0.31530000000000002"/>
    <s v="No"/>
    <n v="424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9"/>
    <s v="Central Kitsap School District"/>
    <n v="4135"/>
    <s v="Woodlands Elementary"/>
    <n v="0.52039999999999997"/>
    <s v="Yes"/>
    <n v="383.19"/>
    <n v="0"/>
    <n v="383.19"/>
    <n v="1.18"/>
    <n v="1.18"/>
    <n v="383.19"/>
    <n v="1.1240000000000001"/>
    <n v="72728"/>
    <n v="75419"/>
    <n v="96460.6"/>
    <n v="3569.1299999999901"/>
    <n v="13659.84"/>
    <n v="0.2298"/>
    <n v="0.22339999999999999"/>
    <n v="38317.65"/>
    <n v="1667.16"/>
    <n v="372.44"/>
    <n v="2039.6000000000001"/>
    <n v="140386.98000000001"/>
  </r>
  <r>
    <x v="30"/>
    <s v="Central Valley School District"/>
    <n v="3259"/>
    <s v="Adams Elementary"/>
    <n v="0.51359999999999995"/>
    <s v="Yes"/>
    <n v="367.49"/>
    <n v="0"/>
    <n v="367.49"/>
    <n v="1"/>
    <n v="1"/>
    <n v="367.49"/>
    <n v="1.0780000000000001"/>
    <n v="72728"/>
    <n v="75419"/>
    <n v="78400.78"/>
    <n v="2900.8999999999942"/>
    <n v="13659.84"/>
    <n v="0.2298"/>
    <n v="0.22339999999999999"/>
    <n v="33389.870000000003"/>
    <n v="1355.03"/>
    <n v="302.70999999999998"/>
    <n v="1657.74"/>
    <n v="116349.29"/>
  </r>
  <r>
    <x v="30"/>
    <s v="Central Valley School District"/>
    <n v="3260"/>
    <s v="Bowdish Middle School"/>
    <n v="0.56010000000000004"/>
    <s v="Yes"/>
    <n v="419.29"/>
    <n v="0"/>
    <n v="419.29"/>
    <n v="1"/>
    <n v="1"/>
    <n v="419.29"/>
    <n v="1.23"/>
    <n v="72728"/>
    <n v="75419"/>
    <n v="89455.44"/>
    <n v="3309.929999999993"/>
    <n v="13659.84"/>
    <n v="0.2298"/>
    <n v="0.22339999999999999"/>
    <n v="38097.9"/>
    <n v="1546.09"/>
    <n v="345.4"/>
    <n v="1891.4899999999998"/>
    <n v="132754.75999999998"/>
  </r>
  <r>
    <x v="30"/>
    <s v="Central Valley School District"/>
    <n v="2892"/>
    <s v="Broadway Elementary"/>
    <n v="0.6351"/>
    <s v="Yes"/>
    <n v="290"/>
    <n v="0"/>
    <n v="290"/>
    <n v="1"/>
    <n v="1"/>
    <n v="290"/>
    <n v="0.85099999999999998"/>
    <n v="72728"/>
    <n v="75419"/>
    <n v="61891.53"/>
    <n v="2290.0400000000009"/>
    <n v="13659.84"/>
    <n v="0.2298"/>
    <n v="0.22339999999999999"/>
    <n v="26358.79"/>
    <n v="1069.69"/>
    <n v="238.97"/>
    <n v="1308.6600000000001"/>
    <n v="91849.020000000019"/>
  </r>
  <r>
    <x v="30"/>
    <s v="Central Valley School District"/>
    <n v="3065"/>
    <s v="Central Valley High School"/>
    <n v="0.31259999999999999"/>
    <s v="No"/>
    <n v="1328.06000000000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667"/>
    <s v="Central Valley Virtual Learning"/>
    <n v="0.59889999999999999"/>
    <s v="Yes"/>
    <n v="114.87"/>
    <n v="0"/>
    <n v="114.87"/>
    <n v="1"/>
    <n v="1"/>
    <n v="114.87"/>
    <n v="0.33700000000000002"/>
    <n v="72728"/>
    <n v="75419"/>
    <n v="24509.34"/>
    <n v="906.86000000000058"/>
    <n v="13659.84"/>
    <n v="0.2298"/>
    <n v="0.22339999999999999"/>
    <n v="10438.200000000001"/>
    <n v="423.6"/>
    <n v="94.63"/>
    <n v="518.23"/>
    <n v="36372.630000000005"/>
  </r>
  <r>
    <x v="30"/>
    <s v="Central Valley School District"/>
    <n v="3929"/>
    <s v="Chester Elementary School"/>
    <n v="0.22589999999999999"/>
    <s v="No"/>
    <n v="415.1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328"/>
    <s v="CVSD Open Doors Programs"/>
    <n v="0.36530000000000001"/>
    <s v="No"/>
    <n v="90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890"/>
    <s v="Evergreen Middle School"/>
    <n v="0.31009999999999999"/>
    <s v="No"/>
    <n v="632.929999999999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2157"/>
    <s v="Greenacres Elementary"/>
    <n v="0.4597"/>
    <s v="No"/>
    <n v="605.570000000000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573"/>
    <s v="Greenacres Middle School"/>
    <n v="0.33410000000000001"/>
    <s v="No"/>
    <n v="509.5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4185"/>
    <s v="Horizon Middle School"/>
    <n v="0.24740000000000001"/>
    <s v="No"/>
    <n v="481.3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507"/>
    <s v="Liberty Creek Elementary School"/>
    <n v="0.18959999999999999"/>
    <s v="No"/>
    <n v="496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4529"/>
    <s v="Liberty Lake Elementary"/>
    <n v="0.21310000000000001"/>
    <s v="No"/>
    <n v="477.1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127"/>
    <s v="McDonald Elementary School"/>
    <n v="0.50360000000000005"/>
    <s v="Yes"/>
    <n v="302.8"/>
    <n v="0"/>
    <n v="302.8"/>
    <n v="1"/>
    <n v="1"/>
    <n v="302.8"/>
    <n v="0.88800000000000001"/>
    <n v="72728"/>
    <n v="75419"/>
    <n v="64582.46"/>
    <n v="2389.6100000000079"/>
    <n v="13659.84"/>
    <n v="0.2298"/>
    <n v="0.22339999999999999"/>
    <n v="27504.83"/>
    <n v="1116.2"/>
    <n v="249.36"/>
    <n v="1365.56"/>
    <n v="95842.460000000021"/>
  </r>
  <r>
    <x v="30"/>
    <s v="Central Valley School District"/>
    <n v="3918"/>
    <s v="Mica Peak High School"/>
    <n v="0.55110000000000003"/>
    <s v="Yes"/>
    <n v="109.21000000000001"/>
    <n v="0"/>
    <n v="109.21000000000001"/>
    <n v="1"/>
    <n v="1"/>
    <n v="109.21000000000001"/>
    <n v="0.32"/>
    <n v="72728"/>
    <n v="75419"/>
    <n v="23272.959999999999"/>
    <n v="861.12000000000262"/>
    <n v="13659.84"/>
    <n v="0.2298"/>
    <n v="0.22339999999999999"/>
    <n v="9911.65"/>
    <n v="402.23"/>
    <n v="89.86"/>
    <n v="492.09000000000003"/>
    <n v="34537.82"/>
  </r>
  <r>
    <x v="30"/>
    <s v="Central Valley School District"/>
    <n v="2776"/>
    <s v="North Pines Middle School"/>
    <n v="0.65280000000000005"/>
    <s v="Yes"/>
    <n v="507.95"/>
    <n v="0"/>
    <n v="507.95"/>
    <n v="1"/>
    <n v="1"/>
    <n v="507.95"/>
    <n v="1.49"/>
    <n v="72728"/>
    <n v="75419"/>
    <n v="108364.72"/>
    <n v="4009.5899999999965"/>
    <n v="13659.84"/>
    <n v="0.2298"/>
    <n v="0.22339999999999999"/>
    <n v="46151.12"/>
    <n v="1872.91"/>
    <n v="418.41"/>
    <n v="2291.3200000000002"/>
    <n v="160816.75"/>
  </r>
  <r>
    <x v="30"/>
    <s v="Central Valley School District"/>
    <n v="2113"/>
    <s v="Opportunity Elementary"/>
    <n v="0.60940000000000005"/>
    <s v="Yes"/>
    <n v="625.71"/>
    <n v="0"/>
    <n v="625.71"/>
    <n v="1"/>
    <n v="1"/>
    <n v="625.71"/>
    <n v="1.835"/>
    <n v="72728"/>
    <n v="75419"/>
    <n v="133455.88"/>
    <n v="4937.9899999999907"/>
    <n v="13659.84"/>
    <n v="0.2298"/>
    <n v="0.22339999999999999"/>
    <n v="56837.11"/>
    <n v="2306.56"/>
    <n v="515.29"/>
    <n v="2821.85"/>
    <n v="198052.83"/>
  </r>
  <r>
    <x v="30"/>
    <s v="Central Valley School District"/>
    <n v="4098"/>
    <s v="Ponderosa Elementary"/>
    <n v="0.316"/>
    <s v="No"/>
    <n v="411.4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2953"/>
    <s v="Progress Elementary School"/>
    <n v="0.59509999999999996"/>
    <s v="Yes"/>
    <n v="227.73"/>
    <n v="0"/>
    <n v="227.73"/>
    <n v="1"/>
    <n v="1"/>
    <n v="227.73"/>
    <n v="0.66800000000000004"/>
    <n v="72728"/>
    <n v="75419"/>
    <n v="48582.3"/>
    <n v="1797.5899999999965"/>
    <n v="13659.84"/>
    <n v="0.2298"/>
    <n v="0.22339999999999999"/>
    <n v="20690.57"/>
    <n v="839.66"/>
    <n v="187.58"/>
    <n v="1027.24"/>
    <n v="72097.7"/>
  </r>
  <r>
    <x v="30"/>
    <s v="Central Valley School District"/>
    <n v="5660"/>
    <s v="Ridgeline High School"/>
    <n v="0.27439999999999998"/>
    <s v="No"/>
    <n v="1330.3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541"/>
    <s v="Riverbend Elementary School"/>
    <n v="0.31879999999999997"/>
    <s v="No"/>
    <n v="573.7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003"/>
    <s v="School to Life"/>
    <n v="0.51339999999999997"/>
    <s v="Yes"/>
    <n v="27.04"/>
    <n v="0"/>
    <n v="27.04"/>
    <n v="1"/>
    <n v="1"/>
    <n v="27.04"/>
    <n v="7.9000000000000001E-2"/>
    <n v="72728"/>
    <n v="75419"/>
    <n v="5745.51"/>
    <n v="212.59000000000015"/>
    <n v="13659.84"/>
    <n v="0.2298"/>
    <n v="0.22339999999999999"/>
    <n v="2446.94"/>
    <n v="99.3"/>
    <n v="22.18"/>
    <n v="121.47999999999999"/>
    <n v="8526.52"/>
  </r>
  <r>
    <x v="30"/>
    <s v="Central Valley School District"/>
    <n v="5552"/>
    <s v="Selkirk Middle School"/>
    <n v="0.27100000000000002"/>
    <s v="No"/>
    <n v="564.7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307"/>
    <s v="South Pines Elementary"/>
    <n v="0.47070000000000001"/>
    <s v="No"/>
    <n v="265.2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1964"/>
    <s v="Spokane Valley Learning Academy"/>
    <n v="0.2427"/>
    <s v="No"/>
    <n v="43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278"/>
    <s v="Spokane Valley Tech"/>
    <n v="4.4200000000000003E-2"/>
    <s v="No"/>
    <n v="53.9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5542"/>
    <s v="STEM Academy at SVT"/>
    <n v="0.23449999999999999"/>
    <s v="No"/>
    <n v="152.67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465"/>
    <s v="Summit School"/>
    <n v="0.2656"/>
    <s v="No"/>
    <n v="348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4160"/>
    <s v="Sunrise Elementary"/>
    <n v="0.17150000000000001"/>
    <s v="No"/>
    <n v="675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064"/>
    <s v="University Elementary School"/>
    <n v="0.49730000000000002"/>
    <s v="No"/>
    <n v="285.3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"/>
    <s v="Central Valley School District"/>
    <n v="3415"/>
    <s v="University High School"/>
    <n v="0.37790000000000001"/>
    <s v="No"/>
    <n v="1402.9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"/>
    <s v="Centralia School District"/>
    <n v="2166"/>
    <s v="Centralia High School"/>
    <n v="0.72019999999999995"/>
    <s v="Yes"/>
    <n v="995.53"/>
    <n v="0"/>
    <n v="995.53"/>
    <n v="1"/>
    <n v="1"/>
    <n v="995.53"/>
    <n v="2.92"/>
    <n v="72728"/>
    <n v="75419"/>
    <n v="212365.76"/>
    <n v="7857.7200000000012"/>
    <n v="13659.84"/>
    <n v="0.2298"/>
    <n v="0.22339999999999999"/>
    <n v="90443.8"/>
    <n v="3670.39"/>
    <n v="819.97"/>
    <n v="4490.3599999999997"/>
    <n v="315157.64"/>
  </r>
  <r>
    <x v="31"/>
    <s v="Centralia School District"/>
    <n v="3240"/>
    <s v="Centralia Middle School"/>
    <n v="0.79279999999999995"/>
    <s v="Yes"/>
    <n v="545.49"/>
    <n v="0"/>
    <n v="545.49"/>
    <n v="1"/>
    <n v="1"/>
    <n v="545.49"/>
    <n v="1.6"/>
    <n v="72728"/>
    <n v="75419"/>
    <n v="116364.8"/>
    <n v="4305.5999999999913"/>
    <n v="13659.84"/>
    <n v="0.2298"/>
    <n v="0.22339999999999999"/>
    <n v="49558.25"/>
    <n v="2011.17"/>
    <n v="449.3"/>
    <n v="2460.4700000000003"/>
    <n v="172689.11999999997"/>
  </r>
  <r>
    <x v="31"/>
    <s v="Centralia School District"/>
    <n v="2244"/>
    <s v="Edison Elementary"/>
    <n v="0.73570000000000002"/>
    <s v="Yes"/>
    <n v="286.88"/>
    <n v="0"/>
    <n v="286.88"/>
    <n v="1"/>
    <n v="1"/>
    <n v="286.88"/>
    <n v="0.84199999999999997"/>
    <n v="72728"/>
    <n v="75419"/>
    <n v="61236.98"/>
    <n v="2265.8199999999997"/>
    <n v="13659.84"/>
    <n v="0.2298"/>
    <n v="0.22339999999999999"/>
    <n v="26080.03"/>
    <n v="1058.3800000000001"/>
    <n v="236.44"/>
    <n v="1294.8200000000002"/>
    <n v="90877.650000000023"/>
  </r>
  <r>
    <x v="31"/>
    <s v="Centralia School District"/>
    <n v="2704"/>
    <s v="Fords Prairie Elementary"/>
    <n v="0.77410000000000001"/>
    <s v="Yes"/>
    <n v="448.29"/>
    <n v="0"/>
    <n v="448.29"/>
    <n v="1"/>
    <n v="1"/>
    <n v="448.29"/>
    <n v="1.3149999999999999"/>
    <n v="72728"/>
    <n v="75419"/>
    <n v="95637.32"/>
    <n v="3538.6699999999983"/>
    <n v="13659.84"/>
    <n v="0.2298"/>
    <n v="0.22339999999999999"/>
    <n v="40730.68"/>
    <n v="1652.93"/>
    <n v="369.26"/>
    <n v="2022.19"/>
    <n v="141928.85999999999"/>
  </r>
  <r>
    <x v="31"/>
    <s v="Centralia School District"/>
    <n v="5359"/>
    <s v="Futurus High School"/>
    <n v="0.78320000000000001"/>
    <s v="Yes"/>
    <n v="49.92"/>
    <n v="0"/>
    <n v="49.92"/>
    <n v="1"/>
    <n v="1"/>
    <n v="49.92"/>
    <n v="0.14599999999999999"/>
    <n v="72728"/>
    <n v="75419"/>
    <n v="10618.29"/>
    <n v="392.8799999999992"/>
    <n v="13659.84"/>
    <n v="0.2298"/>
    <n v="0.22339999999999999"/>
    <n v="4522.1899999999996"/>
    <n v="183.52"/>
    <n v="41"/>
    <n v="224.52"/>
    <n v="15757.88"/>
  </r>
  <r>
    <x v="31"/>
    <s v="Centralia School District"/>
    <n v="3172"/>
    <s v="Jefferson Lincoln Elementary"/>
    <n v="0.83840000000000003"/>
    <s v="Yes"/>
    <n v="423.74"/>
    <n v="0"/>
    <n v="423.74"/>
    <n v="1"/>
    <n v="1"/>
    <n v="423.74"/>
    <n v="1.2430000000000001"/>
    <n v="72728"/>
    <n v="75419"/>
    <n v="90400.9"/>
    <n v="3344.9200000000128"/>
    <n v="13659.84"/>
    <n v="0.2298"/>
    <n v="0.22339999999999999"/>
    <n v="38500.559999999998"/>
    <n v="1562.43"/>
    <n v="349.05"/>
    <n v="1911.48"/>
    <n v="134157.86000000002"/>
  </r>
  <r>
    <x v="31"/>
    <s v="Centralia School District"/>
    <n v="2291"/>
    <s v="Oakview Elementary School"/>
    <n v="0.86160000000000003"/>
    <s v="Yes"/>
    <n v="361"/>
    <n v="0"/>
    <n v="361"/>
    <n v="1"/>
    <n v="1"/>
    <n v="361"/>
    <n v="1.0589999999999999"/>
    <n v="72728"/>
    <n v="75419"/>
    <n v="77018.95"/>
    <n v="2849.7700000000041"/>
    <n v="13659.84"/>
    <n v="0.2298"/>
    <n v="0.22339999999999999"/>
    <n v="32801.360000000001"/>
    <n v="1331.15"/>
    <n v="297.38"/>
    <n v="1628.5300000000002"/>
    <n v="114298.61"/>
  </r>
  <r>
    <x v="31"/>
    <s v="Centralia School District"/>
    <n v="2768"/>
    <s v="Washington Elementary School"/>
    <n v="0.83840000000000003"/>
    <s v="Yes"/>
    <n v="307.29000000000002"/>
    <n v="0"/>
    <n v="307.29000000000002"/>
    <n v="1"/>
    <n v="1"/>
    <n v="307.29000000000002"/>
    <n v="0.90100000000000002"/>
    <n v="72728"/>
    <n v="75419"/>
    <n v="65527.93"/>
    <n v="2424.5900000000038"/>
    <n v="13659.84"/>
    <n v="0.2298"/>
    <n v="0.22339999999999999"/>
    <n v="27907.49"/>
    <n v="1132.54"/>
    <n v="253.01"/>
    <n v="1385.55"/>
    <n v="97245.560000000012"/>
  </r>
  <r>
    <x v="32"/>
    <s v="Chehalis School District"/>
    <n v="4311"/>
    <s v="Chehalis Middle School"/>
    <n v="0.4874"/>
    <s v="No"/>
    <n v="635.0599999999999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2"/>
    <s v="Chehalis School District"/>
    <n v="5509"/>
    <s v="James W Lintott Elementary School"/>
    <n v="0.48559999999999998"/>
    <s v="No"/>
    <n v="594.7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2"/>
    <s v="Chehalis School District"/>
    <n v="5369"/>
    <s v="Lewis County Alternative School"/>
    <n v="0.81279999999999997"/>
    <s v="Yes"/>
    <n v="45.68"/>
    <n v="0"/>
    <n v="45.68"/>
    <n v="1"/>
    <n v="1.04"/>
    <n v="45.68"/>
    <n v="0.13400000000000001"/>
    <n v="72728"/>
    <n v="75419"/>
    <n v="9745.5499999999993"/>
    <n v="764.84000000000015"/>
    <n v="13659.84"/>
    <n v="0.2298"/>
    <n v="0.22339999999999999"/>
    <n v="4240.8100000000004"/>
    <n v="175.17"/>
    <n v="39.130000000000003"/>
    <n v="214.29999999999998"/>
    <n v="14965.5"/>
  </r>
  <r>
    <x v="32"/>
    <s v="Chehalis School District"/>
    <n v="5510"/>
    <s v="Orin C Smith Elementary School"/>
    <n v="0.50819999999999999"/>
    <s v="Yes"/>
    <n v="667.43"/>
    <n v="0"/>
    <n v="667.43"/>
    <n v="1"/>
    <n v="1.04"/>
    <n v="667.43"/>
    <n v="1.958"/>
    <n v="72728"/>
    <n v="75419"/>
    <n v="142401.42000000001"/>
    <n v="11175.799999999988"/>
    <n v="13659.84"/>
    <n v="0.2298"/>
    <n v="0.22339999999999999"/>
    <n v="61966.49"/>
    <n v="2559.62"/>
    <n v="571.82000000000005"/>
    <n v="3131.44"/>
    <n v="218675.15"/>
  </r>
  <r>
    <x v="32"/>
    <s v="Chehalis School District"/>
    <n v="2799"/>
    <s v="W F West High School"/>
    <n v="0.40010000000000001"/>
    <s v="No"/>
    <n v="923.9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2954"/>
    <s v="Betz Elementary"/>
    <n v="0.47749999999999998"/>
    <s v="No"/>
    <n v="491.4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3610"/>
    <s v="Cheney High School"/>
    <n v="0.42730000000000001"/>
    <s v="No"/>
    <n v="1428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2447"/>
    <s v="Cheney Middle School"/>
    <n v="0.5141"/>
    <s v="Yes"/>
    <n v="623.45000000000005"/>
    <n v="0"/>
    <n v="623.45000000000005"/>
    <n v="1"/>
    <n v="1"/>
    <n v="623.45000000000005"/>
    <n v="1.829"/>
    <n v="72728"/>
    <n v="75419"/>
    <n v="133019.51"/>
    <n v="4921.8399999999965"/>
    <n v="13659.84"/>
    <n v="0.2298"/>
    <n v="0.22339999999999999"/>
    <n v="56651.27"/>
    <n v="2299.02"/>
    <n v="513.6"/>
    <n v="2812.62"/>
    <n v="197405.24"/>
  </r>
  <r>
    <x v="33"/>
    <s v="Cheney School District"/>
    <n v="5396"/>
    <s v="Cheney Open Doors"/>
    <n v="0.38479999999999998"/>
    <s v="No"/>
    <n v="10.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5035"/>
    <s v="HomeWorks"/>
    <n v="0.44209999999999999"/>
    <s v="No"/>
    <n v="128.800000000000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5294"/>
    <s v="Phil Snowdon Elementary"/>
    <n v="0.42580000000000001"/>
    <s v="No"/>
    <n v="515.429999999999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3"/>
    <s v="Cheney School District"/>
    <n v="3761"/>
    <s v="Salnave Elementary"/>
    <n v="0.51739999999999997"/>
    <s v="Yes"/>
    <n v="293.74"/>
    <n v="0"/>
    <n v="293.74"/>
    <n v="1"/>
    <n v="1"/>
    <n v="293.74"/>
    <n v="0.86199999999999999"/>
    <n v="72728"/>
    <n v="75419"/>
    <n v="62691.54"/>
    <n v="2319.6399999999994"/>
    <n v="13659.84"/>
    <n v="0.2298"/>
    <n v="0.22339999999999999"/>
    <n v="26699.51"/>
    <n v="1083.52"/>
    <n v="242.06"/>
    <n v="1325.58"/>
    <n v="93036.27"/>
  </r>
  <r>
    <x v="33"/>
    <s v="Cheney School District"/>
    <n v="2814"/>
    <s v="Sunset Elementary"/>
    <n v="0.6694"/>
    <s v="Yes"/>
    <n v="544.14"/>
    <n v="0"/>
    <n v="544.14"/>
    <n v="1"/>
    <n v="1"/>
    <n v="544.14"/>
    <n v="1.5960000000000001"/>
    <n v="72728"/>
    <n v="75419"/>
    <n v="116073.89"/>
    <n v="4294.8300000000017"/>
    <n v="13659.84"/>
    <n v="0.2298"/>
    <n v="0.22339999999999999"/>
    <n v="49434.35"/>
    <n v="2006.15"/>
    <n v="448.17"/>
    <n v="2454.3200000000002"/>
    <n v="172257.39"/>
  </r>
  <r>
    <x v="33"/>
    <s v="Cheney School District"/>
    <n v="1769"/>
    <s v="Three Springs High School"/>
    <n v="0.69989999999999997"/>
    <s v="Yes"/>
    <n v="114.99"/>
    <n v="0"/>
    <n v="114.99"/>
    <n v="1"/>
    <n v="1"/>
    <n v="114.99"/>
    <n v="0.33700000000000002"/>
    <n v="72728"/>
    <n v="75419"/>
    <n v="24509.34"/>
    <n v="906.86000000000058"/>
    <n v="13659.84"/>
    <n v="0.2298"/>
    <n v="0.22339999999999999"/>
    <n v="10438.200000000001"/>
    <n v="423.6"/>
    <n v="94.63"/>
    <n v="518.23"/>
    <n v="36372.630000000005"/>
  </r>
  <r>
    <x v="33"/>
    <s v="Cheney School District"/>
    <n v="5269"/>
    <s v="Westwood Middle School"/>
    <n v="0.5242"/>
    <s v="Yes"/>
    <n v="590.41999999999996"/>
    <n v="0"/>
    <n v="590.41999999999996"/>
    <n v="1"/>
    <n v="1"/>
    <n v="590.41999999999996"/>
    <n v="1.732"/>
    <n v="72728"/>
    <n v="75419"/>
    <n v="125964.9"/>
    <n v="4660.8100000000122"/>
    <n v="13659.84"/>
    <n v="0.2298"/>
    <n v="0.22339999999999999"/>
    <n v="53646.8"/>
    <n v="2177.1"/>
    <n v="486.36"/>
    <n v="2663.46"/>
    <n v="186935.97"/>
  </r>
  <r>
    <x v="33"/>
    <s v="Cheney School District"/>
    <n v="3309"/>
    <s v="Windsor Elementary"/>
    <n v="0.35580000000000001"/>
    <s v="No"/>
    <n v="541.1699999999999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4"/>
    <s v="Chewelah School District"/>
    <n v="5523"/>
    <s v="Chewelah Open Doors Reengagement Program"/>
    <n v="0.90180000000000005"/>
    <s v="Yes"/>
    <n v="19"/>
    <n v="0"/>
    <n v="19"/>
    <n v="1"/>
    <n v="1"/>
    <n v="19"/>
    <n v="5.6000000000000001E-2"/>
    <n v="72728"/>
    <n v="75419"/>
    <n v="4072.77"/>
    <n v="150.69000000000005"/>
    <n v="13659.84"/>
    <n v="0.2298"/>
    <n v="0.22339999999999999"/>
    <n v="1734.54"/>
    <n v="70.39"/>
    <n v="15.73"/>
    <n v="86.12"/>
    <n v="6044.12"/>
  </r>
  <r>
    <x v="34"/>
    <s v="Chewelah School District"/>
    <n v="2664"/>
    <s v="Gess Elementary"/>
    <n v="0.59670000000000001"/>
    <s v="Yes"/>
    <n v="328.23"/>
    <n v="0"/>
    <n v="328.23"/>
    <n v="1"/>
    <n v="1"/>
    <n v="328.23"/>
    <n v="0.96299999999999997"/>
    <n v="72728"/>
    <n v="75419"/>
    <n v="70037.06"/>
    <n v="2591.4400000000023"/>
    <n v="13659.84"/>
    <n v="0.2298"/>
    <n v="0.22339999999999999"/>
    <n v="29827.87"/>
    <n v="1210.47"/>
    <n v="270.42"/>
    <n v="1480.89"/>
    <n v="103937.26"/>
  </r>
  <r>
    <x v="34"/>
    <s v="Chewelah School District"/>
    <n v="2404"/>
    <s v="Jenkins Junior/Senior High"/>
    <n v="0.5202"/>
    <s v="Yes"/>
    <n v="312.45"/>
    <n v="0"/>
    <n v="312.45"/>
    <n v="1"/>
    <n v="1"/>
    <n v="312.45"/>
    <n v="0.91700000000000004"/>
    <n v="72728"/>
    <n v="75419"/>
    <n v="66691.58"/>
    <n v="2467.6399999999994"/>
    <n v="13659.84"/>
    <n v="0.2298"/>
    <n v="0.22339999999999999"/>
    <n v="28403.07"/>
    <n v="1152.6500000000001"/>
    <n v="257.5"/>
    <n v="1410.15"/>
    <n v="98972.439999999988"/>
  </r>
  <r>
    <x v="34"/>
    <s v="Chewelah School District"/>
    <n v="1763"/>
    <s v="Quartzite Learning"/>
    <n v="0.60770000000000002"/>
    <s v="Yes"/>
    <n v="117.19"/>
    <n v="0"/>
    <n v="117.19"/>
    <n v="1"/>
    <n v="1"/>
    <n v="117.19"/>
    <n v="0.34399999999999997"/>
    <n v="72728"/>
    <n v="75419"/>
    <n v="25018.43"/>
    <n v="925.70999999999913"/>
    <n v="13659.84"/>
    <n v="0.2298"/>
    <n v="0.22339999999999999"/>
    <n v="10655.02"/>
    <n v="432.4"/>
    <n v="96.6"/>
    <n v="529"/>
    <n v="37128.159999999996"/>
  </r>
  <r>
    <x v="35"/>
    <s v="Chief Leschi Tribal Compact"/>
    <n v="5549"/>
    <s v="Chief Leschi Schools"/>
    <n v="0.54049999999999998"/>
    <s v="Yes"/>
    <n v="593.22"/>
    <n v="0"/>
    <n v="593.22"/>
    <n v="1.06"/>
    <n v="1.06"/>
    <n v="593.22"/>
    <n v="1.74"/>
    <n v="72728"/>
    <n v="75419"/>
    <n v="134139.51999999999"/>
    <n v="4963.2799999999988"/>
    <n v="13659.84"/>
    <n v="0.2298"/>
    <n v="0.22339999999999999"/>
    <n v="55702.18"/>
    <n v="2318.38"/>
    <n v="517.92999999999995"/>
    <n v="2836.31"/>
    <n v="197641.28999999998"/>
  </r>
  <r>
    <x v="36"/>
    <s v="Chimacum School District"/>
    <n v="4552"/>
    <s v="Chimacum Creek Primary School"/>
    <n v="0.54210000000000003"/>
    <s v="Yes"/>
    <n v="173.33"/>
    <n v="0"/>
    <n v="173.33"/>
    <n v="1.1200000000000001"/>
    <n v="1.1200000000000001"/>
    <n v="173.33"/>
    <n v="0.50800000000000001"/>
    <n v="72728"/>
    <n v="75419"/>
    <n v="41379.32"/>
    <n v="1531.0699999999997"/>
    <n v="13659.84"/>
    <n v="0.2298"/>
    <n v="0.22339999999999999"/>
    <n v="16790.21"/>
    <n v="715.17"/>
    <n v="159.77000000000001"/>
    <n v="874.93999999999994"/>
    <n v="60575.54"/>
  </r>
  <r>
    <x v="36"/>
    <s v="Chimacum School District"/>
    <n v="2697"/>
    <s v="Chimacum Elementary School"/>
    <n v="0.58240000000000003"/>
    <s v="Yes"/>
    <n v="210.66"/>
    <n v="0"/>
    <n v="210.66"/>
    <n v="1.1200000000000001"/>
    <n v="1.1200000000000001"/>
    <n v="210.66"/>
    <n v="0.61799999999999999"/>
    <n v="72728"/>
    <n v="75419"/>
    <n v="50339.41"/>
    <n v="1862.6099999999933"/>
    <n v="13659.84"/>
    <n v="0.2298"/>
    <n v="0.22339999999999999"/>
    <n v="20425.88"/>
    <n v="870.03"/>
    <n v="194.36"/>
    <n v="1064.3899999999999"/>
    <n v="73692.289999999994"/>
  </r>
  <r>
    <x v="36"/>
    <s v="Chimacum School District"/>
    <n v="3275"/>
    <s v="Chimacum Junior/Senior High School"/>
    <n v="0.48549999999999999"/>
    <s v="No"/>
    <n v="245.1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6"/>
    <s v="Chimacum School District"/>
    <n v="1724"/>
    <s v="PI Program"/>
    <n v="0.48570000000000002"/>
    <s v="No"/>
    <n v="59.7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37"/>
    <s v="Clarkston School District"/>
    <n v="2299"/>
    <s v="Charles Francis Adams High School"/>
    <n v="0.49030000000000001"/>
    <s v="No"/>
    <n v="737.5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7"/>
    <s v="Clarkston School District"/>
    <n v="5644"/>
    <s v="Clarkston Home Alliance"/>
    <n v="0.55910000000000004"/>
    <s v="Yes"/>
    <n v="15.35"/>
    <n v="0"/>
    <n v="15.35"/>
    <n v="1"/>
    <n v="1"/>
    <n v="15.35"/>
    <n v="4.4999999999999998E-2"/>
    <n v="72728"/>
    <n v="75419"/>
    <n v="3272.76"/>
    <n v="121.09999999999991"/>
    <n v="13659.84"/>
    <n v="0.2298"/>
    <n v="0.22339999999999999"/>
    <n v="1393.83"/>
    <n v="56.56"/>
    <n v="12.64"/>
    <n v="69.2"/>
    <n v="4856.8900000000003"/>
  </r>
  <r>
    <x v="37"/>
    <s v="Clarkston School District"/>
    <n v="1617"/>
    <s v="Educational Opportunity Center"/>
    <n v="0.77"/>
    <s v="Yes"/>
    <n v="124.67999999999999"/>
    <n v="0"/>
    <n v="124.67999999999999"/>
    <n v="1"/>
    <n v="1"/>
    <n v="124.67999999999999"/>
    <n v="0.36599999999999999"/>
    <n v="72728"/>
    <n v="75419"/>
    <n v="26618.45"/>
    <n v="984.89999999999782"/>
    <n v="13659.84"/>
    <n v="0.2298"/>
    <n v="0.22339999999999999"/>
    <n v="11336.45"/>
    <n v="460.06"/>
    <n v="102.78"/>
    <n v="562.84"/>
    <n v="39502.639999999999"/>
  </r>
  <r>
    <x v="37"/>
    <s v="Clarkston School District"/>
    <n v="5413"/>
    <s v="Educational Opportunity Center Reengagement"/>
    <n v="0.45550000000000002"/>
    <s v="No"/>
    <n v="8.710000000000000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7"/>
    <s v="Clarkston School District"/>
    <n v="2962"/>
    <s v="Grantham Elementary"/>
    <n v="0.80369999999999997"/>
    <s v="Yes"/>
    <n v="300.07"/>
    <n v="0"/>
    <n v="300.07"/>
    <n v="1"/>
    <n v="1"/>
    <n v="300.07"/>
    <n v="0.88"/>
    <n v="72728"/>
    <n v="75419"/>
    <n v="64000.639999999999"/>
    <n v="2368.0800000000017"/>
    <n v="13659.84"/>
    <n v="0.2298"/>
    <n v="0.22339999999999999"/>
    <n v="27257.040000000001"/>
    <n v="1106.1500000000001"/>
    <n v="247.11"/>
    <n v="1353.2600000000002"/>
    <n v="94979.01999999999"/>
  </r>
  <r>
    <x v="37"/>
    <s v="Clarkston School District"/>
    <n v="4384"/>
    <s v="Heights Elementary"/>
    <n v="0.31919999999999998"/>
    <s v="No"/>
    <n v="348.7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7"/>
    <s v="Clarkston School District"/>
    <n v="3266"/>
    <s v="Highland Elementary"/>
    <n v="0.66349999999999998"/>
    <s v="Yes"/>
    <n v="291.79000000000002"/>
    <n v="0"/>
    <n v="291.79000000000002"/>
    <n v="1"/>
    <n v="1"/>
    <n v="291.79000000000002"/>
    <n v="0.85599999999999998"/>
    <n v="72728"/>
    <n v="75419"/>
    <n v="62255.17"/>
    <n v="2303.4900000000052"/>
    <n v="13659.84"/>
    <n v="0.2298"/>
    <n v="0.22339999999999999"/>
    <n v="26513.66"/>
    <n v="1075.98"/>
    <n v="240.37"/>
    <n v="1316.35"/>
    <n v="92388.670000000013"/>
  </r>
  <r>
    <x v="37"/>
    <s v="Clarkston School District"/>
    <n v="2501"/>
    <s v="Lincoln Middle School"/>
    <n v="0.5877"/>
    <s v="Yes"/>
    <n v="318.06"/>
    <n v="0"/>
    <n v="318.06"/>
    <n v="1"/>
    <n v="1"/>
    <n v="318.06"/>
    <n v="0.93300000000000005"/>
    <n v="72728"/>
    <n v="75419"/>
    <n v="67855.22"/>
    <n v="2510.7099999999919"/>
    <n v="13659.84"/>
    <n v="0.2298"/>
    <n v="0.22339999999999999"/>
    <n v="28898.65"/>
    <n v="1172.77"/>
    <n v="262"/>
    <n v="1434.77"/>
    <n v="100699.34999999999"/>
  </r>
  <r>
    <x v="37"/>
    <s v="Clarkston School District"/>
    <n v="2823"/>
    <s v="Parkway Elementary"/>
    <n v="0.56640000000000001"/>
    <s v="Yes"/>
    <n v="318.62"/>
    <n v="0"/>
    <n v="318.62"/>
    <n v="1"/>
    <n v="1"/>
    <n v="318.62"/>
    <n v="0.93500000000000005"/>
    <n v="72728"/>
    <n v="75419"/>
    <n v="68000.679999999993"/>
    <n v="2516.0900000000111"/>
    <n v="13659.84"/>
    <n v="0.2298"/>
    <n v="0.22339999999999999"/>
    <n v="28960.6"/>
    <n v="1175.28"/>
    <n v="262.56"/>
    <n v="1437.84"/>
    <n v="100915.21"/>
  </r>
  <r>
    <x v="37"/>
    <s v="Clarkston School District"/>
    <n v="3616"/>
    <s v="Special Services"/>
    <n v="0.25390000000000001"/>
    <s v="No"/>
    <n v="5.4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8"/>
    <s v="Cle Elum-Roslyn School District"/>
    <n v="2328"/>
    <s v="Cle Elum Roslyn Elementary"/>
    <n v="0.33360000000000001"/>
    <s v="No"/>
    <n v="419.4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8"/>
    <s v="Cle Elum-Roslyn School District"/>
    <n v="2329"/>
    <s v="Cle Elum Roslyn High School"/>
    <n v="0.33879999999999999"/>
    <s v="No"/>
    <n v="244.950000000000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8"/>
    <s v="Cle Elum-Roslyn School District"/>
    <n v="1987"/>
    <s v="Swiftwater Learning Center"/>
    <n v="0.63939999999999997"/>
    <s v="Yes"/>
    <n v="18.619999999999997"/>
    <n v="0"/>
    <n v="18.619999999999997"/>
    <n v="1"/>
    <n v="1"/>
    <n v="18.619999999999997"/>
    <n v="5.5E-2"/>
    <n v="72728"/>
    <n v="75419"/>
    <n v="4000.04"/>
    <n v="148.01000000000022"/>
    <n v="13659.84"/>
    <n v="0.2298"/>
    <n v="0.22339999999999999"/>
    <n v="1703.57"/>
    <n v="69.13"/>
    <n v="15.44"/>
    <n v="84.57"/>
    <n v="5936.19"/>
  </r>
  <r>
    <x v="38"/>
    <s v="Cle Elum-Roslyn School District"/>
    <n v="2570"/>
    <s v="Walter Strom Middle School"/>
    <n v="0.40889999999999999"/>
    <s v="No"/>
    <n v="234.4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1825"/>
    <s v="Alfaretta House"/>
    <n v="0.67749999999999999"/>
    <s v="Yes"/>
    <n v="22.04"/>
    <n v="0"/>
    <n v="22.04"/>
    <n v="1.06"/>
    <n v="1.06"/>
    <n v="22.04"/>
    <n v="6.5000000000000002E-2"/>
    <n v="72728"/>
    <n v="75419"/>
    <n v="5010.96"/>
    <n v="185.40999999999985"/>
    <n v="13659.84"/>
    <n v="0.2298"/>
    <n v="0.22339999999999999"/>
    <n v="2080.83"/>
    <n v="86.61"/>
    <n v="19.350000000000001"/>
    <n v="105.96000000000001"/>
    <n v="7383.16"/>
  </r>
  <r>
    <x v="39"/>
    <s v="Clover Park School District"/>
    <n v="3454"/>
    <s v="Beachwood Elementary School"/>
    <n v="0.31969999999999998"/>
    <s v="No"/>
    <n v="327.5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3457"/>
    <s v="Carter Lake Elementary School"/>
    <n v="0.38"/>
    <s v="No"/>
    <n v="480.3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2425"/>
    <s v="Clover Park High School"/>
    <n v="0.78120000000000001"/>
    <s v="Yes"/>
    <n v="1279.43"/>
    <n v="0"/>
    <n v="1279.43"/>
    <n v="1.06"/>
    <n v="1.06"/>
    <n v="1279.43"/>
    <n v="3.7530000000000001"/>
    <n v="72728"/>
    <n v="75419"/>
    <n v="289325.08"/>
    <n v="10705.27999999997"/>
    <n v="13659.84"/>
    <n v="0.2298"/>
    <n v="0.22339999999999999"/>
    <n v="120143.84"/>
    <n v="5000.51"/>
    <n v="1117.1099999999999"/>
    <n v="6117.62"/>
    <n v="426291.82"/>
  </r>
  <r>
    <x v="39"/>
    <s v="Clover Park School District"/>
    <n v="5411"/>
    <s v="CPSD Open Doors Program"/>
    <n v="0.79779999999999995"/>
    <s v="Yes"/>
    <n v="222.54"/>
    <n v="0"/>
    <n v="222.54"/>
    <n v="1.06"/>
    <n v="1.06"/>
    <n v="222.54"/>
    <n v="0.65300000000000002"/>
    <n v="72728"/>
    <n v="75419"/>
    <n v="50340.87"/>
    <n v="1862.6499999999942"/>
    <n v="13659.84"/>
    <n v="0.2298"/>
    <n v="0.22339999999999999"/>
    <n v="20904.32"/>
    <n v="870.06"/>
    <n v="194.37"/>
    <n v="1064.4299999999998"/>
    <n v="74172.26999999999"/>
  </r>
  <r>
    <x v="39"/>
    <s v="Clover Park School District"/>
    <n v="2943"/>
    <s v="Custer Elementary School"/>
    <n v="0.75480000000000003"/>
    <s v="Yes"/>
    <n v="206.77"/>
    <n v="0"/>
    <n v="206.77"/>
    <n v="1.06"/>
    <n v="1.06"/>
    <n v="206.77"/>
    <n v="0.60699999999999998"/>
    <n v="72728"/>
    <n v="75419"/>
    <n v="46794.65"/>
    <n v="1731.4399999999951"/>
    <n v="13659.84"/>
    <n v="0.2298"/>
    <n v="0.22339999999999999"/>
    <n v="19431.740000000002"/>
    <n v="808.77"/>
    <n v="180.68"/>
    <n v="989.45"/>
    <n v="68947.279999999984"/>
  </r>
  <r>
    <x v="39"/>
    <s v="Clover Park School District"/>
    <n v="3455"/>
    <s v="Dower Elementary School"/>
    <n v="0.70850000000000002"/>
    <s v="Yes"/>
    <n v="288.43"/>
    <n v="0"/>
    <n v="288.43"/>
    <n v="1.06"/>
    <n v="1.06"/>
    <n v="288.43"/>
    <n v="0.84599999999999997"/>
    <n v="72728"/>
    <n v="75419"/>
    <n v="65219.56"/>
    <n v="2413.1800000000076"/>
    <n v="13659.84"/>
    <n v="0.2298"/>
    <n v="0.22339999999999999"/>
    <n v="27082.78"/>
    <n v="1127.21"/>
    <n v="251.82"/>
    <n v="1379.03"/>
    <n v="96094.55"/>
  </r>
  <r>
    <x v="39"/>
    <s v="Clover Park School District"/>
    <n v="4396"/>
    <s v="Evergreen Elementary School"/>
    <n v="0.47760000000000002"/>
    <s v="No"/>
    <n v="413.5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5387"/>
    <s v="Four Heroes Elementary"/>
    <n v="0.84909999999999997"/>
    <s v="Yes"/>
    <n v="557.03"/>
    <n v="0"/>
    <n v="557.03"/>
    <n v="1.06"/>
    <n v="1.06"/>
    <n v="557.03"/>
    <n v="1.6339999999999999"/>
    <n v="72728"/>
    <n v="75419"/>
    <n v="125967.81"/>
    <n v="4660.9100000000035"/>
    <n v="13659.84"/>
    <n v="0.2298"/>
    <n v="0.22339999999999999"/>
    <n v="52308.83"/>
    <n v="2177.15"/>
    <n v="486.38"/>
    <n v="2663.53"/>
    <n v="185601.08000000002"/>
  </r>
  <r>
    <x v="39"/>
    <s v="Clover Park School District"/>
    <n v="5027"/>
    <s v="Harrison Prep School"/>
    <n v="0.6159"/>
    <s v="Yes"/>
    <n v="712.17"/>
    <n v="0"/>
    <n v="712.17"/>
    <n v="1.06"/>
    <n v="1.06"/>
    <n v="712.17"/>
    <n v="2.089"/>
    <n v="72728"/>
    <n v="75419"/>
    <n v="161044.51999999999"/>
    <n v="5958.7900000000081"/>
    <n v="13659.84"/>
    <n v="0.2298"/>
    <n v="0.22339999999999999"/>
    <n v="66874.63"/>
    <n v="2783.39"/>
    <n v="621.80999999999995"/>
    <n v="3405.2"/>
    <n v="237283.14"/>
  </r>
  <r>
    <x v="39"/>
    <s v="Clover Park School District"/>
    <n v="3298"/>
    <s v="Hillside Elementary School"/>
    <n v="0.56820000000000004"/>
    <s v="Yes"/>
    <n v="479.75"/>
    <n v="0"/>
    <n v="479.75"/>
    <n v="1.06"/>
    <n v="1.06"/>
    <n v="479.75"/>
    <n v="1.407"/>
    <n v="72728"/>
    <n v="75419"/>
    <n v="108467.99"/>
    <n v="4013.4099999999889"/>
    <n v="13659.84"/>
    <n v="0.2298"/>
    <n v="0.22339999999999999"/>
    <n v="45041.93"/>
    <n v="1874.69"/>
    <n v="418.81"/>
    <n v="2293.5"/>
    <n v="159816.83000000002"/>
  </r>
  <r>
    <x v="39"/>
    <s v="Clover Park School District"/>
    <n v="3248"/>
    <s v="Hudtloff Middle School"/>
    <n v="0.72940000000000005"/>
    <s v="Yes"/>
    <n v="616.69000000000005"/>
    <n v="0"/>
    <n v="616.69000000000005"/>
    <n v="1.06"/>
    <n v="1.06"/>
    <n v="616.69000000000005"/>
    <n v="1.8089999999999999"/>
    <n v="72728"/>
    <n v="75419"/>
    <n v="139458.85"/>
    <n v="5160.1000000000058"/>
    <n v="13659.84"/>
    <n v="0.2298"/>
    <n v="0.22339999999999999"/>
    <n v="57911.06"/>
    <n v="2410.3200000000002"/>
    <n v="538.47"/>
    <n v="2948.79"/>
    <n v="205478.80000000002"/>
  </r>
  <r>
    <x v="39"/>
    <s v="Clover Park School District"/>
    <n v="3117"/>
    <s v="Idlewild Elementary School"/>
    <n v="0.38379999999999997"/>
    <s v="No"/>
    <n v="416.4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3351"/>
    <s v="Lake Louise Elementary School"/>
    <n v="0.64370000000000005"/>
    <s v="Yes"/>
    <n v="467.61"/>
    <n v="0"/>
    <n v="467.61"/>
    <n v="1.06"/>
    <n v="1.06"/>
    <n v="467.61"/>
    <n v="1.3720000000000001"/>
    <n v="72728"/>
    <n v="75419"/>
    <n v="105769.78"/>
    <n v="3913.5800000000017"/>
    <n v="13659.84"/>
    <n v="0.2298"/>
    <n v="0.22339999999999999"/>
    <n v="43921.49"/>
    <n v="1828.06"/>
    <n v="408.39"/>
    <n v="2236.4499999999998"/>
    <n v="155841.29999999999"/>
  </r>
  <r>
    <x v="39"/>
    <s v="Clover Park School District"/>
    <n v="3456"/>
    <s v="Lakes High School"/>
    <n v="0.47610000000000002"/>
    <s v="No"/>
    <n v="1249.160000000000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2652"/>
    <s v="Lakeview Hope Academy"/>
    <n v="0.80830000000000002"/>
    <s v="Yes"/>
    <n v="545.57000000000005"/>
    <n v="0"/>
    <n v="545.57000000000005"/>
    <n v="1.06"/>
    <n v="1.06"/>
    <n v="545.57000000000005"/>
    <n v="1.6"/>
    <n v="72728"/>
    <n v="75419"/>
    <n v="123346.69"/>
    <n v="4563.929999999993"/>
    <n v="13659.84"/>
    <n v="0.2298"/>
    <n v="0.22339999999999999"/>
    <n v="51220.4"/>
    <n v="2131.84"/>
    <n v="476.25"/>
    <n v="2608.09"/>
    <n v="181739.11"/>
  </r>
  <r>
    <x v="39"/>
    <s v="Clover Park School District"/>
    <n v="3602"/>
    <s v="Lochburn Middle School"/>
    <n v="0.85"/>
    <s v="Yes"/>
    <n v="507"/>
    <n v="0"/>
    <n v="507"/>
    <n v="1.06"/>
    <n v="1.06"/>
    <n v="507"/>
    <n v="1.4870000000000001"/>
    <n v="72728"/>
    <n v="75419"/>
    <n v="114635.33"/>
    <n v="4241.6100000000006"/>
    <n v="13659.84"/>
    <n v="0.2298"/>
    <n v="0.22339999999999999"/>
    <n v="47602.96"/>
    <n v="1981.28"/>
    <n v="442.62"/>
    <n v="2423.9"/>
    <n v="168903.80000000002"/>
  </r>
  <r>
    <x v="39"/>
    <s v="Clover Park School District"/>
    <n v="5364"/>
    <s v="Meriwether Elementary School"/>
    <n v="0.28289999999999998"/>
    <s v="No"/>
    <n v="278.4700000000000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3763"/>
    <s v="Oakbrook Elementary School"/>
    <n v="0.49919999999999998"/>
    <s v="No"/>
    <n v="264.2900000000000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2189"/>
    <s v="Park Lodge Elementary School"/>
    <n v="0.83709999999999996"/>
    <s v="Yes"/>
    <n v="354.31"/>
    <n v="0"/>
    <n v="354.31"/>
    <n v="1.06"/>
    <n v="1.06"/>
    <n v="354.31"/>
    <n v="1.0389999999999999"/>
    <n v="72728"/>
    <n v="75419"/>
    <n v="80098.259999999995"/>
    <n v="2963.7000000000116"/>
    <n v="13659.84"/>
    <n v="0.2298"/>
    <n v="0.22339999999999999"/>
    <n v="33261.24"/>
    <n v="1384.37"/>
    <n v="309.27"/>
    <n v="1693.6399999999999"/>
    <n v="118016.84000000001"/>
  </r>
  <r>
    <x v="39"/>
    <s v="Clover Park School District"/>
    <n v="5365"/>
    <s v="Rainier Elementary School"/>
    <n v="0.40870000000000001"/>
    <s v="No"/>
    <n v="572.1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1881"/>
    <s v="Re-Entry Middle School"/>
    <n v="0"/>
    <s v="No"/>
    <n v="0.2899999999999999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9"/>
    <s v="Clover Park School District"/>
    <n v="1882"/>
    <s v="Special Education Services/relife"/>
    <n v="0.62590000000000001"/>
    <s v="Yes"/>
    <n v="3.85"/>
    <n v="0"/>
    <n v="3.85"/>
    <n v="1.06"/>
    <n v="1.06"/>
    <n v="3.85"/>
    <n v="1.0999999999999999E-2"/>
    <n v="72728"/>
    <n v="75419"/>
    <n v="848.01"/>
    <n v="31.379999999999995"/>
    <n v="13659.84"/>
    <n v="0.2298"/>
    <n v="0.22339999999999999"/>
    <n v="352.14"/>
    <n v="14.66"/>
    <n v="3.28"/>
    <n v="17.940000000000001"/>
    <n v="1249.4700000000003"/>
  </r>
  <r>
    <x v="39"/>
    <s v="Clover Park School District"/>
    <n v="3500"/>
    <s v="Thomas Middle School"/>
    <n v="0.56859999999999999"/>
    <s v="Yes"/>
    <n v="959.39"/>
    <n v="0"/>
    <n v="959.39"/>
    <n v="1.06"/>
    <n v="1.06"/>
    <n v="959.39"/>
    <n v="2.8140000000000001"/>
    <n v="72728"/>
    <n v="75419"/>
    <n v="216935.99"/>
    <n v="8026.820000000007"/>
    <n v="13659.84"/>
    <n v="0.2298"/>
    <n v="0.22339999999999999"/>
    <n v="90083.87"/>
    <n v="3749.38"/>
    <n v="837.61"/>
    <n v="4586.99"/>
    <n v="319633.67"/>
  </r>
  <r>
    <x v="39"/>
    <s v="Clover Park School District"/>
    <n v="2651"/>
    <s v="Tillicum Elementary School"/>
    <n v="0.84740000000000004"/>
    <s v="Yes"/>
    <n v="229.63"/>
    <n v="0"/>
    <n v="229.63"/>
    <n v="1.06"/>
    <n v="1.06"/>
    <n v="229.63"/>
    <n v="0.67400000000000004"/>
    <n v="72728"/>
    <n v="75419"/>
    <n v="51959.79"/>
    <n v="1922.5599999999977"/>
    <n v="13659.84"/>
    <n v="0.2298"/>
    <n v="0.22339999999999999"/>
    <n v="21576.59"/>
    <n v="898.04"/>
    <n v="200.62"/>
    <n v="1098.6599999999999"/>
    <n v="76557.600000000006"/>
  </r>
  <r>
    <x v="39"/>
    <s v="Clover Park School District"/>
    <n v="5297"/>
    <s v="Transition Day Students"/>
    <n v="0.623"/>
    <s v="Yes"/>
    <n v="11.86"/>
    <n v="0"/>
    <n v="11.86"/>
    <n v="1.06"/>
    <n v="1.06"/>
    <n v="11.86"/>
    <n v="3.5000000000000003E-2"/>
    <n v="72728"/>
    <n v="75419"/>
    <n v="2698.21"/>
    <n v="99.829999999999927"/>
    <n v="13659.84"/>
    <n v="0.2298"/>
    <n v="0.22339999999999999"/>
    <n v="1120.45"/>
    <n v="46.63"/>
    <n v="10.42"/>
    <n v="57.050000000000004"/>
    <n v="3975.54"/>
  </r>
  <r>
    <x v="39"/>
    <s v="Clover Park School District"/>
    <n v="3249"/>
    <s v="Tyee Park Elementary School"/>
    <n v="0.81100000000000005"/>
    <s v="Yes"/>
    <n v="376.43"/>
    <n v="0"/>
    <n v="376.43"/>
    <n v="1.06"/>
    <n v="1.06"/>
    <n v="376.43"/>
    <n v="1.1040000000000001"/>
    <n v="72728"/>
    <n v="75419"/>
    <n v="85109.21"/>
    <n v="3149.1199999999953"/>
    <n v="13659.84"/>
    <n v="0.2298"/>
    <n v="0.22339999999999999"/>
    <n v="35342.07"/>
    <n v="1470.97"/>
    <n v="328.61"/>
    <n v="1799.58"/>
    <n v="125399.98"/>
  </r>
  <r>
    <x v="40"/>
    <s v="Colfax School District"/>
    <n v="3366"/>
    <s v="Colfax High School"/>
    <n v="0.29780000000000001"/>
    <s v="No"/>
    <n v="269.8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40"/>
    <s v="Colfax School District"/>
    <n v="2894"/>
    <s v="Leonard M Jennings Elementary"/>
    <n v="0.33510000000000001"/>
    <s v="No"/>
    <n v="292.70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41"/>
    <s v="College Place School District"/>
    <n v="5362"/>
    <s v="College Place High School"/>
    <n v="0.51859999999999995"/>
    <s v="Yes"/>
    <n v="478.04999999999995"/>
    <n v="0"/>
    <n v="478.04999999999995"/>
    <n v="1"/>
    <n v="1"/>
    <n v="478.04999999999995"/>
    <n v="1.4019999999999999"/>
    <n v="72728"/>
    <n v="75419"/>
    <n v="101964.66"/>
    <n v="3772.7799999999988"/>
    <n v="13659.84"/>
    <n v="0.2298"/>
    <n v="0.22339999999999999"/>
    <n v="43425.41"/>
    <n v="1762.29"/>
    <n v="393.7"/>
    <n v="2155.9899999999998"/>
    <n v="151318.84"/>
  </r>
  <r>
    <x v="41"/>
    <s v="College Place School District"/>
    <n v="2114"/>
    <s v="Davis Elementary"/>
    <n v="0.50800000000000001"/>
    <s v="Yes"/>
    <n v="699.09"/>
    <n v="0"/>
    <n v="699.09"/>
    <n v="1"/>
    <n v="1"/>
    <n v="699.09"/>
    <n v="2.0510000000000002"/>
    <n v="72728"/>
    <n v="75419"/>
    <n v="149165.13"/>
    <n v="5519.2399999999907"/>
    <n v="13659.84"/>
    <n v="0.2298"/>
    <n v="0.22339999999999999"/>
    <n v="63527.48"/>
    <n v="2578.0700000000002"/>
    <n v="575.94000000000005"/>
    <n v="3154.01"/>
    <n v="221365.86000000002"/>
  </r>
  <r>
    <x v="41"/>
    <s v="College Place School District"/>
    <n v="3541"/>
    <s v="John Sager Middle School"/>
    <n v="0.55679999999999996"/>
    <s v="Yes"/>
    <n v="350.17"/>
    <n v="0"/>
    <n v="350.17"/>
    <n v="1"/>
    <n v="1"/>
    <n v="350.17"/>
    <n v="1.0269999999999999"/>
    <n v="72728"/>
    <n v="75419"/>
    <n v="74691.66"/>
    <n v="2763.6499999999942"/>
    <n v="13659.84"/>
    <n v="0.2298"/>
    <n v="0.22339999999999999"/>
    <n v="31810.2"/>
    <n v="1290.92"/>
    <n v="288.39"/>
    <n v="1579.31"/>
    <n v="110844.81999999999"/>
  </r>
  <r>
    <x v="42"/>
    <s v="Colton School District"/>
    <n v="2588"/>
    <s v="Colton School"/>
    <n v="0.32150000000000001"/>
    <s v="No"/>
    <n v="140.5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43"/>
    <s v="Columbia (Stevens) School District"/>
    <n v="3508"/>
    <s v="Columbia High And Elementary"/>
    <n v="0.7077"/>
    <s v="Yes"/>
    <n v="134.91000000000003"/>
    <n v="0"/>
    <n v="134.91000000000003"/>
    <n v="1"/>
    <n v="1"/>
    <n v="134.91000000000003"/>
    <n v="0.39600000000000002"/>
    <n v="72728"/>
    <n v="75419"/>
    <n v="28800.29"/>
    <n v="1065.6299999999974"/>
    <n v="13659.84"/>
    <n v="0.2298"/>
    <n v="0.22339999999999999"/>
    <n v="12265.67"/>
    <n v="497.77"/>
    <n v="111.2"/>
    <n v="608.97"/>
    <n v="42740.56"/>
  </r>
  <r>
    <x v="44"/>
    <s v="Columbia (Walla Walla) School District"/>
    <n v="3613"/>
    <s v="Columbia Elementary"/>
    <n v="0.54039999999999999"/>
    <s v="Yes"/>
    <n v="346.14"/>
    <n v="0"/>
    <n v="346.14"/>
    <n v="1"/>
    <n v="1.04"/>
    <n v="346.14"/>
    <n v="1.0149999999999999"/>
    <n v="72728"/>
    <n v="75419"/>
    <n v="73818.92"/>
    <n v="5793.3800000000047"/>
    <n v="13659.84"/>
    <n v="0.2298"/>
    <n v="0.22339999999999999"/>
    <n v="32122.57"/>
    <n v="1326.87"/>
    <n v="296.42"/>
    <n v="1623.29"/>
    <n v="113358.15999999999"/>
  </r>
  <r>
    <x v="44"/>
    <s v="Columbia (Walla Walla) School District"/>
    <n v="4049"/>
    <s v="Columbia High School"/>
    <n v="0.53800000000000003"/>
    <s v="Yes"/>
    <n v="213.57"/>
    <n v="0"/>
    <n v="213.57"/>
    <n v="1"/>
    <n v="1.04"/>
    <n v="213.57"/>
    <n v="0.626"/>
    <n v="72728"/>
    <n v="75419"/>
    <n v="45527.73"/>
    <n v="3573.0599999999977"/>
    <n v="13659.84"/>
    <n v="0.2298"/>
    <n v="0.22339999999999999"/>
    <n v="19811.55"/>
    <n v="818.35"/>
    <n v="182.82"/>
    <n v="1001.1700000000001"/>
    <n v="69913.509999999995"/>
  </r>
  <r>
    <x v="44"/>
    <s v="Columbia (Walla Walla) School District"/>
    <n v="3012"/>
    <s v="Columbia Middle School"/>
    <n v="0.59430000000000005"/>
    <s v="Yes"/>
    <n v="195.41"/>
    <n v="0"/>
    <n v="195.41"/>
    <n v="1"/>
    <n v="1.04"/>
    <n v="195.41"/>
    <n v="0.57299999999999995"/>
    <n v="72728"/>
    <n v="75419"/>
    <n v="41673.14"/>
    <n v="3270.5500000000029"/>
    <n v="13659.84"/>
    <n v="0.2298"/>
    <n v="0.22339999999999999"/>
    <n v="18134.22"/>
    <n v="749.06"/>
    <n v="167.34"/>
    <n v="916.4"/>
    <n v="63994.310000000005"/>
  </r>
  <r>
    <x v="45"/>
    <s v="Colville School District"/>
    <n v="3831"/>
    <s v="Colville Junior High School"/>
    <n v="0.53339999999999999"/>
    <s v="Yes"/>
    <n v="372.14"/>
    <n v="0"/>
    <n v="372.14"/>
    <n v="1"/>
    <n v="1.04"/>
    <n v="372.14"/>
    <n v="1.0920000000000001"/>
    <n v="72728"/>
    <n v="75419"/>
    <n v="79418.98"/>
    <n v="6232.8700000000099"/>
    <n v="13659.84"/>
    <n v="0.2298"/>
    <n v="0.22339999999999999"/>
    <n v="34559.449999999997"/>
    <n v="1427.53"/>
    <n v="318.91000000000003"/>
    <n v="1746.44"/>
    <n v="121957.74"/>
  </r>
  <r>
    <x v="45"/>
    <s v="Colville School District"/>
    <n v="3310"/>
    <s v="Colville Senior High School"/>
    <n v="0.47739999999999999"/>
    <s v="No"/>
    <n v="508.7899999999999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45"/>
    <s v="Colville School District"/>
    <n v="4180"/>
    <s v="Fort Colville Elementary"/>
    <n v="0.6099"/>
    <s v="Yes"/>
    <n v="357.21"/>
    <n v="0"/>
    <n v="357.21"/>
    <n v="1"/>
    <n v="1.04"/>
    <n v="357.21"/>
    <n v="1.048"/>
    <n v="72728"/>
    <n v="75419"/>
    <n v="76218.94"/>
    <n v="5981.7399999999907"/>
    <n v="13659.84"/>
    <n v="0.2298"/>
    <n v="0.22339999999999999"/>
    <n v="33166.949999999997"/>
    <n v="1370.01"/>
    <n v="306.06"/>
    <n v="1676.07"/>
    <n v="117043.7"/>
  </r>
  <r>
    <x v="45"/>
    <s v="Colville School District"/>
    <n v="2957"/>
    <s v="Hofstetter Elementary"/>
    <n v="0.51790000000000003"/>
    <s v="Yes"/>
    <n v="384.86"/>
    <n v="0"/>
    <n v="384.86"/>
    <n v="1"/>
    <n v="1.04"/>
    <n v="384.86"/>
    <n v="1.129"/>
    <n v="72728"/>
    <n v="75419"/>
    <n v="82109.91"/>
    <n v="6444.0599999999977"/>
    <n v="13659.84"/>
    <n v="0.2298"/>
    <n v="0.22339999999999999"/>
    <n v="35730.42"/>
    <n v="1475.9"/>
    <n v="329.72"/>
    <n v="1805.6200000000001"/>
    <n v="126090.01"/>
  </r>
  <r>
    <x v="45"/>
    <s v="Colville School District"/>
    <n v="1594"/>
    <s v="Panorama School"/>
    <n v="0.59079999999999999"/>
    <s v="Yes"/>
    <n v="59.49"/>
    <n v="0"/>
    <n v="59.49"/>
    <n v="1"/>
    <n v="1.04"/>
    <n v="59.49"/>
    <n v="0.17499999999999999"/>
    <n v="72728"/>
    <n v="75419"/>
    <n v="12727.4"/>
    <n v="998.86000000000058"/>
    <n v="13659.84"/>
    <n v="0.2298"/>
    <n v="0.22339999999999999"/>
    <n v="5538.37"/>
    <n v="228.77"/>
    <n v="51.11"/>
    <n v="279.88"/>
    <n v="19544.510000000002"/>
  </r>
  <r>
    <x v="46"/>
    <s v="Concrete School District"/>
    <n v="2577"/>
    <s v="Concrete Elementary"/>
    <n v="0.59230000000000005"/>
    <s v="Yes"/>
    <n v="304.58999999999997"/>
    <n v="0"/>
    <n v="304.58999999999997"/>
    <n v="1.1200000000000001"/>
    <n v="1.1200000000000001"/>
    <n v="304.58999999999997"/>
    <n v="0.89300000000000002"/>
    <n v="72728"/>
    <n v="75419"/>
    <n v="72739.64"/>
    <n v="2691.4300000000076"/>
    <n v="13659.84"/>
    <n v="0.2298"/>
    <n v="0.22339999999999999"/>
    <n v="29515.07"/>
    <n v="1257.18"/>
    <n v="280.85000000000002"/>
    <n v="1538.0300000000002"/>
    <n v="106484.17"/>
  </r>
  <r>
    <x v="46"/>
    <s v="Concrete School District"/>
    <n v="2810"/>
    <s v="Concrete High School"/>
    <n v="0.63490000000000002"/>
    <s v="Yes"/>
    <n v="184.82000000000002"/>
    <n v="0"/>
    <n v="184.82000000000002"/>
    <n v="1.1200000000000001"/>
    <n v="1.1200000000000001"/>
    <n v="184.82000000000002"/>
    <n v="0.54200000000000004"/>
    <n v="72728"/>
    <n v="75419"/>
    <n v="44148.81"/>
    <n v="1633.5400000000009"/>
    <n v="13659.84"/>
    <n v="0.2298"/>
    <n v="0.22339999999999999"/>
    <n v="17913.96"/>
    <n v="763.04"/>
    <n v="170.46"/>
    <n v="933.5"/>
    <n v="64629.81"/>
  </r>
  <r>
    <x v="46"/>
    <s v="Concrete School District"/>
    <n v="1605"/>
    <s v="Twin Cedars High School"/>
    <n v="0.61119999999999997"/>
    <s v="Yes"/>
    <n v="5.0199999999999996"/>
    <n v="0"/>
    <n v="5.0199999999999996"/>
    <n v="1.1200000000000001"/>
    <n v="1.1200000000000001"/>
    <n v="5.0199999999999996"/>
    <n v="1.4999999999999999E-2"/>
    <n v="72728"/>
    <n v="75419"/>
    <n v="1221.83"/>
    <n v="45.210000000000036"/>
    <n v="13659.84"/>
    <n v="0.2298"/>
    <n v="0.22339999999999999"/>
    <n v="495.77"/>
    <n v="21.12"/>
    <n v="4.72"/>
    <n v="25.84"/>
    <n v="1788.6499999999999"/>
  </r>
  <r>
    <x v="47"/>
    <s v="Conway School District"/>
    <n v="2578"/>
    <s v="Conway School"/>
    <n v="0.21510000000000001"/>
    <s v="No"/>
    <n v="439.11"/>
    <n v="0"/>
    <n v="0"/>
    <n v="1.1000000000000001"/>
    <n v="1.14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48"/>
    <s v="Cosmopolis School District"/>
    <n v="3326"/>
    <s v="Cosmopolis Elementary School"/>
    <n v="0.41239999999999999"/>
    <s v="No"/>
    <n v="175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49"/>
    <s v="Coulee-Hartline School District"/>
    <n v="2968"/>
    <s v="Almira Coulee Hartline High School"/>
    <n v="0.41249999999999998"/>
    <s v="No"/>
    <n v="100.1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49"/>
    <s v="Coulee-Hartline School District"/>
    <n v="2693"/>
    <s v="Coulee City Elementary"/>
    <n v="0.4743"/>
    <s v="No"/>
    <n v="96.3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0"/>
    <s v="Coupeville School District"/>
    <n v="3664"/>
    <s v="Coupeville Elementary School"/>
    <n v="0.37059999999999998"/>
    <s v="No"/>
    <n v="463.57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50"/>
    <s v="Coupeville School District"/>
    <n v="2625"/>
    <s v="Coupeville High School"/>
    <n v="0.29709999999999998"/>
    <s v="No"/>
    <n v="283.52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50"/>
    <s v="Coupeville School District"/>
    <n v="4004"/>
    <s v="Coupeville Middle School"/>
    <n v="0.3422"/>
    <s v="No"/>
    <n v="218.57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50"/>
    <s v="Coupeville School District"/>
    <n v="5412"/>
    <s v="Open Den"/>
    <n v="0.58289999999999997"/>
    <s v="Yes"/>
    <n v="53.71"/>
    <n v="0"/>
    <n v="53.71"/>
    <n v="1.1200000000000001"/>
    <n v="1.1600000000000001"/>
    <n v="53.71"/>
    <n v="0.158"/>
    <n v="72728"/>
    <n v="75419"/>
    <n v="12869.95"/>
    <n v="952.84000000000015"/>
    <n v="13659.84"/>
    <n v="0.2298"/>
    <n v="0.22339999999999999"/>
    <n v="5328.63"/>
    <n v="230.38"/>
    <n v="51.47"/>
    <n v="281.85000000000002"/>
    <n v="19433.27"/>
  </r>
  <r>
    <x v="51"/>
    <s v="Crescent School District"/>
    <n v="3473"/>
    <s v="Crescent School"/>
    <n v="0.59660000000000002"/>
    <s v="Yes"/>
    <n v="216.7"/>
    <n v="0"/>
    <n v="216.7"/>
    <n v="1"/>
    <n v="1"/>
    <n v="216.7"/>
    <n v="0.63600000000000001"/>
    <n v="72728"/>
    <n v="75419"/>
    <n v="46255.01"/>
    <n v="1711.4700000000012"/>
    <n v="13659.84"/>
    <n v="0.2298"/>
    <n v="0.22339999999999999"/>
    <n v="19699.400000000001"/>
    <n v="799.44"/>
    <n v="178.59"/>
    <n v="978.03000000000009"/>
    <n v="68643.91"/>
  </r>
  <r>
    <x v="51"/>
    <s v="Crescent School District"/>
    <n v="5030"/>
    <s v="HomeConnection"/>
    <n v="0.46489999999999998"/>
    <s v="No"/>
    <n v="116.3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2"/>
    <s v="Creston School District"/>
    <n v="2862"/>
    <s v="Creston Elementary"/>
    <n v="0.55189999999999995"/>
    <s v="Yes"/>
    <n v="44.29"/>
    <n v="0"/>
    <n v="44.29"/>
    <n v="1"/>
    <n v="1.04"/>
    <n v="44.29"/>
    <n v="0.13"/>
    <n v="72728"/>
    <n v="75419"/>
    <n v="9454.64"/>
    <n v="742.01000000000022"/>
    <n v="13659.84"/>
    <n v="0.2298"/>
    <n v="0.22339999999999999"/>
    <n v="4114.22"/>
    <n v="169.94"/>
    <n v="37.96"/>
    <n v="207.9"/>
    <n v="14518.77"/>
  </r>
  <r>
    <x v="52"/>
    <s v="Creston School District"/>
    <n v="2863"/>
    <s v="Creston Jr-Sr High School"/>
    <n v="0.39219999999999999"/>
    <s v="No"/>
    <n v="52.9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53"/>
    <s v="Curlew School District"/>
    <n v="2006"/>
    <s v="Curlew Elem &amp; High School"/>
    <n v="0.55740000000000001"/>
    <s v="Yes"/>
    <n v="197.39"/>
    <n v="0"/>
    <n v="197.39"/>
    <n v="1"/>
    <n v="1.04"/>
    <n v="197.39"/>
    <n v="0.57899999999999996"/>
    <n v="72728"/>
    <n v="75419"/>
    <n v="42109.51"/>
    <n v="3304.7999999999956"/>
    <n v="13659.84"/>
    <n v="0.2298"/>
    <n v="0.22339999999999999"/>
    <n v="18324.11"/>
    <n v="756.91"/>
    <n v="169.09"/>
    <n v="926"/>
    <n v="64664.42"/>
  </r>
  <r>
    <x v="53"/>
    <s v="Curlew School District"/>
    <n v="5530"/>
    <s v="Ferry County Open Doors"/>
    <n v="0.33329999999999999"/>
    <s v="No"/>
    <n v="38.2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54"/>
    <s v="Cusick School District"/>
    <n v="2770"/>
    <s v="Bess Herian Elementary"/>
    <n v="0.70530000000000004"/>
    <s v="Yes"/>
    <n v="117.43"/>
    <n v="0"/>
    <n v="117.43"/>
    <n v="1"/>
    <n v="1"/>
    <n v="117.43"/>
    <n v="0.34399999999999997"/>
    <n v="72728"/>
    <n v="75419"/>
    <n v="25018.43"/>
    <n v="925.70999999999913"/>
    <n v="13659.84"/>
    <n v="0.2298"/>
    <n v="0.22339999999999999"/>
    <n v="10655.02"/>
    <n v="432.4"/>
    <n v="96.6"/>
    <n v="529"/>
    <n v="37128.159999999996"/>
  </r>
  <r>
    <x v="54"/>
    <s v="Cusick School District"/>
    <n v="2423"/>
    <s v="Cusick Jr Sr High School"/>
    <n v="0.81010000000000004"/>
    <s v="Yes"/>
    <n v="134"/>
    <n v="0"/>
    <n v="134"/>
    <n v="1"/>
    <n v="1"/>
    <n v="134"/>
    <n v="0.39300000000000002"/>
    <n v="72728"/>
    <n v="75419"/>
    <n v="28582.1"/>
    <n v="1057.5699999999997"/>
    <n v="13659.84"/>
    <n v="0.2298"/>
    <n v="0.22339999999999999"/>
    <n v="12172.74"/>
    <n v="493.99"/>
    <n v="110.36"/>
    <n v="604.35"/>
    <n v="42416.759999999995"/>
  </r>
  <r>
    <x v="54"/>
    <s v="Cusick School District"/>
    <n v="5538"/>
    <s v="Home Pride"/>
    <n v="0.48089999999999999"/>
    <s v="No"/>
    <n v="85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4"/>
    <s v="Cusick School District"/>
    <n v="5539"/>
    <s v="Kalispel Language Immersion School"/>
    <n v="0.72250000000000003"/>
    <s v="Yes"/>
    <n v="18.64"/>
    <n v="0"/>
    <n v="18.64"/>
    <n v="1"/>
    <n v="1"/>
    <n v="18.64"/>
    <n v="5.5E-2"/>
    <n v="72728"/>
    <n v="75419"/>
    <n v="4000.04"/>
    <n v="148.01000000000022"/>
    <n v="13659.84"/>
    <n v="0.2298"/>
    <n v="0.22339999999999999"/>
    <n v="1703.57"/>
    <n v="69.13"/>
    <n v="15.44"/>
    <n v="84.57"/>
    <n v="5936.19"/>
  </r>
  <r>
    <x v="55"/>
    <s v="Damman School District"/>
    <n v="2077"/>
    <s v="Damman Elementary"/>
    <n v="0"/>
    <s v="No"/>
    <n v="4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6"/>
    <s v="Darrington School District"/>
    <n v="3609"/>
    <s v="Darrington Elementary School"/>
    <n v="0.54100000000000004"/>
    <s v="Yes"/>
    <n v="303.37"/>
    <n v="0"/>
    <n v="303.37"/>
    <n v="1.1200000000000001"/>
    <n v="1.1200000000000001"/>
    <n v="303.37"/>
    <n v="0.89"/>
    <n v="72728"/>
    <n v="75419"/>
    <n v="72495.27"/>
    <n v="2682.3899999999994"/>
    <n v="13659.84"/>
    <n v="0.2298"/>
    <n v="0.22339999999999999"/>
    <n v="29415.919999999998"/>
    <n v="1252.96"/>
    <n v="279.91000000000003"/>
    <n v="1532.8700000000001"/>
    <n v="106126.45"/>
  </r>
  <r>
    <x v="56"/>
    <s v="Darrington School District"/>
    <n v="3188"/>
    <s v="Darrington High School"/>
    <n v="0.4425"/>
    <s v="No"/>
    <n v="118.8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57"/>
    <s v="Davenport School District"/>
    <n v="2668"/>
    <s v="Davenport Elementary"/>
    <n v="0.4824"/>
    <s v="No"/>
    <n v="284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7"/>
    <s v="Davenport School District"/>
    <n v="3173"/>
    <s v="Davenport Senior High School"/>
    <n v="0.46800000000000003"/>
    <s v="No"/>
    <n v="309.7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7"/>
    <s v="Davenport School District"/>
    <n v="5728"/>
    <s v="Lincoln County Pathways Academy"/>
    <n v="0"/>
    <s v="No"/>
    <n v="13.1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7"/>
    <s v="Davenport School District"/>
    <n v="5643"/>
    <s v="Lincoln County Virtual Academy"/>
    <n v="0.5"/>
    <s v="Yes"/>
    <n v="2.5"/>
    <n v="0"/>
    <n v="2.5"/>
    <n v="1"/>
    <n v="1"/>
    <n v="2.5"/>
    <n v="7.0000000000000001E-3"/>
    <n v="72728"/>
    <n v="75419"/>
    <n v="509.1"/>
    <n v="18.829999999999927"/>
    <n v="13659.84"/>
    <n v="0.2298"/>
    <n v="0.22339999999999999"/>
    <n v="216.82"/>
    <n v="8.8000000000000007"/>
    <n v="1.97"/>
    <n v="10.770000000000001"/>
    <n v="755.52"/>
  </r>
  <r>
    <x v="58"/>
    <s v="Dayton School District"/>
    <n v="2830"/>
    <s v="Dayton Elementary School"/>
    <n v="0.48859999999999998"/>
    <s v="Yes"/>
    <n v="168.93"/>
    <n v="0"/>
    <n v="168.93"/>
    <n v="1"/>
    <n v="1"/>
    <n v="168.93"/>
    <n v="0.496"/>
    <n v="72728"/>
    <n v="75419"/>
    <n v="36073.089999999997"/>
    <n v="1334.7300000000032"/>
    <n v="13659.84"/>
    <n v="0.2298"/>
    <n v="0.22339999999999999"/>
    <n v="15363.06"/>
    <n v="623.46"/>
    <n v="139.28"/>
    <n v="762.74"/>
    <n v="53533.619999999995"/>
  </r>
  <r>
    <x v="58"/>
    <s v="Dayton School District"/>
    <n v="2302"/>
    <s v="Dayton High School"/>
    <n v="0.52059999999999995"/>
    <s v="Yes"/>
    <n v="104.62"/>
    <n v="0"/>
    <n v="104.62"/>
    <n v="1"/>
    <n v="1"/>
    <n v="104.62"/>
    <n v="0.307"/>
    <n v="72728"/>
    <n v="75419"/>
    <n v="22327.5"/>
    <n v="826.13000000000102"/>
    <n v="13659.84"/>
    <n v="0.2298"/>
    <n v="0.22339999999999999"/>
    <n v="9508.99"/>
    <n v="385.89"/>
    <n v="86.21"/>
    <n v="472.09999999999997"/>
    <n v="33134.720000000001"/>
  </r>
  <r>
    <x v="58"/>
    <s v="Dayton School District"/>
    <n v="4011"/>
    <s v="Dayton Middle School"/>
    <n v="0.53439999999999999"/>
    <s v="Yes"/>
    <n v="83.62"/>
    <n v="0"/>
    <n v="83.62"/>
    <n v="1"/>
    <n v="1"/>
    <n v="83.62"/>
    <n v="0.245"/>
    <n v="72728"/>
    <n v="75419"/>
    <n v="17818.36"/>
    <n v="659.29999999999927"/>
    <n v="13659.84"/>
    <n v="0.2298"/>
    <n v="0.22339999999999999"/>
    <n v="7588.61"/>
    <n v="307.95999999999998"/>
    <n v="68.8"/>
    <n v="376.76"/>
    <n v="26443.03"/>
  </r>
  <r>
    <x v="58"/>
    <s v="Dayton School District"/>
    <n v="5617"/>
    <s v="Dayton School District Alternative Program"/>
    <n v="0.63329999999999997"/>
    <s v="Yes"/>
    <n v="4"/>
    <n v="0"/>
    <n v="4"/>
    <n v="1"/>
    <n v="1"/>
    <n v="4"/>
    <n v="1.2E-2"/>
    <n v="72728"/>
    <n v="75419"/>
    <n v="872.74"/>
    <n v="32.289999999999964"/>
    <n v="13659.84"/>
    <n v="0.2298"/>
    <n v="0.22339999999999999"/>
    <n v="371.69"/>
    <n v="15.08"/>
    <n v="3.37"/>
    <n v="18.45"/>
    <n v="1295.17"/>
  </r>
  <r>
    <x v="59"/>
    <s v="Deer Park School District"/>
    <n v="2173"/>
    <s v="Arcadia Elementary"/>
    <n v="0.51290000000000002"/>
    <s v="Yes"/>
    <n v="464.86"/>
    <n v="0"/>
    <n v="464.86"/>
    <n v="1"/>
    <n v="1"/>
    <n v="464.86"/>
    <n v="1.3640000000000001"/>
    <n v="72728"/>
    <n v="75419"/>
    <n v="99200.99"/>
    <n v="3670.5299999999988"/>
    <n v="13659.84"/>
    <n v="0.2298"/>
    <n v="0.22339999999999999"/>
    <n v="42248.41"/>
    <n v="1714.53"/>
    <n v="383.03"/>
    <n v="2097.56"/>
    <n v="147217.49000000002"/>
  </r>
  <r>
    <x v="59"/>
    <s v="Deer Park School District"/>
    <n v="2430"/>
    <s v="Deer Park Elementary"/>
    <n v="0.53659999999999997"/>
    <s v="Yes"/>
    <n v="430"/>
    <n v="0"/>
    <n v="430"/>
    <n v="1"/>
    <n v="1"/>
    <n v="430"/>
    <n v="1.2609999999999999"/>
    <n v="72728"/>
    <n v="75419"/>
    <n v="91710.01"/>
    <n v="3393.3500000000058"/>
    <n v="13659.84"/>
    <n v="0.2298"/>
    <n v="0.22339999999999999"/>
    <n v="39058.089999999997"/>
    <n v="1585.06"/>
    <n v="354.1"/>
    <n v="1939.1599999999999"/>
    <n v="136100.61000000002"/>
  </r>
  <r>
    <x v="59"/>
    <s v="Deer Park School District"/>
    <n v="4123"/>
    <s v="Deer Park High School"/>
    <n v="0.49249999999999999"/>
    <s v="No"/>
    <n v="723.2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9"/>
    <s v="Deer Park School District"/>
    <n v="1852"/>
    <s v="Deer Park Home Link Program"/>
    <n v="0.37209999999999999"/>
    <s v="No"/>
    <n v="567.64000000000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59"/>
    <s v="Deer Park School District"/>
    <n v="3261"/>
    <s v="Deer Park Middle School"/>
    <n v="0.5343"/>
    <s v="Yes"/>
    <n v="468.28"/>
    <n v="0"/>
    <n v="468.28"/>
    <n v="1"/>
    <n v="1"/>
    <n v="468.28"/>
    <n v="1.3740000000000001"/>
    <n v="72728"/>
    <n v="75419"/>
    <n v="99928.27"/>
    <n v="3697.4400000000023"/>
    <n v="13659.84"/>
    <n v="0.2298"/>
    <n v="0.22339999999999999"/>
    <n v="42558.14"/>
    <n v="1727.1"/>
    <n v="385.83"/>
    <n v="2112.9299999999998"/>
    <n v="148296.78"/>
  </r>
  <r>
    <x v="60"/>
    <s v="Dieringer School District"/>
    <n v="4548"/>
    <s v="Dieringer Heights Elementary"/>
    <n v="0.15870000000000001"/>
    <s v="No"/>
    <n v="437.29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0"/>
    <s v="Dieringer School District"/>
    <n v="3683"/>
    <s v="Lake Tapps Elementary"/>
    <n v="0.16520000000000001"/>
    <s v="No"/>
    <n v="453.59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0"/>
    <s v="Dieringer School District"/>
    <n v="4416"/>
    <s v="North Tapps Middle School"/>
    <n v="0.192"/>
    <s v="No"/>
    <n v="521.66999999999996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61"/>
    <s v="Dixie School District"/>
    <n v="2278"/>
    <s v="Dixie Elementary School"/>
    <n v="0.92589999999999995"/>
    <s v="Yes"/>
    <n v="16.64"/>
    <n v="0"/>
    <n v="16.64"/>
    <n v="1"/>
    <n v="1"/>
    <n v="16.64"/>
    <n v="4.9000000000000002E-2"/>
    <n v="72728"/>
    <n v="75419"/>
    <n v="3563.67"/>
    <n v="131.86000000000013"/>
    <n v="13659.84"/>
    <n v="0.2298"/>
    <n v="0.22339999999999999"/>
    <n v="1517.72"/>
    <n v="61.59"/>
    <n v="13.76"/>
    <n v="75.350000000000009"/>
    <n v="5288.6"/>
  </r>
  <r>
    <x v="62"/>
    <s v="East Valley School District (Spokane)"/>
    <n v="1712"/>
    <s v="Continuous Curriculum School"/>
    <n v="0.30580000000000002"/>
    <s v="No"/>
    <n v="369.0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62"/>
    <s v="East Valley School District (Spokane)"/>
    <n v="4097"/>
    <s v="East Farms STEAM School"/>
    <n v="0.58069999999999999"/>
    <s v="Yes"/>
    <n v="352.8"/>
    <n v="0"/>
    <n v="352.8"/>
    <n v="1"/>
    <n v="1.04"/>
    <n v="352.8"/>
    <n v="1.0349999999999999"/>
    <n v="72728"/>
    <n v="75419"/>
    <n v="75273.48"/>
    <n v="5907.5299999999988"/>
    <n v="13659.84"/>
    <n v="0.2298"/>
    <n v="0.22339999999999999"/>
    <n v="32755.52"/>
    <n v="1353.02"/>
    <n v="302.26"/>
    <n v="1655.28"/>
    <n v="115591.81"/>
  </r>
  <r>
    <x v="62"/>
    <s v="East Valley School District (Spokane)"/>
    <n v="3360"/>
    <s v="East Valley High School"/>
    <n v="0.50319999999999998"/>
    <s v="Yes"/>
    <n v="921.18"/>
    <n v="0"/>
    <n v="921.18"/>
    <n v="1"/>
    <n v="1.04"/>
    <n v="921.18"/>
    <n v="2.702"/>
    <n v="72728"/>
    <n v="75419"/>
    <n v="196511.06"/>
    <n v="15422.360000000015"/>
    <n v="13659.84"/>
    <n v="0.2298"/>
    <n v="0.22339999999999999"/>
    <n v="85512.48"/>
    <n v="3532.22"/>
    <n v="789.1"/>
    <n v="4321.32"/>
    <n v="301767.22000000003"/>
  </r>
  <r>
    <x v="62"/>
    <s v="East Valley School District (Spokane)"/>
    <n v="5346"/>
    <s v="East Valley Middle School"/>
    <n v="0.62849999999999995"/>
    <s v="Yes"/>
    <n v="429.21"/>
    <n v="0"/>
    <n v="429.21"/>
    <n v="1"/>
    <n v="1.04"/>
    <n v="429.21"/>
    <n v="1.2589999999999999"/>
    <n v="72728"/>
    <n v="75419"/>
    <n v="91564.55"/>
    <n v="7186.0699999999924"/>
    <n v="13659.84"/>
    <n v="0.2298"/>
    <n v="0.22339999999999999"/>
    <n v="39844.639999999999"/>
    <n v="1645.84"/>
    <n v="367.68"/>
    <n v="2013.52"/>
    <n v="140608.78"/>
  </r>
  <r>
    <x v="62"/>
    <s v="East Valley School District (Spokane)"/>
    <n v="5432"/>
    <s v="EV Online"/>
    <n v="0.51759999999999995"/>
    <s v="Yes"/>
    <n v="56.86"/>
    <n v="0"/>
    <n v="56.86"/>
    <n v="1"/>
    <n v="1.04"/>
    <n v="56.86"/>
    <n v="0.16700000000000001"/>
    <n v="72728"/>
    <n v="75419"/>
    <n v="12145.58"/>
    <n v="953.19000000000051"/>
    <n v="13659.84"/>
    <n v="0.2298"/>
    <n v="0.22339999999999999"/>
    <n v="5285.19"/>
    <n v="218.31"/>
    <n v="48.77"/>
    <n v="267.08"/>
    <n v="18651.04"/>
  </r>
  <r>
    <x v="62"/>
    <s v="East Valley School District (Spokane)"/>
    <n v="5433"/>
    <s v="EV Parent Partnership"/>
    <n v="0.4602"/>
    <s v="No"/>
    <n v="180.2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62"/>
    <s v="East Valley School District (Spokane)"/>
    <n v="2955"/>
    <s v="Otis Orchards School"/>
    <n v="0.67020000000000002"/>
    <s v="Yes"/>
    <n v="343.25"/>
    <n v="0"/>
    <n v="343.25"/>
    <n v="1"/>
    <n v="1.04"/>
    <n v="343.25"/>
    <n v="1.0069999999999999"/>
    <n v="72728"/>
    <n v="75419"/>
    <n v="73237.100000000006"/>
    <n v="5747.7099999999919"/>
    <n v="13659.84"/>
    <n v="0.2298"/>
    <n v="0.22339999999999999"/>
    <n v="31869.38"/>
    <n v="1316.41"/>
    <n v="294.08999999999997"/>
    <n v="1610.5"/>
    <n v="112464.69"/>
  </r>
  <r>
    <x v="62"/>
    <s v="East Valley School District (Spokane)"/>
    <n v="2653"/>
    <s v="Trent School"/>
    <n v="0.81720000000000004"/>
    <s v="Yes"/>
    <n v="425.06"/>
    <n v="0"/>
    <n v="425.06"/>
    <n v="1"/>
    <n v="1.04"/>
    <n v="425.06"/>
    <n v="1.2470000000000001"/>
    <n v="72728"/>
    <n v="75419"/>
    <n v="90691.82"/>
    <n v="7117.5699999999924"/>
    <n v="13659.84"/>
    <n v="0.2298"/>
    <n v="0.22339999999999999"/>
    <n v="39464.870000000003"/>
    <n v="1630.16"/>
    <n v="364.18"/>
    <n v="1994.3400000000001"/>
    <n v="139268.6"/>
  </r>
  <r>
    <x v="62"/>
    <s v="East Valley School District (Spokane)"/>
    <n v="3128"/>
    <s v="Trentwood School"/>
    <n v="0.60129999999999995"/>
    <s v="Yes"/>
    <n v="381.69"/>
    <n v="0"/>
    <n v="381.69"/>
    <n v="1"/>
    <n v="1.04"/>
    <n v="381.69"/>
    <n v="1.1200000000000001"/>
    <n v="72728"/>
    <n v="75419"/>
    <n v="81455.360000000001"/>
    <n v="6392.6900000000023"/>
    <n v="13659.84"/>
    <n v="0.2298"/>
    <n v="0.22339999999999999"/>
    <n v="35445.589999999997"/>
    <n v="1464.13"/>
    <n v="327.08999999999997"/>
    <n v="1791.22"/>
    <n v="125084.86"/>
  </r>
  <r>
    <x v="63"/>
    <s v="East Valley School District (Yakima)"/>
    <n v="4055"/>
    <s v="East Valley Central Middle School"/>
    <n v="0.61070000000000002"/>
    <s v="Yes"/>
    <n v="800.95"/>
    <n v="0"/>
    <n v="800.95"/>
    <n v="1"/>
    <n v="1"/>
    <n v="800.95"/>
    <n v="2.3490000000000002"/>
    <n v="72728"/>
    <n v="75419"/>
    <n v="170838.07"/>
    <n v="6321.1600000000035"/>
    <n v="13659.84"/>
    <n v="0.2298"/>
    <n v="0.22339999999999999"/>
    <n v="72757.7"/>
    <n v="2952.65"/>
    <n v="659.62"/>
    <n v="3612.27"/>
    <n v="253529.2"/>
  </r>
  <r>
    <x v="63"/>
    <s v="East Valley School District (Yakima)"/>
    <n v="4487"/>
    <s v="East Valley Elementary"/>
    <n v="0.5796"/>
    <s v="Yes"/>
    <n v="523.26"/>
    <n v="0"/>
    <n v="523.26"/>
    <n v="1"/>
    <n v="1"/>
    <n v="523.26"/>
    <n v="1.5349999999999999"/>
    <n v="72728"/>
    <n v="75419"/>
    <n v="111637.48"/>
    <n v="4130.6900000000023"/>
    <n v="13659.84"/>
    <n v="0.2298"/>
    <n v="0.22339999999999999"/>
    <n v="47544.94"/>
    <n v="1929.47"/>
    <n v="431.04"/>
    <n v="2360.5100000000002"/>
    <n v="165673.62"/>
  </r>
  <r>
    <x v="63"/>
    <s v="East Valley School District (Yakima)"/>
    <n v="2344"/>
    <s v="East Valley High School"/>
    <n v="0.58209999999999995"/>
    <s v="Yes"/>
    <n v="1041.08"/>
    <n v="0"/>
    <n v="1041.08"/>
    <n v="1"/>
    <n v="1"/>
    <n v="1041.08"/>
    <n v="3.0539999999999998"/>
    <n v="72728"/>
    <n v="75419"/>
    <n v="222111.31"/>
    <n v="8218.320000000007"/>
    <n v="13659.84"/>
    <n v="0.2298"/>
    <n v="0.22339999999999999"/>
    <n v="94594.3"/>
    <n v="3838.83"/>
    <n v="857.59"/>
    <n v="4696.42"/>
    <n v="329620.34999999998"/>
  </r>
  <r>
    <x v="63"/>
    <s v="East Valley School District (Yakima)"/>
    <n v="2530"/>
    <s v="Moxee Elementary"/>
    <n v="0.52349999999999997"/>
    <s v="Yes"/>
    <n v="496.79"/>
    <n v="0"/>
    <n v="496.79"/>
    <n v="1"/>
    <n v="1"/>
    <n v="496.79"/>
    <n v="1.4570000000000001"/>
    <n v="72728"/>
    <n v="75419"/>
    <n v="105964.7"/>
    <n v="3920.7799999999988"/>
    <n v="13659.84"/>
    <n v="0.2298"/>
    <n v="0.22339999999999999"/>
    <n v="45128.98"/>
    <n v="1831.42"/>
    <n v="409.14"/>
    <n v="2240.56"/>
    <n v="157255.01999999999"/>
  </r>
  <r>
    <x v="63"/>
    <s v="East Valley School District (Yakima)"/>
    <n v="2821"/>
    <s v="Terrace Heights Elementary"/>
    <n v="0.60060000000000002"/>
    <s v="Yes"/>
    <n v="491.18"/>
    <n v="0"/>
    <n v="491.18"/>
    <n v="1"/>
    <n v="1"/>
    <n v="491.18"/>
    <n v="1.4410000000000001"/>
    <n v="72728"/>
    <n v="75419"/>
    <n v="104801.05"/>
    <n v="3877.7299999999959"/>
    <n v="13659.84"/>
    <n v="0.2298"/>
    <n v="0.22339999999999999"/>
    <n v="44633.4"/>
    <n v="1811.31"/>
    <n v="404.65"/>
    <n v="2215.96"/>
    <n v="155528.13999999998"/>
  </r>
  <r>
    <x v="64"/>
    <s v="Eastmont School District"/>
    <n v="3659"/>
    <s v="Cascade Elementary"/>
    <n v="0.4798"/>
    <s v="No"/>
    <n v="613.2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4"/>
    <s v="Eastmont School District"/>
    <n v="5700"/>
    <s v="Clovis Point Elementary School"/>
    <n v="0.61019999999999996"/>
    <s v="Yes"/>
    <n v="472.76"/>
    <n v="0"/>
    <n v="472.76"/>
    <n v="1"/>
    <n v="1"/>
    <n v="472.76"/>
    <n v="1.387"/>
    <n v="72728"/>
    <n v="75419"/>
    <n v="100873.74"/>
    <n v="3732.4099999999889"/>
    <n v="13659.84"/>
    <n v="0.2298"/>
    <n v="0.22339999999999999"/>
    <n v="42960.800000000003"/>
    <n v="1743.44"/>
    <n v="389.48"/>
    <n v="2132.92"/>
    <n v="149699.87000000002"/>
  </r>
  <r>
    <x v="64"/>
    <s v="Eastmont School District"/>
    <n v="5668"/>
    <s v="Eastmont Academy"/>
    <n v="0.56030000000000002"/>
    <s v="Yes"/>
    <n v="40.14"/>
    <n v="0"/>
    <n v="40.14"/>
    <n v="1"/>
    <n v="1"/>
    <n v="40.14"/>
    <n v="0.11799999999999999"/>
    <n v="72728"/>
    <n v="75419"/>
    <n v="8581.9"/>
    <n v="317.54000000000087"/>
    <n v="13659.84"/>
    <n v="0.2298"/>
    <n v="0.22339999999999999"/>
    <n v="3654.92"/>
    <n v="148.32"/>
    <n v="33.130000000000003"/>
    <n v="181.45"/>
    <n v="12735.810000000001"/>
  </r>
  <r>
    <x v="64"/>
    <s v="Eastmont School District"/>
    <n v="3372"/>
    <s v="Eastmont Junior High"/>
    <n v="0.62380000000000002"/>
    <s v="Yes"/>
    <n v="725.76"/>
    <n v="0"/>
    <n v="725.76"/>
    <n v="1"/>
    <n v="1"/>
    <n v="725.76"/>
    <n v="2.129"/>
    <n v="72728"/>
    <n v="75419"/>
    <n v="154837.91"/>
    <n v="5729.1399999999849"/>
    <n v="13659.84"/>
    <n v="0.2298"/>
    <n v="0.22339999999999999"/>
    <n v="65943.44"/>
    <n v="2676.12"/>
    <n v="597.85"/>
    <n v="3273.97"/>
    <n v="229784.46"/>
  </r>
  <r>
    <x v="64"/>
    <s v="Eastmont School District"/>
    <n v="2727"/>
    <s v="Eastmont Senior High"/>
    <n v="0.57509999999999994"/>
    <s v="Yes"/>
    <n v="1437.67"/>
    <n v="0"/>
    <n v="1437.67"/>
    <n v="1"/>
    <n v="1"/>
    <n v="1437.67"/>
    <n v="4.2169999999999996"/>
    <n v="72728"/>
    <n v="75419"/>
    <n v="306693.98"/>
    <n v="11347.940000000002"/>
    <n v="13659.84"/>
    <n v="0.2298"/>
    <n v="0.22339999999999999"/>
    <n v="130616.95"/>
    <n v="5300.7"/>
    <n v="1184.18"/>
    <n v="6484.88"/>
    <n v="455143.75"/>
  </r>
  <r>
    <x v="64"/>
    <s v="Eastmont School District"/>
    <n v="2966"/>
    <s v="Grant Elementary School"/>
    <n v="0.55659999999999998"/>
    <s v="Yes"/>
    <n v="498.06"/>
    <n v="0"/>
    <n v="498.06"/>
    <n v="1"/>
    <n v="1"/>
    <n v="498.06"/>
    <n v="1.4610000000000001"/>
    <n v="72728"/>
    <n v="75419"/>
    <n v="106255.61"/>
    <n v="3931.5500000000029"/>
    <n v="13659.84"/>
    <n v="0.2298"/>
    <n v="0.22339999999999999"/>
    <n v="45252.87"/>
    <n v="1836.45"/>
    <n v="410.26"/>
    <n v="2246.71"/>
    <n v="157686.74000000002"/>
  </r>
  <r>
    <x v="64"/>
    <s v="Eastmont School District"/>
    <n v="3212"/>
    <s v="Kenroy Elementary"/>
    <n v="0.65800000000000003"/>
    <s v="Yes"/>
    <n v="540.03"/>
    <n v="0"/>
    <n v="540.03"/>
    <n v="1"/>
    <n v="1"/>
    <n v="540.03"/>
    <n v="1.5840000000000001"/>
    <n v="72728"/>
    <n v="75419"/>
    <n v="115201.15"/>
    <n v="4262.5500000000029"/>
    <n v="13659.84"/>
    <n v="0.2298"/>
    <n v="0.22339999999999999"/>
    <n v="49062.66"/>
    <n v="1991.06"/>
    <n v="444.8"/>
    <n v="2435.86"/>
    <n v="170962.21999999997"/>
  </r>
  <r>
    <x v="64"/>
    <s v="Eastmont School District"/>
    <n v="3083"/>
    <s v="Lee Elementary"/>
    <n v="0.66279999999999994"/>
    <s v="Yes"/>
    <n v="538.80999999999995"/>
    <n v="0"/>
    <n v="538.80999999999995"/>
    <n v="1"/>
    <n v="1"/>
    <n v="538.80999999999995"/>
    <n v="1.581"/>
    <n v="72728"/>
    <n v="75419"/>
    <n v="114982.97"/>
    <n v="4254.4700000000012"/>
    <n v="13659.84"/>
    <n v="0.2298"/>
    <n v="0.22339999999999999"/>
    <n v="48969.74"/>
    <n v="1987.29"/>
    <n v="443.96"/>
    <n v="2431.25"/>
    <n v="170638.43"/>
  </r>
  <r>
    <x v="64"/>
    <s v="Eastmont School District"/>
    <n v="2563"/>
    <s v="Rock Island Elementary"/>
    <n v="0.83150000000000002"/>
    <s v="Yes"/>
    <n v="291"/>
    <n v="0"/>
    <n v="291"/>
    <n v="1"/>
    <n v="1"/>
    <n v="291"/>
    <n v="0.85399999999999998"/>
    <n v="72728"/>
    <n v="75419"/>
    <n v="62109.71"/>
    <n v="2298.1200000000026"/>
    <n v="13659.84"/>
    <n v="0.2298"/>
    <n v="0.22339999999999999"/>
    <n v="26451.71"/>
    <n v="1073.46"/>
    <n v="239.81"/>
    <n v="1313.27"/>
    <n v="92172.810000000012"/>
  </r>
  <r>
    <x v="64"/>
    <s v="Eastmont School District"/>
    <n v="5701"/>
    <s v="Sterling Jr. High School"/>
    <n v="0.59040000000000004"/>
    <s v="Yes"/>
    <n v="730.13"/>
    <n v="0"/>
    <n v="730.13"/>
    <n v="1"/>
    <n v="1"/>
    <n v="730.13"/>
    <n v="2.1419999999999999"/>
    <n v="72728"/>
    <n v="75419"/>
    <n v="155783.38"/>
    <n v="5764.1199999999953"/>
    <n v="13659.84"/>
    <n v="0.2298"/>
    <n v="0.22339999999999999"/>
    <n v="66346.100000000006"/>
    <n v="2692.46"/>
    <n v="601.5"/>
    <n v="3293.96"/>
    <n v="231187.56"/>
  </r>
  <r>
    <x v="65"/>
    <s v="Easton School District"/>
    <n v="3554"/>
    <s v="Easton School"/>
    <n v="0.74480000000000002"/>
    <s v="Yes"/>
    <n v="37.369999999999997"/>
    <n v="0"/>
    <n v="37.369999999999997"/>
    <n v="1"/>
    <n v="1"/>
    <n v="37.369999999999997"/>
    <n v="0.11"/>
    <n v="72728"/>
    <n v="75419"/>
    <n v="8000.08"/>
    <n v="296.01000000000022"/>
    <n v="13659.84"/>
    <n v="0.2298"/>
    <n v="0.22339999999999999"/>
    <n v="3407.13"/>
    <n v="138.27000000000001"/>
    <n v="30.89"/>
    <n v="169.16000000000003"/>
    <n v="11872.38"/>
  </r>
  <r>
    <x v="65"/>
    <s v="Easton School District"/>
    <n v="5242"/>
    <s v="Easton Secondary School"/>
    <n v="0"/>
    <s v="No"/>
    <n v="45.6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6"/>
    <s v="Eatonville School District"/>
    <n v="2808"/>
    <s v="Columbia Crest A-STEM Academy"/>
    <n v="0.57220000000000004"/>
    <s v="Yes"/>
    <n v="140.31"/>
    <n v="0"/>
    <n v="140.31"/>
    <n v="1"/>
    <n v="1"/>
    <n v="140.31"/>
    <n v="0.41199999999999998"/>
    <n v="72728"/>
    <n v="75419"/>
    <n v="29963.94"/>
    <n v="1108.6900000000023"/>
    <n v="13659.84"/>
    <n v="0.2298"/>
    <n v="0.22339999999999999"/>
    <n v="12761.25"/>
    <n v="517.88"/>
    <n v="115.69"/>
    <n v="633.56999999999994"/>
    <n v="44467.450000000004"/>
  </r>
  <r>
    <x v="66"/>
    <s v="Eatonville School District"/>
    <n v="2205"/>
    <s v="Eatonville Elementary School"/>
    <n v="0.4244"/>
    <s v="No"/>
    <n v="427.3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6"/>
    <s v="Eatonville School District"/>
    <n v="2206"/>
    <s v="Eatonville High School"/>
    <n v="0.35849999999999999"/>
    <s v="No"/>
    <n v="563.3299999999999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6"/>
    <s v="Eatonville School District"/>
    <n v="4230"/>
    <s v="Eatonville Middle School"/>
    <n v="0.40699999999999997"/>
    <s v="No"/>
    <n v="409.6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6"/>
    <s v="Eatonville School District"/>
    <n v="5531"/>
    <s v="Eatonville Online Academy"/>
    <n v="0.63749999999999996"/>
    <s v="Yes"/>
    <n v="8.1199999999999992"/>
    <n v="0"/>
    <n v="8.1199999999999992"/>
    <n v="1"/>
    <n v="1"/>
    <n v="8.1199999999999992"/>
    <n v="2.4E-2"/>
    <n v="72728"/>
    <n v="75419"/>
    <n v="1745.47"/>
    <n v="64.589999999999918"/>
    <n v="13659.84"/>
    <n v="0.2298"/>
    <n v="0.22339999999999999"/>
    <n v="743.37"/>
    <n v="30.17"/>
    <n v="6.74"/>
    <n v="36.910000000000004"/>
    <n v="2590.34"/>
  </r>
  <r>
    <x v="66"/>
    <s v="Eatonville School District"/>
    <n v="5300"/>
    <s v="Mt. Rainier Parent Partnership"/>
    <n v="0.4234"/>
    <s v="No"/>
    <n v="8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6"/>
    <s v="Eatonville School District"/>
    <n v="5332"/>
    <s v="New Beginnings"/>
    <n v="0.67659999999999998"/>
    <s v="Yes"/>
    <n v="37.43"/>
    <n v="0"/>
    <n v="37.43"/>
    <n v="1"/>
    <n v="1"/>
    <n v="37.43"/>
    <n v="0.11"/>
    <n v="72728"/>
    <n v="75419"/>
    <n v="8000.08"/>
    <n v="296.01000000000022"/>
    <n v="13659.84"/>
    <n v="0.2298"/>
    <n v="0.22339999999999999"/>
    <n v="3407.13"/>
    <n v="138.27000000000001"/>
    <n v="30.89"/>
    <n v="169.16000000000003"/>
    <n v="11872.38"/>
  </r>
  <r>
    <x v="66"/>
    <s v="Eatonville School District"/>
    <n v="2361"/>
    <s v="Weyerhaeuser Elementary"/>
    <n v="0.3407"/>
    <s v="No"/>
    <n v="360.0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560"/>
    <s v="Alderwood Middle School"/>
    <n v="0.48459999999999998"/>
    <s v="No"/>
    <n v="743.4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302"/>
    <s v="Beverly Elementary"/>
    <n v="0.37619999999999998"/>
    <s v="No"/>
    <n v="440.3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536"/>
    <s v="Brier Elementary"/>
    <n v="0.14549999999999999"/>
    <s v="No"/>
    <n v="4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50"/>
    <s v="Brier Terrace Middle School"/>
    <n v="0.31180000000000002"/>
    <s v="No"/>
    <n v="677.8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409"/>
    <s v="Cedar Valley Community School"/>
    <n v="0.70099999999999996"/>
    <s v="Yes"/>
    <n v="393.86"/>
    <n v="0"/>
    <n v="393.86"/>
    <n v="1.18"/>
    <n v="1.18"/>
    <n v="393.86"/>
    <n v="1.155"/>
    <n v="72728"/>
    <n v="75419"/>
    <n v="99120.99"/>
    <n v="3667.5699999999924"/>
    <n v="13659.84"/>
    <n v="0.2298"/>
    <n v="0.22339999999999999"/>
    <n v="39374.449999999997"/>
    <n v="1713.14"/>
    <n v="382.72"/>
    <n v="2095.86"/>
    <n v="144258.87"/>
  </r>
  <r>
    <x v="67"/>
    <s v="Edmonds School District"/>
    <n v="3304"/>
    <s v="Cedar Way Elementary"/>
    <n v="0.48499999999999999"/>
    <s v="No"/>
    <n v="518.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520"/>
    <s v="Challenge Elementary"/>
    <n v="9.2299999999999993E-2"/>
    <s v="No"/>
    <n v="402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534"/>
    <s v="Chase Lake Elementary"/>
    <n v="0.53459999999999996"/>
    <s v="Yes"/>
    <n v="360.14"/>
    <n v="0"/>
    <n v="360.14"/>
    <n v="1.18"/>
    <n v="1.18"/>
    <n v="360.14"/>
    <n v="1.056"/>
    <n v="72728"/>
    <n v="75419"/>
    <n v="90624.91"/>
    <n v="3353.1999999999971"/>
    <n v="13659.84"/>
    <n v="0.2298"/>
    <n v="0.22339999999999999"/>
    <n v="35999.5"/>
    <n v="1566.3"/>
    <n v="349.91"/>
    <n v="1916.21"/>
    <n v="131893.82"/>
  </r>
  <r>
    <x v="67"/>
    <s v="Edmonds School District"/>
    <n v="3691"/>
    <s v="College Place Elementary"/>
    <n v="0.64370000000000005"/>
    <s v="Yes"/>
    <n v="437.29"/>
    <n v="0"/>
    <n v="437.29"/>
    <n v="1.18"/>
    <n v="1.18"/>
    <n v="437.29"/>
    <n v="1.2829999999999999"/>
    <n v="72728"/>
    <n v="75419"/>
    <n v="110105.83"/>
    <n v="4074.0099999999948"/>
    <n v="13659.84"/>
    <n v="0.2298"/>
    <n v="0.22339999999999999"/>
    <n v="43738.03"/>
    <n v="1903"/>
    <n v="425.13"/>
    <n v="2328.13"/>
    <n v="160246"/>
  </r>
  <r>
    <x v="67"/>
    <s v="Edmonds School District"/>
    <n v="3754"/>
    <s v="College Place Middle School"/>
    <n v="0.47210000000000002"/>
    <s v="No"/>
    <n v="468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830"/>
    <s v="Contracted Schools"/>
    <n v="0.39150000000000001"/>
    <s v="No"/>
    <n v="14.0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185"/>
    <s v="Early Childhood Center"/>
    <n v="0"/>
    <s v="No"/>
    <n v="0.28999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5358"/>
    <s v="Edmonds Career Access Program"/>
    <n v="0.38169999999999998"/>
    <s v="No"/>
    <n v="122.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519"/>
    <s v="Edmonds eLearning Academy"/>
    <n v="0.43990000000000001"/>
    <s v="No"/>
    <n v="341.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06"/>
    <s v="Edmonds Elementary"/>
    <n v="0.12920000000000001"/>
    <s v="No"/>
    <n v="277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966"/>
    <s v="Edmonds Heights K-12"/>
    <n v="0.20430000000000001"/>
    <s v="No"/>
    <n v="537.2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123"/>
    <s v="Edmonds Woodway High School"/>
    <n v="0.30059999999999998"/>
    <s v="No"/>
    <n v="1473.6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07"/>
    <s v="Hazelwood Elementary"/>
    <n v="0.32790000000000002"/>
    <s v="No"/>
    <n v="414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89"/>
    <s v="Hilltop Elementary"/>
    <n v="0.1628"/>
    <s v="No"/>
    <n v="552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122"/>
    <s v="Lynndale Elementary"/>
    <n v="0.43490000000000001"/>
    <s v="No"/>
    <n v="384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503"/>
    <s v="Lynnwood Elementary"/>
    <n v="0.42470000000000002"/>
    <s v="No"/>
    <n v="558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755"/>
    <s v="Lynnwood High School"/>
    <n v="0.43159999999999998"/>
    <s v="No"/>
    <n v="1317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463"/>
    <s v="Madrona K-8 School"/>
    <n v="0.12889999999999999"/>
    <s v="No"/>
    <n v="606.57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685"/>
    <s v="Maplewood Parent Coop"/>
    <n v="0.12520000000000001"/>
    <s v="No"/>
    <n v="465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2887"/>
    <s v="Martha Lake Elementary"/>
    <n v="0.42149999999999999"/>
    <s v="No"/>
    <n v="481.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504"/>
    <s v="Meadowdale Elementary"/>
    <n v="0.41099999999999998"/>
    <s v="No"/>
    <n v="481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464"/>
    <s v="Meadowdale High School"/>
    <n v="0.37309999999999999"/>
    <s v="No"/>
    <n v="1451.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353"/>
    <s v="Meadowdale Middle School"/>
    <n v="0.43509999999999999"/>
    <s v="No"/>
    <n v="733.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254"/>
    <s v="Mountlake Terrace Elementary"/>
    <n v="0.52449999999999997"/>
    <s v="Yes"/>
    <n v="398.31"/>
    <n v="0"/>
    <n v="398.31"/>
    <n v="1.18"/>
    <n v="1.18"/>
    <n v="398.31"/>
    <n v="1.1679999999999999"/>
    <n v="72728"/>
    <n v="75419"/>
    <n v="100236.64"/>
    <n v="3708.8399999999965"/>
    <n v="13659.84"/>
    <n v="0.2298"/>
    <n v="0.22339999999999999"/>
    <n v="39817.629999999997"/>
    <n v="1732.42"/>
    <n v="387.02"/>
    <n v="2119.44"/>
    <n v="145882.54999999999"/>
  </r>
  <r>
    <x v="67"/>
    <s v="Edmonds School District"/>
    <n v="3303"/>
    <s v="Mountlake Terrace High School"/>
    <n v="0.29270000000000002"/>
    <s v="No"/>
    <n v="1387.3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08"/>
    <s v="Oak Heights Elementary"/>
    <n v="0.35849999999999999"/>
    <s v="No"/>
    <n v="571.44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854"/>
    <s v="Scriber Lake High School"/>
    <n v="0.5282"/>
    <s v="Yes"/>
    <n v="178.54"/>
    <n v="0"/>
    <n v="178.54"/>
    <n v="1.18"/>
    <n v="1.18"/>
    <n v="178.54"/>
    <n v="0.52400000000000002"/>
    <n v="72728"/>
    <n v="75419"/>
    <n v="44969.18"/>
    <n v="1663.9000000000015"/>
    <n v="13659.84"/>
    <n v="0.2298"/>
    <n v="0.22339999999999999"/>
    <n v="17863.39"/>
    <n v="777.22"/>
    <n v="173.63"/>
    <n v="950.85"/>
    <n v="65447.32"/>
  </r>
  <r>
    <x v="67"/>
    <s v="Edmonds School District"/>
    <n v="3461"/>
    <s v="Seaview Elementary"/>
    <n v="0.17119999999999999"/>
    <s v="No"/>
    <n v="408.8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605"/>
    <s v="Sherwood Elementary"/>
    <n v="0.19789999999999999"/>
    <s v="No"/>
    <n v="439.2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410"/>
    <s v="Spruce Elementary"/>
    <n v="0.49299999999999999"/>
    <s v="No"/>
    <n v="547.57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2888"/>
    <s v="Terrace Park Elementary"/>
    <n v="0.24990000000000001"/>
    <s v="No"/>
    <n v="290.660000000000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1558"/>
    <s v="Unassigned School"/>
    <n v="0.13339999999999999"/>
    <s v="No"/>
    <n v="0.7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3186"/>
    <s v="Westgate Elementary"/>
    <n v="0.30070000000000002"/>
    <s v="No"/>
    <n v="444.1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7"/>
    <s v="Edmonds School District"/>
    <n v="5669"/>
    <s v="Woodway Center"/>
    <n v="0.1507"/>
    <s v="No"/>
    <n v="129.860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68"/>
    <s v="Ellensburg School District"/>
    <n v="2996"/>
    <s v="Ellensburg High School"/>
    <n v="0.36520000000000002"/>
    <s v="No"/>
    <n v="911.6700000000000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8"/>
    <s v="Ellensburg School District"/>
    <n v="5718"/>
    <s v="Ida Nason Aronica Elementary"/>
    <n v="0.52690000000000003"/>
    <s v="Yes"/>
    <n v="290.43"/>
    <n v="0"/>
    <n v="290.43"/>
    <n v="1"/>
    <n v="1"/>
    <n v="290.43"/>
    <n v="0.85199999999999998"/>
    <n v="72728"/>
    <n v="75419"/>
    <n v="61964.26"/>
    <n v="2292.7299999999959"/>
    <n v="13659.84"/>
    <n v="0.2298"/>
    <n v="0.22339999999999999"/>
    <n v="26389.77"/>
    <n v="1070.95"/>
    <n v="239.25"/>
    <n v="1310.2"/>
    <n v="91956.959999999992"/>
  </r>
  <r>
    <x v="68"/>
    <s v="Ellensburg School District"/>
    <n v="5097"/>
    <s v="K-12 Ellensburg Learning Center"/>
    <n v="0.55510000000000004"/>
    <s v="Yes"/>
    <n v="103.11"/>
    <n v="0"/>
    <n v="103.11"/>
    <n v="1"/>
    <n v="1"/>
    <n v="103.11"/>
    <n v="0.30199999999999999"/>
    <n v="72728"/>
    <n v="75419"/>
    <n v="21963.86"/>
    <n v="812.68000000000029"/>
    <n v="13659.84"/>
    <n v="0.2298"/>
    <n v="0.22339999999999999"/>
    <n v="9354.1200000000008"/>
    <n v="379.61"/>
    <n v="84.8"/>
    <n v="464.41"/>
    <n v="32595.070000000003"/>
  </r>
  <r>
    <x v="68"/>
    <s v="Ellensburg School District"/>
    <n v="2741"/>
    <s v="Lincoln Elementary"/>
    <n v="0.39190000000000003"/>
    <s v="No"/>
    <n v="345.1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8"/>
    <s v="Ellensburg School District"/>
    <n v="2453"/>
    <s v="Morgan Middle School"/>
    <n v="0.46250000000000002"/>
    <s v="No"/>
    <n v="778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8"/>
    <s v="Ellensburg School District"/>
    <n v="3596"/>
    <s v="Mt. Stuart Elementary"/>
    <n v="0.54620000000000002"/>
    <s v="Yes"/>
    <n v="363.83"/>
    <n v="0"/>
    <n v="363.83"/>
    <n v="1"/>
    <n v="1"/>
    <n v="363.83"/>
    <n v="1.0669999999999999"/>
    <n v="72728"/>
    <n v="75419"/>
    <n v="77600.78"/>
    <n v="2871.2900000000081"/>
    <n v="13659.84"/>
    <n v="0.2298"/>
    <n v="0.22339999999999999"/>
    <n v="33049.15"/>
    <n v="1341.2"/>
    <n v="299.62"/>
    <n v="1640.8200000000002"/>
    <n v="115162.04000000001"/>
  </r>
  <r>
    <x v="68"/>
    <s v="Ellensburg School District"/>
    <n v="4411"/>
    <s v="Valley View Elementary School"/>
    <n v="0.34749999999999998"/>
    <s v="No"/>
    <n v="407.5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69"/>
    <s v="Elma School District"/>
    <n v="5715"/>
    <s v="Eagle Virtual Sky Acadmey"/>
    <n v="0.71740000000000004"/>
    <s v="Yes"/>
    <n v="57.25"/>
    <n v="0"/>
    <n v="57.25"/>
    <n v="1"/>
    <n v="1.04"/>
    <n v="57.25"/>
    <n v="0.16800000000000001"/>
    <n v="72728"/>
    <n v="75419"/>
    <n v="12218.3"/>
    <n v="958.90999999999985"/>
    <n v="13659.84"/>
    <n v="0.2298"/>
    <n v="0.22339999999999999"/>
    <n v="5316.84"/>
    <n v="219.62"/>
    <n v="49.06"/>
    <n v="268.68"/>
    <n v="18762.73"/>
  </r>
  <r>
    <x v="69"/>
    <s v="Elma School District"/>
    <n v="1629"/>
    <s v="East Grays Harbor High School"/>
    <n v="0.74460000000000004"/>
    <s v="Yes"/>
    <n v="11.48"/>
    <n v="0"/>
    <n v="11.48"/>
    <n v="1"/>
    <n v="1.04"/>
    <n v="11.48"/>
    <n v="3.4000000000000002E-2"/>
    <n v="72728"/>
    <n v="75419"/>
    <n v="2472.75"/>
    <n v="194.07000000000016"/>
    <n v="13659.84"/>
    <n v="0.2298"/>
    <n v="0.22339999999999999"/>
    <n v="1076.03"/>
    <n v="44.45"/>
    <n v="9.93"/>
    <n v="54.38"/>
    <n v="3797.23"/>
  </r>
  <r>
    <x v="69"/>
    <s v="Elma School District"/>
    <n v="5416"/>
    <s v="East Grays Harbor Open Doors"/>
    <n v="0.87609999999999999"/>
    <s v="Yes"/>
    <n v="52.57"/>
    <n v="0"/>
    <n v="52.57"/>
    <n v="1"/>
    <n v="1.04"/>
    <n v="52.57"/>
    <n v="0.154"/>
    <n v="72728"/>
    <n v="75419"/>
    <n v="11200.11"/>
    <n v="879"/>
    <n v="13659.84"/>
    <n v="0.2298"/>
    <n v="0.22339999999999999"/>
    <n v="4873.7700000000004"/>
    <n v="201.32"/>
    <n v="44.97"/>
    <n v="246.29"/>
    <n v="17199.170000000002"/>
  </r>
  <r>
    <x v="69"/>
    <s v="Elma School District"/>
    <n v="3217"/>
    <s v="Elma Elementary School"/>
    <n v="0.72560000000000002"/>
    <s v="Yes"/>
    <n v="685.85"/>
    <n v="0"/>
    <n v="685.85"/>
    <n v="1"/>
    <n v="1.04"/>
    <n v="685.85"/>
    <n v="2.012"/>
    <n v="72728"/>
    <n v="75419"/>
    <n v="146328.74"/>
    <n v="11484.010000000009"/>
    <n v="13659.84"/>
    <n v="0.2298"/>
    <n v="0.22339999999999999"/>
    <n v="63675.47"/>
    <n v="2630.21"/>
    <n v="587.59"/>
    <n v="3217.8"/>
    <n v="224706.02"/>
  </r>
  <r>
    <x v="69"/>
    <s v="Elma School District"/>
    <n v="2137"/>
    <s v="Elma High School"/>
    <n v="0.73829999999999996"/>
    <s v="Yes"/>
    <n v="525.94000000000005"/>
    <n v="0"/>
    <n v="525.94000000000005"/>
    <n v="1"/>
    <n v="1.04"/>
    <n v="525.94000000000005"/>
    <n v="1.5429999999999999"/>
    <n v="72728"/>
    <n v="75419"/>
    <n v="112219.3"/>
    <n v="8807.0800000000017"/>
    <n v="13659.84"/>
    <n v="0.2298"/>
    <n v="0.22339999999999999"/>
    <n v="48832.63"/>
    <n v="2017.11"/>
    <n v="450.62"/>
    <n v="2467.73"/>
    <n v="172326.74000000002"/>
  </r>
  <r>
    <x v="69"/>
    <s v="Elma School District"/>
    <n v="4245"/>
    <s v="Elma Middle School"/>
    <n v="0.78200000000000003"/>
    <s v="Yes"/>
    <n v="360.18"/>
    <n v="0"/>
    <n v="360.18"/>
    <n v="1"/>
    <n v="1.04"/>
    <n v="360.18"/>
    <n v="1.0569999999999999"/>
    <n v="72728"/>
    <n v="75419"/>
    <n v="76873.5"/>
    <n v="6033.1000000000058"/>
    <n v="13659.84"/>
    <n v="0.2298"/>
    <n v="0.22339999999999999"/>
    <n v="33451.78"/>
    <n v="1381.78"/>
    <n v="308.69"/>
    <n v="1690.47"/>
    <n v="118048.85"/>
  </r>
  <r>
    <x v="70"/>
    <s v="Endicott School District"/>
    <n v="2207"/>
    <s v="Endicott/St John Elem and Middle"/>
    <n v="0.58389999999999997"/>
    <s v="Yes"/>
    <n v="66.89"/>
    <n v="0"/>
    <n v="66.89"/>
    <n v="1"/>
    <n v="1"/>
    <n v="66.89"/>
    <n v="0.19600000000000001"/>
    <n v="72728"/>
    <n v="75419"/>
    <n v="14254.69"/>
    <n v="527.43000000000029"/>
    <n v="13659.84"/>
    <n v="0.2298"/>
    <n v="0.22339999999999999"/>
    <n v="6070.88"/>
    <n v="246.37"/>
    <n v="55.04"/>
    <n v="301.41000000000003"/>
    <n v="21154.41"/>
  </r>
  <r>
    <x v="71"/>
    <s v="Entiat School District"/>
    <n v="3317"/>
    <s v="Entiat Middle and High School"/>
    <n v="0.64270000000000005"/>
    <s v="Yes"/>
    <n v="144.47"/>
    <n v="0"/>
    <n v="144.47"/>
    <n v="1"/>
    <n v="1.04"/>
    <n v="144.47"/>
    <n v="0.42399999999999999"/>
    <n v="72728"/>
    <n v="75419"/>
    <n v="30836.67"/>
    <n v="2420.0900000000038"/>
    <n v="13659.84"/>
    <n v="0.2298"/>
    <n v="0.22339999999999999"/>
    <n v="13418.69"/>
    <n v="554.28"/>
    <n v="123.83"/>
    <n v="678.11"/>
    <n v="47353.560000000005"/>
  </r>
  <r>
    <x v="71"/>
    <s v="Entiat School District"/>
    <n v="2688"/>
    <s v="Paul Rumburg Elementary"/>
    <n v="0.69669999999999999"/>
    <s v="Yes"/>
    <n v="181.19"/>
    <n v="0"/>
    <n v="181.19"/>
    <n v="1"/>
    <n v="1.04"/>
    <n v="181.19"/>
    <n v="0.53100000000000003"/>
    <n v="72728"/>
    <n v="75419"/>
    <n v="38618.57"/>
    <n v="3030.8199999999997"/>
    <n v="13659.84"/>
    <n v="0.2298"/>
    <n v="0.22339999999999999"/>
    <n v="16805.009999999998"/>
    <n v="694.16"/>
    <n v="155.08000000000001"/>
    <n v="849.24"/>
    <n v="59303.64"/>
  </r>
  <r>
    <x v="72"/>
    <s v="Enumclaw School District"/>
    <n v="3430"/>
    <s v="Black Diamond Elementary"/>
    <n v="0.2177"/>
    <s v="No"/>
    <n v="396.51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2980"/>
    <s v="Byron Kibler Elementary School"/>
    <n v="0.37869999999999998"/>
    <s v="No"/>
    <n v="428.33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4210"/>
    <s v="Enumclaw Middle School"/>
    <n v="0.34520000000000001"/>
    <s v="No"/>
    <n v="505.2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3330"/>
    <s v="Enumclaw Sr High School"/>
    <n v="0.26819999999999999"/>
    <s v="No"/>
    <n v="1305.6199999999999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5491"/>
    <s v="JJ Smith Elementary"/>
    <n v="0.1"/>
    <s v="No"/>
    <n v="19.86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3739"/>
    <s v="Southwood Elementary School"/>
    <n v="0.3478"/>
    <s v="No"/>
    <n v="340.72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1523"/>
    <s v="Special Ed School"/>
    <n v="0.57140000000000002"/>
    <s v="Yes"/>
    <n v="8.14"/>
    <n v="0"/>
    <n v="8.14"/>
    <n v="1.1200000000000001"/>
    <n v="1.1600000000000001"/>
    <n v="8.14"/>
    <n v="2.4E-2"/>
    <n v="72728"/>
    <n v="75419"/>
    <n v="1954.93"/>
    <n v="144.72999999999979"/>
    <n v="13659.84"/>
    <n v="0.2298"/>
    <n v="0.22339999999999999"/>
    <n v="809.41"/>
    <n v="34.99"/>
    <n v="7.82"/>
    <n v="42.81"/>
    <n v="2951.8799999999997"/>
  </r>
  <r>
    <x v="72"/>
    <s v="Enumclaw School District"/>
    <n v="4289"/>
    <s v="Sunrise Elementary"/>
    <n v="0.31209999999999999"/>
    <s v="No"/>
    <n v="405.64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4550"/>
    <s v="Thunder Mountain Middle School"/>
    <n v="0.28620000000000001"/>
    <s v="No"/>
    <n v="445.7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2"/>
    <s v="Enumclaw School District"/>
    <n v="3585"/>
    <s v="Westwood Elementary School"/>
    <n v="0.23419999999999999"/>
    <s v="No"/>
    <n v="400.9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3"/>
    <s v="Ephrata School District"/>
    <n v="2793"/>
    <s v="Columbia Ridge Elementary"/>
    <n v="0.56530000000000002"/>
    <s v="Yes"/>
    <n v="476"/>
    <n v="0"/>
    <n v="476"/>
    <n v="1"/>
    <n v="1.04"/>
    <n v="476"/>
    <n v="1.3959999999999999"/>
    <n v="72728"/>
    <n v="75419"/>
    <n v="101528.29"/>
    <n v="7968.0300000000134"/>
    <n v="13659.84"/>
    <n v="0.2298"/>
    <n v="0.22339999999999999"/>
    <n v="44180.4"/>
    <n v="1824.94"/>
    <n v="407.69"/>
    <n v="2232.63"/>
    <n v="155909.35000000003"/>
  </r>
  <r>
    <x v="73"/>
    <s v="Ephrata School District"/>
    <n v="2920"/>
    <s v="Ephrata High School"/>
    <n v="0.52780000000000005"/>
    <s v="Yes"/>
    <n v="832.24"/>
    <n v="0"/>
    <n v="832.24"/>
    <n v="1"/>
    <n v="1.04"/>
    <n v="832.24"/>
    <n v="2.4409999999999998"/>
    <n v="72728"/>
    <n v="75419"/>
    <n v="177529.05"/>
    <n v="13932.640000000014"/>
    <n v="13659.84"/>
    <n v="0.2298"/>
    <n v="0.22339999999999999"/>
    <n v="77252.399999999994"/>
    <n v="3191.03"/>
    <n v="712.88"/>
    <n v="3903.9100000000003"/>
    <n v="272617.99999999994"/>
  </r>
  <r>
    <x v="73"/>
    <s v="Ephrata School District"/>
    <n v="3373"/>
    <s v="Ephrata Middle School"/>
    <n v="0.58089999999999997"/>
    <s v="Yes"/>
    <n v="449.35"/>
    <n v="0"/>
    <n v="449.35"/>
    <n v="1"/>
    <n v="1.04"/>
    <n v="449.35"/>
    <n v="1.3180000000000001"/>
    <n v="72728"/>
    <n v="75419"/>
    <n v="95855.5"/>
    <n v="7522.8300000000017"/>
    <n v="13659.84"/>
    <n v="0.2298"/>
    <n v="0.22339999999999999"/>
    <n v="41711.86"/>
    <n v="1722.97"/>
    <n v="384.91"/>
    <n v="2107.88"/>
    <n v="147198.07"/>
  </r>
  <r>
    <x v="73"/>
    <s v="Ephrata School District"/>
    <n v="3092"/>
    <s v="Grant Elementary"/>
    <n v="0.59750000000000003"/>
    <s v="Yes"/>
    <n v="488.2"/>
    <n v="0"/>
    <n v="488.2"/>
    <n v="1"/>
    <n v="1.04"/>
    <n v="488.2"/>
    <n v="1.4319999999999999"/>
    <n v="72728"/>
    <n v="75419"/>
    <n v="104146.5"/>
    <n v="8173.5099999999948"/>
    <n v="13659.84"/>
    <n v="0.2298"/>
    <n v="0.22339999999999999"/>
    <n v="45319.72"/>
    <n v="1872"/>
    <n v="418.2"/>
    <n v="2290.1999999999998"/>
    <n v="159929.93"/>
  </r>
  <r>
    <x v="73"/>
    <s v="Ephrata School District"/>
    <n v="2695"/>
    <s v="Parkway School"/>
    <n v="0.59499999999999997"/>
    <s v="Yes"/>
    <n v="401.02"/>
    <n v="0"/>
    <n v="401.02"/>
    <n v="1"/>
    <n v="1.04"/>
    <n v="401.02"/>
    <n v="1.1759999999999999"/>
    <n v="72728"/>
    <n v="75419"/>
    <n v="85528.13"/>
    <n v="6712.3199999999924"/>
    <n v="13659.84"/>
    <n v="0.2298"/>
    <n v="0.22339999999999999"/>
    <n v="37217.870000000003"/>
    <n v="1537.34"/>
    <n v="343.44"/>
    <n v="1880.78"/>
    <n v="131339.1"/>
  </r>
  <r>
    <x v="73"/>
    <s v="Ephrata School District"/>
    <n v="5497"/>
    <s v="Sage Hills Open Doors"/>
    <n v="0.70920000000000005"/>
    <s v="Yes"/>
    <n v="27.29"/>
    <n v="0"/>
    <n v="27.29"/>
    <n v="1"/>
    <n v="1.04"/>
    <n v="27.29"/>
    <n v="0.08"/>
    <n v="72728"/>
    <n v="75419"/>
    <n v="5818.24"/>
    <n v="456.61999999999989"/>
    <n v="13659.84"/>
    <n v="0.2298"/>
    <n v="0.22339999999999999"/>
    <n v="2531.83"/>
    <n v="104.58"/>
    <n v="23.36"/>
    <n v="127.94"/>
    <n v="8934.6299999999992"/>
  </r>
  <r>
    <x v="74"/>
    <s v="Evaline School District"/>
    <n v="2355"/>
    <s v="Evaline Elementary School"/>
    <n v="0.57499999999999996"/>
    <s v="Yes"/>
    <n v="55"/>
    <n v="0"/>
    <n v="55"/>
    <n v="1"/>
    <n v="1"/>
    <n v="55"/>
    <n v="0.161"/>
    <n v="72728"/>
    <n v="75419"/>
    <n v="11709.21"/>
    <n v="433.25"/>
    <n v="13659.84"/>
    <n v="0.2298"/>
    <n v="0.22339999999999999"/>
    <n v="4986.8"/>
    <n v="202.37"/>
    <n v="45.21"/>
    <n v="247.58"/>
    <n v="17376.84"/>
  </r>
  <r>
    <x v="75"/>
    <s v="Everett School District"/>
    <n v="3407"/>
    <s v="Cascade High School"/>
    <n v="0.50170000000000003"/>
    <s v="Yes"/>
    <n v="1713.28"/>
    <n v="0"/>
    <n v="1713.28"/>
    <n v="1.2"/>
    <n v="1.2"/>
    <n v="1713.28"/>
    <n v="5.0259999999999998"/>
    <n v="72728"/>
    <n v="75419"/>
    <n v="438637.11"/>
    <n v="16229.960000000021"/>
    <n v="13659.84"/>
    <n v="0.2298"/>
    <n v="0.22339999999999999"/>
    <n v="173078.94"/>
    <n v="7581.12"/>
    <n v="1693.62"/>
    <n v="9274.74"/>
    <n v="637220.75"/>
  </r>
  <r>
    <x v="75"/>
    <s v="Everett School District"/>
    <n v="4382"/>
    <s v="Cedar Wood Elementary"/>
    <n v="0.14610000000000001"/>
    <s v="No"/>
    <n v="671.4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3752"/>
    <s v="Eisenhower Middle School"/>
    <n v="0.45479999999999998"/>
    <s v="No"/>
    <n v="870.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3184"/>
    <s v="Emerson Elementary School"/>
    <n v="0.62009999999999998"/>
    <s v="Yes"/>
    <n v="583.71"/>
    <n v="0"/>
    <n v="583.71"/>
    <n v="1.2"/>
    <n v="1.2"/>
    <n v="583.71"/>
    <n v="1.712"/>
    <n v="72728"/>
    <n v="75419"/>
    <n v="149412.4"/>
    <n v="5528.390000000014"/>
    <n v="13659.84"/>
    <n v="0.2298"/>
    <n v="0.22339999999999999"/>
    <n v="58955.66"/>
    <n v="2582.35"/>
    <n v="576.9"/>
    <n v="3159.25"/>
    <n v="217055.7"/>
  </r>
  <r>
    <x v="75"/>
    <s v="Everett School District"/>
    <n v="2126"/>
    <s v="Everett High School"/>
    <n v="0.5272"/>
    <s v="Yes"/>
    <n v="1528.2"/>
    <n v="0"/>
    <n v="1528.2"/>
    <n v="1.2"/>
    <n v="1.2"/>
    <n v="1528.2"/>
    <n v="4.4829999999999997"/>
    <n v="72728"/>
    <n v="75419"/>
    <n v="391247.55"/>
    <n v="14476.5"/>
    <n v="13659.84"/>
    <n v="0.2298"/>
    <n v="0.22339999999999999"/>
    <n v="154379.79999999999"/>
    <n v="6762.07"/>
    <n v="1510.65"/>
    <n v="8272.7199999999993"/>
    <n v="568376.56999999995"/>
  </r>
  <r>
    <x v="75"/>
    <s v="Everett School District"/>
    <n v="5330"/>
    <s v="Everett Reengagement Academy"/>
    <n v="0.66859999999999997"/>
    <s v="Yes"/>
    <n v="130"/>
    <n v="0"/>
    <n v="130"/>
    <n v="1.2"/>
    <n v="1.2"/>
    <n v="130"/>
    <n v="0.38100000000000001"/>
    <n v="72728"/>
    <n v="75419"/>
    <n v="33251.24"/>
    <n v="1230.3300000000017"/>
    <n v="13659.84"/>
    <n v="0.2298"/>
    <n v="0.22339999999999999"/>
    <n v="13120.39"/>
    <n v="574.69000000000005"/>
    <n v="128.38999999999999"/>
    <n v="703.08"/>
    <n v="48305.04"/>
  </r>
  <r>
    <x v="75"/>
    <s v="Everett School District"/>
    <n v="5670"/>
    <s v="Everett Virtual Academy"/>
    <n v="0.37059999999999998"/>
    <s v="No"/>
    <n v="140.7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3253"/>
    <s v="Evergreen Middle School"/>
    <n v="0.60519999999999996"/>
    <s v="Yes"/>
    <n v="911.94"/>
    <n v="0"/>
    <n v="911.94"/>
    <n v="1.2"/>
    <n v="1.2"/>
    <n v="911.94"/>
    <n v="2.6749999999999998"/>
    <n v="72728"/>
    <n v="75419"/>
    <n v="233456.88"/>
    <n v="8638.109999999986"/>
    <n v="13659.84"/>
    <n v="0.2298"/>
    <n v="0.22339999999999999"/>
    <n v="92118.22"/>
    <n v="4034.92"/>
    <n v="901.4"/>
    <n v="4936.32"/>
    <n v="339149.52999999997"/>
  </r>
  <r>
    <x v="75"/>
    <s v="Everett School District"/>
    <n v="5091"/>
    <s v="Forest View Elementary School"/>
    <n v="0.1245"/>
    <s v="No"/>
    <n v="641.4299999999999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065"/>
    <s v="Garfield Elementary School"/>
    <n v="0.61"/>
    <s v="Yes"/>
    <n v="378.43"/>
    <n v="0"/>
    <n v="378.43"/>
    <n v="1.2"/>
    <n v="1.2"/>
    <n v="378.43"/>
    <n v="1.1100000000000001"/>
    <n v="72728"/>
    <n v="75419"/>
    <n v="96873.7"/>
    <n v="3584.4100000000035"/>
    <n v="13659.84"/>
    <n v="0.2298"/>
    <n v="0.22339999999999999"/>
    <n v="38224.76"/>
    <n v="1674.3"/>
    <n v="374.04"/>
    <n v="2048.34"/>
    <n v="140731.21"/>
  </r>
  <r>
    <x v="75"/>
    <s v="Everett School District"/>
    <n v="4437"/>
    <s v="Gateway Middle School"/>
    <n v="0.13089999999999999"/>
    <s v="No"/>
    <n v="949.1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883"/>
    <s v="Hawthorne Elementary School - Everett"/>
    <n v="0.79630000000000001"/>
    <s v="Yes"/>
    <n v="375.43"/>
    <n v="0"/>
    <n v="375.43"/>
    <n v="1.2"/>
    <n v="1.2"/>
    <n v="375.43"/>
    <n v="1.101"/>
    <n v="72728"/>
    <n v="75419"/>
    <n v="96088.23"/>
    <n v="3555.3500000000058"/>
    <n v="13659.84"/>
    <n v="0.2298"/>
    <n v="0.22339999999999999"/>
    <n v="37914.82"/>
    <n v="1660.73"/>
    <n v="371.01"/>
    <n v="2031.74"/>
    <n v="139590.13999999998"/>
  </r>
  <r>
    <x v="75"/>
    <s v="Everett School District"/>
    <n v="4334"/>
    <s v="Heatherwood Middle School"/>
    <n v="0.28449999999999998"/>
    <s v="No"/>
    <n v="975.6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4438"/>
    <s v="Henry M. Jackson High School"/>
    <n v="0.2019"/>
    <s v="No"/>
    <n v="2100.3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751"/>
    <s v="Jackson Elementary School"/>
    <n v="0.58289999999999997"/>
    <s v="Yes"/>
    <n v="293.44"/>
    <n v="0"/>
    <n v="293.44"/>
    <n v="1.2"/>
    <n v="1.2"/>
    <n v="293.44"/>
    <n v="0.86099999999999999"/>
    <n v="72728"/>
    <n v="75419"/>
    <n v="75142.570000000007"/>
    <n v="2780.3399999999965"/>
    <n v="13659.84"/>
    <n v="0.2298"/>
    <n v="0.22339999999999999"/>
    <n v="29650.01"/>
    <n v="1298.72"/>
    <n v="290.13"/>
    <n v="1588.85"/>
    <n v="109161.77"/>
  </r>
  <r>
    <x v="75"/>
    <s v="Everett School District"/>
    <n v="3533"/>
    <s v="Jefferson Elementary"/>
    <n v="0.37819999999999998"/>
    <s v="No"/>
    <n v="496.9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811"/>
    <s v="Lowell Elementary - Everett"/>
    <n v="0.57589999999999997"/>
    <s v="Yes"/>
    <n v="513.5"/>
    <n v="0"/>
    <n v="513.5"/>
    <n v="1.2"/>
    <n v="1.2"/>
    <n v="513.5"/>
    <n v="1.506"/>
    <n v="72728"/>
    <n v="75419"/>
    <n v="131434.04"/>
    <n v="4863.179999999993"/>
    <n v="13659.84"/>
    <n v="0.2298"/>
    <n v="0.22339999999999999"/>
    <n v="51861.7"/>
    <n v="2271.62"/>
    <n v="507.48"/>
    <n v="2779.1"/>
    <n v="190938.02"/>
  </r>
  <r>
    <x v="75"/>
    <s v="Everett School District"/>
    <n v="2669"/>
    <s v="Madison Elementary"/>
    <n v="0.63670000000000004"/>
    <s v="Yes"/>
    <n v="396.14"/>
    <n v="0"/>
    <n v="396.14"/>
    <n v="1.2"/>
    <n v="1.2"/>
    <n v="396.14"/>
    <n v="1.1619999999999999"/>
    <n v="72728"/>
    <n v="75419"/>
    <n v="101411.92"/>
    <n v="3752.3300000000017"/>
    <n v="13659.84"/>
    <n v="0.2298"/>
    <n v="0.22339999999999999"/>
    <n v="40015.46"/>
    <n v="1752.74"/>
    <n v="391.56"/>
    <n v="2144.3000000000002"/>
    <n v="147324.01"/>
  </r>
  <r>
    <x v="75"/>
    <s v="Everett School District"/>
    <n v="4316"/>
    <s v="Mill Creek Elementary"/>
    <n v="0.2261"/>
    <s v="No"/>
    <n v="670.0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3686"/>
    <s v="Monroe Elementary"/>
    <n v="0.43969999999999998"/>
    <s v="No"/>
    <n v="493.1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364"/>
    <s v="North Middle School"/>
    <n v="0.62660000000000005"/>
    <s v="Yes"/>
    <n v="701.69"/>
    <n v="0"/>
    <n v="701.69"/>
    <n v="1.2"/>
    <n v="1.2"/>
    <n v="701.69"/>
    <n v="2.0579999999999998"/>
    <n v="72728"/>
    <n v="75419"/>
    <n v="179609.07"/>
    <n v="6645.6900000000023"/>
    <n v="13659.84"/>
    <n v="0.2298"/>
    <n v="0.22339999999999999"/>
    <n v="70870.759999999995"/>
    <n v="3104.25"/>
    <n v="693.49"/>
    <n v="3797.74"/>
    <n v="260923.26"/>
  </r>
  <r>
    <x v="75"/>
    <s v="Everett School District"/>
    <n v="1663"/>
    <s v="NW Learning Center"/>
    <n v="0.5"/>
    <s v="Yes"/>
    <n v="1.57"/>
    <n v="0"/>
    <n v="1.57"/>
    <n v="1.2"/>
    <n v="1.2"/>
    <n v="1.57"/>
    <n v="5.0000000000000001E-3"/>
    <n v="72728"/>
    <n v="75419"/>
    <n v="436.37"/>
    <n v="16.139999999999986"/>
    <n v="13659.84"/>
    <n v="0.2298"/>
    <n v="0.22339999999999999"/>
    <n v="172.18"/>
    <n v="7.54"/>
    <n v="1.68"/>
    <n v="9.2200000000000006"/>
    <n v="633.91"/>
  </r>
  <r>
    <x v="75"/>
    <s v="Everett School District"/>
    <n v="4530"/>
    <s v="Penny Creek Elementary"/>
    <n v="0.2462"/>
    <s v="No"/>
    <n v="75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1907"/>
    <s v="Port Gardner"/>
    <n v="0.32040000000000002"/>
    <s v="No"/>
    <n v="95.9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4137"/>
    <s v="Sequoia High School"/>
    <n v="0.61409999999999998"/>
    <s v="Yes"/>
    <n v="158.03"/>
    <n v="0"/>
    <n v="158.03"/>
    <n v="1.2"/>
    <n v="1.2"/>
    <n v="158.03"/>
    <n v="0.46400000000000002"/>
    <n v="72728"/>
    <n v="75419"/>
    <n v="40494.949999999997"/>
    <n v="1498.3500000000058"/>
    <n v="13659.84"/>
    <n v="0.2298"/>
    <n v="0.22339999999999999"/>
    <n v="15978.64"/>
    <n v="699.89"/>
    <n v="156.36000000000001"/>
    <n v="856.25"/>
    <n v="58828.19"/>
  </r>
  <r>
    <x v="75"/>
    <s v="Everett School District"/>
    <n v="4298"/>
    <s v="Silver Firs Elementary"/>
    <n v="0.13789999999999999"/>
    <s v="No"/>
    <n v="480.1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545"/>
    <s v="Silver Lake Elementary - Everett"/>
    <n v="0.50239999999999996"/>
    <s v="Yes"/>
    <n v="527.42999999999995"/>
    <n v="0"/>
    <n v="527.42999999999995"/>
    <n v="1.2"/>
    <n v="1.2"/>
    <n v="527.42999999999995"/>
    <n v="1.5469999999999999"/>
    <n v="72728"/>
    <n v="75419"/>
    <n v="135012.26"/>
    <n v="4995.5699999999779"/>
    <n v="13659.84"/>
    <n v="0.2298"/>
    <n v="0.22339999999999999"/>
    <n v="53273.599999999999"/>
    <n v="2333.46"/>
    <n v="521.29"/>
    <n v="2854.75"/>
    <n v="196136.18"/>
  </r>
  <r>
    <x v="75"/>
    <s v="Everett School District"/>
    <n v="3903"/>
    <s v="Special Services"/>
    <n v="0.30840000000000001"/>
    <s v="No"/>
    <n v="12.5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5570"/>
    <s v="Tambark Creek Elementary School"/>
    <n v="5.7200000000000001E-2"/>
    <s v="No"/>
    <n v="717.8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3002"/>
    <s v="View Ridge Elementary"/>
    <n v="0.4264"/>
    <s v="No"/>
    <n v="477.5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2752"/>
    <s v="Whittier Elementary"/>
    <n v="0.38009999999999999"/>
    <s v="No"/>
    <n v="403.3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5"/>
    <s v="Everett School District"/>
    <n v="4125"/>
    <s v="Woodside Elementary"/>
    <n v="0.3473"/>
    <s v="No"/>
    <n v="569.5599999999999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1646"/>
    <s v="49th Street Academy"/>
    <n v="0.69369999999999998"/>
    <s v="Yes"/>
    <n v="93.54"/>
    <n v="0"/>
    <n v="93.54"/>
    <n v="1.06"/>
    <n v="1.06"/>
    <n v="93.54"/>
    <n v="0.27400000000000002"/>
    <n v="72728"/>
    <n v="75419"/>
    <n v="21123.119999999999"/>
    <n v="781.56999999999971"/>
    <n v="13659.84"/>
    <n v="0.2298"/>
    <n v="0.22339999999999999"/>
    <n v="8771.49"/>
    <n v="365.08"/>
    <n v="81.56"/>
    <n v="446.64"/>
    <n v="31122.82"/>
  </r>
  <r>
    <x v="76"/>
    <s v="Evergreen School District (Clark)"/>
    <n v="4299"/>
    <s v="Burnt Bridge Creek Elementary Sch"/>
    <n v="0.55649999999999999"/>
    <s v="Yes"/>
    <n v="380.71"/>
    <n v="0"/>
    <n v="380.71"/>
    <n v="1.06"/>
    <n v="1.06"/>
    <n v="380.71"/>
    <n v="1.117"/>
    <n v="72728"/>
    <n v="75419"/>
    <n v="86111.41"/>
    <n v="3186.1900000000023"/>
    <n v="13659.84"/>
    <n v="0.2298"/>
    <n v="0.22339999999999999"/>
    <n v="35758.239999999998"/>
    <n v="1488.29"/>
    <n v="332.48"/>
    <n v="1820.77"/>
    <n v="126876.61"/>
  </r>
  <r>
    <x v="76"/>
    <s v="Evergreen School District (Clark)"/>
    <n v="3736"/>
    <s v="Burton Elementary School"/>
    <n v="0.68440000000000001"/>
    <s v="Yes"/>
    <n v="353.43"/>
    <n v="0"/>
    <n v="353.43"/>
    <n v="1.06"/>
    <n v="1.06"/>
    <n v="353.43"/>
    <n v="1.0369999999999999"/>
    <n v="72728"/>
    <n v="75419"/>
    <n v="79944.070000000007"/>
    <n v="2958"/>
    <n v="13659.84"/>
    <n v="0.2298"/>
    <n v="0.22339999999999999"/>
    <n v="33197.22"/>
    <n v="1381.7"/>
    <n v="308.67"/>
    <n v="1690.3700000000001"/>
    <n v="117789.66"/>
  </r>
  <r>
    <x v="76"/>
    <s v="Evergreen School District (Clark)"/>
    <n v="3785"/>
    <s v="Cascade Middle School"/>
    <n v="0.67190000000000005"/>
    <s v="Yes"/>
    <n v="851.18"/>
    <n v="0"/>
    <n v="851.18"/>
    <n v="1.06"/>
    <n v="1.06"/>
    <n v="851.18"/>
    <n v="2.4969999999999999"/>
    <n v="72728"/>
    <n v="75419"/>
    <n v="192497.92000000001"/>
    <n v="7122.5999999999767"/>
    <n v="13659.84"/>
    <n v="0.2298"/>
    <n v="0.22339999999999999"/>
    <n v="79935.83"/>
    <n v="3327.01"/>
    <n v="743.25"/>
    <n v="4070.26"/>
    <n v="283626.61"/>
  </r>
  <r>
    <x v="76"/>
    <s v="Evergreen School District (Clark)"/>
    <n v="4203"/>
    <s v="Cascadia Technical Academy Skills Center"/>
    <n v="0.78569999999999995"/>
    <s v="Yes"/>
    <n v="622.65"/>
    <n v="0"/>
    <n v="622.65"/>
    <n v="1.06"/>
    <n v="1.06"/>
    <n v="622.65"/>
    <n v="1.8260000000000001"/>
    <n v="72728"/>
    <n v="75419"/>
    <n v="140769.41"/>
    <n v="5208.5899999999965"/>
    <n v="13659.84"/>
    <n v="0.2298"/>
    <n v="0.22339999999999999"/>
    <n v="58455.28"/>
    <n v="2432.9699999999998"/>
    <n v="543.53"/>
    <n v="2976.5"/>
    <n v="207409.78"/>
  </r>
  <r>
    <x v="76"/>
    <s v="Evergreen School District (Clark)"/>
    <n v="4587"/>
    <s v="Columbia Valley Elementary"/>
    <n v="0.48159999999999997"/>
    <s v="No"/>
    <n v="395.5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3320"/>
    <s v="Covington Middle School"/>
    <n v="0.68620000000000003"/>
    <s v="Yes"/>
    <n v="871.93"/>
    <n v="0"/>
    <n v="871.93"/>
    <n v="1.06"/>
    <n v="1.06"/>
    <n v="871.93"/>
    <n v="2.5579999999999998"/>
    <n v="72728"/>
    <n v="75419"/>
    <n v="197200.52"/>
    <n v="7296.5899999999965"/>
    <n v="13659.84"/>
    <n v="0.2298"/>
    <n v="0.22339999999999999"/>
    <n v="81888.61"/>
    <n v="3408.29"/>
    <n v="761.41"/>
    <n v="4169.7"/>
    <n v="290555.42"/>
  </r>
  <r>
    <x v="76"/>
    <s v="Evergreen School District (Clark)"/>
    <n v="3822"/>
    <s v="Crestline Elementary School"/>
    <n v="0.66769999999999996"/>
    <s v="Yes"/>
    <n v="488.71"/>
    <n v="0"/>
    <n v="488.71"/>
    <n v="1.06"/>
    <n v="1.06"/>
    <n v="488.71"/>
    <n v="1.4339999999999999"/>
    <n v="72728"/>
    <n v="75419"/>
    <n v="110549.47"/>
    <n v="4090.429999999993"/>
    <n v="13659.84"/>
    <n v="0.2298"/>
    <n v="0.22339999999999999"/>
    <n v="45906.28"/>
    <n v="1910.66"/>
    <n v="426.84"/>
    <n v="2337.5"/>
    <n v="162883.68"/>
  </r>
  <r>
    <x v="76"/>
    <s v="Evergreen School District (Clark)"/>
    <n v="3148"/>
    <s v="Ellsworth Elementary School"/>
    <n v="0.62370000000000003"/>
    <s v="Yes"/>
    <n v="374.43"/>
    <n v="0"/>
    <n v="374.43"/>
    <n v="1.06"/>
    <n v="1.06"/>
    <n v="374.43"/>
    <n v="1.0980000000000001"/>
    <n v="72728"/>
    <n v="75419"/>
    <n v="84646.66"/>
    <n v="3132.0099999999948"/>
    <n v="13659.84"/>
    <n v="0.2298"/>
    <n v="0.22339999999999999"/>
    <n v="35150"/>
    <n v="1462.98"/>
    <n v="326.83"/>
    <n v="1789.81"/>
    <n v="124718.48"/>
  </r>
  <r>
    <x v="76"/>
    <s v="Evergreen School District (Clark)"/>
    <n v="5612"/>
    <s v="Emerald Elementary School"/>
    <n v="0.41460000000000002"/>
    <s v="No"/>
    <n v="462.5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5136"/>
    <s v="Endeavour Elementary School"/>
    <n v="0.65529999999999999"/>
    <s v="Yes"/>
    <n v="649.42999999999995"/>
    <n v="0"/>
    <n v="649.42999999999995"/>
    <n v="1.06"/>
    <n v="1.06"/>
    <n v="649.42999999999995"/>
    <n v="1.905"/>
    <n v="72728"/>
    <n v="75419"/>
    <n v="146859.65"/>
    <n v="5433.9400000000023"/>
    <n v="13659.84"/>
    <n v="0.2298"/>
    <n v="0.22339999999999999"/>
    <n v="60984.28"/>
    <n v="2538.23"/>
    <n v="567.04"/>
    <n v="3105.27"/>
    <n v="216383.13999999998"/>
  </r>
  <r>
    <x v="76"/>
    <s v="Evergreen School District (Clark)"/>
    <n v="2724"/>
    <s v="Evergreen High School"/>
    <n v="0.60019999999999996"/>
    <s v="Yes"/>
    <n v="1491.81"/>
    <n v="0"/>
    <n v="1491.81"/>
    <n v="1.06"/>
    <n v="1.06"/>
    <n v="1491.81"/>
    <n v="4.3760000000000003"/>
    <n v="72728"/>
    <n v="75419"/>
    <n v="337353.19"/>
    <n v="12482.369999999995"/>
    <n v="13659.84"/>
    <n v="0.2298"/>
    <n v="0.22339999999999999"/>
    <n v="140087.78"/>
    <n v="5830.59"/>
    <n v="1302.55"/>
    <n v="7133.14"/>
    <n v="497056.48"/>
  </r>
  <r>
    <x v="76"/>
    <s v="Evergreen School District (Clark)"/>
    <n v="3971"/>
    <s v="Fircrest Elementary School"/>
    <n v="0.67510000000000003"/>
    <s v="Yes"/>
    <n v="288.82"/>
    <n v="0"/>
    <n v="288.82"/>
    <n v="1.06"/>
    <n v="1.06"/>
    <n v="288.82"/>
    <n v="0.84699999999999998"/>
    <n v="72728"/>
    <n v="75419"/>
    <n v="65296.65"/>
    <n v="2416.0400000000009"/>
    <n v="13659.84"/>
    <n v="0.2298"/>
    <n v="0.22339999999999999"/>
    <n v="27114.799999999999"/>
    <n v="1128.54"/>
    <n v="252.12"/>
    <n v="1380.6599999999999"/>
    <n v="96208.15"/>
  </r>
  <r>
    <x v="76"/>
    <s v="Evergreen School District (Clark)"/>
    <n v="4499"/>
    <s v="Fishers Landing Elementary School"/>
    <n v="0.2223"/>
    <s v="No"/>
    <n v="458.5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498"/>
    <s v="Frontier Middle School"/>
    <n v="0.53839999999999999"/>
    <s v="Yes"/>
    <n v="805.16"/>
    <n v="0"/>
    <n v="805.16"/>
    <n v="1.06"/>
    <n v="1.06"/>
    <n v="805.16"/>
    <n v="2.3620000000000001"/>
    <n v="72728"/>
    <n v="75419"/>
    <n v="182090.55"/>
    <n v="6737.5100000000093"/>
    <n v="13659.84"/>
    <n v="0.2298"/>
    <n v="0.22339999999999999"/>
    <n v="75614.11"/>
    <n v="3147.13"/>
    <n v="703.07"/>
    <n v="3850.2000000000003"/>
    <n v="268292.37"/>
  </r>
  <r>
    <x v="76"/>
    <s v="Evergreen School District (Clark)"/>
    <n v="4380"/>
    <s v="Harmony Elementary School"/>
    <n v="0.39760000000000001"/>
    <s v="No"/>
    <n v="480.3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163"/>
    <s v="Hearthwood Elementary School"/>
    <n v="0.61040000000000005"/>
    <s v="Yes"/>
    <n v="307.43"/>
    <n v="0"/>
    <n v="307.43"/>
    <n v="1.06"/>
    <n v="1.06"/>
    <n v="307.43"/>
    <n v="0.90200000000000002"/>
    <n v="72728"/>
    <n v="75419"/>
    <n v="69536.7"/>
    <n v="2572.9100000000035"/>
    <n v="13659.84"/>
    <n v="0.2298"/>
    <n v="0.22339999999999999"/>
    <n v="28875.5"/>
    <n v="1201.83"/>
    <n v="268.49"/>
    <n v="1470.32"/>
    <n v="102455.43000000001"/>
  </r>
  <r>
    <x v="76"/>
    <s v="Evergreen School District (Clark)"/>
    <n v="5310"/>
    <s v="Henrietta Lacks Health and Bioscience High School"/>
    <n v="0.47010000000000002"/>
    <s v="No"/>
    <n v="510.7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523"/>
    <s v="Heritage High School"/>
    <n v="0.61639999999999995"/>
    <s v="Yes"/>
    <n v="1562.08"/>
    <n v="0"/>
    <n v="1562.08"/>
    <n v="1.06"/>
    <n v="1.06"/>
    <n v="1562.08"/>
    <n v="4.5819999999999999"/>
    <n v="72728"/>
    <n v="75419"/>
    <n v="353234.08"/>
    <n v="13069.969999999972"/>
    <n v="13659.84"/>
    <n v="0.2298"/>
    <n v="0.22339999999999999"/>
    <n v="146682.41"/>
    <n v="6105.07"/>
    <n v="1363.87"/>
    <n v="7468.94"/>
    <n v="520455.39999999997"/>
  </r>
  <r>
    <x v="76"/>
    <s v="Evergreen School District (Clark)"/>
    <n v="1926"/>
    <s v="Home Choice Academy"/>
    <n v="0.51600000000000001"/>
    <s v="Yes"/>
    <n v="210.76"/>
    <n v="0"/>
    <n v="210.76"/>
    <n v="1.06"/>
    <n v="1.06"/>
    <n v="210.76"/>
    <n v="0.61799999999999999"/>
    <n v="72728"/>
    <n v="75419"/>
    <n v="47642.66"/>
    <n v="1762.8199999999997"/>
    <n v="13659.84"/>
    <n v="0.2298"/>
    <n v="0.22339999999999999"/>
    <n v="19783.88"/>
    <n v="823.42"/>
    <n v="183.95"/>
    <n v="1007.3699999999999"/>
    <n v="70196.73000000001"/>
  </r>
  <r>
    <x v="76"/>
    <s v="Evergreen School District (Clark)"/>
    <n v="4560"/>
    <s v="Illahee Elementary School"/>
    <n v="0.22539999999999999"/>
    <s v="No"/>
    <n v="405.7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3994"/>
    <s v="Image Elementary School"/>
    <n v="0.62519999999999998"/>
    <s v="Yes"/>
    <n v="454.71"/>
    <n v="0"/>
    <n v="454.71"/>
    <n v="1.06"/>
    <n v="1.06"/>
    <n v="454.71"/>
    <n v="1.3340000000000001"/>
    <n v="72728"/>
    <n v="75419"/>
    <n v="102840.3"/>
    <n v="3805.179999999993"/>
    <n v="13659.84"/>
    <n v="0.2298"/>
    <n v="0.22339999999999999"/>
    <n v="42705"/>
    <n v="1777.42"/>
    <n v="397.08"/>
    <n v="2174.5"/>
    <n v="151524.97999999998"/>
  </r>
  <r>
    <x v="76"/>
    <s v="Evergreen School District (Clark)"/>
    <n v="4042"/>
    <s v="Legacy High School"/>
    <n v="0.62239999999999995"/>
    <s v="Yes"/>
    <n v="358.07"/>
    <n v="0"/>
    <n v="358.07"/>
    <n v="1.06"/>
    <n v="1.06"/>
    <n v="358.07"/>
    <n v="1.05"/>
    <n v="72728"/>
    <n v="75419"/>
    <n v="80946.259999999995"/>
    <n v="2995.0900000000111"/>
    <n v="13659.84"/>
    <n v="0.2298"/>
    <n v="0.22339999999999999"/>
    <n v="33613.39"/>
    <n v="1399.02"/>
    <n v="312.54000000000002"/>
    <n v="1711.56"/>
    <n v="119266.3"/>
  </r>
  <r>
    <x v="76"/>
    <s v="Evergreen School District (Clark)"/>
    <n v="3618"/>
    <s v="Marrion Elementary School"/>
    <n v="0.62170000000000003"/>
    <s v="Yes"/>
    <n v="530.42999999999995"/>
    <n v="0"/>
    <n v="530.42999999999995"/>
    <n v="1.06"/>
    <n v="1.06"/>
    <n v="530.42999999999995"/>
    <n v="1.556"/>
    <n v="72728"/>
    <n v="75419"/>
    <n v="119954.65"/>
    <n v="4438.4300000000076"/>
    <n v="13659.84"/>
    <n v="0.2298"/>
    <n v="0.22339999999999999"/>
    <n v="49811.83"/>
    <n v="2073.2199999999998"/>
    <n v="463.16"/>
    <n v="2536.3799999999997"/>
    <n v="176741.28999999998"/>
  </r>
  <r>
    <x v="76"/>
    <s v="Evergreen School District (Clark)"/>
    <n v="2829"/>
    <s v="Mill Plain Elementary School"/>
    <n v="0.63929999999999998"/>
    <s v="Yes"/>
    <n v="285.77"/>
    <n v="0"/>
    <n v="285.77"/>
    <n v="1.06"/>
    <n v="1.06"/>
    <n v="285.77"/>
    <n v="0.83799999999999997"/>
    <n v="72728"/>
    <n v="75419"/>
    <n v="64602.83"/>
    <n v="2390.3600000000006"/>
    <n v="13659.84"/>
    <n v="0.2298"/>
    <n v="0.22339999999999999"/>
    <n v="26826.68"/>
    <n v="1116.55"/>
    <n v="249.44"/>
    <n v="1365.99"/>
    <n v="95185.860000000015"/>
  </r>
  <r>
    <x v="76"/>
    <s v="Evergreen School District (Clark)"/>
    <n v="4162"/>
    <s v="Mountain View High School"/>
    <n v="0.48699999999999999"/>
    <s v="No"/>
    <n v="1545.2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5435"/>
    <s v="Open Doors Evergreen"/>
    <n v="0.624"/>
    <s v="Yes"/>
    <n v="100.29"/>
    <n v="0"/>
    <n v="100.29"/>
    <n v="1.06"/>
    <n v="1.06"/>
    <n v="100.29"/>
    <n v="0.29399999999999998"/>
    <n v="72728"/>
    <n v="75419"/>
    <n v="22664.95"/>
    <n v="838.63000000000102"/>
    <n v="13659.84"/>
    <n v="0.2298"/>
    <n v="0.22339999999999999"/>
    <n v="9411.75"/>
    <n v="391.73"/>
    <n v="87.51"/>
    <n v="479.24"/>
    <n v="33394.57"/>
  </r>
  <r>
    <x v="76"/>
    <s v="Evergreen School District (Clark)"/>
    <n v="2912"/>
    <s v="Orchards Elementary School"/>
    <n v="0.73480000000000001"/>
    <s v="Yes"/>
    <n v="412.47"/>
    <n v="0"/>
    <n v="412.47"/>
    <n v="1.06"/>
    <n v="1.06"/>
    <n v="412.47"/>
    <n v="1.21"/>
    <n v="72728"/>
    <n v="75419"/>
    <n v="93280.93"/>
    <n v="3451.4800000000105"/>
    <n v="13659.84"/>
    <n v="0.2298"/>
    <n v="0.22339999999999999"/>
    <n v="38735.42"/>
    <n v="1612.21"/>
    <n v="360.17"/>
    <n v="1972.38"/>
    <n v="137440.21"/>
  </r>
  <r>
    <x v="76"/>
    <s v="Evergreen School District (Clark)"/>
    <n v="4209"/>
    <s v="Pacific Middle School"/>
    <n v="0.44529999999999997"/>
    <s v="No"/>
    <n v="867.0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445"/>
    <s v="Pioneer Elementary School"/>
    <n v="0.50390000000000001"/>
    <s v="Yes"/>
    <n v="549.41999999999996"/>
    <n v="0"/>
    <n v="549.41999999999996"/>
    <n v="1.06"/>
    <n v="1.06"/>
    <n v="549.41999999999996"/>
    <n v="1.6120000000000001"/>
    <n v="72728"/>
    <n v="75419"/>
    <n v="124271.79"/>
    <n v="4598.1600000000035"/>
    <n v="13659.84"/>
    <n v="0.2298"/>
    <n v="0.22339999999999999"/>
    <n v="51604.55"/>
    <n v="2147.83"/>
    <n v="479.83"/>
    <n v="2627.66"/>
    <n v="183102.16"/>
  </r>
  <r>
    <x v="76"/>
    <s v="Evergreen School District (Clark)"/>
    <n v="3995"/>
    <s v="Riverview Elementary School"/>
    <n v="0.4541"/>
    <s v="No"/>
    <n v="321.6600000000000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561"/>
    <s v="Shahala Middle School"/>
    <n v="0.37019999999999997"/>
    <s v="No"/>
    <n v="868.6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3149"/>
    <s v="Sifton Elementary School"/>
    <n v="0.57750000000000001"/>
    <s v="Yes"/>
    <n v="473.06"/>
    <n v="0"/>
    <n v="473.06"/>
    <n v="1.06"/>
    <n v="1.06"/>
    <n v="473.06"/>
    <n v="1.3879999999999999"/>
    <n v="72728"/>
    <n v="75419"/>
    <n v="107003.25"/>
    <n v="3959.2200000000012"/>
    <n v="13659.84"/>
    <n v="0.2298"/>
    <n v="0.22339999999999999"/>
    <n v="44433.69"/>
    <n v="1849.37"/>
    <n v="413.15"/>
    <n v="2262.52"/>
    <n v="157658.68"/>
  </r>
  <r>
    <x v="76"/>
    <s v="Evergreen School District (Clark)"/>
    <n v="3823"/>
    <s v="Silver Star Elementary School"/>
    <n v="0.59230000000000005"/>
    <s v="Yes"/>
    <n v="425.05"/>
    <n v="0"/>
    <n v="425.05"/>
    <n v="1.06"/>
    <n v="1.06"/>
    <n v="425.05"/>
    <n v="1.2470000000000001"/>
    <n v="72728"/>
    <n v="75419"/>
    <n v="96133.32"/>
    <n v="3557.0199999999895"/>
    <n v="13659.84"/>
    <n v="0.2298"/>
    <n v="0.22339999999999999"/>
    <n v="39919.9"/>
    <n v="1661.51"/>
    <n v="371.18"/>
    <n v="2032.69"/>
    <n v="141642.93"/>
  </r>
  <r>
    <x v="76"/>
    <s v="Evergreen School District (Clark)"/>
    <n v="3970"/>
    <s v="Sunset Elementary School"/>
    <n v="0.56879999999999997"/>
    <s v="Yes"/>
    <n v="449.38"/>
    <n v="0"/>
    <n v="449.38"/>
    <n v="1.06"/>
    <n v="1.06"/>
    <n v="449.38"/>
    <n v="1.3180000000000001"/>
    <n v="72728"/>
    <n v="75419"/>
    <n v="101606.83"/>
    <n v="3759.5500000000029"/>
    <n v="13659.84"/>
    <n v="0.2298"/>
    <n v="0.22339999999999999"/>
    <n v="42192.800000000003"/>
    <n v="1756.11"/>
    <n v="392.31"/>
    <n v="2148.42"/>
    <n v="149707.6"/>
  </r>
  <r>
    <x v="76"/>
    <s v="Evergreen School District (Clark)"/>
    <n v="5111"/>
    <s v="Union High School"/>
    <n v="0.3291"/>
    <s v="No"/>
    <n v="1955.3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6"/>
    <s v="Evergreen School District (Clark)"/>
    <n v="4051"/>
    <s v="Wyeast Middle School"/>
    <n v="0.6391"/>
    <s v="Yes"/>
    <n v="784.92"/>
    <n v="0"/>
    <n v="784.92"/>
    <n v="1.06"/>
    <n v="1.06"/>
    <n v="784.92"/>
    <n v="2.302"/>
    <n v="72728"/>
    <n v="75419"/>
    <n v="177465.05"/>
    <n v="6566.3600000000151"/>
    <n v="13659.84"/>
    <n v="0.2298"/>
    <n v="0.22339999999999999"/>
    <n v="73693.34"/>
    <n v="3067.19"/>
    <n v="685.21"/>
    <n v="3752.4"/>
    <n v="261477.15"/>
  </r>
  <r>
    <x v="76"/>
    <s v="Evergreen School District (Clark)"/>
    <n v="4579"/>
    <s v="York Elementary School"/>
    <n v="0.44209999999999999"/>
    <s v="No"/>
    <n v="370.9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77"/>
    <s v="Evergreen School District (Stevens)"/>
    <n v="3197"/>
    <s v="Evergreen School"/>
    <n v="0.80679999999999996"/>
    <s v="Yes"/>
    <n v="34.57"/>
    <n v="0"/>
    <n v="34.57"/>
    <n v="1"/>
    <n v="1"/>
    <n v="34.57"/>
    <n v="0.10100000000000001"/>
    <n v="72728"/>
    <n v="75419"/>
    <n v="7345.53"/>
    <n v="271.78999999999996"/>
    <n v="13659.84"/>
    <n v="0.2298"/>
    <n v="0.22339999999999999"/>
    <n v="3128.36"/>
    <n v="126.96"/>
    <n v="28.36"/>
    <n v="155.32"/>
    <n v="10901"/>
  </r>
  <r>
    <x v="78"/>
    <s v="Federal Way School District"/>
    <n v="3519"/>
    <s v="Adelaide Elementary School"/>
    <n v="0.66759999999999997"/>
    <s v="Yes"/>
    <n v="257.14"/>
    <n v="0"/>
    <n v="257.14"/>
    <n v="1.1200000000000001"/>
    <n v="1.1200000000000001"/>
    <n v="257.14"/>
    <n v="0.754"/>
    <n v="72728"/>
    <n v="75419"/>
    <n v="61417.34"/>
    <n v="2272.5"/>
    <n v="13659.84"/>
    <n v="0.2298"/>
    <n v="0.22339999999999999"/>
    <n v="24920.9"/>
    <n v="1061.5"/>
    <n v="237.14"/>
    <n v="1298.6399999999999"/>
    <n v="89909.37999999999"/>
  </r>
  <r>
    <x v="78"/>
    <s v="Federal Way School District"/>
    <n v="3700"/>
    <s v="Brigadoon Elementary School"/>
    <n v="0.61829999999999996"/>
    <s v="Yes"/>
    <n v="303"/>
    <n v="0"/>
    <n v="303"/>
    <n v="1.1200000000000001"/>
    <n v="1.1200000000000001"/>
    <n v="303"/>
    <n v="0.88900000000000001"/>
    <n v="72728"/>
    <n v="75419"/>
    <n v="72413.820000000007"/>
    <n v="2679.3699999999953"/>
    <n v="13659.84"/>
    <n v="0.2298"/>
    <n v="0.22339999999999999"/>
    <n v="29382.86"/>
    <n v="1251.55"/>
    <n v="279.60000000000002"/>
    <n v="1531.15"/>
    <n v="106007.2"/>
  </r>
  <r>
    <x v="78"/>
    <s v="Federal Way School District"/>
    <n v="3547"/>
    <s v="Camelot Elementary School"/>
    <n v="0.58740000000000003"/>
    <s v="Yes"/>
    <n v="275.44"/>
    <n v="0"/>
    <n v="275.44"/>
    <n v="1.1200000000000001"/>
    <n v="1.1200000000000001"/>
    <n v="275.44"/>
    <n v="0.80800000000000005"/>
    <n v="72728"/>
    <n v="75419"/>
    <n v="65815.929999999993"/>
    <n v="2435.25"/>
    <n v="13659.84"/>
    <n v="0.2298"/>
    <n v="0.22339999999999999"/>
    <n v="26705.69"/>
    <n v="1137.52"/>
    <n v="254.12"/>
    <n v="1391.6399999999999"/>
    <n v="96348.51"/>
  </r>
  <r>
    <x v="78"/>
    <s v="Federal Way School District"/>
    <n v="5163"/>
    <s v="Career Academy at Truman High School"/>
    <n v="0.76680000000000004"/>
    <s v="Yes"/>
    <n v="71.150000000000006"/>
    <n v="0"/>
    <n v="71.150000000000006"/>
    <n v="1.1200000000000001"/>
    <n v="1.1200000000000001"/>
    <n v="71.150000000000006"/>
    <n v="0.20899999999999999"/>
    <n v="72728"/>
    <n v="75419"/>
    <n v="17024.169999999998"/>
    <n v="629.91000000000349"/>
    <n v="13659.84"/>
    <n v="0.2298"/>
    <n v="0.22339999999999999"/>
    <n v="6907.78"/>
    <n v="294.23"/>
    <n v="65.73"/>
    <n v="359.96000000000004"/>
    <n v="24921.82"/>
  </r>
  <r>
    <x v="78"/>
    <s v="Federal Way School District"/>
    <n v="3766"/>
    <s v="Decatur High School"/>
    <n v="0.5706"/>
    <s v="Yes"/>
    <n v="1284.17"/>
    <n v="0"/>
    <n v="1284.17"/>
    <n v="1.1200000000000001"/>
    <n v="1.1200000000000001"/>
    <n v="1284.17"/>
    <n v="3.7669999999999999"/>
    <n v="72728"/>
    <n v="75419"/>
    <n v="306842.34000000003"/>
    <n v="11353.440000000002"/>
    <n v="13659.84"/>
    <n v="0.2298"/>
    <n v="0.22339999999999999"/>
    <n v="124505.35"/>
    <n v="5303.26"/>
    <n v="1184.75"/>
    <n v="6488.01"/>
    <n v="449189.14000000007"/>
  </r>
  <r>
    <x v="78"/>
    <s v="Federal Way School District"/>
    <n v="1950"/>
    <s v="Employment Transition Program"/>
    <n v="0.70279999999999998"/>
    <s v="Yes"/>
    <n v="51.43"/>
    <n v="0"/>
    <n v="51.43"/>
    <n v="1.1200000000000001"/>
    <n v="1.1200000000000001"/>
    <n v="51.43"/>
    <n v="0.151"/>
    <n v="72728"/>
    <n v="75419"/>
    <n v="12299.76"/>
    <n v="455.10000000000036"/>
    <n v="13659.84"/>
    <n v="0.2298"/>
    <n v="0.22339999999999999"/>
    <n v="4990.79"/>
    <n v="212.58"/>
    <n v="47.49"/>
    <n v="260.07"/>
    <n v="18005.72"/>
  </r>
  <r>
    <x v="78"/>
    <s v="Federal Way School District"/>
    <n v="4470"/>
    <s v="Enterprise Elementary School"/>
    <n v="0.60860000000000003"/>
    <s v="Yes"/>
    <n v="418"/>
    <n v="0"/>
    <n v="418"/>
    <n v="1.1200000000000001"/>
    <n v="1.1200000000000001"/>
    <n v="418"/>
    <n v="1.226"/>
    <n v="72728"/>
    <n v="75419"/>
    <n v="99864.27"/>
    <n v="3695.0699999999924"/>
    <n v="13659.84"/>
    <n v="0.2298"/>
    <n v="0.22339999999999999"/>
    <n v="40521.25"/>
    <n v="1725.99"/>
    <n v="385.59"/>
    <n v="2111.58"/>
    <n v="146192.17000000001"/>
  </r>
  <r>
    <x v="78"/>
    <s v="Federal Way School District"/>
    <n v="2417"/>
    <s v="Federal Way High School"/>
    <n v="0.70089999999999997"/>
    <s v="Yes"/>
    <n v="1584.32"/>
    <n v="0"/>
    <n v="1584.32"/>
    <n v="1.1200000000000001"/>
    <n v="1.1200000000000001"/>
    <n v="1584.32"/>
    <n v="4.6470000000000002"/>
    <n v="72728"/>
    <n v="75419"/>
    <n v="378523.06"/>
    <n v="14005.679999999993"/>
    <n v="13659.84"/>
    <n v="0.2298"/>
    <n v="0.22339999999999999"/>
    <n v="153590.74"/>
    <n v="6542.15"/>
    <n v="1461.52"/>
    <n v="8003.67"/>
    <n v="554123.15"/>
  </r>
  <r>
    <x v="78"/>
    <s v="Federal Way School District"/>
    <n v="1789"/>
    <s v="Federal Way Public Academy"/>
    <n v="0.39750000000000002"/>
    <s v="No"/>
    <n v="297.3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8"/>
    <s v="Federal Way School District"/>
    <n v="5107"/>
    <s v="Federal Way Running Start Home School"/>
    <n v="5.2600000000000001E-2"/>
    <s v="No"/>
    <n v="16.2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8"/>
    <s v="Federal Way School District"/>
    <n v="5255"/>
    <s v="Gateway to College"/>
    <n v="0.66669999999999996"/>
    <s v="Yes"/>
    <n v="5.21"/>
    <n v="0"/>
    <n v="5.21"/>
    <n v="1.1200000000000001"/>
    <n v="1.1200000000000001"/>
    <n v="5.21"/>
    <n v="1.4999999999999999E-2"/>
    <n v="72728"/>
    <n v="75419"/>
    <n v="1221.83"/>
    <n v="45.210000000000036"/>
    <n v="13659.84"/>
    <n v="0.2298"/>
    <n v="0.22339999999999999"/>
    <n v="495.77"/>
    <n v="21.12"/>
    <n v="4.72"/>
    <n v="25.84"/>
    <n v="1788.6499999999999"/>
  </r>
  <r>
    <x v="78"/>
    <s v="Federal Way School District"/>
    <n v="4426"/>
    <s v="Green Gables Elementary School"/>
    <n v="0.53100000000000003"/>
    <s v="Yes"/>
    <n v="335.91"/>
    <n v="0"/>
    <n v="335.91"/>
    <n v="1.1200000000000001"/>
    <n v="1.1200000000000001"/>
    <n v="335.91"/>
    <n v="0.98499999999999999"/>
    <n v="72728"/>
    <n v="75419"/>
    <n v="80233.53"/>
    <n v="2968.7100000000064"/>
    <n v="13659.84"/>
    <n v="0.2298"/>
    <n v="0.22339999999999999"/>
    <n v="32555.82"/>
    <n v="1386.7"/>
    <n v="309.79000000000002"/>
    <n v="1696.49"/>
    <n v="117454.55000000002"/>
  </r>
  <r>
    <x v="78"/>
    <s v="Federal Way School District"/>
    <n v="3898"/>
    <s v="Illahee Middle School"/>
    <n v="0.69310000000000005"/>
    <s v="Yes"/>
    <n v="670"/>
    <n v="0"/>
    <n v="670"/>
    <n v="1.1200000000000001"/>
    <n v="1.1200000000000001"/>
    <n v="670"/>
    <n v="1.9650000000000001"/>
    <n v="72728"/>
    <n v="75419"/>
    <n v="160059.78"/>
    <n v="5922.3600000000151"/>
    <n v="13659.84"/>
    <n v="0.2298"/>
    <n v="0.22339999999999999"/>
    <n v="64946.38"/>
    <n v="2766.37"/>
    <n v="618.01"/>
    <n v="3384.38"/>
    <n v="234312.90000000002"/>
  </r>
  <r>
    <x v="78"/>
    <s v="Federal Way School District"/>
    <n v="1759"/>
    <s v="Internet Academy"/>
    <n v="0.48420000000000002"/>
    <s v="No"/>
    <n v="513.8200000000000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8"/>
    <s v="Federal Way School District"/>
    <n v="3701"/>
    <s v="Kilo Middle School"/>
    <n v="0.70130000000000003"/>
    <s v="Yes"/>
    <n v="619.28"/>
    <n v="0"/>
    <n v="619.28"/>
    <n v="1.1200000000000001"/>
    <n v="1.1200000000000001"/>
    <n v="619.28"/>
    <n v="1.8169999999999999"/>
    <n v="72728"/>
    <n v="75419"/>
    <n v="148004.39000000001"/>
    <n v="5476.289999999979"/>
    <n v="13659.84"/>
    <n v="0.2298"/>
    <n v="0.22339999999999999"/>
    <n v="60054.74"/>
    <n v="2558.0100000000002"/>
    <n v="571.46"/>
    <n v="3129.4700000000003"/>
    <n v="216664.88999999998"/>
  </r>
  <r>
    <x v="78"/>
    <s v="Federal Way School District"/>
    <n v="3738"/>
    <s v="Lake Dolloff Elementary School"/>
    <n v="0.75529999999999997"/>
    <s v="Yes"/>
    <n v="470.71"/>
    <n v="0"/>
    <n v="470.71"/>
    <n v="1.1200000000000001"/>
    <n v="1.1200000000000001"/>
    <n v="470.71"/>
    <n v="1.381"/>
    <n v="72728"/>
    <n v="75419"/>
    <n v="112489.85"/>
    <n v="4162.2299999999959"/>
    <n v="13659.84"/>
    <n v="0.2298"/>
    <n v="0.22339999999999999"/>
    <n v="45644.25"/>
    <n v="1944.2"/>
    <n v="434.33"/>
    <n v="2378.5300000000002"/>
    <n v="164674.86000000002"/>
  </r>
  <r>
    <x v="78"/>
    <s v="Federal Way School District"/>
    <n v="3568"/>
    <s v="Lake Grove Elementary School"/>
    <n v="0.67769999999999997"/>
    <s v="Yes"/>
    <n v="359.73"/>
    <n v="0"/>
    <n v="359.73"/>
    <n v="1.1200000000000001"/>
    <n v="1.1200000000000001"/>
    <n v="359.73"/>
    <n v="1.0549999999999999"/>
    <n v="72728"/>
    <n v="75419"/>
    <n v="85935.4"/>
    <n v="3179.6900000000023"/>
    <n v="13659.84"/>
    <n v="0.2298"/>
    <n v="0.22339999999999999"/>
    <n v="34869.43"/>
    <n v="1485.25"/>
    <n v="331.8"/>
    <n v="1817.05"/>
    <n v="125801.56999999999"/>
  </r>
  <r>
    <x v="78"/>
    <s v="Federal Way School District"/>
    <n v="2841"/>
    <s v="Lakeland Elementary School"/>
    <n v="0.57279999999999998"/>
    <s v="Yes"/>
    <n v="403.66"/>
    <n v="0"/>
    <n v="403.66"/>
    <n v="1.1200000000000001"/>
    <n v="1.1200000000000001"/>
    <n v="403.66"/>
    <n v="1.1839999999999999"/>
    <n v="72728"/>
    <n v="75419"/>
    <n v="96443.15"/>
    <n v="3568.4800000000105"/>
    <n v="13659.84"/>
    <n v="0.2298"/>
    <n v="0.22339999999999999"/>
    <n v="39133.08"/>
    <n v="1666.86"/>
    <n v="372.38"/>
    <n v="2039.2399999999998"/>
    <n v="141183.94999999998"/>
  </r>
  <r>
    <x v="78"/>
    <s v="Federal Way School District"/>
    <n v="3381"/>
    <s v="Lakota Middle School"/>
    <n v="0.64490000000000003"/>
    <s v="Yes"/>
    <n v="634.83000000000004"/>
    <n v="0"/>
    <n v="634.83000000000004"/>
    <n v="1.1200000000000001"/>
    <n v="1.1200000000000001"/>
    <n v="634.83000000000004"/>
    <n v="1.8620000000000001"/>
    <n v="72728"/>
    <n v="75419"/>
    <n v="151669.88"/>
    <n v="5611.9199999999837"/>
    <n v="13659.84"/>
    <n v="0.2298"/>
    <n v="0.22339999999999999"/>
    <n v="61542.06"/>
    <n v="2621.36"/>
    <n v="585.61"/>
    <n v="3206.9700000000003"/>
    <n v="222030.83"/>
  </r>
  <r>
    <x v="78"/>
    <s v="Federal Way School District"/>
    <n v="3627"/>
    <s v="Mark Twain Elementary School"/>
    <n v="0.93669999999999998"/>
    <s v="Yes"/>
    <n v="485.9"/>
    <n v="0"/>
    <n v="485.9"/>
    <n v="1.1200000000000001"/>
    <n v="1.1200000000000001"/>
    <n v="485.9"/>
    <n v="1.425"/>
    <n v="72728"/>
    <n v="75419"/>
    <n v="116073.89"/>
    <n v="4294.8300000000017"/>
    <n v="13659.84"/>
    <n v="0.2298"/>
    <n v="0.22339999999999999"/>
    <n v="47098.52"/>
    <n v="2006.15"/>
    <n v="448.17"/>
    <n v="2454.3200000000002"/>
    <n v="169921.56"/>
  </r>
  <r>
    <x v="78"/>
    <s v="Federal Way School District"/>
    <n v="4480"/>
    <s v="Meredith Hill Elementary School"/>
    <n v="0.52139999999999997"/>
    <s v="Yes"/>
    <n v="372.39"/>
    <n v="0"/>
    <n v="372.39"/>
    <n v="1.1200000000000001"/>
    <n v="1.1200000000000001"/>
    <n v="372.39"/>
    <n v="1.0920000000000001"/>
    <n v="72728"/>
    <n v="75419"/>
    <n v="88949.25"/>
    <n v="3291.1999999999971"/>
    <n v="13659.84"/>
    <n v="0.2298"/>
    <n v="0.22339999999999999"/>
    <n v="36092.339999999997"/>
    <n v="1537.34"/>
    <n v="343.44"/>
    <n v="1880.78"/>
    <n v="130213.56999999999"/>
  </r>
  <r>
    <x v="78"/>
    <s v="Federal Way School District"/>
    <n v="3159"/>
    <s v="Mirror Lake Elementary School"/>
    <n v="0.83760000000000001"/>
    <s v="Yes"/>
    <n v="456.33"/>
    <n v="0"/>
    <n v="456.33"/>
    <n v="1.1200000000000001"/>
    <n v="1.1200000000000001"/>
    <n v="456.33"/>
    <n v="1.339"/>
    <n v="72728"/>
    <n v="75419"/>
    <n v="109068.73"/>
    <n v="4035.6399999999994"/>
    <n v="13659.84"/>
    <n v="0.2298"/>
    <n v="0.22339999999999999"/>
    <n v="44256.08"/>
    <n v="1885.07"/>
    <n v="421.12"/>
    <n v="2306.19"/>
    <n v="159666.64000000001"/>
  </r>
  <r>
    <x v="78"/>
    <s v="Federal Way School District"/>
    <n v="3625"/>
    <s v="Nautilus K-8 School"/>
    <n v="0.5988"/>
    <s v="Yes"/>
    <n v="436.57"/>
    <n v="0"/>
    <n v="436.57"/>
    <n v="1.1200000000000001"/>
    <n v="1.1200000000000001"/>
    <n v="436.57"/>
    <n v="1.2809999999999999"/>
    <n v="72728"/>
    <n v="75419"/>
    <n v="104344.32000000001"/>
    <n v="3860.8299999999872"/>
    <n v="13659.84"/>
    <n v="0.2298"/>
    <n v="0.22339999999999999"/>
    <n v="42339.09"/>
    <n v="1803.42"/>
    <n v="402.88"/>
    <n v="2206.3000000000002"/>
    <n v="152750.53999999998"/>
  </r>
  <r>
    <x v="78"/>
    <s v="Federal Way School District"/>
    <n v="3432"/>
    <s v="Olympic View Elementary School"/>
    <n v="0.81489999999999996"/>
    <s v="Yes"/>
    <n v="426.64"/>
    <n v="0"/>
    <n v="426.64"/>
    <n v="1.1200000000000001"/>
    <n v="1.1200000000000001"/>
    <n v="426.64"/>
    <n v="1.2509999999999999"/>
    <n v="72728"/>
    <n v="75419"/>
    <n v="101900.66"/>
    <n v="3770.4100000000035"/>
    <n v="13659.84"/>
    <n v="0.2298"/>
    <n v="0.22339999999999999"/>
    <n v="41347.54"/>
    <n v="1761.18"/>
    <n v="393.45"/>
    <n v="2154.63"/>
    <n v="149173.24000000002"/>
  </r>
  <r>
    <x v="78"/>
    <s v="Federal Way School District"/>
    <n v="5348"/>
    <s v="Open Doors Youth Reengagement (1418)"/>
    <n v="0.76790000000000003"/>
    <s v="Yes"/>
    <n v="131.24"/>
    <n v="0"/>
    <n v="131.24"/>
    <n v="1.1200000000000001"/>
    <n v="1.1200000000000001"/>
    <n v="131.24"/>
    <n v="0.38500000000000001"/>
    <n v="72728"/>
    <n v="75419"/>
    <n v="31360.31"/>
    <n v="1160.3599999999969"/>
    <n v="13659.84"/>
    <n v="0.2298"/>
    <n v="0.22339999999999999"/>
    <n v="12724.86"/>
    <n v="542.01"/>
    <n v="121.09"/>
    <n v="663.1"/>
    <n v="45908.63"/>
  </r>
  <r>
    <x v="78"/>
    <s v="Federal Way School District"/>
    <n v="3329"/>
    <s v="Panther Lake Elementary School"/>
    <n v="0.77529999999999999"/>
    <s v="Yes"/>
    <n v="417.29"/>
    <n v="0"/>
    <n v="417.29"/>
    <n v="1.1200000000000001"/>
    <n v="1.1200000000000001"/>
    <n v="417.29"/>
    <n v="1.224"/>
    <n v="72728"/>
    <n v="75419"/>
    <n v="99701.36"/>
    <n v="3689.0399999999936"/>
    <n v="13659.84"/>
    <n v="0.2298"/>
    <n v="0.22339999999999999"/>
    <n v="40455.15"/>
    <n v="1723.17"/>
    <n v="384.96"/>
    <n v="2108.13"/>
    <n v="145953.68"/>
  </r>
  <r>
    <x v="78"/>
    <s v="Federal Way School District"/>
    <n v="4422"/>
    <s v="Rainier View Elementary School"/>
    <n v="0.745"/>
    <s v="Yes"/>
    <n v="465.29"/>
    <n v="0"/>
    <n v="465.29"/>
    <n v="1.1200000000000001"/>
    <n v="1.1200000000000001"/>
    <n v="465.29"/>
    <n v="1.365"/>
    <n v="72728"/>
    <n v="75419"/>
    <n v="111186.57"/>
    <n v="4114"/>
    <n v="13659.84"/>
    <n v="0.2298"/>
    <n v="0.22339999999999999"/>
    <n v="45115.42"/>
    <n v="1921.68"/>
    <n v="429.3"/>
    <n v="2350.98"/>
    <n v="162766.97"/>
  </r>
  <r>
    <x v="78"/>
    <s v="Federal Way School District"/>
    <n v="3626"/>
    <s v="Sacajawea Middle School"/>
    <n v="0.75960000000000005"/>
    <s v="Yes"/>
    <n v="690.96"/>
    <n v="0"/>
    <n v="690.96"/>
    <n v="1.1200000000000001"/>
    <n v="1.1200000000000001"/>
    <n v="690.96"/>
    <n v="2.0270000000000001"/>
    <n v="72728"/>
    <n v="75419"/>
    <n v="165110.01"/>
    <n v="6109.2200000000012"/>
    <n v="13659.84"/>
    <n v="0.2298"/>
    <n v="0.22339999999999999"/>
    <n v="66995.58"/>
    <n v="2853.65"/>
    <n v="637.51"/>
    <n v="3491.16"/>
    <n v="241705.97000000003"/>
  </r>
  <r>
    <x v="78"/>
    <s v="Federal Way School District"/>
    <n v="5029"/>
    <s v="Sequoyah Middle School"/>
    <n v="0.74719999999999998"/>
    <s v="Yes"/>
    <n v="530.49"/>
    <n v="0"/>
    <n v="530.49"/>
    <n v="1.1200000000000001"/>
    <n v="1.1200000000000001"/>
    <n v="530.49"/>
    <n v="1.556"/>
    <n v="72728"/>
    <n v="75419"/>
    <n v="126744.54"/>
    <n v="4689.660000000018"/>
    <n v="13659.84"/>
    <n v="0.2298"/>
    <n v="0.22339999999999999"/>
    <n v="51428.28"/>
    <n v="2190.5700000000002"/>
    <n v="489.37"/>
    <n v="2679.94"/>
    <n v="185542.42000000004"/>
  </r>
  <r>
    <x v="78"/>
    <s v="Federal Way School District"/>
    <n v="4374"/>
    <s v="Sherwood Forest Elementary School"/>
    <n v="0.55379999999999996"/>
    <s v="Yes"/>
    <n v="341.03"/>
    <n v="0"/>
    <n v="341.03"/>
    <n v="1.1200000000000001"/>
    <n v="1.1200000000000001"/>
    <n v="341.03"/>
    <n v="1"/>
    <n v="72728"/>
    <n v="75419"/>
    <n v="81455.360000000001"/>
    <n v="3013.9199999999983"/>
    <n v="13659.84"/>
    <n v="0.2298"/>
    <n v="0.22339999999999999"/>
    <n v="33051.589999999997"/>
    <n v="1407.82"/>
    <n v="314.51"/>
    <n v="1722.33"/>
    <n v="119243.2"/>
  </r>
  <r>
    <x v="78"/>
    <s v="Federal Way School District"/>
    <n v="4343"/>
    <s v="Silver Lake Elementary School - Federal Way"/>
    <n v="0.71499999999999997"/>
    <s v="Yes"/>
    <n v="373.29"/>
    <n v="0"/>
    <n v="373.29"/>
    <n v="1.1200000000000001"/>
    <n v="1.1200000000000001"/>
    <n v="373.29"/>
    <n v="1.095"/>
    <n v="72728"/>
    <n v="75419"/>
    <n v="89193.62"/>
    <n v="3300.2400000000052"/>
    <n v="13659.84"/>
    <n v="0.2298"/>
    <n v="0.22339999999999999"/>
    <n v="36191.49"/>
    <n v="1541.56"/>
    <n v="344.38"/>
    <n v="1885.94"/>
    <n v="130571.29"/>
  </r>
  <r>
    <x v="78"/>
    <s v="Federal Way School District"/>
    <n v="3160"/>
    <s v="Star Lake Elementary School"/>
    <n v="0.67349999999999999"/>
    <s v="Yes"/>
    <n v="360.75"/>
    <n v="0"/>
    <n v="360.75"/>
    <n v="1.1200000000000001"/>
    <n v="1.1200000000000001"/>
    <n v="360.75"/>
    <n v="1.0580000000000001"/>
    <n v="72728"/>
    <n v="75419"/>
    <n v="86179.77"/>
    <n v="3188.7299999999959"/>
    <n v="13659.84"/>
    <n v="0.2298"/>
    <n v="0.22339999999999999"/>
    <n v="34968.58"/>
    <n v="1489.47"/>
    <n v="332.75"/>
    <n v="1822.22"/>
    <n v="126159.3"/>
  </r>
  <r>
    <x v="78"/>
    <s v="Federal Way School District"/>
    <n v="3567"/>
    <s v="Sunnycrest Elementary School"/>
    <n v="0.80600000000000005"/>
    <s v="Yes"/>
    <n v="524.5"/>
    <n v="0"/>
    <n v="524.5"/>
    <n v="1.1200000000000001"/>
    <n v="1.1200000000000001"/>
    <n v="524.5"/>
    <n v="1.5389999999999999"/>
    <n v="72728"/>
    <n v="75419"/>
    <n v="125359.8"/>
    <n v="4638.4199999999983"/>
    <n v="13659.84"/>
    <n v="0.2298"/>
    <n v="0.22339999999999999"/>
    <n v="50866.400000000001"/>
    <n v="2166.64"/>
    <n v="484.03"/>
    <n v="2650.67"/>
    <n v="183515.29"/>
  </r>
  <r>
    <x v="78"/>
    <s v="Federal Way School District"/>
    <n v="1951"/>
    <s v="Support School"/>
    <n v="0.41930000000000001"/>
    <s v="No"/>
    <n v="9.289999999999999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8"/>
    <s v="Federal Way School District"/>
    <n v="5473"/>
    <s v="TAFA at Saghalie"/>
    <n v="0.67459999999999998"/>
    <s v="Yes"/>
    <n v="532.18000000000006"/>
    <n v="0"/>
    <n v="532.18000000000006"/>
    <n v="1.1200000000000001"/>
    <n v="1.1200000000000001"/>
    <n v="532.18000000000006"/>
    <n v="1.5609999999999999"/>
    <n v="72728"/>
    <n v="75419"/>
    <n v="127151.82"/>
    <n v="4704.7299999999814"/>
    <n v="13659.84"/>
    <n v="0.2298"/>
    <n v="0.22339999999999999"/>
    <n v="51593.54"/>
    <n v="2197.61"/>
    <n v="490.95"/>
    <n v="2688.56"/>
    <n v="186138.65"/>
  </r>
  <r>
    <x v="78"/>
    <s v="Federal Way School District"/>
    <n v="3584"/>
    <s v="Thomas Jefferson High School"/>
    <n v="0.63029999999999997"/>
    <s v="Yes"/>
    <n v="1746"/>
    <n v="0"/>
    <n v="1746"/>
    <n v="1.1200000000000001"/>
    <n v="1.1200000000000001"/>
    <n v="1746"/>
    <n v="5.1219999999999999"/>
    <n v="72728"/>
    <n v="75419"/>
    <n v="417214.35"/>
    <n v="15437.300000000047"/>
    <n v="13659.84"/>
    <n v="0.2298"/>
    <n v="0.22339999999999999"/>
    <n v="169290.25"/>
    <n v="7210.86"/>
    <n v="1610.91"/>
    <n v="8821.77"/>
    <n v="610763.67000000004"/>
  </r>
  <r>
    <x v="78"/>
    <s v="Federal Way School District"/>
    <n v="4570"/>
    <s v="Todd Beamer High School"/>
    <n v="0.68310000000000004"/>
    <s v="Yes"/>
    <n v="1272.08"/>
    <n v="0"/>
    <n v="1272.08"/>
    <n v="1.1200000000000001"/>
    <n v="1.1200000000000001"/>
    <n v="1272.08"/>
    <n v="3.7309999999999999"/>
    <n v="72728"/>
    <n v="75419"/>
    <n v="303909.95"/>
    <n v="11244.929999999993"/>
    <n v="13659.84"/>
    <n v="0.2298"/>
    <n v="0.22339999999999999"/>
    <n v="123315.49"/>
    <n v="5252.58"/>
    <n v="1173.43"/>
    <n v="6426.01"/>
    <n v="444896.38"/>
  </r>
  <r>
    <x v="78"/>
    <s v="Federal Way School District"/>
    <n v="3431"/>
    <s v="Totem Middle School"/>
    <n v="0.78739999999999999"/>
    <s v="Yes"/>
    <n v="719.14"/>
    <n v="0"/>
    <n v="719.14"/>
    <n v="1.1200000000000001"/>
    <n v="1.1200000000000001"/>
    <n v="719.14"/>
    <n v="2.109"/>
    <n v="72728"/>
    <n v="75419"/>
    <n v="171789.35"/>
    <n v="6356.359999999986"/>
    <n v="13659.84"/>
    <n v="0.2298"/>
    <n v="0.22339999999999999"/>
    <n v="69705.81"/>
    <n v="2969.1"/>
    <n v="663.3"/>
    <n v="3632.3999999999996"/>
    <n v="251483.91999999998"/>
  </r>
  <r>
    <x v="78"/>
    <s v="Federal Way School District"/>
    <n v="3628"/>
    <s v="Twin Lakes Elementary School"/>
    <n v="0.62280000000000002"/>
    <s v="Yes"/>
    <n v="343.29"/>
    <n v="0"/>
    <n v="343.29"/>
    <n v="1.1200000000000001"/>
    <n v="1.1200000000000001"/>
    <n v="343.29"/>
    <n v="1.0069999999999999"/>
    <n v="72728"/>
    <n v="75419"/>
    <n v="82025.55"/>
    <n v="3035.0099999999948"/>
    <n v="13659.84"/>
    <n v="0.2298"/>
    <n v="0.22339999999999999"/>
    <n v="33282.949999999997"/>
    <n v="1417.68"/>
    <n v="316.70999999999998"/>
    <n v="1734.39"/>
    <n v="120077.9"/>
  </r>
  <r>
    <x v="78"/>
    <s v="Federal Way School District"/>
    <n v="3582"/>
    <s v="Valhalla Elementary School"/>
    <n v="0.73499999999999999"/>
    <s v="Yes"/>
    <n v="520.42999999999995"/>
    <n v="0"/>
    <n v="520.42999999999995"/>
    <n v="1.1200000000000001"/>
    <n v="1.1200000000000001"/>
    <n v="520.42999999999995"/>
    <n v="1.5269999999999999"/>
    <n v="72728"/>
    <n v="75419"/>
    <n v="124382.33"/>
    <n v="4602.2599999999948"/>
    <n v="13659.84"/>
    <n v="0.2298"/>
    <n v="0.22339999999999999"/>
    <n v="50469.78"/>
    <n v="2149.7399999999998"/>
    <n v="480.25"/>
    <n v="2629.99"/>
    <n v="182084.36"/>
  </r>
  <r>
    <x v="78"/>
    <s v="Federal Way School District"/>
    <n v="3583"/>
    <s v="Wildwood Elementary School"/>
    <n v="0.78779999999999994"/>
    <s v="Yes"/>
    <n v="526.9"/>
    <n v="0"/>
    <n v="526.9"/>
    <n v="1.1200000000000001"/>
    <n v="1.1200000000000001"/>
    <n v="526.9"/>
    <n v="1.546"/>
    <n v="72728"/>
    <n v="75419"/>
    <n v="125929.99"/>
    <n v="4659.5199999999895"/>
    <n v="13659.84"/>
    <n v="0.2298"/>
    <n v="0.22339999999999999"/>
    <n v="51097.760000000002"/>
    <n v="2176.4899999999998"/>
    <n v="486.23"/>
    <n v="2662.72"/>
    <n v="184349.99"/>
  </r>
  <r>
    <x v="78"/>
    <s v="Federal Way School District"/>
    <n v="3328"/>
    <s v="Woodmont K-8 School"/>
    <n v="0.58799999999999997"/>
    <s v="Yes"/>
    <n v="434.43"/>
    <n v="0"/>
    <n v="434.43"/>
    <n v="1.1200000000000001"/>
    <n v="1.1200000000000001"/>
    <n v="434.43"/>
    <n v="1.274"/>
    <n v="72728"/>
    <n v="75419"/>
    <n v="103774.13"/>
    <n v="3839.7299999999959"/>
    <n v="13659.84"/>
    <n v="0.2298"/>
    <n v="0.22339999999999999"/>
    <n v="42107.73"/>
    <n v="1793.56"/>
    <n v="400.68"/>
    <n v="2194.2399999999998"/>
    <n v="151915.83000000002"/>
  </r>
  <r>
    <x v="79"/>
    <s v="Ferndale School District"/>
    <n v="2263"/>
    <s v="Beach Elem"/>
    <n v="0.47010000000000002"/>
    <s v="No"/>
    <n v="41.5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5207"/>
    <s v="Cascadia Elementary"/>
    <n v="0.54590000000000005"/>
    <s v="Yes"/>
    <n v="433.51"/>
    <n v="0"/>
    <n v="433.51"/>
    <n v="1.1000000000000001"/>
    <n v="1.1000000000000001"/>
    <n v="433.51"/>
    <n v="1.272"/>
    <n v="72728"/>
    <n v="75419"/>
    <n v="101761.02"/>
    <n v="3765.2399999999907"/>
    <n v="13659.84"/>
    <n v="0.2298"/>
    <n v="0.22339999999999999"/>
    <n v="41601.15"/>
    <n v="1758.77"/>
    <n v="392.91"/>
    <n v="2151.6799999999998"/>
    <n v="149279.09"/>
  </r>
  <r>
    <x v="79"/>
    <s v="Ferndale School District"/>
    <n v="2458"/>
    <s v="Central Elementary"/>
    <n v="0.54679999999999995"/>
    <s v="Yes"/>
    <n v="308.93"/>
    <n v="0"/>
    <n v="308.93"/>
    <n v="1.1000000000000001"/>
    <n v="1.1000000000000001"/>
    <n v="308.93"/>
    <n v="0.90600000000000003"/>
    <n v="72728"/>
    <n v="75419"/>
    <n v="72480.72"/>
    <n v="2681.8600000000006"/>
    <n v="13659.84"/>
    <n v="0.2298"/>
    <n v="0.22339999999999999"/>
    <n v="29631.01"/>
    <n v="1252.71"/>
    <n v="279.86"/>
    <n v="1532.5700000000002"/>
    <n v="106326.16"/>
  </r>
  <r>
    <x v="79"/>
    <s v="Ferndale School District"/>
    <n v="2607"/>
    <s v="Custer Elem"/>
    <n v="0.44519999999999998"/>
    <s v="No"/>
    <n v="337.71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4482"/>
    <s v="Eagleridge Elementary"/>
    <n v="0.55649999999999999"/>
    <s v="Yes"/>
    <n v="454.9"/>
    <n v="0"/>
    <n v="454.9"/>
    <n v="1.1000000000000001"/>
    <n v="1.1000000000000001"/>
    <n v="454.9"/>
    <n v="1.3340000000000001"/>
    <n v="72728"/>
    <n v="75419"/>
    <n v="106721.07"/>
    <n v="3948.7699999999895"/>
    <n v="13659.84"/>
    <n v="0.2298"/>
    <n v="0.22339999999999999"/>
    <n v="43628.88"/>
    <n v="1844.5"/>
    <n v="412.06"/>
    <n v="2256.56"/>
    <n v="156555.28"/>
  </r>
  <r>
    <x v="79"/>
    <s v="Ferndale School District"/>
    <n v="2488"/>
    <s v="Ferndale High School"/>
    <n v="0.43309999999999998"/>
    <s v="No"/>
    <n v="1294.8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5464"/>
    <s v="FERNDALE RE-ENGAGEMENT"/>
    <n v="0.5071"/>
    <s v="Yes"/>
    <n v="39.96"/>
    <n v="0"/>
    <n v="39.96"/>
    <n v="1.1000000000000001"/>
    <n v="1.1000000000000001"/>
    <n v="39.96"/>
    <n v="0.11700000000000001"/>
    <n v="72728"/>
    <n v="75419"/>
    <n v="9360.09"/>
    <n v="346.34000000000015"/>
    <n v="13659.84"/>
    <n v="0.2298"/>
    <n v="0.22339999999999999"/>
    <n v="3826.52"/>
    <n v="161.77000000000001"/>
    <n v="36.14"/>
    <n v="197.91000000000003"/>
    <n v="13730.86"/>
  </r>
  <r>
    <x v="79"/>
    <s v="Ferndale School District"/>
    <n v="5579"/>
    <s v="Ferndale Virtual Academy"/>
    <n v="0.45579999999999998"/>
    <s v="No"/>
    <n v="107.83999999999999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4554"/>
    <s v="Horizon Middle School"/>
    <n v="0.53539999999999999"/>
    <s v="Yes"/>
    <n v="445.96"/>
    <n v="0"/>
    <n v="445.96"/>
    <n v="1.1000000000000001"/>
    <n v="1.1000000000000001"/>
    <n v="445.96"/>
    <n v="1.3080000000000001"/>
    <n v="72728"/>
    <n v="75419"/>
    <n v="104641.05"/>
    <n v="3871.8099999999977"/>
    <n v="13659.84"/>
    <n v="0.2298"/>
    <n v="0.22339999999999999"/>
    <n v="42778.55"/>
    <n v="1808.55"/>
    <n v="404.03"/>
    <n v="2212.58"/>
    <n v="153503.99"/>
  </r>
  <r>
    <x v="79"/>
    <s v="Ferndale School District"/>
    <n v="5655"/>
    <s v="North Bell Learning Center"/>
    <n v="0.41830000000000001"/>
    <s v="No"/>
    <n v="95.86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4130"/>
    <s v="Skyline Elementary School"/>
    <n v="0.4899"/>
    <s v="No"/>
    <n v="455.63"/>
    <n v="0"/>
    <n v="0"/>
    <n v="1.1000000000000001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79"/>
    <s v="Ferndale School District"/>
    <n v="3762"/>
    <s v="Vista Middle School"/>
    <n v="0.50060000000000004"/>
    <s v="Yes"/>
    <n v="570.07000000000005"/>
    <n v="0"/>
    <n v="570.07000000000005"/>
    <n v="1.1000000000000001"/>
    <n v="1.1000000000000001"/>
    <n v="570.07000000000005"/>
    <n v="1.6719999999999999"/>
    <n v="72728"/>
    <n v="75419"/>
    <n v="133761.34"/>
    <n v="4949.2799999999988"/>
    <n v="13659.84"/>
    <n v="0.2298"/>
    <n v="0.22339999999999999"/>
    <n v="54683.28"/>
    <n v="2311.84"/>
    <n v="516.47"/>
    <n v="2828.3100000000004"/>
    <n v="196222.21"/>
  </r>
  <r>
    <x v="80"/>
    <s v="Fife School District"/>
    <n v="4582"/>
    <s v="Columbia Junior High School"/>
    <n v="0.45860000000000001"/>
    <s v="No"/>
    <n v="555.8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0"/>
    <s v="Fife School District"/>
    <n v="2878"/>
    <s v="Discovery Primary School"/>
    <n v="0.37730000000000002"/>
    <s v="No"/>
    <n v="465.0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0"/>
    <s v="Fife School District"/>
    <n v="5671"/>
    <s v="Fife Elementary School"/>
    <n v="0.49869999999999998"/>
    <s v="No"/>
    <n v="842.2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0"/>
    <s v="Fife School District"/>
    <n v="2773"/>
    <s v="Fife High School"/>
    <n v="0.43059999999999998"/>
    <s v="No"/>
    <n v="891.4399999999999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0"/>
    <s v="Fife School District"/>
    <n v="5582"/>
    <s v="Fife Open Doors"/>
    <n v="0.63160000000000005"/>
    <s v="Yes"/>
    <n v="16.600000000000001"/>
    <n v="0"/>
    <n v="16.600000000000001"/>
    <n v="1.1200000000000001"/>
    <n v="1.1200000000000001"/>
    <n v="16.600000000000001"/>
    <n v="4.9000000000000002E-2"/>
    <n v="72728"/>
    <n v="75419"/>
    <n v="3991.31"/>
    <n v="147.67999999999984"/>
    <n v="13659.84"/>
    <n v="0.2298"/>
    <n v="0.22339999999999999"/>
    <n v="1619.53"/>
    <n v="68.98"/>
    <n v="15.41"/>
    <n v="84.39"/>
    <n v="5842.9100000000008"/>
  </r>
  <r>
    <x v="80"/>
    <s v="Fife School District"/>
    <n v="4557"/>
    <s v="Hedden Elementary School"/>
    <n v="0.432"/>
    <s v="No"/>
    <n v="441.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0"/>
    <s v="Fife School District"/>
    <n v="3798"/>
    <s v="Surprise Lake Middle School"/>
    <n v="0.47810000000000002"/>
    <s v="No"/>
    <n v="643.1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81"/>
    <s v="Finley School District"/>
    <n v="3078"/>
    <s v="Finley Elementary"/>
    <n v="0.75039999999999996"/>
    <s v="Yes"/>
    <n v="366.18"/>
    <n v="0"/>
    <n v="366.18"/>
    <n v="1"/>
    <n v="1"/>
    <n v="366.18"/>
    <n v="1.0740000000000001"/>
    <n v="72728"/>
    <n v="75419"/>
    <n v="78109.87"/>
    <n v="2890.1399999999994"/>
    <n v="13659.84"/>
    <n v="0.2298"/>
    <n v="0.22339999999999999"/>
    <n v="33265.97"/>
    <n v="1350"/>
    <n v="301.58999999999997"/>
    <n v="1651.59"/>
    <n v="115917.56999999999"/>
  </r>
  <r>
    <x v="81"/>
    <s v="Finley School District"/>
    <n v="4031"/>
    <s v="Finley Middle School"/>
    <n v="0.80079999999999996"/>
    <s v="Yes"/>
    <n v="218.65"/>
    <n v="0"/>
    <n v="218.65"/>
    <n v="1"/>
    <n v="1"/>
    <n v="218.65"/>
    <n v="0.64100000000000001"/>
    <n v="72728"/>
    <n v="75419"/>
    <n v="46618.65"/>
    <n v="1724.9300000000003"/>
    <n v="13659.84"/>
    <n v="0.2298"/>
    <n v="0.22339999999999999"/>
    <n v="19854.27"/>
    <n v="805.73"/>
    <n v="180"/>
    <n v="985.73"/>
    <n v="69183.58"/>
  </r>
  <r>
    <x v="81"/>
    <s v="Finley School District"/>
    <n v="2367"/>
    <s v="River View High School"/>
    <n v="0.74139999999999995"/>
    <s v="Yes"/>
    <n v="291.35000000000002"/>
    <n v="0"/>
    <n v="291.35000000000002"/>
    <n v="1"/>
    <n v="1"/>
    <n v="291.35000000000002"/>
    <n v="0.85499999999999998"/>
    <n v="72728"/>
    <n v="75419"/>
    <n v="62182.44"/>
    <n v="2300.8099999999977"/>
    <n v="13659.84"/>
    <n v="0.2298"/>
    <n v="0.22339999999999999"/>
    <n v="26482.69"/>
    <n v="1074.72"/>
    <n v="240.09"/>
    <n v="1314.81"/>
    <n v="92280.75"/>
  </r>
  <r>
    <x v="82"/>
    <s v="Franklin Pierce School District"/>
    <n v="3180"/>
    <s v="Brookdale Elementary"/>
    <n v="0.61260000000000003"/>
    <s v="Yes"/>
    <n v="488.57"/>
    <n v="0"/>
    <n v="488.57"/>
    <n v="1.06"/>
    <n v="1.06"/>
    <n v="488.57"/>
    <n v="1.4330000000000001"/>
    <n v="72728"/>
    <n v="75419"/>
    <n v="110472.38"/>
    <n v="4087.5699999999924"/>
    <n v="13659.84"/>
    <n v="0.2298"/>
    <n v="0.22339999999999999"/>
    <n v="45874.27"/>
    <n v="1909.33"/>
    <n v="426.54"/>
    <n v="2335.87"/>
    <n v="162770.08999999997"/>
  </r>
  <r>
    <x v="82"/>
    <s v="Franklin Pierce School District"/>
    <n v="2398"/>
    <s v="Central Avenue Elementary"/>
    <n v="0.503"/>
    <s v="Yes"/>
    <n v="372.86"/>
    <n v="0"/>
    <n v="372.86"/>
    <n v="1.06"/>
    <n v="1.06"/>
    <n v="372.86"/>
    <n v="1.0940000000000001"/>
    <n v="72728"/>
    <n v="75419"/>
    <n v="84338.3"/>
    <n v="3120.5899999999965"/>
    <n v="13659.84"/>
    <n v="0.2298"/>
    <n v="0.22339999999999999"/>
    <n v="35021.949999999997"/>
    <n v="1457.65"/>
    <n v="325.64"/>
    <n v="1783.29"/>
    <n v="124264.12999999999"/>
  </r>
  <r>
    <x v="82"/>
    <s v="Franklin Pierce School District"/>
    <n v="3301"/>
    <s v="Christensen Elementary"/>
    <n v="0.66820000000000002"/>
    <s v="Yes"/>
    <n v="371.15"/>
    <n v="0"/>
    <n v="371.15"/>
    <n v="1.06"/>
    <n v="1.06"/>
    <n v="371.15"/>
    <n v="1.089"/>
    <n v="72728"/>
    <n v="75419"/>
    <n v="83952.84"/>
    <n v="3106.3300000000017"/>
    <n v="13659.84"/>
    <n v="0.2298"/>
    <n v="0.22339999999999999"/>
    <n v="34861.879999999997"/>
    <n v="1450.99"/>
    <n v="324.14999999999998"/>
    <n v="1775.1399999999999"/>
    <n v="123696.19"/>
  </r>
  <r>
    <x v="82"/>
    <s v="Franklin Pierce School District"/>
    <n v="2257"/>
    <s v="Collins Elementary"/>
    <n v="0.46460000000000001"/>
    <s v="Yes"/>
    <n v="464.34"/>
    <n v="0"/>
    <n v="464.34"/>
    <n v="1.06"/>
    <n v="1.06"/>
    <n v="464.34"/>
    <n v="1.3620000000000001"/>
    <n v="72728"/>
    <n v="75419"/>
    <n v="104998.87"/>
    <n v="3885.0500000000029"/>
    <n v="13659.84"/>
    <n v="0.2298"/>
    <n v="0.22339999999999999"/>
    <n v="43601.36"/>
    <n v="1814.73"/>
    <n v="405.41"/>
    <n v="2220.14"/>
    <n v="154705.41999999998"/>
  </r>
  <r>
    <x v="82"/>
    <s v="Franklin Pierce School District"/>
    <n v="3532"/>
    <s v="Elmhurst Elementary School"/>
    <n v="0.59279999999999999"/>
    <s v="Yes"/>
    <n v="354.43"/>
    <n v="0"/>
    <n v="354.43"/>
    <n v="1.06"/>
    <n v="1.06"/>
    <n v="354.43"/>
    <n v="1.04"/>
    <n v="72728"/>
    <n v="75419"/>
    <n v="80175.350000000006"/>
    <n v="2966.5599999999977"/>
    <n v="13659.84"/>
    <n v="0.2298"/>
    <n v="0.22339999999999999"/>
    <n v="33293.26"/>
    <n v="1385.7"/>
    <n v="309.57"/>
    <n v="1695.27"/>
    <n v="118130.44000000002"/>
  </r>
  <r>
    <x v="82"/>
    <s v="Franklin Pierce School District"/>
    <n v="2876"/>
    <s v="Franklin Pierce High School"/>
    <n v="0.56130000000000002"/>
    <s v="Yes"/>
    <n v="1161.47"/>
    <n v="0"/>
    <n v="1161.47"/>
    <n v="1.06"/>
    <n v="1.06"/>
    <n v="1161.47"/>
    <n v="3.407"/>
    <n v="72728"/>
    <n v="75419"/>
    <n v="262651.34999999998"/>
    <n v="9718.3300000000163"/>
    <n v="13659.84"/>
    <n v="0.2298"/>
    <n v="0.22339999999999999"/>
    <n v="109067.43"/>
    <n v="4539.49"/>
    <n v="1014.12"/>
    <n v="5553.61"/>
    <n v="386990.72"/>
  </r>
  <r>
    <x v="82"/>
    <s v="Franklin Pierce School District"/>
    <n v="4063"/>
    <s v="Gates Secondary School"/>
    <n v="0.71599999999999997"/>
    <s v="Yes"/>
    <n v="81.17"/>
    <n v="0"/>
    <n v="81.17"/>
    <n v="1.06"/>
    <n v="1.06"/>
    <n v="81.17"/>
    <n v="0.23799999999999999"/>
    <n v="72728"/>
    <n v="75419"/>
    <n v="18347.82"/>
    <n v="678.88999999999942"/>
    <n v="13659.84"/>
    <n v="0.2298"/>
    <n v="0.22339999999999999"/>
    <n v="7619.03"/>
    <n v="317.11"/>
    <n v="70.84"/>
    <n v="387.95000000000005"/>
    <n v="27033.69"/>
  </r>
  <r>
    <x v="82"/>
    <s v="Franklin Pierce School District"/>
    <n v="3000"/>
    <s v="Harvard Elementary"/>
    <n v="0.66349999999999998"/>
    <s v="Yes"/>
    <n v="412.43"/>
    <n v="0"/>
    <n v="412.43"/>
    <n v="1.06"/>
    <n v="1.06"/>
    <n v="412.43"/>
    <n v="1.21"/>
    <n v="72728"/>
    <n v="75419"/>
    <n v="93280.93"/>
    <n v="3451.4800000000105"/>
    <n v="13659.84"/>
    <n v="0.2298"/>
    <n v="0.22339999999999999"/>
    <n v="38735.42"/>
    <n v="1612.21"/>
    <n v="360.17"/>
    <n v="1972.38"/>
    <n v="137440.21"/>
  </r>
  <r>
    <x v="82"/>
    <s v="Franklin Pierce School District"/>
    <n v="2945"/>
    <s v="James Sales Elementary"/>
    <n v="0.65820000000000001"/>
    <s v="Yes"/>
    <n v="403"/>
    <n v="0"/>
    <n v="403"/>
    <n v="1.06"/>
    <n v="1.06"/>
    <n v="403"/>
    <n v="1.1819999999999999"/>
    <n v="72728"/>
    <n v="75419"/>
    <n v="91122.37"/>
    <n v="3371.6000000000058"/>
    <n v="13659.84"/>
    <n v="0.2298"/>
    <n v="0.22339999999999999"/>
    <n v="37839.07"/>
    <n v="1574.9"/>
    <n v="351.83"/>
    <n v="1926.73"/>
    <n v="134259.77000000002"/>
  </r>
  <r>
    <x v="82"/>
    <s v="Franklin Pierce School District"/>
    <n v="2340"/>
    <s v="Midland Elementary"/>
    <n v="0.63739999999999997"/>
    <s v="Yes"/>
    <n v="470"/>
    <n v="0"/>
    <n v="470"/>
    <n v="1.06"/>
    <n v="1.06"/>
    <n v="470"/>
    <n v="1.379"/>
    <n v="72728"/>
    <n v="75419"/>
    <n v="106309.43"/>
    <n v="3933.5400000000081"/>
    <n v="13659.84"/>
    <n v="0.2298"/>
    <n v="0.22339999999999999"/>
    <n v="44145.58"/>
    <n v="1837.38"/>
    <n v="410.47"/>
    <n v="2247.8500000000004"/>
    <n v="156636.40000000002"/>
  </r>
  <r>
    <x v="82"/>
    <s v="Franklin Pierce School District"/>
    <n v="3300"/>
    <s v="Morris Ford Middle School"/>
    <n v="0.6149"/>
    <s v="Yes"/>
    <n v="880.09"/>
    <n v="0"/>
    <n v="880.09"/>
    <n v="1.06"/>
    <n v="1.06"/>
    <n v="880.09"/>
    <n v="2.5819999999999999"/>
    <n v="72728"/>
    <n v="75419"/>
    <n v="199050.72"/>
    <n v="7365.0499999999884"/>
    <n v="13659.84"/>
    <n v="0.2298"/>
    <n v="0.22339999999999999"/>
    <n v="82656.91"/>
    <n v="3440.26"/>
    <n v="768.55"/>
    <n v="4208.8100000000004"/>
    <n v="293281.49"/>
  </r>
  <r>
    <x v="82"/>
    <s v="Franklin Pierce School District"/>
    <n v="3401"/>
    <s v="Perry G Keithley Middle School"/>
    <n v="0.66879999999999995"/>
    <s v="Yes"/>
    <n v="782.17"/>
    <n v="0"/>
    <n v="782.17"/>
    <n v="1.06"/>
    <n v="1.06"/>
    <n v="782.17"/>
    <n v="2.294"/>
    <n v="72728"/>
    <n v="75419"/>
    <n v="176848.31"/>
    <n v="6543.5499999999884"/>
    <n v="13659.84"/>
    <n v="0.2298"/>
    <n v="0.22339999999999999"/>
    <n v="73437.240000000005"/>
    <n v="3056.53"/>
    <n v="682.83"/>
    <n v="3739.36"/>
    <n v="260568.45999999996"/>
  </r>
  <r>
    <x v="82"/>
    <s v="Franklin Pierce School District"/>
    <n v="3648"/>
    <s v="Washington High School"/>
    <n v="0.62929999999999997"/>
    <s v="Yes"/>
    <n v="999.26"/>
    <n v="0"/>
    <n v="999.26"/>
    <n v="1.06"/>
    <n v="1.06"/>
    <n v="999.26"/>
    <n v="2.931"/>
    <n v="72728"/>
    <n v="75419"/>
    <n v="225955.71"/>
    <n v="8360.5599999999977"/>
    <n v="13659.84"/>
    <n v="0.2298"/>
    <n v="0.22339999999999999"/>
    <n v="93829.36"/>
    <n v="3905.27"/>
    <n v="872.44"/>
    <n v="4777.71"/>
    <n v="332923.34000000003"/>
  </r>
  <r>
    <x v="83"/>
    <s v="Freeman School District"/>
    <n v="3794"/>
    <s v="Freeman Elementary School"/>
    <n v="0.2072"/>
    <s v="No"/>
    <n v="410.2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83"/>
    <s v="Freeman School District"/>
    <n v="3192"/>
    <s v="Freeman High School"/>
    <n v="0.20580000000000001"/>
    <s v="No"/>
    <n v="288.6499999999999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83"/>
    <s v="Freeman School District"/>
    <n v="4593"/>
    <s v="Freeman Middle School"/>
    <n v="0.23089999999999999"/>
    <s v="No"/>
    <n v="185.5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84"/>
    <s v="Garfield School District"/>
    <n v="1962"/>
    <s v="Garfield at Palouse High School"/>
    <n v="0.48170000000000002"/>
    <s v="No"/>
    <n v="33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84"/>
    <s v="Garfield School District"/>
    <n v="2895"/>
    <s v="Garfield Elementary"/>
    <n v="0.57769999999999999"/>
    <s v="Yes"/>
    <n v="52.14"/>
    <n v="0"/>
    <n v="52.14"/>
    <n v="1"/>
    <n v="1"/>
    <n v="52.14"/>
    <n v="0.153"/>
    <n v="72728"/>
    <n v="75419"/>
    <n v="11127.38"/>
    <n v="411.73000000000138"/>
    <n v="13659.84"/>
    <n v="0.2298"/>
    <n v="0.22339999999999999"/>
    <n v="4739.01"/>
    <n v="192.32"/>
    <n v="42.96"/>
    <n v="235.28"/>
    <n v="16513.400000000001"/>
  </r>
  <r>
    <x v="84"/>
    <s v="Garfield School District"/>
    <n v="2896"/>
    <s v="Garfield Middle School"/>
    <n v="0.46450000000000002"/>
    <s v="No"/>
    <n v="30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85"/>
    <s v="Glenwood School District"/>
    <n v="3047"/>
    <s v="Glenwood Elementary"/>
    <n v="0.65"/>
    <s v="Yes"/>
    <n v="16.43"/>
    <n v="0"/>
    <n v="16.43"/>
    <n v="1"/>
    <n v="1.04"/>
    <n v="16.43"/>
    <n v="4.8000000000000001E-2"/>
    <n v="72728"/>
    <n v="75419"/>
    <n v="3490.94"/>
    <n v="273.98"/>
    <n v="13659.84"/>
    <n v="0.2298"/>
    <n v="0.22339999999999999"/>
    <n v="1519.1"/>
    <n v="62.75"/>
    <n v="14.02"/>
    <n v="76.77"/>
    <n v="5360.7900000000009"/>
  </r>
  <r>
    <x v="85"/>
    <s v="Glenwood School District"/>
    <n v="3048"/>
    <s v="Glenwood Secondary"/>
    <n v="0.45600000000000002"/>
    <s v="No"/>
    <n v="41.9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86"/>
    <s v="Goldendale School District"/>
    <n v="2856"/>
    <s v="Goldendale High School"/>
    <n v="0.54790000000000005"/>
    <s v="Yes"/>
    <n v="298.55"/>
    <n v="0"/>
    <n v="298.55"/>
    <n v="1"/>
    <n v="1"/>
    <n v="298.55"/>
    <n v="0.876"/>
    <n v="72728"/>
    <n v="75419"/>
    <n v="63709.73"/>
    <n v="2357.3099999999904"/>
    <n v="13659.84"/>
    <n v="0.2298"/>
    <n v="0.22339999999999999"/>
    <n v="27133.14"/>
    <n v="1101.1199999999999"/>
    <n v="245.99"/>
    <n v="1347.11"/>
    <n v="94547.29"/>
  </r>
  <r>
    <x v="86"/>
    <s v="Goldendale School District"/>
    <n v="3393"/>
    <s v="Goldendale Middle School"/>
    <n v="0.69689999999999996"/>
    <s v="Yes"/>
    <n v="258.56"/>
    <n v="0"/>
    <n v="258.56"/>
    <n v="1"/>
    <n v="1"/>
    <n v="258.56"/>
    <n v="0.75800000000000001"/>
    <n v="72728"/>
    <n v="75419"/>
    <n v="55127.82"/>
    <n v="2039.7799999999988"/>
    <n v="13659.84"/>
    <n v="0.2298"/>
    <n v="0.22339999999999999"/>
    <n v="23478.22"/>
    <n v="952.79"/>
    <n v="212.85"/>
    <n v="1165.6399999999999"/>
    <n v="81811.460000000006"/>
  </r>
  <r>
    <x v="86"/>
    <s v="Goldendale School District"/>
    <n v="2677"/>
    <s v="Goldendale Primary School"/>
    <n v="0.63749999999999996"/>
    <s v="Yes"/>
    <n v="290.70999999999998"/>
    <n v="0"/>
    <n v="290.70999999999998"/>
    <n v="1"/>
    <n v="1"/>
    <n v="290.70999999999998"/>
    <n v="0.85299999999999998"/>
    <n v="72728"/>
    <n v="75419"/>
    <n v="62036.98"/>
    <n v="2295.4300000000003"/>
    <n v="13659.84"/>
    <n v="0.2298"/>
    <n v="0.22339999999999999"/>
    <n v="26420.74"/>
    <n v="1072.21"/>
    <n v="239.53"/>
    <n v="1311.74"/>
    <n v="92064.89"/>
  </r>
  <r>
    <x v="86"/>
    <s v="Goldendale School District"/>
    <n v="5618"/>
    <s v="Washington Connections Academy Goldendale"/>
    <n v="0.3584"/>
    <s v="No"/>
    <n v="2073.4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87"/>
    <s v="Grand Coulee Dam School District"/>
    <n v="5336"/>
    <s v="Lake Roosevelt Alternative School"/>
    <n v="0.76859999999999995"/>
    <s v="Yes"/>
    <n v="31.96"/>
    <n v="0"/>
    <n v="31.96"/>
    <n v="1"/>
    <n v="1"/>
    <n v="31.96"/>
    <n v="9.4E-2"/>
    <n v="72728"/>
    <n v="75419"/>
    <n v="6836.43"/>
    <n v="252.96000000000004"/>
    <n v="13659.84"/>
    <n v="0.2298"/>
    <n v="0.22339999999999999"/>
    <n v="2911.55"/>
    <n v="118.16"/>
    <n v="26.4"/>
    <n v="144.56"/>
    <n v="10145.499999999998"/>
  </r>
  <r>
    <x v="87"/>
    <s v="Grand Coulee Dam School District"/>
    <n v="2802"/>
    <s v="Lake Roosevelt Elementary "/>
    <n v="0.65029999999999999"/>
    <s v="Yes"/>
    <n v="349.27"/>
    <n v="0"/>
    <n v="349.27"/>
    <n v="1"/>
    <n v="1"/>
    <n v="349.27"/>
    <n v="1.0249999999999999"/>
    <n v="72728"/>
    <n v="75419"/>
    <n v="74546.2"/>
    <n v="2758.2799999999988"/>
    <n v="13659.84"/>
    <n v="0.2298"/>
    <n v="0.22339999999999999"/>
    <n v="31748.25"/>
    <n v="1288.4100000000001"/>
    <n v="287.83"/>
    <n v="1576.24"/>
    <n v="110628.97"/>
  </r>
  <r>
    <x v="87"/>
    <s v="Grand Coulee Dam School District"/>
    <n v="2801"/>
    <s v="Lake Roosevelt Jr/Sr High School"/>
    <n v="0.69510000000000005"/>
    <s v="Yes"/>
    <n v="350.09"/>
    <n v="0"/>
    <n v="350.09"/>
    <n v="1"/>
    <n v="1"/>
    <n v="350.09"/>
    <n v="1.0269999999999999"/>
    <n v="72728"/>
    <n v="75419"/>
    <n v="74691.66"/>
    <n v="2763.6499999999942"/>
    <n v="13659.84"/>
    <n v="0.2298"/>
    <n v="0.22339999999999999"/>
    <n v="31810.2"/>
    <n v="1290.92"/>
    <n v="288.39"/>
    <n v="1579.31"/>
    <n v="110844.81999999999"/>
  </r>
  <r>
    <x v="88"/>
    <s v="Grandview School District"/>
    <n v="1776"/>
    <s v="Contract Learning Center"/>
    <n v="0.94720000000000004"/>
    <s v="Yes"/>
    <n v="34.43"/>
    <n v="0"/>
    <n v="34.43"/>
    <n v="1"/>
    <n v="1"/>
    <n v="34.43"/>
    <n v="0.10100000000000001"/>
    <n v="72728"/>
    <n v="75419"/>
    <n v="7345.53"/>
    <n v="271.78999999999996"/>
    <n v="13659.84"/>
    <n v="0.2298"/>
    <n v="0.22339999999999999"/>
    <n v="3128.36"/>
    <n v="126.96"/>
    <n v="28.36"/>
    <n v="155.32"/>
    <n v="10901"/>
  </r>
  <r>
    <x v="88"/>
    <s v="Grandview School District"/>
    <n v="2555"/>
    <s v="Grandview High School"/>
    <n v="0.84309999999999996"/>
    <s v="Yes"/>
    <n v="1101.8799999999999"/>
    <n v="0"/>
    <n v="1101.8799999999999"/>
    <n v="1"/>
    <n v="1"/>
    <n v="1101.8799999999999"/>
    <n v="3.2320000000000002"/>
    <n v="72728"/>
    <n v="75419"/>
    <n v="235056.9"/>
    <n v="8697.3099999999977"/>
    <n v="13659.84"/>
    <n v="0.2298"/>
    <n v="0.22339999999999999"/>
    <n v="100107.66"/>
    <n v="4062.57"/>
    <n v="907.58"/>
    <n v="4970.1500000000005"/>
    <n v="348832.02"/>
  </r>
  <r>
    <x v="88"/>
    <s v="Grandview School District"/>
    <n v="3071"/>
    <s v="Grandview Middle School"/>
    <n v="0.85499999999999998"/>
    <s v="Yes"/>
    <n v="870.14"/>
    <n v="0"/>
    <n v="870.14"/>
    <n v="1"/>
    <n v="1"/>
    <n v="870.14"/>
    <n v="2.552"/>
    <n v="72728"/>
    <n v="75419"/>
    <n v="185601.86"/>
    <n v="6867.4300000000221"/>
    <n v="13659.84"/>
    <n v="0.2298"/>
    <n v="0.22339999999999999"/>
    <n v="79045.399999999994"/>
    <n v="3207.82"/>
    <n v="716.63"/>
    <n v="3924.4500000000003"/>
    <n v="275439.14000000007"/>
  </r>
  <r>
    <x v="88"/>
    <s v="Grandview School District"/>
    <n v="2345"/>
    <s v="Mcclure Elementary School"/>
    <n v="0.89200000000000002"/>
    <s v="Yes"/>
    <n v="493.43"/>
    <n v="0"/>
    <n v="493.43"/>
    <n v="1"/>
    <n v="1"/>
    <n v="493.43"/>
    <n v="1.4470000000000001"/>
    <n v="72728"/>
    <n v="75419"/>
    <n v="105237.42"/>
    <n v="3893.8699999999953"/>
    <n v="13659.84"/>
    <n v="0.2298"/>
    <n v="0.22339999999999999"/>
    <n v="44819.24"/>
    <n v="1818.85"/>
    <n v="406.33"/>
    <n v="2225.1799999999998"/>
    <n v="156175.71"/>
  </r>
  <r>
    <x v="88"/>
    <s v="Grandview School District"/>
    <n v="3013"/>
    <s v="Smith Elementary School"/>
    <n v="0.8478"/>
    <s v="Yes"/>
    <n v="462.72"/>
    <n v="0"/>
    <n v="462.72"/>
    <n v="1"/>
    <n v="1"/>
    <n v="462.72"/>
    <n v="1.357"/>
    <n v="72728"/>
    <n v="75419"/>
    <n v="98691.9"/>
    <n v="3651.6800000000076"/>
    <n v="13659.84"/>
    <n v="0.2298"/>
    <n v="0.22339999999999999"/>
    <n v="42031.59"/>
    <n v="1705.73"/>
    <n v="381.06"/>
    <n v="2086.79"/>
    <n v="146461.96"/>
  </r>
  <r>
    <x v="88"/>
    <s v="Grandview School District"/>
    <n v="5399"/>
    <s v="Step Up to College Open Doors High School"/>
    <n v="0.95"/>
    <s v="Yes"/>
    <n v="2.4300000000000002"/>
    <n v="0"/>
    <n v="2.4300000000000002"/>
    <n v="1"/>
    <n v="1"/>
    <n v="2.4300000000000002"/>
    <n v="7.0000000000000001E-3"/>
    <n v="72728"/>
    <n v="75419"/>
    <n v="509.1"/>
    <n v="18.829999999999927"/>
    <n v="13659.84"/>
    <n v="0.2298"/>
    <n v="0.22339999999999999"/>
    <n v="216.82"/>
    <n v="8.8000000000000007"/>
    <n v="1.97"/>
    <n v="10.770000000000001"/>
    <n v="755.52"/>
  </r>
  <r>
    <x v="88"/>
    <s v="Grandview School District"/>
    <n v="2756"/>
    <s v="Thompson Elementary School"/>
    <n v="0.83499999999999996"/>
    <s v="Yes"/>
    <n v="520.58000000000004"/>
    <n v="0"/>
    <n v="520.58000000000004"/>
    <n v="1"/>
    <n v="1"/>
    <n v="520.58000000000004"/>
    <n v="1.5269999999999999"/>
    <n v="72728"/>
    <n v="75419"/>
    <n v="111055.66"/>
    <n v="4109.1499999999942"/>
    <n v="13659.84"/>
    <n v="0.2298"/>
    <n v="0.22339999999999999"/>
    <n v="47297.15"/>
    <n v="1919.41"/>
    <n v="428.8"/>
    <n v="2348.21"/>
    <n v="164810.16999999998"/>
  </r>
  <r>
    <x v="89"/>
    <s v="Granger School District"/>
    <n v="3314"/>
    <s v="Granger High School"/>
    <n v="0.87029999999999996"/>
    <s v="Yes"/>
    <n v="421.04"/>
    <n v="0"/>
    <n v="421.04"/>
    <n v="1"/>
    <n v="1"/>
    <n v="421.04"/>
    <n v="1.2350000000000001"/>
    <n v="72728"/>
    <n v="75419"/>
    <n v="89819.08"/>
    <n v="3323.3899999999994"/>
    <n v="13659.84"/>
    <n v="0.2298"/>
    <n v="0.22339999999999999"/>
    <n v="38252.769999999997"/>
    <n v="1552.37"/>
    <n v="346.8"/>
    <n v="1899.1699999999998"/>
    <n v="133294.41"/>
  </r>
  <r>
    <x v="89"/>
    <s v="Granger School District"/>
    <n v="2531"/>
    <s v="Granger Middle School"/>
    <n v="0.91359999999999997"/>
    <s v="Yes"/>
    <n v="379.29"/>
    <n v="0"/>
    <n v="379.29"/>
    <n v="1"/>
    <n v="1"/>
    <n v="379.29"/>
    <n v="1.113"/>
    <n v="72728"/>
    <n v="75419"/>
    <n v="80946.259999999995"/>
    <n v="2995.0900000000111"/>
    <n v="13659.84"/>
    <n v="0.2298"/>
    <n v="0.22339999999999999"/>
    <n v="34473.96"/>
    <n v="1399.02"/>
    <n v="312.54000000000002"/>
    <n v="1711.56"/>
    <n v="120126.87000000001"/>
  </r>
  <r>
    <x v="89"/>
    <s v="Granger School District"/>
    <n v="4535"/>
    <s v="Roosevelt Elementary"/>
    <n v="0.84789999999999999"/>
    <s v="Yes"/>
    <n v="595.57000000000005"/>
    <n v="0"/>
    <n v="595.57000000000005"/>
    <n v="1"/>
    <n v="1"/>
    <n v="595.57000000000005"/>
    <n v="1.7470000000000001"/>
    <n v="72728"/>
    <n v="75419"/>
    <n v="127055.82"/>
    <n v="4701.1699999999837"/>
    <n v="13659.84"/>
    <n v="0.2298"/>
    <n v="0.22339999999999999"/>
    <n v="54111.41"/>
    <n v="2195.9499999999998"/>
    <n v="490.58"/>
    <n v="2686.5299999999997"/>
    <n v="188554.93"/>
  </r>
  <r>
    <x v="90"/>
    <s v="Granite Falls School District"/>
    <n v="5171"/>
    <s v="Crossroads High School"/>
    <n v="0.60450000000000004"/>
    <s v="Yes"/>
    <n v="200.13"/>
    <n v="0"/>
    <n v="200.13"/>
    <n v="1.1200000000000001"/>
    <n v="1.1200000000000001"/>
    <n v="200.13"/>
    <n v="0.58699999999999997"/>
    <n v="72728"/>
    <n v="75419"/>
    <n v="47814.3"/>
    <n v="1769.1699999999983"/>
    <n v="13659.84"/>
    <n v="0.2298"/>
    <n v="0.22339999999999999"/>
    <n v="19401.28"/>
    <n v="826.39"/>
    <n v="184.62"/>
    <n v="1011.01"/>
    <n v="69995.759999999995"/>
  </r>
  <r>
    <x v="90"/>
    <s v="Granite Falls School District"/>
    <n v="2580"/>
    <s v="Granite Falls High School"/>
    <n v="0.35649999999999998"/>
    <s v="No"/>
    <n v="527.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90"/>
    <s v="Granite Falls School District"/>
    <n v="4113"/>
    <s v="Granite Falls Middle School"/>
    <n v="0.441"/>
    <s v="No"/>
    <n v="487.8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90"/>
    <s v="Granite Falls School District"/>
    <n v="5349"/>
    <s v="Granite Falls Open Doors"/>
    <n v="0.74150000000000005"/>
    <s v="Yes"/>
    <n v="46.7"/>
    <n v="0"/>
    <n v="46.7"/>
    <n v="1.1200000000000001"/>
    <n v="1.1200000000000001"/>
    <n v="46.7"/>
    <n v="0.13700000000000001"/>
    <n v="72728"/>
    <n v="75419"/>
    <n v="11159.38"/>
    <n v="412.91000000000167"/>
    <n v="13659.84"/>
    <n v="0.2298"/>
    <n v="0.22339999999999999"/>
    <n v="4528.07"/>
    <n v="192.87"/>
    <n v="43.09"/>
    <n v="235.96"/>
    <n v="16336.32"/>
  </r>
  <r>
    <x v="90"/>
    <s v="Granite Falls School District"/>
    <n v="4479"/>
    <s v="Monte Cristo Elementary"/>
    <n v="0.43180000000000002"/>
    <s v="No"/>
    <n v="467.7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90"/>
    <s v="Granite Falls School District"/>
    <n v="4330"/>
    <s v="Mountain Way Elementary"/>
    <n v="0.37180000000000002"/>
    <s v="No"/>
    <n v="487.5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91"/>
    <s v="Grapeview School District"/>
    <n v="2145"/>
    <s v="Grapeview Elementary &amp; Middle School"/>
    <n v="0.41980000000000001"/>
    <s v="No"/>
    <n v="240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92"/>
    <s v="Great Northern School District"/>
    <n v="2097"/>
    <s v="Great Northern Elementary"/>
    <n v="0.3085"/>
    <s v="No"/>
    <n v="38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93"/>
    <s v="Green Mountain School District"/>
    <n v="2484"/>
    <s v="Green Mountain School"/>
    <n v="0.34189999999999998"/>
    <s v="No"/>
    <n v="173.3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94"/>
    <s v="Griffin School District"/>
    <n v="2406"/>
    <s v="Griffin School"/>
    <n v="0.1845"/>
    <s v="No"/>
    <n v="580.0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95"/>
    <s v="Harrington School District"/>
    <n v="2743"/>
    <s v="Harrington Elementary School"/>
    <n v="0.40089999999999998"/>
    <s v="Yes"/>
    <n v="88.71"/>
    <n v="0"/>
    <n v="88.71"/>
    <n v="1"/>
    <n v="1.04"/>
    <n v="88.71"/>
    <n v="0.26"/>
    <n v="72728"/>
    <n v="75419"/>
    <n v="18909.28"/>
    <n v="1484.0200000000004"/>
    <n v="13659.84"/>
    <n v="0.2298"/>
    <n v="0.22339999999999999"/>
    <n v="8228.44"/>
    <n v="339.89"/>
    <n v="75.930000000000007"/>
    <n v="415.82"/>
    <n v="29037.56"/>
  </r>
  <r>
    <x v="95"/>
    <s v="Harrington School District"/>
    <n v="3113"/>
    <s v="Harrington High School"/>
    <n v="0.43919999999999998"/>
    <s v="Yes"/>
    <n v="43.43"/>
    <n v="0"/>
    <n v="43.43"/>
    <n v="1"/>
    <n v="1.04"/>
    <n v="43.43"/>
    <n v="0.127"/>
    <n v="72728"/>
    <n v="75419"/>
    <n v="9236.4599999999991"/>
    <n v="724.88000000000102"/>
    <n v="13659.84"/>
    <n v="0.2298"/>
    <n v="0.22339999999999999"/>
    <n v="4019.28"/>
    <n v="166.02"/>
    <n v="37.090000000000003"/>
    <n v="203.11"/>
    <n v="14183.730000000001"/>
  </r>
  <r>
    <x v="96"/>
    <s v="Highland School District"/>
    <n v="4559"/>
    <s v="Highland High School"/>
    <n v="0.79469999999999996"/>
    <s v="Yes"/>
    <n v="333.06"/>
    <n v="0"/>
    <n v="333.06"/>
    <n v="1"/>
    <n v="1"/>
    <n v="333.06"/>
    <n v="0.97699999999999998"/>
    <n v="72728"/>
    <n v="75419"/>
    <n v="71055.259999999995"/>
    <n v="2629.1000000000058"/>
    <n v="13659.84"/>
    <n v="0.2298"/>
    <n v="0.22339999999999999"/>
    <n v="30261.5"/>
    <n v="1228.07"/>
    <n v="274.35000000000002"/>
    <n v="1502.42"/>
    <n v="105448.28"/>
  </r>
  <r>
    <x v="96"/>
    <s v="Highland School District"/>
    <n v="2718"/>
    <s v="Highland Junior High School"/>
    <n v="0.8206"/>
    <s v="Yes"/>
    <n v="191.51"/>
    <n v="0"/>
    <n v="191.51"/>
    <n v="1"/>
    <n v="1"/>
    <n v="191.51"/>
    <n v="0.56200000000000006"/>
    <n v="72728"/>
    <n v="75419"/>
    <n v="40873.14"/>
    <n v="1512.3400000000038"/>
    <n v="13659.84"/>
    <n v="0.2298"/>
    <n v="0.22339999999999999"/>
    <n v="17407.330000000002"/>
    <n v="706.42"/>
    <n v="157.81"/>
    <n v="864.23"/>
    <n v="60657.040000000008"/>
  </r>
  <r>
    <x v="96"/>
    <s v="Highland School District"/>
    <n v="3072"/>
    <s v="Marcus Whitman-Cowiche Elementary"/>
    <n v="0.76670000000000005"/>
    <s v="Yes"/>
    <n v="298.70999999999998"/>
    <n v="0"/>
    <n v="298.70999999999998"/>
    <n v="1"/>
    <n v="1"/>
    <n v="298.70999999999998"/>
    <n v="0.876"/>
    <n v="72728"/>
    <n v="75419"/>
    <n v="63709.73"/>
    <n v="2357.3099999999904"/>
    <n v="13659.84"/>
    <n v="0.2298"/>
    <n v="0.22339999999999999"/>
    <n v="27133.14"/>
    <n v="1101.1199999999999"/>
    <n v="245.99"/>
    <n v="1347.11"/>
    <n v="94547.29"/>
  </r>
  <r>
    <x v="96"/>
    <s v="Highland School District"/>
    <n v="3073"/>
    <s v="Tieton Intermediate School"/>
    <n v="0.85109999999999997"/>
    <s v="Yes"/>
    <n v="239.86"/>
    <n v="0"/>
    <n v="239.86"/>
    <n v="1"/>
    <n v="1"/>
    <n v="239.86"/>
    <n v="0.70399999999999996"/>
    <n v="72728"/>
    <n v="75419"/>
    <n v="51200.51"/>
    <n v="1894.4700000000012"/>
    <n v="13659.84"/>
    <n v="0.2298"/>
    <n v="0.22339999999999999"/>
    <n v="21805.63"/>
    <n v="884.92"/>
    <n v="197.69"/>
    <n v="1082.6099999999999"/>
    <n v="75983.22"/>
  </r>
  <r>
    <x v="97"/>
    <s v="Highline School District"/>
    <n v="2765"/>
    <s v="Beverly Park Elem at Glendale"/>
    <n v="0.74060000000000004"/>
    <s v="Yes"/>
    <n v="385.89"/>
    <n v="0"/>
    <n v="385.89"/>
    <n v="1.18"/>
    <n v="1.18"/>
    <n v="385.89"/>
    <n v="1.1319999999999999"/>
    <n v="72728"/>
    <n v="75419"/>
    <n v="97147.15"/>
    <n v="3594.5299999999988"/>
    <n v="13659.84"/>
    <n v="0.2298"/>
    <n v="0.22339999999999999"/>
    <n v="38590.370000000003"/>
    <n v="1679.03"/>
    <n v="375.1"/>
    <n v="2054.13"/>
    <n v="141386.18"/>
  </r>
  <r>
    <x v="97"/>
    <s v="Highline School District"/>
    <n v="5028"/>
    <s v="Big Picture School"/>
    <n v="0.53310000000000002"/>
    <s v="Yes"/>
    <n v="237.19000000000003"/>
    <n v="0"/>
    <n v="237.19000000000003"/>
    <n v="1.18"/>
    <n v="1.18"/>
    <n v="237.19000000000003"/>
    <n v="0.69599999999999995"/>
    <n v="72728"/>
    <n v="75419"/>
    <n v="59730.05"/>
    <n v="2210.0699999999997"/>
    <n v="13659.84"/>
    <n v="0.2298"/>
    <n v="0.22339999999999999"/>
    <n v="23726.94"/>
    <n v="1032.3399999999999"/>
    <n v="230.62"/>
    <n v="1262.96"/>
    <n v="86930.02"/>
  </r>
  <r>
    <x v="97"/>
    <s v="Highline School District"/>
    <n v="2982"/>
    <s v="Bow Lake Elementary"/>
    <n v="0.76049999999999995"/>
    <s v="Yes"/>
    <n v="499.86"/>
    <n v="0"/>
    <n v="499.86"/>
    <n v="1.18"/>
    <n v="1.18"/>
    <n v="499.86"/>
    <n v="1.466"/>
    <n v="72728"/>
    <n v="75419"/>
    <n v="125810.71"/>
    <n v="4655.1100000000006"/>
    <n v="13659.84"/>
    <n v="0.2298"/>
    <n v="0.22339999999999999"/>
    <n v="49976.58"/>
    <n v="2174.4299999999998"/>
    <n v="485.77"/>
    <n v="2660.2"/>
    <n v="183102.60000000003"/>
  </r>
  <r>
    <x v="97"/>
    <s v="Highline School District"/>
    <n v="3163"/>
    <s v="Cascade Middle School"/>
    <n v="0.8236"/>
    <s v="Yes"/>
    <n v="672.02"/>
    <n v="0"/>
    <n v="672.02"/>
    <n v="1.18"/>
    <n v="1.18"/>
    <n v="672.02"/>
    <n v="1.9710000000000001"/>
    <n v="72728"/>
    <n v="75419"/>
    <n v="169149.33"/>
    <n v="6258.6700000000128"/>
    <n v="13659.84"/>
    <n v="0.2298"/>
    <n v="0.22339999999999999"/>
    <n v="67192.25"/>
    <n v="2923.47"/>
    <n v="653.1"/>
    <n v="3576.5699999999997"/>
    <n v="246176.82"/>
  </r>
  <r>
    <x v="97"/>
    <s v="Highline School District"/>
    <n v="2926"/>
    <s v="Cedarhurst Elementary"/>
    <n v="0.71919999999999995"/>
    <s v="Yes"/>
    <n v="415.43"/>
    <n v="0"/>
    <n v="415.43"/>
    <n v="1.18"/>
    <n v="1.18"/>
    <n v="415.43"/>
    <n v="1.2190000000000001"/>
    <n v="72728"/>
    <n v="75419"/>
    <n v="104613.41"/>
    <n v="3870.7899999999936"/>
    <n v="13659.84"/>
    <n v="0.2298"/>
    <n v="0.22339999999999999"/>
    <n v="41556.239999999998"/>
    <n v="1808.07"/>
    <n v="403.92"/>
    <n v="2211.9899999999998"/>
    <n v="152252.43"/>
  </r>
  <r>
    <x v="97"/>
    <s v="Highline School District"/>
    <n v="3098"/>
    <s v="Chinook Middle School"/>
    <n v="0.77280000000000004"/>
    <s v="Yes"/>
    <n v="593"/>
    <n v="0"/>
    <n v="593"/>
    <n v="1.18"/>
    <n v="1.18"/>
    <n v="593"/>
    <n v="1.7390000000000001"/>
    <n v="72728"/>
    <n v="75419"/>
    <n v="149239.31"/>
    <n v="5521.9899999999907"/>
    <n v="13659.84"/>
    <n v="0.2298"/>
    <n v="0.22339999999999999"/>
    <n v="59283.27"/>
    <n v="2579.35"/>
    <n v="576.23"/>
    <n v="3155.58"/>
    <n v="217200.14999999997"/>
  </r>
  <r>
    <x v="97"/>
    <s v="Highline School District"/>
    <n v="1539"/>
    <s v="CHOICE Academy"/>
    <n v="0.46100000000000002"/>
    <s v="No"/>
    <n v="162.100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2418"/>
    <s v="Des Moines Elementary"/>
    <n v="0.57130000000000003"/>
    <s v="Yes"/>
    <n v="492.29"/>
    <n v="0"/>
    <n v="492.29"/>
    <n v="1.18"/>
    <n v="1.18"/>
    <n v="492.29"/>
    <n v="1.444"/>
    <n v="72728"/>
    <n v="75419"/>
    <n v="123922.69"/>
    <n v="4585.25"/>
    <n v="13659.84"/>
    <n v="0.2298"/>
    <n v="0.22339999999999999"/>
    <n v="49226.59"/>
    <n v="2141.8000000000002"/>
    <n v="478.48"/>
    <n v="2620.2800000000002"/>
    <n v="180354.81"/>
  </r>
  <r>
    <x v="97"/>
    <s v="Highline School District"/>
    <n v="3099"/>
    <s v="Evergreen High School"/>
    <n v="0.78480000000000005"/>
    <s v="Yes"/>
    <n v="986.95999999999992"/>
    <n v="0"/>
    <n v="986.95999999999992"/>
    <n v="1.18"/>
    <n v="1.18"/>
    <n v="986.95999999999992"/>
    <n v="2.895"/>
    <n v="72728"/>
    <n v="75419"/>
    <n v="248446.12"/>
    <n v="9192.7300000000105"/>
    <n v="13659.84"/>
    <n v="0.2298"/>
    <n v="0.22339999999999999"/>
    <n v="98691.81"/>
    <n v="4293.9799999999996"/>
    <n v="959.28"/>
    <n v="5253.2599999999993"/>
    <n v="361583.92000000004"/>
  </r>
  <r>
    <x v="97"/>
    <s v="Highline School District"/>
    <n v="5551"/>
    <s v="Glacier Middle School"/>
    <n v="0.81499999999999995"/>
    <s v="Yes"/>
    <n v="840.82"/>
    <n v="0"/>
    <n v="840.82"/>
    <n v="1.18"/>
    <n v="1.18"/>
    <n v="840.82"/>
    <n v="2.4660000000000002"/>
    <n v="72728"/>
    <n v="75419"/>
    <n v="211629.75"/>
    <n v="7830.4899999999907"/>
    <n v="13659.84"/>
    <n v="0.2298"/>
    <n v="0.22339999999999999"/>
    <n v="84067.01"/>
    <n v="3657.67"/>
    <n v="817.12"/>
    <n v="4474.79"/>
    <n v="308002.03999999998"/>
  </r>
  <r>
    <x v="97"/>
    <s v="Highline School District"/>
    <n v="2844"/>
    <s v="Gregory Heights Elementary"/>
    <n v="0.49280000000000002"/>
    <s v="No"/>
    <n v="406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2699"/>
    <s v="Hazel Valley Elementary"/>
    <n v="0.69440000000000002"/>
    <s v="Yes"/>
    <n v="469.78"/>
    <n v="0"/>
    <n v="469.78"/>
    <n v="1.18"/>
    <n v="1.18"/>
    <n v="469.78"/>
    <n v="1.3779999999999999"/>
    <n v="72728"/>
    <n v="75419"/>
    <n v="118258.64"/>
    <n v="4375.6699999999983"/>
    <n v="13659.84"/>
    <n v="0.2298"/>
    <n v="0.22339999999999999"/>
    <n v="46976.62"/>
    <n v="2043.91"/>
    <n v="456.61"/>
    <n v="2500.52"/>
    <n v="172111.44999999998"/>
  </r>
  <r>
    <x v="97"/>
    <s v="Highline School District"/>
    <n v="2325"/>
    <s v="Highline High School"/>
    <n v="0.73119999999999996"/>
    <s v="Yes"/>
    <n v="1214.22"/>
    <n v="0"/>
    <n v="1214.22"/>
    <n v="1.18"/>
    <n v="1.18"/>
    <n v="1214.22"/>
    <n v="3.5619999999999998"/>
    <n v="72728"/>
    <n v="75419"/>
    <n v="305687.42"/>
    <n v="11310.700000000012"/>
    <n v="13659.84"/>
    <n v="0.2298"/>
    <n v="0.22339999999999999"/>
    <n v="121430.13"/>
    <n v="5283.3"/>
    <n v="1180.29"/>
    <n v="6463.59"/>
    <n v="444891.84"/>
  </r>
  <r>
    <x v="97"/>
    <s v="Highline School District"/>
    <n v="5371"/>
    <s v="Highline Home School Center"/>
    <n v="0.14169999999999999"/>
    <s v="No"/>
    <n v="7.6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5370"/>
    <s v="Highline Open Doors 1418"/>
    <n v="0.40379999999999999"/>
    <s v="No"/>
    <n v="187.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5622"/>
    <s v="Highline Public Schools Virtual Academy"/>
    <n v="0.87819999999999998"/>
    <s v="Yes"/>
    <n v="357.23"/>
    <n v="0"/>
    <n v="357.23"/>
    <n v="1.18"/>
    <n v="1.18"/>
    <n v="357.23"/>
    <n v="1.048"/>
    <n v="72728"/>
    <n v="75419"/>
    <n v="89938.35"/>
    <n v="3327.7999999999884"/>
    <n v="13659.84"/>
    <n v="0.2298"/>
    <n v="0.22339999999999999"/>
    <n v="35726.78"/>
    <n v="1554.44"/>
    <n v="347.26"/>
    <n v="1901.7"/>
    <n v="130894.62999999999"/>
  </r>
  <r>
    <x v="97"/>
    <s v="Highline School District"/>
    <n v="3165"/>
    <s v="Hilltop Elementary"/>
    <n v="0.77180000000000004"/>
    <s v="Yes"/>
    <n v="430.86"/>
    <n v="0"/>
    <n v="430.86"/>
    <n v="1.18"/>
    <n v="1.18"/>
    <n v="430.86"/>
    <n v="1.264"/>
    <n v="72728"/>
    <n v="75419"/>
    <n v="108475.27"/>
    <n v="4013.679999999993"/>
    <n v="13659.84"/>
    <n v="0.2298"/>
    <n v="0.22339999999999999"/>
    <n v="43090.31"/>
    <n v="1874.82"/>
    <n v="418.83"/>
    <n v="2293.65"/>
    <n v="157872.91"/>
  </r>
  <r>
    <x v="97"/>
    <s v="Highline School District"/>
    <n v="3278"/>
    <s v="Madrona Elementary"/>
    <n v="0.74890000000000001"/>
    <s v="Yes"/>
    <n v="373.66"/>
    <n v="0"/>
    <n v="373.66"/>
    <n v="1.18"/>
    <n v="1.18"/>
    <n v="373.66"/>
    <n v="1.0960000000000001"/>
    <n v="72728"/>
    <n v="75419"/>
    <n v="94057.67"/>
    <n v="3480.2100000000064"/>
    <n v="13659.84"/>
    <n v="0.2298"/>
    <n v="0.22339999999999999"/>
    <n v="37363.120000000003"/>
    <n v="1625.63"/>
    <n v="363.17"/>
    <n v="1988.8000000000002"/>
    <n v="136889.79999999999"/>
  </r>
  <r>
    <x v="97"/>
    <s v="Highline School District"/>
    <n v="5672"/>
    <s v="Maritime High School"/>
    <n v="0.2833"/>
    <s v="No"/>
    <n v="81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3097"/>
    <s v="Marvista Elementary"/>
    <n v="0.36249999999999999"/>
    <s v="No"/>
    <n v="532.4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2734"/>
    <s v="McMicken Heights Elementary"/>
    <n v="0.76800000000000002"/>
    <s v="Yes"/>
    <n v="512.71"/>
    <n v="0"/>
    <n v="512.71"/>
    <n v="1.18"/>
    <n v="1.18"/>
    <n v="512.71"/>
    <n v="1.504"/>
    <n v="72728"/>
    <n v="75419"/>
    <n v="129071.84"/>
    <n v="4775.7699999999895"/>
    <n v="13659.84"/>
    <n v="0.2298"/>
    <n v="0.22339999999999999"/>
    <n v="51272.02"/>
    <n v="2230.79"/>
    <n v="498.36"/>
    <n v="2729.15"/>
    <n v="187848.77999999997"/>
  </r>
  <r>
    <x v="97"/>
    <s v="Highline School District"/>
    <n v="2984"/>
    <s v="Midway Elementary"/>
    <n v="0.84119999999999995"/>
    <s v="Yes"/>
    <n v="516"/>
    <n v="0"/>
    <n v="516"/>
    <n v="1.18"/>
    <n v="1.18"/>
    <n v="516"/>
    <n v="1.514"/>
    <n v="72728"/>
    <n v="75419"/>
    <n v="129930.03"/>
    <n v="4807.5199999999895"/>
    <n v="13659.84"/>
    <n v="0.2298"/>
    <n v="0.22339999999999999"/>
    <n v="51612.92"/>
    <n v="2245.63"/>
    <n v="501.67"/>
    <n v="2747.3"/>
    <n v="189097.77"/>
  </r>
  <r>
    <x v="97"/>
    <s v="Highline School District"/>
    <n v="3279"/>
    <s v="Mount Rainier High School"/>
    <n v="0.60729999999999995"/>
    <s v="Yes"/>
    <n v="1712.9199999999998"/>
    <n v="0"/>
    <n v="1712.9199999999998"/>
    <n v="1.18"/>
    <n v="1.18"/>
    <n v="1712.9199999999998"/>
    <n v="5.0250000000000004"/>
    <n v="72728"/>
    <n v="75419"/>
    <n v="431240.68"/>
    <n v="15956.280000000028"/>
    <n v="13659.84"/>
    <n v="0.2298"/>
    <n v="0.22339999999999999"/>
    <n v="171304.44"/>
    <n v="7453.28"/>
    <n v="1665.06"/>
    <n v="9118.34"/>
    <n v="627619.74"/>
  </r>
  <r>
    <x v="97"/>
    <s v="Highline School District"/>
    <n v="2144"/>
    <s v="Mount View Elementary"/>
    <n v="0.79749999999999999"/>
    <s v="Yes"/>
    <n v="389.14"/>
    <n v="0"/>
    <n v="389.14"/>
    <n v="1.18"/>
    <n v="1.18"/>
    <n v="389.14"/>
    <n v="1.141"/>
    <n v="72728"/>
    <n v="75419"/>
    <n v="97919.52"/>
    <n v="3623.1100000000006"/>
    <n v="13659.84"/>
    <n v="0.2298"/>
    <n v="0.22339999999999999"/>
    <n v="38897.19"/>
    <n v="1692.38"/>
    <n v="378.08"/>
    <n v="2070.46"/>
    <n v="142510.28"/>
  </r>
  <r>
    <x v="97"/>
    <s v="Highline School District"/>
    <n v="1972"/>
    <s v="New Start"/>
    <n v="0.79369999999999996"/>
    <s v="Yes"/>
    <n v="84.539999999999992"/>
    <n v="0"/>
    <n v="84.539999999999992"/>
    <n v="1.18"/>
    <n v="1.18"/>
    <n v="84.539999999999992"/>
    <n v="0.248"/>
    <n v="72728"/>
    <n v="75419"/>
    <n v="21283.119999999999"/>
    <n v="787.5"/>
    <n v="13659.84"/>
    <n v="0.2298"/>
    <n v="0.22339999999999999"/>
    <n v="8454.43"/>
    <n v="367.84"/>
    <n v="82.18"/>
    <n v="450.02"/>
    <n v="30975.07"/>
  </r>
  <r>
    <x v="97"/>
    <s v="Highline School District"/>
    <n v="2983"/>
    <s v="North Hill Elementary"/>
    <n v="0.39839999999999998"/>
    <s v="No"/>
    <n v="491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3333"/>
    <s v="Pacific Middle School"/>
    <n v="0.7661"/>
    <s v="Yes"/>
    <n v="645.84"/>
    <n v="0"/>
    <n v="645.84"/>
    <n v="1.18"/>
    <n v="1.18"/>
    <n v="645.84"/>
    <n v="1.8939999999999999"/>
    <n v="72728"/>
    <n v="75419"/>
    <n v="162541.26"/>
    <n v="6014.1699999999837"/>
    <n v="13659.84"/>
    <n v="0.2298"/>
    <n v="0.22339999999999999"/>
    <n v="64567.28"/>
    <n v="2809.26"/>
    <n v="627.59"/>
    <n v="3436.8500000000004"/>
    <n v="236559.56"/>
  </r>
  <r>
    <x v="97"/>
    <s v="Highline School District"/>
    <n v="3335"/>
    <s v="Parkside Elementary"/>
    <n v="0.75119999999999998"/>
    <s v="Yes"/>
    <n v="445.14"/>
    <n v="0"/>
    <n v="445.14"/>
    <n v="1.18"/>
    <n v="1.18"/>
    <n v="445.14"/>
    <n v="1.306"/>
    <n v="72728"/>
    <n v="75419"/>
    <n v="112079.67"/>
    <n v="4147.0400000000081"/>
    <n v="13659.84"/>
    <n v="0.2298"/>
    <n v="0.22339999999999999"/>
    <n v="44522.11"/>
    <n v="1937.11"/>
    <n v="432.75"/>
    <n v="2369.8599999999997"/>
    <n v="163118.68"/>
  </r>
  <r>
    <x v="97"/>
    <s v="Highline School District"/>
    <n v="2270"/>
    <s v="Puget Sound Skills Center"/>
    <n v="0.51280000000000003"/>
    <s v="Yes"/>
    <n v="364.96"/>
    <n v="0"/>
    <n v="364.96"/>
    <n v="1.18"/>
    <n v="1.18"/>
    <n v="364.96"/>
    <n v="1.071"/>
    <n v="72728"/>
    <n v="75419"/>
    <n v="91912.19"/>
    <n v="3400.8300000000017"/>
    <n v="13659.84"/>
    <n v="0.2298"/>
    <n v="0.22339999999999999"/>
    <n v="36510.86"/>
    <n v="1588.55"/>
    <n v="354.88"/>
    <n v="1943.4299999999998"/>
    <n v="133767.31"/>
  </r>
  <r>
    <x v="97"/>
    <s v="Highline School District"/>
    <n v="3553"/>
    <s v="Raisbeck Aviation High School"/>
    <n v="0.29930000000000001"/>
    <s v="No"/>
    <n v="404.650000000000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1973"/>
    <s v="Satellite High School"/>
    <n v="0"/>
    <s v="No"/>
    <n v="97.2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3382"/>
    <s v="Seahurst Elementary School"/>
    <n v="0.6331"/>
    <s v="Yes"/>
    <n v="295.57"/>
    <n v="0"/>
    <n v="295.57"/>
    <n v="1.18"/>
    <n v="1.18"/>
    <n v="295.57"/>
    <n v="0.86699999999999999"/>
    <n v="72728"/>
    <n v="75419"/>
    <n v="74405.11"/>
    <n v="2753.0500000000029"/>
    <n v="13659.84"/>
    <n v="0.2298"/>
    <n v="0.22339999999999999"/>
    <n v="29556.41"/>
    <n v="1285.97"/>
    <n v="287.29000000000002"/>
    <n v="1573.26"/>
    <n v="108287.83"/>
  </r>
  <r>
    <x v="97"/>
    <s v="Highline School District"/>
    <n v="2842"/>
    <s v="Shorewood Elementary"/>
    <n v="0.56140000000000001"/>
    <s v="Yes"/>
    <n v="452.86"/>
    <n v="0"/>
    <n v="452.86"/>
    <n v="1.18"/>
    <n v="1.18"/>
    <n v="452.86"/>
    <n v="1.3280000000000001"/>
    <n v="72728"/>
    <n v="75419"/>
    <n v="113967.69"/>
    <n v="4216.8999999999942"/>
    <n v="13659.84"/>
    <n v="0.2298"/>
    <n v="0.22339999999999999"/>
    <n v="45272.1"/>
    <n v="1969.74"/>
    <n v="440.04"/>
    <n v="2409.7800000000002"/>
    <n v="165866.47"/>
  </r>
  <r>
    <x v="97"/>
    <s v="Highline School District"/>
    <n v="2927"/>
    <s v="Sylvester Middle School"/>
    <n v="0.48509999999999998"/>
    <s v="No"/>
    <n v="604.9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97"/>
    <s v="Highline School District"/>
    <n v="3483"/>
    <s v="Tyee High School"/>
    <n v="0.80410000000000004"/>
    <s v="Yes"/>
    <n v="628.53000000000009"/>
    <n v="0"/>
    <n v="628.53000000000009"/>
    <n v="1.18"/>
    <n v="1.18"/>
    <n v="628.53000000000009"/>
    <n v="1.8440000000000001"/>
    <n v="72728"/>
    <n v="75419"/>
    <n v="158250.31"/>
    <n v="5855.3999999999942"/>
    <n v="13659.84"/>
    <n v="0.2298"/>
    <n v="0.22339999999999999"/>
    <n v="62862.76"/>
    <n v="2735.1"/>
    <n v="611.02"/>
    <n v="3346.12"/>
    <n v="230314.59"/>
  </r>
  <r>
    <x v="97"/>
    <s v="Highline School District"/>
    <n v="2639"/>
    <s v="White Center Heights Elementary"/>
    <n v="0.69499999999999995"/>
    <s v="Yes"/>
    <n v="535"/>
    <n v="0"/>
    <n v="535"/>
    <n v="1.18"/>
    <n v="1.18"/>
    <n v="535"/>
    <n v="1.569"/>
    <n v="72728"/>
    <n v="75419"/>
    <n v="134650.07"/>
    <n v="4982.1699999999837"/>
    <n v="13659.84"/>
    <n v="0.2298"/>
    <n v="0.22339999999999999"/>
    <n v="53487.89"/>
    <n v="2327.1999999999998"/>
    <n v="519.9"/>
    <n v="2847.1"/>
    <n v="195967.23"/>
  </r>
  <r>
    <x v="98"/>
    <s v="Hockinson School District"/>
    <n v="5311"/>
    <s v="Hockinson Heights Elementary School"/>
    <n v="0.20449999999999999"/>
    <s v="No"/>
    <n v="871.1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98"/>
    <s v="Hockinson School District"/>
    <n v="4568"/>
    <s v="Hockinson High School"/>
    <n v="0.18099999999999999"/>
    <s v="No"/>
    <n v="656.3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98"/>
    <s v="Hockinson School District"/>
    <n v="3319"/>
    <s v="Hockinson Middle School"/>
    <n v="0.21379999999999999"/>
    <s v="No"/>
    <n v="472.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99"/>
    <s v="Hood Canal School District"/>
    <n v="2310"/>
    <s v="Hood Canal Elementary School"/>
    <n v="0.75590000000000002"/>
    <s v="Yes"/>
    <n v="326.95"/>
    <n v="0"/>
    <n v="326.95"/>
    <n v="1"/>
    <n v="1"/>
    <n v="326.95"/>
    <n v="0.95899999999999996"/>
    <n v="72728"/>
    <n v="75419"/>
    <n v="69746.149999999994"/>
    <n v="2580.6700000000128"/>
    <n v="13659.84"/>
    <n v="0.2298"/>
    <n v="0.22339999999999999"/>
    <n v="29703.97"/>
    <n v="1205.45"/>
    <n v="269.3"/>
    <n v="1474.75"/>
    <n v="103505.54000000001"/>
  </r>
  <r>
    <x v="100"/>
    <s v="Hoquiam School District"/>
    <n v="2972"/>
    <s v="Central Elementary School"/>
    <n v="0.77"/>
    <s v="Yes"/>
    <n v="242.36"/>
    <n v="0"/>
    <n v="242.36"/>
    <n v="1"/>
    <n v="1"/>
    <n v="242.36"/>
    <n v="0.71099999999999997"/>
    <n v="72728"/>
    <n v="75419"/>
    <n v="51709.61"/>
    <n v="1913.3000000000029"/>
    <n v="13659.84"/>
    <n v="0.2298"/>
    <n v="0.22339999999999999"/>
    <n v="22022.45"/>
    <n v="893.72"/>
    <n v="199.66"/>
    <n v="1093.3800000000001"/>
    <n v="76738.740000000005"/>
  </r>
  <r>
    <x v="100"/>
    <s v="Hoquiam School District"/>
    <n v="2268"/>
    <s v="Emerson Elementary"/>
    <n v="0.7087"/>
    <s v="Yes"/>
    <n v="246.76"/>
    <n v="0"/>
    <n v="246.76"/>
    <n v="1"/>
    <n v="1"/>
    <n v="246.76"/>
    <n v="0.72399999999999998"/>
    <n v="72728"/>
    <n v="75419"/>
    <n v="52655.07"/>
    <n v="1948.2900000000009"/>
    <n v="13659.84"/>
    <n v="0.2298"/>
    <n v="0.22339999999999999"/>
    <n v="22425.11"/>
    <n v="910.06"/>
    <n v="203.31"/>
    <n v="1113.3699999999999"/>
    <n v="78141.84"/>
  </r>
  <r>
    <x v="100"/>
    <s v="Hoquiam School District"/>
    <n v="3622"/>
    <s v="Hoquiam High School"/>
    <n v="0.64249999999999996"/>
    <s v="Yes"/>
    <n v="461.49"/>
    <n v="0"/>
    <n v="461.49"/>
    <n v="1"/>
    <n v="1"/>
    <n v="461.49"/>
    <n v="1.3540000000000001"/>
    <n v="72728"/>
    <n v="75419"/>
    <n v="98473.71"/>
    <n v="3643.6199999999953"/>
    <n v="13659.84"/>
    <n v="0.2298"/>
    <n v="0.22339999999999999"/>
    <n v="41938.67"/>
    <n v="1701.96"/>
    <n v="380.22"/>
    <n v="2082.1800000000003"/>
    <n v="146138.18"/>
  </r>
  <r>
    <x v="100"/>
    <s v="Hoquiam School District"/>
    <n v="5191"/>
    <s v="Hoquiam Homelink School"/>
    <n v="0.64"/>
    <s v="Yes"/>
    <n v="93.13"/>
    <n v="0"/>
    <n v="93.13"/>
    <n v="1"/>
    <n v="1"/>
    <n v="93.13"/>
    <n v="0.27300000000000002"/>
    <n v="72728"/>
    <n v="75419"/>
    <n v="19854.740000000002"/>
    <n v="734.64999999999782"/>
    <n v="13659.84"/>
    <n v="0.2298"/>
    <n v="0.22339999999999999"/>
    <n v="8455.8799999999992"/>
    <n v="343.16"/>
    <n v="76.66"/>
    <n v="419.82000000000005"/>
    <n v="29465.09"/>
  </r>
  <r>
    <x v="100"/>
    <s v="Hoquiam School District"/>
    <n v="2391"/>
    <s v="Hoquiam Middle School"/>
    <n v="0.74680000000000002"/>
    <s v="Yes"/>
    <n v="371.91"/>
    <n v="0"/>
    <n v="371.91"/>
    <n v="1"/>
    <n v="1"/>
    <n v="371.91"/>
    <n v="1.091"/>
    <n v="72728"/>
    <n v="75419"/>
    <n v="79346.25"/>
    <n v="2935.8800000000047"/>
    <n v="13659.84"/>
    <n v="0.2298"/>
    <n v="0.22339999999999999"/>
    <n v="33792.53"/>
    <n v="1371.37"/>
    <n v="306.36"/>
    <n v="1677.73"/>
    <n v="117752.39"/>
  </r>
  <r>
    <x v="100"/>
    <s v="Hoquiam School District"/>
    <n v="3621"/>
    <s v="Lincoln Elementary"/>
    <n v="0.74980000000000002"/>
    <s v="Yes"/>
    <n v="207.56"/>
    <n v="0"/>
    <n v="207.56"/>
    <n v="1"/>
    <n v="1"/>
    <n v="207.56"/>
    <n v="0.60899999999999999"/>
    <n v="72728"/>
    <n v="75419"/>
    <n v="44291.35"/>
    <n v="1638.8199999999997"/>
    <n v="13659.84"/>
    <n v="0.2298"/>
    <n v="0.22339999999999999"/>
    <n v="18863.11"/>
    <n v="765.5"/>
    <n v="171.01"/>
    <n v="936.51"/>
    <n v="65729.789999999994"/>
  </r>
  <r>
    <x v="101"/>
    <s v="Impact | Commencement Bay Elementary"/>
    <n v="5661"/>
    <s v="Impact Public Schools"/>
    <n v="0.57850000000000001"/>
    <s v="Yes"/>
    <n v="330.86"/>
    <n v="0"/>
    <n v="330.86"/>
    <n v="1.1200000000000001"/>
    <n v="1.1200000000000001"/>
    <n v="330.86"/>
    <n v="0.97099999999999997"/>
    <n v="72728"/>
    <n v="75419"/>
    <n v="79093.149999999994"/>
    <n v="2926.5200000000041"/>
    <n v="13659.84"/>
    <n v="0.2298"/>
    <n v="0.22339999999999999"/>
    <n v="32093.1"/>
    <n v="1366.99"/>
    <n v="305.39"/>
    <n v="1672.38"/>
    <n v="115785.15000000001"/>
  </r>
  <r>
    <x v="102"/>
    <s v="Impact | Puget Sound Elementary"/>
    <n v="5517"/>
    <s v="Impact | Puget Sound Elementary"/>
    <n v="0.61629999999999996"/>
    <s v="Yes"/>
    <n v="594.57000000000005"/>
    <n v="0"/>
    <n v="594.57000000000005"/>
    <n v="1.18"/>
    <n v="1.18"/>
    <n v="594.57000000000005"/>
    <n v="1.744"/>
    <n v="72728"/>
    <n v="75419"/>
    <n v="149668.41"/>
    <n v="5537.859999999986"/>
    <n v="13659.84"/>
    <n v="0.2298"/>
    <n v="0.22339999999999999"/>
    <n v="59453.72"/>
    <n v="2586.77"/>
    <n v="577.88"/>
    <n v="3164.65"/>
    <n v="217824.63999999998"/>
  </r>
  <r>
    <x v="103"/>
    <s v="Impact | Salish Sea Elementary"/>
    <n v="5608"/>
    <s v="Impact | Salish Sea Elementary"/>
    <n v="0.52390000000000003"/>
    <s v="Yes"/>
    <n v="337.57"/>
    <n v="0"/>
    <n v="337.57"/>
    <n v="1.18"/>
    <n v="1.18"/>
    <n v="337.57"/>
    <n v="0.99"/>
    <n v="72728"/>
    <n v="75419"/>
    <n v="84960.85"/>
    <n v="3143.6299999999901"/>
    <n v="13659.84"/>
    <n v="0.2298"/>
    <n v="0.22339999999999999"/>
    <n v="33749.53"/>
    <n v="1468.41"/>
    <n v="328.04"/>
    <n v="1796.45"/>
    <n v="123650.45999999999"/>
  </r>
  <r>
    <x v="104"/>
    <s v="Inchelium School District"/>
    <n v="4215"/>
    <s v="Inchelium Elementary School"/>
    <n v="0.79600000000000004"/>
    <s v="Yes"/>
    <n v="91.57"/>
    <n v="0"/>
    <n v="91.57"/>
    <n v="1"/>
    <n v="1"/>
    <n v="91.57"/>
    <n v="0.26900000000000002"/>
    <n v="72728"/>
    <n v="75419"/>
    <n v="19563.830000000002"/>
    <n v="723.87999999999738"/>
    <n v="13659.84"/>
    <n v="0.2298"/>
    <n v="0.22339999999999999"/>
    <n v="8331.98"/>
    <n v="338.13"/>
    <n v="75.540000000000006"/>
    <n v="413.67"/>
    <n v="29033.359999999997"/>
  </r>
  <r>
    <x v="104"/>
    <s v="Inchelium School District"/>
    <n v="2603"/>
    <s v="Inchelium High School"/>
    <n v="0.7631"/>
    <s v="Yes"/>
    <n v="61.33"/>
    <n v="0"/>
    <n v="61.33"/>
    <n v="1"/>
    <n v="1"/>
    <n v="61.33"/>
    <n v="0.18"/>
    <n v="72728"/>
    <n v="75419"/>
    <n v="13091.04"/>
    <n v="484.3799999999992"/>
    <n v="13659.84"/>
    <n v="0.2298"/>
    <n v="0.22339999999999999"/>
    <n v="5575.3"/>
    <n v="226.26"/>
    <n v="50.55"/>
    <n v="276.81"/>
    <n v="19427.530000000002"/>
  </r>
  <r>
    <x v="104"/>
    <s v="Inchelium School District"/>
    <n v="4214"/>
    <s v="Inchelium Middle School"/>
    <n v="0.79120000000000001"/>
    <s v="Yes"/>
    <n v="46.65"/>
    <n v="0"/>
    <n v="46.65"/>
    <n v="1"/>
    <n v="1"/>
    <n v="46.65"/>
    <n v="0.13700000000000001"/>
    <n v="72728"/>
    <n v="75419"/>
    <n v="9963.74"/>
    <n v="368.65999999999985"/>
    <n v="13659.84"/>
    <n v="0.2298"/>
    <n v="0.22339999999999999"/>
    <n v="4243.42"/>
    <n v="172.21"/>
    <n v="38.47"/>
    <n v="210.68"/>
    <n v="14786.5"/>
  </r>
  <r>
    <x v="105"/>
    <s v="Index School District"/>
    <n v="2948"/>
    <s v="Index Elementary School"/>
    <n v="0.46029999999999999"/>
    <s v="No"/>
    <n v="19.64999999999999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746"/>
    <s v="Apollo Elementary"/>
    <n v="0.14810000000000001"/>
    <s v="No"/>
    <n v="51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460"/>
    <s v="Beaver Lake Middle School"/>
    <n v="7.0999999999999994E-2"/>
    <s v="No"/>
    <n v="808.6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440"/>
    <s v="Briarwood Elementary"/>
    <n v="0.1265"/>
    <s v="No"/>
    <n v="612.1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565"/>
    <s v="Cascade Ridge Elementary"/>
    <n v="1.6400000000000001E-2"/>
    <s v="No"/>
    <n v="410.6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673"/>
    <s v="CEDAR TRAILS ELEMENTARY"/>
    <n v="0.1154"/>
    <s v="No"/>
    <n v="390.6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300"/>
    <s v="Challenger Elementary"/>
    <n v="0.12130000000000001"/>
    <s v="No"/>
    <n v="423.8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2738"/>
    <s v="Clark Elementary"/>
    <n v="0.22459999999999999"/>
    <s v="No"/>
    <n v="584.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674"/>
    <s v="COUGAR MOUNTAIN MIDDLE SCHOOL"/>
    <n v="9.4700000000000006E-2"/>
    <s v="No"/>
    <n v="634.8300000000000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375"/>
    <s v="Cougar Ridge Elementary"/>
    <n v="6.6400000000000001E-2"/>
    <s v="No"/>
    <n v="481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201"/>
    <s v="Creekside Elementary"/>
    <n v="2.1499999999999998E-2"/>
    <s v="No"/>
    <n v="632.2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376"/>
    <s v="Discovery Elementary"/>
    <n v="2.6200000000000001E-2"/>
    <s v="No"/>
    <n v="548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493"/>
    <s v="Endeavour Elementary School"/>
    <n v="7.7100000000000002E-2"/>
    <s v="No"/>
    <n v="496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437"/>
    <s v="Gibson Ek High School"/>
    <n v="0.1179"/>
    <s v="No"/>
    <n v="185.540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056"/>
    <s v="Grand Ridge Elementary"/>
    <n v="5.6399999999999999E-2"/>
    <s v="No"/>
    <n v="564.6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385"/>
    <s v="Issaquah High School"/>
    <n v="0.10829999999999999"/>
    <s v="No"/>
    <n v="2403.8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038"/>
    <s v="Issaquah Middle School"/>
    <n v="0.19270000000000001"/>
    <s v="No"/>
    <n v="785.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1624"/>
    <s v="Issaquah Special Services"/>
    <n v="0.1671"/>
    <s v="No"/>
    <n v="52.9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673"/>
    <s v="Issaquah Valley Elementary"/>
    <n v="0.21290000000000001"/>
    <s v="No"/>
    <n v="604.57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962"/>
    <s v="Liberty Sr High School"/>
    <n v="0.12889999999999999"/>
    <s v="No"/>
    <n v="1463.84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637"/>
    <s v="Maple Hills Elementary"/>
    <n v="0.1046"/>
    <s v="No"/>
    <n v="440.3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636"/>
    <s v="Maywood Middle School"/>
    <n v="0.13950000000000001"/>
    <s v="No"/>
    <n v="822.3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592"/>
    <s v="Newcastle Elementary School"/>
    <n v="0.1022"/>
    <s v="No"/>
    <n v="488.9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5200"/>
    <s v="Pacific Cascade Middle School"/>
    <n v="7.1599999999999997E-2"/>
    <s v="No"/>
    <n v="687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879"/>
    <s v="Pine Lake Middle School"/>
    <n v="3.3000000000000002E-2"/>
    <s v="No"/>
    <n v="902.6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4495"/>
    <s v="Skyline High School"/>
    <n v="5.2600000000000001E-2"/>
    <s v="No"/>
    <n v="2156.07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386"/>
    <s v="Sunny Hills Elementary"/>
    <n v="7.3599999999999999E-2"/>
    <s v="No"/>
    <n v="565.4199999999999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6"/>
    <s v="Issaquah School District"/>
    <n v="3228"/>
    <s v="Sunset Elementary"/>
    <n v="0.1331"/>
    <s v="No"/>
    <n v="536.8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07"/>
    <s v="Kahlotus School District"/>
    <n v="3214"/>
    <s v="Kahlotus Elem &amp; High"/>
    <n v="0.31619999999999998"/>
    <s v="Yes"/>
    <n v="48.97"/>
    <n v="0"/>
    <n v="48.97"/>
    <n v="1"/>
    <n v="1.04"/>
    <n v="48.97"/>
    <n v="0.14399999999999999"/>
    <n v="72728"/>
    <n v="75419"/>
    <n v="10472.83"/>
    <n v="821.92000000000007"/>
    <n v="13659.84"/>
    <n v="0.2298"/>
    <n v="0.22339999999999999"/>
    <n v="4557.29"/>
    <n v="188.25"/>
    <n v="42.06"/>
    <n v="230.31"/>
    <n v="16082.349999999999"/>
  </r>
  <r>
    <x v="108"/>
    <s v="Kalama School District"/>
    <n v="2915"/>
    <s v="Kalama Elem School"/>
    <n v="0.32769999999999999"/>
    <s v="No"/>
    <n v="560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08"/>
    <s v="Kalama School District"/>
    <n v="5545"/>
    <s v="Kalama High School"/>
    <n v="0.31909999999999999"/>
    <s v="No"/>
    <n v="352.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08"/>
    <s v="Kalama School District"/>
    <n v="2561"/>
    <s v="Kalama Middle School"/>
    <n v="0.34379999999999999"/>
    <s v="No"/>
    <n v="235.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09"/>
    <s v="Keller School District"/>
    <n v="2602"/>
    <s v="Keller Elementary School"/>
    <n v="0.90839999999999999"/>
    <s v="Yes"/>
    <n v="33.29"/>
    <n v="0"/>
    <n v="33.29"/>
    <n v="1"/>
    <n v="1"/>
    <n v="33.29"/>
    <n v="9.8000000000000004E-2"/>
    <n v="72728"/>
    <n v="75419"/>
    <n v="7127.34"/>
    <n v="263.72000000000025"/>
    <n v="13659.84"/>
    <n v="0.2298"/>
    <n v="0.22339999999999999"/>
    <n v="3035.44"/>
    <n v="123.18"/>
    <n v="27.52"/>
    <n v="150.70000000000002"/>
    <n v="10577.2"/>
  </r>
  <r>
    <x v="110"/>
    <s v="Kelso School District"/>
    <n v="3323"/>
    <s v="Barnes Elementary"/>
    <n v="0.85060000000000002"/>
    <s v="Yes"/>
    <n v="362.39"/>
    <n v="0"/>
    <n v="362.39"/>
    <n v="1"/>
    <n v="1"/>
    <n v="362.39"/>
    <n v="1.0629999999999999"/>
    <n v="72728"/>
    <n v="75419"/>
    <n v="77309.86"/>
    <n v="2860.5399999999936"/>
    <n v="13659.84"/>
    <n v="0.2298"/>
    <n v="0.22339999999999999"/>
    <n v="32925.26"/>
    <n v="1336.17"/>
    <n v="298.5"/>
    <n v="1634.67"/>
    <n v="114730.32999999999"/>
  </r>
  <r>
    <x v="110"/>
    <s v="Kelso School District"/>
    <n v="3082"/>
    <s v="Butler Acres Elementary"/>
    <n v="0.56179999999999997"/>
    <s v="Yes"/>
    <n v="420.53"/>
    <n v="0"/>
    <n v="420.53"/>
    <n v="1"/>
    <n v="1"/>
    <n v="420.53"/>
    <n v="1.234"/>
    <n v="72728"/>
    <n v="75419"/>
    <n v="89746.35"/>
    <n v="3320.6999999999971"/>
    <n v="13659.84"/>
    <n v="0.2298"/>
    <n v="0.22339999999999999"/>
    <n v="38221.800000000003"/>
    <n v="1551.12"/>
    <n v="346.52"/>
    <n v="1897.6399999999999"/>
    <n v="133186.49000000002"/>
  </r>
  <r>
    <x v="110"/>
    <s v="Kelso School District"/>
    <n v="2913"/>
    <s v="Carrolls Elementary"/>
    <n v="0.41899999999999998"/>
    <s v="No"/>
    <n v="107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0"/>
    <s v="Kelso School District"/>
    <n v="3322"/>
    <s v="Coweeman Middle School"/>
    <n v="0.59760000000000002"/>
    <s v="Yes"/>
    <n v="558.33000000000004"/>
    <n v="0"/>
    <n v="558.33000000000004"/>
    <n v="1"/>
    <n v="1"/>
    <n v="558.33000000000004"/>
    <n v="1.6379999999999999"/>
    <n v="72728"/>
    <n v="75419"/>
    <n v="119128.46"/>
    <n v="4407.8600000000006"/>
    <n v="13659.84"/>
    <n v="0.2298"/>
    <n v="0.22339999999999999"/>
    <n v="50735.25"/>
    <n v="2058.94"/>
    <n v="459.97"/>
    <n v="2518.91"/>
    <n v="176790.48"/>
  </r>
  <r>
    <x v="110"/>
    <s v="Kelso School District"/>
    <n v="2916"/>
    <s v="Huntington Middle School"/>
    <n v="0.66439999999999999"/>
    <s v="Yes"/>
    <n v="538.92999999999995"/>
    <n v="0"/>
    <n v="538.92999999999995"/>
    <n v="1"/>
    <n v="1"/>
    <n v="538.92999999999995"/>
    <n v="1.581"/>
    <n v="72728"/>
    <n v="75419"/>
    <n v="114982.97"/>
    <n v="4254.4700000000012"/>
    <n v="13659.84"/>
    <n v="0.2298"/>
    <n v="0.22339999999999999"/>
    <n v="48969.74"/>
    <n v="1987.29"/>
    <n v="443.96"/>
    <n v="2431.25"/>
    <n v="170638.43"/>
  </r>
  <r>
    <x v="110"/>
    <s v="Kelso School District"/>
    <n v="5547"/>
    <s v="Kelso Goal Oriented Learning Design"/>
    <n v="0.85329999999999995"/>
    <s v="Yes"/>
    <n v="25.19"/>
    <n v="0"/>
    <n v="25.19"/>
    <n v="1"/>
    <n v="1"/>
    <n v="25.19"/>
    <n v="7.3999999999999996E-2"/>
    <n v="72728"/>
    <n v="75419"/>
    <n v="5381.87"/>
    <n v="199.14000000000033"/>
    <n v="13659.84"/>
    <n v="0.2298"/>
    <n v="0.22339999999999999"/>
    <n v="2292.0700000000002"/>
    <n v="93.02"/>
    <n v="20.78"/>
    <n v="113.8"/>
    <n v="7986.880000000001"/>
  </r>
  <r>
    <x v="110"/>
    <s v="Kelso School District"/>
    <n v="2266"/>
    <s v="Kelso High School"/>
    <n v="0.56869999999999998"/>
    <s v="Yes"/>
    <n v="1432.82"/>
    <n v="0"/>
    <n v="1432.82"/>
    <n v="1"/>
    <n v="1"/>
    <n v="1432.82"/>
    <n v="4.2030000000000003"/>
    <n v="72728"/>
    <n v="75419"/>
    <n v="305675.78000000003"/>
    <n v="11310.27999999997"/>
    <n v="13659.84"/>
    <n v="0.2298"/>
    <n v="0.22339999999999999"/>
    <n v="130183.32"/>
    <n v="5283.1"/>
    <n v="1180.24"/>
    <n v="6463.34"/>
    <n v="453632.72000000003"/>
  </r>
  <r>
    <x v="110"/>
    <s v="Kelso School District"/>
    <n v="5194"/>
    <s v="Kelso Virtual Academy"/>
    <n v="0.57040000000000002"/>
    <s v="Yes"/>
    <n v="211.02999999999997"/>
    <n v="0"/>
    <n v="211.02999999999997"/>
    <n v="1"/>
    <n v="1"/>
    <n v="211.02999999999997"/>
    <n v="0.61899999999999999"/>
    <n v="72728"/>
    <n v="75419"/>
    <n v="45018.63"/>
    <n v="1665.7300000000032"/>
    <n v="13659.84"/>
    <n v="0.2298"/>
    <n v="0.22339999999999999"/>
    <n v="19172.849999999999"/>
    <n v="778.07"/>
    <n v="173.82"/>
    <n v="951.8900000000001"/>
    <n v="66809.099999999991"/>
  </r>
  <r>
    <x v="110"/>
    <s v="Kelso School District"/>
    <n v="5675"/>
    <s v="Lexington Elementary"/>
    <n v="0.62070000000000003"/>
    <s v="Yes"/>
    <n v="805.36"/>
    <n v="0"/>
    <n v="805.36"/>
    <n v="1"/>
    <n v="1"/>
    <n v="805.36"/>
    <n v="2.3620000000000001"/>
    <n v="72728"/>
    <n v="75419"/>
    <n v="171783.54"/>
    <n v="6356.1399999999849"/>
    <n v="13659.84"/>
    <n v="0.2298"/>
    <n v="0.22339999999999999"/>
    <n v="73160.36"/>
    <n v="2968.99"/>
    <n v="663.27"/>
    <n v="3632.2599999999998"/>
    <n v="254932.30000000002"/>
  </r>
  <r>
    <x v="110"/>
    <s v="Kelso School District"/>
    <n v="1934"/>
    <s v="Loowit High School"/>
    <n v="0.67689999999999995"/>
    <s v="Yes"/>
    <n v="6.44"/>
    <n v="0"/>
    <n v="6.44"/>
    <n v="1"/>
    <n v="1"/>
    <n v="6.44"/>
    <n v="1.9E-2"/>
    <n v="72728"/>
    <n v="75419"/>
    <n v="1381.83"/>
    <n v="51.130000000000109"/>
    <n v="13659.84"/>
    <n v="0.2298"/>
    <n v="0.22339999999999999"/>
    <n v="588.5"/>
    <n v="23.88"/>
    <n v="5.33"/>
    <n v="29.21"/>
    <n v="2050.67"/>
  </r>
  <r>
    <x v="110"/>
    <s v="Kelso School District"/>
    <n v="2596"/>
    <s v="Rose Valley Elementary"/>
    <n v="0.3992"/>
    <s v="No"/>
    <n v="164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0"/>
    <s v="Kelso School District"/>
    <n v="2624"/>
    <s v="Wallace Elementary"/>
    <n v="0.83079999999999998"/>
    <s v="Yes"/>
    <n v="342.25"/>
    <n v="0"/>
    <n v="342.25"/>
    <n v="1"/>
    <n v="1"/>
    <n v="342.25"/>
    <n v="1.004"/>
    <n v="72728"/>
    <n v="75419"/>
    <n v="73018.91"/>
    <n v="2701.7699999999895"/>
    <n v="13659.84"/>
    <n v="0.2298"/>
    <n v="0.22339999999999999"/>
    <n v="31097.8"/>
    <n v="1262.01"/>
    <n v="281.93"/>
    <n v="1543.94"/>
    <n v="108362.42"/>
  </r>
  <r>
    <x v="111"/>
    <s v="Kennewick School District"/>
    <n v="4418"/>
    <s v="Amistad Elementary School"/>
    <n v="0.92610000000000003"/>
    <s v="Yes"/>
    <n v="653"/>
    <n v="0"/>
    <n v="653"/>
    <n v="1"/>
    <n v="1"/>
    <n v="653"/>
    <n v="1.915"/>
    <n v="72728"/>
    <n v="75419"/>
    <n v="139274.12"/>
    <n v="5153.2700000000186"/>
    <n v="13659.84"/>
    <n v="0.2298"/>
    <n v="0.22339999999999999"/>
    <n v="59315.03"/>
    <n v="2407.12"/>
    <n v="537.75"/>
    <n v="2944.87"/>
    <n v="206687.29"/>
  </r>
  <r>
    <x v="111"/>
    <s v="Kennewick School District"/>
    <n v="5520"/>
    <s v="Amon Creek Elementary"/>
    <n v="0.25119999999999998"/>
    <s v="No"/>
    <n v="739.1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4072"/>
    <s v="Canyon View Elementary School"/>
    <n v="0.67459999999999998"/>
    <s v="Yes"/>
    <n v="401.93"/>
    <n v="0"/>
    <n v="401.93"/>
    <n v="1"/>
    <n v="1"/>
    <n v="401.93"/>
    <n v="1.179"/>
    <n v="72728"/>
    <n v="75419"/>
    <n v="85746.31"/>
    <n v="3172.6900000000023"/>
    <n v="13659.84"/>
    <n v="0.2298"/>
    <n v="0.22339999999999999"/>
    <n v="36518.230000000003"/>
    <n v="1481.98"/>
    <n v="331.07"/>
    <n v="1813.05"/>
    <n v="127250.28000000001"/>
  </r>
  <r>
    <x v="111"/>
    <s v="Kennewick School District"/>
    <n v="4202"/>
    <s v="Cascade Elementary School"/>
    <n v="0.59450000000000003"/>
    <s v="Yes"/>
    <n v="534.34"/>
    <n v="0"/>
    <n v="534.34"/>
    <n v="1"/>
    <n v="1"/>
    <n v="534.34"/>
    <n v="1.5669999999999999"/>
    <n v="72728"/>
    <n v="75419"/>
    <n v="113964.78"/>
    <n v="4216.7900000000081"/>
    <n v="13659.84"/>
    <n v="0.2298"/>
    <n v="0.22339999999999999"/>
    <n v="48536.11"/>
    <n v="1969.69"/>
    <n v="440.03"/>
    <n v="2409.7200000000003"/>
    <n v="169127.40000000002"/>
  </r>
  <r>
    <x v="111"/>
    <s v="Kennewick School District"/>
    <n v="5439"/>
    <s v="Chinook Middle School"/>
    <n v="0.49390000000000001"/>
    <s v="Yes"/>
    <n v="888.35"/>
    <n v="0"/>
    <n v="888.35"/>
    <n v="1"/>
    <n v="1"/>
    <n v="888.35"/>
    <n v="2.6059999999999999"/>
    <n v="72728"/>
    <n v="75419"/>
    <n v="189529.17"/>
    <n v="7012.7399999999907"/>
    <n v="13659.84"/>
    <n v="0.2298"/>
    <n v="0.22339999999999999"/>
    <n v="80717.990000000005"/>
    <n v="3275.7"/>
    <n v="731.79"/>
    <n v="4007.49"/>
    <n v="281267.39"/>
  </r>
  <r>
    <x v="111"/>
    <s v="Kennewick School District"/>
    <n v="5220"/>
    <s v="Cottonwood Elementary"/>
    <n v="0.1862"/>
    <s v="No"/>
    <n v="450.1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4028"/>
    <s v="Desert Hills Middle School"/>
    <n v="0.27229999999999999"/>
    <s v="No"/>
    <n v="881.2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2824"/>
    <s v="Eastgate Elementary School"/>
    <n v="0.85329999999999995"/>
    <s v="Yes"/>
    <n v="490.71"/>
    <n v="0"/>
    <n v="490.71"/>
    <n v="1"/>
    <n v="1"/>
    <n v="490.71"/>
    <n v="1.4390000000000001"/>
    <n v="72728"/>
    <n v="75419"/>
    <n v="104655.59"/>
    <n v="3872.3500000000058"/>
    <n v="13659.84"/>
    <n v="0.2298"/>
    <n v="0.22339999999999999"/>
    <n v="44571.45"/>
    <n v="1808.8"/>
    <n v="404.09"/>
    <n v="2212.89"/>
    <n v="155312.28"/>
  </r>
  <r>
    <x v="111"/>
    <s v="Kennewick School District"/>
    <n v="3315"/>
    <s v="Edison Elementary School - Kennewick"/>
    <n v="0.80369999999999997"/>
    <s v="Yes"/>
    <n v="324.57"/>
    <n v="0"/>
    <n v="324.57"/>
    <n v="1"/>
    <n v="1"/>
    <n v="324.57"/>
    <n v="0.95199999999999996"/>
    <n v="72728"/>
    <n v="75419"/>
    <n v="69237.06"/>
    <n v="2561.8300000000017"/>
    <n v="13659.84"/>
    <n v="0.2298"/>
    <n v="0.22339999999999999"/>
    <n v="29487.16"/>
    <n v="1196.6500000000001"/>
    <n v="267.33"/>
    <n v="1463.98"/>
    <n v="102750.03"/>
  </r>
  <r>
    <x v="111"/>
    <s v="Kennewick School District"/>
    <n v="5727"/>
    <s v="Endeavor High School"/>
    <n v="0.68510000000000004"/>
    <s v="Yes"/>
    <n v="158.76999999999998"/>
    <n v="0"/>
    <n v="158.76999999999998"/>
    <n v="1"/>
    <n v="1"/>
    <n v="158.76999999999998"/>
    <n v="0.46600000000000003"/>
    <n v="72728"/>
    <n v="75419"/>
    <n v="33891.25"/>
    <n v="1254"/>
    <n v="13659.84"/>
    <n v="0.2298"/>
    <n v="0.22339999999999999"/>
    <n v="14433.84"/>
    <n v="585.75"/>
    <n v="130.86000000000001"/>
    <n v="716.61"/>
    <n v="50295.7"/>
  </r>
  <r>
    <x v="111"/>
    <s v="Kennewick School District"/>
    <n v="5521"/>
    <s v="Fuerza Elementary"/>
    <n v="0.67810000000000004"/>
    <s v="Yes"/>
    <n v="586.14"/>
    <n v="0"/>
    <n v="586.14"/>
    <n v="1"/>
    <n v="1"/>
    <n v="586.14"/>
    <n v="1.7190000000000001"/>
    <n v="72728"/>
    <n v="75419"/>
    <n v="125019.43"/>
    <n v="4625.8300000000017"/>
    <n v="13659.84"/>
    <n v="0.2298"/>
    <n v="0.22339999999999999"/>
    <n v="53244.14"/>
    <n v="2160.75"/>
    <n v="482.71"/>
    <n v="2643.46"/>
    <n v="185532.86000000002"/>
  </r>
  <r>
    <x v="111"/>
    <s v="Kennewick School District"/>
    <n v="3077"/>
    <s v="Hawthorne Elementary School - Kennewick"/>
    <n v="0.78439999999999999"/>
    <s v="Yes"/>
    <n v="471.13"/>
    <n v="0"/>
    <n v="471.13"/>
    <n v="1"/>
    <n v="1"/>
    <n v="471.13"/>
    <n v="1.3819999999999999"/>
    <n v="72728"/>
    <n v="75419"/>
    <n v="100510.1"/>
    <n v="3718.9599999999919"/>
    <n v="13659.84"/>
    <n v="0.2298"/>
    <n v="0.22339999999999999"/>
    <n v="42805.94"/>
    <n v="1737.15"/>
    <n v="388.08"/>
    <n v="2125.23"/>
    <n v="149160.23000000001"/>
  </r>
  <r>
    <x v="111"/>
    <s v="Kennewick School District"/>
    <n v="3267"/>
    <s v="Highlands Middle School"/>
    <n v="0.82579999999999998"/>
    <s v="Yes"/>
    <n v="742.76"/>
    <n v="0"/>
    <n v="742.76"/>
    <n v="1"/>
    <n v="1"/>
    <n v="742.76"/>
    <n v="2.1789999999999998"/>
    <n v="72728"/>
    <n v="75419"/>
    <n v="158474.31"/>
    <n v="5863.6900000000023"/>
    <n v="13659.84"/>
    <n v="0.2298"/>
    <n v="0.22339999999999999"/>
    <n v="67492.14"/>
    <n v="2738.97"/>
    <n v="611.89"/>
    <n v="3350.8599999999997"/>
    <n v="235181"/>
  </r>
  <r>
    <x v="111"/>
    <s v="Kennewick School District"/>
    <n v="4429"/>
    <s v="Horse Heaven Hills Middle School"/>
    <n v="0.61660000000000004"/>
    <s v="Yes"/>
    <n v="833.85"/>
    <n v="0"/>
    <n v="833.85"/>
    <n v="1"/>
    <n v="1"/>
    <n v="833.85"/>
    <n v="2.4460000000000002"/>
    <n v="72728"/>
    <n v="75419"/>
    <n v="177892.69"/>
    <n v="6582.179999999993"/>
    <n v="13659.84"/>
    <n v="0.2298"/>
    <n v="0.22339999999999999"/>
    <n v="75762.17"/>
    <n v="3074.58"/>
    <n v="686.86"/>
    <n v="3761.44"/>
    <n v="263998.48"/>
  </r>
  <r>
    <x v="111"/>
    <s v="Kennewick School District"/>
    <n v="3731"/>
    <s v="Kamiakin High School"/>
    <n v="0.41549999999999998"/>
    <s v="No"/>
    <n v="1784.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2826"/>
    <s v="Kennewick High School"/>
    <n v="0.6845"/>
    <s v="Yes"/>
    <n v="1721.36"/>
    <n v="0"/>
    <n v="1721.36"/>
    <n v="1"/>
    <n v="1"/>
    <n v="1721.36"/>
    <n v="5.0490000000000004"/>
    <n v="72728"/>
    <n v="75419"/>
    <n v="367203.67"/>
    <n v="13586.860000000044"/>
    <n v="13659.84"/>
    <n v="0.2298"/>
    <n v="0.22339999999999999"/>
    <n v="156387.24"/>
    <n v="6346.51"/>
    <n v="1417.81"/>
    <n v="7764.32"/>
    <n v="544942.09"/>
  </r>
  <r>
    <x v="111"/>
    <s v="Kennewick School District"/>
    <n v="1884"/>
    <s v="Legacy High School"/>
    <n v="0.68769999999999998"/>
    <s v="Yes"/>
    <n v="220.38"/>
    <n v="0"/>
    <n v="220.38"/>
    <n v="1"/>
    <n v="1"/>
    <n v="220.38"/>
    <n v="0.64600000000000002"/>
    <n v="72728"/>
    <n v="75419"/>
    <n v="46982.29"/>
    <n v="1738.3799999999974"/>
    <n v="13659.84"/>
    <n v="0.2298"/>
    <n v="0.22339999999999999"/>
    <n v="20009.14"/>
    <n v="812.01"/>
    <n v="181.4"/>
    <n v="993.41"/>
    <n v="69723.22"/>
  </r>
  <r>
    <x v="111"/>
    <s v="Kennewick School District"/>
    <n v="4181"/>
    <s v="Lincoln Elementary School"/>
    <n v="0.58509999999999995"/>
    <s v="Yes"/>
    <n v="435.71"/>
    <n v="0"/>
    <n v="435.71"/>
    <n v="1"/>
    <n v="1"/>
    <n v="435.71"/>
    <n v="1.278"/>
    <n v="72728"/>
    <n v="75419"/>
    <n v="92946.38"/>
    <n v="3439.0999999999913"/>
    <n v="13659.84"/>
    <n v="0.2298"/>
    <n v="0.22339999999999999"/>
    <n v="39584.65"/>
    <n v="1606.42"/>
    <n v="358.87"/>
    <n v="1965.29"/>
    <n v="137935.42000000001"/>
  </r>
  <r>
    <x v="111"/>
    <s v="Kennewick School District"/>
    <n v="1941"/>
    <s v="Mid-Columbia Parent Partnership"/>
    <n v="0.34229999999999999"/>
    <s v="No"/>
    <n v="449.7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3472"/>
    <s v="Park Middle School"/>
    <n v="0.88770000000000004"/>
    <s v="Yes"/>
    <n v="685.92"/>
    <n v="0"/>
    <n v="685.92"/>
    <n v="1"/>
    <n v="1"/>
    <n v="685.92"/>
    <n v="2.012"/>
    <n v="72728"/>
    <n v="75419"/>
    <n v="146328.74"/>
    <n v="5414.2900000000081"/>
    <n v="13659.84"/>
    <n v="0.2298"/>
    <n v="0.22339999999999999"/>
    <n v="62319.49"/>
    <n v="2529.0500000000002"/>
    <n v="564.99"/>
    <n v="3094.04"/>
    <n v="217156.56"/>
  </r>
  <r>
    <x v="111"/>
    <s v="Kennewick School District"/>
    <n v="5106"/>
    <s v="Phoenix High School"/>
    <n v="0.63959999999999995"/>
    <s v="Yes"/>
    <n v="57.480000000000004"/>
    <n v="0"/>
    <n v="57.480000000000004"/>
    <n v="1"/>
    <n v="1"/>
    <n v="57.480000000000004"/>
    <n v="0.16900000000000001"/>
    <n v="72728"/>
    <n v="75419"/>
    <n v="12291.03"/>
    <n v="454.77999999999884"/>
    <n v="13659.84"/>
    <n v="0.2298"/>
    <n v="0.22339999999999999"/>
    <n v="5234.59"/>
    <n v="212.43"/>
    <n v="47.46"/>
    <n v="259.89"/>
    <n v="18240.29"/>
  </r>
  <r>
    <x v="111"/>
    <s v="Kennewick School District"/>
    <n v="4446"/>
    <s v="Ridge View Elementary School"/>
    <n v="0.34689999999999999"/>
    <s v="No"/>
    <n v="328.9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5438"/>
    <s v="Sage Crest Elementary"/>
    <n v="0.36430000000000001"/>
    <s v="No"/>
    <n v="619.6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4073"/>
    <s v="Southgate Elementary School"/>
    <n v="0.64939999999999998"/>
    <s v="Yes"/>
    <n v="439.01"/>
    <n v="0"/>
    <n v="439.01"/>
    <n v="1"/>
    <n v="1"/>
    <n v="439.01"/>
    <n v="1.288"/>
    <n v="72728"/>
    <n v="75419"/>
    <n v="93673.66"/>
    <n v="3466.0099999999948"/>
    <n v="13659.84"/>
    <n v="0.2298"/>
    <n v="0.22339999999999999"/>
    <n v="39894.39"/>
    <n v="1618.99"/>
    <n v="361.68"/>
    <n v="1980.67"/>
    <n v="139014.73000000001"/>
  </r>
  <r>
    <x v="111"/>
    <s v="Kennewick School District"/>
    <n v="4484"/>
    <s v="Southridge High School"/>
    <n v="0.53110000000000002"/>
    <s v="Yes"/>
    <n v="1565.67"/>
    <n v="0"/>
    <n v="1565.67"/>
    <n v="1"/>
    <n v="1"/>
    <n v="1565.67"/>
    <n v="4.593"/>
    <n v="72728"/>
    <n v="75419"/>
    <n v="334039.7"/>
    <n v="12359.76999999996"/>
    <n v="13659.84"/>
    <n v="0.2298"/>
    <n v="0.22339999999999999"/>
    <n v="142263.14000000001"/>
    <n v="5773.32"/>
    <n v="1289.76"/>
    <n v="7063.08"/>
    <n v="495725.69"/>
  </r>
  <r>
    <x v="111"/>
    <s v="Kennewick School District"/>
    <n v="4136"/>
    <s v="Sunset View Elementary School"/>
    <n v="0.55549999999999999"/>
    <s v="Yes"/>
    <n v="382.92"/>
    <n v="0"/>
    <n v="382.92"/>
    <n v="1"/>
    <n v="1"/>
    <n v="382.92"/>
    <n v="1.123"/>
    <n v="72728"/>
    <n v="75419"/>
    <n v="81673.539999999994"/>
    <n v="3022"/>
    <n v="13659.84"/>
    <n v="0.2298"/>
    <n v="0.22339999999999999"/>
    <n v="34783.69"/>
    <n v="1411.59"/>
    <n v="315.35000000000002"/>
    <n v="1726.94"/>
    <n v="121206.17"/>
  </r>
  <r>
    <x v="111"/>
    <s v="Kennewick School District"/>
    <n v="4118"/>
    <s v="Tri-Tech Skills Center"/>
    <n v="0.38369999999999999"/>
    <s v="No"/>
    <n v="524.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1"/>
    <s v="Kennewick School District"/>
    <n v="3369"/>
    <s v="Vista Elementary School"/>
    <n v="0.69450000000000001"/>
    <s v="Yes"/>
    <n v="358.45"/>
    <n v="0"/>
    <n v="358.45"/>
    <n v="1"/>
    <n v="1"/>
    <n v="358.45"/>
    <n v="1.0509999999999999"/>
    <n v="72728"/>
    <n v="75419"/>
    <n v="76437.13"/>
    <n v="2828.2399999999907"/>
    <n v="13659.84"/>
    <n v="0.2298"/>
    <n v="0.22339999999999999"/>
    <n v="32553.57"/>
    <n v="1321.09"/>
    <n v="295.13"/>
    <n v="1616.2199999999998"/>
    <n v="113435.16"/>
  </r>
  <r>
    <x v="111"/>
    <s v="Kennewick School District"/>
    <n v="3144"/>
    <s v="Washington Elementary School"/>
    <n v="0.74299999999999999"/>
    <s v="Yes"/>
    <n v="410.04"/>
    <n v="0"/>
    <n v="410.04"/>
    <n v="1"/>
    <n v="1"/>
    <n v="410.04"/>
    <n v="1.2030000000000001"/>
    <n v="72728"/>
    <n v="75419"/>
    <n v="87491.78"/>
    <n v="3237.2799999999988"/>
    <n v="13659.84"/>
    <n v="0.2298"/>
    <n v="0.22339999999999999"/>
    <n v="37261.61"/>
    <n v="1512.15"/>
    <n v="337.81"/>
    <n v="1849.96"/>
    <n v="129840.63"/>
  </r>
  <r>
    <x v="111"/>
    <s v="Kennewick School District"/>
    <n v="2825"/>
    <s v="Westgate Elementary School"/>
    <n v="0.84550000000000003"/>
    <s v="Yes"/>
    <n v="430.14"/>
    <n v="0"/>
    <n v="430.14"/>
    <n v="1"/>
    <n v="1"/>
    <n v="430.14"/>
    <n v="1.262"/>
    <n v="72728"/>
    <n v="75419"/>
    <n v="91782.74"/>
    <n v="3396.0399999999936"/>
    <n v="13659.84"/>
    <n v="0.2298"/>
    <n v="0.22339999999999999"/>
    <n v="39089.07"/>
    <n v="1586.31"/>
    <n v="354.38"/>
    <n v="1940.69"/>
    <n v="136208.53999999998"/>
  </r>
  <r>
    <x v="112"/>
    <s v="Kent School District"/>
    <n v="4353"/>
    <s v="Carriage Crest Elementary School"/>
    <n v="0.25840000000000002"/>
    <s v="No"/>
    <n v="414.4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440"/>
    <s v="Cedar Heights Middle School"/>
    <n v="0.48880000000000001"/>
    <s v="No"/>
    <n v="610.7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676"/>
    <s v="Cedar Valley Elementary School"/>
    <n v="0.48099999999999998"/>
    <s v="No"/>
    <n v="230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388"/>
    <s v="Covington Elementary School"/>
    <n v="0.52990000000000004"/>
    <s v="Yes"/>
    <n v="599.42999999999995"/>
    <n v="0"/>
    <n v="599.42999999999995"/>
    <n v="1.18"/>
    <n v="1.18"/>
    <n v="599.42999999999995"/>
    <n v="1.758"/>
    <n v="72728"/>
    <n v="75419"/>
    <n v="150869.87"/>
    <n v="5582.320000000007"/>
    <n v="13659.84"/>
    <n v="0.2298"/>
    <n v="0.22339999999999999"/>
    <n v="59930.99"/>
    <n v="2607.54"/>
    <n v="582.52"/>
    <n v="3190.06"/>
    <n v="219573.24"/>
  </r>
  <r>
    <x v="112"/>
    <s v="Kent School District"/>
    <n v="4126"/>
    <s v="Crestwood Elementary School"/>
    <n v="0.36070000000000002"/>
    <s v="No"/>
    <n v="487.8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2851"/>
    <s v="East Hill Elementary School"/>
    <n v="0.754"/>
    <s v="Yes"/>
    <n v="479.05"/>
    <n v="0"/>
    <n v="479.05"/>
    <n v="1.18"/>
    <n v="1.18"/>
    <n v="479.05"/>
    <n v="1.405"/>
    <n v="72728"/>
    <n v="75419"/>
    <n v="120575.75"/>
    <n v="4461.4100000000035"/>
    <n v="13659.84"/>
    <n v="0.2298"/>
    <n v="0.22339999999999999"/>
    <n v="47897.06"/>
    <n v="2083.9499999999998"/>
    <n v="465.55"/>
    <n v="2549.5"/>
    <n v="175483.72"/>
  </r>
  <r>
    <x v="112"/>
    <s v="Kent School District"/>
    <n v="4545"/>
    <s v="Emerald Park Elementary School"/>
    <n v="0.4839"/>
    <s v="No"/>
    <n v="396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678"/>
    <s v="Fairwood Elementary School"/>
    <n v="0.39040000000000002"/>
    <s v="No"/>
    <n v="371.3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413"/>
    <s v="George T. Daniel Elementary School"/>
    <n v="0.7772"/>
    <s v="Yes"/>
    <n v="485.31"/>
    <n v="0"/>
    <n v="485.31"/>
    <n v="1.18"/>
    <n v="1.18"/>
    <n v="485.31"/>
    <n v="1.4239999999999999"/>
    <n v="72728"/>
    <n v="75419"/>
    <n v="122206.31"/>
    <n v="4521.7400000000052"/>
    <n v="13659.84"/>
    <n v="0.2298"/>
    <n v="0.22339999999999999"/>
    <n v="48544.78"/>
    <n v="2112.13"/>
    <n v="471.85"/>
    <n v="2583.98"/>
    <n v="177856.81000000003"/>
  </r>
  <r>
    <x v="112"/>
    <s v="Kent School District"/>
    <n v="4489"/>
    <s v="Glenridge Elementary"/>
    <n v="0.51339999999999997"/>
    <s v="Yes"/>
    <n v="444.46"/>
    <n v="0"/>
    <n v="444.46"/>
    <n v="1.18"/>
    <n v="1.18"/>
    <n v="444.46"/>
    <n v="1.304"/>
    <n v="72728"/>
    <n v="75419"/>
    <n v="111908.03"/>
    <n v="4140.6900000000023"/>
    <n v="13659.84"/>
    <n v="0.2298"/>
    <n v="0.22339999999999999"/>
    <n v="44453.93"/>
    <n v="1934.15"/>
    <n v="432.09"/>
    <n v="2366.2400000000002"/>
    <n v="162868.88999999998"/>
  </r>
  <r>
    <x v="112"/>
    <s v="Kent School District"/>
    <n v="3708"/>
    <s v="Grass Lake Elementary School"/>
    <n v="0.28189999999999998"/>
    <s v="No"/>
    <n v="388.3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345"/>
    <s v="Horizon Elementary School"/>
    <n v="0.52590000000000003"/>
    <s v="Yes"/>
    <n v="388.19"/>
    <n v="0"/>
    <n v="388.19"/>
    <n v="1.18"/>
    <n v="1.18"/>
    <n v="388.19"/>
    <n v="1.139"/>
    <n v="72728"/>
    <n v="75419"/>
    <n v="97747.89"/>
    <n v="3616.75"/>
    <n v="13659.84"/>
    <n v="0.2298"/>
    <n v="0.22339999999999999"/>
    <n v="38829"/>
    <n v="1689.41"/>
    <n v="377.41"/>
    <n v="2066.8200000000002"/>
    <n v="142260.46000000002"/>
  </r>
  <r>
    <x v="112"/>
    <s v="Kent School District"/>
    <n v="5275"/>
    <s v="iGrad"/>
    <n v="0.62109999999999999"/>
    <s v="Yes"/>
    <n v="309.87"/>
    <n v="0"/>
    <n v="309.87"/>
    <n v="1.18"/>
    <n v="1.18"/>
    <n v="309.87"/>
    <n v="0.90900000000000003"/>
    <n v="72728"/>
    <n v="75419"/>
    <n v="78009.509999999995"/>
    <n v="2886.4199999999983"/>
    <n v="13659.84"/>
    <n v="0.2298"/>
    <n v="0.22339999999999999"/>
    <n v="30988.21"/>
    <n v="1348.27"/>
    <n v="301.2"/>
    <n v="1649.47"/>
    <n v="113533.61"/>
  </r>
  <r>
    <x v="112"/>
    <s v="Kent School District"/>
    <n v="4301"/>
    <s v="Jenkins Creek Elementary School"/>
    <n v="0.40770000000000001"/>
    <s v="No"/>
    <n v="436.6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520"/>
    <s v="Kent Elementary School"/>
    <n v="0.74299999999999999"/>
    <s v="Yes"/>
    <n v="591.29"/>
    <n v="0"/>
    <n v="591.29"/>
    <n v="1.18"/>
    <n v="1.18"/>
    <n v="591.29"/>
    <n v="1.734"/>
    <n v="72728"/>
    <n v="75419"/>
    <n v="148810.22"/>
    <n v="5506.1000000000058"/>
    <n v="13659.84"/>
    <n v="0.2298"/>
    <n v="0.22339999999999999"/>
    <n v="59112.81"/>
    <n v="2571.94"/>
    <n v="574.57000000000005"/>
    <n v="3146.51"/>
    <n v="216575.64"/>
  </r>
  <r>
    <x v="112"/>
    <s v="Kent School District"/>
    <n v="5676"/>
    <s v="Kent Laboratory Academy"/>
    <n v="0.39290000000000003"/>
    <s v="No"/>
    <n v="343.7899999999999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5729"/>
    <s v="Kent Virtual Academy"/>
    <n v="0.65820000000000001"/>
    <s v="Yes"/>
    <n v="181.04999999999998"/>
    <n v="0"/>
    <n v="181.04999999999998"/>
    <n v="1.18"/>
    <n v="1.18"/>
    <n v="181.04999999999998"/>
    <n v="0.53100000000000003"/>
    <n v="72728"/>
    <n v="75419"/>
    <n v="45569.91"/>
    <n v="1686.1299999999974"/>
    <n v="13659.84"/>
    <n v="0.2298"/>
    <n v="0.22339999999999999"/>
    <n v="18102.02"/>
    <n v="787.6"/>
    <n v="175.95"/>
    <n v="963.55"/>
    <n v="66321.61"/>
  </r>
  <r>
    <x v="112"/>
    <s v="Kent School District"/>
    <n v="4492"/>
    <s v="Kentlake High School"/>
    <n v="0.47249999999999998"/>
    <s v="No"/>
    <n v="1410.5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2797"/>
    <s v="Kent-Meridian High School"/>
    <n v="0.72770000000000001"/>
    <s v="Yes"/>
    <n v="2090.29"/>
    <n v="0"/>
    <n v="2090.29"/>
    <n v="1.18"/>
    <n v="1.18"/>
    <n v="2090.29"/>
    <n v="6.1319999999999997"/>
    <n v="72728"/>
    <n v="75419"/>
    <n v="526242.35"/>
    <n v="19471.430000000051"/>
    <n v="13659.84"/>
    <n v="0.2298"/>
    <n v="0.22339999999999999"/>
    <n v="209042.55"/>
    <n v="9095.23"/>
    <n v="2031.87"/>
    <n v="11127.099999999999"/>
    <n v="765883.42999999993"/>
  </r>
  <r>
    <x v="112"/>
    <s v="Kent School District"/>
    <n v="3640"/>
    <s v="Kentridge High School"/>
    <n v="0.36330000000000001"/>
    <s v="No"/>
    <n v="2011.34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128"/>
    <s v="Kentwood High School"/>
    <n v="0.4304"/>
    <s v="No"/>
    <n v="1721.6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550"/>
    <s v="Lake Youngs Elementary School"/>
    <n v="0.31240000000000001"/>
    <s v="No"/>
    <n v="495.8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294"/>
    <s v="Martin Sortun Elementary School"/>
    <n v="0.5494"/>
    <s v="Yes"/>
    <n v="541.63"/>
    <n v="0"/>
    <n v="541.63"/>
    <n v="1.18"/>
    <n v="1.18"/>
    <n v="541.63"/>
    <n v="1.589"/>
    <n v="72728"/>
    <n v="75419"/>
    <n v="136366.45000000001"/>
    <n v="5045.679999999993"/>
    <n v="13659.84"/>
    <n v="0.2298"/>
    <n v="0.22339999999999999"/>
    <n v="54169.7"/>
    <n v="2356.87"/>
    <n v="526.52"/>
    <n v="2883.39"/>
    <n v="198465.22000000003"/>
  </r>
  <r>
    <x v="112"/>
    <s v="Kent School District"/>
    <n v="4127"/>
    <s v="Mattson Middle School"/>
    <n v="0.46"/>
    <s v="No"/>
    <n v="610.42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4465"/>
    <s v="Meadow Ridge Elementary School"/>
    <n v="0.67589999999999995"/>
    <s v="Yes"/>
    <n v="325.37"/>
    <n v="0"/>
    <n v="325.37"/>
    <n v="1.18"/>
    <n v="1.18"/>
    <n v="325.37"/>
    <n v="0.95399999999999996"/>
    <n v="72728"/>
    <n v="75419"/>
    <n v="81871.360000000001"/>
    <n v="3029.3199999999924"/>
    <n v="13659.84"/>
    <n v="0.2298"/>
    <n v="0.22339999999999999"/>
    <n v="32522.28"/>
    <n v="1415.01"/>
    <n v="316.11"/>
    <n v="1731.12"/>
    <n v="119154.07999999999"/>
  </r>
  <r>
    <x v="112"/>
    <s v="Kent School District"/>
    <n v="3764"/>
    <s v="Meeker Middle School"/>
    <n v="0.64049999999999996"/>
    <s v="Yes"/>
    <n v="597.49"/>
    <n v="0"/>
    <n v="597.49"/>
    <n v="1.18"/>
    <n v="1.18"/>
    <n v="597.49"/>
    <n v="1.7529999999999999"/>
    <n v="72728"/>
    <n v="75419"/>
    <n v="150440.78"/>
    <n v="5566.4400000000023"/>
    <n v="13659.84"/>
    <n v="0.2298"/>
    <n v="0.22339999999999999"/>
    <n v="59760.53"/>
    <n v="2600.12"/>
    <n v="580.87"/>
    <n v="3180.99"/>
    <n v="218948.74"/>
  </r>
  <r>
    <x v="112"/>
    <s v="Kent School District"/>
    <n v="2565"/>
    <s v="Meridian Elementary School"/>
    <n v="0.46689999999999998"/>
    <s v="No"/>
    <n v="523.2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233"/>
    <s v="Meridian Middle School"/>
    <n v="0.61160000000000003"/>
    <s v="Yes"/>
    <n v="554.14"/>
    <n v="0"/>
    <n v="554.14"/>
    <n v="1.18"/>
    <n v="1.18"/>
    <n v="554.14"/>
    <n v="1.625"/>
    <n v="72728"/>
    <n v="75419"/>
    <n v="139455.94"/>
    <n v="5159.9899999999907"/>
    <n v="13659.84"/>
    <n v="0.2298"/>
    <n v="0.22339999999999999"/>
    <n v="55396.959999999999"/>
    <n v="2410.27"/>
    <n v="538.45000000000005"/>
    <n v="2948.7200000000003"/>
    <n v="202961.61"/>
  </r>
  <r>
    <x v="112"/>
    <s v="Kent School District"/>
    <n v="5016"/>
    <s v="Mill Creek Middle School"/>
    <n v="0.77090000000000003"/>
    <s v="Yes"/>
    <n v="790.56"/>
    <n v="0"/>
    <n v="790.56"/>
    <n v="1.18"/>
    <n v="1.18"/>
    <n v="790.56"/>
    <n v="2.319"/>
    <n v="72728"/>
    <n v="75419"/>
    <n v="199014.35"/>
    <n v="7363.7099999999919"/>
    <n v="13659.84"/>
    <n v="0.2298"/>
    <n v="0.22339999999999999"/>
    <n v="79055.72"/>
    <n v="3439.63"/>
    <n v="768.41"/>
    <n v="4208.04"/>
    <n v="289641.82"/>
  </r>
  <r>
    <x v="112"/>
    <s v="Kent School District"/>
    <n v="4581"/>
    <s v="Millennium Elementary School"/>
    <n v="0.72389999999999999"/>
    <s v="Yes"/>
    <n v="495.7"/>
    <n v="0"/>
    <n v="495.7"/>
    <n v="1.18"/>
    <n v="1.18"/>
    <n v="495.7"/>
    <n v="1.454"/>
    <n v="72728"/>
    <n v="75419"/>
    <n v="124780.88"/>
    <n v="4617.0099999999948"/>
    <n v="13659.84"/>
    <n v="0.2298"/>
    <n v="0.22339999999999999"/>
    <n v="49567.49"/>
    <n v="2156.63"/>
    <n v="481.79"/>
    <n v="2638.42"/>
    <n v="181603.80000000002"/>
  </r>
  <r>
    <x v="112"/>
    <s v="Kent School District"/>
    <n v="4356"/>
    <s v="Neely O Brien Elementary School"/>
    <n v="0.73329999999999995"/>
    <s v="Yes"/>
    <n v="542.94000000000005"/>
    <n v="0"/>
    <n v="542.94000000000005"/>
    <n v="1.18"/>
    <n v="1.18"/>
    <n v="542.94000000000005"/>
    <n v="1.593"/>
    <n v="72728"/>
    <n v="75419"/>
    <n v="136709.73000000001"/>
    <n v="5058.3799999999756"/>
    <n v="13659.84"/>
    <n v="0.2298"/>
    <n v="0.22339999999999999"/>
    <n v="54306.06"/>
    <n v="2362.8000000000002"/>
    <n v="527.85"/>
    <n v="2890.65"/>
    <n v="198964.81999999998"/>
  </r>
  <r>
    <x v="112"/>
    <s v="Kent School District"/>
    <n v="4485"/>
    <s v="Northwood Middle School"/>
    <n v="0.30640000000000001"/>
    <s v="No"/>
    <n v="544.2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5178"/>
    <s v="Panther Lake Elementary School"/>
    <n v="0.70399999999999996"/>
    <s v="Yes"/>
    <n v="534.29"/>
    <n v="0"/>
    <n v="534.29"/>
    <n v="1.18"/>
    <n v="1.18"/>
    <n v="534.29"/>
    <n v="1.5669999999999999"/>
    <n v="72728"/>
    <n v="75419"/>
    <n v="134478.44"/>
    <n v="4975.820000000007"/>
    <n v="13659.84"/>
    <n v="0.2298"/>
    <n v="0.22339999999999999"/>
    <n v="53419.71"/>
    <n v="2324.2399999999998"/>
    <n v="519.24"/>
    <n v="2843.4799999999996"/>
    <n v="195717.45"/>
  </r>
  <r>
    <x v="112"/>
    <s v="Kent School District"/>
    <n v="3491"/>
    <s v="Park Orchard Elementary School"/>
    <n v="0.71460000000000001"/>
    <s v="Yes"/>
    <n v="390.66"/>
    <n v="0"/>
    <n v="390.66"/>
    <n v="1.18"/>
    <n v="1.18"/>
    <n v="390.66"/>
    <n v="1.1459999999999999"/>
    <n v="72728"/>
    <n v="75419"/>
    <n v="98348.62"/>
    <n v="3638.9900000000052"/>
    <n v="13659.84"/>
    <n v="0.2298"/>
    <n v="0.22339999999999999"/>
    <n v="39067.64"/>
    <n v="1699.79"/>
    <n v="379.73"/>
    <n v="2079.52"/>
    <n v="143134.76999999999"/>
  </r>
  <r>
    <x v="112"/>
    <s v="Kent School District"/>
    <n v="3593"/>
    <s v="Pine Tree Elementary School"/>
    <n v="0.71450000000000002"/>
    <s v="Yes"/>
    <n v="407"/>
    <n v="0"/>
    <n v="407"/>
    <n v="1.18"/>
    <n v="1.18"/>
    <n v="407"/>
    <n v="1.194"/>
    <n v="72728"/>
    <n v="75419"/>
    <n v="102467.93"/>
    <n v="3791.4100000000035"/>
    <n v="13659.84"/>
    <n v="0.2298"/>
    <n v="0.22339999999999999"/>
    <n v="40703.980000000003"/>
    <n v="1770.99"/>
    <n v="395.64"/>
    <n v="2166.63"/>
    <n v="149129.95000000001"/>
  </r>
  <r>
    <x v="112"/>
    <s v="Kent School District"/>
    <n v="4293"/>
    <s v="Ridgewood Elementary School"/>
    <n v="0.17899999999999999"/>
    <s v="No"/>
    <n v="492.8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5677"/>
    <s v="River Ridge Elementary"/>
    <n v="0.72289999999999999"/>
    <s v="Yes"/>
    <n v="644.59"/>
    <n v="0"/>
    <n v="644.59"/>
    <n v="1.18"/>
    <n v="1.18"/>
    <n v="644.59"/>
    <n v="1.891"/>
    <n v="72728"/>
    <n v="75419"/>
    <n v="162283.79999999999"/>
    <n v="6004.6500000000233"/>
    <n v="13659.84"/>
    <n v="0.2298"/>
    <n v="0.22339999999999999"/>
    <n v="64465.01"/>
    <n v="2804.81"/>
    <n v="626.59"/>
    <n v="3431.4"/>
    <n v="236184.86000000002"/>
  </r>
  <r>
    <x v="112"/>
    <s v="Kent School District"/>
    <n v="4466"/>
    <s v="Sawyer Woods Elementary School"/>
    <n v="0.25030000000000002"/>
    <s v="No"/>
    <n v="417.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389"/>
    <s v="Scenic Hill Elementary School"/>
    <n v="0.7752"/>
    <s v="Yes"/>
    <n v="558.35"/>
    <n v="0"/>
    <n v="558.35"/>
    <n v="1.18"/>
    <n v="1.18"/>
    <n v="558.35"/>
    <n v="1.6379999999999999"/>
    <n v="72728"/>
    <n v="75419"/>
    <n v="140571.59"/>
    <n v="5201.2699999999895"/>
    <n v="13659.84"/>
    <n v="0.2298"/>
    <n v="0.22339999999999999"/>
    <n v="55840.13"/>
    <n v="2429.5500000000002"/>
    <n v="542.76"/>
    <n v="2972.3100000000004"/>
    <n v="204585.3"/>
  </r>
  <r>
    <x v="112"/>
    <s v="Kent School District"/>
    <n v="3707"/>
    <s v="Soos Creek Elementary School"/>
    <n v="0.44529999999999997"/>
    <s v="No"/>
    <n v="32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3677"/>
    <s v="Springbrook Elementary School"/>
    <n v="0.69930000000000003"/>
    <s v="Yes"/>
    <n v="382.82"/>
    <n v="0"/>
    <n v="382.82"/>
    <n v="1.18"/>
    <n v="1.18"/>
    <n v="382.82"/>
    <n v="1.123"/>
    <n v="72728"/>
    <n v="75419"/>
    <n v="96374.78"/>
    <n v="3565.9499999999971"/>
    <n v="13659.84"/>
    <n v="0.2298"/>
    <n v="0.22339999999999999"/>
    <n v="38283.56"/>
    <n v="1665.68"/>
    <n v="372.11"/>
    <n v="2037.79"/>
    <n v="140262.07999999999"/>
  </r>
  <r>
    <x v="112"/>
    <s v="Kent School District"/>
    <n v="4420"/>
    <s v="Sunrise Elementary School"/>
    <n v="0.37009999999999998"/>
    <s v="No"/>
    <n v="563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12"/>
    <s v="Kent School District"/>
    <n v="5440"/>
    <s v="The Outreach Program"/>
    <n v="0.63770000000000004"/>
    <s v="Yes"/>
    <n v="76.430000000000007"/>
    <n v="0"/>
    <n v="76.430000000000007"/>
    <n v="1.18"/>
    <n v="1.18"/>
    <n v="76.430000000000007"/>
    <n v="0.224"/>
    <n v="72728"/>
    <n v="75419"/>
    <n v="19223.46"/>
    <n v="711.29000000000087"/>
    <n v="13659.84"/>
    <n v="0.2298"/>
    <n v="0.22339999999999999"/>
    <n v="7636.26"/>
    <n v="332.25"/>
    <n v="74.22"/>
    <n v="406.47"/>
    <n v="27977.480000000003"/>
  </r>
  <r>
    <x v="113"/>
    <s v="Kettle Falls School District"/>
    <n v="5180"/>
    <s v="Columbia Virtual Academy - Kettle Falls"/>
    <n v="0.27010000000000001"/>
    <s v="No"/>
    <n v="303.12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13"/>
    <s v="Kettle Falls School District"/>
    <n v="2385"/>
    <s v="Kettle Falls Elementary School"/>
    <n v="0.56359999999999999"/>
    <s v="Yes"/>
    <n v="308.14"/>
    <n v="0"/>
    <n v="308.14"/>
    <n v="1"/>
    <n v="1.04"/>
    <n v="308.14"/>
    <n v="0.90400000000000003"/>
    <n v="72728"/>
    <n v="75419"/>
    <n v="65746.11"/>
    <n v="5159.8199999999924"/>
    <n v="13659.84"/>
    <n v="0.2298"/>
    <n v="0.22339999999999999"/>
    <n v="28609.66"/>
    <n v="1181.77"/>
    <n v="264.01"/>
    <n v="1445.78"/>
    <n v="100961.37"/>
  </r>
  <r>
    <x v="113"/>
    <s v="Kettle Falls School District"/>
    <n v="4206"/>
    <s v="Kettle Falls High School"/>
    <n v="0.59950000000000003"/>
    <s v="Yes"/>
    <n v="234.54999999999998"/>
    <n v="0"/>
    <n v="234.54999999999998"/>
    <n v="1"/>
    <n v="1.04"/>
    <n v="234.54999999999998"/>
    <n v="0.68799999999999994"/>
    <n v="72728"/>
    <n v="75419"/>
    <n v="50036.86"/>
    <n v="3926.9400000000023"/>
    <n v="13659.84"/>
    <n v="0.2298"/>
    <n v="0.22339999999999999"/>
    <n v="21773.72"/>
    <n v="899.4"/>
    <n v="200.93"/>
    <n v="1100.33"/>
    <n v="76837.850000000006"/>
  </r>
  <r>
    <x v="113"/>
    <s v="Kettle Falls School District"/>
    <n v="3198"/>
    <s v="Kettle Falls Middle School"/>
    <n v="0.63449999999999995"/>
    <s v="Yes"/>
    <n v="234.08"/>
    <n v="0"/>
    <n v="234.08"/>
    <n v="1"/>
    <n v="1.04"/>
    <n v="234.08"/>
    <n v="0.68700000000000006"/>
    <n v="72728"/>
    <n v="75419"/>
    <n v="49964.14"/>
    <n v="3921.2300000000032"/>
    <n v="13659.84"/>
    <n v="0.2298"/>
    <n v="0.22339999999999999"/>
    <n v="21742.07"/>
    <n v="898.09"/>
    <n v="200.63"/>
    <n v="1098.72"/>
    <n v="76726.16"/>
  </r>
  <r>
    <x v="114"/>
    <s v="Kiona-Benton City School District"/>
    <n v="5719"/>
    <s v="Kiona-Benton City Elementary"/>
    <n v="0.78029999999999999"/>
    <s v="Yes"/>
    <n v="658.86"/>
    <n v="0"/>
    <n v="658.86"/>
    <n v="1"/>
    <n v="1"/>
    <n v="658.86"/>
    <n v="1.9330000000000001"/>
    <n v="72728"/>
    <n v="75419"/>
    <n v="140583.22"/>
    <n v="5201.7099999999919"/>
    <n v="13659.84"/>
    <n v="0.2298"/>
    <n v="0.22339999999999999"/>
    <n v="59872.56"/>
    <n v="2429.75"/>
    <n v="542.80999999999995"/>
    <n v="2972.56"/>
    <n v="208630.05"/>
  </r>
  <r>
    <x v="114"/>
    <s v="Kiona-Benton City School District"/>
    <n v="2904"/>
    <s v="Kiona-Benton City High School"/>
    <n v="0.77170000000000005"/>
    <s v="Yes"/>
    <n v="409.09999999999997"/>
    <n v="0"/>
    <n v="409.09999999999997"/>
    <n v="1"/>
    <n v="1"/>
    <n v="409.09999999999997"/>
    <n v="1.2"/>
    <n v="72728"/>
    <n v="75419"/>
    <n v="87273.600000000006"/>
    <n v="3229.1999999999971"/>
    <n v="13659.84"/>
    <n v="0.2298"/>
    <n v="0.22339999999999999"/>
    <n v="37168.68"/>
    <n v="1508.38"/>
    <n v="336.97"/>
    <n v="1845.3500000000001"/>
    <n v="129516.83"/>
  </r>
  <r>
    <x v="114"/>
    <s v="Kiona-Benton City School District"/>
    <n v="3961"/>
    <s v="Kiona-Benton City Middle School"/>
    <n v="0.77510000000000001"/>
    <s v="Yes"/>
    <n v="316.07"/>
    <n v="0"/>
    <n v="316.07"/>
    <n v="1"/>
    <n v="1"/>
    <n v="316.07"/>
    <n v="0.92700000000000005"/>
    <n v="72728"/>
    <n v="75419"/>
    <n v="67418.86"/>
    <n v="2494.5500000000029"/>
    <n v="13659.84"/>
    <n v="0.2298"/>
    <n v="0.22339999999999999"/>
    <n v="28712.81"/>
    <n v="1165.22"/>
    <n v="260.31"/>
    <n v="1425.53"/>
    <n v="100051.75"/>
  </r>
  <r>
    <x v="115"/>
    <s v="Kittitas School District"/>
    <n v="2569"/>
    <s v="Kittitas Elementary School"/>
    <n v="0.47249999999999998"/>
    <s v="No"/>
    <n v="26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15"/>
    <s v="Kittitas School District"/>
    <n v="2766"/>
    <s v="Kittitas High School"/>
    <n v="0.50280000000000002"/>
    <s v="Yes"/>
    <n v="332.78999999999996"/>
    <n v="0"/>
    <n v="332.78999999999996"/>
    <n v="1"/>
    <n v="1"/>
    <n v="332.78999999999996"/>
    <n v="0.97599999999999998"/>
    <n v="72728"/>
    <n v="75419"/>
    <n v="70982.53"/>
    <n v="2626.4100000000035"/>
    <n v="13659.84"/>
    <n v="0.2298"/>
    <n v="0.22339999999999999"/>
    <n v="30230.53"/>
    <n v="1226.82"/>
    <n v="274.07"/>
    <n v="1500.8899999999999"/>
    <n v="105340.36"/>
  </r>
  <r>
    <x v="116"/>
    <s v="Klickitat School District"/>
    <n v="3494"/>
    <s v="Klickitat Elem &amp; High"/>
    <n v="0.3498"/>
    <s v="No"/>
    <n v="95.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17"/>
    <s v="La Conner School District"/>
    <n v="2522"/>
    <s v="La Conner Elementary"/>
    <n v="0.5111"/>
    <s v="Yes"/>
    <n v="230.43"/>
    <n v="0"/>
    <n v="230.43"/>
    <n v="1.1200000000000001"/>
    <n v="1.1600000000000001"/>
    <n v="230.43"/>
    <n v="0.67600000000000005"/>
    <n v="72728"/>
    <n v="75419"/>
    <n v="55063.82"/>
    <n v="4076.739999999998"/>
    <n v="13659.84"/>
    <n v="0.2298"/>
    <n v="0.22339999999999999"/>
    <n v="22798.46"/>
    <n v="985.68"/>
    <n v="220.2"/>
    <n v="1205.8799999999999"/>
    <n v="83144.899999999994"/>
  </r>
  <r>
    <x v="117"/>
    <s v="La Conner School District"/>
    <n v="2276"/>
    <s v="La Conner High School"/>
    <n v="0.56720000000000004"/>
    <s v="Yes"/>
    <n v="185.10999999999999"/>
    <n v="0"/>
    <n v="185.10999999999999"/>
    <n v="1.1200000000000001"/>
    <n v="1.1600000000000001"/>
    <n v="185.10999999999999"/>
    <n v="0.54300000000000004"/>
    <n v="72728"/>
    <n v="75419"/>
    <n v="44230.26"/>
    <n v="3274.6599999999962"/>
    <n v="13659.84"/>
    <n v="0.2298"/>
    <n v="0.22339999999999999"/>
    <n v="18312.97"/>
    <n v="791.75"/>
    <n v="176.88"/>
    <n v="968.63"/>
    <n v="66786.52"/>
  </r>
  <r>
    <x v="117"/>
    <s v="La Conner School District"/>
    <n v="3900"/>
    <s v="La Conner Middle"/>
    <n v="0.62460000000000004"/>
    <s v="Yes"/>
    <n v="118.74"/>
    <n v="0"/>
    <n v="118.74"/>
    <n v="1.1200000000000001"/>
    <n v="1.1600000000000001"/>
    <n v="118.74"/>
    <n v="0.34799999999999998"/>
    <n v="72728"/>
    <n v="75419"/>
    <n v="28346.47"/>
    <n v="2098.6699999999983"/>
    <n v="13659.84"/>
    <n v="0.2298"/>
    <n v="0.22339999999999999"/>
    <n v="11736.49"/>
    <n v="507.42"/>
    <n v="113.36"/>
    <n v="620.78"/>
    <n v="42802.409999999996"/>
  </r>
  <r>
    <x v="118"/>
    <s v="La Center School District"/>
    <n v="2558"/>
    <s v="La Center Elementary"/>
    <n v="0.25359999999999999"/>
    <s v="No"/>
    <n v="768.03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18"/>
    <s v="La Center School District"/>
    <n v="4431"/>
    <s v="La Center High School"/>
    <n v="0.23860000000000001"/>
    <s v="No"/>
    <n v="492.91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18"/>
    <s v="La Center School District"/>
    <n v="5326"/>
    <s v="La Center Home School Academy"/>
    <n v="0.2029"/>
    <s v="No"/>
    <n v="46.18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18"/>
    <s v="La Center School District"/>
    <n v="3371"/>
    <s v="La Center Middle School"/>
    <n v="0.25869999999999999"/>
    <s v="No"/>
    <n v="405.14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19"/>
    <s v="LaCrosse School District"/>
    <n v="2087"/>
    <s v="Lacrosse Elementary School"/>
    <n v="0.55700000000000005"/>
    <s v="Yes"/>
    <n v="42"/>
    <n v="0"/>
    <n v="42"/>
    <n v="1"/>
    <n v="1.04"/>
    <n v="42"/>
    <n v="0.123"/>
    <n v="72728"/>
    <n v="75419"/>
    <n v="8945.5400000000009"/>
    <n v="702.05999999999949"/>
    <n v="13659.84"/>
    <n v="0.2298"/>
    <n v="0.22339999999999999"/>
    <n v="3892.69"/>
    <n v="160.79"/>
    <n v="35.92"/>
    <n v="196.70999999999998"/>
    <n v="13737"/>
  </r>
  <r>
    <x v="119"/>
    <s v="LaCrosse School District"/>
    <n v="2088"/>
    <s v="Lacrosse High School"/>
    <n v="0.33439999999999998"/>
    <s v="No"/>
    <n v="46.3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20"/>
    <s v="Lake Chelan School District"/>
    <n v="4260"/>
    <s v="Chelan High School"/>
    <n v="0.54759999999999998"/>
    <s v="Yes"/>
    <n v="451.78000000000003"/>
    <n v="0"/>
    <n v="451.78000000000003"/>
    <n v="1"/>
    <n v="1"/>
    <n v="451.78000000000003"/>
    <n v="1.325"/>
    <n v="72728"/>
    <n v="75419"/>
    <n v="96364.6"/>
    <n v="3565.5799999999872"/>
    <n v="13659.84"/>
    <n v="0.2298"/>
    <n v="0.22339999999999999"/>
    <n v="41040.42"/>
    <n v="1665.5"/>
    <n v="372.07"/>
    <n v="2037.57"/>
    <n v="143008.17000000001"/>
  </r>
  <r>
    <x v="120"/>
    <s v="Lake Chelan School District"/>
    <n v="2317"/>
    <s v="Chelan Middle School"/>
    <n v="0.63100000000000001"/>
    <s v="Yes"/>
    <n v="318.41000000000003"/>
    <n v="0"/>
    <n v="318.41000000000003"/>
    <n v="1"/>
    <n v="1"/>
    <n v="318.41000000000003"/>
    <n v="0.93400000000000005"/>
    <n v="72728"/>
    <n v="75419"/>
    <n v="67927.95"/>
    <n v="2513.4000000000087"/>
    <n v="13659.84"/>
    <n v="0.2298"/>
    <n v="0.22339999999999999"/>
    <n v="28929.63"/>
    <n v="1174.02"/>
    <n v="262.27999999999997"/>
    <n v="1436.3"/>
    <n v="100807.28000000001"/>
  </r>
  <r>
    <x v="120"/>
    <s v="Lake Chelan School District"/>
    <n v="1940"/>
    <s v="Chelan School of Innovation"/>
    <n v="0.69020000000000004"/>
    <s v="Yes"/>
    <n v="16.89"/>
    <n v="0"/>
    <n v="16.89"/>
    <n v="1"/>
    <n v="1"/>
    <n v="16.89"/>
    <n v="0.05"/>
    <n v="72728"/>
    <n v="75419"/>
    <n v="3636.4"/>
    <n v="134.54999999999973"/>
    <n v="13659.84"/>
    <n v="0.2298"/>
    <n v="0.22339999999999999"/>
    <n v="1548.7"/>
    <n v="62.85"/>
    <n v="14.04"/>
    <n v="76.89"/>
    <n v="5396.54"/>
  </r>
  <r>
    <x v="120"/>
    <s v="Lake Chelan School District"/>
    <n v="3861"/>
    <s v="Holden Village Community School"/>
    <n v="0"/>
    <s v="No"/>
    <n v="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0"/>
    <s v="Lake Chelan School District"/>
    <n v="2689"/>
    <s v="Morgen Owings Elementary School"/>
    <n v="0.58599999999999997"/>
    <s v="Yes"/>
    <n v="477.9"/>
    <n v="0"/>
    <n v="477.9"/>
    <n v="1"/>
    <n v="1"/>
    <n v="477.9"/>
    <n v="1.4019999999999999"/>
    <n v="72728"/>
    <n v="75419"/>
    <n v="101964.66"/>
    <n v="3772.7799999999988"/>
    <n v="13659.84"/>
    <n v="0.2298"/>
    <n v="0.22339999999999999"/>
    <n v="43425.41"/>
    <n v="1762.29"/>
    <n v="393.7"/>
    <n v="2155.9899999999998"/>
    <n v="151318.84"/>
  </r>
  <r>
    <x v="121"/>
    <s v="Lake Stevens School District"/>
    <n v="5099"/>
    <s v="Cavelero Mid High School"/>
    <n v="0.28949999999999998"/>
    <s v="No"/>
    <n v="1494.0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4391"/>
    <s v="Glenwood Elementary"/>
    <n v="0.19209999999999999"/>
    <s v="No"/>
    <n v="643.5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4534"/>
    <s v="Highland Elementary"/>
    <n v="0.20780000000000001"/>
    <s v="No"/>
    <n v="583.8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2885"/>
    <s v="Hillcrest Elementary School"/>
    <n v="0.2147"/>
    <s v="No"/>
    <n v="772.0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1753"/>
    <s v="Homelink"/>
    <n v="0.1469"/>
    <s v="No"/>
    <n v="18.17000000000000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3408"/>
    <s v="Lake Stevens Middle School"/>
    <n v="0.25669999999999998"/>
    <s v="No"/>
    <n v="656.0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2426"/>
    <s v="Lake Stevens Sr High School"/>
    <n v="0.25190000000000001"/>
    <s v="No"/>
    <n v="2061.1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2884"/>
    <s v="Mt. Pilchuck Elementary School"/>
    <n v="0.2661"/>
    <s v="No"/>
    <n v="528.3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4139"/>
    <s v="North Lake Middle School"/>
    <n v="0.27760000000000001"/>
    <s v="No"/>
    <n v="784.5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4392"/>
    <s v="Skyline Elementary"/>
    <n v="0.27139999999999997"/>
    <s v="No"/>
    <n v="576.3200000000000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5477"/>
    <s v="Stevens Creek Elementary"/>
    <n v="0.28799999999999998"/>
    <s v="No"/>
    <n v="611.7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1"/>
    <s v="Lake Stevens School District"/>
    <n v="3753"/>
    <s v="Sunnycrest Elementary School"/>
    <n v="0.23089999999999999"/>
    <s v="No"/>
    <n v="623.3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256"/>
    <s v="Alcott Elementary"/>
    <n v="3.1699999999999999E-2"/>
    <s v="No"/>
    <n v="622.45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48"/>
    <s v="Audubon Elementary"/>
    <n v="5.6099999999999997E-2"/>
    <s v="No"/>
    <n v="522.5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92"/>
    <s v="Bell Elementary"/>
    <n v="0.19650000000000001"/>
    <s v="No"/>
    <n v="437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532"/>
    <s v="Blackwell Elementary"/>
    <n v="1.89E-2"/>
    <s v="No"/>
    <n v="511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139"/>
    <s v="Carson Elementary"/>
    <n v="1.95E-2"/>
    <s v="No"/>
    <n v="481.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511"/>
    <s v="Clara Barton Elementary School"/>
    <n v="0.1326"/>
    <s v="No"/>
    <n v="536.4199999999999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856"/>
    <s v="Community School"/>
    <n v="4.8800000000000003E-2"/>
    <s v="No"/>
    <n v="69.29000000000000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649"/>
    <s v="Contractual Schools"/>
    <n v="9.01E-2"/>
    <s v="No"/>
    <n v="38.7000000000000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018"/>
    <s v="Dickinson Elementary"/>
    <n v="7.3899999999999993E-2"/>
    <s v="No"/>
    <n v="306.2799999999999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658"/>
    <s v="Discovery School"/>
    <n v="4.2200000000000001E-2"/>
    <s v="No"/>
    <n v="72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439"/>
    <s v="Eastlake High School"/>
    <n v="4.2299999999999997E-2"/>
    <s v="No"/>
    <n v="2309.7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424"/>
    <s v="Einstein Elementary"/>
    <n v="0.1447"/>
    <s v="No"/>
    <n v="51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512"/>
    <s v="Ella Baker Elementary School"/>
    <n v="0.12959999999999999"/>
    <s v="No"/>
    <n v="485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855"/>
    <s v="Emerson High School"/>
    <n v="0.20799999999999999"/>
    <s v="No"/>
    <n v="45.6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688"/>
    <s v="Emerson K-12"/>
    <n v="0.1002"/>
    <s v="No"/>
    <n v="69.260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800"/>
    <s v="Environmental &amp; Adventure School"/>
    <n v="3.3399999999999999E-2"/>
    <s v="No"/>
    <n v="140.139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148"/>
    <s v="Evergreen Middle School"/>
    <n v="8.2000000000000003E-2"/>
    <s v="No"/>
    <n v="773.8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687"/>
    <s v="Explorer Community School"/>
    <n v="2.4899999999999999E-2"/>
    <s v="No"/>
    <n v="69.29000000000000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90"/>
    <s v="Finn Hill Middle School"/>
    <n v="0.18010000000000001"/>
    <s v="No"/>
    <n v="669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91"/>
    <s v="Franklin Elementary"/>
    <n v="5.7500000000000002E-2"/>
    <s v="No"/>
    <n v="401.9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675"/>
    <s v="Frost Elementary"/>
    <n v="0.2641"/>
    <s v="No"/>
    <n v="407.4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804"/>
    <s v="Futures School"/>
    <n v="0.40820000000000001"/>
    <s v="No"/>
    <n v="24.6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386"/>
    <s v="Inglewood Middle School"/>
    <n v="3.8399999999999997E-2"/>
    <s v="No"/>
    <n v="1219.5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706"/>
    <s v="International Community School"/>
    <n v="2.8899999999999999E-2"/>
    <s v="No"/>
    <n v="400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2796"/>
    <s v="Juanita Elementary"/>
    <n v="0.1913"/>
    <s v="No"/>
    <n v="299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71"/>
    <s v="Juanita High"/>
    <n v="0.21829999999999999"/>
    <s v="No"/>
    <n v="1615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922"/>
    <s v="Kamiakin Middle School"/>
    <n v="0.29370000000000002"/>
    <s v="No"/>
    <n v="619.80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04"/>
    <s v="Keller Elementary"/>
    <n v="0.2064"/>
    <s v="No"/>
    <n v="337.3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941"/>
    <s v="Kirk Elementary"/>
    <n v="4.1500000000000002E-2"/>
    <s v="No"/>
    <n v="604.2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2308"/>
    <s v="Kirkland Middle School"/>
    <n v="0.1106"/>
    <s v="No"/>
    <n v="571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2739"/>
    <s v="Lake Washington High"/>
    <n v="0.13719999999999999"/>
    <s v="No"/>
    <n v="1948.17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678"/>
    <s v="Lake Washington SD Online School"/>
    <n v="0.2253"/>
    <s v="No"/>
    <n v="121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041"/>
    <s v="Lakeview Elementary"/>
    <n v="0.1464"/>
    <s v="No"/>
    <n v="433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29"/>
    <s v="Mann Elementary"/>
    <n v="4.3999999999999997E-2"/>
    <s v="No"/>
    <n v="305.8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354"/>
    <s v="Mcauliffe Elementary"/>
    <n v="1.66E-2"/>
    <s v="No"/>
    <n v="499.7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096"/>
    <s v="Mead Elementary"/>
    <n v="3.6799999999999999E-2"/>
    <s v="No"/>
    <n v="609.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48"/>
    <s v="Muir Elementary"/>
    <n v="0.2797"/>
    <s v="No"/>
    <n v="388.7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167"/>
    <s v="Northstar Middle School"/>
    <n v="7.4000000000000003E-3"/>
    <s v="No"/>
    <n v="89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2289"/>
    <s v="Redmond Elementary"/>
    <n v="0.1794"/>
    <s v="No"/>
    <n v="546.8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528"/>
    <s v="Redmond High"/>
    <n v="0.12820000000000001"/>
    <s v="No"/>
    <n v="2154.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232"/>
    <s v="Redmond Middle School"/>
    <n v="0.14119999999999999"/>
    <s v="No"/>
    <n v="942.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057"/>
    <s v="Renaissance School"/>
    <n v="8.1299999999999997E-2"/>
    <s v="No"/>
    <n v="77.43000000000000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147"/>
    <s v="Rockwell Elementary"/>
    <n v="5.8900000000000001E-2"/>
    <s v="No"/>
    <n v="441.1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053"/>
    <s v="Rosa Parks Elementary"/>
    <n v="3.4200000000000001E-2"/>
    <s v="No"/>
    <n v="572.3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2992"/>
    <s v="Rose Hill Elementary"/>
    <n v="0.16200000000000001"/>
    <s v="No"/>
    <n v="474.3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06"/>
    <s v="Rose Hill Middle School"/>
    <n v="0.13769999999999999"/>
    <s v="No"/>
    <n v="888.7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03"/>
    <s v="Rush Elementary"/>
    <n v="5.0799999999999998E-2"/>
    <s v="No"/>
    <n v="622.5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747"/>
    <s v="Sandburg Elementary"/>
    <n v="6.9900000000000004E-2"/>
    <s v="No"/>
    <n v="398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302"/>
    <s v="Smith Elementary"/>
    <n v="1.9E-2"/>
    <s v="No"/>
    <n v="619.79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1975"/>
    <s v="Stella Schola"/>
    <n v="5.5899999999999998E-2"/>
    <s v="No"/>
    <n v="89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265"/>
    <s v="Tesla STEM High School"/>
    <n v="1.7000000000000001E-2"/>
    <s v="No"/>
    <n v="607.20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490"/>
    <s v="Thoreau Elementary"/>
    <n v="8.9599999999999999E-2"/>
    <s v="No"/>
    <n v="407.7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597"/>
    <s v="Timberline Middle School"/>
    <n v="8.0500000000000002E-2"/>
    <s v="No"/>
    <n v="755.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3441"/>
    <s v="Twain Elementary"/>
    <n v="0.1232"/>
    <s v="No"/>
    <n v="668.4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5958"/>
    <s v="Washington Network for Innovative Careers"/>
    <n v="5.3600000000000002E-2"/>
    <s v="No"/>
    <n v="347.8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2"/>
    <s v="Lake Washington School District"/>
    <n v="4336"/>
    <s v="Wilder Elementary"/>
    <n v="3.2800000000000003E-2"/>
    <s v="No"/>
    <n v="307.720000000000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23"/>
    <s v="Lakewood School District"/>
    <n v="4576"/>
    <s v="Cougar Creek Elementary School"/>
    <n v="0.3891"/>
    <s v="No"/>
    <n v="362.3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3"/>
    <s v="Lakewood School District"/>
    <n v="4477"/>
    <s v="English Crossing Elementary"/>
    <n v="0.46650000000000003"/>
    <s v="No"/>
    <n v="329.86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3"/>
    <s v="Lakewood School District"/>
    <n v="3255"/>
    <s v="Lakewood Elementary School"/>
    <n v="0.4783"/>
    <s v="No"/>
    <n v="452.02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3"/>
    <s v="Lakewood School District"/>
    <n v="4204"/>
    <s v="Lakewood High School"/>
    <n v="0.37240000000000001"/>
    <s v="No"/>
    <n v="800.67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3"/>
    <s v="Lakewood School District"/>
    <n v="3893"/>
    <s v="Lakewood Middle School"/>
    <n v="0.44309999999999999"/>
    <s v="No"/>
    <n v="595.07000000000005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4"/>
    <s v="Lamont School District"/>
    <n v="3137"/>
    <s v="Lamont Middle School"/>
    <n v="0.58320000000000005"/>
    <s v="Yes"/>
    <n v="28.16"/>
    <n v="0"/>
    <n v="28.16"/>
    <n v="1"/>
    <n v="1"/>
    <n v="28.16"/>
    <n v="8.3000000000000004E-2"/>
    <n v="72728"/>
    <n v="75419"/>
    <n v="6036.42"/>
    <n v="223.35999999999967"/>
    <n v="13659.84"/>
    <n v="0.2298"/>
    <n v="0.22339999999999999"/>
    <n v="2570.83"/>
    <n v="104.33"/>
    <n v="23.31"/>
    <n v="127.64"/>
    <n v="8958.25"/>
  </r>
  <r>
    <x v="125"/>
    <s v="Liberty School District"/>
    <n v="3416"/>
    <s v="Liberty High School"/>
    <n v="0.31740000000000002"/>
    <s v="No"/>
    <n v="174.4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5"/>
    <s v="Liberty School District"/>
    <n v="4226"/>
    <s v="Liberty Jr High &amp; Elementary"/>
    <n v="0.34560000000000002"/>
    <s v="No"/>
    <n v="405.0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6"/>
    <s v="Lind School District"/>
    <n v="3421"/>
    <s v="Lind Elementary School"/>
    <n v="0.6855"/>
    <s v="Yes"/>
    <n v="104.49"/>
    <n v="0"/>
    <n v="104.49"/>
    <n v="1"/>
    <n v="1"/>
    <n v="104.49"/>
    <n v="0.307"/>
    <n v="72728"/>
    <n v="75419"/>
    <n v="22327.5"/>
    <n v="826.13000000000102"/>
    <n v="13659.84"/>
    <n v="0.2298"/>
    <n v="0.22339999999999999"/>
    <n v="9508.99"/>
    <n v="385.89"/>
    <n v="86.21"/>
    <n v="472.09999999999997"/>
    <n v="33134.720000000001"/>
  </r>
  <r>
    <x v="126"/>
    <s v="Lind School District"/>
    <n v="2903"/>
    <s v="Lind-Ritzville High School"/>
    <n v="0.73409999999999997"/>
    <s v="Yes"/>
    <n v="47.129999999999995"/>
    <n v="0"/>
    <n v="47.129999999999995"/>
    <n v="1"/>
    <n v="1"/>
    <n v="47.129999999999995"/>
    <n v="0.13800000000000001"/>
    <n v="72728"/>
    <n v="75419"/>
    <n v="10036.459999999999"/>
    <n v="371.36000000000058"/>
    <n v="13659.84"/>
    <n v="0.2298"/>
    <n v="0.22339999999999999"/>
    <n v="4274.3999999999996"/>
    <n v="173.46"/>
    <n v="38.75"/>
    <n v="212.21"/>
    <n v="14894.429999999998"/>
  </r>
  <r>
    <x v="126"/>
    <s v="Lind School District"/>
    <n v="5293"/>
    <s v="Lind-Ritzville Middle School"/>
    <n v="0.67490000000000006"/>
    <s v="Yes"/>
    <n v="52.43"/>
    <n v="0"/>
    <n v="52.43"/>
    <n v="1"/>
    <n v="1"/>
    <n v="52.43"/>
    <n v="0.154"/>
    <n v="72728"/>
    <n v="75419"/>
    <n v="11200.11"/>
    <n v="414.42000000000007"/>
    <n v="13659.84"/>
    <n v="0.2298"/>
    <n v="0.22339999999999999"/>
    <n v="4769.9799999999996"/>
    <n v="193.58"/>
    <n v="43.25"/>
    <n v="236.83"/>
    <n v="16621.340000000004"/>
  </r>
  <r>
    <x v="127"/>
    <s v="Longview School District"/>
    <n v="2665"/>
    <s v="Broadway Learning Center"/>
    <n v="0"/>
    <s v="No"/>
    <n v="44.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7"/>
    <s v="Longview School District"/>
    <n v="3475"/>
    <s v="Cascade Middle School"/>
    <n v="0.63929999999999998"/>
    <s v="Yes"/>
    <n v="458.1"/>
    <n v="0"/>
    <n v="458.1"/>
    <n v="1"/>
    <n v="1"/>
    <n v="458.1"/>
    <n v="1.3440000000000001"/>
    <n v="72728"/>
    <n v="75419"/>
    <n v="97746.43"/>
    <n v="3616.7100000000064"/>
    <n v="13659.84"/>
    <n v="0.2298"/>
    <n v="0.22339999999999999"/>
    <n v="41628.93"/>
    <n v="1689.39"/>
    <n v="377.41"/>
    <n v="2066.8000000000002"/>
    <n v="145058.87"/>
  </r>
  <r>
    <x v="127"/>
    <s v="Longview School District"/>
    <n v="3211"/>
    <s v="Columbia Heights Elementary"/>
    <n v="0.54490000000000005"/>
    <s v="Yes"/>
    <n v="331.99"/>
    <n v="0"/>
    <n v="331.99"/>
    <n v="1"/>
    <n v="1"/>
    <n v="331.99"/>
    <n v="0.97399999999999998"/>
    <n v="72728"/>
    <n v="75419"/>
    <n v="70837.070000000007"/>
    <n v="2621.0399999999936"/>
    <n v="13659.84"/>
    <n v="0.2298"/>
    <n v="0.22339999999999999"/>
    <n v="30168.58"/>
    <n v="1224.3"/>
    <n v="273.51"/>
    <n v="1497.81"/>
    <n v="105124.5"/>
  </r>
  <r>
    <x v="127"/>
    <s v="Longview School District"/>
    <n v="2369"/>
    <s v="Columbia Valley Garden Elem Schl"/>
    <n v="0.51060000000000005"/>
    <s v="Yes"/>
    <n v="380.42"/>
    <n v="0"/>
    <n v="380.42"/>
    <n v="1"/>
    <n v="1"/>
    <n v="380.42"/>
    <n v="1.1160000000000001"/>
    <n v="72728"/>
    <n v="75419"/>
    <n v="81164.45"/>
    <n v="3003.1500000000087"/>
    <n v="13659.84"/>
    <n v="0.2298"/>
    <n v="0.22339999999999999"/>
    <n v="34566.879999999997"/>
    <n v="1402.79"/>
    <n v="313.38"/>
    <n v="1716.17"/>
    <n v="120450.65"/>
  </r>
  <r>
    <x v="127"/>
    <s v="Longview School District"/>
    <n v="5312"/>
    <s v="Discovery High School"/>
    <n v="0.72470000000000001"/>
    <s v="Yes"/>
    <n v="78.739999999999995"/>
    <n v="0"/>
    <n v="78.739999999999995"/>
    <n v="1"/>
    <n v="1"/>
    <n v="78.739999999999995"/>
    <n v="0.23100000000000001"/>
    <n v="72728"/>
    <n v="75419"/>
    <n v="16800.169999999998"/>
    <n v="621.62000000000262"/>
    <n v="13659.84"/>
    <n v="0.2298"/>
    <n v="0.22339999999999999"/>
    <n v="7154.97"/>
    <n v="290.36"/>
    <n v="64.87"/>
    <n v="355.23"/>
    <n v="24931.99"/>
  </r>
  <r>
    <x v="127"/>
    <s v="Longview School District"/>
    <n v="5400"/>
    <s v="Discovery High School-Achieve"/>
    <n v="0.74860000000000004"/>
    <s v="Yes"/>
    <n v="44.71"/>
    <n v="0"/>
    <n v="44.71"/>
    <n v="1"/>
    <n v="1"/>
    <n v="44.71"/>
    <n v="0.13100000000000001"/>
    <n v="72728"/>
    <n v="75419"/>
    <n v="9527.3700000000008"/>
    <n v="352.51999999999862"/>
    <n v="13659.84"/>
    <n v="0.2298"/>
    <n v="0.22339999999999999"/>
    <n v="4057.58"/>
    <n v="164.66"/>
    <n v="36.79"/>
    <n v="201.45"/>
    <n v="14138.92"/>
  </r>
  <r>
    <x v="127"/>
    <s v="Longview School District"/>
    <n v="2319"/>
    <s v="Kessler Elementary School"/>
    <n v="0.8024"/>
    <s v="Yes"/>
    <n v="290.64999999999998"/>
    <n v="0"/>
    <n v="290.64999999999998"/>
    <n v="1"/>
    <n v="1"/>
    <n v="290.64999999999998"/>
    <n v="0.85299999999999998"/>
    <n v="72728"/>
    <n v="75419"/>
    <n v="62036.98"/>
    <n v="2295.4300000000003"/>
    <n v="13659.84"/>
    <n v="0.2298"/>
    <n v="0.22339999999999999"/>
    <n v="26420.74"/>
    <n v="1072.21"/>
    <n v="239.53"/>
    <n v="1311.74"/>
    <n v="92064.89"/>
  </r>
  <r>
    <x v="127"/>
    <s v="Longview School District"/>
    <n v="5614"/>
    <s v="Longview Virtual Academy"/>
    <n v="0.62919999999999998"/>
    <s v="Yes"/>
    <n v="101.74"/>
    <n v="0"/>
    <n v="101.74"/>
    <n v="1"/>
    <n v="1"/>
    <n v="101.74"/>
    <n v="0.29799999999999999"/>
    <n v="72728"/>
    <n v="75419"/>
    <n v="21672.94"/>
    <n v="801.92000000000189"/>
    <n v="13659.84"/>
    <n v="0.2298"/>
    <n v="0.22339999999999999"/>
    <n v="9230.2199999999993"/>
    <n v="374.58"/>
    <n v="83.68"/>
    <n v="458.26"/>
    <n v="32163.339999999997"/>
  </r>
  <r>
    <x v="127"/>
    <s v="Longview School District"/>
    <n v="3151"/>
    <s v="Mark Morris High School"/>
    <n v="0.49490000000000001"/>
    <s v="No"/>
    <n v="902.9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7"/>
    <s v="Longview School District"/>
    <n v="3658"/>
    <s v="Mint Valley Elementary"/>
    <n v="0.74480000000000002"/>
    <s v="Yes"/>
    <n v="420.8"/>
    <n v="0"/>
    <n v="420.8"/>
    <n v="1"/>
    <n v="1"/>
    <n v="420.8"/>
    <n v="1.234"/>
    <n v="72728"/>
    <n v="75419"/>
    <n v="89746.35"/>
    <n v="3320.6999999999971"/>
    <n v="13659.84"/>
    <n v="0.2298"/>
    <n v="0.22339999999999999"/>
    <n v="38221.800000000003"/>
    <n v="1551.12"/>
    <n v="346.52"/>
    <n v="1897.6399999999999"/>
    <n v="133186.49000000002"/>
  </r>
  <r>
    <x v="127"/>
    <s v="Longview School District"/>
    <n v="2831"/>
    <s v="Monticello Middle School"/>
    <n v="0.75429999999999997"/>
    <s v="Yes"/>
    <n v="491.68"/>
    <n v="0"/>
    <n v="491.68"/>
    <n v="1"/>
    <n v="1"/>
    <n v="491.68"/>
    <n v="1.4419999999999999"/>
    <n v="72728"/>
    <n v="75419"/>
    <n v="104873.78"/>
    <n v="3880.4199999999983"/>
    <n v="13659.84"/>
    <n v="0.2298"/>
    <n v="0.22339999999999999"/>
    <n v="44664.37"/>
    <n v="1812.57"/>
    <n v="404.93"/>
    <n v="2217.5"/>
    <n v="155636.07"/>
  </r>
  <r>
    <x v="127"/>
    <s v="Longview School District"/>
    <n v="4574"/>
    <s v="Mt. Solo Middle School"/>
    <n v="0.55659999999999998"/>
    <s v="Yes"/>
    <n v="412.23"/>
    <n v="0"/>
    <n v="412.23"/>
    <n v="1"/>
    <n v="1"/>
    <n v="412.23"/>
    <n v="1.2090000000000001"/>
    <n v="72728"/>
    <n v="75419"/>
    <n v="87928.15"/>
    <n v="3253.4200000000128"/>
    <n v="13659.84"/>
    <n v="0.2298"/>
    <n v="0.22339999999999999"/>
    <n v="37447.449999999997"/>
    <n v="1519.69"/>
    <n v="339.5"/>
    <n v="1859.19"/>
    <n v="130488.21"/>
  </r>
  <r>
    <x v="127"/>
    <s v="Longview School District"/>
    <n v="2914"/>
    <s v="Northlake Elementary School"/>
    <n v="0.69550000000000001"/>
    <s v="Yes"/>
    <n v="317.31"/>
    <n v="0"/>
    <n v="317.31"/>
    <n v="1"/>
    <n v="1"/>
    <n v="317.31"/>
    <n v="0.93100000000000005"/>
    <n v="72728"/>
    <n v="75419"/>
    <n v="67709.77"/>
    <n v="2505.3199999999924"/>
    <n v="13659.84"/>
    <n v="0.2298"/>
    <n v="0.22339999999999999"/>
    <n v="28836.7"/>
    <n v="1170.25"/>
    <n v="261.43"/>
    <n v="1431.68"/>
    <n v="100483.46999999999"/>
  </r>
  <r>
    <x v="127"/>
    <s v="Longview School District"/>
    <n v="2726"/>
    <s v="Olympic Elementary School"/>
    <n v="0.74590000000000001"/>
    <s v="Yes"/>
    <n v="354.01"/>
    <n v="0"/>
    <n v="354.01"/>
    <n v="1"/>
    <n v="1"/>
    <n v="354.01"/>
    <n v="1.038"/>
    <n v="72728"/>
    <n v="75419"/>
    <n v="75491.66"/>
    <n v="2793.2599999999948"/>
    <n v="13659.84"/>
    <n v="0.2298"/>
    <n v="0.22339999999999999"/>
    <n v="32150.91"/>
    <n v="1304.75"/>
    <n v="291.48"/>
    <n v="1596.23"/>
    <n v="112032.06"/>
  </r>
  <r>
    <x v="127"/>
    <s v="Longview School District"/>
    <n v="2416"/>
    <s v="R A Long High School"/>
    <n v="0.66720000000000002"/>
    <s v="Yes"/>
    <n v="893.93999999999994"/>
    <n v="0"/>
    <n v="893.93999999999994"/>
    <n v="1"/>
    <n v="1"/>
    <n v="893.93999999999994"/>
    <n v="2.6219999999999999"/>
    <n v="72728"/>
    <n v="75419"/>
    <n v="190692.82"/>
    <n v="7055.7999999999884"/>
    <n v="13659.84"/>
    <n v="0.2298"/>
    <n v="0.22339999999999999"/>
    <n v="81213.58"/>
    <n v="3295.81"/>
    <n v="736.28"/>
    <n v="4032.09"/>
    <n v="282994.29000000004"/>
  </r>
  <r>
    <x v="127"/>
    <s v="Longview School District"/>
    <n v="3019"/>
    <s v="Robert Gray Elementary"/>
    <n v="0.43969999999999998"/>
    <s v="No"/>
    <n v="415.7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7"/>
    <s v="Longview School District"/>
    <n v="2370"/>
    <s v="Saint Helens Elementary"/>
    <n v="0.86099999999999999"/>
    <s v="Yes"/>
    <n v="260.72000000000003"/>
    <n v="0"/>
    <n v="260.72000000000003"/>
    <n v="1"/>
    <n v="1"/>
    <n v="260.72000000000003"/>
    <n v="0.76500000000000001"/>
    <n v="72728"/>
    <n v="75419"/>
    <n v="55636.92"/>
    <n v="2058.6200000000026"/>
    <n v="13659.84"/>
    <n v="0.2298"/>
    <n v="0.22339999999999999"/>
    <n v="23695.040000000001"/>
    <n v="961.59"/>
    <n v="214.82"/>
    <n v="1176.4100000000001"/>
    <n v="82566.989999999991"/>
  </r>
  <r>
    <x v="128"/>
    <s v="Loon Lake School District"/>
    <n v="2480"/>
    <s v="Loon Lake Elementary School"/>
    <n v="0.75429999999999997"/>
    <s v="Yes"/>
    <n v="106.57"/>
    <n v="0"/>
    <n v="106.57"/>
    <n v="1"/>
    <n v="1"/>
    <n v="106.57"/>
    <n v="0.313"/>
    <n v="72728"/>
    <n v="75419"/>
    <n v="22763.86"/>
    <n v="842.29000000000087"/>
    <n v="13659.84"/>
    <n v="0.2298"/>
    <n v="0.22339999999999999"/>
    <n v="9694.83"/>
    <n v="393.44"/>
    <n v="87.89"/>
    <n v="481.33"/>
    <n v="33782.310000000005"/>
  </r>
  <r>
    <x v="128"/>
    <s v="Loon Lake School District"/>
    <n v="1922"/>
    <s v="Loon Lake Homelink Program"/>
    <n v="0.40029999999999999"/>
    <s v="No"/>
    <n v="123.8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29"/>
    <s v="Lopez School District"/>
    <n v="4178"/>
    <s v="Decatur Elementary"/>
    <n v="0.2417"/>
    <s v="No"/>
    <n v="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9"/>
    <s v="Lopez School District"/>
    <n v="4107"/>
    <s v="Lopez Elementary School"/>
    <n v="0.43080000000000002"/>
    <s v="No"/>
    <n v="90.6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29"/>
    <s v="Lopez School District"/>
    <n v="2632"/>
    <s v="Lopez Middle High School"/>
    <n v="0.54559999999999997"/>
    <s v="Yes"/>
    <n v="131.06"/>
    <n v="0"/>
    <n v="131.06"/>
    <n v="1.1200000000000001"/>
    <n v="1.1200000000000001"/>
    <n v="131.06"/>
    <n v="0.38400000000000001"/>
    <n v="72728"/>
    <n v="75419"/>
    <n v="31278.86"/>
    <n v="1157.3400000000001"/>
    <n v="13659.84"/>
    <n v="0.2298"/>
    <n v="0.22339999999999999"/>
    <n v="12691.81"/>
    <n v="540.6"/>
    <n v="120.77"/>
    <n v="661.37"/>
    <n v="45789.38"/>
  </r>
  <r>
    <x v="130"/>
    <s v="Lumen Public School"/>
    <n v="5609"/>
    <s v="Lumen High School"/>
    <n v="0.89829999999999999"/>
    <s v="Yes"/>
    <n v="35.61"/>
    <n v="0"/>
    <n v="35.61"/>
    <n v="1.04"/>
    <n v="1.04"/>
    <n v="35.61"/>
    <n v="0.104"/>
    <n v="72728"/>
    <n v="75419"/>
    <n v="7866.26"/>
    <n v="291.05999999999949"/>
    <n v="13659.84"/>
    <n v="0.2298"/>
    <n v="0.22339999999999999"/>
    <n v="3293.31"/>
    <n v="135.96"/>
    <n v="30.37"/>
    <n v="166.33"/>
    <n v="11616.96"/>
  </r>
  <r>
    <x v="131"/>
    <s v="Lummi Tribal Agency"/>
    <n v="5373"/>
    <s v="Lummi Nation School"/>
    <n v="0.67920000000000003"/>
    <s v="Yes"/>
    <n v="385.23"/>
    <n v="0"/>
    <n v="385.23"/>
    <n v="1.1000000000000001"/>
    <n v="1.1000000000000001"/>
    <n v="385.23"/>
    <n v="1.1299999999999999"/>
    <n v="72728"/>
    <n v="75419"/>
    <n v="90400.9"/>
    <n v="3344.9200000000128"/>
    <n v="13659.84"/>
    <n v="0.2298"/>
    <n v="0.22339999999999999"/>
    <n v="36957"/>
    <n v="1562.43"/>
    <n v="349.05"/>
    <n v="1911.48"/>
    <n v="132614.30000000002"/>
  </r>
  <r>
    <x v="132"/>
    <s v="Lyle School District"/>
    <n v="3049"/>
    <s v="Dallesport Elementary"/>
    <n v="0.76780000000000004"/>
    <s v="Yes"/>
    <n v="95.86"/>
    <n v="0"/>
    <n v="95.86"/>
    <n v="1"/>
    <n v="1"/>
    <n v="95.86"/>
    <n v="0.28100000000000003"/>
    <n v="72728"/>
    <n v="75419"/>
    <n v="20436.57"/>
    <n v="756.17000000000189"/>
    <n v="13659.84"/>
    <n v="0.2298"/>
    <n v="0.22339999999999999"/>
    <n v="8703.67"/>
    <n v="353.21"/>
    <n v="78.91"/>
    <n v="432.12"/>
    <n v="30328.53"/>
  </r>
  <r>
    <x v="132"/>
    <s v="Lyle School District"/>
    <n v="3111"/>
    <s v="Lyle High School"/>
    <n v="0.69420000000000004"/>
    <s v="Yes"/>
    <n v="61.99"/>
    <n v="0"/>
    <n v="61.99"/>
    <n v="1"/>
    <n v="1"/>
    <n v="61.99"/>
    <n v="0.182"/>
    <n v="72728"/>
    <n v="75419"/>
    <n v="13236.5"/>
    <n v="489.76000000000022"/>
    <n v="13659.84"/>
    <n v="0.2298"/>
    <n v="0.22339999999999999"/>
    <n v="5637.25"/>
    <n v="228.77"/>
    <n v="51.11"/>
    <n v="279.88"/>
    <n v="19643.390000000003"/>
  </r>
  <r>
    <x v="132"/>
    <s v="Lyle School District"/>
    <n v="3643"/>
    <s v="Lyle Middle School"/>
    <n v="0.81079999999999997"/>
    <s v="Yes"/>
    <n v="47.06"/>
    <n v="0"/>
    <n v="47.06"/>
    <n v="1"/>
    <n v="1"/>
    <n v="47.06"/>
    <n v="0.13800000000000001"/>
    <n v="72728"/>
    <n v="75419"/>
    <n v="10036.459999999999"/>
    <n v="371.36000000000058"/>
    <n v="13659.84"/>
    <n v="0.2298"/>
    <n v="0.22339999999999999"/>
    <n v="4274.3999999999996"/>
    <n v="173.46"/>
    <n v="38.75"/>
    <n v="212.21"/>
    <n v="14894.429999999998"/>
  </r>
  <r>
    <x v="133"/>
    <s v="Lynden School District"/>
    <n v="3417"/>
    <s v="Fisher Elementary School"/>
    <n v="0.4007"/>
    <s v="No"/>
    <n v="530.0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5466"/>
    <s v="IMPACT Reengagement Program"/>
    <n v="0"/>
    <s v="No"/>
    <n v="21.8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4324"/>
    <s v="Isom Elementary School"/>
    <n v="0.30830000000000002"/>
    <s v="No"/>
    <n v="426.4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1983"/>
    <s v="Lynden Academy"/>
    <n v="6.54E-2"/>
    <s v="No"/>
    <n v="401.3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4201"/>
    <s v="Lynden High School"/>
    <n v="0.31830000000000003"/>
    <s v="No"/>
    <n v="919.5999999999999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2219"/>
    <s v="Lynden Middle School"/>
    <n v="0.39389999999999997"/>
    <s v="No"/>
    <n v="656.2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3"/>
    <s v="Lynden School District"/>
    <n v="4517"/>
    <s v="Vossbeck Elementary School"/>
    <n v="0.32900000000000001"/>
    <s v="No"/>
    <n v="48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34"/>
    <s v="Mabton School District"/>
    <n v="3070"/>
    <s v="Artz Fox Elementary"/>
    <n v="0.92369999999999997"/>
    <s v="Yes"/>
    <n v="398.29"/>
    <n v="0"/>
    <n v="398.29"/>
    <n v="1"/>
    <n v="1"/>
    <n v="398.29"/>
    <n v="1.1679999999999999"/>
    <n v="72728"/>
    <n v="75419"/>
    <n v="84946.3"/>
    <n v="3143.0899999999965"/>
    <n v="13659.84"/>
    <n v="0.2298"/>
    <n v="0.22339999999999999"/>
    <n v="36177.519999999997"/>
    <n v="1468.16"/>
    <n v="327.99"/>
    <n v="1796.15"/>
    <n v="126063.06"/>
  </r>
  <r>
    <x v="134"/>
    <s v="Mabton School District"/>
    <n v="5289"/>
    <s v="Mabton Jr. Sr. High"/>
    <n v="0.93440000000000001"/>
    <s v="Yes"/>
    <n v="365.28000000000003"/>
    <n v="0"/>
    <n v="365.28000000000003"/>
    <n v="1"/>
    <n v="1"/>
    <n v="365.28000000000003"/>
    <n v="1.071"/>
    <n v="72728"/>
    <n v="75419"/>
    <n v="77891.69"/>
    <n v="2882.0599999999977"/>
    <n v="13659.84"/>
    <n v="0.2298"/>
    <n v="0.22339999999999999"/>
    <n v="33173.050000000003"/>
    <n v="1346.23"/>
    <n v="300.75"/>
    <n v="1646.98"/>
    <n v="115593.78"/>
  </r>
  <r>
    <x v="134"/>
    <s v="Mabton School District"/>
    <n v="5443"/>
    <s v="Mabton Step Up To College"/>
    <n v="0.79169999999999996"/>
    <s v="Yes"/>
    <n v="8.7899999999999991"/>
    <n v="0"/>
    <n v="8.7899999999999991"/>
    <n v="1"/>
    <n v="1"/>
    <n v="8.7899999999999991"/>
    <n v="2.5999999999999999E-2"/>
    <n v="72728"/>
    <n v="75419"/>
    <n v="1890.93"/>
    <n v="69.960000000000036"/>
    <n v="13659.84"/>
    <n v="0.2298"/>
    <n v="0.22339999999999999"/>
    <n v="805.32"/>
    <n v="32.68"/>
    <n v="7.3"/>
    <n v="39.979999999999997"/>
    <n v="2806.19"/>
  </r>
  <r>
    <x v="135"/>
    <s v="Mansfield School District"/>
    <n v="2233"/>
    <s v="Mansfield Elem and High School"/>
    <n v="0.65110000000000001"/>
    <s v="Yes"/>
    <n v="97.73"/>
    <n v="0"/>
    <n v="97.73"/>
    <n v="1"/>
    <n v="1"/>
    <n v="97.73"/>
    <n v="0.28699999999999998"/>
    <n v="72728"/>
    <n v="75419"/>
    <n v="20872.939999999999"/>
    <n v="772.31000000000131"/>
    <n v="13659.84"/>
    <n v="0.2298"/>
    <n v="0.22339999999999999"/>
    <n v="8889.51"/>
    <n v="360.75"/>
    <n v="80.59"/>
    <n v="441.34000000000003"/>
    <n v="30976.1"/>
  </r>
  <r>
    <x v="136"/>
    <s v="Manson School District"/>
    <n v="2196"/>
    <s v="Manson Elementary"/>
    <n v="0.65080000000000005"/>
    <s v="Yes"/>
    <n v="256.02"/>
    <n v="0"/>
    <n v="256.02"/>
    <n v="1"/>
    <n v="1"/>
    <n v="256.02"/>
    <n v="0.751"/>
    <n v="72728"/>
    <n v="75419"/>
    <n v="54618.73"/>
    <n v="2020.9399999999951"/>
    <n v="13659.84"/>
    <n v="0.2298"/>
    <n v="0.22339999999999999"/>
    <n v="23261.4"/>
    <n v="943.99"/>
    <n v="210.89"/>
    <n v="1154.8800000000001"/>
    <n v="81055.950000000012"/>
  </r>
  <r>
    <x v="136"/>
    <s v="Manson School District"/>
    <n v="2623"/>
    <s v="Manson High School"/>
    <n v="0.66139999999999999"/>
    <s v="Yes"/>
    <n v="222.68"/>
    <n v="0"/>
    <n v="222.68"/>
    <n v="1"/>
    <n v="1"/>
    <n v="222.68"/>
    <n v="0.65300000000000002"/>
    <n v="72728"/>
    <n v="75419"/>
    <n v="47491.38"/>
    <n v="1757.2300000000032"/>
    <n v="13659.84"/>
    <n v="0.2298"/>
    <n v="0.22339999999999999"/>
    <n v="20225.96"/>
    <n v="820.81"/>
    <n v="183.37"/>
    <n v="1004.18"/>
    <n v="70478.75"/>
  </r>
  <r>
    <x v="136"/>
    <s v="Manson School District"/>
    <n v="5286"/>
    <s v="Manson Middle School"/>
    <n v="0.68220000000000003"/>
    <s v="Yes"/>
    <n v="136.94"/>
    <n v="0"/>
    <n v="136.94"/>
    <n v="1"/>
    <n v="1"/>
    <n v="136.94"/>
    <n v="0.40200000000000002"/>
    <n v="72728"/>
    <n v="75419"/>
    <n v="29236.66"/>
    <n v="1081.7799999999988"/>
    <n v="13659.84"/>
    <n v="0.2298"/>
    <n v="0.22339999999999999"/>
    <n v="12451.51"/>
    <n v="505.31"/>
    <n v="112.89"/>
    <n v="618.20000000000005"/>
    <n v="43388.149999999994"/>
  </r>
  <r>
    <x v="137"/>
    <s v="Mary M Knight School District"/>
    <n v="5444"/>
    <s v="Mary M. Knight School"/>
    <n v="0.65449999999999997"/>
    <s v="Yes"/>
    <n v="171.07999999999998"/>
    <n v="0"/>
    <n v="171.07999999999998"/>
    <n v="1"/>
    <n v="1"/>
    <n v="171.07999999999998"/>
    <n v="0.502"/>
    <n v="72728"/>
    <n v="75419"/>
    <n v="36509.46"/>
    <n v="1350.8799999999974"/>
    <n v="13659.84"/>
    <n v="0.2298"/>
    <n v="0.22339999999999999"/>
    <n v="15548.9"/>
    <n v="631.01"/>
    <n v="140.97"/>
    <n v="771.98"/>
    <n v="54181.22"/>
  </r>
  <r>
    <x v="137"/>
    <s v="Mary M Knight School District"/>
    <n v="5445"/>
    <s v="Washington Connections Academy"/>
    <n v="0.15820000000000001"/>
    <s v="No"/>
    <n v="842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38"/>
    <s v="Mary Walker School District"/>
    <n v="5446"/>
    <s v="Mary Walker Alternative Learning Experience"/>
    <n v="0.69779999999999998"/>
    <s v="Yes"/>
    <n v="62.61"/>
    <n v="0"/>
    <n v="62.61"/>
    <n v="1"/>
    <n v="1"/>
    <n v="62.61"/>
    <n v="0.184"/>
    <n v="72728"/>
    <n v="75419"/>
    <n v="13381.95"/>
    <n v="495.14999999999964"/>
    <n v="13659.84"/>
    <n v="0.2298"/>
    <n v="0.22339999999999999"/>
    <n v="5699.2"/>
    <n v="231.28"/>
    <n v="51.67"/>
    <n v="282.95"/>
    <n v="19859.250000000004"/>
  </r>
  <r>
    <x v="138"/>
    <s v="Mary Walker School District"/>
    <n v="3311"/>
    <s v="Mary Walker High School"/>
    <n v="0.66049999999999998"/>
    <s v="Yes"/>
    <n v="139.01000000000002"/>
    <n v="0"/>
    <n v="139.01000000000002"/>
    <n v="1"/>
    <n v="1"/>
    <n v="139.01000000000002"/>
    <n v="0.40799999999999997"/>
    <n v="72728"/>
    <n v="75419"/>
    <n v="29673.02"/>
    <n v="1097.9300000000003"/>
    <n v="13659.84"/>
    <n v="0.2298"/>
    <n v="0.22339999999999999"/>
    <n v="12637.35"/>
    <n v="512.85"/>
    <n v="114.57"/>
    <n v="627.42000000000007"/>
    <n v="44035.72"/>
  </r>
  <r>
    <x v="138"/>
    <s v="Mary Walker School District"/>
    <n v="2297"/>
    <s v="Springdale Elementary"/>
    <n v="0.64980000000000004"/>
    <s v="Yes"/>
    <n v="179.43"/>
    <n v="0"/>
    <n v="179.43"/>
    <n v="1"/>
    <n v="1"/>
    <n v="179.43"/>
    <n v="0.52600000000000002"/>
    <n v="72728"/>
    <n v="75419"/>
    <n v="38254.93"/>
    <n v="1415.4599999999991"/>
    <n v="13659.84"/>
    <n v="0.2298"/>
    <n v="0.22339999999999999"/>
    <n v="16292.27"/>
    <n v="661.17"/>
    <n v="147.71"/>
    <n v="808.88"/>
    <n v="56771.539999999994"/>
  </r>
  <r>
    <x v="138"/>
    <s v="Mary Walker School District"/>
    <n v="3894"/>
    <s v="Springdale Middle School"/>
    <n v="0.71619999999999995"/>
    <s v="Yes"/>
    <n v="114.71"/>
    <n v="0"/>
    <n v="114.71"/>
    <n v="1"/>
    <n v="1"/>
    <n v="114.71"/>
    <n v="0.33600000000000002"/>
    <n v="72728"/>
    <n v="75419"/>
    <n v="24436.61"/>
    <n v="904.16999999999825"/>
    <n v="13659.84"/>
    <n v="0.2298"/>
    <n v="0.22339999999999999"/>
    <n v="10407.23"/>
    <n v="422.35"/>
    <n v="94.35"/>
    <n v="516.70000000000005"/>
    <n v="36264.709999999992"/>
  </r>
  <r>
    <x v="139"/>
    <s v="Marysville School District"/>
    <n v="1656"/>
    <s v="10th Street School"/>
    <n v="0.35589999999999999"/>
    <s v="No"/>
    <n v="155.0800000000000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4454"/>
    <s v="Allen Creek Elementary School"/>
    <n v="0.44690000000000002"/>
    <s v="No"/>
    <n v="470.55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3059"/>
    <s v="Cascade Elementary"/>
    <n v="0.53469999999999995"/>
    <s v="Yes"/>
    <n v="414.58"/>
    <n v="0"/>
    <n v="414.58"/>
    <n v="1.1600000000000001"/>
    <n v="1.1600000000000001"/>
    <n v="414.58"/>
    <n v="1.216"/>
    <n v="72728"/>
    <n v="75419"/>
    <n v="102587.21"/>
    <n v="3795.8099999999977"/>
    <n v="13659.84"/>
    <n v="0.2298"/>
    <n v="0.22339999999999999"/>
    <n v="41032.89"/>
    <n v="1773.05"/>
    <n v="396.1"/>
    <n v="2169.15"/>
    <n v="149585.06"/>
  </r>
  <r>
    <x v="139"/>
    <s v="Marysville School District"/>
    <n v="4357"/>
    <s v="Cedarcrest School"/>
    <n v="0.51870000000000005"/>
    <s v="Yes"/>
    <n v="760.13"/>
    <n v="0"/>
    <n v="760.13"/>
    <n v="1.1600000000000001"/>
    <n v="1.1600000000000001"/>
    <n v="760.13"/>
    <n v="2.23"/>
    <n v="72728"/>
    <n v="75419"/>
    <n v="188132.79"/>
    <n v="6961.0799999999872"/>
    <n v="13659.84"/>
    <n v="0.2298"/>
    <n v="0.22339999999999999"/>
    <n v="75249.460000000006"/>
    <n v="3251.56"/>
    <n v="726.4"/>
    <n v="3977.96"/>
    <n v="274321.28999999998"/>
  </r>
  <r>
    <x v="139"/>
    <s v="Marysville School District"/>
    <n v="5123"/>
    <s v="Grove Elementary"/>
    <n v="0.4486"/>
    <s v="No"/>
    <n v="381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1657"/>
    <s v="Heritage School"/>
    <n v="0.71379999999999999"/>
    <s v="Yes"/>
    <n v="86.87"/>
    <n v="0"/>
    <n v="86.87"/>
    <n v="1.1600000000000001"/>
    <n v="1.1600000000000001"/>
    <n v="86.87"/>
    <n v="0.255"/>
    <n v="72728"/>
    <n v="75419"/>
    <n v="21512.94"/>
    <n v="796"/>
    <n v="13659.84"/>
    <n v="0.2298"/>
    <n v="0.22339999999999999"/>
    <n v="8604.76"/>
    <n v="371.82"/>
    <n v="83.06"/>
    <n v="454.88"/>
    <n v="31368.579999999998"/>
  </r>
  <r>
    <x v="139"/>
    <s v="Marysville School District"/>
    <n v="4323"/>
    <s v="Kellogg Marsh Elementary School"/>
    <n v="0.53380000000000005"/>
    <s v="Yes"/>
    <n v="468.48"/>
    <n v="0"/>
    <n v="468.48"/>
    <n v="1.1600000000000001"/>
    <n v="1.1600000000000001"/>
    <n v="468.48"/>
    <n v="1.3740000000000001"/>
    <n v="72728"/>
    <n v="75419"/>
    <n v="115916.8"/>
    <n v="4289.0200000000041"/>
    <n v="13659.84"/>
    <n v="0.2298"/>
    <n v="0.22339999999999999"/>
    <n v="46364.47"/>
    <n v="2003.43"/>
    <n v="447.57"/>
    <n v="2451"/>
    <n v="169021.29000000004"/>
  </r>
  <r>
    <x v="139"/>
    <s v="Marysville School District"/>
    <n v="1927"/>
    <s v="Legacy High School"/>
    <n v="0.5554"/>
    <s v="Yes"/>
    <n v="195.57000000000002"/>
    <n v="0"/>
    <n v="195.57000000000002"/>
    <n v="1.1600000000000001"/>
    <n v="1.1600000000000001"/>
    <n v="195.57000000000002"/>
    <n v="0.57399999999999995"/>
    <n v="72728"/>
    <n v="75419"/>
    <n v="48425.21"/>
    <n v="1791.7799999999988"/>
    <n v="13659.84"/>
    <n v="0.2298"/>
    <n v="0.22339999999999999"/>
    <n v="19369.150000000001"/>
    <n v="836.95"/>
    <n v="186.97"/>
    <n v="1023.9200000000001"/>
    <n v="70610.06"/>
  </r>
  <r>
    <x v="139"/>
    <s v="Marysville School District"/>
    <n v="3964"/>
    <s v="Liberty Elementary"/>
    <n v="0.69020000000000004"/>
    <s v="Yes"/>
    <n v="439.86"/>
    <n v="0"/>
    <n v="439.86"/>
    <n v="1.1600000000000001"/>
    <n v="1.1600000000000001"/>
    <n v="439.86"/>
    <n v="1.29"/>
    <n v="72728"/>
    <n v="75419"/>
    <n v="108830.18"/>
    <n v="4026.8100000000122"/>
    <n v="13659.84"/>
    <n v="0.2298"/>
    <n v="0.22339999999999999"/>
    <n v="43529.96"/>
    <n v="1880.95"/>
    <n v="420.2"/>
    <n v="2301.15"/>
    <n v="158688.1"/>
  </r>
  <r>
    <x v="139"/>
    <s v="Marysville School District"/>
    <n v="4150"/>
    <s v="Marshall Elementary"/>
    <n v="0.57140000000000002"/>
    <s v="Yes"/>
    <n v="380.09"/>
    <n v="0"/>
    <n v="380.09"/>
    <n v="1.1600000000000001"/>
    <n v="1.1600000000000001"/>
    <n v="380.09"/>
    <n v="1.115"/>
    <n v="72728"/>
    <n v="75419"/>
    <n v="94066.4"/>
    <n v="3480.5299999999988"/>
    <n v="13659.84"/>
    <n v="0.2298"/>
    <n v="0.22339999999999999"/>
    <n v="37624.730000000003"/>
    <n v="1625.78"/>
    <n v="363.2"/>
    <n v="1988.98"/>
    <n v="137160.64000000001"/>
  </r>
  <r>
    <x v="139"/>
    <s v="Marysville School District"/>
    <n v="1862"/>
    <s v="Marysville Coop Program"/>
    <n v="0.25480000000000003"/>
    <s v="No"/>
    <n v="140.43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5478"/>
    <s v="Marysville Getchell High School"/>
    <n v="0.40379999999999999"/>
    <s v="No"/>
    <n v="1455.44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3355"/>
    <s v="Marysville Middle School"/>
    <n v="0.57169999999999999"/>
    <s v="Yes"/>
    <n v="643.92999999999995"/>
    <n v="0"/>
    <n v="643.92999999999995"/>
    <n v="1.1600000000000001"/>
    <n v="1.1600000000000001"/>
    <n v="643.92999999999995"/>
    <n v="1.889"/>
    <n v="72728"/>
    <n v="75419"/>
    <n v="159364.5"/>
    <n v="5896.6300000000047"/>
    <n v="13659.84"/>
    <n v="0.2298"/>
    <n v="0.22339999999999999"/>
    <n v="63742.71"/>
    <n v="2754.35"/>
    <n v="615.32000000000005"/>
    <n v="3369.67"/>
    <n v="232373.51"/>
  </r>
  <r>
    <x v="139"/>
    <s v="Marysville School District"/>
    <n v="5402"/>
    <s v="Marysville NWESD 189 Youth Engagement"/>
    <n v="0.60209999999999997"/>
    <s v="Yes"/>
    <n v="115.28"/>
    <n v="0"/>
    <n v="115.28"/>
    <n v="1.1600000000000001"/>
    <n v="1.1600000000000001"/>
    <n v="115.28"/>
    <n v="0.33800000000000002"/>
    <n v="72728"/>
    <n v="75419"/>
    <n v="28515.19"/>
    <n v="1055.0900000000001"/>
    <n v="13659.84"/>
    <n v="0.2298"/>
    <n v="0.22339999999999999"/>
    <n v="11405.52"/>
    <n v="492.84"/>
    <n v="110.1"/>
    <n v="602.93999999999994"/>
    <n v="41578.740000000005"/>
  </r>
  <r>
    <x v="139"/>
    <s v="Marysville School District"/>
    <n v="5731"/>
    <s v="Marysville Online High School"/>
    <n v="0.48530000000000001"/>
    <s v="No"/>
    <n v="73.23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5213"/>
    <s v="Marysville Pilchuck High School"/>
    <n v="0.55469999999999997"/>
    <s v="Yes"/>
    <n v="1175.1100000000001"/>
    <n v="0"/>
    <n v="1175.1100000000001"/>
    <n v="1.1600000000000001"/>
    <n v="1.1600000000000001"/>
    <n v="1175.1100000000001"/>
    <n v="3.4470000000000001"/>
    <n v="72728"/>
    <n v="75419"/>
    <n v="290804.36"/>
    <n v="10760.020000000019"/>
    <n v="13659.84"/>
    <n v="0.2298"/>
    <n v="0.22339999999999999"/>
    <n v="116316.1"/>
    <n v="5026.07"/>
    <n v="1122.82"/>
    <n v="6148.8899999999994"/>
    <n v="424029.37"/>
  </r>
  <r>
    <x v="139"/>
    <s v="Marysville School District"/>
    <n v="1910"/>
    <s v="Marysville SD Special"/>
    <n v="0.39290000000000003"/>
    <s v="No"/>
    <n v="21.14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3651"/>
    <s v="Pinewood Elementary"/>
    <n v="0.45400000000000001"/>
    <s v="No"/>
    <n v="463.44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5350"/>
    <s v="Quil Ceda Tulalip Elementary"/>
    <n v="0.66659999999999997"/>
    <s v="Yes"/>
    <n v="518.22"/>
    <n v="0"/>
    <n v="518.22"/>
    <n v="1.1600000000000001"/>
    <n v="1.1600000000000001"/>
    <n v="518.22"/>
    <n v="1.52"/>
    <n v="72728"/>
    <n v="75419"/>
    <n v="128234.01"/>
    <n v="4744.7700000000041"/>
    <n v="13659.84"/>
    <n v="0.2298"/>
    <n v="0.22339999999999999"/>
    <n v="51291.11"/>
    <n v="2216.31"/>
    <n v="495.12"/>
    <n v="2711.43"/>
    <n v="186981.32"/>
  </r>
  <r>
    <x v="139"/>
    <s v="Marysville School District"/>
    <n v="1744"/>
    <s v="School Home Partnership Program"/>
    <n v="0.53520000000000001"/>
    <s v="Yes"/>
    <n v="84.03"/>
    <n v="0"/>
    <n v="84.03"/>
    <n v="1.1600000000000001"/>
    <n v="1.1600000000000001"/>
    <n v="84.03"/>
    <n v="0.246"/>
    <n v="72728"/>
    <n v="75419"/>
    <n v="20753.66"/>
    <n v="767.90999999999985"/>
    <n v="13659.84"/>
    <n v="0.2298"/>
    <n v="0.22339999999999999"/>
    <n v="8301.06"/>
    <n v="358.69"/>
    <n v="80.13"/>
    <n v="438.82"/>
    <n v="30261.45"/>
  </r>
  <r>
    <x v="139"/>
    <s v="Marysville School District"/>
    <n v="3187"/>
    <s v="Shoultes Elementary"/>
    <n v="0.52270000000000005"/>
    <s v="Yes"/>
    <n v="393.2"/>
    <n v="0"/>
    <n v="393.2"/>
    <n v="1.1600000000000001"/>
    <n v="1.1600000000000001"/>
    <n v="393.2"/>
    <n v="1.153"/>
    <n v="72728"/>
    <n v="75419"/>
    <n v="97272.25"/>
    <n v="3599.1499999999942"/>
    <n v="13659.84"/>
    <n v="0.2298"/>
    <n v="0.22339999999999999"/>
    <n v="38907.01"/>
    <n v="1681.19"/>
    <n v="375.58"/>
    <n v="2056.77"/>
    <n v="141835.18"/>
  </r>
  <r>
    <x v="139"/>
    <s v="Marysville School District"/>
    <n v="3537"/>
    <s v="Sunnyside Elementary"/>
    <n v="0.35320000000000001"/>
    <s v="No"/>
    <n v="473.99"/>
    <n v="0"/>
    <n v="0"/>
    <n v="1.16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39"/>
    <s v="Marysville School District"/>
    <n v="2813"/>
    <s v="Totem Middle School"/>
    <n v="0.63500000000000001"/>
    <s v="Yes"/>
    <n v="552.75"/>
    <n v="0"/>
    <n v="552.75"/>
    <n v="1.1600000000000001"/>
    <n v="1.1600000000000001"/>
    <n v="552.75"/>
    <n v="1.621"/>
    <n v="72728"/>
    <n v="75419"/>
    <n v="136754.82"/>
    <n v="5060.0499999999884"/>
    <n v="13659.84"/>
    <n v="0.2298"/>
    <n v="0.22339999999999999"/>
    <n v="54699.27"/>
    <n v="2363.58"/>
    <n v="528.02"/>
    <n v="2891.6"/>
    <n v="199405.74"/>
  </r>
  <r>
    <x v="140"/>
    <s v="McCleary School District"/>
    <n v="2835"/>
    <s v="Mccleary Elem"/>
    <n v="0.5403"/>
    <s v="Yes"/>
    <n v="303.33"/>
    <n v="0"/>
    <n v="303.33"/>
    <n v="1"/>
    <n v="1"/>
    <n v="303.33"/>
    <n v="0.89"/>
    <n v="72728"/>
    <n v="75419"/>
    <n v="64727.92"/>
    <n v="2394.9900000000052"/>
    <n v="13659.84"/>
    <n v="0.2298"/>
    <n v="0.22339999999999999"/>
    <n v="27566.77"/>
    <n v="1118.72"/>
    <n v="249.92"/>
    <n v="1368.64"/>
    <n v="96058.32"/>
  </r>
  <r>
    <x v="141"/>
    <s v="Mead School District"/>
    <n v="3693"/>
    <s v="Brentwood Elementary School"/>
    <n v="0.28960000000000002"/>
    <s v="No"/>
    <n v="506.5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3562"/>
    <s v="Colbert Elementary School"/>
    <n v="0.1996"/>
    <s v="No"/>
    <n v="411.5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5572"/>
    <s v="Creekside Elementary School"/>
    <n v="0.48"/>
    <s v="No"/>
    <n v="217.4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3414"/>
    <s v="Evergreen Elementary School"/>
    <n v="0.4"/>
    <s v="No"/>
    <n v="479.7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3759"/>
    <s v="Farwell Elementary School"/>
    <n v="0.33529999999999999"/>
    <s v="No"/>
    <n v="473.8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5571"/>
    <s v="Highland Middle School"/>
    <n v="0.2291"/>
    <s v="No"/>
    <n v="737.0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1858"/>
    <s v="Mead Education Partnership Prog"/>
    <n v="0.27529999999999999"/>
    <s v="No"/>
    <n v="617.0800000000000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5401"/>
    <s v="Mead Open Doors"/>
    <n v="0.1037"/>
    <s v="No"/>
    <n v="15.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2402"/>
    <s v="Mead Senior High School"/>
    <n v="0.2303"/>
    <s v="No"/>
    <n v="1742.1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4400"/>
    <s v="Meadow Ridge Elementary"/>
    <n v="0.2114"/>
    <s v="No"/>
    <n v="396.7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4133"/>
    <s v="Midway Elementary"/>
    <n v="0.16020000000000001"/>
    <s v="No"/>
    <n v="416.4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3191"/>
    <s v="Mountainside Middle School"/>
    <n v="0.33600000000000002"/>
    <s v="No"/>
    <n v="787.0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4491"/>
    <s v="Mt Spokane High School"/>
    <n v="0.25850000000000001"/>
    <s v="No"/>
    <n v="1449.2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3851"/>
    <s v="Northwood Middle School"/>
    <n v="0.24440000000000001"/>
    <s v="No"/>
    <n v="797.5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5094"/>
    <s v="Prairie View Elementary"/>
    <n v="0.15049999999999999"/>
    <s v="No"/>
    <n v="410.2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1"/>
    <s v="Mead School District"/>
    <n v="4134"/>
    <s v="Shiloh Hills Elementary"/>
    <n v="0.58330000000000004"/>
    <s v="Yes"/>
    <n v="413.43"/>
    <n v="0"/>
    <n v="413.43"/>
    <n v="1.04"/>
    <n v="1.04"/>
    <n v="413.43"/>
    <n v="1.2130000000000001"/>
    <n v="72728"/>
    <n v="75419"/>
    <n v="91747.83"/>
    <n v="3394.75"/>
    <n v="13659.84"/>
    <n v="0.2298"/>
    <n v="0.22339999999999999"/>
    <n v="38411.42"/>
    <n v="1585.71"/>
    <n v="354.25"/>
    <n v="1939.96"/>
    <n v="135493.96"/>
  </r>
  <r>
    <x v="141"/>
    <s v="Mead School District"/>
    <n v="5658"/>
    <s v="Skyline Elementary"/>
    <n v="0.1065"/>
    <s v="No"/>
    <n v="366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2"/>
    <s v="Medical Lake School District"/>
    <n v="4483"/>
    <s v="Hallett Elementary"/>
    <n v="0.4294"/>
    <s v="No"/>
    <n v="478.3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2"/>
    <s v="Medical Lake School District"/>
    <n v="2890"/>
    <s v="Medical Lake High School"/>
    <n v="0.34039999999999998"/>
    <s v="No"/>
    <n v="491.2899999999999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2"/>
    <s v="Medical Lake School District"/>
    <n v="3965"/>
    <s v="Medical Lake Middle School"/>
    <n v="0.39510000000000001"/>
    <s v="No"/>
    <n v="389.8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2"/>
    <s v="Medical Lake School District"/>
    <n v="4577"/>
    <s v="Michael Anderson Elementary"/>
    <n v="0.2762"/>
    <s v="No"/>
    <n v="401.2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3162"/>
    <s v="Island Park Elementary"/>
    <n v="1.8700000000000001E-2"/>
    <s v="No"/>
    <n v="376.8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3219"/>
    <s v="Islander Middle School"/>
    <n v="3.9899999999999998E-2"/>
    <s v="No"/>
    <n v="926.9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2981"/>
    <s v="Lakeridge Elementary School"/>
    <n v="1.95E-2"/>
    <s v="No"/>
    <n v="395.6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3029"/>
    <s v="Mercer Island High School"/>
    <n v="4.4600000000000001E-2"/>
    <s v="No"/>
    <n v="1484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5447"/>
    <s v="Northwood Elementary School"/>
    <n v="4.9299999999999997E-2"/>
    <s v="No"/>
    <n v="380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3"/>
    <s v="Mercer Island School District"/>
    <n v="3433"/>
    <s v="West Mercer Elementary"/>
    <n v="3.85E-2"/>
    <s v="No"/>
    <n v="423.5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4"/>
    <s v="Meridian School District"/>
    <n v="2584"/>
    <s v="Irene Reither Elementary School"/>
    <n v="0.38729999999999998"/>
    <s v="No"/>
    <n v="711.1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44"/>
    <s v="Meridian School District"/>
    <n v="2554"/>
    <s v="Meridian High School"/>
    <n v="0.30769999999999997"/>
    <s v="No"/>
    <n v="456.7000000000000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44"/>
    <s v="Meridian School District"/>
    <n v="5448"/>
    <s v="Meridian Impact Re-Engagement"/>
    <n v="0.34720000000000001"/>
    <s v="No"/>
    <n v="10.5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44"/>
    <s v="Meridian School District"/>
    <n v="3930"/>
    <s v="Meridian Middle School"/>
    <n v="0.3498"/>
    <s v="No"/>
    <n v="382.0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44"/>
    <s v="Meridian School District"/>
    <n v="5047"/>
    <s v="Meridian Parent Partnership Program"/>
    <n v="0.1147"/>
    <s v="No"/>
    <n v="215.1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45"/>
    <s v="Methow Valley School District"/>
    <n v="1845"/>
    <s v="Home School Experience"/>
    <n v="0.28889999999999999"/>
    <s v="No"/>
    <n v="24.0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5"/>
    <s v="Methow Valley School District"/>
    <n v="1621"/>
    <s v="ILC Choice School"/>
    <n v="0.58279999999999998"/>
    <s v="Yes"/>
    <n v="34.78"/>
    <n v="0"/>
    <n v="34.78"/>
    <n v="1"/>
    <n v="1"/>
    <n v="34.78"/>
    <n v="0.10199999999999999"/>
    <n v="72728"/>
    <n v="75419"/>
    <n v="7418.26"/>
    <n v="274.47999999999956"/>
    <n v="13659.84"/>
    <n v="0.2298"/>
    <n v="0.22339999999999999"/>
    <n v="3159.34"/>
    <n v="128.21"/>
    <n v="28.64"/>
    <n v="156.85000000000002"/>
    <n v="11008.93"/>
  </r>
  <r>
    <x v="145"/>
    <s v="Methow Valley School District"/>
    <n v="2146"/>
    <s v="Liberty Bell Jr Sr High"/>
    <n v="0.31680000000000003"/>
    <s v="No"/>
    <n v="326.2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5"/>
    <s v="Methow Valley School District"/>
    <n v="4501"/>
    <s v="Methow Valley Elementary"/>
    <n v="0.3145"/>
    <s v="No"/>
    <n v="350.3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6"/>
    <s v="Mill A School District"/>
    <n v="3406"/>
    <s v="Mill A Elementary School"/>
    <n v="0.34839999999999999"/>
    <s v="Yes"/>
    <n v="38.69"/>
    <n v="0"/>
    <n v="38.69"/>
    <n v="1"/>
    <n v="1"/>
    <n v="38.69"/>
    <n v="0.113"/>
    <n v="72728"/>
    <n v="75419"/>
    <n v="8218.26"/>
    <n v="304.09000000000015"/>
    <n v="13659.84"/>
    <n v="0.2298"/>
    <n v="0.22339999999999999"/>
    <n v="3500.05"/>
    <n v="142.04"/>
    <n v="31.73"/>
    <n v="173.76999999999998"/>
    <n v="12196.170000000002"/>
  </r>
  <r>
    <x v="146"/>
    <s v="Mill A School District"/>
    <n v="5480"/>
    <s v="Pacific Crest Innovation Academy"/>
    <n v="0.14710000000000001"/>
    <s v="No"/>
    <n v="29.2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4362"/>
    <s v="Chain Lake Elementary School"/>
    <n v="0.13109999999999999"/>
    <s v="No"/>
    <n v="438.7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3060"/>
    <s v="Frank Wagner Elementary"/>
    <n v="0.64629999999999999"/>
    <s v="Yes"/>
    <n v="568.83000000000004"/>
    <n v="0"/>
    <n v="568.83000000000004"/>
    <n v="1.18"/>
    <n v="1.18"/>
    <n v="568.83000000000004"/>
    <n v="1.669"/>
    <n v="72728"/>
    <n v="75419"/>
    <n v="143231.98000000001"/>
    <n v="5299.7099999999919"/>
    <n v="13659.84"/>
    <n v="0.2298"/>
    <n v="0.22339999999999999"/>
    <n v="56896.94"/>
    <n v="2475.5300000000002"/>
    <n v="553.03"/>
    <n v="3028.5600000000004"/>
    <n v="208457.19"/>
  </r>
  <r>
    <x v="147"/>
    <s v="Monroe School District"/>
    <n v="4594"/>
    <s v="Fryelands Elementary"/>
    <n v="0.37830000000000003"/>
    <s v="No"/>
    <n v="363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4544"/>
    <s v="Hidden River Middle School"/>
    <n v="0.34570000000000001"/>
    <s v="No"/>
    <n v="324.4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1806"/>
    <s v="Leaders In Learning"/>
    <n v="0.58819999999999995"/>
    <s v="Yes"/>
    <n v="62.57"/>
    <n v="0"/>
    <n v="62.57"/>
    <n v="1.18"/>
    <n v="1.18"/>
    <n v="62.57"/>
    <n v="0.184"/>
    <n v="72728"/>
    <n v="75419"/>
    <n v="15790.7"/>
    <n v="584.26999999999862"/>
    <n v="13659.84"/>
    <n v="0.2298"/>
    <n v="0.22339999999999999"/>
    <n v="6272.64"/>
    <n v="272.92"/>
    <n v="60.97"/>
    <n v="333.89"/>
    <n v="22981.5"/>
  </r>
  <r>
    <x v="147"/>
    <s v="Monroe School District"/>
    <n v="2546"/>
    <s v="Maltby Elementary"/>
    <n v="0.2044"/>
    <s v="No"/>
    <n v="31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4528"/>
    <s v="Monroe High School"/>
    <n v="0.32279999999999998"/>
    <s v="No"/>
    <n v="1465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1570"/>
    <s v="Monroe Special Ed Preschool"/>
    <n v="0"/>
    <s v="No"/>
    <n v="0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1643"/>
    <s v="Out Of District Special Ed"/>
    <n v="0.24590000000000001"/>
    <s v="No"/>
    <n v="16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5040"/>
    <s v="Park Place Middle School"/>
    <n v="0.39610000000000001"/>
    <s v="No"/>
    <n v="740.2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4159"/>
    <s v="Salem Woods Elementary School"/>
    <n v="0.19239999999999999"/>
    <s v="No"/>
    <n v="447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7"/>
    <s v="Monroe School District"/>
    <n v="1777"/>
    <s v="Sky Valley Education Center"/>
    <n v="0.14119999999999999"/>
    <s v="No"/>
    <n v="765.14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48"/>
    <s v="Montesano School District"/>
    <n v="3661"/>
    <s v="Beacon Avenue Elementary School"/>
    <n v="0.35049999999999998"/>
    <s v="No"/>
    <n v="327.5899999999999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8"/>
    <s v="Montesano School District"/>
    <n v="2180"/>
    <s v="Montesano Jr-Sr High"/>
    <n v="0.33310000000000001"/>
    <s v="No"/>
    <n v="695.0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8"/>
    <s v="Montesano School District"/>
    <n v="3374"/>
    <s v="Simpson Avenue Elementary"/>
    <n v="0.377"/>
    <s v="No"/>
    <n v="386.0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49"/>
    <s v="Morton School District"/>
    <n v="2678"/>
    <s v="Morton Elementary School"/>
    <n v="0.55800000000000005"/>
    <s v="Yes"/>
    <n v="226.86"/>
    <n v="0"/>
    <n v="226.86"/>
    <n v="1"/>
    <n v="1"/>
    <n v="226.86"/>
    <n v="0.66500000000000004"/>
    <n v="72728"/>
    <n v="75419"/>
    <n v="48364.12"/>
    <n v="1789.5199999999968"/>
    <n v="13659.84"/>
    <n v="0.2298"/>
    <n v="0.22339999999999999"/>
    <n v="20597.650000000001"/>
    <n v="835.89"/>
    <n v="186.74"/>
    <n v="1022.63"/>
    <n v="71773.920000000013"/>
  </r>
  <r>
    <x v="149"/>
    <s v="Morton School District"/>
    <n v="3112"/>
    <s v="Morton Junior-Senior High"/>
    <n v="0.56289999999999996"/>
    <s v="Yes"/>
    <n v="186.01999999999998"/>
    <n v="0"/>
    <n v="186.01999999999998"/>
    <n v="1"/>
    <n v="1"/>
    <n v="186.01999999999998"/>
    <n v="0.54600000000000004"/>
    <n v="72728"/>
    <n v="75419"/>
    <n v="39709.49"/>
    <n v="1469.2799999999988"/>
    <n v="13659.84"/>
    <n v="0.2298"/>
    <n v="0.22339999999999999"/>
    <n v="16911.75"/>
    <n v="686.31"/>
    <n v="153.32"/>
    <n v="839.62999999999988"/>
    <n v="58930.149999999994"/>
  </r>
  <r>
    <x v="150"/>
    <s v="Moses Lake School District"/>
    <n v="3022"/>
    <s v="Chief Moses Middle School"/>
    <n v="0.61409999999999998"/>
    <s v="Yes"/>
    <n v="881.52"/>
    <n v="0"/>
    <n v="881.52"/>
    <n v="1.04"/>
    <n v="1.04"/>
    <n v="881.52"/>
    <n v="2.5859999999999999"/>
    <n v="72728"/>
    <n v="75419"/>
    <n v="195597.59"/>
    <n v="7237.2900000000081"/>
    <n v="13659.84"/>
    <n v="0.2298"/>
    <n v="0.22339999999999999"/>
    <n v="81889.48"/>
    <n v="3380.58"/>
    <n v="755.22"/>
    <n v="4135.8"/>
    <n v="288860.15999999997"/>
  </r>
  <r>
    <x v="150"/>
    <s v="Moses Lake School District"/>
    <n v="5273"/>
    <s v="Columbia Basin Technical Skills Center "/>
    <n v="0.31590000000000001"/>
    <s v="No"/>
    <n v="230.7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50"/>
    <s v="Moses Lake School District"/>
    <n v="5679"/>
    <s v="Digital Learning Center"/>
    <n v="0.70469999999999999"/>
    <s v="Yes"/>
    <n v="237.73"/>
    <n v="0"/>
    <n v="237.73"/>
    <n v="1.04"/>
    <n v="1.04"/>
    <n v="237.73"/>
    <n v="0.69699999999999995"/>
    <n v="72728"/>
    <n v="75419"/>
    <n v="52719.07"/>
    <n v="1950.6500000000015"/>
    <n v="13659.84"/>
    <n v="0.2298"/>
    <n v="0.22339999999999999"/>
    <n v="22071.53"/>
    <n v="911.16"/>
    <n v="203.55"/>
    <n v="1114.71"/>
    <n v="77855.960000000006"/>
  </r>
  <r>
    <x v="150"/>
    <s v="Moses Lake School District"/>
    <n v="5354"/>
    <s v="Endeavor Middle School "/>
    <n v="0.9254"/>
    <s v="Yes"/>
    <n v="266.66000000000003"/>
    <n v="0"/>
    <n v="266.66000000000003"/>
    <n v="1.04"/>
    <n v="1.04"/>
    <n v="266.66000000000003"/>
    <n v="0.78200000000000003"/>
    <n v="72728"/>
    <n v="75419"/>
    <n v="59148.23"/>
    <n v="2188.5299999999988"/>
    <n v="13659.84"/>
    <n v="0.2298"/>
    <n v="0.22339999999999999"/>
    <n v="24763.18"/>
    <n v="1022.28"/>
    <n v="228.38"/>
    <n v="1250.6599999999999"/>
    <n v="87350.6"/>
  </r>
  <r>
    <x v="150"/>
    <s v="Moses Lake School District"/>
    <n v="2673"/>
    <s v="Frontier Middle School"/>
    <n v="0.65410000000000001"/>
    <s v="Yes"/>
    <n v="751.12"/>
    <n v="0"/>
    <n v="751.12"/>
    <n v="1.04"/>
    <n v="1.04"/>
    <n v="751.12"/>
    <n v="2.2029999999999998"/>
    <n v="72728"/>
    <n v="75419"/>
    <n v="166628.57999999999"/>
    <n v="6165.4000000000233"/>
    <n v="13659.84"/>
    <n v="0.2298"/>
    <n v="0.22339999999999999"/>
    <n v="69761.23"/>
    <n v="2879.9"/>
    <n v="643.37"/>
    <n v="3523.27"/>
    <n v="246078.48"/>
  </r>
  <r>
    <x v="150"/>
    <s v="Moses Lake School District"/>
    <n v="3091"/>
    <s v="Garden Heights Elementary"/>
    <n v="0.54269999999999996"/>
    <s v="Yes"/>
    <n v="399.47"/>
    <n v="0"/>
    <n v="399.47"/>
    <n v="1.04"/>
    <n v="1.04"/>
    <n v="399.47"/>
    <n v="1.1719999999999999"/>
    <n v="72728"/>
    <n v="75419"/>
    <n v="88646.7"/>
    <n v="3280.0100000000093"/>
    <n v="13659.84"/>
    <n v="0.2298"/>
    <n v="0.22339999999999999"/>
    <n v="37113.1"/>
    <n v="1532.11"/>
    <n v="342.27"/>
    <n v="1874.3799999999999"/>
    <n v="130914.19"/>
  </r>
  <r>
    <x v="150"/>
    <s v="Moses Lake School District"/>
    <n v="2833"/>
    <s v="Knolls Vista Elementary"/>
    <n v="0.75280000000000002"/>
    <s v="Yes"/>
    <n v="281.86"/>
    <n v="0"/>
    <n v="281.86"/>
    <n v="1.04"/>
    <n v="1.04"/>
    <n v="281.86"/>
    <n v="0.82699999999999996"/>
    <n v="72728"/>
    <n v="75419"/>
    <n v="62551.9"/>
    <n v="2314.4700000000012"/>
    <n v="13659.84"/>
    <n v="0.2298"/>
    <n v="0.22339999999999999"/>
    <n v="26188.17"/>
    <n v="1081.1099999999999"/>
    <n v="241.52"/>
    <n v="1322.6299999999999"/>
    <n v="92377.170000000013"/>
  </r>
  <r>
    <x v="150"/>
    <s v="Moses Lake School District"/>
    <n v="2969"/>
    <s v="Lakeview Terrace Elementary"/>
    <n v="0.66769999999999996"/>
    <s v="Yes"/>
    <n v="331.76"/>
    <n v="0"/>
    <n v="331.76"/>
    <n v="1.04"/>
    <n v="1.04"/>
    <n v="331.76"/>
    <n v="0.97299999999999998"/>
    <n v="72728"/>
    <n v="75419"/>
    <n v="73594.92"/>
    <n v="2723.070000000007"/>
    <n v="13659.84"/>
    <n v="0.2298"/>
    <n v="0.22339999999999999"/>
    <n v="30811.47"/>
    <n v="1271.97"/>
    <n v="284.16000000000003"/>
    <n v="1556.13"/>
    <n v="108685.59000000001"/>
  </r>
  <r>
    <x v="150"/>
    <s v="Moses Lake School District"/>
    <n v="3021"/>
    <s v="Larson Heights Elementary"/>
    <n v="0.83560000000000001"/>
    <s v="Yes"/>
    <n v="338.09"/>
    <n v="0"/>
    <n v="338.09"/>
    <n v="1.04"/>
    <n v="1.04"/>
    <n v="338.09"/>
    <n v="0.99199999999999999"/>
    <n v="72728"/>
    <n v="75419"/>
    <n v="75032.02"/>
    <n v="2776.25"/>
    <n v="13659.84"/>
    <n v="0.2298"/>
    <n v="0.22339999999999999"/>
    <n v="31413.13"/>
    <n v="1296.8"/>
    <n v="289.70999999999998"/>
    <n v="1586.51"/>
    <n v="110807.91"/>
  </r>
  <r>
    <x v="150"/>
    <s v="Moses Lake School District"/>
    <n v="3153"/>
    <s v="Longview Elementary"/>
    <n v="0.67049999999999998"/>
    <s v="Yes"/>
    <n v="353.29"/>
    <n v="0"/>
    <n v="353.29"/>
    <n v="1.04"/>
    <n v="1.04"/>
    <n v="353.29"/>
    <n v="1.036"/>
    <n v="72728"/>
    <n v="75419"/>
    <n v="78360.06"/>
    <n v="2899.3899999999994"/>
    <n v="13659.84"/>
    <n v="0.2298"/>
    <n v="0.22339999999999999"/>
    <n v="32806.46"/>
    <n v="1354.32"/>
    <n v="302.56"/>
    <n v="1656.8799999999999"/>
    <n v="115722.79"/>
  </r>
  <r>
    <x v="150"/>
    <s v="Moses Lake School District"/>
    <n v="2970"/>
    <s v="Midway Elementary"/>
    <n v="0.78390000000000004"/>
    <s v="Yes"/>
    <n v="241.75"/>
    <n v="0"/>
    <n v="241.75"/>
    <n v="1.04"/>
    <n v="1.04"/>
    <n v="241.75"/>
    <n v="0.70899999999999996"/>
    <n v="72728"/>
    <n v="75419"/>
    <n v="53626.720000000001"/>
    <n v="1984.2299999999959"/>
    <n v="13659.84"/>
    <n v="0.2298"/>
    <n v="0.22339999999999999"/>
    <n v="22451.52"/>
    <n v="926.85"/>
    <n v="207.06"/>
    <n v="1133.9100000000001"/>
    <n v="79196.38"/>
  </r>
  <r>
    <x v="150"/>
    <s v="Moses Lake School District"/>
    <n v="3215"/>
    <s v="Moses Lake High School"/>
    <n v="0.59719999999999995"/>
    <s v="Yes"/>
    <n v="1875.27"/>
    <n v="0"/>
    <n v="1875.27"/>
    <n v="1.04"/>
    <n v="1.04"/>
    <n v="1875.27"/>
    <n v="5.5010000000000003"/>
    <n v="72728"/>
    <n v="75419"/>
    <n v="416079.8"/>
    <n v="15395.320000000007"/>
    <n v="13659.84"/>
    <n v="0.2298"/>
    <n v="0.22339999999999999"/>
    <n v="174197.23"/>
    <n v="7191.25"/>
    <n v="1606.53"/>
    <n v="8797.7800000000007"/>
    <n v="614470.13000000012"/>
  </r>
  <r>
    <x v="150"/>
    <s v="Moses Lake School District"/>
    <n v="3779"/>
    <s v="North Elementary"/>
    <n v="0.86870000000000003"/>
    <s v="Yes"/>
    <n v="280.70999999999998"/>
    <n v="0"/>
    <n v="280.70999999999998"/>
    <n v="1.04"/>
    <n v="1.04"/>
    <n v="280.70999999999998"/>
    <n v="0.82299999999999995"/>
    <n v="72728"/>
    <n v="75419"/>
    <n v="62249.35"/>
    <n v="2303.2799999999988"/>
    <n v="13659.84"/>
    <n v="0.2298"/>
    <n v="0.22339999999999999"/>
    <n v="26061.5"/>
    <n v="1075.8800000000001"/>
    <n v="240.35"/>
    <n v="1316.23"/>
    <n v="91930.36"/>
  </r>
  <r>
    <x v="150"/>
    <s v="Moses Lake School District"/>
    <n v="5251"/>
    <s v="Park Orchard Elementary School "/>
    <n v="0.65180000000000005"/>
    <s v="Yes"/>
    <n v="438.88"/>
    <n v="0"/>
    <n v="438.88"/>
    <n v="1.04"/>
    <n v="1.04"/>
    <n v="438.88"/>
    <n v="1.2869999999999999"/>
    <n v="72728"/>
    <n v="75419"/>
    <n v="97344.97"/>
    <n v="3601.8500000000058"/>
    <n v="13659.84"/>
    <n v="0.2298"/>
    <n v="0.22339999999999999"/>
    <n v="40754.74"/>
    <n v="1682.45"/>
    <n v="375.86"/>
    <n v="2058.31"/>
    <n v="143759.87"/>
  </r>
  <r>
    <x v="150"/>
    <s v="Moses Lake School District"/>
    <n v="2832"/>
    <s v="Peninsula Elementary"/>
    <n v="0.59"/>
    <s v="Yes"/>
    <n v="410.38"/>
    <n v="0"/>
    <n v="410.38"/>
    <n v="1.04"/>
    <n v="1.04"/>
    <n v="410.38"/>
    <n v="1.204"/>
    <n v="72728"/>
    <n v="75419"/>
    <n v="91067.09"/>
    <n v="3369.570000000007"/>
    <n v="13659.84"/>
    <n v="0.2298"/>
    <n v="0.22339999999999999"/>
    <n v="38126.43"/>
    <n v="1573.94"/>
    <n v="351.62"/>
    <n v="1925.56"/>
    <n v="134488.65"/>
  </r>
  <r>
    <x v="150"/>
    <s v="Moses Lake School District"/>
    <n v="5173"/>
    <s v="Sage Point Elementary School"/>
    <n v="0.37090000000000001"/>
    <s v="No"/>
    <n v="357.8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50"/>
    <s v="Moses Lake School District"/>
    <n v="5323"/>
    <s v="Skill Source Learning Center"/>
    <n v="0.80869999999999997"/>
    <s v="Yes"/>
    <n v="70.050000000000011"/>
    <n v="0"/>
    <n v="70.050000000000011"/>
    <n v="1.04"/>
    <n v="1.04"/>
    <n v="70.050000000000011"/>
    <n v="0.20499999999999999"/>
    <n v="72728"/>
    <n v="75419"/>
    <n v="15505.61"/>
    <n v="573.71999999999935"/>
    <n v="13659.84"/>
    <n v="0.2298"/>
    <n v="0.22339999999999999"/>
    <n v="6491.63"/>
    <n v="267.99"/>
    <n v="59.87"/>
    <n v="327.86"/>
    <n v="22898.82"/>
  </r>
  <r>
    <x v="150"/>
    <s v="Moses Lake School District"/>
    <n v="5726"/>
    <s v="Vanguard Academy"/>
    <n v="0.6734"/>
    <s v="Yes"/>
    <n v="356.58"/>
    <n v="0"/>
    <n v="356.58"/>
    <n v="1.04"/>
    <n v="1.04"/>
    <n v="356.58"/>
    <n v="1.046"/>
    <n v="72728"/>
    <n v="75419"/>
    <n v="79116.429999999993"/>
    <n v="2927.3700000000099"/>
    <n v="13659.84"/>
    <n v="0.2298"/>
    <n v="0.22339999999999999"/>
    <n v="33123.120000000003"/>
    <n v="1367.4"/>
    <n v="305.48"/>
    <n v="1672.88"/>
    <n v="116839.8"/>
  </r>
  <r>
    <x v="150"/>
    <s v="Moses Lake School District"/>
    <n v="5680"/>
    <s v="Vicki I. Groff Elementary"/>
    <n v="0.49270000000000003"/>
    <s v="No"/>
    <n v="426.8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51"/>
    <s v="Mossyrock School District"/>
    <n v="5415"/>
    <s v="Mossyrock Academy"/>
    <n v="0.74739999999999995"/>
    <s v="Yes"/>
    <n v="7.59"/>
    <n v="0"/>
    <n v="7.59"/>
    <n v="1"/>
    <n v="1"/>
    <n v="7.59"/>
    <n v="2.1999999999999999E-2"/>
    <n v="72728"/>
    <n v="75419"/>
    <n v="1600.02"/>
    <n v="59.200000000000045"/>
    <n v="13659.84"/>
    <n v="0.2298"/>
    <n v="0.22339999999999999"/>
    <n v="681.43"/>
    <n v="27.65"/>
    <n v="6.18"/>
    <n v="33.83"/>
    <n v="2374.4799999999996"/>
  </r>
  <r>
    <x v="151"/>
    <s v="Mossyrock School District"/>
    <n v="2572"/>
    <s v="Mossyrock Elementary School"/>
    <n v="0.57389999999999997"/>
    <s v="Yes"/>
    <n v="307"/>
    <n v="0"/>
    <n v="307"/>
    <n v="1"/>
    <n v="1"/>
    <n v="307"/>
    <n v="0.90100000000000002"/>
    <n v="72728"/>
    <n v="75419"/>
    <n v="65527.93"/>
    <n v="2424.5900000000038"/>
    <n v="13659.84"/>
    <n v="0.2298"/>
    <n v="0.22339999999999999"/>
    <n v="27907.49"/>
    <n v="1132.54"/>
    <n v="253.01"/>
    <n v="1385.55"/>
    <n v="97245.560000000012"/>
  </r>
  <r>
    <x v="151"/>
    <s v="Mossyrock School District"/>
    <n v="3238"/>
    <s v="Mossyrock Jr./Sr. High School"/>
    <n v="0.55679999999999996"/>
    <s v="Yes"/>
    <n v="284.31"/>
    <n v="0"/>
    <n v="284.31"/>
    <n v="1"/>
    <n v="1"/>
    <n v="284.31"/>
    <n v="0.83399999999999996"/>
    <n v="72728"/>
    <n v="75419"/>
    <n v="60655.15"/>
    <n v="2244.2999999999956"/>
    <n v="13659.84"/>
    <n v="0.2298"/>
    <n v="0.22339999999999999"/>
    <n v="25832.240000000002"/>
    <n v="1048.32"/>
    <n v="234.19"/>
    <n v="1282.51"/>
    <n v="90014.2"/>
  </r>
  <r>
    <x v="152"/>
    <s v="Mount Adams School District"/>
    <n v="2506"/>
    <s v="Harrah Elementary School"/>
    <n v="0.89929999999999999"/>
    <s v="Yes"/>
    <n v="473.71"/>
    <n v="0"/>
    <n v="473.71"/>
    <n v="1"/>
    <n v="1"/>
    <n v="473.71"/>
    <n v="1.39"/>
    <n v="72728"/>
    <n v="75419"/>
    <n v="101091.92"/>
    <n v="3740.4900000000052"/>
    <n v="13659.84"/>
    <n v="0.2298"/>
    <n v="0.22339999999999999"/>
    <n v="43053.73"/>
    <n v="1747.21"/>
    <n v="390.33"/>
    <n v="2137.54"/>
    <n v="150023.68000000002"/>
  </r>
  <r>
    <x v="152"/>
    <s v="Mount Adams School District"/>
    <n v="2389"/>
    <s v="Mount Adams Middle School"/>
    <n v="0.97840000000000005"/>
    <s v="Yes"/>
    <n v="140.82"/>
    <n v="0"/>
    <n v="140.82"/>
    <n v="1"/>
    <n v="1"/>
    <n v="140.82"/>
    <n v="0.41299999999999998"/>
    <n v="72728"/>
    <n v="75419"/>
    <n v="30036.66"/>
    <n v="1111.3899999999994"/>
    <n v="13659.84"/>
    <n v="0.2298"/>
    <n v="0.22339999999999999"/>
    <n v="12792.22"/>
    <n v="519.13"/>
    <n v="115.97"/>
    <n v="635.1"/>
    <n v="44575.369999999995"/>
  </r>
  <r>
    <x v="152"/>
    <s v="Mount Adams School District"/>
    <n v="2532"/>
    <s v="White Swan High School"/>
    <n v="0.96870000000000001"/>
    <s v="Yes"/>
    <n v="272.28000000000003"/>
    <n v="0"/>
    <n v="272.28000000000003"/>
    <n v="1"/>
    <n v="1"/>
    <n v="272.28000000000003"/>
    <n v="0.79900000000000004"/>
    <n v="72728"/>
    <n v="75419"/>
    <n v="58109.67"/>
    <n v="2150.1100000000006"/>
    <n v="13659.84"/>
    <n v="0.2298"/>
    <n v="0.22339999999999999"/>
    <n v="24748.15"/>
    <n v="1004.33"/>
    <n v="224.37"/>
    <n v="1228.7"/>
    <n v="86236.63"/>
  </r>
  <r>
    <x v="153"/>
    <s v="Mount Baker School District"/>
    <n v="2585"/>
    <s v="Acme Elementary"/>
    <n v="0.49909999999999999"/>
    <s v="Yes"/>
    <n v="197.68"/>
    <n v="0"/>
    <n v="197.68"/>
    <n v="1.1200000000000001"/>
    <n v="1.1200000000000001"/>
    <n v="197.68"/>
    <n v="0.57999999999999996"/>
    <n v="72728"/>
    <n v="75419"/>
    <n v="47244.11"/>
    <n v="1748.0699999999997"/>
    <n v="13659.84"/>
    <n v="0.2298"/>
    <n v="0.22339999999999999"/>
    <n v="19169.919999999998"/>
    <n v="816.54"/>
    <n v="182.42"/>
    <n v="998.95999999999992"/>
    <n v="69161.060000000012"/>
  </r>
  <r>
    <x v="153"/>
    <s v="Mount Baker School District"/>
    <n v="3365"/>
    <s v="Harmony Elementary"/>
    <n v="0.32850000000000001"/>
    <s v="No"/>
    <n v="307.0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3"/>
    <s v="Mount Baker School District"/>
    <n v="4533"/>
    <s v="Kendall Elementary"/>
    <n v="0.73819999999999997"/>
    <s v="Yes"/>
    <n v="323.16000000000003"/>
    <n v="0"/>
    <n v="323.16000000000003"/>
    <n v="1.1200000000000001"/>
    <n v="1.1200000000000001"/>
    <n v="323.16000000000003"/>
    <n v="0.94799999999999995"/>
    <n v="72728"/>
    <n v="75419"/>
    <n v="77219.679999999993"/>
    <n v="2857.2000000000116"/>
    <n v="13659.84"/>
    <n v="0.2298"/>
    <n v="0.22339999999999999"/>
    <n v="31332.91"/>
    <n v="1334.61"/>
    <n v="298.14999999999998"/>
    <n v="1632.7599999999998"/>
    <n v="113042.55"/>
  </r>
  <r>
    <x v="153"/>
    <s v="Mount Baker School District"/>
    <n v="5112"/>
    <s v="Mount Baker Academy"/>
    <n v="0.54330000000000001"/>
    <s v="Yes"/>
    <n v="37.26"/>
    <n v="0"/>
    <n v="37.26"/>
    <n v="1.1200000000000001"/>
    <n v="1.1200000000000001"/>
    <n v="37.26"/>
    <n v="0.109"/>
    <n v="72728"/>
    <n v="75419"/>
    <n v="8878.6299999999992"/>
    <n v="328.52000000000044"/>
    <n v="13659.84"/>
    <n v="0.2298"/>
    <n v="0.22339999999999999"/>
    <n v="3602.62"/>
    <n v="153.44999999999999"/>
    <n v="34.28"/>
    <n v="187.73"/>
    <n v="12997.5"/>
  </r>
  <r>
    <x v="153"/>
    <s v="Mount Baker School District"/>
    <n v="3003"/>
    <s v="Mount Baker Junior High"/>
    <n v="0.57199999999999995"/>
    <s v="Yes"/>
    <n v="277.27"/>
    <n v="0"/>
    <n v="277.27"/>
    <n v="1.1200000000000001"/>
    <n v="1.1200000000000001"/>
    <n v="277.27"/>
    <n v="0.81299999999999994"/>
    <n v="72728"/>
    <n v="75419"/>
    <n v="66223.210000000006"/>
    <n v="2450.3099999999977"/>
    <n v="13659.84"/>
    <n v="0.2298"/>
    <n v="0.22339999999999999"/>
    <n v="26870.94"/>
    <n v="1144.56"/>
    <n v="255.69"/>
    <n v="1400.25"/>
    <n v="96944.71"/>
  </r>
  <r>
    <x v="153"/>
    <s v="Mount Baker School District"/>
    <n v="2343"/>
    <s v="Mount Baker Senior High"/>
    <n v="0.46750000000000003"/>
    <s v="No"/>
    <n v="484.6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4"/>
    <s v="Mount Pleasant School District"/>
    <n v="3459"/>
    <s v="Mount Pleasant School"/>
    <n v="0.2424"/>
    <s v="No"/>
    <n v="69.29000000000000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55"/>
    <s v="Mount Vernon School District"/>
    <n v="5625"/>
    <s v="Aspire Academy"/>
    <n v="0.69259999999999999"/>
    <s v="Yes"/>
    <n v="152.68"/>
    <n v="0"/>
    <n v="152.68"/>
    <n v="1.1200000000000001"/>
    <n v="1.1200000000000001"/>
    <n v="152.68"/>
    <n v="0.44800000000000001"/>
    <n v="72728"/>
    <n v="75419"/>
    <n v="36492"/>
    <n v="1350.239999999998"/>
    <n v="13659.84"/>
    <n v="0.2298"/>
    <n v="0.22339999999999999"/>
    <n v="14807.11"/>
    <n v="630.70000000000005"/>
    <n v="140.9"/>
    <n v="771.6"/>
    <n v="53420.95"/>
  </r>
  <r>
    <x v="155"/>
    <s v="Mount Vernon School District"/>
    <n v="4329"/>
    <s v="Centennial Elementary School "/>
    <n v="0.71609999999999996"/>
    <s v="Yes"/>
    <n v="437.71"/>
    <n v="0"/>
    <n v="437.71"/>
    <n v="1.1200000000000001"/>
    <n v="1.1200000000000001"/>
    <n v="437.71"/>
    <n v="1.284"/>
    <n v="72728"/>
    <n v="75419"/>
    <n v="104588.68"/>
    <n v="3869.8800000000047"/>
    <n v="13659.84"/>
    <n v="0.2298"/>
    <n v="0.22339999999999999"/>
    <n v="42438.239999999998"/>
    <n v="1807.64"/>
    <n v="403.83"/>
    <n v="2211.4700000000003"/>
    <n v="153108.26999999999"/>
  </r>
  <r>
    <x v="155"/>
    <s v="Mount Vernon School District"/>
    <n v="5589"/>
    <s v="Harriet Rowley Elementary"/>
    <n v="0.65310000000000001"/>
    <s v="Yes"/>
    <n v="510.79"/>
    <n v="0"/>
    <n v="510.79"/>
    <n v="1.1200000000000001"/>
    <n v="1.1200000000000001"/>
    <n v="510.79"/>
    <n v="1.498"/>
    <n v="72728"/>
    <n v="75419"/>
    <n v="122020.13"/>
    <n v="4514.8499999999913"/>
    <n v="13659.84"/>
    <n v="0.2298"/>
    <n v="0.22339999999999999"/>
    <n v="49511.28"/>
    <n v="2108.92"/>
    <n v="471.13"/>
    <n v="2580.0500000000002"/>
    <n v="178626.31"/>
  </r>
  <r>
    <x v="155"/>
    <s v="Mount Vernon School District"/>
    <n v="3183"/>
    <s v="Jefferson Elementary"/>
    <n v="0.60940000000000005"/>
    <s v="Yes"/>
    <n v="468"/>
    <n v="0"/>
    <n v="468"/>
    <n v="1.1200000000000001"/>
    <n v="1.1200000000000001"/>
    <n v="468"/>
    <n v="1.373"/>
    <n v="72728"/>
    <n v="75419"/>
    <n v="111838.21"/>
    <n v="4138.1100000000006"/>
    <n v="13659.84"/>
    <n v="0.2298"/>
    <n v="0.22339999999999999"/>
    <n v="45379.83"/>
    <n v="1932.94"/>
    <n v="431.82"/>
    <n v="2364.7600000000002"/>
    <n v="163720.91000000003"/>
  </r>
  <r>
    <x v="155"/>
    <s v="Mount Vernon School District"/>
    <n v="3821"/>
    <s v="La Venture Middle School"/>
    <n v="0.72440000000000004"/>
    <s v="Yes"/>
    <n v="708.54"/>
    <n v="0"/>
    <n v="708.54"/>
    <n v="1.1200000000000001"/>
    <n v="1.1200000000000001"/>
    <n v="708.54"/>
    <n v="2.0779999999999998"/>
    <n v="72728"/>
    <n v="75419"/>
    <n v="169264.24"/>
    <n v="6262.9200000000128"/>
    <n v="13659.84"/>
    <n v="0.2298"/>
    <n v="0.22339999999999999"/>
    <n v="68681.210000000006"/>
    <n v="2925.45"/>
    <n v="653.54999999999995"/>
    <n v="3579"/>
    <n v="247787.37000000002"/>
  </r>
  <r>
    <x v="155"/>
    <s v="Mount Vernon School District"/>
    <n v="4013"/>
    <s v="Little Mountain Elementary"/>
    <n v="0.63100000000000001"/>
    <s v="Yes"/>
    <n v="382.21"/>
    <n v="0"/>
    <n v="382.21"/>
    <n v="1.1200000000000001"/>
    <n v="1.1200000000000001"/>
    <n v="382.21"/>
    <n v="1.121"/>
    <n v="72728"/>
    <n v="75419"/>
    <n v="91311.46"/>
    <n v="3378.5999999999913"/>
    <n v="13659.84"/>
    <n v="0.2298"/>
    <n v="0.22339999999999999"/>
    <n v="37050.83"/>
    <n v="1578.17"/>
    <n v="352.56"/>
    <n v="1930.73"/>
    <n v="133671.62000000002"/>
  </r>
  <r>
    <x v="155"/>
    <s v="Mount Vernon School District"/>
    <n v="3001"/>
    <s v="Madison Elementary"/>
    <n v="0.6008"/>
    <s v="Yes"/>
    <n v="530.71"/>
    <n v="0"/>
    <n v="530.71"/>
    <n v="1.1200000000000001"/>
    <n v="1.1200000000000001"/>
    <n v="530.71"/>
    <n v="1.5569999999999999"/>
    <n v="72728"/>
    <n v="75419"/>
    <n v="126826"/>
    <n v="4692.6700000000128"/>
    <n v="13659.84"/>
    <n v="0.2298"/>
    <n v="0.22339999999999999"/>
    <n v="51461.33"/>
    <n v="2191.98"/>
    <n v="489.69"/>
    <n v="2681.67"/>
    <n v="185661.67000000004"/>
  </r>
  <r>
    <x v="155"/>
    <s v="Mount Vernon School District"/>
    <n v="4511"/>
    <s v="Mount Baker Middle School"/>
    <n v="0.68100000000000005"/>
    <s v="Yes"/>
    <n v="630.67999999999995"/>
    <n v="0"/>
    <n v="630.67999999999995"/>
    <n v="1.1200000000000001"/>
    <n v="1.1200000000000001"/>
    <n v="630.67999999999995"/>
    <n v="1.85"/>
    <n v="72728"/>
    <n v="75419"/>
    <n v="150692.42000000001"/>
    <n v="5575.75"/>
    <n v="13659.84"/>
    <n v="0.2298"/>
    <n v="0.22339999999999999"/>
    <n v="61145.440000000002"/>
    <n v="2604.4699999999998"/>
    <n v="581.84"/>
    <n v="3186.31"/>
    <n v="220599.92"/>
  </r>
  <r>
    <x v="155"/>
    <s v="Mount Vernon School District"/>
    <n v="2295"/>
    <s v="Mount Vernon High School"/>
    <n v="0.62329999999999997"/>
    <s v="Yes"/>
    <n v="1907.5600000000002"/>
    <n v="0"/>
    <n v="1907.5600000000002"/>
    <n v="1.1200000000000001"/>
    <n v="1.1200000000000001"/>
    <n v="1907.5600000000002"/>
    <n v="5.5960000000000001"/>
    <n v="72728"/>
    <n v="75419"/>
    <n v="455824.19"/>
    <n v="16865.900000000023"/>
    <n v="13659.84"/>
    <n v="0.2298"/>
    <n v="0.22339999999999999"/>
    <n v="184956.71"/>
    <n v="7878.17"/>
    <n v="1759.98"/>
    <n v="9638.15"/>
    <n v="667284.95000000007"/>
  </r>
  <r>
    <x v="155"/>
    <s v="Mount Vernon School District"/>
    <n v="5449"/>
    <s v="Mount Vernon Open Doors"/>
    <n v="0.47160000000000002"/>
    <s v="No"/>
    <n v="36.7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5"/>
    <s v="Mount Vernon School District"/>
    <n v="3829"/>
    <s v="Mount Vernon Special Ed"/>
    <n v="0.45450000000000002"/>
    <s v="No"/>
    <n v="34.4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5"/>
    <s v="Mount Vernon School District"/>
    <n v="5960"/>
    <s v="Northwest Career &amp; Technical Academy"/>
    <n v="0.17469999999999999"/>
    <s v="No"/>
    <n v="269.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5"/>
    <s v="Mount Vernon School District"/>
    <n v="1992"/>
    <s v="Skagit Academy"/>
    <n v="0.1862"/>
    <s v="No"/>
    <n v="234.8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55"/>
    <s v="Mount Vernon School District"/>
    <n v="2880"/>
    <s v="Washington Elementary School"/>
    <n v="0.74770000000000003"/>
    <s v="Yes"/>
    <n v="341.43"/>
    <n v="0"/>
    <n v="341.43"/>
    <n v="1.1200000000000001"/>
    <n v="1.1200000000000001"/>
    <n v="341.43"/>
    <n v="1.002"/>
    <n v="72728"/>
    <n v="75419"/>
    <n v="81618.27"/>
    <n v="3019.9499999999971"/>
    <n v="13659.84"/>
    <n v="0.2298"/>
    <n v="0.22339999999999999"/>
    <n v="33117.69"/>
    <n v="1410.64"/>
    <n v="315.14"/>
    <n v="1725.7800000000002"/>
    <n v="119481.69"/>
  </r>
  <r>
    <x v="156"/>
    <s v="Muckleshoot Indian Tribe"/>
    <n v="1986"/>
    <s v="Muckleshoot Tribal School"/>
    <n v="0.74909999999999999"/>
    <s v="Yes"/>
    <n v="554.01"/>
    <n v="0"/>
    <n v="554.01"/>
    <n v="1.18"/>
    <n v="1.18"/>
    <n v="554.01"/>
    <n v="1.625"/>
    <n v="72728"/>
    <n v="75419"/>
    <n v="139455.94"/>
    <n v="5159.9899999999907"/>
    <n v="13659.84"/>
    <n v="0.2298"/>
    <n v="0.22339999999999999"/>
    <n v="55396.959999999999"/>
    <n v="2410.27"/>
    <n v="538.45000000000005"/>
    <n v="2948.7200000000003"/>
    <n v="202961.61"/>
  </r>
  <r>
    <x v="157"/>
    <s v="Mukilteo School District"/>
    <n v="4247"/>
    <s v="ACES High School"/>
    <n v="0.70979999999999999"/>
    <s v="Yes"/>
    <n v="141.28"/>
    <n v="0"/>
    <n v="141.28"/>
    <n v="1.2"/>
    <n v="1.2"/>
    <n v="141.28"/>
    <n v="0.41399999999999998"/>
    <n v="72728"/>
    <n v="75419"/>
    <n v="36131.269999999997"/>
    <n v="1336.8900000000067"/>
    <n v="13659.84"/>
    <n v="0.2298"/>
    <n v="0.22339999999999999"/>
    <n v="14256.8"/>
    <n v="624.47"/>
    <n v="139.51"/>
    <n v="763.98"/>
    <n v="52488.94"/>
  </r>
  <r>
    <x v="157"/>
    <s v="Mukilteo School District"/>
    <n v="4303"/>
    <s v="Challenger Elementary"/>
    <n v="0.68740000000000001"/>
    <s v="Yes"/>
    <n v="537.84"/>
    <n v="0"/>
    <n v="537.84"/>
    <n v="1.2"/>
    <n v="1.2"/>
    <n v="537.84"/>
    <n v="1.5780000000000001"/>
    <n v="72728"/>
    <n v="75419"/>
    <n v="137717.74"/>
    <n v="5095.6800000000221"/>
    <n v="13659.84"/>
    <n v="0.2298"/>
    <n v="0.22339999999999999"/>
    <n v="54341.14"/>
    <n v="2380.2199999999998"/>
    <n v="531.74"/>
    <n v="2911.96"/>
    <n v="200066.52000000002"/>
  </r>
  <r>
    <x v="157"/>
    <s v="Mukilteo School District"/>
    <n v="4342"/>
    <s v="Columbia Elementary"/>
    <n v="0.27989999999999998"/>
    <s v="No"/>
    <n v="50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4304"/>
    <s v="Discovery Elementary"/>
    <n v="0.61350000000000005"/>
    <s v="Yes"/>
    <n v="556.49"/>
    <n v="0"/>
    <n v="556.49"/>
    <n v="1.2"/>
    <n v="1.2"/>
    <n v="556.49"/>
    <n v="1.6319999999999999"/>
    <n v="72728"/>
    <n v="75419"/>
    <n v="142430.51999999999"/>
    <n v="5270.0500000000175"/>
    <n v="13659.84"/>
    <n v="0.2298"/>
    <n v="0.22339999999999999"/>
    <n v="56200.72"/>
    <n v="2461.6799999999998"/>
    <n v="549.94000000000005"/>
    <n v="3011.62"/>
    <n v="206912.91"/>
  </r>
  <r>
    <x v="157"/>
    <s v="Mukilteo School District"/>
    <n v="4469"/>
    <s v="Endeavour Elementary"/>
    <n v="0.183"/>
    <s v="No"/>
    <n v="440.2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4231"/>
    <s v="Explorer Middle School"/>
    <n v="0.64890000000000003"/>
    <s v="Yes"/>
    <n v="819.6"/>
    <n v="0"/>
    <n v="819.6"/>
    <n v="1.2"/>
    <n v="1.2"/>
    <n v="819.6"/>
    <n v="2.4039999999999999"/>
    <n v="72728"/>
    <n v="75419"/>
    <n v="209805.73"/>
    <n v="7763"/>
    <n v="13659.84"/>
    <n v="0.2298"/>
    <n v="0.22339999999999999"/>
    <n v="82785.87"/>
    <n v="3626.15"/>
    <n v="810.08"/>
    <n v="4436.2300000000005"/>
    <n v="304790.82999999996"/>
  </r>
  <r>
    <x v="157"/>
    <s v="Mukilteo School District"/>
    <n v="2886"/>
    <s v="Fairmount Elementary"/>
    <n v="0.58540000000000003"/>
    <s v="Yes"/>
    <n v="525.86"/>
    <n v="0"/>
    <n v="525.86"/>
    <n v="1.2"/>
    <n v="1.2"/>
    <n v="525.86"/>
    <n v="1.5429999999999999"/>
    <n v="72728"/>
    <n v="75419"/>
    <n v="134663.16"/>
    <n v="4982.6600000000035"/>
    <n v="13659.84"/>
    <n v="0.2298"/>
    <n v="0.22339999999999999"/>
    <n v="53135.85"/>
    <n v="2327.4299999999998"/>
    <n v="519.95000000000005"/>
    <n v="2847.38"/>
    <n v="195629.05000000002"/>
  </r>
  <r>
    <x v="157"/>
    <s v="Mukilteo School District"/>
    <n v="4430"/>
    <s v="Harbour Pointe Middle School"/>
    <n v="0.3145"/>
    <s v="No"/>
    <n v="812.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4344"/>
    <s v="Horizon Elementary"/>
    <n v="0.73350000000000004"/>
    <s v="Yes"/>
    <n v="544.71"/>
    <n v="0"/>
    <n v="544.71"/>
    <n v="1.2"/>
    <n v="1.2"/>
    <n v="544.71"/>
    <n v="1.5980000000000001"/>
    <n v="72728"/>
    <n v="75419"/>
    <n v="139463.21"/>
    <n v="5160.2600000000093"/>
    <n v="13659.84"/>
    <n v="0.2298"/>
    <n v="0.22339999999999999"/>
    <n v="55029.87"/>
    <n v="2410.39"/>
    <n v="538.48"/>
    <n v="2948.87"/>
    <n v="202602.21"/>
  </r>
  <r>
    <x v="157"/>
    <s v="Mukilteo School District"/>
    <n v="4433"/>
    <s v="Kamiak High School"/>
    <n v="0.27660000000000001"/>
    <s v="No"/>
    <n v="2201.199999999999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5450"/>
    <s v="Lake Stickney Elementary School"/>
    <n v="0.55679999999999996"/>
    <s v="Yes"/>
    <n v="620.14"/>
    <n v="0"/>
    <n v="620.14"/>
    <n v="1.2"/>
    <n v="1.2"/>
    <n v="620.14"/>
    <n v="1.819"/>
    <n v="72728"/>
    <n v="75419"/>
    <n v="158750.68"/>
    <n v="5873.9100000000035"/>
    <n v="13659.84"/>
    <n v="0.2298"/>
    <n v="0.22339999999999999"/>
    <n v="62640.39"/>
    <n v="2743.74"/>
    <n v="612.95000000000005"/>
    <n v="3356.6899999999996"/>
    <n v="230621.67"/>
  </r>
  <r>
    <x v="157"/>
    <s v="Mukilteo School District"/>
    <n v="3688"/>
    <s v="Mariner High School"/>
    <n v="0.62270000000000003"/>
    <s v="Yes"/>
    <n v="2008.45"/>
    <n v="0"/>
    <n v="2008.45"/>
    <n v="1.2"/>
    <n v="1.2"/>
    <n v="2008.45"/>
    <n v="5.891"/>
    <n v="72728"/>
    <n v="75419"/>
    <n v="514128.78"/>
    <n v="19023.209999999963"/>
    <n v="13659.84"/>
    <n v="0.2298"/>
    <n v="0.22339999999999999"/>
    <n v="202866.7"/>
    <n v="8885.8700000000008"/>
    <n v="1985.1"/>
    <n v="10870.970000000001"/>
    <n v="746889.65999999992"/>
  </r>
  <r>
    <x v="157"/>
    <s v="Mukilteo School District"/>
    <n v="4164"/>
    <s v="Mukilteo Elementary"/>
    <n v="0.15870000000000001"/>
    <s v="No"/>
    <n v="515.8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5498"/>
    <s v="Mukilteo Reengagement Academy Open Doors"/>
    <n v="0.65410000000000001"/>
    <s v="Yes"/>
    <n v="58.57"/>
    <n v="0"/>
    <n v="58.57"/>
    <n v="1.2"/>
    <n v="1.2"/>
    <n v="58.57"/>
    <n v="0.17199999999999999"/>
    <n v="72728"/>
    <n v="75419"/>
    <n v="15011.06"/>
    <n v="555.42000000000007"/>
    <n v="13659.84"/>
    <n v="0.2298"/>
    <n v="0.22339999999999999"/>
    <n v="5923.11"/>
    <n v="259.44"/>
    <n v="57.96"/>
    <n v="317.39999999999998"/>
    <n v="21806.989999999998"/>
  </r>
  <r>
    <x v="157"/>
    <s v="Mukilteo School District"/>
    <n v="5703"/>
    <s v="Mukilteo Virtual Academy"/>
    <n v="0.59650000000000003"/>
    <s v="Yes"/>
    <n v="116.50999999999999"/>
    <n v="0"/>
    <n v="116.50999999999999"/>
    <n v="1.2"/>
    <n v="1.2"/>
    <n v="116.50999999999999"/>
    <n v="0.34200000000000003"/>
    <n v="72728"/>
    <n v="75419"/>
    <n v="29847.57"/>
    <n v="1104.3899999999994"/>
    <n v="13659.84"/>
    <n v="0.2298"/>
    <n v="0.22339999999999999"/>
    <n v="11777.36"/>
    <n v="515.87"/>
    <n v="115.25"/>
    <n v="631.12"/>
    <n v="43360.44"/>
  </r>
  <r>
    <x v="157"/>
    <s v="Mukilteo School District"/>
    <n v="4583"/>
    <s v="Odyssey Elementary"/>
    <n v="0.55700000000000005"/>
    <s v="Yes"/>
    <n v="499.43"/>
    <n v="0"/>
    <n v="499.43"/>
    <n v="1.2"/>
    <n v="1.2"/>
    <n v="499.43"/>
    <n v="1.4650000000000001"/>
    <n v="72728"/>
    <n v="75419"/>
    <n v="127855.82"/>
    <n v="4730.7799999999988"/>
    <n v="13659.84"/>
    <n v="0.2298"/>
    <n v="0.22339999999999999"/>
    <n v="50449.79"/>
    <n v="2209.7800000000002"/>
    <n v="493.66"/>
    <n v="2703.44"/>
    <n v="185739.83000000002"/>
  </r>
  <r>
    <x v="157"/>
    <s v="Mukilteo School District"/>
    <n v="3121"/>
    <s v="Olivia Park Elementary"/>
    <n v="0.60829999999999995"/>
    <s v="Yes"/>
    <n v="602.14"/>
    <n v="0"/>
    <n v="602.14"/>
    <n v="1.2"/>
    <n v="1.2"/>
    <n v="602.14"/>
    <n v="1.766"/>
    <n v="72728"/>
    <n v="75419"/>
    <n v="154125.18"/>
    <n v="5702.7600000000093"/>
    <n v="13659.84"/>
    <n v="0.2298"/>
    <n v="0.22339999999999999"/>
    <n v="60815.24"/>
    <n v="2663.8"/>
    <n v="595.09"/>
    <n v="3258.8900000000003"/>
    <n v="223902.07"/>
  </r>
  <r>
    <x v="157"/>
    <s v="Mukilteo School District"/>
    <n v="3120"/>
    <s v="Olympic View Middle School"/>
    <n v="0.46089999999999998"/>
    <s v="No"/>
    <n v="810.2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5482"/>
    <s v="Pathfinder Kindergarten Center"/>
    <n v="0.44330000000000003"/>
    <s v="Yes"/>
    <n v="390.14"/>
    <n v="0"/>
    <n v="390.14"/>
    <n v="1.2"/>
    <n v="1.2"/>
    <n v="390.14"/>
    <n v="1.1439999999999999"/>
    <n v="72728"/>
    <n v="75419"/>
    <n v="99841"/>
    <n v="3694.1999999999971"/>
    <n v="13659.84"/>
    <n v="0.2298"/>
    <n v="0.22339999999999999"/>
    <n v="39395.599999999999"/>
    <n v="1725.59"/>
    <n v="385.5"/>
    <n v="2111.09"/>
    <n v="145041.88999999998"/>
  </r>
  <r>
    <x v="157"/>
    <s v="Mukilteo School District"/>
    <n v="4165"/>
    <s v="Picnic Point Elementary"/>
    <n v="0.30430000000000001"/>
    <s v="No"/>
    <n v="466.5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3687"/>
    <s v="Serene Lake Elementary"/>
    <n v="0.42820000000000003"/>
    <s v="No"/>
    <n v="525.7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4019"/>
    <s v="Sno-Isle Skills Center "/>
    <n v="0"/>
    <s v="No"/>
    <n v="492.0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1848"/>
    <s v="Special Services"/>
    <n v="0.37780000000000002"/>
    <s v="No"/>
    <n v="25.9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157"/>
    <s v="Mukilteo School District"/>
    <n v="4425"/>
    <s v="Voyager Middle School"/>
    <n v="0.6542"/>
    <s v="Yes"/>
    <n v="944.31"/>
    <n v="0"/>
    <n v="944.31"/>
    <n v="1.2"/>
    <n v="1.2"/>
    <n v="944.31"/>
    <n v="2.77"/>
    <n v="72728"/>
    <n v="75419"/>
    <n v="241747.87"/>
    <n v="8944.890000000014"/>
    <n v="13659.84"/>
    <n v="0.2298"/>
    <n v="0.22339999999999999"/>
    <n v="95389.71"/>
    <n v="4178.21"/>
    <n v="933.41"/>
    <n v="5111.62"/>
    <n v="351194.09"/>
  </r>
  <r>
    <x v="158"/>
    <s v="Naches Valley School District"/>
    <n v="5451"/>
    <s v="Naches Valley Elementary School"/>
    <n v="0.51959999999999995"/>
    <s v="Yes"/>
    <n v="501.92"/>
    <n v="0"/>
    <n v="501.92"/>
    <n v="1"/>
    <n v="1"/>
    <n v="501.92"/>
    <n v="1.472"/>
    <n v="72728"/>
    <n v="75419"/>
    <n v="107055.62"/>
    <n v="3961.1500000000087"/>
    <n v="13659.84"/>
    <n v="0.2298"/>
    <n v="0.22339999999999999"/>
    <n v="45593.59"/>
    <n v="1850.28"/>
    <n v="413.35"/>
    <n v="2263.63"/>
    <n v="158873.99"/>
  </r>
  <r>
    <x v="158"/>
    <s v="Naches Valley School District"/>
    <n v="2591"/>
    <s v="Naches Valley High School"/>
    <n v="0.5111"/>
    <s v="Yes"/>
    <n v="397.34999999999997"/>
    <n v="0"/>
    <n v="397.34999999999997"/>
    <n v="1"/>
    <n v="1"/>
    <n v="397.34999999999997"/>
    <n v="1.1659999999999999"/>
    <n v="72728"/>
    <n v="75419"/>
    <n v="84800.85"/>
    <n v="3137.6999999999971"/>
    <n v="13659.84"/>
    <n v="0.2298"/>
    <n v="0.22339999999999999"/>
    <n v="36115.57"/>
    <n v="1465.64"/>
    <n v="327.42"/>
    <n v="1793.0600000000002"/>
    <n v="125847.18000000001"/>
  </r>
  <r>
    <x v="158"/>
    <s v="Naches Valley School District"/>
    <n v="2898"/>
    <s v="Naches Valley Middle School"/>
    <n v="0.55100000000000005"/>
    <s v="Yes"/>
    <n v="391.25"/>
    <n v="0"/>
    <n v="391.25"/>
    <n v="1"/>
    <n v="1"/>
    <n v="391.25"/>
    <n v="1.1479999999999999"/>
    <n v="72728"/>
    <n v="75419"/>
    <n v="83491.740000000005"/>
    <n v="3089.2699999999895"/>
    <n v="13659.84"/>
    <n v="0.2298"/>
    <n v="0.22339999999999999"/>
    <n v="35558.04"/>
    <n v="1443.02"/>
    <n v="322.37"/>
    <n v="1765.3899999999999"/>
    <n v="123904.43999999999"/>
  </r>
  <r>
    <x v="159"/>
    <s v="Napavine School District"/>
    <n v="3288"/>
    <s v="Napavine Elementary"/>
    <n v="0.43330000000000002"/>
    <s v="No"/>
    <n v="386.6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59"/>
    <s v="Napavine School District"/>
    <n v="2273"/>
    <s v="Napavine Jr Sr High School"/>
    <n v="0.4294"/>
    <s v="No"/>
    <n v="418.7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0"/>
    <s v="Naselle-Grays River Valley School District"/>
    <n v="2868"/>
    <s v="Naselle Elementary"/>
    <n v="0.54400000000000004"/>
    <s v="Yes"/>
    <n v="125.16"/>
    <n v="0"/>
    <n v="125.16"/>
    <n v="1"/>
    <n v="1.04"/>
    <n v="125.16"/>
    <n v="0.36699999999999999"/>
    <n v="72728"/>
    <n v="75419"/>
    <n v="26691.18"/>
    <n v="2094.739999999998"/>
    <n v="13659.84"/>
    <n v="0.2298"/>
    <n v="0.22339999999999999"/>
    <n v="11614.76"/>
    <n v="479.77"/>
    <n v="107.18"/>
    <n v="586.95000000000005"/>
    <n v="40987.629999999997"/>
  </r>
  <r>
    <x v="160"/>
    <s v="Naselle-Grays River Valley School District"/>
    <n v="3295"/>
    <s v="Naselle Jr Sr High Schools"/>
    <n v="0.52090000000000003"/>
    <s v="Yes"/>
    <n v="185.44"/>
    <n v="0"/>
    <n v="185.44"/>
    <n v="1"/>
    <n v="1.04"/>
    <n v="185.44"/>
    <n v="0.54400000000000004"/>
    <n v="72728"/>
    <n v="75419"/>
    <n v="39564.03"/>
    <n v="3105.0200000000041"/>
    <n v="13659.84"/>
    <n v="0.2298"/>
    <n v="0.22339999999999999"/>
    <n v="17216.43"/>
    <n v="711.15"/>
    <n v="158.87"/>
    <n v="870.02"/>
    <n v="60755.5"/>
  </r>
  <r>
    <x v="161"/>
    <s v="Nespelem School District  "/>
    <n v="2494"/>
    <s v="Nespelem Elementary"/>
    <n v="0.97960000000000003"/>
    <s v="Yes"/>
    <n v="124.14"/>
    <n v="0"/>
    <n v="124.14"/>
    <n v="1"/>
    <n v="1"/>
    <n v="124.14"/>
    <n v="0.36399999999999999"/>
    <n v="72728"/>
    <n v="75419"/>
    <n v="26472.99"/>
    <n v="979.52999999999884"/>
    <n v="13659.84"/>
    <n v="0.2298"/>
    <n v="0.22339999999999999"/>
    <n v="11274.5"/>
    <n v="457.54"/>
    <n v="102.21"/>
    <n v="559.75"/>
    <n v="39286.770000000004"/>
  </r>
  <r>
    <x v="162"/>
    <s v="Newport School District"/>
    <n v="2518"/>
    <s v="Newport High School"/>
    <n v="0.56499999999999995"/>
    <s v="Yes"/>
    <n v="295.74"/>
    <n v="0"/>
    <n v="295.74"/>
    <n v="1"/>
    <n v="1"/>
    <n v="295.74"/>
    <n v="0.86799999999999999"/>
    <n v="72728"/>
    <n v="75419"/>
    <n v="63127.9"/>
    <n v="2335.7900000000009"/>
    <n v="13659.84"/>
    <n v="0.2298"/>
    <n v="0.22339999999999999"/>
    <n v="26885.35"/>
    <n v="1091.06"/>
    <n v="243.74"/>
    <n v="1334.8"/>
    <n v="93683.840000000011"/>
  </r>
  <r>
    <x v="162"/>
    <s v="Newport School District"/>
    <n v="5681"/>
    <s v="Newport Home Link"/>
    <n v="0.50429999999999997"/>
    <s v="Yes"/>
    <n v="114.33"/>
    <n v="0"/>
    <n v="114.33"/>
    <n v="1"/>
    <n v="1"/>
    <n v="114.33"/>
    <n v="0.33500000000000002"/>
    <n v="72728"/>
    <n v="75419"/>
    <n v="24363.88"/>
    <n v="901.48999999999796"/>
    <n v="13659.84"/>
    <n v="0.2298"/>
    <n v="0.22339999999999999"/>
    <n v="10376.26"/>
    <n v="421.09"/>
    <n v="94.07"/>
    <n v="515.16"/>
    <n v="36156.79"/>
  </r>
  <r>
    <x v="162"/>
    <s v="Newport School District"/>
    <n v="5118"/>
    <s v="Pend Oreille River School"/>
    <n v="0.68889999999999996"/>
    <s v="Yes"/>
    <n v="51.37"/>
    <n v="0"/>
    <n v="51.37"/>
    <n v="1"/>
    <n v="1"/>
    <n v="51.37"/>
    <n v="0.151"/>
    <n v="72728"/>
    <n v="75419"/>
    <n v="10981.93"/>
    <n v="406.34000000000015"/>
    <n v="13659.84"/>
    <n v="0.2298"/>
    <n v="0.22339999999999999"/>
    <n v="4677.0600000000004"/>
    <n v="189.8"/>
    <n v="42.4"/>
    <n v="232.20000000000002"/>
    <n v="16297.530000000002"/>
  </r>
  <r>
    <x v="162"/>
    <s v="Newport School District"/>
    <n v="3968"/>
    <s v="Sadie Halstead Middle School"/>
    <n v="0.59740000000000004"/>
    <s v="Yes"/>
    <n v="289.27"/>
    <n v="0"/>
    <n v="289.27"/>
    <n v="1"/>
    <n v="1"/>
    <n v="289.27"/>
    <n v="0.84899999999999998"/>
    <n v="72728"/>
    <n v="75419"/>
    <n v="61746.07"/>
    <n v="2284.6600000000035"/>
    <n v="13659.84"/>
    <n v="0.2298"/>
    <n v="0.22339999999999999"/>
    <n v="26296.84"/>
    <n v="1067.18"/>
    <n v="238.41"/>
    <n v="1305.5900000000001"/>
    <n v="91633.16"/>
  </r>
  <r>
    <x v="162"/>
    <s v="Newport School District"/>
    <n v="4478"/>
    <s v="Stratton Elementary"/>
    <n v="0.62439999999999996"/>
    <s v="Yes"/>
    <n v="335.17"/>
    <n v="0"/>
    <n v="335.17"/>
    <n v="1"/>
    <n v="1"/>
    <n v="335.17"/>
    <n v="0.98299999999999998"/>
    <n v="72728"/>
    <n v="75419"/>
    <n v="71491.62"/>
    <n v="2645.2600000000093"/>
    <n v="13659.84"/>
    <n v="0.2298"/>
    <n v="0.22339999999999999"/>
    <n v="30447.35"/>
    <n v="1235.6099999999999"/>
    <n v="276.04000000000002"/>
    <n v="1511.6499999999999"/>
    <n v="106095.88"/>
  </r>
  <r>
    <x v="163"/>
    <s v="Nine Mile Falls School District"/>
    <n v="4036"/>
    <s v="Lake Spokane Elementary"/>
    <n v="0.30580000000000002"/>
    <s v="No"/>
    <n v="448.3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3"/>
    <s v="Nine Mile Falls School District"/>
    <n v="4333"/>
    <s v="Lakeside High School"/>
    <n v="0.2344"/>
    <s v="No"/>
    <n v="486.3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3"/>
    <s v="Nine Mile Falls School District"/>
    <n v="4521"/>
    <s v="Lakeside Middle School"/>
    <n v="0.28420000000000001"/>
    <s v="No"/>
    <n v="324.7200000000000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3"/>
    <s v="Nine Mile Falls School District"/>
    <n v="2341"/>
    <s v="Nine Mile Falls Elementary"/>
    <n v="0.22040000000000001"/>
    <s v="No"/>
    <n v="148.1399999999999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3"/>
    <s v="Nine Mile Falls School District"/>
    <n v="5417"/>
    <s v="Re-Engagement School (Nine Mile Falls)"/>
    <n v="0.22220000000000001"/>
    <s v="No"/>
    <n v="2.24000000000000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4"/>
    <s v="Nooksack Valley School District"/>
    <n v="4428"/>
    <s v="Everson Elementary"/>
    <n v="0.58240000000000003"/>
    <s v="Yes"/>
    <n v="274.10000000000002"/>
    <n v="0"/>
    <n v="274.10000000000002"/>
    <n v="1.06"/>
    <n v="1.06"/>
    <n v="274.10000000000002"/>
    <n v="0.80400000000000005"/>
    <n v="72728"/>
    <n v="75419"/>
    <n v="61981.71"/>
    <n v="2293.3799999999974"/>
    <n v="13659.84"/>
    <n v="0.2298"/>
    <n v="0.22339999999999999"/>
    <n v="25738.25"/>
    <n v="1071.25"/>
    <n v="239.32"/>
    <n v="1310.57"/>
    <n v="91323.91"/>
  </r>
  <r>
    <x v="164"/>
    <s v="Nooksack Valley School District"/>
    <n v="4525"/>
    <s v="Nooksack Elementary"/>
    <n v="0.48830000000000001"/>
    <s v="No"/>
    <n v="363.4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64"/>
    <s v="Nooksack Valley School District"/>
    <n v="5554"/>
    <s v="Nooksack Reengagement"/>
    <n v="0.37219999999999998"/>
    <s v="No"/>
    <n v="8.4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64"/>
    <s v="Nooksack Valley School District"/>
    <n v="2459"/>
    <s v="Nooksack Valley High School"/>
    <n v="0.52290000000000003"/>
    <s v="Yes"/>
    <n v="502.74"/>
    <n v="0"/>
    <n v="502.74"/>
    <n v="1.06"/>
    <n v="1.06"/>
    <n v="502.74"/>
    <n v="1.4750000000000001"/>
    <n v="72728"/>
    <n v="75419"/>
    <n v="113710.23"/>
    <n v="4207.3800000000047"/>
    <n v="13659.84"/>
    <n v="0.2298"/>
    <n v="0.22339999999999999"/>
    <n v="47218.8"/>
    <n v="1965.29"/>
    <n v="439.05"/>
    <n v="2404.34"/>
    <n v="167540.75"/>
  </r>
  <r>
    <x v="164"/>
    <s v="Nooksack Valley School District"/>
    <n v="2687"/>
    <s v="Nooksack Valley Middle School"/>
    <n v="0.56840000000000002"/>
    <s v="Yes"/>
    <n v="421.62"/>
    <n v="0"/>
    <n v="421.62"/>
    <n v="1.06"/>
    <n v="1.06"/>
    <n v="421.62"/>
    <n v="1.2370000000000001"/>
    <n v="72728"/>
    <n v="75419"/>
    <n v="95362.41"/>
    <n v="3528.4899999999907"/>
    <n v="13659.84"/>
    <n v="0.2298"/>
    <n v="0.22339999999999999"/>
    <n v="39599.769999999997"/>
    <n v="1648.18"/>
    <n v="368.2"/>
    <n v="2016.38"/>
    <n v="140507.04999999999"/>
  </r>
  <r>
    <x v="164"/>
    <s v="Nooksack Valley School District"/>
    <n v="2489"/>
    <s v="Sumas Elementary"/>
    <n v="0.56130000000000002"/>
    <s v="Yes"/>
    <n v="285.64999999999998"/>
    <n v="0"/>
    <n v="285.64999999999998"/>
    <n v="1.06"/>
    <n v="1.06"/>
    <n v="285.64999999999998"/>
    <n v="0.83799999999999997"/>
    <n v="72728"/>
    <n v="75419"/>
    <n v="64602.83"/>
    <n v="2390.3600000000006"/>
    <n v="13659.84"/>
    <n v="0.2298"/>
    <n v="0.22339999999999999"/>
    <n v="26826.68"/>
    <n v="1116.55"/>
    <n v="249.44"/>
    <n v="1365.99"/>
    <n v="95185.860000000015"/>
  </r>
  <r>
    <x v="165"/>
    <s v="North Beach School District"/>
    <n v="3788"/>
    <s v="North Beach Junior High School"/>
    <n v="0.7581"/>
    <s v="Yes"/>
    <n v="159.38"/>
    <n v="0"/>
    <n v="159.38"/>
    <n v="1"/>
    <n v="1"/>
    <n v="159.38"/>
    <n v="0.46800000000000003"/>
    <n v="72728"/>
    <n v="75419"/>
    <n v="34036.699999999997"/>
    <n v="1259.3899999999994"/>
    <n v="13659.84"/>
    <n v="0.2298"/>
    <n v="0.22339999999999999"/>
    <n v="14495.79"/>
    <n v="588.27"/>
    <n v="131.41999999999999"/>
    <n v="719.68999999999994"/>
    <n v="50511.57"/>
  </r>
  <r>
    <x v="165"/>
    <s v="North Beach School District"/>
    <n v="2728"/>
    <s v="North Beach Senior High School"/>
    <n v="0.66839999999999999"/>
    <s v="Yes"/>
    <n v="179.70000000000002"/>
    <n v="0"/>
    <n v="179.70000000000002"/>
    <n v="1"/>
    <n v="1"/>
    <n v="179.70000000000002"/>
    <n v="0.52700000000000002"/>
    <n v="72728"/>
    <n v="75419"/>
    <n v="38327.660000000003"/>
    <n v="1418.1499999999942"/>
    <n v="13659.84"/>
    <n v="0.2298"/>
    <n v="0.22339999999999999"/>
    <n v="16323.25"/>
    <n v="662.43"/>
    <n v="147.99"/>
    <n v="810.42"/>
    <n v="56879.479999999996"/>
  </r>
  <r>
    <x v="165"/>
    <s v="North Beach School District"/>
    <n v="3787"/>
    <s v="Ocean Shores Elementary"/>
    <n v="0.68579999999999997"/>
    <s v="Yes"/>
    <n v="213.53"/>
    <n v="0"/>
    <n v="213.53"/>
    <n v="1"/>
    <n v="1"/>
    <n v="213.53"/>
    <n v="0.626"/>
    <n v="72728"/>
    <n v="75419"/>
    <n v="45527.73"/>
    <n v="1684.5599999999977"/>
    <n v="13659.84"/>
    <n v="0.2298"/>
    <n v="0.22339999999999999"/>
    <n v="19389.66"/>
    <n v="786.87"/>
    <n v="175.79"/>
    <n v="962.66"/>
    <n v="67564.61"/>
  </r>
  <r>
    <x v="165"/>
    <s v="North Beach School District"/>
    <n v="3155"/>
    <s v="Pacific Beach Elementary School"/>
    <n v="0.74660000000000004"/>
    <s v="Yes"/>
    <n v="101.43"/>
    <n v="0"/>
    <n v="101.43"/>
    <n v="1"/>
    <n v="1"/>
    <n v="101.43"/>
    <n v="0.29799999999999999"/>
    <n v="72728"/>
    <n v="75419"/>
    <n v="21672.94"/>
    <n v="801.92000000000189"/>
    <n v="13659.84"/>
    <n v="0.2298"/>
    <n v="0.22339999999999999"/>
    <n v="9230.2199999999993"/>
    <n v="374.58"/>
    <n v="83.68"/>
    <n v="458.26"/>
    <n v="32163.339999999997"/>
  </r>
  <r>
    <x v="166"/>
    <s v="North Franklin School District"/>
    <n v="3325"/>
    <s v="Basin City Elem"/>
    <n v="0.77239999999999998"/>
    <s v="Yes"/>
    <n v="332.16"/>
    <n v="0"/>
    <n v="332.16"/>
    <n v="1"/>
    <n v="1"/>
    <n v="332.16"/>
    <n v="0.97399999999999998"/>
    <n v="72728"/>
    <n v="75419"/>
    <n v="70837.070000000007"/>
    <n v="2621.0399999999936"/>
    <n v="13659.84"/>
    <n v="0.2298"/>
    <n v="0.22339999999999999"/>
    <n v="30168.58"/>
    <n v="1224.3"/>
    <n v="273.51"/>
    <n v="1497.81"/>
    <n v="105124.5"/>
  </r>
  <r>
    <x v="166"/>
    <s v="North Franklin School District"/>
    <n v="2918"/>
    <s v="Connell Elem"/>
    <n v="0.77139999999999997"/>
    <s v="Yes"/>
    <n v="505.86"/>
    <n v="0"/>
    <n v="505.86"/>
    <n v="1"/>
    <n v="1"/>
    <n v="505.86"/>
    <n v="1.484"/>
    <n v="72728"/>
    <n v="75419"/>
    <n v="107928.35"/>
    <n v="3993.4499999999971"/>
    <n v="13659.84"/>
    <n v="0.2298"/>
    <n v="0.22339999999999999"/>
    <n v="45965.27"/>
    <n v="1865.36"/>
    <n v="416.72"/>
    <n v="2282.08"/>
    <n v="160169.15"/>
  </r>
  <r>
    <x v="166"/>
    <s v="North Franklin School District"/>
    <n v="3272"/>
    <s v="Connell High School"/>
    <n v="0.72619999999999996"/>
    <s v="Yes"/>
    <n v="586.55999999999995"/>
    <n v="0"/>
    <n v="586.55999999999995"/>
    <n v="1"/>
    <n v="1"/>
    <n v="586.55999999999995"/>
    <n v="1.7210000000000001"/>
    <n v="72728"/>
    <n v="75419"/>
    <n v="125164.89"/>
    <n v="4631.2100000000064"/>
    <n v="13659.84"/>
    <n v="0.2298"/>
    <n v="0.22339999999999999"/>
    <n v="53306.09"/>
    <n v="2163.27"/>
    <n v="483.27"/>
    <n v="2646.54"/>
    <n v="185748.73"/>
  </r>
  <r>
    <x v="166"/>
    <s v="North Franklin School District"/>
    <n v="5499"/>
    <s v="CRCC-Open Doors"/>
    <n v="0"/>
    <s v="No"/>
    <n v="3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66"/>
    <s v="North Franklin School District"/>
    <n v="3086"/>
    <s v="Mesa Elem"/>
    <n v="0.73319999999999996"/>
    <s v="Yes"/>
    <n v="194"/>
    <n v="0"/>
    <n v="194"/>
    <n v="1"/>
    <n v="1"/>
    <n v="194"/>
    <n v="0.56899999999999995"/>
    <n v="72728"/>
    <n v="75419"/>
    <n v="41382.230000000003"/>
    <n v="1531.1800000000003"/>
    <n v="13659.84"/>
    <n v="0.2298"/>
    <n v="0.22339999999999999"/>
    <n v="17624.150000000001"/>
    <n v="715.22"/>
    <n v="159.78"/>
    <n v="875"/>
    <n v="61412.560000000005"/>
  </r>
  <r>
    <x v="166"/>
    <s v="North Franklin School District"/>
    <n v="5653"/>
    <s v="North Franklin Virtual Academy"/>
    <n v="0.70209999999999995"/>
    <s v="Yes"/>
    <n v="33.049999999999997"/>
    <n v="0"/>
    <n v="33.049999999999997"/>
    <n v="1"/>
    <n v="1"/>
    <n v="33.049999999999997"/>
    <n v="9.7000000000000003E-2"/>
    <n v="72728"/>
    <n v="75419"/>
    <n v="7054.62"/>
    <n v="261.02000000000044"/>
    <n v="13659.84"/>
    <n v="0.2298"/>
    <n v="0.22339999999999999"/>
    <n v="3004.47"/>
    <n v="121.93"/>
    <n v="27.24"/>
    <n v="149.17000000000002"/>
    <n v="10469.280000000001"/>
  </r>
  <r>
    <x v="166"/>
    <s v="North Franklin School District"/>
    <n v="1754"/>
    <s v="Palouse Junction High School"/>
    <n v="0.86599999999999999"/>
    <s v="Yes"/>
    <n v="33.44"/>
    <n v="0"/>
    <n v="33.44"/>
    <n v="1"/>
    <n v="1"/>
    <n v="33.44"/>
    <n v="9.8000000000000004E-2"/>
    <n v="72728"/>
    <n v="75419"/>
    <n v="7127.34"/>
    <n v="263.72000000000025"/>
    <n v="13659.84"/>
    <n v="0.2298"/>
    <n v="0.22339999999999999"/>
    <n v="3035.44"/>
    <n v="123.18"/>
    <n v="27.52"/>
    <n v="150.70000000000002"/>
    <n v="10577.2"/>
  </r>
  <r>
    <x v="166"/>
    <s v="North Franklin School District"/>
    <n v="2198"/>
    <s v="Robert L Olds Junior High School"/>
    <n v="0.77690000000000003"/>
    <s v="Yes"/>
    <n v="326.95999999999998"/>
    <n v="0"/>
    <n v="326.95999999999998"/>
    <n v="1"/>
    <n v="1"/>
    <n v="326.95999999999998"/>
    <n v="0.95899999999999996"/>
    <n v="72728"/>
    <n v="75419"/>
    <n v="69746.149999999994"/>
    <n v="2580.6700000000128"/>
    <n v="13659.84"/>
    <n v="0.2298"/>
    <n v="0.22339999999999999"/>
    <n v="29703.97"/>
    <n v="1205.45"/>
    <n v="269.3"/>
    <n v="1474.75"/>
    <n v="103505.54000000001"/>
  </r>
  <r>
    <x v="167"/>
    <s v="North Kitsap School District"/>
    <n v="5546"/>
    <s v="CHOICE Academy"/>
    <n v="0.49969999999999998"/>
    <s v="No"/>
    <n v="69.5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2798"/>
    <s v="David Wolfle Elementary"/>
    <n v="0.52310000000000001"/>
    <s v="Yes"/>
    <n v="285.72000000000003"/>
    <n v="0"/>
    <n v="285.72000000000003"/>
    <n v="1.18"/>
    <n v="1.18"/>
    <n v="285.72000000000003"/>
    <n v="0.83799999999999997"/>
    <n v="72728"/>
    <n v="75419"/>
    <n v="71916.36"/>
    <n v="2660.9600000000064"/>
    <n v="13659.84"/>
    <n v="0.2298"/>
    <n v="0.22339999999999999"/>
    <n v="28567.78"/>
    <n v="1242.96"/>
    <n v="277.68"/>
    <n v="1520.64"/>
    <n v="104665.74"/>
  </r>
  <r>
    <x v="167"/>
    <s v="North Kitsap School District"/>
    <n v="2854"/>
    <s v="Hilder Pearson Elementary"/>
    <n v="0.26450000000000001"/>
    <s v="No"/>
    <n v="282.7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5085"/>
    <s v="Kingston High School"/>
    <n v="0.37690000000000001"/>
    <s v="No"/>
    <n v="600.8000000000000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4359"/>
    <s v="Kingston Middle School"/>
    <n v="0.46889999999999998"/>
    <s v="No"/>
    <n v="488.0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3236"/>
    <s v="North Kitsap High School"/>
    <n v="0.2482"/>
    <s v="No"/>
    <n v="1049.87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5646"/>
    <s v="North Kitsap Options"/>
    <n v="0.1865"/>
    <s v="No"/>
    <n v="86.8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1733"/>
    <s v="Parent Assisted Learning"/>
    <n v="0.3674"/>
    <s v="No"/>
    <n v="97.8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2026"/>
    <s v="Poulsbo Elementary School"/>
    <n v="0.24479999999999999"/>
    <s v="No"/>
    <n v="418.9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2476"/>
    <s v="Poulsbo Middle School"/>
    <n v="0.27250000000000002"/>
    <s v="No"/>
    <n v="689.5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4467"/>
    <s v="Richard Gordon Elementary"/>
    <n v="0.3518"/>
    <s v="No"/>
    <n v="396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1677"/>
    <s v="Special Programs"/>
    <n v="0.41880000000000001"/>
    <s v="No"/>
    <n v="4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3391"/>
    <s v="Suquamish Elementary School"/>
    <n v="0.42159999999999997"/>
    <s v="No"/>
    <n v="321.45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7"/>
    <s v="North Kitsap School District"/>
    <n v="4461"/>
    <s v="Vinland Elementary"/>
    <n v="0.29499999999999998"/>
    <s v="No"/>
    <n v="514.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68"/>
    <s v="North Mason School District"/>
    <n v="2662"/>
    <s v="Belfair Elementary"/>
    <n v="0.45910000000000001"/>
    <s v="Yes"/>
    <n v="450.43"/>
    <n v="0"/>
    <n v="450.43"/>
    <n v="1.06"/>
    <n v="1.06"/>
    <n v="450.43"/>
    <n v="1.321"/>
    <n v="72728"/>
    <n v="75419"/>
    <n v="101838.11"/>
    <n v="3768.1000000000058"/>
    <n v="13659.84"/>
    <n v="0.2298"/>
    <n v="0.22339999999999999"/>
    <n v="42288.84"/>
    <n v="1760.1"/>
    <n v="393.21"/>
    <n v="2153.31"/>
    <n v="150048.36000000002"/>
  </r>
  <r>
    <x v="168"/>
    <s v="North Mason School District"/>
    <n v="3174"/>
    <s v="Hawkins Middle School"/>
    <n v="0.50960000000000005"/>
    <s v="Yes"/>
    <n v="469.46"/>
    <n v="0"/>
    <n v="469.46"/>
    <n v="1.06"/>
    <n v="1.06"/>
    <n v="469.46"/>
    <n v="1.377"/>
    <n v="72728"/>
    <n v="75419"/>
    <n v="106155.24"/>
    <n v="3927.8399999999965"/>
    <n v="13659.84"/>
    <n v="0.2298"/>
    <n v="0.22339999999999999"/>
    <n v="44081.55"/>
    <n v="1834.72"/>
    <n v="409.88"/>
    <n v="2244.6"/>
    <n v="156409.23000000001"/>
  </r>
  <r>
    <x v="168"/>
    <s v="North Mason School District"/>
    <n v="1680"/>
    <s v="James A. Taylor High School"/>
    <n v="0.52349999999999997"/>
    <s v="Yes"/>
    <n v="53.28"/>
    <n v="0"/>
    <n v="53.28"/>
    <n v="1.06"/>
    <n v="1.06"/>
    <n v="53.28"/>
    <n v="0.156"/>
    <n v="72728"/>
    <n v="75419"/>
    <n v="12026.3"/>
    <n v="444.9900000000016"/>
    <n v="13659.84"/>
    <n v="0.2298"/>
    <n v="0.22339999999999999"/>
    <n v="4993.99"/>
    <n v="207.85"/>
    <n v="46.43"/>
    <n v="254.28"/>
    <n v="17719.560000000001"/>
  </r>
  <r>
    <x v="168"/>
    <s v="North Mason School District"/>
    <n v="1861"/>
    <s v="North Mason Homelink Program"/>
    <n v="0.3705"/>
    <s v="No"/>
    <n v="108.8200000000000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68"/>
    <s v="North Mason School District"/>
    <n v="3175"/>
    <s v="North Mason Senior High School"/>
    <n v="0.44969999999999999"/>
    <s v="No"/>
    <n v="636.5800000000000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68"/>
    <s v="North Mason School District"/>
    <n v="4320"/>
    <s v="Sand Hill Elementary"/>
    <n v="0.51870000000000005"/>
    <s v="Yes"/>
    <n v="541.57000000000005"/>
    <n v="0"/>
    <n v="541.57000000000005"/>
    <n v="1.06"/>
    <n v="1.06"/>
    <n v="541.57000000000005"/>
    <n v="1.589"/>
    <n v="72728"/>
    <n v="75419"/>
    <n v="122498.68"/>
    <n v="4532.5600000000122"/>
    <n v="13659.84"/>
    <n v="0.2298"/>
    <n v="0.22339999999999999"/>
    <n v="50868.26"/>
    <n v="2117.19"/>
    <n v="472.98"/>
    <n v="2590.17"/>
    <n v="180489.67"/>
  </r>
  <r>
    <x v="169"/>
    <s v="North River School District"/>
    <n v="2292"/>
    <s v="North River School"/>
    <n v="0.68989999999999996"/>
    <s v="Yes"/>
    <n v="75.150000000000006"/>
    <n v="0"/>
    <n v="75.150000000000006"/>
    <n v="1"/>
    <n v="1"/>
    <n v="75.150000000000006"/>
    <n v="0.22"/>
    <n v="72728"/>
    <n v="75419"/>
    <n v="16000.16"/>
    <n v="592.02000000000044"/>
    <n v="13659.84"/>
    <n v="0.2298"/>
    <n v="0.22339999999999999"/>
    <n v="6814.26"/>
    <n v="276.54000000000002"/>
    <n v="61.78"/>
    <n v="338.32000000000005"/>
    <n v="23744.76"/>
  </r>
  <r>
    <x v="170"/>
    <s v="North Thurston Public Schools"/>
    <n v="5168"/>
    <s v="Aspire Middle School"/>
    <n v="0.27229999999999999"/>
    <s v="No"/>
    <n v="302.8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5167"/>
    <s v="Chambers Prairie Elementary School"/>
    <n v="0.50780000000000003"/>
    <s v="Yes"/>
    <n v="493.43"/>
    <n v="0"/>
    <n v="493.43"/>
    <n v="1.04"/>
    <n v="1.04"/>
    <n v="493.43"/>
    <n v="1.4470000000000001"/>
    <n v="72728"/>
    <n v="75419"/>
    <n v="109446.91"/>
    <n v="4049.6299999999901"/>
    <n v="13659.84"/>
    <n v="0.2298"/>
    <n v="0.22339999999999999"/>
    <n v="45821.38"/>
    <n v="1891.61"/>
    <n v="422.59"/>
    <n v="2314.1999999999998"/>
    <n v="161632.12"/>
  </r>
  <r>
    <x v="170"/>
    <s v="North Thurston Public Schools"/>
    <n v="3361"/>
    <s v="Chinook Middle School"/>
    <n v="0.48170000000000002"/>
    <s v="No"/>
    <n v="777.7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5654"/>
    <s v="Envision Career Academy"/>
    <n v="0.5877"/>
    <s v="Yes"/>
    <n v="195.94"/>
    <n v="0"/>
    <n v="195.94"/>
    <n v="1.04"/>
    <n v="1.04"/>
    <n v="195.94"/>
    <n v="0.57499999999999996"/>
    <n v="72728"/>
    <n v="75419"/>
    <n v="43491.34"/>
    <n v="1609.2200000000012"/>
    <n v="13659.84"/>
    <n v="0.2298"/>
    <n v="0.22339999999999999"/>
    <n v="18208.22"/>
    <n v="751.68"/>
    <n v="167.93"/>
    <n v="919.6099999999999"/>
    <n v="64228.39"/>
  </r>
  <r>
    <x v="170"/>
    <s v="North Thurston Public Schools"/>
    <n v="4058"/>
    <s v="Evergreen Forest Elementary"/>
    <n v="0.35680000000000001"/>
    <s v="No"/>
    <n v="483.7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4408"/>
    <s v="Horizons Elementary"/>
    <n v="0.2908"/>
    <s v="No"/>
    <n v="469.5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5682"/>
    <s v="Ignite Family Academy"/>
    <n v="0.2311"/>
    <s v="No"/>
    <n v="83.9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4409"/>
    <s v="Komachin Middle School"/>
    <n v="0.45929999999999999"/>
    <s v="No"/>
    <n v="646.2000000000000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3653"/>
    <s v="Lacey Elementary"/>
    <n v="0.57730000000000004"/>
    <s v="Yes"/>
    <n v="387.64"/>
    <n v="0"/>
    <n v="387.64"/>
    <n v="1.04"/>
    <n v="1.04"/>
    <n v="387.64"/>
    <n v="1.137"/>
    <n v="72728"/>
    <n v="75419"/>
    <n v="85999.41"/>
    <n v="3182.0500000000029"/>
    <n v="13659.84"/>
    <n v="0.2298"/>
    <n v="0.22339999999999999"/>
    <n v="36004.769999999997"/>
    <n v="1486.36"/>
    <n v="332.05"/>
    <n v="1818.4099999999999"/>
    <n v="127004.64"/>
  </r>
  <r>
    <x v="170"/>
    <s v="North Thurston Public Schools"/>
    <n v="3539"/>
    <s v="Lakes Elementary School"/>
    <n v="0.36870000000000003"/>
    <s v="No"/>
    <n v="489.4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3262"/>
    <s v="Lydia Hawk Elementary"/>
    <n v="0.62529999999999997"/>
    <s v="Yes"/>
    <n v="509.43"/>
    <n v="0"/>
    <n v="509.43"/>
    <n v="1.04"/>
    <n v="1.04"/>
    <n v="509.43"/>
    <n v="1.494"/>
    <n v="72728"/>
    <n v="75419"/>
    <n v="113001.86"/>
    <n v="4181.1699999999983"/>
    <n v="13659.84"/>
    <n v="0.2298"/>
    <n v="0.22339999999999999"/>
    <n v="47309.7"/>
    <n v="1953.05"/>
    <n v="436.31"/>
    <n v="2389.36"/>
    <n v="166882.08999999997"/>
  </r>
  <r>
    <x v="170"/>
    <s v="North Thurston Public Schools"/>
    <n v="4255"/>
    <s v="Meadows Elementary"/>
    <n v="0.31509999999999999"/>
    <s v="No"/>
    <n v="655.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3130"/>
    <s v="Mountain View Elementary"/>
    <n v="0.56059999999999999"/>
    <s v="Yes"/>
    <n v="528.04999999999995"/>
    <n v="0"/>
    <n v="528.04999999999995"/>
    <n v="1.04"/>
    <n v="1.04"/>
    <n v="528.04999999999995"/>
    <n v="1.5489999999999999"/>
    <n v="72728"/>
    <n v="75419"/>
    <n v="117161.9"/>
    <n v="4335.0900000000111"/>
    <n v="13659.84"/>
    <n v="0.2298"/>
    <n v="0.22339999999999999"/>
    <n v="49051.360000000001"/>
    <n v="2024.95"/>
    <n v="452.37"/>
    <n v="2477.3200000000002"/>
    <n v="173025.67000000004"/>
  </r>
  <r>
    <x v="170"/>
    <s v="North Thurston Public Schools"/>
    <n v="3611"/>
    <s v="Nisqually Middle School"/>
    <n v="0.51280000000000003"/>
    <s v="Yes"/>
    <n v="832.29"/>
    <n v="0"/>
    <n v="832.29"/>
    <n v="1.04"/>
    <n v="1.04"/>
    <n v="832.29"/>
    <n v="2.4409999999999998"/>
    <n v="72728"/>
    <n v="75419"/>
    <n v="184630.21"/>
    <n v="6831.4800000000105"/>
    <n v="13659.84"/>
    <n v="0.2298"/>
    <n v="0.22339999999999999"/>
    <n v="77297.84"/>
    <n v="3191.03"/>
    <n v="712.88"/>
    <n v="3903.9100000000003"/>
    <n v="272663.44"/>
  </r>
  <r>
    <x v="170"/>
    <s v="North Thurston Public Schools"/>
    <n v="3010"/>
    <s v="North Thurston High School"/>
    <n v="0.42709999999999998"/>
    <s v="No"/>
    <n v="1405.2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3709"/>
    <s v="Olympic View Elementary"/>
    <n v="0.40510000000000002"/>
    <s v="No"/>
    <n v="618.0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4271"/>
    <s v="Pleasant Glade Elementary"/>
    <n v="0.48730000000000001"/>
    <s v="Yes"/>
    <n v="577.16999999999996"/>
    <n v="0"/>
    <n v="577.16999999999996"/>
    <n v="1.04"/>
    <n v="1.04"/>
    <n v="577.16999999999996"/>
    <n v="1.6930000000000001"/>
    <n v="72728"/>
    <n v="75419"/>
    <n v="128053.64"/>
    <n v="4738.0999999999913"/>
    <n v="13659.84"/>
    <n v="0.2298"/>
    <n v="0.22339999999999999"/>
    <n v="53611.33"/>
    <n v="2213.1999999999998"/>
    <n v="494.43"/>
    <n v="2707.6299999999997"/>
    <n v="189110.7"/>
  </r>
  <r>
    <x v="170"/>
    <s v="North Thurston Public Schools"/>
    <n v="4427"/>
    <s v="River Ridge High School"/>
    <n v="0.4037"/>
    <s v="No"/>
    <n v="1443.2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5452"/>
    <s v="Salish Middle School"/>
    <n v="0.43440000000000001"/>
    <s v="No"/>
    <n v="732.6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4368"/>
    <s v="Seven Oaks Elementary"/>
    <n v="0.46839999999999998"/>
    <s v="No"/>
    <n v="424.0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2754"/>
    <s v="South Bay Elementary"/>
    <n v="0.32479999999999998"/>
    <s v="No"/>
    <n v="564.5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5683"/>
    <s v="Summit Virtual Academy"/>
    <n v="0.49380000000000002"/>
    <s v="No"/>
    <n v="373.3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3710"/>
    <s v="Timberline High School"/>
    <n v="0.35720000000000002"/>
    <s v="No"/>
    <n v="1374.429999999999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0"/>
    <s v="North Thurston Public Schools"/>
    <n v="4122"/>
    <s v="Woodland Elementary"/>
    <n v="0.38379999999999997"/>
    <s v="No"/>
    <n v="431.8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1"/>
    <s v="Northport School District"/>
    <n v="2062"/>
    <s v="Northport Elementary School"/>
    <n v="0.75970000000000004"/>
    <s v="Yes"/>
    <n v="115.97"/>
    <n v="0"/>
    <n v="115.97"/>
    <n v="1"/>
    <n v="1"/>
    <n v="115.97"/>
    <n v="0.34"/>
    <n v="72728"/>
    <n v="75419"/>
    <n v="24727.52"/>
    <n v="914.93999999999869"/>
    <n v="13659.84"/>
    <n v="0.2298"/>
    <n v="0.22339999999999999"/>
    <n v="10531.13"/>
    <n v="427.37"/>
    <n v="95.47"/>
    <n v="522.84"/>
    <n v="36696.429999999993"/>
  </r>
  <r>
    <x v="171"/>
    <s v="Northport School District"/>
    <n v="2958"/>
    <s v="Northport High School"/>
    <n v="0.71240000000000003"/>
    <s v="Yes"/>
    <n v="51.28"/>
    <n v="0"/>
    <n v="51.28"/>
    <n v="1"/>
    <n v="1"/>
    <n v="51.28"/>
    <n v="0.15"/>
    <n v="72728"/>
    <n v="75419"/>
    <n v="10909.2"/>
    <n v="403.64999999999964"/>
    <n v="13659.84"/>
    <n v="0.2298"/>
    <n v="0.22339999999999999"/>
    <n v="4646.09"/>
    <n v="188.55"/>
    <n v="42.12"/>
    <n v="230.67000000000002"/>
    <n v="16189.61"/>
  </r>
  <r>
    <x v="171"/>
    <s v="Northport School District"/>
    <n v="5252"/>
    <s v="Northport Homelink Program"/>
    <n v="0.22589999999999999"/>
    <s v="No"/>
    <n v="105.2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107"/>
    <s v="Arrowhead Elementary"/>
    <n v="0.1479"/>
    <s v="No"/>
    <n v="276.6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106"/>
    <s v="Bothell High School"/>
    <n v="0.18490000000000001"/>
    <s v="No"/>
    <n v="1708.7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017"/>
    <s v="Canyon Creek Elementary"/>
    <n v="0.1123"/>
    <s v="No"/>
    <n v="985.4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493"/>
    <s v="Canyon Park Middle School"/>
    <n v="0.18229999999999999"/>
    <s v="No"/>
    <n v="885.6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234"/>
    <s v="Cottage Lake Elementary"/>
    <n v="0.1027"/>
    <s v="No"/>
    <n v="278.8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105"/>
    <s v="Crystal Springs Elementary"/>
    <n v="0.2651"/>
    <s v="No"/>
    <n v="496.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379"/>
    <s v="East Ridge Elementary"/>
    <n v="6.83E-2"/>
    <s v="No"/>
    <n v="371.5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306"/>
    <s v="Fernwood Elementary"/>
    <n v="3.5200000000000002E-2"/>
    <s v="No"/>
    <n v="757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355"/>
    <s v="Frank Love Elementary"/>
    <n v="0.17649999999999999"/>
    <s v="No"/>
    <n v="468.1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124"/>
    <s v="Hollywood Hill Elementary"/>
    <n v="0.1305"/>
    <s v="No"/>
    <n v="314.410000000000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492"/>
    <s v="Inglemoor HS"/>
    <n v="0.1658"/>
    <s v="No"/>
    <n v="1510.89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5606"/>
    <s v="Innovation Lab High School"/>
    <n v="0.1047"/>
    <s v="No"/>
    <n v="213.07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2993"/>
    <s v="Kenmore Elementary"/>
    <n v="0.30609999999999998"/>
    <s v="No"/>
    <n v="376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345"/>
    <s v="Kenmore Middle School"/>
    <n v="0.22989999999999999"/>
    <s v="No"/>
    <n v="717.2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455"/>
    <s v="Kokanee Elementary"/>
    <n v="3.8600000000000002E-2"/>
    <s v="No"/>
    <n v="637.4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790"/>
    <s v="Leota Middle School"/>
    <n v="0.13619999999999999"/>
    <s v="No"/>
    <n v="841.5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390"/>
    <s v="Lockwood Elementary"/>
    <n v="8.6999999999999994E-2"/>
    <s v="No"/>
    <n v="587.05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344"/>
    <s v="Maywood Hills Elementary"/>
    <n v="0.1714"/>
    <s v="No"/>
    <n v="529.80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442"/>
    <s v="Moorlands Elementary"/>
    <n v="5.3800000000000001E-2"/>
    <s v="No"/>
    <n v="623.9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5481"/>
    <s v="North Creek High School"/>
    <n v="0.13689999999999999"/>
    <s v="No"/>
    <n v="1769.56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021"/>
    <s v="Northshore Middle School"/>
    <n v="0.16439999999999999"/>
    <s v="No"/>
    <n v="824.9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1814"/>
    <s v="Northshore Networks"/>
    <n v="0.1195"/>
    <s v="No"/>
    <n v="430.1599999999999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5331"/>
    <s v="Northshore Online School"/>
    <n v="0.16669999999999999"/>
    <s v="No"/>
    <n v="7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1815"/>
    <s v="Northshore Special Services"/>
    <n v="6.5000000000000002E-2"/>
    <s v="No"/>
    <n v="22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5605"/>
    <s v="Ruby Bridges Elementary"/>
    <n v="8.3199999999999996E-2"/>
    <s v="No"/>
    <n v="459.2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811"/>
    <s v="Secondary Academy for Success"/>
    <n v="0.3639"/>
    <s v="No"/>
    <n v="109.1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679"/>
    <s v="Shelton View Elementary"/>
    <n v="0.1656"/>
    <s v="No"/>
    <n v="458.3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371"/>
    <s v="Skyview Middle School"/>
    <n v="0.14419999999999999"/>
    <s v="No"/>
    <n v="1162.2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187"/>
    <s v="Sunrise Elementary"/>
    <n v="3.2399999999999998E-2"/>
    <s v="No"/>
    <n v="444.6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516"/>
    <s v="Timbercrest Middle School"/>
    <n v="6.4600000000000005E-2"/>
    <s v="No"/>
    <n v="662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069"/>
    <s v="Wellington Elementary"/>
    <n v="8.6699999999999999E-2"/>
    <s v="No"/>
    <n v="426.6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287"/>
    <s v="Westhill Elementary"/>
    <n v="0.14219999999999999"/>
    <s v="No"/>
    <n v="401.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3749"/>
    <s v="Woodin Elementary"/>
    <n v="0.2437"/>
    <s v="No"/>
    <n v="473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208"/>
    <s v="Woodinville HS"/>
    <n v="9.11E-2"/>
    <s v="No"/>
    <n v="1608.59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2"/>
    <s v="Northshore School District"/>
    <n v="4377"/>
    <s v="Woodmoor Elementary"/>
    <n v="0.2346"/>
    <s v="No"/>
    <n v="517.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3477"/>
    <s v="Broadview Elementary"/>
    <n v="0.41839999999999999"/>
    <s v="No"/>
    <n v="37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3377"/>
    <s v="Crescent Harbor Elem"/>
    <n v="0.54279999999999995"/>
    <s v="Yes"/>
    <n v="472.93"/>
    <n v="0"/>
    <n v="472.93"/>
    <n v="1.1200000000000001"/>
    <n v="1.1200000000000001"/>
    <n v="472.93"/>
    <n v="1.387"/>
    <n v="72728"/>
    <n v="75419"/>
    <n v="112978.58"/>
    <n v="4180.3099999999977"/>
    <n v="13659.84"/>
    <n v="0.2298"/>
    <n v="0.22339999999999999"/>
    <n v="45842.559999999998"/>
    <n v="1952.65"/>
    <n v="436.22"/>
    <n v="2388.87"/>
    <n v="165390.32"/>
  </r>
  <r>
    <x v="173"/>
    <s v="Oak Harbor School District"/>
    <n v="4328"/>
    <s v="Hillcrest Elementary"/>
    <n v="0.25609999999999999"/>
    <s v="No"/>
    <n v="496.4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1758"/>
    <s v="Homeconnection"/>
    <n v="0.21029999999999999"/>
    <s v="No"/>
    <n v="216.0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5343"/>
    <s v="iGrad Academy"/>
    <n v="0.65439999999999998"/>
    <s v="Yes"/>
    <n v="17.29"/>
    <n v="0"/>
    <n v="17.29"/>
    <n v="1.1200000000000001"/>
    <n v="1.1200000000000001"/>
    <n v="17.29"/>
    <n v="5.0999999999999997E-2"/>
    <n v="72728"/>
    <n v="75419"/>
    <n v="4154.22"/>
    <n v="153.71000000000004"/>
    <n v="13659.84"/>
    <n v="0.2298"/>
    <n v="0.22339999999999999"/>
    <n v="1685.63"/>
    <n v="71.8"/>
    <n v="16.04"/>
    <n v="87.84"/>
    <n v="6081.4000000000005"/>
  </r>
  <r>
    <x v="173"/>
    <s v="Oak Harbor School District"/>
    <n v="3939"/>
    <s v="North Whidbey Middle School"/>
    <n v="0.38690000000000002"/>
    <s v="No"/>
    <n v="713.4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2696"/>
    <s v="Oak Harbor Elementary"/>
    <n v="0.38080000000000003"/>
    <s v="No"/>
    <n v="366.8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2974"/>
    <s v="Oak Harbor High School"/>
    <n v="0.34499999999999997"/>
    <s v="No"/>
    <n v="1555.2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3274"/>
    <s v="Oak Harbor Intermediate School"/>
    <n v="0.41739999999999999"/>
    <s v="No"/>
    <n v="764.2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5626"/>
    <s v="Oak Harbor Virtual Academy"/>
    <n v="0.42470000000000002"/>
    <s v="No"/>
    <n v="100.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73"/>
    <s v="Oak Harbor School District"/>
    <n v="3566"/>
    <s v="Olympic View Elem"/>
    <n v="0.5242"/>
    <s v="Yes"/>
    <n v="437.46"/>
    <n v="0"/>
    <n v="437.46"/>
    <n v="1.1200000000000001"/>
    <n v="1.1200000000000001"/>
    <n v="437.46"/>
    <n v="1.2829999999999999"/>
    <n v="72728"/>
    <n v="75419"/>
    <n v="104507.23"/>
    <n v="3866.8600000000006"/>
    <n v="13659.84"/>
    <n v="0.2298"/>
    <n v="0.22339999999999999"/>
    <n v="42405.19"/>
    <n v="1806.23"/>
    <n v="403.51"/>
    <n v="2209.7399999999998"/>
    <n v="152989.01999999996"/>
  </r>
  <r>
    <x v="174"/>
    <s v="Oakesdale School District"/>
    <n v="3205"/>
    <s v="Oakesdale Elementary School"/>
    <n v="0.38490000000000002"/>
    <s v="No"/>
    <n v="6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4"/>
    <s v="Oakesdale School District"/>
    <n v="2432"/>
    <s v="Oakesdale High School"/>
    <n v="0.37530000000000002"/>
    <s v="No"/>
    <n v="74.9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75"/>
    <s v="Oakville School District"/>
    <n v="2922"/>
    <s v="Oakville Elementary"/>
    <n v="0.65720000000000001"/>
    <s v="Yes"/>
    <n v="158.43"/>
    <n v="0"/>
    <n v="158.43"/>
    <n v="1"/>
    <n v="1"/>
    <n v="158.43"/>
    <n v="0.46500000000000002"/>
    <n v="72728"/>
    <n v="75419"/>
    <n v="33818.519999999997"/>
    <n v="1251.3199999999997"/>
    <n v="13659.84"/>
    <n v="0.2298"/>
    <n v="0.22339999999999999"/>
    <n v="14402.87"/>
    <n v="584.5"/>
    <n v="130.58000000000001"/>
    <n v="715.08"/>
    <n v="50187.79"/>
  </r>
  <r>
    <x v="175"/>
    <s v="Oakville School District"/>
    <n v="2283"/>
    <s v="Oakville High School"/>
    <n v="0.68389999999999995"/>
    <s v="Yes"/>
    <n v="152.02000000000001"/>
    <n v="0"/>
    <n v="152.02000000000001"/>
    <n v="1"/>
    <n v="1"/>
    <n v="152.02000000000001"/>
    <n v="0.44600000000000001"/>
    <n v="72728"/>
    <n v="75419"/>
    <n v="32436.69"/>
    <n v="1200.1800000000039"/>
    <n v="13659.84"/>
    <n v="0.2298"/>
    <n v="0.22339999999999999"/>
    <n v="13814.36"/>
    <n v="560.61"/>
    <n v="125.24"/>
    <n v="685.85"/>
    <n v="48137.080000000009"/>
  </r>
  <r>
    <x v="175"/>
    <s v="Oakville School District"/>
    <n v="5584"/>
    <s v="Oakville Homelink"/>
    <n v="0.53439999999999999"/>
    <s v="Yes"/>
    <n v="21.43"/>
    <n v="0"/>
    <n v="21.43"/>
    <n v="1"/>
    <n v="1"/>
    <n v="21.43"/>
    <n v="6.3E-2"/>
    <n v="72728"/>
    <n v="75419"/>
    <n v="4581.8599999999997"/>
    <n v="169.53999999999996"/>
    <n v="13659.84"/>
    <n v="0.2298"/>
    <n v="0.22339999999999999"/>
    <n v="1951.36"/>
    <n v="79.19"/>
    <n v="17.690000000000001"/>
    <n v="96.88"/>
    <n v="6799.6399999999994"/>
  </r>
  <r>
    <x v="176"/>
    <s v="Ocean Beach School District"/>
    <n v="2517"/>
    <s v="Hilltop School"/>
    <n v="0.58889999999999998"/>
    <s v="Yes"/>
    <n v="239.78"/>
    <n v="0"/>
    <n v="239.78"/>
    <n v="1"/>
    <n v="1"/>
    <n v="239.78"/>
    <n v="0.70299999999999996"/>
    <n v="72728"/>
    <n v="75419"/>
    <n v="51127.78"/>
    <n v="1891.7799999999988"/>
    <n v="13659.84"/>
    <n v="0.2298"/>
    <n v="0.22339999999999999"/>
    <n v="21774.66"/>
    <n v="883.66"/>
    <n v="197.41"/>
    <n v="1081.07"/>
    <n v="75875.290000000008"/>
  </r>
  <r>
    <x v="176"/>
    <s v="Ocean Beach School District"/>
    <n v="4220"/>
    <s v="Ilwaco High School"/>
    <n v="0.58289999999999997"/>
    <s v="Yes"/>
    <n v="290.02"/>
    <n v="0"/>
    <n v="290.02"/>
    <n v="1"/>
    <n v="1"/>
    <n v="290.02"/>
    <n v="0.85099999999999998"/>
    <n v="72728"/>
    <n v="75419"/>
    <n v="61891.53"/>
    <n v="2290.0400000000009"/>
    <n v="13659.84"/>
    <n v="0.2298"/>
    <n v="0.22339999999999999"/>
    <n v="26358.79"/>
    <n v="1069.69"/>
    <n v="238.97"/>
    <n v="1308.6600000000001"/>
    <n v="91849.020000000019"/>
  </r>
  <r>
    <x v="176"/>
    <s v="Ocean Beach School District"/>
    <n v="3531"/>
    <s v="Long Beach Elementary School"/>
    <n v="0.69969999999999999"/>
    <s v="Yes"/>
    <n v="219.41"/>
    <n v="0"/>
    <n v="219.41"/>
    <n v="1"/>
    <n v="1"/>
    <n v="219.41"/>
    <n v="0.64400000000000002"/>
    <n v="72728"/>
    <n v="75419"/>
    <n v="46836.83"/>
    <n v="1733.0099999999948"/>
    <n v="13659.84"/>
    <n v="0.2298"/>
    <n v="0.22339999999999999"/>
    <n v="19947.189999999999"/>
    <n v="809.5"/>
    <n v="180.84"/>
    <n v="990.34"/>
    <n v="69507.37"/>
  </r>
  <r>
    <x v="176"/>
    <s v="Ocean Beach School District"/>
    <n v="5647"/>
    <s v="Ocean Beach Alternative School"/>
    <n v="0.66579999999999995"/>
    <s v="Yes"/>
    <n v="72.59"/>
    <n v="0"/>
    <n v="72.59"/>
    <n v="1"/>
    <n v="1"/>
    <n v="72.59"/>
    <n v="0.21299999999999999"/>
    <n v="72728"/>
    <n v="75419"/>
    <n v="15491.06"/>
    <n v="573.19000000000051"/>
    <n v="13659.84"/>
    <n v="0.2298"/>
    <n v="0.22339999999999999"/>
    <n v="6597.44"/>
    <n v="267.74"/>
    <n v="59.81"/>
    <n v="327.55"/>
    <n v="22989.24"/>
  </r>
  <r>
    <x v="176"/>
    <s v="Ocean Beach School District"/>
    <n v="4039"/>
    <s v="Ocean Park Elementary"/>
    <n v="0.69020000000000004"/>
    <s v="Yes"/>
    <n v="195.7"/>
    <n v="0"/>
    <n v="195.7"/>
    <n v="1"/>
    <n v="1"/>
    <n v="195.7"/>
    <n v="0.57399999999999995"/>
    <n v="72728"/>
    <n v="75419"/>
    <n v="41745.870000000003"/>
    <n v="1544.6399999999994"/>
    <n v="13659.84"/>
    <n v="0.2298"/>
    <n v="0.22339999999999999"/>
    <n v="17779.02"/>
    <n v="721.51"/>
    <n v="161.19"/>
    <n v="882.7"/>
    <n v="61952.229999999996"/>
  </r>
  <r>
    <x v="177"/>
    <s v="Ocosta School District"/>
    <n v="5708"/>
    <s v="Ocosta ALE"/>
    <n v="0.8095"/>
    <s v="Yes"/>
    <n v="12.77"/>
    <n v="0"/>
    <n v="12.77"/>
    <n v="1"/>
    <n v="1"/>
    <n v="12.77"/>
    <n v="3.6999999999999998E-2"/>
    <n v="72728"/>
    <n v="75419"/>
    <n v="2690.94"/>
    <n v="99.559999999999945"/>
    <n v="13659.84"/>
    <n v="0.2298"/>
    <n v="0.22339999999999999"/>
    <n v="1146.03"/>
    <n v="46.51"/>
    <n v="10.39"/>
    <n v="56.9"/>
    <n v="3993.4300000000003"/>
  </r>
  <r>
    <x v="177"/>
    <s v="Ocosta School District"/>
    <n v="3025"/>
    <s v="Ocosta Elementary School"/>
    <n v="0.68500000000000005"/>
    <s v="Yes"/>
    <n v="307.22000000000003"/>
    <n v="0"/>
    <n v="307.22000000000003"/>
    <n v="1"/>
    <n v="1"/>
    <n v="307.22000000000003"/>
    <n v="0.90100000000000002"/>
    <n v="72728"/>
    <n v="75419"/>
    <n v="65527.93"/>
    <n v="2424.5900000000038"/>
    <n v="13659.84"/>
    <n v="0.2298"/>
    <n v="0.22339999999999999"/>
    <n v="27907.49"/>
    <n v="1132.54"/>
    <n v="253.01"/>
    <n v="1385.55"/>
    <n v="97245.560000000012"/>
  </r>
  <r>
    <x v="177"/>
    <s v="Ocosta School District"/>
    <n v="3024"/>
    <s v="Ocosta Junior - Senior High"/>
    <n v="0.71389999999999998"/>
    <s v="Yes"/>
    <n v="247.17"/>
    <n v="0"/>
    <n v="247.17"/>
    <n v="1"/>
    <n v="1"/>
    <n v="247.17"/>
    <n v="0.72499999999999998"/>
    <n v="72728"/>
    <n v="75419"/>
    <n v="52727.8"/>
    <n v="1950.9799999999959"/>
    <n v="13659.84"/>
    <n v="0.2298"/>
    <n v="0.22339999999999999"/>
    <n v="22456.080000000002"/>
    <n v="911.31"/>
    <n v="203.59"/>
    <n v="1114.8999999999999"/>
    <n v="78249.759999999995"/>
  </r>
  <r>
    <x v="178"/>
    <s v="Odessa School District"/>
    <n v="2443"/>
    <s v="Odessa High School"/>
    <n v="0.42559999999999998"/>
    <s v="No"/>
    <n v="108.86"/>
    <n v="0"/>
    <n v="0"/>
    <n v="1.04"/>
    <n v="1.08"/>
    <n v="0"/>
    <n v="0"/>
    <n v="72728"/>
    <n v="75419"/>
    <n v="0"/>
    <n v="0"/>
    <n v="13659.84"/>
    <n v="0.2298"/>
    <n v="0.22339999999999999"/>
    <n v="0"/>
    <n v="0"/>
    <n v="0"/>
    <n v="0"/>
    <n v="0"/>
  </r>
  <r>
    <x v="178"/>
    <s v="Odessa School District"/>
    <n v="2769"/>
    <s v="P C Jantz Elementary"/>
    <n v="0.4713"/>
    <s v="No"/>
    <n v="109.41"/>
    <n v="0"/>
    <n v="0"/>
    <n v="1.04"/>
    <n v="1.08"/>
    <n v="0"/>
    <n v="0"/>
    <n v="72728"/>
    <n v="75419"/>
    <n v="0"/>
    <n v="0"/>
    <n v="13659.84"/>
    <n v="0.2298"/>
    <n v="0.22339999999999999"/>
    <n v="0"/>
    <n v="0"/>
    <n v="0"/>
    <n v="0"/>
    <n v="0"/>
  </r>
  <r>
    <x v="179"/>
    <s v="Okanogan School District"/>
    <n v="2539"/>
    <s v="Grainger Elementary"/>
    <n v="0.69330000000000003"/>
    <s v="Yes"/>
    <n v="418.57"/>
    <n v="0"/>
    <n v="418.57"/>
    <n v="1"/>
    <n v="1.04"/>
    <n v="418.57"/>
    <n v="1.228"/>
    <n v="72728"/>
    <n v="75419"/>
    <n v="89309.98"/>
    <n v="7009.1300000000047"/>
    <n v="13659.84"/>
    <n v="0.2298"/>
    <n v="0.22339999999999999"/>
    <n v="38863.56"/>
    <n v="1605.32"/>
    <n v="358.63"/>
    <n v="1963.9499999999998"/>
    <n v="137146.62"/>
  </r>
  <r>
    <x v="179"/>
    <s v="Okanogan School District"/>
    <n v="1980"/>
    <s v="Okanogan Alternative High School"/>
    <n v="0.78439999999999999"/>
    <s v="Yes"/>
    <n v="22.29"/>
    <n v="0"/>
    <n v="22.29"/>
    <n v="1"/>
    <n v="1.04"/>
    <n v="22.29"/>
    <n v="6.5000000000000002E-2"/>
    <n v="72728"/>
    <n v="75419"/>
    <n v="4727.32"/>
    <n v="371"/>
    <n v="13659.84"/>
    <n v="0.2298"/>
    <n v="0.22339999999999999"/>
    <n v="2057.11"/>
    <n v="84.97"/>
    <n v="18.98"/>
    <n v="103.95"/>
    <n v="7259.38"/>
  </r>
  <r>
    <x v="179"/>
    <s v="Okanogan School District"/>
    <n v="2246"/>
    <s v="Okanogan High School"/>
    <n v="0.61629999999999996"/>
    <s v="Yes"/>
    <n v="306.36"/>
    <n v="0"/>
    <n v="306.36"/>
    <n v="1"/>
    <n v="1.04"/>
    <n v="306.36"/>
    <n v="0.89900000000000002"/>
    <n v="72728"/>
    <n v="75419"/>
    <n v="65382.47"/>
    <n v="5131.2799999999988"/>
    <n v="13659.84"/>
    <n v="0.2298"/>
    <n v="0.22339999999999999"/>
    <n v="28451.42"/>
    <n v="1175.23"/>
    <n v="262.55"/>
    <n v="1437.78"/>
    <n v="100402.95"/>
  </r>
  <r>
    <x v="179"/>
    <s v="Okanogan School District"/>
    <n v="2245"/>
    <s v="Okanogan Middle School"/>
    <n v="0.67749999999999999"/>
    <s v="Yes"/>
    <n v="224.08"/>
    <n v="0"/>
    <n v="224.08"/>
    <n v="1"/>
    <n v="1.04"/>
    <n v="224.08"/>
    <n v="0.65700000000000003"/>
    <n v="72728"/>
    <n v="75419"/>
    <n v="47782.3"/>
    <n v="3749.989999999998"/>
    <n v="13659.84"/>
    <n v="0.2298"/>
    <n v="0.22339999999999999"/>
    <n v="20792.64"/>
    <n v="858.87"/>
    <n v="191.87"/>
    <n v="1050.74"/>
    <n v="73375.67"/>
  </r>
  <r>
    <x v="179"/>
    <s v="Okanogan School District"/>
    <n v="5151"/>
    <s v="Okanogan Outreach Alternative School"/>
    <n v="0.81269999999999998"/>
    <s v="Yes"/>
    <n v="88.39"/>
    <n v="0"/>
    <n v="88.39"/>
    <n v="1"/>
    <n v="1.04"/>
    <n v="88.39"/>
    <n v="0.25900000000000001"/>
    <n v="72728"/>
    <n v="75419"/>
    <n v="18836.55"/>
    <n v="1478.3100000000013"/>
    <n v="13659.84"/>
    <n v="0.2298"/>
    <n v="0.22339999999999999"/>
    <n v="8196.7900000000009"/>
    <n v="338.58"/>
    <n v="75.64"/>
    <n v="414.21999999999997"/>
    <n v="28925.870000000003"/>
  </r>
  <r>
    <x v="180"/>
    <s v="Olympia School District"/>
    <n v="1768"/>
    <s v="Avanti High School"/>
    <n v="0.32529999999999998"/>
    <s v="No"/>
    <n v="216.3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2487"/>
    <s v="Boston Harbor Elementary"/>
    <n v="0.15720000000000001"/>
    <s v="No"/>
    <n v="180.4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960"/>
    <s v="Capital High School"/>
    <n v="0.32290000000000002"/>
    <s v="No"/>
    <n v="1314.949999999999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4367"/>
    <s v="Centennial Elementary Olympia"/>
    <n v="0.15920000000000001"/>
    <s v="No"/>
    <n v="477.2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2448"/>
    <s v="Garfield Elementary School"/>
    <n v="0.63"/>
    <s v="Yes"/>
    <n v="299.45"/>
    <n v="0"/>
    <n v="299.45"/>
    <n v="1"/>
    <n v="1.04"/>
    <n v="299.45"/>
    <n v="0.878"/>
    <n v="72728"/>
    <n v="75419"/>
    <n v="63855.18"/>
    <n v="5011.4200000000055"/>
    <n v="13659.84"/>
    <n v="0.2298"/>
    <n v="0.22339999999999999"/>
    <n v="27786.81"/>
    <n v="1147.78"/>
    <n v="256.41000000000003"/>
    <n v="1404.19"/>
    <n v="98057.600000000006"/>
  </r>
  <r>
    <x v="180"/>
    <s v="Olympia School District"/>
    <n v="3133"/>
    <s v="Jefferson Middle School"/>
    <n v="0.45400000000000001"/>
    <s v="No"/>
    <n v="443.88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4472"/>
    <s v="Julia Butler Hansen Elementary"/>
    <n v="0.42559999999999998"/>
    <s v="No"/>
    <n v="455.3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540"/>
    <s v="Leland P Brown Elementary"/>
    <n v="0.56869999999999998"/>
    <s v="Yes"/>
    <n v="324.04000000000002"/>
    <n v="0"/>
    <n v="324.04000000000002"/>
    <n v="1"/>
    <n v="1.04"/>
    <n v="324.04000000000002"/>
    <n v="0.95099999999999996"/>
    <n v="72728"/>
    <n v="75419"/>
    <n v="69164.33"/>
    <n v="5428.0800000000017"/>
    <n v="13659.84"/>
    <n v="0.2298"/>
    <n v="0.22339999999999999"/>
    <n v="30097.1"/>
    <n v="1243.21"/>
    <n v="277.73"/>
    <n v="1520.94"/>
    <n v="106210.45"/>
  </r>
  <r>
    <x v="180"/>
    <s v="Olympia School District"/>
    <n v="2342"/>
    <s v="Lincoln Elementary School"/>
    <n v="0.2611"/>
    <s v="No"/>
    <n v="266.7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066"/>
    <s v="Madison Elementary School"/>
    <n v="0.35639999999999999"/>
    <s v="No"/>
    <n v="200.2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4458"/>
    <s v="McKenny Elementary"/>
    <n v="0.25740000000000002"/>
    <s v="No"/>
    <n v="278.1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2621"/>
    <s v="McLane Elementary School"/>
    <n v="0.29649999999999999"/>
    <s v="No"/>
    <n v="414.31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132"/>
    <s v="Olympia High School"/>
    <n v="0.1749"/>
    <s v="No"/>
    <n v="1817.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5078"/>
    <s v="Olympia Regional Learning Academy"/>
    <n v="0.31790000000000002"/>
    <s v="No"/>
    <n v="448.5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697"/>
    <s v="Pioneer Elementary School"/>
    <n v="0.1623"/>
    <s v="No"/>
    <n v="383.2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696"/>
    <s v="Reeves Middle School"/>
    <n v="0.34100000000000003"/>
    <s v="No"/>
    <n v="392.6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2778"/>
    <s v="Roosevelt Elementary School"/>
    <n v="0.34399999999999997"/>
    <s v="No"/>
    <n v="381.5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4473"/>
    <s v="Thurgood Marshall Middle School"/>
    <n v="0.40810000000000002"/>
    <s v="No"/>
    <n v="438.37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0"/>
    <s v="Olympia School District"/>
    <n v="3711"/>
    <s v="Washington Middle School"/>
    <n v="0.20610000000000001"/>
    <s v="No"/>
    <n v="746.7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81"/>
    <s v="Omak School District"/>
    <n v="3051"/>
    <s v="E Omak Elementary"/>
    <n v="0.80620000000000003"/>
    <s v="Yes"/>
    <n v="337.95"/>
    <n v="0"/>
    <n v="337.95"/>
    <n v="1"/>
    <n v="1"/>
    <n v="337.95"/>
    <n v="0.99099999999999999"/>
    <n v="72728"/>
    <n v="75419"/>
    <n v="72073.45"/>
    <n v="2666.7799999999988"/>
    <n v="13659.84"/>
    <n v="0.2298"/>
    <n v="0.22339999999999999"/>
    <n v="30695.14"/>
    <n v="1245.67"/>
    <n v="278.27999999999997"/>
    <n v="1523.95"/>
    <n v="106959.31999999999"/>
  </r>
  <r>
    <x v="181"/>
    <s v="Omak School District"/>
    <n v="4279"/>
    <s v="Highlands High School"/>
    <n v="0.76600000000000001"/>
    <s v="Yes"/>
    <n v="25.43"/>
    <n v="0"/>
    <n v="25.43"/>
    <n v="1"/>
    <n v="1"/>
    <n v="25.43"/>
    <n v="7.4999999999999997E-2"/>
    <n v="72728"/>
    <n v="75419"/>
    <n v="5454.6"/>
    <n v="201.82999999999993"/>
    <n v="13659.84"/>
    <n v="0.2298"/>
    <n v="0.22339999999999999"/>
    <n v="2323.04"/>
    <n v="94.27"/>
    <n v="21.06"/>
    <n v="115.33"/>
    <n v="8094.8"/>
  </r>
  <r>
    <x v="181"/>
    <s v="Omak School District"/>
    <n v="2999"/>
    <s v="N Omak Elementary"/>
    <n v="0.79379999999999995"/>
    <s v="Yes"/>
    <n v="349.79"/>
    <n v="0"/>
    <n v="349.79"/>
    <n v="1"/>
    <n v="1"/>
    <n v="349.79"/>
    <n v="1.026"/>
    <n v="72728"/>
    <n v="75419"/>
    <n v="74618.929999999993"/>
    <n v="2760.9600000000064"/>
    <n v="13659.84"/>
    <n v="0.2298"/>
    <n v="0.22339999999999999"/>
    <n v="31779.22"/>
    <n v="1289.6600000000001"/>
    <n v="288.11"/>
    <n v="1577.77"/>
    <n v="110736.88"/>
  </r>
  <r>
    <x v="181"/>
    <s v="Omak School District"/>
    <n v="2031"/>
    <s v="Omak High School"/>
    <n v="0.70730000000000004"/>
    <s v="Yes"/>
    <n v="462.66999999999996"/>
    <n v="0"/>
    <n v="462.66999999999996"/>
    <n v="1"/>
    <n v="1"/>
    <n v="462.66999999999996"/>
    <n v="1.357"/>
    <n v="72728"/>
    <n v="75419"/>
    <n v="98691.9"/>
    <n v="3651.6800000000076"/>
    <n v="13659.84"/>
    <n v="0.2298"/>
    <n v="0.22339999999999999"/>
    <n v="42031.59"/>
    <n v="1705.73"/>
    <n v="381.06"/>
    <n v="2086.79"/>
    <n v="146461.96"/>
  </r>
  <r>
    <x v="181"/>
    <s v="Omak School District"/>
    <n v="4237"/>
    <s v="Omak Middle School"/>
    <n v="0.80189999999999995"/>
    <s v="Yes"/>
    <n v="330.5"/>
    <n v="0"/>
    <n v="330.5"/>
    <n v="1"/>
    <n v="1"/>
    <n v="330.5"/>
    <n v="0.96899999999999997"/>
    <n v="72728"/>
    <n v="75419"/>
    <n v="70473.429999999993"/>
    <n v="2607.5800000000017"/>
    <n v="13659.84"/>
    <n v="0.2298"/>
    <n v="0.22339999999999999"/>
    <n v="30013.71"/>
    <n v="1218.02"/>
    <n v="272.11"/>
    <n v="1490.13"/>
    <n v="104584.84999999999"/>
  </r>
  <r>
    <x v="181"/>
    <s v="Omak School District"/>
    <n v="4278"/>
    <s v="Paschal Sherman"/>
    <n v="0.88719999999999999"/>
    <s v="Yes"/>
    <n v="143.71"/>
    <n v="0"/>
    <n v="143.71"/>
    <n v="1"/>
    <n v="1"/>
    <n v="143.71"/>
    <n v="0.42199999999999999"/>
    <n v="72728"/>
    <n v="75419"/>
    <n v="30691.22"/>
    <n v="1135.5999999999985"/>
    <n v="13659.84"/>
    <n v="0.2298"/>
    <n v="0.22339999999999999"/>
    <n v="13070.99"/>
    <n v="530.45000000000005"/>
    <n v="118.5"/>
    <n v="648.95000000000005"/>
    <n v="45546.759999999995"/>
  </r>
  <r>
    <x v="181"/>
    <s v="Omak School District"/>
    <n v="5195"/>
    <s v="Washington Virtual Academy Omak Elementary"/>
    <n v="0.44929999999999998"/>
    <s v="No"/>
    <n v="1475.9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81"/>
    <s v="Omak School District"/>
    <n v="5197"/>
    <s v="Washington Virtual Academy Omak High School"/>
    <n v="0.50580000000000003"/>
    <s v="Yes"/>
    <n v="1486.28"/>
    <n v="0"/>
    <n v="1486.28"/>
    <n v="1"/>
    <n v="1"/>
    <n v="1486.28"/>
    <n v="4.3600000000000003"/>
    <n v="72728"/>
    <n v="75419"/>
    <n v="317094.08"/>
    <n v="11732.760000000009"/>
    <n v="13659.84"/>
    <n v="0.2298"/>
    <n v="0.22339999999999999"/>
    <n v="135046.22"/>
    <n v="5480.45"/>
    <n v="1224.33"/>
    <n v="6704.78"/>
    <n v="470577.84000000008"/>
  </r>
  <r>
    <x v="181"/>
    <s v="Omak School District"/>
    <n v="5196"/>
    <s v="Washington Virtual Academy Omak Middle School"/>
    <n v="0.48120000000000002"/>
    <s v="No"/>
    <n v="1353.6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82"/>
    <s v="Onalaska School District"/>
    <n v="3239"/>
    <s v="Onalaska Elementary School"/>
    <n v="0.57620000000000005"/>
    <s v="Yes"/>
    <n v="378"/>
    <n v="0"/>
    <n v="378"/>
    <n v="1"/>
    <n v="1"/>
    <n v="378"/>
    <n v="1.109"/>
    <n v="72728"/>
    <n v="75419"/>
    <n v="80655.350000000006"/>
    <n v="2984.3199999999924"/>
    <n v="13659.84"/>
    <n v="0.2298"/>
    <n v="0.22339999999999999"/>
    <n v="34350.06"/>
    <n v="1393.99"/>
    <n v="311.42"/>
    <n v="1705.41"/>
    <n v="119695.14"/>
  </r>
  <r>
    <x v="182"/>
    <s v="Onalaska School District"/>
    <n v="2331"/>
    <s v="Onalaska High School"/>
    <n v="0.55249999999999999"/>
    <s v="Yes"/>
    <n v="246.67"/>
    <n v="0"/>
    <n v="246.67"/>
    <n v="1"/>
    <n v="1"/>
    <n v="246.67"/>
    <n v="0.72399999999999998"/>
    <n v="72728"/>
    <n v="75419"/>
    <n v="52655.07"/>
    <n v="1948.2900000000009"/>
    <n v="13659.84"/>
    <n v="0.2298"/>
    <n v="0.22339999999999999"/>
    <n v="22425.11"/>
    <n v="910.06"/>
    <n v="203.31"/>
    <n v="1113.3699999999999"/>
    <n v="78141.84"/>
  </r>
  <r>
    <x v="182"/>
    <s v="Onalaska School District"/>
    <n v="4335"/>
    <s v="Onalaska Middle School "/>
    <n v="0.56830000000000003"/>
    <s v="Yes"/>
    <n v="209.34"/>
    <n v="0"/>
    <n v="209.34"/>
    <n v="1"/>
    <n v="1"/>
    <n v="209.34"/>
    <n v="0.61399999999999999"/>
    <n v="72728"/>
    <n v="75419"/>
    <n v="44654.99"/>
    <n v="1652.2799999999988"/>
    <n v="13659.84"/>
    <n v="0.2298"/>
    <n v="0.22339999999999999"/>
    <n v="19017.98"/>
    <n v="771.79"/>
    <n v="172.42"/>
    <n v="944.20999999999992"/>
    <n v="66269.460000000006"/>
  </r>
  <r>
    <x v="183"/>
    <s v="Onion Creek School District"/>
    <n v="2049"/>
    <s v="Onion Creek Elementary"/>
    <n v="0.71460000000000001"/>
    <s v="Yes"/>
    <n v="39"/>
    <n v="0"/>
    <n v="39"/>
    <n v="1"/>
    <n v="1.04"/>
    <n v="39"/>
    <n v="0.114"/>
    <n v="72728"/>
    <n v="75419"/>
    <n v="8290.99"/>
    <n v="650.69000000000051"/>
    <n v="13659.84"/>
    <n v="0.2298"/>
    <n v="0.22339999999999999"/>
    <n v="3607.86"/>
    <n v="149.03"/>
    <n v="33.29"/>
    <n v="182.32"/>
    <n v="12731.86"/>
  </r>
  <r>
    <x v="184"/>
    <s v="Orcas Island School District"/>
    <n v="1892"/>
    <s v="OASIS K-12"/>
    <n v="0.1426"/>
    <s v="No"/>
    <n v="277.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4"/>
    <s v="Orcas Island School District"/>
    <n v="2749"/>
    <s v="Orcas Island Elementary School"/>
    <n v="0.35510000000000003"/>
    <s v="No"/>
    <n v="127.7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4"/>
    <s v="Orcas Island School District"/>
    <n v="2750"/>
    <s v="Orcas Island High School"/>
    <n v="0.46410000000000001"/>
    <s v="No"/>
    <n v="147.9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4"/>
    <s v="Orcas Island School District"/>
    <n v="4558"/>
    <s v="Orcas Island Middle School"/>
    <n v="0.43020000000000003"/>
    <s v="No"/>
    <n v="105.1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4"/>
    <s v="Orcas Island School District"/>
    <n v="5555"/>
    <s v="Orcas Island Montessori Public"/>
    <n v="0.24729999999999999"/>
    <s v="No"/>
    <n v="23.7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4"/>
    <s v="Orcas Island School District"/>
    <n v="3808"/>
    <s v="Waldron Island School"/>
    <n v="0"/>
    <s v="No"/>
    <n v="10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85"/>
    <s v="Orchard Prairie School District"/>
    <n v="3723"/>
    <s v="Orchard Prairie Elementary"/>
    <n v="8.4900000000000003E-2"/>
    <s v="No"/>
    <n v="72.43000000000000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86"/>
    <s v="Orient School District"/>
    <n v="2136"/>
    <s v="Orient Elementary School"/>
    <n v="0.63619999999999999"/>
    <s v="Yes"/>
    <n v="39.89"/>
    <n v="0"/>
    <n v="39.89"/>
    <n v="1"/>
    <n v="1.04"/>
    <n v="39.89"/>
    <n v="0.11700000000000001"/>
    <n v="72728"/>
    <n v="75419"/>
    <n v="8509.18"/>
    <n v="667.79999999999927"/>
    <n v="13659.84"/>
    <n v="0.2298"/>
    <n v="0.22339999999999999"/>
    <n v="3702.8"/>
    <n v="152.94999999999999"/>
    <n v="34.17"/>
    <n v="187.12"/>
    <n v="13066.9"/>
  </r>
  <r>
    <x v="187"/>
    <s v="Orondo School District"/>
    <n v="2666"/>
    <s v="Orondo Elementary and Middle School"/>
    <n v="0.81010000000000004"/>
    <s v="Yes"/>
    <n v="117.76"/>
    <n v="0"/>
    <n v="117.76"/>
    <n v="1"/>
    <n v="1"/>
    <n v="117.76"/>
    <n v="0.34499999999999997"/>
    <n v="72728"/>
    <n v="75419"/>
    <n v="25091.16"/>
    <n v="928.40000000000146"/>
    <n v="13659.84"/>
    <n v="0.2298"/>
    <n v="0.22339999999999999"/>
    <n v="10686"/>
    <n v="433.66"/>
    <n v="96.88"/>
    <n v="530.54"/>
    <n v="37236.100000000006"/>
  </r>
  <r>
    <x v="188"/>
    <s v="Oroville School District"/>
    <n v="2422"/>
    <s v="Oroville Elementary"/>
    <n v="0.7702"/>
    <s v="Yes"/>
    <n v="260.31"/>
    <n v="0"/>
    <n v="260.31"/>
    <n v="1"/>
    <n v="1"/>
    <n v="260.31"/>
    <n v="0.76400000000000001"/>
    <n v="72728"/>
    <n v="75419"/>
    <n v="55564.19"/>
    <n v="2055.9300000000003"/>
    <n v="13659.84"/>
    <n v="0.2298"/>
    <n v="0.22339999999999999"/>
    <n v="23664.06"/>
    <n v="960.34"/>
    <n v="214.54"/>
    <n v="1174.8800000000001"/>
    <n v="82459.06"/>
  </r>
  <r>
    <x v="188"/>
    <s v="Oroville School District"/>
    <n v="2706"/>
    <s v="Oroville Middle-High School"/>
    <n v="0.71319999999999995"/>
    <s v="Yes"/>
    <n v="246.85999999999999"/>
    <n v="0"/>
    <n v="246.85999999999999"/>
    <n v="1"/>
    <n v="1"/>
    <n v="246.85999999999999"/>
    <n v="0.72399999999999998"/>
    <n v="72728"/>
    <n v="75419"/>
    <n v="52655.07"/>
    <n v="1948.2900000000009"/>
    <n v="13659.84"/>
    <n v="0.2298"/>
    <n v="0.22339999999999999"/>
    <n v="22425.11"/>
    <n v="910.06"/>
    <n v="203.31"/>
    <n v="1113.3699999999999"/>
    <n v="78141.84"/>
  </r>
  <r>
    <x v="189"/>
    <s v="Orting School District"/>
    <n v="2942"/>
    <s v="Orting High School"/>
    <n v="0.28799999999999998"/>
    <s v="No"/>
    <n v="866.5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89"/>
    <s v="Orting School District"/>
    <n v="4262"/>
    <s v="Orting Middle School"/>
    <n v="0.32150000000000001"/>
    <s v="No"/>
    <n v="632.0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89"/>
    <s v="Orting School District"/>
    <n v="2360"/>
    <s v="Orting Primary School"/>
    <n v="0.2636"/>
    <s v="No"/>
    <n v="540.0800000000000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89"/>
    <s v="Orting School District"/>
    <n v="4547"/>
    <s v="Ptarmigan Ridge Elementary School"/>
    <n v="0.30719999999999997"/>
    <s v="No"/>
    <n v="661.6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190"/>
    <s v="Othello School District"/>
    <n v="5367"/>
    <s v="Desert Oasis High School"/>
    <n v="0.87709999999999999"/>
    <s v="Yes"/>
    <n v="107.74"/>
    <n v="0"/>
    <n v="107.74"/>
    <n v="1"/>
    <n v="1"/>
    <n v="107.74"/>
    <n v="0.316"/>
    <n v="72728"/>
    <n v="75419"/>
    <n v="22982.05"/>
    <n v="850.35000000000218"/>
    <n v="13659.84"/>
    <n v="0.2298"/>
    <n v="0.22339999999999999"/>
    <n v="9787.75"/>
    <n v="397.21"/>
    <n v="88.74"/>
    <n v="485.95"/>
    <n v="34106.100000000006"/>
  </r>
  <r>
    <x v="190"/>
    <s v="Othello School District"/>
    <n v="5528"/>
    <s v="Early Childhood Center"/>
    <n v="0.74939999999999996"/>
    <s v="Yes"/>
    <n v="16.25"/>
    <n v="0"/>
    <n v="16.25"/>
    <n v="1"/>
    <n v="1"/>
    <n v="16.25"/>
    <n v="4.8000000000000001E-2"/>
    <n v="72728"/>
    <n v="75419"/>
    <n v="3490.94"/>
    <n v="129.17000000000007"/>
    <n v="13659.84"/>
    <n v="0.2298"/>
    <n v="0.22339999999999999"/>
    <n v="1486.75"/>
    <n v="60.34"/>
    <n v="13.48"/>
    <n v="73.820000000000007"/>
    <n v="5180.68"/>
  </r>
  <r>
    <x v="190"/>
    <s v="Othello School District"/>
    <n v="2961"/>
    <s v="Hiawatha Elementary School"/>
    <n v="0.81240000000000001"/>
    <s v="Yes"/>
    <n v="604.04"/>
    <n v="0"/>
    <n v="604.04"/>
    <n v="1"/>
    <n v="1"/>
    <n v="604.04"/>
    <n v="1.772"/>
    <n v="72728"/>
    <n v="75419"/>
    <n v="128874.02"/>
    <n v="4768.4499999999971"/>
    <n v="13659.84"/>
    <n v="0.2298"/>
    <n v="0.22339999999999999"/>
    <n v="54885.760000000002"/>
    <n v="2227.37"/>
    <n v="497.59"/>
    <n v="2724.96"/>
    <n v="191253.18999999997"/>
  </r>
  <r>
    <x v="190"/>
    <s v="Othello School District"/>
    <n v="2902"/>
    <s v="Lutacaga Elementary"/>
    <n v="0.80930000000000002"/>
    <s v="Yes"/>
    <n v="574.77"/>
    <n v="0"/>
    <n v="574.77"/>
    <n v="1"/>
    <n v="1"/>
    <n v="574.77"/>
    <n v="1.6859999999999999"/>
    <n v="72728"/>
    <n v="75419"/>
    <n v="122619.41"/>
    <n v="4537.0199999999895"/>
    <n v="13659.84"/>
    <n v="0.2298"/>
    <n v="0.22339999999999999"/>
    <n v="52222"/>
    <n v="2119.27"/>
    <n v="473.44"/>
    <n v="2592.71"/>
    <n v="181971.13999999998"/>
  </r>
  <r>
    <x v="190"/>
    <s v="Othello School District"/>
    <n v="3471"/>
    <s v="McFarland Middle School"/>
    <n v="0.83199999999999996"/>
    <s v="Yes"/>
    <n v="720.01"/>
    <n v="0"/>
    <n v="720.01"/>
    <n v="1"/>
    <n v="1"/>
    <n v="720.01"/>
    <n v="2.1120000000000001"/>
    <n v="72728"/>
    <n v="75419"/>
    <n v="153601.54"/>
    <n v="5683.3899999999849"/>
    <n v="13659.84"/>
    <n v="0.2298"/>
    <n v="0.22339999999999999"/>
    <n v="65416.89"/>
    <n v="2654.75"/>
    <n v="593.07000000000005"/>
    <n v="3247.82"/>
    <n v="227949.63999999998"/>
  </r>
  <r>
    <x v="190"/>
    <s v="Othello School District"/>
    <n v="5634"/>
    <s v="Open Door Re-Engagement"/>
    <n v="0.73919999999999997"/>
    <s v="Yes"/>
    <n v="24.86"/>
    <n v="0"/>
    <n v="24.86"/>
    <n v="1"/>
    <n v="1"/>
    <n v="24.86"/>
    <n v="7.2999999999999995E-2"/>
    <n v="72728"/>
    <n v="75419"/>
    <n v="5309.14"/>
    <n v="196.44999999999982"/>
    <n v="13659.84"/>
    <n v="0.2298"/>
    <n v="0.22339999999999999"/>
    <n v="2261.1"/>
    <n v="91.76"/>
    <n v="20.5"/>
    <n v="112.26"/>
    <n v="7878.95"/>
  </r>
  <r>
    <x v="190"/>
    <s v="Othello School District"/>
    <n v="3015"/>
    <s v="Othello High School"/>
    <n v="0.77490000000000003"/>
    <s v="Yes"/>
    <n v="1298.95"/>
    <n v="0"/>
    <n v="1298.95"/>
    <n v="1"/>
    <n v="1"/>
    <n v="1298.95"/>
    <n v="3.81"/>
    <n v="72728"/>
    <n v="75419"/>
    <n v="277093.68"/>
    <n v="10252.710000000021"/>
    <n v="13659.84"/>
    <n v="0.2298"/>
    <n v="0.22339999999999999"/>
    <n v="118010.57"/>
    <n v="4789.1099999999997"/>
    <n v="1069.8900000000001"/>
    <n v="5859"/>
    <n v="411215.96"/>
  </r>
  <r>
    <x v="190"/>
    <s v="Othello School District"/>
    <n v="3730"/>
    <s v="Scootney Springs Elementary"/>
    <n v="0.76929999999999998"/>
    <s v="Yes"/>
    <n v="612.61"/>
    <n v="0"/>
    <n v="612.61"/>
    <n v="1"/>
    <n v="1"/>
    <n v="612.61"/>
    <n v="1.7969999999999999"/>
    <n v="72728"/>
    <n v="75419"/>
    <n v="130692.22"/>
    <n v="4835.7200000000012"/>
    <n v="13659.84"/>
    <n v="0.2298"/>
    <n v="0.22339999999999999"/>
    <n v="55660.1"/>
    <n v="2258.8000000000002"/>
    <n v="504.62"/>
    <n v="2763.42"/>
    <n v="193951.46000000002"/>
  </r>
  <r>
    <x v="190"/>
    <s v="Othello School District"/>
    <n v="5285"/>
    <s v="Wahitis Elementary School"/>
    <n v="0.79920000000000002"/>
    <s v="Yes"/>
    <n v="589.09"/>
    <n v="0"/>
    <n v="589.09"/>
    <n v="1"/>
    <n v="1"/>
    <n v="589.09"/>
    <n v="1.728"/>
    <n v="72728"/>
    <n v="75419"/>
    <n v="125673.98"/>
    <n v="4650.0500000000029"/>
    <n v="13659.84"/>
    <n v="0.2298"/>
    <n v="0.22339999999999999"/>
    <n v="53522.91"/>
    <n v="2172.0700000000002"/>
    <n v="485.24"/>
    <n v="2657.3100000000004"/>
    <n v="186504.25"/>
  </r>
  <r>
    <x v="191"/>
    <s v="Palisades School District"/>
    <n v="2502"/>
    <s v="Palisades Elementary School"/>
    <n v="0.71179999999999999"/>
    <s v="Yes"/>
    <n v="26.29"/>
    <n v="0"/>
    <n v="26.29"/>
    <n v="1"/>
    <n v="1"/>
    <n v="26.29"/>
    <n v="7.6999999999999999E-2"/>
    <n v="72728"/>
    <n v="75419"/>
    <n v="5600.06"/>
    <n v="207.19999999999982"/>
    <n v="13659.84"/>
    <n v="0.2298"/>
    <n v="0.22339999999999999"/>
    <n v="2384.9899999999998"/>
    <n v="96.79"/>
    <n v="21.62"/>
    <n v="118.41000000000001"/>
    <n v="8310.66"/>
  </r>
  <r>
    <x v="192"/>
    <s v="Palouse School District"/>
    <n v="1961"/>
    <s v="Palouse at Garfield Middle School"/>
    <n v="0.26790000000000003"/>
    <s v="No"/>
    <n v="31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2"/>
    <s v="Palouse School District"/>
    <n v="2622"/>
    <s v="Palouse Elementary"/>
    <n v="0.39810000000000001"/>
    <s v="No"/>
    <n v="73.5100000000000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2"/>
    <s v="Palouse School District"/>
    <n v="2634"/>
    <s v="Palouse High School"/>
    <n v="0.33950000000000002"/>
    <s v="No"/>
    <n v="52.4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3"/>
    <s v="Pasco School District"/>
    <n v="5391"/>
    <s v="Barbara McClintock STEM Elementary"/>
    <n v="0.56779999999999997"/>
    <s v="Yes"/>
    <n v="686.87"/>
    <n v="0"/>
    <n v="686.87"/>
    <n v="1"/>
    <n v="1"/>
    <n v="686.87"/>
    <n v="2.0150000000000001"/>
    <n v="72728"/>
    <n v="75419"/>
    <n v="146546.92000000001"/>
    <n v="5422.3699999999953"/>
    <n v="13659.84"/>
    <n v="0.2298"/>
    <n v="0.22339999999999999"/>
    <n v="62412.42"/>
    <n v="2532.8200000000002"/>
    <n v="565.83000000000004"/>
    <n v="3098.65"/>
    <n v="217480.36000000002"/>
  </r>
  <r>
    <x v="193"/>
    <s v="Pasco School District"/>
    <n v="5392"/>
    <s v="Captain Gray STEM Elementary"/>
    <n v="0.94710000000000005"/>
    <s v="Yes"/>
    <n v="452.14"/>
    <n v="0"/>
    <n v="452.14"/>
    <n v="1"/>
    <n v="1"/>
    <n v="452.14"/>
    <n v="1.3260000000000001"/>
    <n v="72728"/>
    <n v="75419"/>
    <n v="96437.33"/>
    <n v="3568.2599999999948"/>
    <n v="13659.84"/>
    <n v="0.2298"/>
    <n v="0.22339999999999999"/>
    <n v="41071.4"/>
    <n v="1666.76"/>
    <n v="372.35"/>
    <n v="2039.1100000000001"/>
    <n v="143116.09999999998"/>
  </r>
  <r>
    <x v="193"/>
    <s v="Pasco School District"/>
    <n v="5164"/>
    <s v="Chiawana High School"/>
    <n v="0.66469999999999996"/>
    <s v="Yes"/>
    <n v="2917.9900000000002"/>
    <n v="0"/>
    <n v="2917.9900000000002"/>
    <n v="1"/>
    <n v="1"/>
    <n v="2917.9900000000002"/>
    <n v="8.5589999999999993"/>
    <n v="72728"/>
    <n v="75419"/>
    <n v="622478.94999999995"/>
    <n v="23032.270000000019"/>
    <n v="13659.84"/>
    <n v="0.2298"/>
    <n v="0.22339999999999999"/>
    <n v="265105.64"/>
    <n v="10758.52"/>
    <n v="2403.4499999999998"/>
    <n v="13161.970000000001"/>
    <n v="923778.83"/>
  </r>
  <r>
    <x v="193"/>
    <s v="Pasco School District"/>
    <n v="5623"/>
    <s v="Columbia River Elementary"/>
    <n v="0.49359999999999998"/>
    <s v="No"/>
    <n v="528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3"/>
    <s v="Pasco School District"/>
    <n v="3425"/>
    <s v="Edwin Markham Elementary"/>
    <n v="0.54500000000000004"/>
    <s v="Yes"/>
    <n v="197.36"/>
    <n v="0"/>
    <n v="197.36"/>
    <n v="1"/>
    <n v="1"/>
    <n v="197.36"/>
    <n v="0.57899999999999996"/>
    <n v="72728"/>
    <n v="75419"/>
    <n v="42109.51"/>
    <n v="1558.0899999999965"/>
    <n v="13659.84"/>
    <n v="0.2298"/>
    <n v="0.22339999999999999"/>
    <n v="17933.89"/>
    <n v="727.79"/>
    <n v="162.59"/>
    <n v="890.38"/>
    <n v="62491.869999999995"/>
  </r>
  <r>
    <x v="193"/>
    <s v="Pasco School District"/>
    <n v="4564"/>
    <s v="Ellen Ochoa Middle School"/>
    <n v="0.94989999999999997"/>
    <s v="Yes"/>
    <n v="882.56"/>
    <n v="0"/>
    <n v="882.56"/>
    <n v="1"/>
    <n v="1"/>
    <n v="882.56"/>
    <n v="2.589"/>
    <n v="72728"/>
    <n v="75419"/>
    <n v="188292.79"/>
    <n v="6967"/>
    <n v="13659.84"/>
    <n v="0.2298"/>
    <n v="0.22339999999999999"/>
    <n v="80191.44"/>
    <n v="3254.33"/>
    <n v="727.02"/>
    <n v="3981.35"/>
    <n v="279432.57999999996"/>
  </r>
  <r>
    <x v="193"/>
    <s v="Pasco School District"/>
    <n v="2967"/>
    <s v="Emerson Elementary"/>
    <n v="0.91590000000000005"/>
    <s v="Yes"/>
    <n v="390.94"/>
    <n v="0"/>
    <n v="390.94"/>
    <n v="1"/>
    <n v="1"/>
    <n v="390.94"/>
    <n v="1.147"/>
    <n v="72728"/>
    <n v="75419"/>
    <n v="83419.02"/>
    <n v="3086.5699999999924"/>
    <n v="13659.84"/>
    <n v="0.2298"/>
    <n v="0.22339999999999999"/>
    <n v="35527.07"/>
    <n v="1441.76"/>
    <n v="322.08999999999997"/>
    <n v="1763.85"/>
    <n v="123796.51"/>
  </r>
  <r>
    <x v="193"/>
    <s v="Pasco School District"/>
    <n v="5393"/>
    <s v="Internet Pasco Academy of Learning"/>
    <n v="0.47760000000000002"/>
    <s v="No"/>
    <n v="63.1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3"/>
    <s v="Pasco School District"/>
    <n v="4155"/>
    <s v="James McGee Elementary"/>
    <n v="0.51259999999999994"/>
    <s v="Yes"/>
    <n v="456.22"/>
    <n v="0"/>
    <n v="456.22"/>
    <n v="1"/>
    <n v="1"/>
    <n v="456.22"/>
    <n v="1.3380000000000001"/>
    <n v="72728"/>
    <n v="75419"/>
    <n v="97310.06"/>
    <n v="3600.5599999999977"/>
    <n v="13659.84"/>
    <n v="0.2298"/>
    <n v="0.22339999999999999"/>
    <n v="41443.08"/>
    <n v="1681.84"/>
    <n v="375.72"/>
    <n v="2057.56"/>
    <n v="144411.26"/>
  </r>
  <r>
    <x v="193"/>
    <s v="Pasco School District"/>
    <n v="2790"/>
    <s v="Longfellow Elementary"/>
    <n v="0.95609999999999995"/>
    <s v="Yes"/>
    <n v="328.69"/>
    <n v="0"/>
    <n v="328.69"/>
    <n v="1"/>
    <n v="1"/>
    <n v="328.69"/>
    <n v="0.96399999999999997"/>
    <n v="72728"/>
    <n v="75419"/>
    <n v="70109.789999999994"/>
    <n v="2594.1300000000047"/>
    <n v="13659.84"/>
    <n v="0.2298"/>
    <n v="0.22339999999999999"/>
    <n v="29858.84"/>
    <n v="1211.73"/>
    <n v="270.7"/>
    <n v="1482.43"/>
    <n v="104045.18999999999"/>
  </r>
  <r>
    <x v="193"/>
    <s v="Pasco School District"/>
    <n v="5394"/>
    <s v="Marie Curie STEM Elementary"/>
    <n v="0.93859999999999999"/>
    <s v="Yes"/>
    <n v="370.71"/>
    <n v="0"/>
    <n v="370.71"/>
    <n v="1"/>
    <n v="1"/>
    <n v="370.71"/>
    <n v="1.087"/>
    <n v="72728"/>
    <n v="75419"/>
    <n v="79055.34"/>
    <n v="2925.1100000000006"/>
    <n v="13659.84"/>
    <n v="0.2298"/>
    <n v="0.22339999999999999"/>
    <n v="33668.629999999997"/>
    <n v="1366.34"/>
    <n v="305.24"/>
    <n v="1671.58"/>
    <n v="117320.66"/>
  </r>
  <r>
    <x v="193"/>
    <s v="Pasco School District"/>
    <n v="3085"/>
    <s v="Mark Twain Elementary"/>
    <n v="0.68930000000000002"/>
    <s v="Yes"/>
    <n v="569.58000000000004"/>
    <n v="0"/>
    <n v="569.58000000000004"/>
    <n v="1"/>
    <n v="1"/>
    <n v="569.58000000000004"/>
    <n v="1.671"/>
    <n v="72728"/>
    <n v="75419"/>
    <n v="121528.49"/>
    <n v="4496.6599999999889"/>
    <n v="13659.84"/>
    <n v="0.2298"/>
    <n v="0.22339999999999999"/>
    <n v="51757.39"/>
    <n v="2100.42"/>
    <n v="469.23"/>
    <n v="2569.65"/>
    <n v="180352.18999999997"/>
  </r>
  <r>
    <x v="193"/>
    <s v="Pasco School District"/>
    <n v="4595"/>
    <s v="Maya Angelou Elementary"/>
    <n v="0.56440000000000001"/>
    <s v="Yes"/>
    <n v="588.72"/>
    <n v="0"/>
    <n v="588.72"/>
    <n v="1"/>
    <n v="1"/>
    <n v="588.72"/>
    <n v="1.7270000000000001"/>
    <n v="72728"/>
    <n v="75419"/>
    <n v="125601.26"/>
    <n v="4647.3500000000058"/>
    <n v="13659.84"/>
    <n v="0.2298"/>
    <n v="0.22339999999999999"/>
    <n v="53491.93"/>
    <n v="2170.81"/>
    <n v="484.96"/>
    <n v="2655.77"/>
    <n v="186396.31"/>
  </r>
  <r>
    <x v="193"/>
    <s v="Pasco School District"/>
    <n v="2267"/>
    <s v="Mcloughlin Middle School"/>
    <n v="0.61460000000000004"/>
    <s v="Yes"/>
    <n v="1069.01"/>
    <n v="0"/>
    <n v="1069.01"/>
    <n v="1"/>
    <n v="1"/>
    <n v="1069.01"/>
    <n v="3.1360000000000001"/>
    <n v="72728"/>
    <n v="75419"/>
    <n v="228075.01"/>
    <n v="8438.9700000000012"/>
    <n v="13659.84"/>
    <n v="0.2298"/>
    <n v="0.22339999999999999"/>
    <n v="97134.16"/>
    <n v="3941.9"/>
    <n v="880.62"/>
    <n v="4822.5200000000004"/>
    <n v="338470.66000000003"/>
  </r>
  <r>
    <x v="193"/>
    <s v="Pasco School District"/>
    <n v="3912"/>
    <s v="New Horizons High School"/>
    <n v="0.78369999999999995"/>
    <s v="Yes"/>
    <n v="286.77999999999997"/>
    <n v="0"/>
    <n v="286.77999999999997"/>
    <n v="1"/>
    <n v="1"/>
    <n v="286.77999999999997"/>
    <n v="0.84099999999999997"/>
    <n v="72728"/>
    <n v="75419"/>
    <n v="61164.25"/>
    <n v="2263.1299999999974"/>
    <n v="13659.84"/>
    <n v="0.2298"/>
    <n v="0.22339999999999999"/>
    <n v="26049.05"/>
    <n v="1057.1199999999999"/>
    <n v="236.16"/>
    <n v="1293.28"/>
    <n v="90769.709999999992"/>
  </r>
  <r>
    <x v="193"/>
    <s v="Pasco School District"/>
    <n v="5711"/>
    <s v="Pasco Innovative Experiences and e-Learning"/>
    <n v="0.68899999999999995"/>
    <s v="Yes"/>
    <n v="127.57"/>
    <n v="0"/>
    <n v="127.57"/>
    <n v="1"/>
    <n v="1"/>
    <n v="127.57"/>
    <n v="0.374"/>
    <n v="72728"/>
    <n v="75419"/>
    <n v="27200.27"/>
    <n v="1006.4399999999987"/>
    <n v="13659.84"/>
    <n v="0.2298"/>
    <n v="0.22339999999999999"/>
    <n v="11584.24"/>
    <n v="470.11"/>
    <n v="105.02"/>
    <n v="575.13"/>
    <n v="40366.079999999994"/>
  </r>
  <r>
    <x v="193"/>
    <s v="Pasco School District"/>
    <n v="2917"/>
    <s v="Pasco Senior High School"/>
    <n v="0.7782"/>
    <s v="Yes"/>
    <n v="2369.54"/>
    <n v="0"/>
    <n v="2369.54"/>
    <n v="1"/>
    <n v="1"/>
    <n v="2369.54"/>
    <n v="6.9509999999999996"/>
    <n v="72728"/>
    <n v="75419"/>
    <n v="505532.33"/>
    <n v="18705.139999999956"/>
    <n v="13659.84"/>
    <n v="0.2298"/>
    <n v="0.22339999999999999"/>
    <n v="215299.61"/>
    <n v="8737.2900000000009"/>
    <n v="1951.91"/>
    <n v="10689.2"/>
    <n v="750226.2799999998"/>
  </r>
  <r>
    <x v="193"/>
    <s v="Pasco School District"/>
    <n v="5624"/>
    <s v="Ray Reynolds Middle School"/>
    <n v="0.55910000000000004"/>
    <s v="Yes"/>
    <n v="1251.9100000000001"/>
    <n v="0"/>
    <n v="1251.9100000000001"/>
    <n v="1"/>
    <n v="1"/>
    <n v="1251.9100000000001"/>
    <n v="3.6720000000000002"/>
    <n v="72728"/>
    <n v="75419"/>
    <n v="267057.21999999997"/>
    <n v="9881.3500000000349"/>
    <n v="13659.84"/>
    <n v="0.2298"/>
    <n v="0.22339999999999999"/>
    <n v="113736.18"/>
    <n v="4615.6400000000003"/>
    <n v="1031.1300000000001"/>
    <n v="5646.77"/>
    <n v="396321.52"/>
  </r>
  <r>
    <x v="193"/>
    <s v="Pasco School District"/>
    <n v="3515"/>
    <s v="Robert Frost Elementary"/>
    <n v="0.94650000000000001"/>
    <s v="Yes"/>
    <n v="499.29"/>
    <n v="0"/>
    <n v="499.29"/>
    <n v="1"/>
    <n v="1"/>
    <n v="499.29"/>
    <n v="1.4650000000000001"/>
    <n v="72728"/>
    <n v="75419"/>
    <n v="106546.52"/>
    <n v="3942.3199999999924"/>
    <n v="13659.84"/>
    <n v="0.2298"/>
    <n v="0.22339999999999999"/>
    <n v="45376.77"/>
    <n v="1841.48"/>
    <n v="411.39"/>
    <n v="2252.87"/>
    <n v="158118.47999999998"/>
  </r>
  <r>
    <x v="193"/>
    <s v="Pasco School District"/>
    <n v="5345"/>
    <s v="Rosalind Franklin STEM Elementary"/>
    <n v="0.50280000000000002"/>
    <s v="Yes"/>
    <n v="517.82000000000005"/>
    <n v="0"/>
    <n v="517.82000000000005"/>
    <n v="1"/>
    <n v="1"/>
    <n v="517.82000000000005"/>
    <n v="1.5189999999999999"/>
    <n v="72728"/>
    <n v="75419"/>
    <n v="110473.83"/>
    <n v="4087.6300000000047"/>
    <n v="13659.84"/>
    <n v="0.2298"/>
    <n v="0.22339999999999999"/>
    <n v="47049.36"/>
    <n v="1909.36"/>
    <n v="426.55"/>
    <n v="2335.91"/>
    <n v="163946.73000000001"/>
  </r>
  <r>
    <x v="193"/>
    <s v="Pasco School District"/>
    <n v="4555"/>
    <s v="Rowena Chess Elementary"/>
    <n v="0.92159999999999997"/>
    <s v="Yes"/>
    <n v="428.28"/>
    <n v="0"/>
    <n v="428.28"/>
    <n v="1"/>
    <n v="1"/>
    <n v="428.28"/>
    <n v="1.256"/>
    <n v="72728"/>
    <n v="75419"/>
    <n v="91346.37"/>
    <n v="3379.8899999999994"/>
    <n v="13659.84"/>
    <n v="0.2298"/>
    <n v="0.22339999999999999"/>
    <n v="38903.22"/>
    <n v="1578.77"/>
    <n v="352.7"/>
    <n v="1931.47"/>
    <n v="135560.94999999998"/>
  </r>
  <r>
    <x v="193"/>
    <s v="Pasco School District"/>
    <n v="4041"/>
    <s v="Ruth Livingston Elementary"/>
    <n v="0.38650000000000001"/>
    <s v="No"/>
    <n v="578.9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3"/>
    <s v="Pasco School District"/>
    <n v="5596"/>
    <s v="Soar to Success"/>
    <n v="0"/>
    <s v="No"/>
    <n v="65.7600000000000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193"/>
    <s v="Pasco School District"/>
    <n v="3324"/>
    <s v="Stevens Middle School"/>
    <n v="0.9597"/>
    <s v="Yes"/>
    <n v="979.12"/>
    <n v="0"/>
    <n v="979.12"/>
    <n v="1"/>
    <n v="1"/>
    <n v="979.12"/>
    <n v="2.8719999999999999"/>
    <n v="72728"/>
    <n v="75419"/>
    <n v="208874.82"/>
    <n v="7728.5499999999884"/>
    <n v="13659.84"/>
    <n v="0.2298"/>
    <n v="0.22339999999999999"/>
    <n v="88957.05"/>
    <n v="3610.06"/>
    <n v="806.49"/>
    <n v="4416.55"/>
    <n v="309976.96999999997"/>
  </r>
  <r>
    <x v="193"/>
    <s v="Pasco School District"/>
    <n v="5556"/>
    <s v="Three Rivers Elementary"/>
    <n v="0.6946"/>
    <s v="Yes"/>
    <n v="616.79"/>
    <n v="0"/>
    <n v="616.79"/>
    <n v="1"/>
    <n v="1"/>
    <n v="616.79"/>
    <n v="1.8089999999999999"/>
    <n v="72728"/>
    <n v="75419"/>
    <n v="131564.95000000001"/>
    <n v="4868.0199999999895"/>
    <n v="13659.84"/>
    <n v="0.2298"/>
    <n v="0.22339999999999999"/>
    <n v="56031.79"/>
    <n v="2273.88"/>
    <n v="507.98"/>
    <n v="2781.86"/>
    <n v="195246.62"/>
  </r>
  <r>
    <x v="193"/>
    <s v="Pasco School District"/>
    <n v="5020"/>
    <s v="Virgie Robinson Elementary"/>
    <n v="0.93240000000000001"/>
    <s v="Yes"/>
    <n v="500.71"/>
    <n v="0"/>
    <n v="500.71"/>
    <n v="1"/>
    <n v="1"/>
    <n v="500.71"/>
    <n v="1.4690000000000001"/>
    <n v="72728"/>
    <n v="75419"/>
    <n v="106837.43"/>
    <n v="3953.0800000000017"/>
    <n v="13659.84"/>
    <n v="0.2298"/>
    <n v="0.22339999999999999"/>
    <n v="45500.66"/>
    <n v="1846.51"/>
    <n v="412.51"/>
    <n v="2259.02"/>
    <n v="158550.18999999997"/>
  </r>
  <r>
    <x v="193"/>
    <s v="Pasco School District"/>
    <n v="4526"/>
    <s v="Whittier Elementary"/>
    <n v="0.91769999999999996"/>
    <s v="Yes"/>
    <n v="363.43"/>
    <n v="0"/>
    <n v="363.43"/>
    <n v="1"/>
    <n v="1"/>
    <n v="363.43"/>
    <n v="1.0660000000000001"/>
    <n v="72728"/>
    <n v="75419"/>
    <n v="77528.05"/>
    <n v="2868.5999999999913"/>
    <n v="13659.84"/>
    <n v="0.2298"/>
    <n v="0.22339999999999999"/>
    <n v="33018.18"/>
    <n v="1339.94"/>
    <n v="299.33999999999997"/>
    <n v="1639.28"/>
    <n v="115054.11"/>
  </r>
  <r>
    <x v="194"/>
    <s v="Pateros School District"/>
    <n v="5639"/>
    <s v="Pateros Alternative School"/>
    <n v="0"/>
    <s v="No"/>
    <n v="2.62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94"/>
    <s v="Pateros School District"/>
    <n v="2396"/>
    <s v="Pateros Elementary"/>
    <n v="0.65349999999999997"/>
    <s v="Yes"/>
    <n v="130.71"/>
    <n v="0"/>
    <n v="130.71"/>
    <n v="1"/>
    <n v="1.04"/>
    <n v="130.71"/>
    <n v="0.38300000000000001"/>
    <n v="72728"/>
    <n v="75419"/>
    <n v="27854.82"/>
    <n v="2186.0800000000017"/>
    <n v="13659.84"/>
    <n v="0.2298"/>
    <n v="0.22339999999999999"/>
    <n v="12121.13"/>
    <n v="500.68"/>
    <n v="111.85"/>
    <n v="612.53"/>
    <n v="42774.559999999998"/>
  </r>
  <r>
    <x v="194"/>
    <s v="Pateros School District"/>
    <n v="2397"/>
    <s v="Pateros High School"/>
    <n v="0.72750000000000004"/>
    <s v="Yes"/>
    <n v="131.69"/>
    <n v="0"/>
    <n v="131.69"/>
    <n v="1"/>
    <n v="1.04"/>
    <n v="131.69"/>
    <n v="0.38600000000000001"/>
    <n v="72728"/>
    <n v="75419"/>
    <n v="28073.01"/>
    <n v="2203.1900000000023"/>
    <n v="13659.84"/>
    <n v="0.2298"/>
    <n v="0.22339999999999999"/>
    <n v="12216.07"/>
    <n v="504.6"/>
    <n v="112.73"/>
    <n v="617.33000000000004"/>
    <n v="43109.600000000006"/>
  </r>
  <r>
    <x v="195"/>
    <s v="Paterson School District"/>
    <n v="2133"/>
    <s v="Paterson Elementary School"/>
    <n v="0.9929"/>
    <s v="Yes"/>
    <n v="140.71"/>
    <n v="0"/>
    <n v="140.71"/>
    <n v="1"/>
    <n v="1"/>
    <n v="140.71"/>
    <n v="0.41299999999999998"/>
    <n v="72728"/>
    <n v="75419"/>
    <n v="30036.66"/>
    <n v="1111.3899999999994"/>
    <n v="13659.84"/>
    <n v="0.2298"/>
    <n v="0.22339999999999999"/>
    <n v="12792.22"/>
    <n v="519.13"/>
    <n v="115.97"/>
    <n v="635.1"/>
    <n v="44575.369999999995"/>
  </r>
  <r>
    <x v="196"/>
    <s v="Pe Ell School District"/>
    <n v="2858"/>
    <s v="Pe Ell School"/>
    <n v="0.57920000000000005"/>
    <s v="Yes"/>
    <n v="263.60999999999996"/>
    <n v="0"/>
    <n v="263.60999999999996"/>
    <n v="1"/>
    <n v="1.04"/>
    <n v="263.60999999999996"/>
    <n v="0.77300000000000002"/>
    <n v="72728"/>
    <n v="75419"/>
    <n v="56218.74"/>
    <n v="4412.0999999999985"/>
    <n v="13659.84"/>
    <n v="0.2298"/>
    <n v="0.22339999999999999"/>
    <n v="24463.79"/>
    <n v="1010.51"/>
    <n v="225.75"/>
    <n v="1236.26"/>
    <n v="86330.89"/>
  </r>
  <r>
    <x v="197"/>
    <s v="Peninsula School District"/>
    <n v="3299"/>
    <s v="Artondale Elementary School"/>
    <n v="0.1303"/>
    <s v="No"/>
    <n v="376.29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080"/>
    <s v="Discovery Elementary School"/>
    <n v="0.16850000000000001"/>
    <s v="No"/>
    <n v="326.44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3055"/>
    <s v="Evergreen Elementary"/>
    <n v="0.49409999999999998"/>
    <s v="No"/>
    <n v="276.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081"/>
    <s v="Gig Harbor High"/>
    <n v="0.11650000000000001"/>
    <s v="No"/>
    <n v="1411.74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2294"/>
    <s v="Goodman Middle School"/>
    <n v="0.17910000000000001"/>
    <s v="No"/>
    <n v="459.65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2944"/>
    <s v="Harbor Heights Elementary School"/>
    <n v="0.16739999999999999"/>
    <s v="No"/>
    <n v="429.82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387"/>
    <s v="Harbor Ridge Middle School"/>
    <n v="0.14760000000000001"/>
    <s v="No"/>
    <n v="600.03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1516"/>
    <s v="Henderson Bay Alt High School"/>
    <n v="0.46870000000000001"/>
    <s v="No"/>
    <n v="106.83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156"/>
    <s v="Key Peninsula Middle School"/>
    <n v="0.40050000000000002"/>
    <s v="No"/>
    <n v="465.45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219"/>
    <s v="Kopachuck Middle School"/>
    <n v="0.151"/>
    <s v="No"/>
    <n v="457.01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189"/>
    <s v="Minter Creek Elementary"/>
    <n v="0.30940000000000001"/>
    <s v="No"/>
    <n v="288.81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5707"/>
    <s v="Peninsula Alternative Programs"/>
    <n v="0.2747"/>
    <s v="No"/>
    <n v="110.36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2681"/>
    <s v="Peninsula High School"/>
    <n v="0.22059999999999999"/>
    <s v="No"/>
    <n v="1349.53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5631"/>
    <s v="Pioneer Elementary School"/>
    <n v="0.11119999999999999"/>
    <s v="No"/>
    <n v="506.64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3685"/>
    <s v="Purdy Elementary School"/>
    <n v="0.17319999999999999"/>
    <s v="No"/>
    <n v="462.69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5685"/>
    <s v="Swift Water Elementary"/>
    <n v="0.1045"/>
    <s v="No"/>
    <n v="478.02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3056"/>
    <s v="Vaughn Elementary School"/>
    <n v="0.33450000000000002"/>
    <s v="No"/>
    <n v="301.39999999999998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7"/>
    <s v="Peninsula School District"/>
    <n v="4307"/>
    <s v="Voyager Elementary"/>
    <n v="0.1105"/>
    <s v="No"/>
    <n v="469.02"/>
    <n v="0"/>
    <n v="0"/>
    <n v="1.1200000000000001"/>
    <n v="1.16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198"/>
    <s v="Pinnacles Prep"/>
    <n v="5686"/>
    <s v="Pinnacles Prep Charter School"/>
    <n v="0.46379999999999999"/>
    <s v="No"/>
    <n v="167.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199"/>
    <s v="Pioneer School District"/>
    <n v="4463"/>
    <s v="Pioneer Elementary School"/>
    <n v="0.53610000000000002"/>
    <s v="Yes"/>
    <n v="487.5"/>
    <n v="0"/>
    <n v="487.5"/>
    <n v="1"/>
    <n v="1"/>
    <n v="487.5"/>
    <n v="1.43"/>
    <n v="72728"/>
    <n v="75419"/>
    <n v="104001.04"/>
    <n v="3848.1300000000047"/>
    <n v="13659.84"/>
    <n v="0.2298"/>
    <n v="0.22339999999999999"/>
    <n v="44292.68"/>
    <n v="1797.49"/>
    <n v="401.56"/>
    <n v="2199.0500000000002"/>
    <n v="154340.9"/>
  </r>
  <r>
    <x v="199"/>
    <s v="Pioneer School District"/>
    <n v="2865"/>
    <s v="Pioneer Middle School"/>
    <n v="0.60699999999999998"/>
    <s v="Yes"/>
    <n v="239.95"/>
    <n v="0"/>
    <n v="239.95"/>
    <n v="1"/>
    <n v="1"/>
    <n v="239.95"/>
    <n v="0.70399999999999996"/>
    <n v="72728"/>
    <n v="75419"/>
    <n v="51200.51"/>
    <n v="1894.4700000000012"/>
    <n v="13659.84"/>
    <n v="0.2298"/>
    <n v="0.22339999999999999"/>
    <n v="21805.63"/>
    <n v="884.92"/>
    <n v="197.69"/>
    <n v="1082.6099999999999"/>
    <n v="75983.22"/>
  </r>
  <r>
    <x v="199"/>
    <s v="Pioneer School District"/>
    <n v="5704"/>
    <s v="Pioneer Virtual Academy"/>
    <n v="0.66239999999999999"/>
    <s v="Yes"/>
    <n v="14.86"/>
    <n v="0"/>
    <n v="14.86"/>
    <n v="1"/>
    <n v="1"/>
    <n v="14.86"/>
    <n v="4.3999999999999997E-2"/>
    <n v="72728"/>
    <n v="75419"/>
    <n v="3200.03"/>
    <n v="118.40999999999985"/>
    <n v="13659.84"/>
    <n v="0.2298"/>
    <n v="0.22339999999999999"/>
    <n v="1362.85"/>
    <n v="55.31"/>
    <n v="12.36"/>
    <n v="67.67"/>
    <n v="4748.96"/>
  </r>
  <r>
    <x v="200"/>
    <s v="Pomeroy School District"/>
    <n v="3087"/>
    <s v="Pomeroy Elementary School"/>
    <n v="0.49380000000000002"/>
    <s v="No"/>
    <n v="208.2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00"/>
    <s v="Pomeroy School District"/>
    <n v="2241"/>
    <s v="Pomeroy Jr Sr High School"/>
    <n v="0.51200000000000001"/>
    <s v="Yes"/>
    <n v="140.57999999999998"/>
    <n v="0"/>
    <n v="140.57999999999998"/>
    <n v="1"/>
    <n v="1.04"/>
    <n v="140.57999999999998"/>
    <n v="0.41199999999999998"/>
    <n v="72728"/>
    <n v="75419"/>
    <n v="29963.94"/>
    <n v="2351.59"/>
    <n v="13659.84"/>
    <n v="0.2298"/>
    <n v="0.22339999999999999"/>
    <n v="13038.91"/>
    <n v="538.59"/>
    <n v="120.32"/>
    <n v="658.91000000000008"/>
    <n v="46013.350000000006"/>
  </r>
  <r>
    <x v="201"/>
    <s v="Port Angeles School District"/>
    <n v="4494"/>
    <s v="Dry Creek Elementary"/>
    <n v="0.59750000000000003"/>
    <s v="Yes"/>
    <n v="357.95"/>
    <n v="0"/>
    <n v="357.95"/>
    <n v="1.04"/>
    <n v="1.04"/>
    <n v="357.95"/>
    <n v="1.05"/>
    <n v="72728"/>
    <n v="75419"/>
    <n v="79418.98"/>
    <n v="2938.570000000007"/>
    <n v="13659.84"/>
    <n v="0.2298"/>
    <n v="0.22339999999999999"/>
    <n v="33249.79"/>
    <n v="1372.63"/>
    <n v="306.64999999999998"/>
    <n v="1679.2800000000002"/>
    <n v="117286.62"/>
  </r>
  <r>
    <x v="201"/>
    <s v="Port Angeles School District"/>
    <n v="2909"/>
    <s v="Franklin Elementary"/>
    <n v="0.56910000000000005"/>
    <s v="Yes"/>
    <n v="351.36"/>
    <n v="0"/>
    <n v="351.36"/>
    <n v="1.04"/>
    <n v="1.04"/>
    <n v="351.36"/>
    <n v="1.0309999999999999"/>
    <n v="72728"/>
    <n v="75419"/>
    <n v="77981.87"/>
    <n v="2885.4000000000087"/>
    <n v="13659.84"/>
    <n v="0.2298"/>
    <n v="0.22339999999999999"/>
    <n v="32648.13"/>
    <n v="1347.79"/>
    <n v="301.10000000000002"/>
    <n v="1648.8899999999999"/>
    <n v="115164.29000000001"/>
  </r>
  <r>
    <x v="201"/>
    <s v="Port Angeles School District"/>
    <n v="3079"/>
    <s v="Hamilton Elementary"/>
    <n v="0.54279999999999995"/>
    <s v="Yes"/>
    <n v="365.53"/>
    <n v="0"/>
    <n v="365.53"/>
    <n v="1.04"/>
    <n v="1.04"/>
    <n v="365.53"/>
    <n v="1.0720000000000001"/>
    <n v="72728"/>
    <n v="75419"/>
    <n v="81082.990000000005"/>
    <n v="3000.1399999999994"/>
    <n v="13659.84"/>
    <n v="0.2298"/>
    <n v="0.22339999999999999"/>
    <n v="33946.449999999997"/>
    <n v="1401.39"/>
    <n v="313.07"/>
    <n v="1714.46"/>
    <n v="119744.04000000001"/>
  </r>
  <r>
    <x v="201"/>
    <s v="Port Angeles School District"/>
    <n v="2368"/>
    <s v="Jefferson Elementary"/>
    <n v="0.61299999999999999"/>
    <s v="Yes"/>
    <n v="263.16000000000003"/>
    <n v="0"/>
    <n v="263.16000000000003"/>
    <n v="1.04"/>
    <n v="1.04"/>
    <n v="263.16000000000003"/>
    <n v="0.77200000000000002"/>
    <n v="72728"/>
    <n v="75419"/>
    <n v="58391.86"/>
    <n v="2160.5500000000029"/>
    <n v="13659.84"/>
    <n v="0.2298"/>
    <n v="0.22339999999999999"/>
    <n v="24446.51"/>
    <n v="1009.21"/>
    <n v="225.46"/>
    <n v="1234.67"/>
    <n v="86233.59"/>
  </r>
  <r>
    <x v="201"/>
    <s v="Port Angeles School District"/>
    <n v="4003"/>
    <s v="Lincoln High School"/>
    <n v="0.72150000000000003"/>
    <s v="Yes"/>
    <n v="55.94"/>
    <n v="0"/>
    <n v="55.94"/>
    <n v="1.04"/>
    <n v="1.04"/>
    <n v="55.94"/>
    <n v="0.16400000000000001"/>
    <n v="72728"/>
    <n v="75419"/>
    <n v="12404.49"/>
    <n v="458.96999999999935"/>
    <n v="13659.84"/>
    <n v="0.2298"/>
    <n v="0.22339999999999999"/>
    <n v="5193.3"/>
    <n v="214.39"/>
    <n v="47.89"/>
    <n v="262.27999999999997"/>
    <n v="18319.04"/>
  </r>
  <r>
    <x v="201"/>
    <s v="Port Angeles School District"/>
    <n v="2908"/>
    <s v="Port Angeles High School"/>
    <n v="0.47710000000000002"/>
    <s v="No"/>
    <n v="934.4699999999999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01"/>
    <s v="Port Angeles School District"/>
    <n v="5115"/>
    <s v="Roosevelt Elementary School"/>
    <n v="0.57989999999999997"/>
    <s v="Yes"/>
    <n v="395.46"/>
    <n v="0"/>
    <n v="395.46"/>
    <n v="1.04"/>
    <n v="1.04"/>
    <n v="395.46"/>
    <n v="1.1599999999999999"/>
    <n v="72728"/>
    <n v="75419"/>
    <n v="87739.06"/>
    <n v="3246.4199999999983"/>
    <n v="13659.84"/>
    <n v="0.2298"/>
    <n v="0.22339999999999999"/>
    <n v="36733.1"/>
    <n v="1516.42"/>
    <n v="338.77"/>
    <n v="1855.19"/>
    <n v="129573.77"/>
  </r>
  <r>
    <x v="201"/>
    <s v="Port Angeles School District"/>
    <n v="5611"/>
    <s v="Seaview Academy"/>
    <n v="0.55720000000000003"/>
    <s v="Yes"/>
    <n v="265.25"/>
    <n v="0"/>
    <n v="265.25"/>
    <n v="1.04"/>
    <n v="1.04"/>
    <n v="265.25"/>
    <n v="0.77800000000000002"/>
    <n v="72728"/>
    <n v="75419"/>
    <n v="58845.68"/>
    <n v="2177.3399999999965"/>
    <n v="13659.84"/>
    <n v="0.2298"/>
    <n v="0.22339999999999999"/>
    <n v="24636.51"/>
    <n v="1017.05"/>
    <n v="227.21"/>
    <n v="1244.26"/>
    <n v="86903.79"/>
  </r>
  <r>
    <x v="201"/>
    <s v="Port Angeles School District"/>
    <n v="3318"/>
    <s v="Stevens Middle School"/>
    <n v="0.56210000000000004"/>
    <s v="Yes"/>
    <n v="485.6"/>
    <n v="0"/>
    <n v="485.6"/>
    <n v="1.04"/>
    <n v="1.04"/>
    <n v="485.6"/>
    <n v="1.4239999999999999"/>
    <n v="72728"/>
    <n v="75419"/>
    <n v="107707.26"/>
    <n v="3985.2600000000093"/>
    <n v="13659.84"/>
    <n v="0.2298"/>
    <n v="0.22339999999999999"/>
    <n v="45093.05"/>
    <n v="1861.54"/>
    <n v="415.87"/>
    <n v="2277.41"/>
    <n v="159062.98000000001"/>
  </r>
  <r>
    <x v="202"/>
    <s v="Port Townsend School District"/>
    <n v="4475"/>
    <s v="Blue Heron Middle School"/>
    <n v="0.45619999999999999"/>
    <s v="No"/>
    <n v="253.92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02"/>
    <s v="Port Townsend School District"/>
    <n v="1798"/>
    <s v="OCEAN"/>
    <n v="0.51380000000000003"/>
    <s v="Yes"/>
    <n v="126.86999999999999"/>
    <n v="0"/>
    <n v="126.86999999999999"/>
    <n v="1.06"/>
    <n v="1.1000000000000001"/>
    <n v="126.86999999999999"/>
    <n v="0.372"/>
    <n v="72728"/>
    <n v="75419"/>
    <n v="28678.1"/>
    <n v="2183.3500000000022"/>
    <n v="13659.84"/>
    <n v="0.2298"/>
    <n v="0.22339999999999999"/>
    <n v="12159.45"/>
    <n v="514.36"/>
    <n v="114.91"/>
    <n v="629.27"/>
    <n v="43650.170000000006"/>
  </r>
  <r>
    <x v="202"/>
    <s v="Port Townsend School District"/>
    <n v="2503"/>
    <s v="Port Townsend High School"/>
    <n v="0.41010000000000002"/>
    <s v="No"/>
    <n v="361.36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02"/>
    <s v="Port Townsend School District"/>
    <n v="3094"/>
    <s v="Salish Coast Elementary"/>
    <n v="0.45019999999999999"/>
    <s v="No"/>
    <n v="432.19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03"/>
    <s v="Prescott School District"/>
    <n v="3574"/>
    <s v="Prescott Elementary School"/>
    <n v="0.7369"/>
    <s v="Yes"/>
    <n v="123"/>
    <n v="0"/>
    <n v="123"/>
    <n v="1"/>
    <n v="1"/>
    <n v="123"/>
    <n v="0.36099999999999999"/>
    <n v="72728"/>
    <n v="75419"/>
    <n v="26254.81"/>
    <n v="971.44999999999709"/>
    <n v="13659.84"/>
    <n v="0.2298"/>
    <n v="0.22339999999999999"/>
    <n v="11181.58"/>
    <n v="453.77"/>
    <n v="101.37"/>
    <n v="555.14"/>
    <n v="38962.979999999996"/>
  </r>
  <r>
    <x v="203"/>
    <s v="Prescott School District"/>
    <n v="3575"/>
    <s v="Prescott Jr Sr High"/>
    <n v="0.82540000000000002"/>
    <s v="Yes"/>
    <n v="67.39"/>
    <n v="0"/>
    <n v="67.39"/>
    <n v="1"/>
    <n v="1"/>
    <n v="67.39"/>
    <n v="0.19800000000000001"/>
    <n v="72728"/>
    <n v="75419"/>
    <n v="14400.14"/>
    <n v="532.81999999999971"/>
    <n v="13659.84"/>
    <n v="0.2298"/>
    <n v="0.22339999999999999"/>
    <n v="6132.83"/>
    <n v="248.88"/>
    <n v="55.6"/>
    <n v="304.48"/>
    <n v="21370.27"/>
  </r>
  <r>
    <x v="203"/>
    <s v="Prescott School District"/>
    <n v="5687"/>
    <s v="Prescott Middle School"/>
    <n v="0.78879999999999995"/>
    <s v="Yes"/>
    <n v="53.14"/>
    <n v="0"/>
    <n v="53.14"/>
    <n v="1"/>
    <n v="1"/>
    <n v="53.14"/>
    <n v="0.156"/>
    <n v="72728"/>
    <n v="75419"/>
    <n v="11345.57"/>
    <n v="419.79000000000087"/>
    <n v="13659.84"/>
    <n v="0.2298"/>
    <n v="0.22339999999999999"/>
    <n v="4831.93"/>
    <n v="196.09"/>
    <n v="43.81"/>
    <n v="239.9"/>
    <n v="16837.190000000002"/>
  </r>
  <r>
    <x v="204"/>
    <s v="PRIDE Prep Charter School District"/>
    <n v="5339"/>
    <s v="PRIDE Prep School "/>
    <n v="0.57150000000000001"/>
    <s v="Yes"/>
    <n v="508.46000000000004"/>
    <n v="0"/>
    <n v="508.46000000000004"/>
    <n v="1.04"/>
    <n v="1.04"/>
    <n v="508.46000000000004"/>
    <n v="1.4910000000000001"/>
    <n v="72728"/>
    <n v="75419"/>
    <n v="112774.95"/>
    <n v="4172.7700000000041"/>
    <n v="13659.84"/>
    <n v="0.2298"/>
    <n v="0.22339999999999999"/>
    <n v="47214.7"/>
    <n v="1949.13"/>
    <n v="435.44"/>
    <n v="2384.5700000000002"/>
    <n v="166546.99"/>
  </r>
  <r>
    <x v="205"/>
    <s v="Prosser School District"/>
    <n v="2906"/>
    <s v="Housel Middle School"/>
    <n v="0.77549999999999997"/>
    <s v="Yes"/>
    <n v="574.26"/>
    <n v="0"/>
    <n v="574.26"/>
    <n v="1"/>
    <n v="1"/>
    <n v="574.26"/>
    <n v="1.6839999999999999"/>
    <n v="72728"/>
    <n v="75419"/>
    <n v="122473.95"/>
    <n v="4531.6500000000087"/>
    <n v="13659.84"/>
    <n v="0.2298"/>
    <n v="0.22339999999999999"/>
    <n v="52160.05"/>
    <n v="2116.7600000000002"/>
    <n v="472.88"/>
    <n v="2589.6400000000003"/>
    <n v="181755.29000000004"/>
  </r>
  <r>
    <x v="205"/>
    <s v="Prosser School District"/>
    <n v="2195"/>
    <s v="Keene-Riverview Elementary"/>
    <n v="0.71530000000000005"/>
    <s v="Yes"/>
    <n v="384.89"/>
    <n v="0"/>
    <n v="384.89"/>
    <n v="1"/>
    <n v="1"/>
    <n v="384.89"/>
    <n v="1.129"/>
    <n v="72728"/>
    <n v="75419"/>
    <n v="82109.91"/>
    <n v="3038.1399999999994"/>
    <n v="13659.84"/>
    <n v="0.2298"/>
    <n v="0.22339999999999999"/>
    <n v="34969.54"/>
    <n v="1419.13"/>
    <n v="317.02999999999997"/>
    <n v="1736.16"/>
    <n v="121853.75000000001"/>
  </r>
  <r>
    <x v="205"/>
    <s v="Prosser School District"/>
    <n v="3316"/>
    <s v="Prosser Heights Elementary"/>
    <n v="0.7702"/>
    <s v="Yes"/>
    <n v="358.57"/>
    <n v="0"/>
    <n v="358.57"/>
    <n v="1"/>
    <n v="1"/>
    <n v="358.57"/>
    <n v="1.052"/>
    <n v="72728"/>
    <n v="75419"/>
    <n v="76509.86"/>
    <n v="2830.929999999993"/>
    <n v="13659.84"/>
    <n v="0.2298"/>
    <n v="0.22339999999999999"/>
    <n v="32584.55"/>
    <n v="1322.35"/>
    <n v="295.41000000000003"/>
    <n v="1617.76"/>
    <n v="113543.09999999999"/>
  </r>
  <r>
    <x v="205"/>
    <s v="Prosser School District"/>
    <n v="2508"/>
    <s v="Prosser High School"/>
    <n v="0.70199999999999996"/>
    <s v="Yes"/>
    <n v="819.99"/>
    <n v="0"/>
    <n v="819.99"/>
    <n v="1"/>
    <n v="1"/>
    <n v="819.99"/>
    <n v="2.4049999999999998"/>
    <n v="72728"/>
    <n v="75419"/>
    <n v="174910.84"/>
    <n v="6471.8600000000151"/>
    <n v="13659.84"/>
    <n v="0.2298"/>
    <n v="0.22339999999999999"/>
    <n v="74492.240000000005"/>
    <n v="3023.04"/>
    <n v="675.35"/>
    <n v="3698.39"/>
    <n v="259573.33000000005"/>
  </r>
  <r>
    <x v="205"/>
    <s v="Prosser School District"/>
    <n v="5537"/>
    <s v="Prosser Opportunity Academy"/>
    <n v="0.81559999999999999"/>
    <s v="Yes"/>
    <n v="19.510000000000002"/>
    <n v="0"/>
    <n v="19.510000000000002"/>
    <n v="1"/>
    <n v="1"/>
    <n v="19.510000000000002"/>
    <n v="5.7000000000000002E-2"/>
    <n v="72728"/>
    <n v="75419"/>
    <n v="4145.5"/>
    <n v="153.38000000000011"/>
    <n v="13659.84"/>
    <n v="0.2298"/>
    <n v="0.22339999999999999"/>
    <n v="1765.51"/>
    <n v="71.650000000000006"/>
    <n v="16.010000000000002"/>
    <n v="87.660000000000011"/>
    <n v="6152.05"/>
  </r>
  <r>
    <x v="205"/>
    <s v="Prosser School District"/>
    <n v="2905"/>
    <s v="Whitstran Elementary"/>
    <n v="0.76280000000000003"/>
    <s v="Yes"/>
    <n v="234.16"/>
    <n v="0"/>
    <n v="234.16"/>
    <n v="1"/>
    <n v="1"/>
    <n v="234.16"/>
    <n v="0.68700000000000006"/>
    <n v="72728"/>
    <n v="75419"/>
    <n v="49964.14"/>
    <n v="1848.7099999999991"/>
    <n v="13659.84"/>
    <n v="0.2298"/>
    <n v="0.22339999999999999"/>
    <n v="21279.07"/>
    <n v="863.55"/>
    <n v="192.92"/>
    <n v="1056.47"/>
    <n v="74148.389999999985"/>
  </r>
  <r>
    <x v="206"/>
    <s v="Pullman School District"/>
    <n v="2587"/>
    <s v="Franklin Elementary"/>
    <n v="0.24229999999999999"/>
    <s v="No"/>
    <n v="262.70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6"/>
    <s v="Pullman School District"/>
    <n v="3203"/>
    <s v="Jefferson Elementary"/>
    <n v="0.50239999999999996"/>
    <s v="Yes"/>
    <n v="314.72000000000003"/>
    <n v="0"/>
    <n v="314.72000000000003"/>
    <n v="1"/>
    <n v="1"/>
    <n v="314.72000000000003"/>
    <n v="0.92300000000000004"/>
    <n v="72728"/>
    <n v="75419"/>
    <n v="67127.94"/>
    <n v="2483.8000000000029"/>
    <n v="13659.84"/>
    <n v="0.2298"/>
    <n v="0.22339999999999999"/>
    <n v="28588.91"/>
    <n v="1160.2"/>
    <n v="259.19"/>
    <n v="1419.39"/>
    <n v="99620.040000000008"/>
  </r>
  <r>
    <x v="206"/>
    <s v="Pullman School District"/>
    <n v="5574"/>
    <s v="Kamiak Elementary"/>
    <n v="0.44450000000000001"/>
    <s v="No"/>
    <n v="365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6"/>
    <s v="Pullman School District"/>
    <n v="3419"/>
    <s v="Lincoln Middle School"/>
    <n v="0.31409999999999999"/>
    <s v="No"/>
    <n v="587.3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6"/>
    <s v="Pullman School District"/>
    <n v="2499"/>
    <s v="Pullman High School"/>
    <n v="0.26879999999999998"/>
    <s v="No"/>
    <n v="890.5699999999999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6"/>
    <s v="Pullman School District"/>
    <n v="3614"/>
    <s v="Sunnyside Elementary"/>
    <n v="0.17080000000000001"/>
    <s v="No"/>
    <n v="276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7"/>
    <s v="Pullman Community Montessori"/>
    <n v="5659"/>
    <s v="Pullman Community Montessori"/>
    <n v="0.22220000000000001"/>
    <s v="No"/>
    <n v="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447"/>
    <s v="Aylen Jr High"/>
    <n v="0.39140000000000003"/>
    <s v="No"/>
    <n v="705.0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750"/>
    <s v="Ballou Jr High"/>
    <n v="0.43840000000000001"/>
    <s v="No"/>
    <n v="876.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361"/>
    <s v="Brouillet Elementary"/>
    <n v="0.34010000000000001"/>
    <s v="No"/>
    <n v="551.7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5088"/>
    <s v="Carson Elementary"/>
    <n v="0.3957"/>
    <s v="No"/>
    <n v="722.5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5557"/>
    <s v="Dessie F Evans Elementary "/>
    <n v="0.39100000000000001"/>
    <s v="No"/>
    <n v="957.5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575"/>
    <s v="Edgemont Jr High"/>
    <n v="0.33860000000000001"/>
    <s v="No"/>
    <n v="508.1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5093"/>
    <s v="Edgerton Elementary"/>
    <n v="0.27260000000000001"/>
    <s v="No"/>
    <n v="755.8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540"/>
    <s v="Emerald Ridge High School"/>
    <n v="0.35"/>
    <s v="No"/>
    <n v="1533.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183"/>
    <s v="Ferrucci Jr High"/>
    <n v="0.47020000000000001"/>
    <s v="No"/>
    <n v="810.4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496"/>
    <s v="Firgrove Elementary"/>
    <n v="0.58020000000000005"/>
    <s v="Yes"/>
    <n v="594.95000000000005"/>
    <n v="0"/>
    <n v="594.95000000000005"/>
    <n v="1.06"/>
    <n v="1.06"/>
    <n v="594.95000000000005"/>
    <n v="1.7450000000000001"/>
    <n v="72728"/>
    <n v="75419"/>
    <n v="134524.98000000001"/>
    <n v="4977.539999999979"/>
    <n v="13659.84"/>
    <n v="0.2298"/>
    <n v="0.22339999999999999"/>
    <n v="55862.239999999998"/>
    <n v="2325.04"/>
    <n v="519.41"/>
    <n v="2844.45"/>
    <n v="198209.21"/>
  </r>
  <r>
    <x v="208"/>
    <s v="Puyallup School District"/>
    <n v="3557"/>
    <s v="Fruitland Elementary"/>
    <n v="0.23910000000000001"/>
    <s v="No"/>
    <n v="605.7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5142"/>
    <s v="Glacier View Junior High"/>
    <n v="0.35160000000000002"/>
    <s v="No"/>
    <n v="822.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360"/>
    <s v="Hunt Elementary"/>
    <n v="0.40600000000000003"/>
    <s v="No"/>
    <n v="72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052"/>
    <s v="Kalles Junior High"/>
    <n v="0.35539999999999999"/>
    <s v="No"/>
    <n v="822.5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870"/>
    <s v="Karshner Elementary"/>
    <n v="0.48139999999999999"/>
    <s v="No"/>
    <n v="38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498"/>
    <s v="Maplewood Elementary"/>
    <n v="0.28510000000000002"/>
    <s v="No"/>
    <n v="318.3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334"/>
    <s v="Meeker Elementary"/>
    <n v="0.37959999999999999"/>
    <s v="No"/>
    <n v="384.6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572"/>
    <s v="Mt View Elementary"/>
    <n v="0.34939999999999999"/>
    <s v="No"/>
    <n v="285.1600000000000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927"/>
    <s v="Northwood Elementary"/>
    <n v="0.31069999999999998"/>
    <s v="No"/>
    <n v="686.8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146"/>
    <s v="Pope Elementary"/>
    <n v="0.41010000000000002"/>
    <s v="No"/>
    <n v="694.8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125"/>
    <s v="Puyallup High School"/>
    <n v="0.3236"/>
    <s v="No"/>
    <n v="1699.5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1640"/>
    <s v="Puyallup Online Academy/POA"/>
    <n v="0.52400000000000002"/>
    <s v="Yes"/>
    <n v="338.9"/>
    <n v="0"/>
    <n v="338.9"/>
    <n v="1.06"/>
    <n v="1.06"/>
    <n v="338.9"/>
    <n v="0.99399999999999999"/>
    <n v="72728"/>
    <n v="75419"/>
    <n v="76629.13"/>
    <n v="2835.3499999999913"/>
    <n v="13659.84"/>
    <n v="0.2298"/>
    <n v="0.22339999999999999"/>
    <n v="31820.67"/>
    <n v="1324.41"/>
    <n v="295.87"/>
    <n v="1620.2800000000002"/>
    <n v="112905.43"/>
  </r>
  <r>
    <x v="208"/>
    <s v="Puyallup School District"/>
    <n v="5321"/>
    <s v="Puyallup Open Doors/POD"/>
    <n v="0.55549999999999999"/>
    <s v="Yes"/>
    <n v="75.569999999999993"/>
    <n v="0"/>
    <n v="75.569999999999993"/>
    <n v="1.06"/>
    <n v="1.06"/>
    <n v="75.569999999999993"/>
    <n v="0.222"/>
    <n v="72728"/>
    <n v="75419"/>
    <n v="17114.349999999999"/>
    <n v="633.25"/>
    <n v="13659.84"/>
    <n v="0.2298"/>
    <n v="0.22339999999999999"/>
    <n v="7106.83"/>
    <n v="295.79000000000002"/>
    <n v="66.08"/>
    <n v="361.87"/>
    <n v="25216.3"/>
  </r>
  <r>
    <x v="208"/>
    <s v="Puyallup School District"/>
    <n v="5322"/>
    <s v="Puyallup Parent Partnership Program"/>
    <n v="0.38719999999999999"/>
    <s v="No"/>
    <n v="149.32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121"/>
    <s v="Ridgecrest Elementary"/>
    <n v="0.40799999999999997"/>
    <s v="No"/>
    <n v="478.3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3645"/>
    <s v="Rogers High School"/>
    <n v="0.38169999999999998"/>
    <s v="No"/>
    <n v="1733.899999999999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414"/>
    <s v="Shaw Road Elementary"/>
    <n v="0.2707"/>
    <s v="No"/>
    <n v="645.2000000000000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497"/>
    <s v="Spinning Elementary"/>
    <n v="0.49840000000000001"/>
    <s v="No"/>
    <n v="282.86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443"/>
    <s v="Stahl Junior High"/>
    <n v="0.41899999999999998"/>
    <s v="No"/>
    <n v="904.2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2311"/>
    <s v="Stewart Elementary"/>
    <n v="0.60529999999999995"/>
    <s v="Yes"/>
    <n v="317.58999999999997"/>
    <n v="0"/>
    <n v="317.58999999999997"/>
    <n v="1.06"/>
    <n v="1.06"/>
    <n v="317.58999999999997"/>
    <n v="0.93200000000000005"/>
    <n v="72728"/>
    <n v="75419"/>
    <n v="71849.45"/>
    <n v="2658.4900000000052"/>
    <n v="13659.84"/>
    <n v="0.2298"/>
    <n v="0.22339999999999999"/>
    <n v="29835.88"/>
    <n v="1241.8"/>
    <n v="277.42"/>
    <n v="1519.22"/>
    <n v="105863.04000000001"/>
  </r>
  <r>
    <x v="208"/>
    <s v="Puyallup School District"/>
    <n v="3896"/>
    <s v="Sunrise Elementary"/>
    <n v="0.50939999999999996"/>
    <s v="Yes"/>
    <n v="658.14"/>
    <n v="0"/>
    <n v="658.14"/>
    <n v="1.06"/>
    <n v="1.06"/>
    <n v="658.14"/>
    <n v="1.931"/>
    <n v="72728"/>
    <n v="75419"/>
    <n v="148864.03"/>
    <n v="5508.1000000000058"/>
    <n v="13659.84"/>
    <n v="0.2298"/>
    <n v="0.22339999999999999"/>
    <n v="61816.61"/>
    <n v="2572.87"/>
    <n v="574.78"/>
    <n v="3147.6499999999996"/>
    <n v="219336.39"/>
  </r>
  <r>
    <x v="208"/>
    <s v="Puyallup School District"/>
    <n v="3972"/>
    <s v="Walker High School"/>
    <n v="0.55089999999999995"/>
    <s v="Yes"/>
    <n v="144.12"/>
    <n v="0"/>
    <n v="144.12"/>
    <n v="1.06"/>
    <n v="1.06"/>
    <n v="144.12"/>
    <n v="0.42299999999999999"/>
    <n v="72728"/>
    <n v="75419"/>
    <n v="32609.78"/>
    <n v="1206.5900000000038"/>
    <n v="13659.84"/>
    <n v="0.2298"/>
    <n v="0.22339999999999999"/>
    <n v="13541.39"/>
    <n v="563.61"/>
    <n v="125.91"/>
    <n v="689.52"/>
    <n v="48047.28"/>
  </r>
  <r>
    <x v="208"/>
    <s v="Puyallup School District"/>
    <n v="2495"/>
    <s v="Waller Road Elementary"/>
    <n v="0.5474"/>
    <s v="Yes"/>
    <n v="309.86"/>
    <n v="0"/>
    <n v="309.86"/>
    <n v="1.06"/>
    <n v="1.06"/>
    <n v="309.86"/>
    <n v="0.90900000000000003"/>
    <n v="72728"/>
    <n v="75419"/>
    <n v="70076.34"/>
    <n v="2592.8800000000047"/>
    <n v="13659.84"/>
    <n v="0.2298"/>
    <n v="0.22339999999999999"/>
    <n v="29099.59"/>
    <n v="1211.1500000000001"/>
    <n v="270.57"/>
    <n v="1481.72"/>
    <n v="103250.53"/>
  </r>
  <r>
    <x v="208"/>
    <s v="Puyallup School District"/>
    <n v="3558"/>
    <s v="Wildwood Elementary"/>
    <n v="0.5706"/>
    <s v="Yes"/>
    <n v="343.59"/>
    <n v="0"/>
    <n v="343.59"/>
    <n v="1.06"/>
    <n v="1.06"/>
    <n v="343.59"/>
    <n v="1.008"/>
    <n v="72728"/>
    <n v="75419"/>
    <n v="77708.41"/>
    <n v="2875.2799999999988"/>
    <n v="13659.84"/>
    <n v="0.2298"/>
    <n v="0.22339999999999999"/>
    <n v="32268.85"/>
    <n v="1343.06"/>
    <n v="300.04000000000002"/>
    <n v="1643.1"/>
    <n v="114495.64000000001"/>
  </r>
  <r>
    <x v="208"/>
    <s v="Puyallup School District"/>
    <n v="2519"/>
    <s v="Woodland Elementary"/>
    <n v="0.41"/>
    <s v="No"/>
    <n v="576.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8"/>
    <s v="Puyallup School District"/>
    <n v="4496"/>
    <s v="Zeiger Elementary"/>
    <n v="0.47289999999999999"/>
    <s v="No"/>
    <n v="483.5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09"/>
    <s v="Queets-Clearwater School District"/>
    <n v="2491"/>
    <s v="Queets-Clearwater Elementary"/>
    <n v="0.97170000000000001"/>
    <s v="Yes"/>
    <n v="37.57"/>
    <n v="0"/>
    <n v="37.57"/>
    <n v="1"/>
    <n v="1"/>
    <n v="37.57"/>
    <n v="0.11"/>
    <n v="72728"/>
    <n v="75419"/>
    <n v="8000.08"/>
    <n v="296.01000000000022"/>
    <n v="13659.84"/>
    <n v="0.2298"/>
    <n v="0.22339999999999999"/>
    <n v="3407.13"/>
    <n v="138.27000000000001"/>
    <n v="30.89"/>
    <n v="169.16000000000003"/>
    <n v="11872.38"/>
  </r>
  <r>
    <x v="210"/>
    <s v="Quilcene School District"/>
    <n v="5236"/>
    <s v="PEARL"/>
    <n v="0.24249999999999999"/>
    <s v="No"/>
    <n v="455.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10"/>
    <s v="Quilcene School District"/>
    <n v="2474"/>
    <s v="Quilcene High And Elementary"/>
    <n v="0.52769999999999995"/>
    <s v="Yes"/>
    <n v="204.14"/>
    <n v="0"/>
    <n v="204.14"/>
    <n v="1.06"/>
    <n v="1.06"/>
    <n v="204.14"/>
    <n v="0.59899999999999998"/>
    <n v="72728"/>
    <n v="75419"/>
    <n v="46177.919999999998"/>
    <n v="1708.6200000000026"/>
    <n v="13659.84"/>
    <n v="0.2298"/>
    <n v="0.22339999999999999"/>
    <n v="19175.64"/>
    <n v="798.11"/>
    <n v="178.3"/>
    <n v="976.41000000000008"/>
    <n v="68038.59"/>
  </r>
  <r>
    <x v="211"/>
    <s v="Quileute Tribal School District"/>
    <n v="5430"/>
    <s v="Quileute Tribal School"/>
    <n v="0.89729999999999999"/>
    <s v="Yes"/>
    <n v="142.88000000000002"/>
    <n v="0"/>
    <n v="142.88000000000002"/>
    <n v="1"/>
    <n v="1"/>
    <n v="142.88000000000002"/>
    <n v="0.41899999999999998"/>
    <n v="72728"/>
    <n v="75419"/>
    <n v="30473.03"/>
    <n v="1127.5300000000025"/>
    <n v="13659.84"/>
    <n v="0.2298"/>
    <n v="0.22339999999999999"/>
    <n v="12978.07"/>
    <n v="526.67999999999995"/>
    <n v="117.66"/>
    <n v="644.33999999999992"/>
    <n v="45222.97"/>
  </r>
  <r>
    <x v="212"/>
    <s v="Quillayute Valley School District"/>
    <n v="1671"/>
    <s v="District Run Home School"/>
    <n v="0.68679999999999997"/>
    <s v="Yes"/>
    <n v="10.220000000000001"/>
    <n v="0"/>
    <n v="10.220000000000001"/>
    <n v="1"/>
    <n v="1"/>
    <n v="10.220000000000001"/>
    <n v="0.03"/>
    <n v="72728"/>
    <n v="75419"/>
    <n v="2181.84"/>
    <n v="80.730000000000018"/>
    <n v="13659.84"/>
    <n v="0.2298"/>
    <n v="0.22339999999999999"/>
    <n v="929.22"/>
    <n v="37.71"/>
    <n v="8.42"/>
    <n v="46.13"/>
    <n v="3237.9200000000005"/>
  </r>
  <r>
    <x v="212"/>
    <s v="Quillayute Valley School District"/>
    <n v="3737"/>
    <s v="Forks Elementary School"/>
    <n v="0.69810000000000005"/>
    <s v="Yes"/>
    <n v="340.81"/>
    <n v="0"/>
    <n v="340.81"/>
    <n v="1"/>
    <n v="1"/>
    <n v="340.81"/>
    <n v="1"/>
    <n v="72728"/>
    <n v="75419"/>
    <n v="72728"/>
    <n v="2691"/>
    <n v="13659.84"/>
    <n v="0.2298"/>
    <n v="0.22339999999999999"/>
    <n v="30973.9"/>
    <n v="1256.98"/>
    <n v="280.81"/>
    <n v="1537.79"/>
    <n v="107930.68999999999"/>
  </r>
  <r>
    <x v="212"/>
    <s v="Quillayute Valley School District"/>
    <n v="2349"/>
    <s v="Forks Junior-Senior High School"/>
    <n v="0.61580000000000001"/>
    <s v="Yes"/>
    <n v="279.15999999999997"/>
    <n v="0"/>
    <n v="279.15999999999997"/>
    <n v="1"/>
    <n v="1"/>
    <n v="279.15999999999997"/>
    <n v="0.81899999999999995"/>
    <n v="72728"/>
    <n v="75419"/>
    <n v="59564.23"/>
    <n v="2203.9300000000003"/>
    <n v="13659.84"/>
    <n v="0.2298"/>
    <n v="0.22339999999999999"/>
    <n v="25367.63"/>
    <n v="1029.47"/>
    <n v="229.98"/>
    <n v="1259.45"/>
    <n v="88395.24"/>
  </r>
  <r>
    <x v="212"/>
    <s v="Quillayute Valley School District"/>
    <n v="2609"/>
    <s v="Forks Middle School"/>
    <n v="0.67610000000000003"/>
    <s v="Yes"/>
    <n v="275.86"/>
    <n v="0"/>
    <n v="275.86"/>
    <n v="1"/>
    <n v="1"/>
    <n v="275.86"/>
    <n v="0.80900000000000005"/>
    <n v="72728"/>
    <n v="75419"/>
    <n v="58836.95"/>
    <n v="2177.0200000000041"/>
    <n v="13659.84"/>
    <n v="0.2298"/>
    <n v="0.22339999999999999"/>
    <n v="25057.89"/>
    <n v="1016.9"/>
    <n v="227.18"/>
    <n v="1244.08"/>
    <n v="87315.94"/>
  </r>
  <r>
    <x v="212"/>
    <s v="Quillayute Valley School District"/>
    <n v="5071"/>
    <s v="Insight School of Washington"/>
    <n v="0.59470000000000001"/>
    <s v="Yes"/>
    <n v="2221.4699999999998"/>
    <n v="0"/>
    <n v="2221.4699999999998"/>
    <n v="1"/>
    <n v="1"/>
    <n v="2221.4699999999998"/>
    <n v="6.516"/>
    <n v="72728"/>
    <n v="75419"/>
    <n v="473895.65"/>
    <n v="17534.549999999988"/>
    <n v="13659.84"/>
    <n v="0.2298"/>
    <n v="0.22339999999999999"/>
    <n v="201825.96"/>
    <n v="8190.5"/>
    <n v="1829.76"/>
    <n v="10020.26"/>
    <n v="703276.41999999993"/>
  </r>
  <r>
    <x v="213"/>
    <s v="Lake Quinault School District"/>
    <n v="2921"/>
    <s v="Lake Quinault School"/>
    <n v="0.99660000000000004"/>
    <s v="Yes"/>
    <n v="200.91"/>
    <n v="0"/>
    <n v="200.91"/>
    <n v="1"/>
    <n v="1"/>
    <n v="200.91"/>
    <n v="0.58899999999999997"/>
    <n v="72728"/>
    <n v="75419"/>
    <n v="42836.79"/>
    <n v="1585"/>
    <n v="13659.84"/>
    <n v="0.2298"/>
    <n v="0.22339999999999999"/>
    <n v="18243.63"/>
    <n v="740.36"/>
    <n v="165.4"/>
    <n v="905.76"/>
    <n v="63571.18"/>
  </r>
  <r>
    <x v="214"/>
    <s v="Quincy School District"/>
    <n v="5585"/>
    <s v="Ancient Lakes Elementary"/>
    <n v="0.72860000000000003"/>
    <s v="Yes"/>
    <n v="374.88"/>
    <n v="0"/>
    <n v="374.88"/>
    <n v="1"/>
    <n v="1"/>
    <n v="374.88"/>
    <n v="1.1000000000000001"/>
    <n v="72728"/>
    <n v="75419"/>
    <n v="80000.800000000003"/>
    <n v="2960.0999999999913"/>
    <n v="13659.84"/>
    <n v="0.2298"/>
    <n v="0.22339999999999999"/>
    <n v="34071.29"/>
    <n v="1382.68"/>
    <n v="308.89"/>
    <n v="1691.5700000000002"/>
    <n v="118723.76"/>
  </r>
  <r>
    <x v="214"/>
    <s v="Quincy School District"/>
    <n v="3426"/>
    <s v="George Elementary"/>
    <n v="0.85729999999999995"/>
    <s v="Yes"/>
    <n v="176.76"/>
    <n v="0"/>
    <n v="176.76"/>
    <n v="1"/>
    <n v="1"/>
    <n v="176.76"/>
    <n v="0.51800000000000002"/>
    <n v="72728"/>
    <n v="75419"/>
    <n v="37673.1"/>
    <n v="1393.9400000000023"/>
    <n v="13659.84"/>
    <n v="0.2298"/>
    <n v="0.22339999999999999"/>
    <n v="16044.48"/>
    <n v="651.12"/>
    <n v="145.46"/>
    <n v="796.58"/>
    <n v="55908.100000000006"/>
  </r>
  <r>
    <x v="214"/>
    <s v="Quincy School District"/>
    <n v="4536"/>
    <s v="Monument Elementary"/>
    <n v="0.68810000000000004"/>
    <s v="Yes"/>
    <n v="276.98"/>
    <n v="0"/>
    <n v="276.98"/>
    <n v="1"/>
    <n v="1"/>
    <n v="276.98"/>
    <n v="0.81200000000000006"/>
    <n v="72728"/>
    <n v="75419"/>
    <n v="59055.14"/>
    <n v="2185.0900000000038"/>
    <n v="13659.84"/>
    <n v="0.2298"/>
    <n v="0.22339999999999999"/>
    <n v="25150.81"/>
    <n v="1020.67"/>
    <n v="228.02"/>
    <n v="1248.69"/>
    <n v="87639.73000000001"/>
  </r>
  <r>
    <x v="214"/>
    <s v="Quincy School District"/>
    <n v="3020"/>
    <s v="Mountain View Elementary"/>
    <n v="0.79120000000000001"/>
    <s v="Yes"/>
    <n v="288"/>
    <n v="0"/>
    <n v="288"/>
    <n v="1"/>
    <n v="1"/>
    <n v="288"/>
    <n v="0.84499999999999997"/>
    <n v="72728"/>
    <n v="75419"/>
    <n v="61455.16"/>
    <n v="2273.8999999999942"/>
    <n v="13659.84"/>
    <n v="0.2298"/>
    <n v="0.22339999999999999"/>
    <n v="26172.95"/>
    <n v="1062.1500000000001"/>
    <n v="237.28"/>
    <n v="1299.43"/>
    <n v="91201.439999999988"/>
  </r>
  <r>
    <x v="214"/>
    <s v="Quincy School District"/>
    <n v="2919"/>
    <s v="Pioneer Elementary"/>
    <n v="0.85119999999999996"/>
    <s v="Yes"/>
    <n v="274.45"/>
    <n v="0"/>
    <n v="274.45"/>
    <n v="1"/>
    <n v="1"/>
    <n v="274.45"/>
    <n v="0.80500000000000005"/>
    <n v="72728"/>
    <n v="75419"/>
    <n v="58546.04"/>
    <n v="2166.260000000002"/>
    <n v="13659.84"/>
    <n v="0.2298"/>
    <n v="0.22339999999999999"/>
    <n v="24933.99"/>
    <n v="1011.87"/>
    <n v="226.05"/>
    <n v="1237.92"/>
    <n v="86884.21"/>
  </r>
  <r>
    <x v="214"/>
    <s v="Quincy School District"/>
    <n v="3088"/>
    <s v="Quincy High School"/>
    <n v="0.82609999999999995"/>
    <s v="Yes"/>
    <n v="886.28"/>
    <n v="0"/>
    <n v="886.28"/>
    <n v="1"/>
    <n v="1"/>
    <n v="886.28"/>
    <n v="2.6"/>
    <n v="72728"/>
    <n v="75419"/>
    <n v="189092.8"/>
    <n v="6996.6000000000058"/>
    <n v="13659.84"/>
    <n v="0.2298"/>
    <n v="0.22339999999999999"/>
    <n v="80532.149999999994"/>
    <n v="3268.16"/>
    <n v="730.11"/>
    <n v="3998.27"/>
    <n v="280619.81999999995"/>
  </r>
  <r>
    <x v="214"/>
    <s v="Quincy School District"/>
    <n v="5648"/>
    <s v="Quincy Innovation Academy"/>
    <n v="0.68799999999999994"/>
    <s v="Yes"/>
    <n v="59.58"/>
    <n v="0"/>
    <n v="59.58"/>
    <n v="1"/>
    <n v="1"/>
    <n v="59.58"/>
    <n v="0.17499999999999999"/>
    <n v="72728"/>
    <n v="75419"/>
    <n v="12727.4"/>
    <n v="470.93000000000029"/>
    <n v="13659.84"/>
    <n v="0.2298"/>
    <n v="0.22339999999999999"/>
    <n v="5420.43"/>
    <n v="219.97"/>
    <n v="49.14"/>
    <n v="269.11"/>
    <n v="18887.870000000003"/>
  </r>
  <r>
    <x v="214"/>
    <s v="Quincy School District"/>
    <n v="5650"/>
    <s v="Quincy Innovation Academy Big Picture"/>
    <n v="0.68720000000000003"/>
    <s v="Yes"/>
    <n v="29.26"/>
    <n v="0"/>
    <n v="29.26"/>
    <n v="1"/>
    <n v="1"/>
    <n v="29.26"/>
    <n v="8.5999999999999993E-2"/>
    <n v="72728"/>
    <n v="75419"/>
    <n v="6254.61"/>
    <n v="231.42000000000007"/>
    <n v="13659.84"/>
    <n v="0.2298"/>
    <n v="0.22339999999999999"/>
    <n v="2663.75"/>
    <n v="108.1"/>
    <n v="24.15"/>
    <n v="132.25"/>
    <n v="9282.0300000000007"/>
  </r>
  <r>
    <x v="214"/>
    <s v="Quincy School District"/>
    <n v="2510"/>
    <s v="Quincy Middle School"/>
    <n v="0.85409999999999997"/>
    <s v="Yes"/>
    <n v="752.88"/>
    <n v="0"/>
    <n v="752.88"/>
    <n v="1"/>
    <n v="1"/>
    <n v="752.88"/>
    <n v="2.2080000000000002"/>
    <n v="72728"/>
    <n v="75419"/>
    <n v="160583.42000000001"/>
    <n v="5941.7299999999814"/>
    <n v="13659.84"/>
    <n v="0.2298"/>
    <n v="0.22339999999999999"/>
    <n v="68390.38"/>
    <n v="2775.42"/>
    <n v="620.03"/>
    <n v="3395.45"/>
    <n v="238310.98"/>
  </r>
  <r>
    <x v="215"/>
    <s v="Rainier School District"/>
    <n v="4486"/>
    <s v="Rainier Elementary School"/>
    <n v="0.3881"/>
    <s v="No"/>
    <n v="427.6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15"/>
    <s v="Rainier School District"/>
    <n v="2158"/>
    <s v="Rainier Middle School"/>
    <n v="0.46360000000000001"/>
    <s v="No"/>
    <n v="222.6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15"/>
    <s v="Rainier School District"/>
    <n v="2468"/>
    <s v="Rainier Senior High School"/>
    <n v="0.41930000000000001"/>
    <s v="No"/>
    <n v="245.4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16"/>
    <s v="Rainier Prep Charter School District"/>
    <n v="5380"/>
    <s v="Rainier Prep"/>
    <n v="0.68120000000000003"/>
    <s v="Yes"/>
    <n v="333.29"/>
    <n v="0"/>
    <n v="333.29"/>
    <n v="1.18"/>
    <n v="1.18"/>
    <n v="333.29"/>
    <n v="0.97799999999999998"/>
    <n v="72728"/>
    <n v="75419"/>
    <n v="83931.02"/>
    <n v="3105.5199999999895"/>
    <n v="13659.84"/>
    <n v="0.2298"/>
    <n v="0.22339999999999999"/>
    <n v="33340.449999999997"/>
    <n v="1450.61"/>
    <n v="324.07"/>
    <n v="1774.6799999999998"/>
    <n v="122151.66999999998"/>
  </r>
  <r>
    <x v="217"/>
    <s v="Rainier Valley Leadership Academy "/>
    <n v="5468"/>
    <s v="Rainier Valley Leadership Academy"/>
    <n v="0.79149999999999998"/>
    <s v="Yes"/>
    <n v="145.89000000000001"/>
    <n v="0"/>
    <n v="145.89000000000001"/>
    <n v="1.18"/>
    <n v="1.18"/>
    <n v="145.89000000000001"/>
    <n v="0.42799999999999999"/>
    <n v="72728"/>
    <n v="75419"/>
    <n v="36730.550000000003"/>
    <n v="1359.0599999999977"/>
    <n v="13659.84"/>
    <n v="0.2298"/>
    <n v="0.22339999999999999"/>
    <n v="14590.71"/>
    <n v="634.83000000000004"/>
    <n v="141.82"/>
    <n v="776.65000000000009"/>
    <n v="53456.97"/>
  </r>
  <r>
    <x v="218"/>
    <s v="Raymond School District"/>
    <n v="2803"/>
    <s v="Raymond Elementary School"/>
    <n v="0.72089999999999999"/>
    <s v="Yes"/>
    <n v="220.29"/>
    <n v="0"/>
    <n v="220.29"/>
    <n v="1"/>
    <n v="1"/>
    <n v="220.29"/>
    <n v="0.64600000000000002"/>
    <n v="72728"/>
    <n v="75419"/>
    <n v="46982.29"/>
    <n v="1738.3799999999974"/>
    <n v="13659.84"/>
    <n v="0.2298"/>
    <n v="0.22339999999999999"/>
    <n v="20009.14"/>
    <n v="812.01"/>
    <n v="181.4"/>
    <n v="993.41"/>
    <n v="69723.22"/>
  </r>
  <r>
    <x v="218"/>
    <s v="Raymond School District"/>
    <n v="2357"/>
    <s v="Raymond Jr Sr High School"/>
    <n v="0.63770000000000004"/>
    <s v="Yes"/>
    <n v="262.58"/>
    <n v="0"/>
    <n v="262.58"/>
    <n v="1"/>
    <n v="1"/>
    <n v="262.58"/>
    <n v="0.77"/>
    <n v="72728"/>
    <n v="75419"/>
    <n v="56000.56"/>
    <n v="2072.0699999999997"/>
    <n v="13659.84"/>
    <n v="0.2298"/>
    <n v="0.22339999999999999"/>
    <n v="23849.91"/>
    <n v="967.88"/>
    <n v="216.22"/>
    <n v="1184.0999999999999"/>
    <n v="83106.640000000014"/>
  </r>
  <r>
    <x v="219"/>
    <s v="Reardan-Edwall School District"/>
    <n v="2864"/>
    <s v="Reardan Elementary School"/>
    <n v="0.48259999999999997"/>
    <s v="No"/>
    <n v="380.6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19"/>
    <s v="Reardan-Edwall School District"/>
    <n v="2478"/>
    <s v="Reardan Middle-Senior High School"/>
    <n v="0.3972"/>
    <s v="No"/>
    <n v="316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19"/>
    <s v="Reardan-Edwall School District"/>
    <n v="5688"/>
    <s v="Reardan Options' Program"/>
    <n v="0.34129999999999999"/>
    <s v="No"/>
    <n v="41.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587"/>
    <s v="Benson Hill Elementary School"/>
    <n v="0.44209999999999999"/>
    <s v="No"/>
    <n v="477.3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2439"/>
    <s v="Bryn Mawr Elementary School"/>
    <n v="0.56730000000000003"/>
    <s v="Yes"/>
    <n v="392.54"/>
    <n v="0"/>
    <n v="392.54"/>
    <n v="1.18"/>
    <n v="1.18"/>
    <n v="392.54"/>
    <n v="1.151"/>
    <n v="72728"/>
    <n v="75419"/>
    <n v="98777.72"/>
    <n v="3654.8600000000006"/>
    <n v="13659.84"/>
    <n v="0.2298"/>
    <n v="0.22339999999999999"/>
    <n v="39238.089999999997"/>
    <n v="1707.21"/>
    <n v="381.39"/>
    <n v="2088.6"/>
    <n v="143759.26999999999"/>
  </r>
  <r>
    <x v="220"/>
    <s v="Renton School District"/>
    <n v="3034"/>
    <s v="Campbell Hill Elementary School"/>
    <n v="0.70620000000000005"/>
    <s v="Yes"/>
    <n v="353.02"/>
    <n v="0"/>
    <n v="353.02"/>
    <n v="1.18"/>
    <n v="1.18"/>
    <n v="353.02"/>
    <n v="1.036"/>
    <n v="72728"/>
    <n v="75419"/>
    <n v="88908.53"/>
    <n v="3289.6900000000023"/>
    <n v="13659.84"/>
    <n v="0.2298"/>
    <n v="0.22339999999999999"/>
    <n v="35317.69"/>
    <n v="1536.64"/>
    <n v="343.29"/>
    <n v="1879.93"/>
    <n v="129395.84"/>
  </r>
  <r>
    <x v="220"/>
    <s v="Renton School District"/>
    <n v="3337"/>
    <s v="Cascade Elementary School"/>
    <n v="0.58040000000000003"/>
    <s v="Yes"/>
    <n v="431.75"/>
    <n v="0"/>
    <n v="431.75"/>
    <n v="1.18"/>
    <n v="1.18"/>
    <n v="431.75"/>
    <n v="1.266"/>
    <n v="72728"/>
    <n v="75419"/>
    <n v="108646.9"/>
    <n v="4020.0400000000081"/>
    <n v="13659.84"/>
    <n v="0.2298"/>
    <n v="0.22339999999999999"/>
    <n v="43158.49"/>
    <n v="1877.78"/>
    <n v="419.5"/>
    <n v="2297.2799999999997"/>
    <n v="158122.71"/>
  </r>
  <r>
    <x v="220"/>
    <s v="Renton School District"/>
    <n v="3280"/>
    <s v="Dimmitt Middle School"/>
    <n v="0.66439999999999999"/>
    <s v="Yes"/>
    <n v="658.61"/>
    <n v="0"/>
    <n v="658.61"/>
    <n v="1.18"/>
    <n v="1.18"/>
    <n v="658.61"/>
    <n v="1.9319999999999999"/>
    <n v="72728"/>
    <n v="75419"/>
    <n v="165802.39000000001"/>
    <n v="6134.8299999999872"/>
    <n v="13659.84"/>
    <n v="0.2298"/>
    <n v="0.22339999999999999"/>
    <n v="65862.720000000001"/>
    <n v="2865.62"/>
    <n v="640.17999999999995"/>
    <n v="3505.7999999999997"/>
    <n v="241305.74"/>
  </r>
  <r>
    <x v="220"/>
    <s v="Renton School District"/>
    <n v="1534"/>
    <s v="Griffin Home"/>
    <n v="0.66669999999999996"/>
    <s v="Yes"/>
    <n v="2.4300000000000002"/>
    <n v="0"/>
    <n v="2.4300000000000002"/>
    <n v="1.18"/>
    <n v="1.18"/>
    <n v="2.4300000000000002"/>
    <n v="7.0000000000000001E-3"/>
    <n v="72728"/>
    <n v="75419"/>
    <n v="600.73"/>
    <n v="22.230000000000018"/>
    <n v="13659.84"/>
    <n v="0.2298"/>
    <n v="0.22339999999999999"/>
    <n v="238.63"/>
    <n v="10.38"/>
    <n v="2.3199999999999998"/>
    <n v="12.700000000000001"/>
    <n v="874.29000000000008"/>
  </r>
  <r>
    <x v="220"/>
    <s v="Renton School District"/>
    <n v="1784"/>
    <s v="H.O.M.E. Program"/>
    <n v="0.1502"/>
    <s v="No"/>
    <n v="132.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485"/>
    <s v="Hazelwood Elementary School"/>
    <n v="0.19600000000000001"/>
    <s v="No"/>
    <n v="552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630"/>
    <s v="Hazen Senior High School"/>
    <n v="0.35639999999999999"/>
    <s v="No"/>
    <n v="1856.6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2640"/>
    <s v="Highlands Elementary School"/>
    <n v="0.6663"/>
    <s v="Yes"/>
    <n v="467.16"/>
    <n v="0"/>
    <n v="467.16"/>
    <n v="1.18"/>
    <n v="1.18"/>
    <n v="467.16"/>
    <n v="1.37"/>
    <n v="72728"/>
    <n v="75419"/>
    <n v="117572.08"/>
    <n v="4350.2799999999988"/>
    <n v="13659.84"/>
    <n v="0.2298"/>
    <n v="0.22339999999999999"/>
    <n v="46703.9"/>
    <n v="2032.04"/>
    <n v="453.96"/>
    <n v="2486"/>
    <n v="171112.26"/>
  </r>
  <r>
    <x v="220"/>
    <s v="Renton School District"/>
    <n v="5229"/>
    <s v="Honey Dew Elementary"/>
    <n v="0.59719999999999995"/>
    <s v="Yes"/>
    <n v="356.29"/>
    <n v="0"/>
    <n v="356.29"/>
    <n v="1.18"/>
    <n v="1.18"/>
    <n v="356.29"/>
    <n v="1.0449999999999999"/>
    <n v="72728"/>
    <n v="75419"/>
    <n v="89680.9"/>
    <n v="3318.2700000000041"/>
    <n v="13659.84"/>
    <n v="0.2298"/>
    <n v="0.22339999999999999"/>
    <n v="35624.51"/>
    <n v="1549.99"/>
    <n v="346.27"/>
    <n v="1896.26"/>
    <n v="130519.94"/>
  </r>
  <r>
    <x v="220"/>
    <s v="Renton School District"/>
    <n v="2597"/>
    <s v="Kennydale Elementary School"/>
    <n v="0.3266"/>
    <s v="No"/>
    <n v="559.1699999999999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2929"/>
    <s v="Lakeridge Elementary School"/>
    <n v="0.72440000000000004"/>
    <s v="Yes"/>
    <n v="353.39"/>
    <n v="0"/>
    <n v="353.39"/>
    <n v="1.18"/>
    <n v="1.18"/>
    <n v="353.39"/>
    <n v="1.0369999999999999"/>
    <n v="72728"/>
    <n v="75419"/>
    <n v="88994.34"/>
    <n v="3292.8700000000099"/>
    <n v="13659.84"/>
    <n v="0.2298"/>
    <n v="0.22339999999999999"/>
    <n v="35351.78"/>
    <n v="1538.12"/>
    <n v="343.62"/>
    <n v="1881.7399999999998"/>
    <n v="129520.73000000001"/>
  </r>
  <r>
    <x v="220"/>
    <s v="Renton School District"/>
    <n v="3741"/>
    <s v="Lindbergh Senior High School"/>
    <n v="0.52929999999999999"/>
    <s v="Yes"/>
    <n v="1260.1399999999999"/>
    <n v="0"/>
    <n v="1260.1399999999999"/>
    <n v="1.18"/>
    <n v="1.18"/>
    <n v="1260.1399999999999"/>
    <n v="3.6960000000000002"/>
    <n v="72728"/>
    <n v="75419"/>
    <n v="317187.17"/>
    <n v="11736.210000000021"/>
    <n v="13659.84"/>
    <n v="0.2298"/>
    <n v="0.22339999999999999"/>
    <n v="125998.25"/>
    <n v="5482.06"/>
    <n v="1224.69"/>
    <n v="6706.75"/>
    <n v="461628.38"/>
  </r>
  <r>
    <x v="220"/>
    <s v="Renton School District"/>
    <n v="3586"/>
    <s v="Maplewood Heights Elementary School"/>
    <n v="0.24460000000000001"/>
    <s v="No"/>
    <n v="607.5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035"/>
    <s v="McKnight Middle School"/>
    <n v="0.47449999999999998"/>
    <s v="No"/>
    <n v="858.5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434"/>
    <s v="Nelsen Middle School"/>
    <n v="0.56320000000000003"/>
    <s v="Yes"/>
    <n v="901.32"/>
    <n v="0"/>
    <n v="901.32"/>
    <n v="1.18"/>
    <n v="1.18"/>
    <n v="901.32"/>
    <n v="2.6440000000000001"/>
    <n v="72728"/>
    <n v="75419"/>
    <n v="226905.54"/>
    <n v="8395.7099999999919"/>
    <n v="13659.84"/>
    <n v="0.2298"/>
    <n v="0.22339999999999999"/>
    <n v="90135.11"/>
    <n v="3921.69"/>
    <n v="876.11"/>
    <n v="4797.8"/>
    <n v="330234.15999999997"/>
  </r>
  <r>
    <x v="220"/>
    <s v="Renton School District"/>
    <n v="5335"/>
    <s v="Open Door Youth Reengagement Renton"/>
    <n v="0.62119999999999997"/>
    <s v="Yes"/>
    <n v="34"/>
    <n v="0"/>
    <n v="34"/>
    <n v="1.18"/>
    <n v="1.18"/>
    <n v="34"/>
    <n v="0.1"/>
    <n v="72728"/>
    <n v="75419"/>
    <n v="8581.9"/>
    <n v="317.54000000000087"/>
    <n v="13659.84"/>
    <n v="0.2298"/>
    <n v="0.22339999999999999"/>
    <n v="3409.04"/>
    <n v="148.32"/>
    <n v="33.130000000000003"/>
    <n v="181.45"/>
    <n v="12489.93"/>
  </r>
  <r>
    <x v="220"/>
    <s v="Renton School District"/>
    <n v="1648"/>
    <s v="Out Of District Facility"/>
    <n v="0.42299999999999999"/>
    <s v="No"/>
    <n v="15.0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5070"/>
    <s v="Renton Academy"/>
    <n v="0.72960000000000003"/>
    <s v="Yes"/>
    <n v="28"/>
    <n v="0"/>
    <n v="28"/>
    <n v="1.18"/>
    <n v="1.18"/>
    <n v="28"/>
    <n v="8.2000000000000003E-2"/>
    <n v="72728"/>
    <n v="75419"/>
    <n v="7037.16"/>
    <n v="260.38000000000011"/>
    <n v="13659.84"/>
    <n v="0.2298"/>
    <n v="0.22339999999999999"/>
    <n v="2795.42"/>
    <n v="121.63"/>
    <n v="27.17"/>
    <n v="148.80000000000001"/>
    <n v="10241.759999999998"/>
  </r>
  <r>
    <x v="220"/>
    <s v="Renton School District"/>
    <n v="3521"/>
    <s v="Renton Park Elementary School"/>
    <n v="0.59740000000000004"/>
    <s v="Yes"/>
    <n v="366.43"/>
    <n v="0"/>
    <n v="366.43"/>
    <n v="1.18"/>
    <n v="1.18"/>
    <n v="366.43"/>
    <n v="1.075"/>
    <n v="72728"/>
    <n v="75419"/>
    <n v="92255.47"/>
    <n v="3413.5299999999988"/>
    <n v="13659.84"/>
    <n v="0.2298"/>
    <n v="0.22339999999999999"/>
    <n v="36647.22"/>
    <n v="1594.48"/>
    <n v="356.21"/>
    <n v="1950.69"/>
    <n v="134266.91"/>
  </r>
  <r>
    <x v="220"/>
    <s v="Renton School District"/>
    <n v="2475"/>
    <s v="Renton Senior High School"/>
    <n v="0.63460000000000005"/>
    <s v="Yes"/>
    <n v="1211.42"/>
    <n v="0"/>
    <n v="1211.42"/>
    <n v="1.18"/>
    <n v="1.18"/>
    <n v="1211.42"/>
    <n v="3.5529999999999999"/>
    <n v="72728"/>
    <n v="75419"/>
    <n v="304915.05"/>
    <n v="11282.119999999995"/>
    <n v="13659.84"/>
    <n v="0.2298"/>
    <n v="0.22339999999999999"/>
    <n v="121123.32"/>
    <n v="5269.95"/>
    <n v="1177.31"/>
    <n v="6447.26"/>
    <n v="443767.75"/>
  </r>
  <r>
    <x v="220"/>
    <s v="Renton School District"/>
    <n v="5484"/>
    <s v="Risdon Middle School"/>
    <n v="0.38740000000000002"/>
    <s v="No"/>
    <n v="780.5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5519"/>
    <s v="Sartori Elementary School"/>
    <n v="0.33589999999999998"/>
    <s v="No"/>
    <n v="516.42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668"/>
    <s v="Sierra Heights Elementary School"/>
    <n v="0.44750000000000001"/>
    <s v="No"/>
    <n v="437.2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3740"/>
    <s v="Talbot Hill Elementary School"/>
    <n v="0.43940000000000001"/>
    <s v="No"/>
    <n v="390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0"/>
    <s v="Renton School District"/>
    <n v="5282"/>
    <s v="Talley High School"/>
    <n v="0.67269999999999996"/>
    <s v="Yes"/>
    <n v="201.10000000000002"/>
    <n v="0"/>
    <n v="201.10000000000002"/>
    <n v="1.18"/>
    <n v="1.18"/>
    <n v="201.10000000000002"/>
    <n v="0.59"/>
    <n v="72728"/>
    <n v="75419"/>
    <n v="50633.23"/>
    <n v="1873.4799999999959"/>
    <n v="13659.84"/>
    <n v="0.2298"/>
    <n v="0.22339999999999999"/>
    <n v="20113.36"/>
    <n v="875.11"/>
    <n v="195.5"/>
    <n v="1070.6100000000001"/>
    <n v="73690.679999999993"/>
  </r>
  <r>
    <x v="220"/>
    <s v="Renton School District"/>
    <n v="3702"/>
    <s v="Tiffany Park Elementary School"/>
    <n v="0.51900000000000002"/>
    <s v="Yes"/>
    <n v="388.43"/>
    <n v="0"/>
    <n v="388.43"/>
    <n v="1.18"/>
    <n v="1.18"/>
    <n v="388.43"/>
    <n v="1.139"/>
    <n v="72728"/>
    <n v="75419"/>
    <n v="97747.89"/>
    <n v="3616.75"/>
    <n v="13659.84"/>
    <n v="0.2298"/>
    <n v="0.22339999999999999"/>
    <n v="38829"/>
    <n v="1689.41"/>
    <n v="377.41"/>
    <n v="2066.8200000000002"/>
    <n v="142260.46000000002"/>
  </r>
  <r>
    <x v="221"/>
    <s v="Republic School District"/>
    <n v="2789"/>
    <s v="Republic Elementary School"/>
    <n v="0.69020000000000004"/>
    <s v="Yes"/>
    <n v="169.15"/>
    <n v="0"/>
    <n v="169.15"/>
    <n v="1"/>
    <n v="1.04"/>
    <n v="169.15"/>
    <n v="0.496"/>
    <n v="72728"/>
    <n v="75419"/>
    <n v="36073.089999999997"/>
    <n v="2831.0500000000029"/>
    <n v="13659.84"/>
    <n v="0.2298"/>
    <n v="0.22339999999999999"/>
    <n v="15697.33"/>
    <n v="648.4"/>
    <n v="144.85"/>
    <n v="793.25"/>
    <n v="55394.720000000001"/>
  </r>
  <r>
    <x v="221"/>
    <s v="Republic School District"/>
    <n v="3559"/>
    <s v="Republic Junior High"/>
    <n v="0.72460000000000002"/>
    <s v="Yes"/>
    <n v="55.15"/>
    <n v="0"/>
    <n v="55.15"/>
    <n v="1"/>
    <n v="1.04"/>
    <n v="55.15"/>
    <n v="0.16200000000000001"/>
    <n v="72728"/>
    <n v="75419"/>
    <n v="11781.94"/>
    <n v="924.64999999999964"/>
    <n v="13659.84"/>
    <n v="0.2298"/>
    <n v="0.22339999999999999"/>
    <n v="5126.95"/>
    <n v="211.78"/>
    <n v="47.31"/>
    <n v="259.09000000000003"/>
    <n v="18092.63"/>
  </r>
  <r>
    <x v="221"/>
    <s v="Republic School District"/>
    <n v="1898"/>
    <s v="Republic Parent Partner"/>
    <n v="0.1699"/>
    <s v="No"/>
    <n v="45.9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1"/>
    <s v="Republic School District"/>
    <n v="3579"/>
    <s v="Republic Senior High School"/>
    <n v="0.70040000000000002"/>
    <s v="Yes"/>
    <n v="106.28"/>
    <n v="0"/>
    <n v="106.28"/>
    <n v="1"/>
    <n v="1.04"/>
    <n v="106.28"/>
    <n v="0.312"/>
    <n v="72728"/>
    <n v="75419"/>
    <n v="22691.14"/>
    <n v="1780.8199999999997"/>
    <n v="13659.84"/>
    <n v="0.2298"/>
    <n v="0.22339999999999999"/>
    <n v="9874.1299999999992"/>
    <n v="407.87"/>
    <n v="91.12"/>
    <n v="498.99"/>
    <n v="34845.079999999994"/>
  </r>
  <r>
    <x v="222"/>
    <s v="Richland School District"/>
    <n v="4060"/>
    <s v="Badger Mountain Elementary"/>
    <n v="0.25719999999999998"/>
    <s v="No"/>
    <n v="568.5800000000000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2721"/>
    <s v="Carmichael Middle School"/>
    <n v="0.42480000000000001"/>
    <s v="No"/>
    <n v="808.2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2785"/>
    <s v="Chief Joseph Middle School"/>
    <n v="0.49490000000000001"/>
    <s v="No"/>
    <n v="682.3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5732"/>
    <s v="Desert Sky Elementary"/>
    <n v="0.1716"/>
    <s v="No"/>
    <n v="409.3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3926"/>
    <s v="Enterprise Middle School"/>
    <n v="0.25359999999999999"/>
    <s v="No"/>
    <n v="697.7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3833"/>
    <s v="Hanford High School"/>
    <n v="0.22570000000000001"/>
    <s v="No"/>
    <n v="1773.8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2786"/>
    <s v="Jason Lee Elementary School"/>
    <n v="0.54110000000000003"/>
    <s v="Yes"/>
    <n v="508.71"/>
    <n v="0"/>
    <n v="508.71"/>
    <n v="1.04"/>
    <n v="1.04"/>
    <n v="508.71"/>
    <n v="1.492"/>
    <n v="72728"/>
    <n v="75419"/>
    <n v="112850.58"/>
    <n v="4175.5699999999924"/>
    <n v="13659.84"/>
    <n v="0.2298"/>
    <n v="0.22339999999999999"/>
    <n v="47246.37"/>
    <n v="1950.44"/>
    <n v="435.73"/>
    <n v="2386.17"/>
    <n v="166658.69000000003"/>
  </r>
  <r>
    <x v="222"/>
    <s v="Richland School District"/>
    <n v="2642"/>
    <s v="Jefferson Elementary"/>
    <n v="0.46439999999999998"/>
    <s v="Yes"/>
    <n v="412.85"/>
    <n v="0"/>
    <n v="412.85"/>
    <n v="1.04"/>
    <n v="1.04"/>
    <n v="412.85"/>
    <n v="1.2110000000000001"/>
    <n v="72728"/>
    <n v="75419"/>
    <n v="91596.55"/>
    <n v="3389.1600000000035"/>
    <n v="13659.84"/>
    <n v="0.2298"/>
    <n v="0.22339999999999999"/>
    <n v="38348.089999999997"/>
    <n v="1583.1"/>
    <n v="353.66"/>
    <n v="1936.76"/>
    <n v="135270.56"/>
  </r>
  <r>
    <x v="222"/>
    <s v="Richland School District"/>
    <n v="5493"/>
    <s v="Leona Libby Middle School"/>
    <n v="0.13689999999999999"/>
    <s v="No"/>
    <n v="794.0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2657"/>
    <s v="Lewis &amp; Clark Elementary School"/>
    <n v="0.4501"/>
    <s v="Yes"/>
    <n v="482.4"/>
    <n v="0"/>
    <n v="482.4"/>
    <n v="1.04"/>
    <n v="1.04"/>
    <n v="482.4"/>
    <n v="1.415"/>
    <n v="72728"/>
    <n v="75419"/>
    <n v="107026.52"/>
    <n v="3960.0800000000017"/>
    <n v="13659.84"/>
    <n v="0.2298"/>
    <n v="0.22339999999999999"/>
    <n v="44808.05"/>
    <n v="1849.78"/>
    <n v="413.24"/>
    <n v="2263.02"/>
    <n v="158057.67000000001"/>
  </r>
  <r>
    <x v="222"/>
    <s v="Richland School District"/>
    <n v="2656"/>
    <s v="Marcus Whitman Elementary"/>
    <n v="0.45889999999999997"/>
    <s v="Yes"/>
    <n v="487.29"/>
    <n v="0"/>
    <n v="487.29"/>
    <n v="1.04"/>
    <n v="1.04"/>
    <n v="487.29"/>
    <n v="1.429"/>
    <n v="72728"/>
    <n v="75419"/>
    <n v="108085.44"/>
    <n v="3999.2599999999948"/>
    <n v="13659.84"/>
    <n v="0.2298"/>
    <n v="0.22339999999999999"/>
    <n v="45251.38"/>
    <n v="1868.08"/>
    <n v="417.33"/>
    <n v="2285.41"/>
    <n v="159621.49000000002"/>
  </r>
  <r>
    <x v="222"/>
    <s v="Richland School District"/>
    <n v="5419"/>
    <s v="Orchard Elementary"/>
    <n v="0.1686"/>
    <s v="No"/>
    <n v="620.3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5689"/>
    <s v="Pacific Crest Online Academy"/>
    <n v="0.55359999999999998"/>
    <s v="Yes"/>
    <n v="342.02"/>
    <n v="0"/>
    <n v="342.02"/>
    <n v="1.04"/>
    <n v="1.04"/>
    <n v="342.02"/>
    <n v="1.0029999999999999"/>
    <n v="72728"/>
    <n v="75419"/>
    <n v="75864.03"/>
    <n v="2807.0400000000081"/>
    <n v="13659.84"/>
    <n v="0.2298"/>
    <n v="0.22339999999999999"/>
    <n v="31761.47"/>
    <n v="1311.18"/>
    <n v="292.92"/>
    <n v="1604.1000000000001"/>
    <n v="112036.64000000001"/>
  </r>
  <r>
    <x v="222"/>
    <s v="Richland School District"/>
    <n v="3511"/>
    <s v="Richland High School"/>
    <n v="0.2581"/>
    <s v="No"/>
    <n v="208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5526"/>
    <s v="Richland School District Early Learning Center"/>
    <n v="0.22220000000000001"/>
    <s v="Yes"/>
    <n v="27.86"/>
    <n v="0"/>
    <n v="27.86"/>
    <n v="1.04"/>
    <n v="1.04"/>
    <n v="27.86"/>
    <n v="8.2000000000000003E-2"/>
    <n v="72728"/>
    <n v="75419"/>
    <n v="6202.24"/>
    <n v="229.48999999999978"/>
    <n v="13659.84"/>
    <n v="0.2298"/>
    <n v="0.22339999999999999"/>
    <n v="2596.65"/>
    <n v="107.2"/>
    <n v="23.95"/>
    <n v="131.15"/>
    <n v="9159.5299999999988"/>
  </r>
  <r>
    <x v="222"/>
    <s v="Richland School District"/>
    <n v="4295"/>
    <s v="Rivers Edge High School"/>
    <n v="0.48060000000000003"/>
    <s v="Yes"/>
    <n v="212.09"/>
    <n v="0"/>
    <n v="212.09"/>
    <n v="1.04"/>
    <n v="1.04"/>
    <n v="212.09"/>
    <n v="0.622"/>
    <n v="72728"/>
    <n v="75419"/>
    <n v="47046.29"/>
    <n v="1740.75"/>
    <n v="13659.84"/>
    <n v="0.2298"/>
    <n v="0.22339999999999999"/>
    <n v="19696.54"/>
    <n v="813.12"/>
    <n v="181.65"/>
    <n v="994.77"/>
    <n v="69478.350000000006"/>
  </r>
  <r>
    <x v="222"/>
    <s v="Richland School District"/>
    <n v="3732"/>
    <s v="Sacajawea Elementary"/>
    <n v="0.35959999999999998"/>
    <s v="No"/>
    <n v="460.2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2001"/>
    <s v="Special Programs"/>
    <n v="7.7799999999999994E-2"/>
    <s v="No"/>
    <n v="0.6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4059"/>
    <s v="Tapteal Elementary School"/>
    <n v="0.40960000000000002"/>
    <s v="No"/>
    <n v="470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5165"/>
    <s v="Three Rivers Home Link"/>
    <n v="0.15709999999999999"/>
    <s v="No"/>
    <n v="642.9200000000000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5092"/>
    <s v="White Bluffs Elementary School"/>
    <n v="0.16039999999999999"/>
    <s v="No"/>
    <n v="629.0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2"/>
    <s v="Richland School District"/>
    <n v="4543"/>
    <s v="William Wiley Elementary School"/>
    <n v="0.2114"/>
    <s v="No"/>
    <n v="524.3300000000000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2390"/>
    <s v="Ridgefield High School"/>
    <n v="0.2445"/>
    <s v="No"/>
    <n v="1104.599999999999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3321"/>
    <s v="South Ridge Elementary"/>
    <n v="0.23130000000000001"/>
    <s v="No"/>
    <n v="727.3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5518"/>
    <s v="Sunset Ridge Intermediate School"/>
    <n v="0.2374"/>
    <s v="No"/>
    <n v="627.4299999999999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3786"/>
    <s v="Union Ridge Elementary"/>
    <n v="0.20319999999999999"/>
    <s v="No"/>
    <n v="711.7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3891"/>
    <s v="View Ridge Middle School"/>
    <n v="0.25190000000000001"/>
    <s v="No"/>
    <n v="594.3099999999999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3"/>
    <s v="Ridgefield School District"/>
    <n v="5690"/>
    <s v="Wisdom Ridge Academy"/>
    <n v="0.29299999999999998"/>
    <s v="No"/>
    <n v="114.9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24"/>
    <s v="Ritzville School District"/>
    <n v="5303"/>
    <s v="Lind Ritzville Middle School"/>
    <n v="0.49080000000000001"/>
    <s v="No"/>
    <n v="93.42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4"/>
    <s v="Ritzville School District"/>
    <n v="2719"/>
    <s v="Ritzville Grade School"/>
    <n v="0.51659999999999995"/>
    <s v="Yes"/>
    <n v="153.36000000000001"/>
    <n v="0"/>
    <n v="153.36000000000001"/>
    <n v="1"/>
    <n v="1.04"/>
    <n v="153.36000000000001"/>
    <n v="0.45"/>
    <n v="72728"/>
    <n v="75419"/>
    <n v="32727.599999999999"/>
    <n v="2568.489999999998"/>
    <n v="13659.84"/>
    <n v="0.2298"/>
    <n v="0.22339999999999999"/>
    <n v="14241.53"/>
    <n v="588.27"/>
    <n v="131.41999999999999"/>
    <n v="719.68999999999994"/>
    <n v="50257.31"/>
  </r>
  <r>
    <x v="224"/>
    <s v="Ritzville School District"/>
    <n v="2132"/>
    <s v="Ritzville High School"/>
    <n v="0.37459999999999999"/>
    <s v="No"/>
    <n v="107.55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25"/>
    <s v="Riverside School District"/>
    <n v="2525"/>
    <s v="Chattaroy Elementary"/>
    <n v="0.50680000000000003"/>
    <s v="Yes"/>
    <n v="231.57"/>
    <n v="0"/>
    <n v="231.57"/>
    <n v="1"/>
    <n v="1"/>
    <n v="231.57"/>
    <n v="0.67900000000000005"/>
    <n v="72728"/>
    <n v="75419"/>
    <n v="49382.31"/>
    <n v="1827.1900000000023"/>
    <n v="13659.84"/>
    <n v="0.2298"/>
    <n v="0.22339999999999999"/>
    <n v="21031.279999999999"/>
    <n v="853.49"/>
    <n v="190.67"/>
    <n v="1044.1600000000001"/>
    <n v="73284.94"/>
  </r>
  <r>
    <x v="225"/>
    <s v="Riverside School District"/>
    <n v="1919"/>
    <s v="Independent Scholar"/>
    <n v="0.49340000000000001"/>
    <s v="No"/>
    <n v="103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25"/>
    <s v="Riverside School District"/>
    <n v="4033"/>
    <s v="Riverside Elementary"/>
    <n v="0.53759999999999997"/>
    <s v="Yes"/>
    <n v="397.43"/>
    <n v="0"/>
    <n v="397.43"/>
    <n v="1"/>
    <n v="1"/>
    <n v="397.43"/>
    <n v="1.1659999999999999"/>
    <n v="72728"/>
    <n v="75419"/>
    <n v="84800.85"/>
    <n v="3137.6999999999971"/>
    <n v="13659.84"/>
    <n v="0.2298"/>
    <n v="0.22339999999999999"/>
    <n v="36115.57"/>
    <n v="1465.64"/>
    <n v="327.42"/>
    <n v="1793.0600000000002"/>
    <n v="125847.18000000001"/>
  </r>
  <r>
    <x v="225"/>
    <s v="Riverside School District"/>
    <n v="4228"/>
    <s v="Riverside High School"/>
    <n v="0.42580000000000001"/>
    <s v="No"/>
    <n v="463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25"/>
    <s v="Riverside School District"/>
    <n v="3466"/>
    <s v="Riverside Middle School"/>
    <n v="0.50070000000000003"/>
    <s v="Yes"/>
    <n v="317.06"/>
    <n v="0"/>
    <n v="317.06"/>
    <n v="1"/>
    <n v="1"/>
    <n v="317.06"/>
    <n v="0.93"/>
    <n v="72728"/>
    <n v="75419"/>
    <n v="67637.039999999994"/>
    <n v="2502.6300000000047"/>
    <n v="13659.84"/>
    <n v="0.2298"/>
    <n v="0.22339999999999999"/>
    <n v="28805.73"/>
    <n v="1168.99"/>
    <n v="261.14999999999998"/>
    <n v="1430.1399999999999"/>
    <n v="100375.54"/>
  </r>
  <r>
    <x v="226"/>
    <s v="Riverview School District"/>
    <n v="2485"/>
    <s v="Carnation Elementary School"/>
    <n v="0.19040000000000001"/>
    <s v="No"/>
    <n v="337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3524"/>
    <s v="Cedarcrest High School"/>
    <n v="0.1111"/>
    <s v="No"/>
    <n v="932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3101"/>
    <s v="Cherry Valley Elementary School"/>
    <n v="0.1205"/>
    <s v="No"/>
    <n v="439.4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5244"/>
    <s v="Choice"/>
    <n v="0.2"/>
    <s v="No"/>
    <n v="14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1756"/>
    <s v="CLIP"/>
    <n v="0.1686"/>
    <s v="No"/>
    <n v="41.5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3006"/>
    <s v="Eagle Rock Multiage School"/>
    <n v="2.87E-2"/>
    <s v="No"/>
    <n v="58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1854"/>
    <s v="PARADE"/>
    <n v="9.4E-2"/>
    <s v="No"/>
    <n v="119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4332"/>
    <s v="Stillwater Elementary"/>
    <n v="0.1331"/>
    <s v="No"/>
    <n v="486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6"/>
    <s v="Riverview School District"/>
    <n v="4318"/>
    <s v="Tolt Middle School"/>
    <n v="0.16719999999999999"/>
    <s v="No"/>
    <n v="644.1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27"/>
    <s v="Rochester School District"/>
    <n v="3801"/>
    <s v="Grand Mound Elementary"/>
    <n v="0.55920000000000003"/>
    <s v="Yes"/>
    <n v="497.14"/>
    <n v="0"/>
    <n v="497.14"/>
    <n v="1"/>
    <n v="1"/>
    <n v="497.14"/>
    <n v="1.458"/>
    <n v="72728"/>
    <n v="75419"/>
    <n v="106037.42"/>
    <n v="3923.4799999999959"/>
    <n v="13659.84"/>
    <n v="0.2298"/>
    <n v="0.22339999999999999"/>
    <n v="45159.95"/>
    <n v="1832.68"/>
    <n v="409.42"/>
    <n v="2242.1"/>
    <n v="157362.94999999998"/>
  </r>
  <r>
    <x v="227"/>
    <s v="Rochester School District"/>
    <n v="1735"/>
    <s v="H.e.a.r.t. High School"/>
    <n v="0.56369999999999998"/>
    <s v="Yes"/>
    <n v="43.01"/>
    <n v="0"/>
    <n v="43.01"/>
    <n v="1"/>
    <n v="1"/>
    <n v="43.01"/>
    <n v="0.126"/>
    <n v="72728"/>
    <n v="75419"/>
    <n v="9163.73"/>
    <n v="339.06000000000131"/>
    <n v="13659.84"/>
    <n v="0.2298"/>
    <n v="0.22339999999999999"/>
    <n v="3902.71"/>
    <n v="158.38"/>
    <n v="35.380000000000003"/>
    <n v="193.76"/>
    <n v="13599.26"/>
  </r>
  <r>
    <x v="227"/>
    <s v="Rochester School District"/>
    <n v="4326"/>
    <s v="Rochester High School"/>
    <n v="0.46310000000000001"/>
    <s v="No"/>
    <n v="572.9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27"/>
    <s v="Rochester School District"/>
    <n v="3067"/>
    <s v="Rochester Middle School"/>
    <n v="0.54600000000000004"/>
    <s v="Yes"/>
    <n v="497.72"/>
    <n v="0"/>
    <n v="497.72"/>
    <n v="1"/>
    <n v="1"/>
    <n v="497.72"/>
    <n v="1.46"/>
    <n v="72728"/>
    <n v="75419"/>
    <n v="106182.88"/>
    <n v="3928.8600000000006"/>
    <n v="13659.84"/>
    <n v="0.2298"/>
    <n v="0.22339999999999999"/>
    <n v="45221.9"/>
    <n v="1835.2"/>
    <n v="409.98"/>
    <n v="2245.1800000000003"/>
    <n v="157578.82"/>
  </r>
  <r>
    <x v="227"/>
    <s v="Rochester School District"/>
    <n v="2527"/>
    <s v="Rochester Primary School"/>
    <n v="0.5212"/>
    <s v="Yes"/>
    <n v="499.44"/>
    <n v="0"/>
    <n v="499.44"/>
    <n v="1"/>
    <n v="1"/>
    <n v="499.44"/>
    <n v="1.4650000000000001"/>
    <n v="72728"/>
    <n v="75419"/>
    <n v="106546.52"/>
    <n v="3942.3199999999924"/>
    <n v="13659.84"/>
    <n v="0.2298"/>
    <n v="0.22339999999999999"/>
    <n v="45376.77"/>
    <n v="1841.48"/>
    <n v="411.39"/>
    <n v="2252.87"/>
    <n v="158118.47999999998"/>
  </r>
  <r>
    <x v="228"/>
    <s v="Roosevelt School District"/>
    <n v="3530"/>
    <s v="Roosevelt Elementary School"/>
    <n v="0"/>
    <s v="No"/>
    <n v="25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29"/>
    <s v="Rosalia School District"/>
    <n v="3204"/>
    <s v="Rosalia Elementary &amp; Secondary School"/>
    <n v="0.63429999999999997"/>
    <s v="Yes"/>
    <n v="149.51"/>
    <n v="0"/>
    <n v="149.51"/>
    <n v="1"/>
    <n v="1.04"/>
    <n v="149.51"/>
    <n v="0.439"/>
    <n v="72728"/>
    <n v="75419"/>
    <n v="31927.59"/>
    <n v="2505.7100000000028"/>
    <n v="13659.84"/>
    <n v="0.2298"/>
    <n v="0.22339999999999999"/>
    <n v="13893.41"/>
    <n v="573.89"/>
    <n v="128.21"/>
    <n v="702.1"/>
    <n v="49028.810000000005"/>
  </r>
  <r>
    <x v="230"/>
    <s v="Royal School District"/>
    <n v="3090"/>
    <s v="Red Rock Elementary"/>
    <n v="0.7752"/>
    <s v="Yes"/>
    <n v="496.71"/>
    <n v="0"/>
    <n v="496.71"/>
    <n v="1"/>
    <n v="1"/>
    <n v="496.71"/>
    <n v="1.4570000000000001"/>
    <n v="72728"/>
    <n v="75419"/>
    <n v="105964.7"/>
    <n v="3920.7799999999988"/>
    <n v="13659.84"/>
    <n v="0.2298"/>
    <n v="0.22339999999999999"/>
    <n v="45128.98"/>
    <n v="1831.42"/>
    <n v="409.14"/>
    <n v="2240.56"/>
    <n v="157255.01999999999"/>
  </r>
  <r>
    <x v="230"/>
    <s v="Royal School District"/>
    <n v="3516"/>
    <s v="Royal High School"/>
    <n v="0.74970000000000003"/>
    <s v="Yes"/>
    <n v="542.46"/>
    <n v="0"/>
    <n v="542.46"/>
    <n v="1"/>
    <n v="1"/>
    <n v="542.46"/>
    <n v="1.591"/>
    <n v="72728"/>
    <n v="75419"/>
    <n v="115710.25"/>
    <n v="4281.3800000000047"/>
    <n v="13659.84"/>
    <n v="0.2298"/>
    <n v="0.22339999999999999"/>
    <n v="49279.48"/>
    <n v="1999.86"/>
    <n v="446.77"/>
    <n v="2446.63"/>
    <n v="171717.74000000002"/>
  </r>
  <r>
    <x v="230"/>
    <s v="Royal School District"/>
    <n v="5388"/>
    <s v="Royal Intermediate School"/>
    <n v="0.79290000000000005"/>
    <s v="Yes"/>
    <n v="406.79"/>
    <n v="0"/>
    <n v="406.79"/>
    <n v="1"/>
    <n v="1"/>
    <n v="406.79"/>
    <n v="1.1930000000000001"/>
    <n v="72728"/>
    <n v="75419"/>
    <n v="86764.5"/>
    <n v="3210.3699999999953"/>
    <n v="13659.84"/>
    <n v="0.2298"/>
    <n v="0.22339999999999999"/>
    <n v="36951.870000000003"/>
    <n v="1499.58"/>
    <n v="335.01"/>
    <n v="1834.59"/>
    <n v="128761.32999999999"/>
  </r>
  <r>
    <x v="230"/>
    <s v="Royal School District"/>
    <n v="3620"/>
    <s v="Royal Middle School"/>
    <n v="0.76539999999999997"/>
    <s v="Yes"/>
    <n v="286.57"/>
    <n v="0"/>
    <n v="286.57"/>
    <n v="1"/>
    <n v="1"/>
    <n v="286.57"/>
    <n v="0.84099999999999997"/>
    <n v="72728"/>
    <n v="75419"/>
    <n v="61164.25"/>
    <n v="2263.1299999999974"/>
    <n v="13659.84"/>
    <n v="0.2298"/>
    <n v="0.22339999999999999"/>
    <n v="26049.05"/>
    <n v="1057.1199999999999"/>
    <n v="236.16"/>
    <n v="1293.28"/>
    <n v="90769.709999999992"/>
  </r>
  <r>
    <x v="231"/>
    <s v="San Juan Island School District"/>
    <n v="2520"/>
    <s v="Friday Harbor Elementary School"/>
    <n v="0.32840000000000003"/>
    <s v="No"/>
    <n v="315.8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1"/>
    <s v="San Juan Island School District"/>
    <n v="2879"/>
    <s v="Friday Harbor High School"/>
    <n v="0.35720000000000002"/>
    <s v="No"/>
    <n v="243.0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1"/>
    <s v="San Juan Island School District"/>
    <n v="3011"/>
    <s v="Friday Harbor Middle School"/>
    <n v="0.41570000000000001"/>
    <s v="No"/>
    <n v="172.8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1"/>
    <s v="San Juan Island School District"/>
    <n v="1963"/>
    <s v="Griffin Bay School"/>
    <n v="0.37540000000000001"/>
    <s v="No"/>
    <n v="43.7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1"/>
    <s v="San Juan Island School District"/>
    <n v="5559"/>
    <s v="Griffin Bay School Open Doors"/>
    <n v="0.1333"/>
    <s v="No"/>
    <n v="2.430000000000000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2"/>
    <s v="Satsop School District"/>
    <n v="2010"/>
    <s v="Satsop Elementary"/>
    <n v="0.55600000000000005"/>
    <s v="Yes"/>
    <n v="53"/>
    <n v="0"/>
    <n v="53"/>
    <n v="1"/>
    <n v="1"/>
    <n v="53"/>
    <n v="0.155"/>
    <n v="72728"/>
    <n v="75419"/>
    <n v="11272.84"/>
    <n v="417.11000000000058"/>
    <n v="13659.84"/>
    <n v="0.2298"/>
    <n v="0.22339999999999999"/>
    <n v="4800.96"/>
    <n v="194.83"/>
    <n v="43.53"/>
    <n v="238.36"/>
    <n v="16729.27"/>
  </r>
  <r>
    <x v="233"/>
    <s v="Seattle Public Schools"/>
    <n v="2138"/>
    <s v="Adams Elementary School"/>
    <n v="9.7100000000000006E-2"/>
    <s v="No"/>
    <n v="318.1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774"/>
    <s v="Aki Kurose Middle School"/>
    <n v="0.58660000000000001"/>
    <s v="Yes"/>
    <n v="780.66"/>
    <n v="0"/>
    <n v="780.66"/>
    <n v="1.18"/>
    <n v="1.18"/>
    <n v="780.66"/>
    <n v="2.29"/>
    <n v="72728"/>
    <n v="75419"/>
    <n v="196525.6"/>
    <n v="7271.6199999999953"/>
    <n v="13659.84"/>
    <n v="0.2298"/>
    <n v="0.22339999999999999"/>
    <n v="78067.100000000006"/>
    <n v="3396.62"/>
    <n v="758.8"/>
    <n v="4155.42"/>
    <n v="286019.74"/>
  </r>
  <r>
    <x v="233"/>
    <s v="Seattle Public Schools"/>
    <n v="2181"/>
    <s v="Alki Elementary School"/>
    <n v="9.64E-2"/>
    <s v="No"/>
    <n v="295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730"/>
    <s v="Arbor Heights Elementary School"/>
    <n v="0.16569999999999999"/>
    <s v="No"/>
    <n v="4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717"/>
    <s v="B F Day Elementary School"/>
    <n v="0.14230000000000001"/>
    <s v="No"/>
    <n v="355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07"/>
    <s v="Bailey Gatzert Elementary School"/>
    <n v="0.66090000000000004"/>
    <s v="Yes"/>
    <n v="319.43"/>
    <n v="0"/>
    <n v="319.43"/>
    <n v="1.18"/>
    <n v="1.18"/>
    <n v="319.43"/>
    <n v="0.93700000000000006"/>
    <n v="72728"/>
    <n v="75419"/>
    <n v="80412.44"/>
    <n v="2975.3300000000017"/>
    <n v="13659.84"/>
    <n v="0.2298"/>
    <n v="0.22339999999999999"/>
    <n v="31942.74"/>
    <n v="1389.8"/>
    <n v="310.48"/>
    <n v="1700.28"/>
    <n v="117030.79000000001"/>
  </r>
  <r>
    <x v="233"/>
    <s v="Seattle Public Schools"/>
    <n v="2220"/>
    <s v="Ballard High School"/>
    <n v="9.3600000000000003E-2"/>
    <s v="No"/>
    <n v="1567.6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70"/>
    <s v="Beacon Hill International School"/>
    <n v="0.46949999999999997"/>
    <s v="No"/>
    <n v="345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406"/>
    <s v="Bridges Transition"/>
    <n v="0.49990000000000001"/>
    <s v="No"/>
    <n v="125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209"/>
    <s v="Broadview-Thomson K-8 School"/>
    <n v="0.55069999999999997"/>
    <s v="Yes"/>
    <n v="514.07000000000005"/>
    <n v="0"/>
    <n v="514.07000000000005"/>
    <n v="1.18"/>
    <n v="1.18"/>
    <n v="514.07000000000005"/>
    <n v="1.508"/>
    <n v="72728"/>
    <n v="75419"/>
    <n v="129415.11"/>
    <n v="4788.4799999999959"/>
    <n v="13659.84"/>
    <n v="0.2298"/>
    <n v="0.22339999999999999"/>
    <n v="51408.38"/>
    <n v="2236.73"/>
    <n v="499.69"/>
    <n v="2736.42"/>
    <n v="188348.38999999998"/>
  </r>
  <r>
    <x v="233"/>
    <s v="Seattle Public Schools"/>
    <n v="2372"/>
    <s v="Bryant Elementary School"/>
    <n v="3.7100000000000001E-2"/>
    <s v="No"/>
    <n v="480.4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649"/>
    <s v="Cascade Parent Partnership Program"/>
    <n v="0.2306"/>
    <s v="No"/>
    <n v="348.2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292"/>
    <s v="Cascadia Elementary"/>
    <n v="5.1200000000000002E-2"/>
    <s v="No"/>
    <n v="474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838"/>
    <s v="Catharine Blaine K-8 School"/>
    <n v="3.9E-2"/>
    <s v="No"/>
    <n v="451.6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487"/>
    <s v="Cedar Park Elementary School"/>
    <n v="0.1686"/>
    <s v="No"/>
    <n v="203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096"/>
    <s v="Chief Sealth International High School"/>
    <n v="0.6079"/>
    <s v="Yes"/>
    <n v="1239.23"/>
    <n v="0"/>
    <n v="1239.23"/>
    <n v="1.18"/>
    <n v="1.18"/>
    <n v="1239.23"/>
    <n v="3.6349999999999998"/>
    <n v="72728"/>
    <n v="75419"/>
    <n v="311952.21000000002"/>
    <n v="11542.509999999951"/>
    <n v="13659.84"/>
    <n v="0.2298"/>
    <n v="0.22339999999999999"/>
    <n v="123918.73"/>
    <n v="5391.58"/>
    <n v="1204.48"/>
    <n v="6596.0599999999995"/>
    <n v="454009.50999999995"/>
  </r>
  <r>
    <x v="233"/>
    <s v="Seattle Public Schools"/>
    <n v="2392"/>
    <s v="Cleveland High School STEM"/>
    <n v="0.53320000000000001"/>
    <s v="Yes"/>
    <n v="888.2"/>
    <n v="0"/>
    <n v="888.2"/>
    <n v="1.18"/>
    <n v="1.18"/>
    <n v="888.2"/>
    <n v="2.605"/>
    <n v="72728"/>
    <n v="75419"/>
    <n v="223558.6"/>
    <n v="8271.859999999986"/>
    <n v="13659.84"/>
    <n v="0.2298"/>
    <n v="0.22339999999999999"/>
    <n v="88805.58"/>
    <n v="3863.84"/>
    <n v="863.18"/>
    <n v="4727.0200000000004"/>
    <n v="325363.06"/>
  </r>
  <r>
    <x v="233"/>
    <s v="Seattle Public Schools"/>
    <n v="2199"/>
    <s v="Concord International School"/>
    <n v="0.60899999999999999"/>
    <s v="Yes"/>
    <n v="286.43"/>
    <n v="0"/>
    <n v="286.43"/>
    <n v="1.18"/>
    <n v="1.18"/>
    <n v="286.43"/>
    <n v="0.84"/>
    <n v="72728"/>
    <n v="75419"/>
    <n v="72087.990000000005"/>
    <n v="2667.3199999999924"/>
    <n v="13659.84"/>
    <n v="0.2298"/>
    <n v="0.22339999999999999"/>
    <n v="28635.96"/>
    <n v="1245.92"/>
    <n v="278.33999999999997"/>
    <n v="1524.26"/>
    <n v="104915.53"/>
  </r>
  <r>
    <x v="233"/>
    <s v="Seattle Public Schools"/>
    <n v="2450"/>
    <s v="Daniel Bagley Elementary School"/>
    <n v="0.13159999999999999"/>
    <s v="No"/>
    <n v="319.70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839"/>
    <s v="David T. Denny International Middle School"/>
    <n v="0.5917"/>
    <s v="Yes"/>
    <n v="812.2"/>
    <n v="0"/>
    <n v="812.2"/>
    <n v="1.18"/>
    <n v="1.18"/>
    <n v="812.2"/>
    <n v="2.3820000000000001"/>
    <n v="72728"/>
    <n v="75419"/>
    <n v="204420.95"/>
    <n v="7563.7599999999802"/>
    <n v="13659.84"/>
    <n v="0.2298"/>
    <n v="0.22339999999999999"/>
    <n v="81203.42"/>
    <n v="3533.08"/>
    <n v="789.29"/>
    <n v="4322.37"/>
    <n v="297510.5"/>
  </r>
  <r>
    <x v="233"/>
    <s v="Seattle Public Schools"/>
    <n v="3803"/>
    <s v="Dearborn Park International School"/>
    <n v="0.50190000000000001"/>
    <s v="Yes"/>
    <n v="306.43"/>
    <n v="0"/>
    <n v="306.43"/>
    <n v="1.18"/>
    <n v="1.18"/>
    <n v="306.43"/>
    <n v="0.89900000000000002"/>
    <n v="72728"/>
    <n v="75419"/>
    <n v="77151.320000000007"/>
    <n v="2854.6599999999889"/>
    <n v="13659.84"/>
    <n v="0.2298"/>
    <n v="0.22339999999999999"/>
    <n v="30647.3"/>
    <n v="1333.43"/>
    <n v="297.89"/>
    <n v="1631.3200000000002"/>
    <n v="112284.6"/>
  </r>
  <r>
    <x v="233"/>
    <s v="Seattle Public Schools"/>
    <n v="5488"/>
    <s v="Decatur Elementary School"/>
    <n v="2.7199999999999998E-2"/>
    <s v="No"/>
    <n v="208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21"/>
    <s v="Dunlap Elementary School"/>
    <n v="0.62649999999999995"/>
    <s v="Yes"/>
    <n v="239.86"/>
    <n v="0"/>
    <n v="239.86"/>
    <n v="1.18"/>
    <n v="1.18"/>
    <n v="239.86"/>
    <n v="0.70399999999999996"/>
    <n v="72728"/>
    <n v="75419"/>
    <n v="60416.6"/>
    <n v="2235.4700000000012"/>
    <n v="13659.84"/>
    <n v="0.2298"/>
    <n v="0.22339999999999999"/>
    <n v="23999.67"/>
    <n v="1044.2"/>
    <n v="233.27"/>
    <n v="1277.47"/>
    <n v="87929.209999999992"/>
  </r>
  <r>
    <x v="233"/>
    <s v="Seattle Public Schools"/>
    <n v="2729"/>
    <s v="Eckstein Middle School"/>
    <n v="0.1472"/>
    <s v="No"/>
    <n v="1047.61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18"/>
    <s v="Emerson Elementary School"/>
    <n v="0.64380000000000004"/>
    <s v="Yes"/>
    <n v="313.14"/>
    <n v="0"/>
    <n v="313.14"/>
    <n v="1.18"/>
    <n v="1.18"/>
    <n v="313.14"/>
    <n v="0.91900000000000004"/>
    <n v="72728"/>
    <n v="75419"/>
    <n v="78867.7"/>
    <n v="2918.1699999999983"/>
    <n v="13659.84"/>
    <n v="0.2298"/>
    <n v="0.22339999999999999"/>
    <n v="31329.11"/>
    <n v="1363.1"/>
    <n v="304.52"/>
    <n v="1667.62"/>
    <n v="114782.59999999999"/>
  </r>
  <r>
    <x v="233"/>
    <s v="Seattle Public Schools"/>
    <n v="3518"/>
    <s v="Fairmount Park Elementary School"/>
    <n v="0.15260000000000001"/>
    <s v="No"/>
    <n v="416.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82"/>
    <s v="Franklin High School"/>
    <n v="0.62539999999999996"/>
    <s v="Yes"/>
    <n v="1188.47"/>
    <n v="0"/>
    <n v="1188.47"/>
    <n v="1.18"/>
    <n v="1.18"/>
    <n v="1188.47"/>
    <n v="3.4860000000000002"/>
    <n v="72728"/>
    <n v="75419"/>
    <n v="299165.17"/>
    <n v="11069.380000000005"/>
    <n v="13659.84"/>
    <n v="0.2298"/>
    <n v="0.22339999999999999"/>
    <n v="118839.26"/>
    <n v="5170.58"/>
    <n v="1155.1099999999999"/>
    <n v="6325.69"/>
    <n v="435399.5"/>
  </r>
  <r>
    <x v="233"/>
    <s v="Seattle Public Schools"/>
    <n v="2090"/>
    <s v="Frantz Coe Elementary School"/>
    <n v="5.7500000000000002E-2"/>
    <s v="No"/>
    <n v="455.7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06"/>
    <s v="Garfield High School"/>
    <n v="0.33850000000000002"/>
    <s v="No"/>
    <n v="1598.1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39"/>
    <s v="Gatewood Elementary School"/>
    <n v="0.1235"/>
    <s v="No"/>
    <n v="370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429"/>
    <s v="Genesee Hill Elementary"/>
    <n v="7.7200000000000005E-2"/>
    <s v="No"/>
    <n v="519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378"/>
    <s v="Graham Hill Elementary School"/>
    <n v="0.48380000000000001"/>
    <s v="Yes"/>
    <n v="263.14"/>
    <n v="0"/>
    <n v="263.14"/>
    <n v="1.18"/>
    <n v="1.18"/>
    <n v="263.14"/>
    <n v="0.77200000000000002"/>
    <n v="72728"/>
    <n v="75419"/>
    <n v="66252.3"/>
    <n v="2451.3899999999994"/>
    <n v="13659.84"/>
    <n v="0.2298"/>
    <n v="0.22339999999999999"/>
    <n v="26317.82"/>
    <n v="1145.06"/>
    <n v="255.81"/>
    <n v="1400.87"/>
    <n v="96422.37999999999"/>
  </r>
  <r>
    <x v="233"/>
    <s v="Seattle Public Schools"/>
    <n v="2061"/>
    <s v="Green Lake Elementary School"/>
    <n v="0.1326"/>
    <s v="No"/>
    <n v="33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23"/>
    <s v="Greenwood Elementary School"/>
    <n v="8.5300000000000001E-2"/>
    <s v="No"/>
    <n v="320.6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71"/>
    <s v="Hamilton International Middle School"/>
    <n v="9.35E-2"/>
    <s v="No"/>
    <n v="923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4248"/>
    <s v="Hawthorne Elementary School - Seattle"/>
    <n v="0.3"/>
    <s v="No"/>
    <n v="362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175"/>
    <s v="Hazel Wolf K-8"/>
    <n v="0.18229999999999999"/>
    <s v="No"/>
    <n v="721.6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269"/>
    <s v="Highland Park Elementary School"/>
    <n v="0.5585"/>
    <s v="Yes"/>
    <n v="286.45"/>
    <n v="0"/>
    <n v="286.45"/>
    <n v="1.18"/>
    <n v="1.18"/>
    <n v="286.45"/>
    <n v="0.84"/>
    <n v="72728"/>
    <n v="75419"/>
    <n v="72087.990000000005"/>
    <n v="2667.3199999999924"/>
    <n v="13659.84"/>
    <n v="0.2298"/>
    <n v="0.22339999999999999"/>
    <n v="28635.96"/>
    <n v="1245.92"/>
    <n v="278.33999999999997"/>
    <n v="1524.26"/>
    <n v="104915.53"/>
  </r>
  <r>
    <x v="233"/>
    <s v="Seattle Public Schools"/>
    <n v="3276"/>
    <s v="Ingraham High School"/>
    <n v="0.28370000000000001"/>
    <s v="No"/>
    <n v="1415.5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405"/>
    <s v="Interagency Open Doors"/>
    <n v="0.48"/>
    <s v="No"/>
    <n v="52.6900000000000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1635"/>
    <s v="Interagency Programs"/>
    <n v="0.68169999999999997"/>
    <s v="Yes"/>
    <n v="219.41"/>
    <n v="0"/>
    <n v="219.41"/>
    <n v="1.18"/>
    <n v="1.18"/>
    <n v="219.41"/>
    <n v="0.64400000000000002"/>
    <n v="72728"/>
    <n v="75419"/>
    <n v="55267.46"/>
    <n v="2044.9500000000044"/>
    <n v="13659.84"/>
    <n v="0.2298"/>
    <n v="0.22339999999999999"/>
    <n v="21954.240000000002"/>
    <n v="955.21"/>
    <n v="213.39"/>
    <n v="1168.5999999999999"/>
    <n v="80435.25"/>
  </r>
  <r>
    <x v="233"/>
    <s v="Seattle Public Schools"/>
    <n v="5351"/>
    <s v="Jane Addams Middle School"/>
    <n v="0.30680000000000002"/>
    <s v="No"/>
    <n v="881.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63"/>
    <s v="John Hay Elementary School"/>
    <n v="0.15110000000000001"/>
    <s v="No"/>
    <n v="271.6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43"/>
    <s v="John Muir Elementary School"/>
    <n v="0.53669999999999995"/>
    <s v="Yes"/>
    <n v="320.70999999999998"/>
    <n v="0"/>
    <n v="320.70999999999998"/>
    <n v="1.18"/>
    <n v="1.18"/>
    <n v="320.70999999999998"/>
    <n v="0.94099999999999995"/>
    <n v="72728"/>
    <n v="75419"/>
    <n v="80755.72"/>
    <n v="2988.0299999999988"/>
    <n v="13659.84"/>
    <n v="0.2298"/>
    <n v="0.22339999999999999"/>
    <n v="32079.1"/>
    <n v="1395.73"/>
    <n v="311.81"/>
    <n v="1707.54"/>
    <n v="117530.39"/>
  </r>
  <r>
    <x v="233"/>
    <s v="Seattle Public Schools"/>
    <n v="2975"/>
    <s v="John Rogers Elementary School"/>
    <n v="0.3629"/>
    <s v="No"/>
    <n v="254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81"/>
    <s v="John Stanford International School"/>
    <n v="6.7000000000000004E-2"/>
    <s v="No"/>
    <n v="430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478"/>
    <s v="Kimball Elementary School"/>
    <n v="0.39489999999999997"/>
    <s v="No"/>
    <n v="376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733"/>
    <s v="Lafayette Elementary School"/>
    <n v="0.1333"/>
    <s v="No"/>
    <n v="468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437"/>
    <s v="Laurelhurst Elementary School"/>
    <n v="0.2747"/>
    <s v="No"/>
    <n v="273.9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83"/>
    <s v="Lawton Elementary School"/>
    <n v="5.6599999999999998E-2"/>
    <s v="No"/>
    <n v="33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21"/>
    <s v="Leschi Elementary School"/>
    <n v="0.42359999999999998"/>
    <s v="No"/>
    <n v="278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874"/>
    <s v="Licton Springs K-8"/>
    <n v="0.497"/>
    <s v="Yes"/>
    <n v="96.43"/>
    <n v="0"/>
    <n v="96.43"/>
    <n v="1.18"/>
    <n v="1.18"/>
    <n v="96.43"/>
    <n v="0.28299999999999997"/>
    <n v="72728"/>
    <n v="75419"/>
    <n v="24286.79"/>
    <n v="898.62999999999738"/>
    <n v="13659.84"/>
    <n v="0.2298"/>
    <n v="0.22339999999999999"/>
    <n v="9647.59"/>
    <n v="419.76"/>
    <n v="93.77"/>
    <n v="513.53"/>
    <n v="35346.54"/>
  </r>
  <r>
    <x v="233"/>
    <s v="Seattle Public Schools"/>
    <n v="5566"/>
    <s v="Lincoln High School"/>
    <n v="9.2799999999999994E-2"/>
    <s v="No"/>
    <n v="1639.2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276"/>
    <s v="Louisa Boren STEM K-8"/>
    <n v="0.32250000000000001"/>
    <s v="No"/>
    <n v="471.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714"/>
    <s v="Lowell Elementary School"/>
    <n v="0.57420000000000004"/>
    <s v="Yes"/>
    <n v="321.70999999999998"/>
    <n v="0"/>
    <n v="321.70999999999998"/>
    <n v="1.18"/>
    <n v="1.18"/>
    <n v="321.70999999999998"/>
    <n v="0.94399999999999995"/>
    <n v="72728"/>
    <n v="75419"/>
    <n v="81013.17"/>
    <n v="2997.5599999999977"/>
    <n v="13659.84"/>
    <n v="0.2298"/>
    <n v="0.22339999999999999"/>
    <n v="32181.37"/>
    <n v="1400.18"/>
    <n v="312.8"/>
    <n v="1712.98"/>
    <n v="117905.07999999999"/>
  </r>
  <r>
    <x v="233"/>
    <s v="Seattle Public Schools"/>
    <n v="2462"/>
    <s v="Loyal Heights Elementary School"/>
    <n v="8.0500000000000002E-2"/>
    <s v="No"/>
    <n v="5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435"/>
    <s v="Madison Middle School"/>
    <n v="0.16869999999999999"/>
    <s v="No"/>
    <n v="983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69"/>
    <s v="Madrona K-5 School"/>
    <n v="0.41670000000000001"/>
    <s v="No"/>
    <n v="214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565"/>
    <s v="Magnolia Elementary"/>
    <n v="9.5200000000000007E-2"/>
    <s v="No"/>
    <n v="318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53"/>
    <s v="Maple Elementary School"/>
    <n v="0.48"/>
    <s v="No"/>
    <n v="43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89"/>
    <s v="Martin Luther King Jr. Elementary School"/>
    <n v="0.63119999999999998"/>
    <s v="Yes"/>
    <n v="243.29"/>
    <n v="0"/>
    <n v="243.29"/>
    <n v="1.18"/>
    <n v="1.18"/>
    <n v="243.29"/>
    <n v="0.71399999999999997"/>
    <n v="72728"/>
    <n v="75419"/>
    <n v="61274.79"/>
    <n v="2267.2299999999959"/>
    <n v="13659.84"/>
    <n v="0.2298"/>
    <n v="0.22339999999999999"/>
    <n v="24340.57"/>
    <n v="1059.03"/>
    <n v="236.59"/>
    <n v="1295.6199999999999"/>
    <n v="89178.209999999992"/>
  </r>
  <r>
    <x v="233"/>
    <s v="Seattle Public Schools"/>
    <n v="3517"/>
    <s v="McClure Middle School"/>
    <n v="0.15959999999999999"/>
    <s v="No"/>
    <n v="426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203"/>
    <s v="McDonald International School"/>
    <n v="3.04E-2"/>
    <s v="No"/>
    <n v="458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201"/>
    <s v="McGilvra Elementary School"/>
    <n v="7.7399999999999997E-2"/>
    <s v="No"/>
    <n v="221.1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485"/>
    <s v="Meany Middle School"/>
    <n v="0.4602"/>
    <s v="No"/>
    <n v="506.6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095"/>
    <s v="Mercer International Middle School"/>
    <n v="0.60099999999999998"/>
    <s v="Yes"/>
    <n v="857.94"/>
    <n v="0"/>
    <n v="857.94"/>
    <n v="1.18"/>
    <n v="1.18"/>
    <n v="857.94"/>
    <n v="2.5169999999999999"/>
    <n v="72728"/>
    <n v="75419"/>
    <n v="216006.52"/>
    <n v="7992.4400000000023"/>
    <n v="13659.84"/>
    <n v="0.2298"/>
    <n v="0.22339999999999999"/>
    <n v="85805.63"/>
    <n v="3733.32"/>
    <n v="834.02"/>
    <n v="4567.34"/>
    <n v="314371.93000000005"/>
  </r>
  <r>
    <x v="233"/>
    <s v="Seattle Public Schools"/>
    <n v="1547"/>
    <s v="Middle College High School"/>
    <n v="0.41970000000000002"/>
    <s v="No"/>
    <n v="97.9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322"/>
    <s v="Montlake Elementary School"/>
    <n v="5.7500000000000002E-2"/>
    <s v="No"/>
    <n v="182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479"/>
    <s v="Nathan Hale High School"/>
    <n v="0.33110000000000001"/>
    <s v="No"/>
    <n v="1075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218"/>
    <s v="North Beach Elementary School"/>
    <n v="9.2299999999999993E-2"/>
    <s v="No"/>
    <n v="339.8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027"/>
    <s v="Northgate Elementary School"/>
    <n v="0.60599999999999998"/>
    <s v="Yes"/>
    <n v="187.57"/>
    <n v="0"/>
    <n v="187.57"/>
    <n v="1.18"/>
    <n v="1.18"/>
    <n v="187.57"/>
    <n v="0.55000000000000004"/>
    <n v="72728"/>
    <n v="75419"/>
    <n v="47200.47"/>
    <n v="1746.4599999999991"/>
    <n v="13659.84"/>
    <n v="0.2298"/>
    <n v="0.22339999999999999"/>
    <n v="18749.740000000002"/>
    <n v="815.78"/>
    <n v="182.25"/>
    <n v="998.03"/>
    <n v="68694.700000000012"/>
  </r>
  <r>
    <x v="233"/>
    <s v="Seattle Public Schools"/>
    <n v="3868"/>
    <s v="Nova High School"/>
    <n v="0.28999999999999998"/>
    <s v="No"/>
    <n v="270.7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976"/>
    <s v="Olympic Hills Elementary School"/>
    <n v="0.49619999999999997"/>
    <s v="Yes"/>
    <n v="451.43"/>
    <n v="0"/>
    <n v="451.43"/>
    <n v="1.18"/>
    <n v="1.18"/>
    <n v="451.43"/>
    <n v="1.3240000000000001"/>
    <n v="72728"/>
    <n v="75419"/>
    <n v="113624.41"/>
    <n v="4204.1999999999971"/>
    <n v="13659.84"/>
    <n v="0.2298"/>
    <n v="0.22339999999999999"/>
    <n v="45135.74"/>
    <n v="1963.81"/>
    <n v="438.72"/>
    <n v="2402.5299999999997"/>
    <n v="165366.87999999998"/>
  </r>
  <r>
    <x v="233"/>
    <s v="Seattle Public Schools"/>
    <n v="2256"/>
    <s v="Olympic View Elementary School"/>
    <n v="0.33090000000000003"/>
    <s v="No"/>
    <n v="358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4065"/>
    <s v="Orca K-8 School"/>
    <n v="0.34089999999999998"/>
    <s v="No"/>
    <n v="396.4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1620"/>
    <s v="Pathfinder K-8 School"/>
    <n v="0.11459999999999999"/>
    <s v="No"/>
    <n v="463.6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046"/>
    <s v="Private School Services"/>
    <n v="0.14710000000000001"/>
    <s v="No"/>
    <n v="104.419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204"/>
    <s v="Queen Anne Elementary"/>
    <n v="0.1643"/>
    <s v="No"/>
    <n v="20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327"/>
    <s v="Rainier Beach High School"/>
    <n v="0.72899999999999998"/>
    <s v="Yes"/>
    <n v="775.82"/>
    <n v="0"/>
    <n v="775.82"/>
    <n v="1.18"/>
    <n v="1.18"/>
    <n v="775.82"/>
    <n v="2.2759999999999998"/>
    <n v="72728"/>
    <n v="75419"/>
    <n v="195324.14"/>
    <n v="7227.1599999999744"/>
    <n v="13659.84"/>
    <n v="0.2298"/>
    <n v="0.22339999999999999"/>
    <n v="77589.83"/>
    <n v="3375.85"/>
    <n v="754.16"/>
    <n v="4130.01"/>
    <n v="284271.14"/>
  </r>
  <r>
    <x v="233"/>
    <s v="Seattle Public Schools"/>
    <n v="3380"/>
    <s v="Rainier View Elementary School"/>
    <n v="0.59709999999999996"/>
    <s v="Yes"/>
    <n v="239.71"/>
    <n v="0"/>
    <n v="239.71"/>
    <n v="1.18"/>
    <n v="1.18"/>
    <n v="239.71"/>
    <n v="0.70299999999999996"/>
    <n v="72728"/>
    <n v="75419"/>
    <n v="60330.79"/>
    <n v="2232.2900000000009"/>
    <n v="13659.84"/>
    <n v="0.2298"/>
    <n v="0.22339999999999999"/>
    <n v="23965.58"/>
    <n v="1042.72"/>
    <n v="232.94"/>
    <n v="1275.6600000000001"/>
    <n v="87804.32"/>
  </r>
  <r>
    <x v="233"/>
    <s v="Seattle Public Schools"/>
    <n v="2120"/>
    <s v="Rising Star Elementary School"/>
    <n v="0.67869999999999997"/>
    <s v="Yes"/>
    <n v="306.70999999999998"/>
    <n v="0"/>
    <n v="306.70999999999998"/>
    <n v="1.18"/>
    <n v="1.18"/>
    <n v="306.70999999999998"/>
    <n v="0.9"/>
    <n v="72728"/>
    <n v="75419"/>
    <n v="77237.14"/>
    <n v="2857.8399999999965"/>
    <n v="13659.84"/>
    <n v="0.2298"/>
    <n v="0.22339999999999999"/>
    <n v="30681.39"/>
    <n v="1334.92"/>
    <n v="298.22000000000003"/>
    <n v="1633.14"/>
    <n v="112409.51"/>
  </r>
  <r>
    <x v="233"/>
    <s v="Seattle Public Schools"/>
    <n v="5486"/>
    <s v="Robert Eagle Staff Middle School"/>
    <n v="0.2671"/>
    <s v="No"/>
    <n v="679.6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285"/>
    <s v="Roosevelt High School"/>
    <n v="0.1149"/>
    <s v="No"/>
    <n v="1504.0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157"/>
    <s v="Roxhill Elementary School"/>
    <n v="0.5292"/>
    <s v="Yes"/>
    <n v="246.25"/>
    <n v="0"/>
    <n v="246.25"/>
    <n v="1.18"/>
    <n v="1.18"/>
    <n v="246.25"/>
    <n v="0.72199999999999998"/>
    <n v="72728"/>
    <n v="75419"/>
    <n v="61961.35"/>
    <n v="2292.6200000000026"/>
    <n v="13659.84"/>
    <n v="0.2298"/>
    <n v="0.22339999999999999"/>
    <n v="24613.29"/>
    <n v="1070.9000000000001"/>
    <n v="239.24"/>
    <n v="1310.1400000000001"/>
    <n v="90177.400000000009"/>
  </r>
  <r>
    <x v="233"/>
    <s v="Seattle Public Schools"/>
    <n v="3028"/>
    <s v="Sacajawea Elementary School"/>
    <n v="0.23269999999999999"/>
    <s v="No"/>
    <n v="199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1796"/>
    <s v="Salmon Bay K-8 School"/>
    <n v="9.3899999999999997E-2"/>
    <s v="No"/>
    <n v="660.5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5205"/>
    <s v="Sand Point Elementary"/>
    <n v="0.40939999999999999"/>
    <s v="No"/>
    <n v="160.5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665"/>
    <s v="Sanislo Elementary School"/>
    <n v="0.52610000000000001"/>
    <s v="Yes"/>
    <n v="178.14"/>
    <n v="0"/>
    <n v="178.14"/>
    <n v="1.18"/>
    <n v="1.18"/>
    <n v="178.14"/>
    <n v="0.52300000000000002"/>
    <n v="72728"/>
    <n v="75419"/>
    <n v="44883.360000000001"/>
    <n v="1660.7200000000012"/>
    <n v="13659.84"/>
    <n v="0.2298"/>
    <n v="0.22339999999999999"/>
    <n v="17829.3"/>
    <n v="775.73"/>
    <n v="173.3"/>
    <n v="949.03"/>
    <n v="65322.41"/>
  </r>
  <r>
    <x v="233"/>
    <s v="Seattle Public Schools"/>
    <n v="1596"/>
    <s v="Seattle World School"/>
    <n v="0.73260000000000003"/>
    <s v="Yes"/>
    <n v="190.20000000000002"/>
    <n v="0"/>
    <n v="190.20000000000002"/>
    <n v="1.18"/>
    <n v="1.18"/>
    <n v="190.20000000000002"/>
    <n v="0.55800000000000005"/>
    <n v="72728"/>
    <n v="75419"/>
    <n v="47887.02"/>
    <n v="1771.8700000000026"/>
    <n v="13659.84"/>
    <n v="0.2298"/>
    <n v="0.22339999999999999"/>
    <n v="19022.46"/>
    <n v="827.65"/>
    <n v="184.9"/>
    <n v="1012.55"/>
    <n v="69693.900000000009"/>
  </r>
  <r>
    <x v="233"/>
    <s v="Seattle Public Schools"/>
    <n v="3778"/>
    <s v="South Lake High School"/>
    <n v="0.63570000000000004"/>
    <s v="Yes"/>
    <n v="31.28"/>
    <n v="0"/>
    <n v="31.28"/>
    <n v="1.18"/>
    <n v="1.18"/>
    <n v="31.28"/>
    <n v="9.1999999999999998E-2"/>
    <n v="72728"/>
    <n v="75419"/>
    <n v="7895.35"/>
    <n v="292.13999999999942"/>
    <n v="13659.84"/>
    <n v="0.2298"/>
    <n v="0.22339999999999999"/>
    <n v="3136.32"/>
    <n v="136.46"/>
    <n v="30.49"/>
    <n v="166.95000000000002"/>
    <n v="11490.76"/>
  </r>
  <r>
    <x v="233"/>
    <s v="Seattle Public Schools"/>
    <n v="4218"/>
    <s v="South Shore PK-8 School"/>
    <n v="0.63629999999999998"/>
    <s v="Yes"/>
    <n v="561.77"/>
    <n v="0"/>
    <n v="561.77"/>
    <n v="1.18"/>
    <n v="1.18"/>
    <n v="561.77"/>
    <n v="1.6479999999999999"/>
    <n v="72728"/>
    <n v="75419"/>
    <n v="141429.78"/>
    <n v="5233.0199999999895"/>
    <n v="13659.84"/>
    <n v="0.2298"/>
    <n v="0.22339999999999999"/>
    <n v="56181.04"/>
    <n v="2444.38"/>
    <n v="546.07000000000005"/>
    <n v="2990.4500000000003"/>
    <n v="205834.29"/>
  </r>
  <r>
    <x v="233"/>
    <s v="Seattle Public Schools"/>
    <n v="2080"/>
    <s v="Stevens Elementary School"/>
    <n v="0.28120000000000001"/>
    <s v="No"/>
    <n v="169.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1856"/>
    <s v="The Center School"/>
    <n v="0.18190000000000001"/>
    <s v="No"/>
    <n v="223.859999999999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974"/>
    <s v="Thornton Creek Elementary School"/>
    <n v="8.1000000000000003E-2"/>
    <s v="No"/>
    <n v="418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41"/>
    <s v="Thurgood Marshall Elementary"/>
    <n v="0.34920000000000001"/>
    <s v="No"/>
    <n v="461.2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1579"/>
    <s v="Tops K-8 School"/>
    <n v="0.2666"/>
    <s v="No"/>
    <n v="476.2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667"/>
    <s v="View Ridge Elementary School"/>
    <n v="9.0399999999999994E-2"/>
    <s v="No"/>
    <n v="301.20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977"/>
    <s v="Viewlands Elementary School"/>
    <n v="0.31919999999999998"/>
    <s v="No"/>
    <n v="272.290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4064"/>
    <s v="Washington Middle School"/>
    <n v="0.53690000000000004"/>
    <s v="Yes"/>
    <n v="552"/>
    <n v="0"/>
    <n v="552"/>
    <n v="1.18"/>
    <n v="1.18"/>
    <n v="552"/>
    <n v="1.619"/>
    <n v="72728"/>
    <n v="75419"/>
    <n v="138941.03"/>
    <n v="5140.9400000000023"/>
    <n v="13659.84"/>
    <n v="0.2298"/>
    <n v="0.22339999999999999"/>
    <n v="55192.42"/>
    <n v="2401.37"/>
    <n v="536.47"/>
    <n v="2937.84"/>
    <n v="202212.23"/>
  </r>
  <r>
    <x v="233"/>
    <s v="Seattle Public Schools"/>
    <n v="3026"/>
    <s v="Wedgwood Elementary School"/>
    <n v="6.6900000000000001E-2"/>
    <s v="No"/>
    <n v="358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645"/>
    <s v="West Seattle Elementary School"/>
    <n v="0.75080000000000002"/>
    <s v="Yes"/>
    <n v="327.14"/>
    <n v="0"/>
    <n v="327.14"/>
    <n v="1.18"/>
    <n v="1.18"/>
    <n v="327.14"/>
    <n v="0.96"/>
    <n v="72728"/>
    <n v="75419"/>
    <n v="82386.28"/>
    <n v="3048.3600000000006"/>
    <n v="13659.84"/>
    <n v="0.2298"/>
    <n v="0.22339999999999999"/>
    <n v="32726.82"/>
    <n v="1423.91"/>
    <n v="318.10000000000002"/>
    <n v="1742.0100000000002"/>
    <n v="119903.47"/>
  </r>
  <r>
    <x v="233"/>
    <s v="Seattle Public Schools"/>
    <n v="2234"/>
    <s v="West Seattle High School"/>
    <n v="0.16109999999999999"/>
    <s v="No"/>
    <n v="1306.5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142"/>
    <s v="West Woodland Elementary School"/>
    <n v="5.4199999999999998E-2"/>
    <s v="No"/>
    <n v="397.4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277"/>
    <s v="Whitman Middle School"/>
    <n v="0.1341"/>
    <s v="No"/>
    <n v="678.2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2092"/>
    <s v="Whittier Elementary School"/>
    <n v="7.2300000000000003E-2"/>
    <s v="No"/>
    <n v="362.5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33"/>
    <s v="Seattle Public Schools"/>
    <n v="3581"/>
    <s v="Wing Luke Elementary School"/>
    <n v="0.65739999999999998"/>
    <s v="Yes"/>
    <n v="285.86"/>
    <n v="0"/>
    <n v="285.86"/>
    <n v="1.18"/>
    <n v="1.18"/>
    <n v="285.86"/>
    <n v="0.83899999999999997"/>
    <n v="72728"/>
    <n v="75419"/>
    <n v="72002.17"/>
    <n v="2664.1500000000087"/>
    <n v="13659.84"/>
    <n v="0.2298"/>
    <n v="0.22339999999999999"/>
    <n v="28601.88"/>
    <n v="1244.44"/>
    <n v="278.01"/>
    <n v="1522.45"/>
    <n v="104790.65000000001"/>
  </r>
  <r>
    <x v="234"/>
    <s v="Sedro-Woolley School District"/>
    <n v="2521"/>
    <s v="Big Lake Elementary School"/>
    <n v="0.2341"/>
    <s v="No"/>
    <n v="273.4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4"/>
    <s v="Sedro-Woolley School District"/>
    <n v="3181"/>
    <s v="Cascade Middle School"/>
    <n v="0.53649999999999998"/>
    <s v="Yes"/>
    <n v="688.72"/>
    <n v="0"/>
    <n v="688.72"/>
    <n v="1.1200000000000001"/>
    <n v="1.1200000000000001"/>
    <n v="688.72"/>
    <n v="2.02"/>
    <n v="72728"/>
    <n v="75419"/>
    <n v="164539.82999999999"/>
    <n v="6088.1200000000244"/>
    <n v="13659.84"/>
    <n v="0.2298"/>
    <n v="0.22339999999999999"/>
    <n v="66764.22"/>
    <n v="2843.8"/>
    <n v="635.29999999999995"/>
    <n v="3479.1000000000004"/>
    <n v="240871.27000000002"/>
  </r>
  <r>
    <x v="234"/>
    <s v="Sedro-Woolley School District"/>
    <n v="2380"/>
    <s v="Central Elementary School"/>
    <n v="0.55820000000000003"/>
    <s v="Yes"/>
    <n v="470.86"/>
    <n v="0"/>
    <n v="470.86"/>
    <n v="1.1200000000000001"/>
    <n v="1.1200000000000001"/>
    <n v="470.86"/>
    <n v="1.381"/>
    <n v="72728"/>
    <n v="75419"/>
    <n v="112489.85"/>
    <n v="4162.2299999999959"/>
    <n v="13659.84"/>
    <n v="0.2298"/>
    <n v="0.22339999999999999"/>
    <n v="45644.25"/>
    <n v="1944.2"/>
    <n v="434.33"/>
    <n v="2378.5300000000002"/>
    <n v="164674.86000000002"/>
  </r>
  <r>
    <x v="234"/>
    <s v="Sedro-Woolley School District"/>
    <n v="3403"/>
    <s v="Clear Lake Elementary School"/>
    <n v="0.36230000000000001"/>
    <s v="No"/>
    <n v="296.6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4"/>
    <s v="Sedro-Woolley School District"/>
    <n v="3942"/>
    <s v="Evergreen Elementary School"/>
    <n v="0.60919999999999996"/>
    <s v="Yes"/>
    <n v="548.73"/>
    <n v="0"/>
    <n v="548.73"/>
    <n v="1.1200000000000001"/>
    <n v="1.1200000000000001"/>
    <n v="548.73"/>
    <n v="1.61"/>
    <n v="72728"/>
    <n v="75419"/>
    <n v="131143.13"/>
    <n v="4852.4100000000035"/>
    <n v="13659.84"/>
    <n v="0.2298"/>
    <n v="0.22339999999999999"/>
    <n v="53213.06"/>
    <n v="2266.59"/>
    <n v="506.36"/>
    <n v="2772.9500000000003"/>
    <n v="191981.55000000002"/>
  </r>
  <r>
    <x v="234"/>
    <s v="Sedro-Woolley School District"/>
    <n v="2620"/>
    <s v="Lyman Elementary School"/>
    <n v="0.44290000000000002"/>
    <s v="No"/>
    <n v="164.5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4"/>
    <s v="Sedro-Woolley School District"/>
    <n v="2774"/>
    <s v="Mary Purcell Elementary School"/>
    <n v="0.68169999999999997"/>
    <s v="Yes"/>
    <n v="421.14"/>
    <n v="0"/>
    <n v="421.14"/>
    <n v="1.1200000000000001"/>
    <n v="1.1200000000000001"/>
    <n v="421.14"/>
    <n v="1.2350000000000001"/>
    <n v="72728"/>
    <n v="75419"/>
    <n v="100597.37"/>
    <n v="3722.1900000000023"/>
    <n v="13659.84"/>
    <n v="0.2298"/>
    <n v="0.22339999999999999"/>
    <n v="40818.720000000001"/>
    <n v="1738.66"/>
    <n v="388.42"/>
    <n v="2127.08"/>
    <n v="147265.35999999999"/>
  </r>
  <r>
    <x v="234"/>
    <s v="Sedro-Woolley School District"/>
    <n v="3402"/>
    <s v="Samish Elementary School"/>
    <n v="0.41599999999999998"/>
    <s v="No"/>
    <n v="175.2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4"/>
    <s v="Sedro-Woolley School District"/>
    <n v="2150"/>
    <s v="Sedro Woolley Senior High School"/>
    <n v="0.47920000000000001"/>
    <s v="No"/>
    <n v="1181.6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4"/>
    <s v="Sedro-Woolley School District"/>
    <n v="1537"/>
    <s v="State Street High School"/>
    <n v="0.65869999999999995"/>
    <s v="Yes"/>
    <n v="151.54"/>
    <n v="0"/>
    <n v="151.54"/>
    <n v="1.1200000000000001"/>
    <n v="1.1200000000000001"/>
    <n v="151.54"/>
    <n v="0.44500000000000001"/>
    <n v="72728"/>
    <n v="75419"/>
    <n v="36247.64"/>
    <n v="1341.1900000000023"/>
    <n v="13659.84"/>
    <n v="0.2298"/>
    <n v="0.22339999999999999"/>
    <n v="14707.96"/>
    <n v="626.48"/>
    <n v="139.96"/>
    <n v="766.44"/>
    <n v="53063.23"/>
  </r>
  <r>
    <x v="235"/>
    <s v="Selah School District"/>
    <n v="5383"/>
    <s v="John Campbell Primary School"/>
    <n v="0.60109999999999997"/>
    <s v="Yes"/>
    <n v="519.66999999999996"/>
    <n v="0"/>
    <n v="519.66999999999996"/>
    <n v="1"/>
    <n v="1"/>
    <n v="519.66999999999996"/>
    <n v="1.524"/>
    <n v="72728"/>
    <n v="75419"/>
    <n v="110837.47"/>
    <n v="4101.0899999999965"/>
    <n v="13659.84"/>
    <n v="0.2298"/>
    <n v="0.22339999999999999"/>
    <n v="47204.23"/>
    <n v="1915.64"/>
    <n v="427.95"/>
    <n v="2343.59"/>
    <n v="164486.38"/>
  </r>
  <r>
    <x v="235"/>
    <s v="Selah School District"/>
    <n v="5232"/>
    <s v="Robert Lince Early Learning Center"/>
    <n v="0.55620000000000003"/>
    <s v="Yes"/>
    <n v="267.52999999999997"/>
    <n v="0"/>
    <n v="267.52999999999997"/>
    <n v="1"/>
    <n v="1"/>
    <n v="267.52999999999997"/>
    <n v="0.78500000000000003"/>
    <n v="72728"/>
    <n v="75419"/>
    <n v="57091.48"/>
    <n v="2112.4399999999951"/>
    <n v="13659.84"/>
    <n v="0.2298"/>
    <n v="0.22339999999999999"/>
    <n v="24314.52"/>
    <n v="986.73"/>
    <n v="220.44"/>
    <n v="1207.17"/>
    <n v="84725.61"/>
  </r>
  <r>
    <x v="235"/>
    <s v="Selah School District"/>
    <n v="5560"/>
    <s v="Selah Academy Auxiliary"/>
    <n v="0.41049999999999998"/>
    <s v="No"/>
    <n v="8.8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35"/>
    <s v="Selah School District"/>
    <n v="5561"/>
    <s v="Selah Academy BPL"/>
    <n v="0.6522"/>
    <s v="Yes"/>
    <n v="8.23"/>
    <n v="0"/>
    <n v="8.23"/>
    <n v="1"/>
    <n v="1"/>
    <n v="8.23"/>
    <n v="2.4E-2"/>
    <n v="72728"/>
    <n v="75419"/>
    <n v="1745.47"/>
    <n v="64.589999999999918"/>
    <n v="13659.84"/>
    <n v="0.2298"/>
    <n v="0.22339999999999999"/>
    <n v="743.37"/>
    <n v="30.17"/>
    <n v="6.74"/>
    <n v="36.910000000000004"/>
    <n v="2590.34"/>
  </r>
  <r>
    <x v="235"/>
    <s v="Selah School District"/>
    <n v="4272"/>
    <s v="Selah Academy Online"/>
    <n v="0.62129999999999996"/>
    <s v="Yes"/>
    <n v="29.71"/>
    <n v="0"/>
    <n v="29.71"/>
    <n v="1"/>
    <n v="1"/>
    <n v="29.71"/>
    <n v="8.6999999999999994E-2"/>
    <n v="72728"/>
    <n v="75419"/>
    <n v="6327.34"/>
    <n v="234.10999999999967"/>
    <n v="13659.84"/>
    <n v="0.2298"/>
    <n v="0.22339999999999999"/>
    <n v="2694.73"/>
    <n v="109.36"/>
    <n v="24.43"/>
    <n v="133.79"/>
    <n v="9389.9700000000012"/>
  </r>
  <r>
    <x v="235"/>
    <s v="Selah School District"/>
    <n v="5334"/>
    <s v="SELAH ACADEMY REENGAGEMENT PROGRAM "/>
    <n v="0"/>
    <s v="No"/>
    <n v="17.2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35"/>
    <s v="Selah School District"/>
    <n v="2388"/>
    <s v="Selah High School"/>
    <n v="0.52700000000000002"/>
    <s v="Yes"/>
    <n v="1112.78"/>
    <n v="0"/>
    <n v="1112.78"/>
    <n v="1"/>
    <n v="1"/>
    <n v="1112.78"/>
    <n v="3.2639999999999998"/>
    <n v="72728"/>
    <n v="75419"/>
    <n v="237384.19"/>
    <n v="8783.429999999993"/>
    <n v="13659.84"/>
    <n v="0.2298"/>
    <n v="0.22339999999999999"/>
    <n v="101098.82"/>
    <n v="4102.79"/>
    <n v="916.56"/>
    <n v="5019.3500000000004"/>
    <n v="352285.79"/>
  </r>
  <r>
    <x v="235"/>
    <s v="Selah School District"/>
    <n v="5231"/>
    <s v="Selah HomeLink"/>
    <n v="0.49580000000000002"/>
    <s v="No"/>
    <n v="18.2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35"/>
    <s v="Selah School District"/>
    <n v="5384"/>
    <s v="Selah Intermediate School"/>
    <n v="0.59"/>
    <s v="Yes"/>
    <n v="821.32"/>
    <n v="0"/>
    <n v="821.32"/>
    <n v="1"/>
    <n v="1"/>
    <n v="821.32"/>
    <n v="2.4089999999999998"/>
    <n v="72728"/>
    <n v="75419"/>
    <n v="175201.75"/>
    <n v="6482.6199999999953"/>
    <n v="13659.84"/>
    <n v="0.2298"/>
    <n v="0.22339999999999999"/>
    <n v="74616.13"/>
    <n v="3028.07"/>
    <n v="676.47"/>
    <n v="3704.54"/>
    <n v="260005.04"/>
  </r>
  <r>
    <x v="235"/>
    <s v="Selah School District"/>
    <n v="5385"/>
    <s v="Selah Middle School"/>
    <n v="0.60019999999999996"/>
    <s v="Yes"/>
    <n v="895.81"/>
    <n v="0"/>
    <n v="895.81"/>
    <n v="1"/>
    <n v="1"/>
    <n v="895.81"/>
    <n v="2.6280000000000001"/>
    <n v="72728"/>
    <n v="75419"/>
    <n v="191129.18"/>
    <n v="7071.9500000000116"/>
    <n v="13659.84"/>
    <n v="0.2298"/>
    <n v="0.22339999999999999"/>
    <n v="81399.42"/>
    <n v="3303.35"/>
    <n v="737.97"/>
    <n v="4041.3199999999997"/>
    <n v="283641.87"/>
  </r>
  <r>
    <x v="236"/>
    <s v="Selkirk School District"/>
    <n v="5075"/>
    <s v="Selkirk Elementary"/>
    <n v="0.63280000000000003"/>
    <s v="Yes"/>
    <n v="123.23"/>
    <n v="0"/>
    <n v="123.23"/>
    <n v="1"/>
    <n v="1"/>
    <n v="123.23"/>
    <n v="0.36099999999999999"/>
    <n v="72728"/>
    <n v="75419"/>
    <n v="26254.81"/>
    <n v="971.44999999999709"/>
    <n v="13659.84"/>
    <n v="0.2298"/>
    <n v="0.22339999999999999"/>
    <n v="11181.58"/>
    <n v="453.77"/>
    <n v="101.37"/>
    <n v="555.14"/>
    <n v="38962.979999999996"/>
  </r>
  <r>
    <x v="236"/>
    <s v="Selkirk School District"/>
    <n v="5226"/>
    <s v="Selkirk High School"/>
    <n v="0.45669999999999999"/>
    <s v="No"/>
    <n v="76.2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36"/>
    <s v="Selkirk School District"/>
    <n v="5225"/>
    <s v="Selkirk Middle School"/>
    <n v="0.58950000000000002"/>
    <s v="Yes"/>
    <n v="63.07"/>
    <n v="0"/>
    <n v="63.07"/>
    <n v="1"/>
    <n v="1"/>
    <n v="63.07"/>
    <n v="0.185"/>
    <n v="72728"/>
    <n v="75419"/>
    <n v="13454.68"/>
    <n v="497.84000000000015"/>
    <n v="13659.84"/>
    <n v="0.2298"/>
    <n v="0.22339999999999999"/>
    <n v="5730.17"/>
    <n v="232.54"/>
    <n v="51.95"/>
    <n v="284.49"/>
    <n v="19967.18"/>
  </r>
  <r>
    <x v="237"/>
    <s v="Sequim School District"/>
    <n v="5613"/>
    <s v="Dungeness Virtual School"/>
    <n v="0.47549999999999998"/>
    <s v="No"/>
    <n v="103.4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37"/>
    <s v="Sequim School District"/>
    <n v="4378"/>
    <s v="Greywolf Elementary School"/>
    <n v="0.44990000000000002"/>
    <s v="No"/>
    <n v="529.6799999999999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37"/>
    <s v="Sequim School District"/>
    <n v="2722"/>
    <s v="Helen Haller Elementary School"/>
    <n v="0.53439999999999999"/>
    <s v="Yes"/>
    <n v="503.23"/>
    <n v="0"/>
    <n v="503.23"/>
    <n v="1.06"/>
    <n v="1.06"/>
    <n v="503.23"/>
    <n v="1.476"/>
    <n v="72728"/>
    <n v="75419"/>
    <n v="113787.32"/>
    <n v="4210.2299999999959"/>
    <n v="13659.84"/>
    <n v="0.2298"/>
    <n v="0.22339999999999999"/>
    <n v="47250.82"/>
    <n v="1966.63"/>
    <n v="439.35"/>
    <n v="2405.98"/>
    <n v="167654.35"/>
  </r>
  <r>
    <x v="237"/>
    <s v="Sequim School District"/>
    <n v="1708"/>
    <s v="Olympic Peninsula Academy"/>
    <n v="0.376"/>
    <s v="No"/>
    <n v="103.9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37"/>
    <s v="Sequim School District"/>
    <n v="4519"/>
    <s v="Sequim Middle School"/>
    <n v="0.44359999999999999"/>
    <s v="No"/>
    <n v="565.4500000000000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37"/>
    <s v="Sequim School District"/>
    <n v="2471"/>
    <s v="Sequim Senior High"/>
    <n v="0.41239999999999999"/>
    <s v="No"/>
    <n v="770.1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38"/>
    <s v="Shaw Island School District"/>
    <n v="3725"/>
    <s v="Shaw Island Elementary School"/>
    <n v="0"/>
    <s v="No"/>
    <n v="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39"/>
    <s v="Shelton School District"/>
    <n v="3291"/>
    <s v="Bordeaux Elementary School"/>
    <n v="0.61250000000000004"/>
    <s v="Yes"/>
    <n v="503.08"/>
    <n v="0"/>
    <n v="503.08"/>
    <n v="1"/>
    <n v="1"/>
    <n v="503.08"/>
    <n v="1.476"/>
    <n v="72728"/>
    <n v="75419"/>
    <n v="107346.53"/>
    <n v="3971.9100000000035"/>
    <n v="13659.84"/>
    <n v="0.2298"/>
    <n v="0.22339999999999999"/>
    <n v="45717.48"/>
    <n v="1855.31"/>
    <n v="414.48"/>
    <n v="2269.79"/>
    <n v="159305.71000000002"/>
  </r>
  <r>
    <x v="239"/>
    <s v="Shelton School District"/>
    <n v="5621"/>
    <s v="Cedar High School"/>
    <n v="0.61990000000000001"/>
    <s v="Yes"/>
    <n v="89.84"/>
    <n v="0"/>
    <n v="89.84"/>
    <n v="1"/>
    <n v="1"/>
    <n v="89.84"/>
    <n v="0.26400000000000001"/>
    <n v="72728"/>
    <n v="75419"/>
    <n v="19200.189999999999"/>
    <n v="710.43000000000029"/>
    <n v="13659.84"/>
    <n v="0.2298"/>
    <n v="0.22339999999999999"/>
    <n v="8177.11"/>
    <n v="331.84"/>
    <n v="74.13"/>
    <n v="405.96999999999997"/>
    <n v="28493.7"/>
  </r>
  <r>
    <x v="239"/>
    <s v="Shelton School District"/>
    <n v="4288"/>
    <s v="Choice Middle and High School"/>
    <n v="0.67010000000000003"/>
    <s v="Yes"/>
    <n v="173.47"/>
    <n v="0"/>
    <n v="173.47"/>
    <n v="1"/>
    <n v="1"/>
    <n v="173.47"/>
    <n v="0.50900000000000001"/>
    <n v="72728"/>
    <n v="75419"/>
    <n v="37018.550000000003"/>
    <n v="1369.7199999999939"/>
    <n v="13659.84"/>
    <n v="0.2298"/>
    <n v="0.22339999999999999"/>
    <n v="15765.72"/>
    <n v="639.79999999999995"/>
    <n v="142.93"/>
    <n v="782.73"/>
    <n v="54936.72"/>
  </r>
  <r>
    <x v="239"/>
    <s v="Shelton School District"/>
    <n v="2745"/>
    <s v="Evergreen Elementary School"/>
    <n v="0.83299999999999996"/>
    <s v="Yes"/>
    <n v="431.8"/>
    <n v="0"/>
    <n v="431.8"/>
    <n v="1"/>
    <n v="1"/>
    <n v="431.8"/>
    <n v="1.2669999999999999"/>
    <n v="72728"/>
    <n v="75419"/>
    <n v="92146.38"/>
    <n v="3409.4899999999907"/>
    <n v="13659.84"/>
    <n v="0.2298"/>
    <n v="0.22339999999999999"/>
    <n v="39243.94"/>
    <n v="1592.6"/>
    <n v="355.79"/>
    <n v="1948.3899999999999"/>
    <n v="136748.20000000001"/>
  </r>
  <r>
    <x v="239"/>
    <s v="Shelton School District"/>
    <n v="3292"/>
    <s v="Mountain View Elementary"/>
    <n v="0.66279999999999994"/>
    <s v="Yes"/>
    <n v="521.35"/>
    <n v="0"/>
    <n v="521.35"/>
    <n v="1"/>
    <n v="1"/>
    <n v="521.35"/>
    <n v="1.5289999999999999"/>
    <n v="72728"/>
    <n v="75419"/>
    <n v="111201.11"/>
    <n v="4114.5399999999936"/>
    <n v="13659.84"/>
    <n v="0.2298"/>
    <n v="0.22339999999999999"/>
    <n v="47359.1"/>
    <n v="1921.93"/>
    <n v="429.36"/>
    <n v="2351.29"/>
    <n v="165026.04"/>
  </r>
  <r>
    <x v="239"/>
    <s v="Shelton School District"/>
    <n v="4363"/>
    <s v="Oakland Bay Junior High School"/>
    <n v="0.69279999999999997"/>
    <s v="Yes"/>
    <n v="602.49"/>
    <n v="0"/>
    <n v="602.49"/>
    <n v="1"/>
    <n v="1"/>
    <n v="602.49"/>
    <n v="1.7669999999999999"/>
    <n v="72728"/>
    <n v="75419"/>
    <n v="128510.38"/>
    <n v="4754.9899999999907"/>
    <n v="13659.84"/>
    <n v="0.2298"/>
    <n v="0.22339999999999999"/>
    <n v="54730.89"/>
    <n v="2221.09"/>
    <n v="496.19"/>
    <n v="2717.28"/>
    <n v="190713.54"/>
  </r>
  <r>
    <x v="239"/>
    <s v="Shelton School District"/>
    <n v="4586"/>
    <s v="Olympic Middle School"/>
    <n v="0.74280000000000002"/>
    <s v="Yes"/>
    <n v="535.41"/>
    <n v="0"/>
    <n v="535.41"/>
    <n v="1"/>
    <n v="1"/>
    <n v="535.41"/>
    <n v="1.571"/>
    <n v="72728"/>
    <n v="75419"/>
    <n v="114255.69"/>
    <n v="4227.5599999999977"/>
    <n v="13659.84"/>
    <n v="0.2298"/>
    <n v="0.22339999999999999"/>
    <n v="48660"/>
    <n v="1974.72"/>
    <n v="441.15"/>
    <n v="2415.87"/>
    <n v="169559.12"/>
  </r>
  <r>
    <x v="239"/>
    <s v="Shelton School District"/>
    <n v="3241"/>
    <s v="Shelton High School"/>
    <n v="0.58279999999999998"/>
    <s v="Yes"/>
    <n v="1441.47"/>
    <n v="0"/>
    <n v="1441.47"/>
    <n v="1"/>
    <n v="1"/>
    <n v="1441.47"/>
    <n v="4.2279999999999998"/>
    <n v="72728"/>
    <n v="75419"/>
    <n v="307493.98"/>
    <n v="11377.550000000047"/>
    <n v="13659.84"/>
    <n v="0.2298"/>
    <n v="0.22339999999999999"/>
    <n v="130957.66"/>
    <n v="5314.53"/>
    <n v="1187.27"/>
    <n v="6501.7999999999993"/>
    <n v="456330.99000000005"/>
  </r>
  <r>
    <x v="239"/>
    <s v="Shelton School District"/>
    <n v="5548"/>
    <s v="Shelton Open Doors"/>
    <n v="0.50239999999999996"/>
    <s v="Yes"/>
    <n v="51"/>
    <n v="0"/>
    <n v="51"/>
    <n v="1"/>
    <n v="1"/>
    <n v="51"/>
    <n v="0.15"/>
    <n v="72728"/>
    <n v="75419"/>
    <n v="10909.2"/>
    <n v="403.64999999999964"/>
    <n v="13659.84"/>
    <n v="0.2298"/>
    <n v="0.22339999999999999"/>
    <n v="4646.09"/>
    <n v="188.55"/>
    <n v="42.12"/>
    <n v="230.67000000000002"/>
    <n v="16189.61"/>
  </r>
  <r>
    <x v="240"/>
    <s v="Shoreline School District"/>
    <n v="3674"/>
    <s v="Albert Einstein Middle School"/>
    <n v="0.26140000000000002"/>
    <s v="No"/>
    <n v="1011.0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2990"/>
    <s v="Briarcrest Elementary"/>
    <n v="0.32219999999999999"/>
    <s v="No"/>
    <n v="461.2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230"/>
    <s v="Brookside Elementary"/>
    <n v="0.1512"/>
    <s v="No"/>
    <n v="339.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1942"/>
    <s v="Cascade K-8 Community School"/>
    <n v="0.1913"/>
    <s v="No"/>
    <n v="209.2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104"/>
    <s v="Echo Lake Elementary School"/>
    <n v="0.36530000000000001"/>
    <s v="No"/>
    <n v="40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1667"/>
    <s v="Handicapped Contractual Services"/>
    <n v="0.2661"/>
    <s v="No"/>
    <n v="9.210000000000000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231"/>
    <s v="Highland Terrace Elementary"/>
    <n v="0.13250000000000001"/>
    <s v="No"/>
    <n v="346.5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1771"/>
    <s v="Home Education Exchange"/>
    <n v="9.2299999999999993E-2"/>
    <s v="No"/>
    <n v="94.2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387"/>
    <s v="Kellogg Middle School"/>
    <n v="0.2954"/>
    <s v="No"/>
    <n v="979.5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2185"/>
    <s v="Lake Forest Park Elementary"/>
    <n v="0.23719999999999999"/>
    <s v="No"/>
    <n v="419.1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527"/>
    <s v="Melvin G Syre Elementary"/>
    <n v="0.13950000000000001"/>
    <s v="No"/>
    <n v="474.1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958"/>
    <s v="Meridian Park Elementary School"/>
    <n v="0.317"/>
    <s v="No"/>
    <n v="526.3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489"/>
    <s v="Parkwood Elementary"/>
    <n v="0.31659999999999999"/>
    <s v="No"/>
    <n v="418.6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2703"/>
    <s v="Ridgecrest Elementary"/>
    <n v="0.34079999999999999"/>
    <s v="No"/>
    <n v="453.0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343"/>
    <s v="Shorecrest High School"/>
    <n v="0.28010000000000002"/>
    <s v="No"/>
    <n v="1475.8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0"/>
    <s v="Shoreline School District"/>
    <n v="3921"/>
    <s v="Shorewood High School"/>
    <n v="0.2621"/>
    <s v="No"/>
    <n v="1532.4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1"/>
    <s v="Skamania School District"/>
    <n v="3405"/>
    <s v="Skamania Elementary"/>
    <n v="0.38940000000000002"/>
    <s v="No"/>
    <n v="73.5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2"/>
    <s v="Skykomish School District"/>
    <n v="2512"/>
    <s v="Skykomish Elementary School"/>
    <n v="0.64070000000000005"/>
    <s v="Yes"/>
    <n v="26.14"/>
    <n v="0"/>
    <n v="26.14"/>
    <n v="1.18"/>
    <n v="1.18"/>
    <n v="26.14"/>
    <n v="7.6999999999999999E-2"/>
    <n v="72728"/>
    <n v="75419"/>
    <n v="6608.07"/>
    <n v="244.5"/>
    <n v="13659.84"/>
    <n v="0.2298"/>
    <n v="0.22339999999999999"/>
    <n v="2624.96"/>
    <n v="114.21"/>
    <n v="25.51"/>
    <n v="139.72"/>
    <n v="9617.2499999999982"/>
  </r>
  <r>
    <x v="242"/>
    <s v="Skykomish School District"/>
    <n v="2513"/>
    <s v="Skykomish High School"/>
    <n v="0.4718"/>
    <s v="Yes"/>
    <n v="9.1300000000000008"/>
    <n v="0"/>
    <n v="9.1300000000000008"/>
    <n v="1.18"/>
    <n v="1.18"/>
    <n v="9.1300000000000008"/>
    <n v="2.7E-2"/>
    <n v="72728"/>
    <n v="75419"/>
    <n v="2317.11"/>
    <n v="85.739999999999782"/>
    <n v="13659.84"/>
    <n v="0.2298"/>
    <n v="0.22339999999999999"/>
    <n v="920.44"/>
    <n v="40.049999999999997"/>
    <n v="8.9499999999999993"/>
    <n v="49"/>
    <n v="3372.29"/>
  </r>
  <r>
    <x v="243"/>
    <s v="Snohomish School District"/>
    <n v="4265"/>
    <s v="AIM High School"/>
    <n v="0.3473"/>
    <s v="No"/>
    <n v="146.7700000000000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366"/>
    <s v="Cascade View Elementary"/>
    <n v="0.2253"/>
    <s v="No"/>
    <n v="360.2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3305"/>
    <s v="Cathcart Elementary"/>
    <n v="0.25669999999999998"/>
    <s v="No"/>
    <n v="437.6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395"/>
    <s v="Centennial Middle School"/>
    <n v="0.25259999999999999"/>
    <s v="No"/>
    <n v="719.7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241"/>
    <s v="Dutch Hill Elementary"/>
    <n v="0.13589999999999999"/>
    <s v="No"/>
    <n v="650.4400000000000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3005"/>
    <s v="Emerson Elementary"/>
    <n v="0.46710000000000002"/>
    <s v="No"/>
    <n v="459.64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5128"/>
    <s v="Glacier Peak High School"/>
    <n v="0.13089999999999999"/>
    <s v="No"/>
    <n v="1594.99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3981"/>
    <s v="High School Re Entry"/>
    <n v="0"/>
    <s v="No"/>
    <n v="7.86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5100"/>
    <s v="Little Cedars Elementary School"/>
    <n v="0.11700000000000001"/>
    <s v="No"/>
    <n v="610.8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2073"/>
    <s v="Machias Elementary"/>
    <n v="0.15970000000000001"/>
    <s v="No"/>
    <n v="607.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1904"/>
    <s v="Parent Partnership"/>
    <n v="0.1535"/>
    <s v="No"/>
    <n v="89.81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3561"/>
    <s v="Riverview Elementary"/>
    <n v="0.22409999999999999"/>
    <s v="No"/>
    <n v="464.12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184"/>
    <s v="Seattle Hill Elementary"/>
    <n v="0.1535"/>
    <s v="No"/>
    <n v="578.63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1730"/>
    <s v="Snohomish Center"/>
    <n v="0.26750000000000002"/>
    <s v="No"/>
    <n v="7.45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2428"/>
    <s v="Snohomish High School"/>
    <n v="0.215"/>
    <s v="No"/>
    <n v="1501.38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383"/>
    <s v="Totem Falls"/>
    <n v="0.09"/>
    <s v="No"/>
    <n v="389.7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3"/>
    <s v="Snohomish School District"/>
    <n v="4145"/>
    <s v="Valley View Middle School"/>
    <n v="0.1605"/>
    <s v="No"/>
    <n v="638.77"/>
    <n v="0"/>
    <n v="0"/>
    <n v="1.2"/>
    <n v="1.2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015"/>
    <s v="Cascade View Elementary School"/>
    <n v="2.47E-2"/>
    <s v="No"/>
    <n v="549.6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4397"/>
    <s v="Chief Kanim Middle School"/>
    <n v="9.4500000000000001E-2"/>
    <s v="No"/>
    <n v="581.80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4308"/>
    <s v="Edwin R Opstad Elementary"/>
    <n v="0.10639999999999999"/>
    <s v="No"/>
    <n v="562.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2222"/>
    <s v="Fall City Elementary"/>
    <n v="0.1004"/>
    <s v="No"/>
    <n v="462.0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2850"/>
    <s v="Mount Si High School"/>
    <n v="0.10829999999999999"/>
    <s v="No"/>
    <n v="2046.8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2287"/>
    <s v="North Bend Elementary School"/>
    <n v="0.15060000000000001"/>
    <s v="No"/>
    <n v="457.3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181"/>
    <s v="Snoqualmie Access"/>
    <n v="3.1699999999999999E-2"/>
    <s v="No"/>
    <n v="20.2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2288"/>
    <s v="Snoqualmie Elementary"/>
    <n v="0.1278"/>
    <s v="No"/>
    <n v="421.6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2124"/>
    <s v="Snoqualmie Middle School"/>
    <n v="8.8400000000000006E-2"/>
    <s v="No"/>
    <n v="504.27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296"/>
    <s v="Snoqualmie Parent Partnership Program"/>
    <n v="8.2000000000000003E-2"/>
    <s v="No"/>
    <n v="152.5500000000000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374"/>
    <s v="SVSD OPEN DOORS"/>
    <n v="0.39240000000000003"/>
    <s v="No"/>
    <n v="33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457"/>
    <s v="Timber Ridge Elementary School"/>
    <n v="9.4500000000000001E-2"/>
    <s v="No"/>
    <n v="631.8300000000000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5135"/>
    <s v="Twin Falls Middle School"/>
    <n v="0.1656"/>
    <s v="No"/>
    <n v="540.3099999999999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4"/>
    <s v="Snoqualmie Valley School District"/>
    <n v="1502"/>
    <s v="Two Rivers School"/>
    <n v="0.1704"/>
    <s v="No"/>
    <n v="45.150000000000006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5"/>
    <s v="Soap Lake School District"/>
    <n v="2694"/>
    <s v="Soap Lake Elementary"/>
    <n v="0.88039999999999996"/>
    <s v="Yes"/>
    <n v="229.75"/>
    <n v="0"/>
    <n v="229.75"/>
    <n v="1"/>
    <n v="1"/>
    <n v="229.75"/>
    <n v="0.67400000000000004"/>
    <n v="72728"/>
    <n v="75419"/>
    <n v="49018.67"/>
    <n v="1813.7400000000052"/>
    <n v="13659.84"/>
    <n v="0.2298"/>
    <n v="0.22339999999999999"/>
    <n v="20876.41"/>
    <n v="847.21"/>
    <n v="189.27"/>
    <n v="1036.48"/>
    <n v="72745.3"/>
  </r>
  <r>
    <x v="245"/>
    <s v="Soap Lake School District"/>
    <n v="3089"/>
    <s v="Soap Lake Middle &amp; High School"/>
    <n v="0.83579999999999999"/>
    <s v="Yes"/>
    <n v="262.93"/>
    <n v="0"/>
    <n v="262.93"/>
    <n v="1"/>
    <n v="1"/>
    <n v="262.93"/>
    <n v="0.77100000000000002"/>
    <n v="72728"/>
    <n v="75419"/>
    <n v="56073.29"/>
    <n v="2074.760000000002"/>
    <n v="13659.84"/>
    <n v="0.2298"/>
    <n v="0.22339999999999999"/>
    <n v="23880.880000000001"/>
    <n v="969.13"/>
    <n v="216.5"/>
    <n v="1185.6300000000001"/>
    <n v="83214.559999999998"/>
  </r>
  <r>
    <x v="246"/>
    <s v="South Bend School District"/>
    <n v="2804"/>
    <s v="Mike Morris Elementary"/>
    <n v="0.7137"/>
    <s v="Yes"/>
    <n v="292.14"/>
    <n v="0"/>
    <n v="292.14"/>
    <n v="1"/>
    <n v="1"/>
    <n v="292.14"/>
    <n v="0.85699999999999998"/>
    <n v="72728"/>
    <n v="75419"/>
    <n v="62327.9"/>
    <n v="2306.1800000000003"/>
    <n v="13659.84"/>
    <n v="0.2298"/>
    <n v="0.22339999999999999"/>
    <n v="26544.63"/>
    <n v="1077.23"/>
    <n v="240.65"/>
    <n v="1317.88"/>
    <n v="92496.59"/>
  </r>
  <r>
    <x v="246"/>
    <s v="South Bend School District"/>
    <n v="5243"/>
    <s v="Pacific Virtual Learning"/>
    <n v="0.35699999999999998"/>
    <s v="No"/>
    <n v="14.2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46"/>
    <s v="South Bend School District"/>
    <n v="2214"/>
    <s v="South Bend High School"/>
    <n v="0.71640000000000004"/>
    <s v="Yes"/>
    <n v="261.17"/>
    <n v="0"/>
    <n v="261.17"/>
    <n v="1"/>
    <n v="1"/>
    <n v="261.17"/>
    <n v="0.76600000000000001"/>
    <n v="72728"/>
    <n v="75419"/>
    <n v="55709.65"/>
    <n v="2061.2999999999956"/>
    <n v="13659.84"/>
    <n v="0.2298"/>
    <n v="0.22339999999999999"/>
    <n v="23726.01"/>
    <n v="962.85"/>
    <n v="215.1"/>
    <n v="1177.95"/>
    <n v="82674.909999999989"/>
  </r>
  <r>
    <x v="247"/>
    <s v="South Kitsap School District"/>
    <n v="4029"/>
    <s v="Burley Glenwood Elementary"/>
    <n v="0.31180000000000002"/>
    <s v="No"/>
    <n v="435.9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3680"/>
    <s v="Cedar Heights Middle School"/>
    <n v="0.39900000000000002"/>
    <s v="No"/>
    <n v="656.8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3899"/>
    <s v="Discovery"/>
    <n v="0.62390000000000001"/>
    <s v="Yes"/>
    <n v="195.07000000000002"/>
    <n v="0"/>
    <n v="195.07000000000002"/>
    <n v="1.18"/>
    <n v="1.18"/>
    <n v="195.07000000000002"/>
    <n v="0.57199999999999995"/>
    <n v="72728"/>
    <n v="75419"/>
    <n v="49088.49"/>
    <n v="1816.3199999999997"/>
    <n v="13659.84"/>
    <n v="0.2298"/>
    <n v="0.22339999999999999"/>
    <n v="19499.73"/>
    <n v="848.41"/>
    <n v="189.53"/>
    <n v="1037.94"/>
    <n v="71442.48000000001"/>
  </r>
  <r>
    <x v="247"/>
    <s v="South Kitsap School District"/>
    <n v="2641"/>
    <s v="East Port Orchard Elementary"/>
    <n v="0.51259999999999994"/>
    <s v="Yes"/>
    <n v="464.93"/>
    <n v="0"/>
    <n v="464.93"/>
    <n v="1.18"/>
    <n v="1.18"/>
    <n v="464.93"/>
    <n v="1.3640000000000001"/>
    <n v="72728"/>
    <n v="75419"/>
    <n v="117057.17"/>
    <n v="4331.2200000000012"/>
    <n v="13659.84"/>
    <n v="0.2298"/>
    <n v="0.22339999999999999"/>
    <n v="46499.35"/>
    <n v="2023.14"/>
    <n v="451.97"/>
    <n v="2475.11"/>
    <n v="170362.84999999998"/>
  </r>
  <r>
    <x v="247"/>
    <s v="South Kitsap School District"/>
    <n v="1718"/>
    <s v="Explorer Academy"/>
    <n v="0.3448"/>
    <s v="No"/>
    <n v="260.55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4348"/>
    <s v="Hidden Creek Elementary School"/>
    <n v="0.36709999999999998"/>
    <s v="No"/>
    <n v="398.5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4142"/>
    <s v="John Sedgwick Middle School"/>
    <n v="0.31280000000000002"/>
    <s v="No"/>
    <n v="726.9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4079"/>
    <s v="Manchester Elementary School"/>
    <n v="0.34060000000000001"/>
    <s v="No"/>
    <n v="465.1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3046"/>
    <s v="Marcus Whitman Middle School"/>
    <n v="0.50219999999999998"/>
    <s v="Yes"/>
    <n v="683.56"/>
    <n v="0"/>
    <n v="683.56"/>
    <n v="1.18"/>
    <n v="1.18"/>
    <n v="683.56"/>
    <n v="2.0049999999999999"/>
    <n v="72728"/>
    <n v="75419"/>
    <n v="172067.18"/>
    <n v="6366.6300000000047"/>
    <n v="13659.84"/>
    <n v="0.2298"/>
    <n v="0.22339999999999999"/>
    <n v="68351.320000000007"/>
    <n v="2973.9"/>
    <n v="664.37"/>
    <n v="3638.27"/>
    <n v="250423.4"/>
  </r>
  <r>
    <x v="247"/>
    <s v="South Kitsap School District"/>
    <n v="4350"/>
    <s v="Mullenix Ridge Elementary School"/>
    <n v="0.28710000000000002"/>
    <s v="No"/>
    <n v="363.9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2995"/>
    <s v="Olalla Elementary School"/>
    <n v="0.34139999999999998"/>
    <s v="No"/>
    <n v="271.14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2650"/>
    <s v="Orchard Heights Elementary"/>
    <n v="0.41909999999999997"/>
    <s v="No"/>
    <n v="549.2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4349"/>
    <s v="Sidney Glen Elementary School"/>
    <n v="0.39639999999999997"/>
    <s v="No"/>
    <n v="462.9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3110"/>
    <s v="South Colby Elementary"/>
    <n v="0.23569999999999999"/>
    <s v="No"/>
    <n v="294.1499999999999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2272"/>
    <s v="South Kitsap High School"/>
    <n v="0.34510000000000002"/>
    <s v="No"/>
    <n v="2321.7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7"/>
    <s v="South Kitsap School District"/>
    <n v="4141"/>
    <s v="Sunnyslope Elementary School"/>
    <n v="0.25650000000000001"/>
    <s v="No"/>
    <n v="446.59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48"/>
    <s v="South Whidbey School District"/>
    <n v="1682"/>
    <s v="South Whidbey Academy"/>
    <n v="0.55759999999999998"/>
    <s v="Yes"/>
    <n v="25.08"/>
    <n v="0"/>
    <n v="25.08"/>
    <n v="1.2"/>
    <n v="1.24"/>
    <n v="25.08"/>
    <n v="7.3999999999999996E-2"/>
    <n v="72728"/>
    <n v="75419"/>
    <n v="6458.25"/>
    <n v="462.19999999999982"/>
    <n v="13659.84"/>
    <n v="0.2298"/>
    <n v="0.22339999999999999"/>
    <n v="2598.19"/>
    <n v="115.34"/>
    <n v="25.77"/>
    <n v="141.11000000000001"/>
    <n v="9659.75"/>
  </r>
  <r>
    <x v="248"/>
    <s v="South Whidbey School District"/>
    <n v="4321"/>
    <s v="South Whidbey Elementary"/>
    <n v="0.28689999999999999"/>
    <s v="No"/>
    <n v="567.33000000000004"/>
    <n v="0"/>
    <n v="0"/>
    <n v="1.2"/>
    <n v="1.24"/>
    <n v="0"/>
    <n v="0"/>
    <n v="72728"/>
    <n v="75419"/>
    <n v="0"/>
    <n v="0"/>
    <n v="13659.84"/>
    <n v="0.2298"/>
    <n v="0.22339999999999999"/>
    <n v="0"/>
    <n v="0"/>
    <n v="0"/>
    <n v="0"/>
    <n v="0"/>
  </r>
  <r>
    <x v="248"/>
    <s v="South Whidbey School District"/>
    <n v="4149"/>
    <s v="South Whidbey High School"/>
    <n v="0.24510000000000001"/>
    <s v="No"/>
    <n v="396.95"/>
    <n v="0"/>
    <n v="0"/>
    <n v="1.2"/>
    <n v="1.24"/>
    <n v="0"/>
    <n v="0"/>
    <n v="72728"/>
    <n v="75419"/>
    <n v="0"/>
    <n v="0"/>
    <n v="13659.84"/>
    <n v="0.2298"/>
    <n v="0.22339999999999999"/>
    <n v="0"/>
    <n v="0"/>
    <n v="0"/>
    <n v="0"/>
    <n v="0"/>
  </r>
  <r>
    <x v="248"/>
    <s v="South Whidbey School District"/>
    <n v="2511"/>
    <s v="South Whidbey Middle"/>
    <n v="0.30990000000000001"/>
    <s v="No"/>
    <n v="199.76"/>
    <n v="0"/>
    <n v="0"/>
    <n v="1.2"/>
    <n v="1.24"/>
    <n v="0"/>
    <n v="0"/>
    <n v="72728"/>
    <n v="75419"/>
    <n v="0"/>
    <n v="0"/>
    <n v="13659.84"/>
    <n v="0.2298"/>
    <n v="0.22339999999999999"/>
    <n v="0"/>
    <n v="0"/>
    <n v="0"/>
    <n v="0"/>
    <n v="0"/>
  </r>
  <r>
    <x v="249"/>
    <s v="Southside School District"/>
    <n v="2744"/>
    <s v="Southside Elementary"/>
    <n v="0.42330000000000001"/>
    <s v="No"/>
    <n v="194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1533"/>
    <s v="A-3 Multiagency Adolescent Prog"/>
    <n v="0.77170000000000005"/>
    <s v="Yes"/>
    <n v="26.4"/>
    <n v="0"/>
    <n v="26.4"/>
    <n v="1.04"/>
    <n v="1.04"/>
    <n v="26.4"/>
    <n v="7.6999999999999999E-2"/>
    <n v="72728"/>
    <n v="75419"/>
    <n v="5824.06"/>
    <n v="215.48999999999978"/>
    <n v="13659.84"/>
    <n v="0.2298"/>
    <n v="0.22339999999999999"/>
    <n v="2438.3200000000002"/>
    <n v="100.66"/>
    <n v="22.49"/>
    <n v="123.14999999999999"/>
    <n v="8601.02"/>
  </r>
  <r>
    <x v="250"/>
    <s v="Spokane School District"/>
    <n v="2156"/>
    <s v="Adams Elementary"/>
    <n v="0.65780000000000005"/>
    <s v="Yes"/>
    <n v="341.57"/>
    <n v="0"/>
    <n v="341.57"/>
    <n v="1.04"/>
    <n v="1.04"/>
    <n v="341.57"/>
    <n v="1.002"/>
    <n v="72728"/>
    <n v="75419"/>
    <n v="75788.39"/>
    <n v="2804.2400000000052"/>
    <n v="13659.84"/>
    <n v="0.2298"/>
    <n v="0.22339999999999999"/>
    <n v="31729.8"/>
    <n v="1309.8800000000001"/>
    <n v="292.63"/>
    <n v="1602.5100000000002"/>
    <n v="111924.94"/>
  </r>
  <r>
    <x v="250"/>
    <s v="Spokane School District"/>
    <n v="1604"/>
    <s v="Alternative Tamarack School"/>
    <n v="0.47620000000000001"/>
    <s v="No"/>
    <n v="1.5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381"/>
    <s v="Arlington Elementary"/>
    <n v="0.77629999999999999"/>
    <s v="Yes"/>
    <n v="372.12"/>
    <n v="0"/>
    <n v="372.12"/>
    <n v="1.04"/>
    <n v="1.04"/>
    <n v="372.12"/>
    <n v="1.0920000000000001"/>
    <n v="72728"/>
    <n v="75419"/>
    <n v="82595.740000000005"/>
    <n v="3056.1100000000006"/>
    <n v="13659.84"/>
    <n v="0.2298"/>
    <n v="0.22339999999999999"/>
    <n v="34579.78"/>
    <n v="1427.53"/>
    <n v="318.91000000000003"/>
    <n v="1746.44"/>
    <n v="121978.07"/>
  </r>
  <r>
    <x v="250"/>
    <s v="Spokane School District"/>
    <n v="2128"/>
    <s v="Audubon Elementary"/>
    <n v="0.85429999999999995"/>
    <s v="Yes"/>
    <n v="386.86"/>
    <n v="0"/>
    <n v="386.86"/>
    <n v="1.04"/>
    <n v="1.04"/>
    <n v="386.86"/>
    <n v="1.135"/>
    <n v="72728"/>
    <n v="75419"/>
    <n v="85848.13"/>
    <n v="3176.4599999999919"/>
    <n v="13659.84"/>
    <n v="0.2298"/>
    <n v="0.22339999999999999"/>
    <n v="35941.440000000002"/>
    <n v="1483.74"/>
    <n v="331.47"/>
    <n v="1815.21"/>
    <n v="126781.24"/>
  </r>
  <r>
    <x v="250"/>
    <s v="Spokane School District"/>
    <n v="3357"/>
    <s v="Balboa Elementary"/>
    <n v="0.45040000000000002"/>
    <s v="No"/>
    <n v="254.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155"/>
    <s v="Bemiss Elementary"/>
    <n v="0.84840000000000004"/>
    <s v="Yes"/>
    <n v="377.91"/>
    <n v="0"/>
    <n v="377.91"/>
    <n v="1.04"/>
    <n v="1.04"/>
    <n v="377.91"/>
    <n v="1.109"/>
    <n v="72728"/>
    <n v="75419"/>
    <n v="83881.570000000007"/>
    <n v="3103.6899999999878"/>
    <n v="13659.84"/>
    <n v="0.2298"/>
    <n v="0.22339999999999999"/>
    <n v="35118.11"/>
    <n v="1449.75"/>
    <n v="323.87"/>
    <n v="1773.62"/>
    <n v="123876.98999999999"/>
  </r>
  <r>
    <x v="250"/>
    <s v="Spokane School District"/>
    <n v="2218"/>
    <s v="Browne Elementary"/>
    <n v="0.61709999999999998"/>
    <s v="Yes"/>
    <n v="310.86"/>
    <n v="0"/>
    <n v="310.86"/>
    <n v="1.04"/>
    <n v="1.04"/>
    <n v="310.86"/>
    <n v="0.91200000000000003"/>
    <n v="72728"/>
    <n v="75419"/>
    <n v="68981.05"/>
    <n v="2552.3600000000006"/>
    <n v="13659.84"/>
    <n v="0.2298"/>
    <n v="0.22339999999999999"/>
    <n v="28879.82"/>
    <n v="1192.22"/>
    <n v="266.33999999999997"/>
    <n v="1458.56"/>
    <n v="101871.79"/>
  </r>
  <r>
    <x v="250"/>
    <s v="Spokane School District"/>
    <n v="3008"/>
    <s v="Bryant Center"/>
    <n v="0.31940000000000002"/>
    <s v="No"/>
    <n v="337.0300000000000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4457"/>
    <s v="Chase Middle School"/>
    <n v="0.52629999999999999"/>
    <s v="Yes"/>
    <n v="703.13"/>
    <n v="0"/>
    <n v="703.13"/>
    <n v="1.04"/>
    <n v="1.04"/>
    <n v="703.13"/>
    <n v="2.0630000000000002"/>
    <n v="72728"/>
    <n v="75419"/>
    <n v="156039.38"/>
    <n v="5773.5899999999965"/>
    <n v="13659.84"/>
    <n v="0.2298"/>
    <n v="0.22339999999999999"/>
    <n v="65327.92"/>
    <n v="2696.88"/>
    <n v="602.48"/>
    <n v="3299.36"/>
    <n v="230440.24999999997"/>
  </r>
  <r>
    <x v="250"/>
    <s v="Spokane School District"/>
    <n v="2129"/>
    <s v="Cooper Elementary"/>
    <n v="0.73599999999999999"/>
    <s v="Yes"/>
    <n v="386.71"/>
    <n v="0"/>
    <n v="386.71"/>
    <n v="1.04"/>
    <n v="1.04"/>
    <n v="386.71"/>
    <n v="1.1339999999999999"/>
    <n v="72728"/>
    <n v="75419"/>
    <n v="85772.49"/>
    <n v="3173.6599999999889"/>
    <n v="13659.84"/>
    <n v="0.2298"/>
    <n v="0.22339999999999999"/>
    <n v="35909.769999999997"/>
    <n v="1482.44"/>
    <n v="331.18"/>
    <n v="1813.6200000000001"/>
    <n v="126669.54"/>
  </r>
  <r>
    <x v="250"/>
    <s v="Spokane School District"/>
    <n v="1603"/>
    <s v="Daybreak Alternative School"/>
    <n v="9.5200000000000007E-2"/>
    <s v="No"/>
    <n v="8.800000000000000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3412"/>
    <s v="Ferris High School"/>
    <n v="0.43619999999999998"/>
    <s v="No"/>
    <n v="1595.860000000000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312"/>
    <s v="Finch Elementary"/>
    <n v="0.50529999999999997"/>
    <s v="Yes"/>
    <n v="370.29"/>
    <n v="0"/>
    <n v="370.29"/>
    <n v="1.04"/>
    <n v="1.04"/>
    <n v="370.29"/>
    <n v="1.0860000000000001"/>
    <n v="72728"/>
    <n v="75419"/>
    <n v="82141.91"/>
    <n v="3039.3300000000017"/>
    <n v="13659.84"/>
    <n v="0.2298"/>
    <n v="0.22339999999999999"/>
    <n v="34389.78"/>
    <n v="1419.69"/>
    <n v="317.16000000000003"/>
    <n v="1736.8500000000001"/>
    <n v="121307.87000000001"/>
  </r>
  <r>
    <x v="250"/>
    <s v="Spokane School District"/>
    <n v="5693"/>
    <s v="Flett Middle School"/>
    <n v="0.59140000000000004"/>
    <s v="Yes"/>
    <n v="370.41"/>
    <n v="0"/>
    <n v="370.41"/>
    <n v="1.04"/>
    <n v="1.04"/>
    <n v="370.41"/>
    <n v="1.087"/>
    <n v="72728"/>
    <n v="75419"/>
    <n v="82217.55"/>
    <n v="3042.1199999999953"/>
    <n v="13659.84"/>
    <n v="0.2298"/>
    <n v="0.22339999999999999"/>
    <n v="34421.449999999997"/>
    <n v="1420.99"/>
    <n v="317.45"/>
    <n v="1738.44"/>
    <n v="121419.56"/>
  </r>
  <r>
    <x v="250"/>
    <s v="Spokane School District"/>
    <n v="2127"/>
    <s v="Franklin Elementary"/>
    <n v="0.46260000000000001"/>
    <s v="No"/>
    <n v="439.2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3727"/>
    <s v="Garfield Elementary"/>
    <n v="0.72150000000000003"/>
    <s v="Yes"/>
    <n v="364.57"/>
    <n v="0"/>
    <n v="364.57"/>
    <n v="1.04"/>
    <n v="1.04"/>
    <n v="364.57"/>
    <n v="1.069"/>
    <n v="72728"/>
    <n v="75419"/>
    <n v="80856.08"/>
    <n v="2991.75"/>
    <n v="13659.84"/>
    <n v="0.2298"/>
    <n v="0.22339999999999999"/>
    <n v="33851.449999999997"/>
    <n v="1397.46"/>
    <n v="312.19"/>
    <n v="1709.65"/>
    <n v="119408.93"/>
  </r>
  <r>
    <x v="250"/>
    <s v="Spokane School District"/>
    <n v="3758"/>
    <s v="Garry Middle School"/>
    <n v="0.86480000000000001"/>
    <s v="Yes"/>
    <n v="558.66"/>
    <n v="0"/>
    <n v="558.66"/>
    <n v="1.04"/>
    <n v="1.04"/>
    <n v="558.66"/>
    <n v="1.639"/>
    <n v="72728"/>
    <n v="75419"/>
    <n v="123969.24"/>
    <n v="4586.9700000000012"/>
    <n v="13659.84"/>
    <n v="0.2298"/>
    <n v="0.22339999999999999"/>
    <n v="51901.34"/>
    <n v="2142.6"/>
    <n v="478.66"/>
    <n v="2621.2599999999998"/>
    <n v="183078.81000000003"/>
  </r>
  <r>
    <x v="250"/>
    <s v="Spokane School District"/>
    <n v="3258"/>
    <s v="Glover Middle School"/>
    <n v="0.76160000000000005"/>
    <s v="Yes"/>
    <n v="583.91"/>
    <n v="0"/>
    <n v="583.91"/>
    <n v="1.04"/>
    <n v="1.04"/>
    <n v="583.91"/>
    <n v="1.7130000000000001"/>
    <n v="72728"/>
    <n v="75419"/>
    <n v="129566.39"/>
    <n v="4794.0699999999924"/>
    <n v="13659.84"/>
    <n v="0.2298"/>
    <n v="0.22339999999999999"/>
    <n v="54244.66"/>
    <n v="2239.34"/>
    <n v="500.27"/>
    <n v="2739.61"/>
    <n v="191344.72999999998"/>
  </r>
  <r>
    <x v="250"/>
    <s v="Spokane School District"/>
    <n v="3729"/>
    <s v="Grant Elementary"/>
    <n v="0.87339999999999995"/>
    <s v="Yes"/>
    <n v="310.81"/>
    <n v="0"/>
    <n v="310.81"/>
    <n v="1.04"/>
    <n v="1.04"/>
    <n v="310.81"/>
    <n v="0.91200000000000003"/>
    <n v="72728"/>
    <n v="75419"/>
    <n v="68981.05"/>
    <n v="2552.3600000000006"/>
    <n v="13659.84"/>
    <n v="0.2298"/>
    <n v="0.22339999999999999"/>
    <n v="28879.82"/>
    <n v="1192.22"/>
    <n v="266.33999999999997"/>
    <n v="1458.56"/>
    <n v="101871.79"/>
  </r>
  <r>
    <x v="250"/>
    <s v="Spokane School District"/>
    <n v="3007"/>
    <s v="Hamblen Elementary"/>
    <n v="0.3246"/>
    <s v="No"/>
    <n v="494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056"/>
    <s v="Holmes Elementary"/>
    <n v="0.89419999999999999"/>
    <s v="Yes"/>
    <n v="314.85000000000002"/>
    <n v="0"/>
    <n v="314.85000000000002"/>
    <n v="1.04"/>
    <n v="1.04"/>
    <n v="314.85000000000002"/>
    <n v="0.92400000000000004"/>
    <n v="72728"/>
    <n v="75419"/>
    <n v="69888.7"/>
    <n v="2585.9400000000023"/>
    <n v="13659.84"/>
    <n v="0.2298"/>
    <n v="0.22339999999999999"/>
    <n v="29259.81"/>
    <n v="1207.9100000000001"/>
    <n v="269.85000000000002"/>
    <n v="1477.7600000000002"/>
    <n v="103212.20999999999"/>
  </r>
  <r>
    <x v="250"/>
    <s v="Spokane School District"/>
    <n v="2258"/>
    <s v="Hutton Elementary"/>
    <n v="0.2218"/>
    <s v="No"/>
    <n v="532.2000000000000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3506"/>
    <s v="Indian Trail Elementary"/>
    <n v="0.35020000000000001"/>
    <s v="No"/>
    <n v="260.4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111"/>
    <s v="Jefferson Elementary"/>
    <n v="0.32790000000000002"/>
    <s v="No"/>
    <n v="431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172"/>
    <s v="Lewis &amp; Clark High School"/>
    <n v="0.37309999999999999"/>
    <s v="No"/>
    <n v="1688.0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401"/>
    <s v="Libby Center"/>
    <n v="0.26279999999999998"/>
    <s v="No"/>
    <n v="552.67999999999995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952"/>
    <s v="Lidgerwood Elementary"/>
    <n v="0.88700000000000001"/>
    <s v="Yes"/>
    <n v="318.43"/>
    <n v="0"/>
    <n v="318.43"/>
    <n v="1.04"/>
    <n v="1.04"/>
    <n v="318.43"/>
    <n v="0.93400000000000005"/>
    <n v="72728"/>
    <n v="75419"/>
    <n v="70645.070000000007"/>
    <n v="2613.929999999993"/>
    <n v="13659.84"/>
    <n v="0.2298"/>
    <n v="0.22339999999999999"/>
    <n v="29576.48"/>
    <n v="1220.98"/>
    <n v="272.77"/>
    <n v="1493.75"/>
    <n v="104329.23"/>
  </r>
  <r>
    <x v="250"/>
    <s v="Spokane School District"/>
    <n v="2951"/>
    <s v="Lincoln Heights Elementary"/>
    <n v="0.54949999999999999"/>
    <s v="Yes"/>
    <n v="470.72"/>
    <n v="0"/>
    <n v="470.72"/>
    <n v="1.04"/>
    <n v="1.04"/>
    <n v="470.72"/>
    <n v="1.381"/>
    <n v="72728"/>
    <n v="75419"/>
    <n v="104454.86"/>
    <n v="3864.9199999999983"/>
    <n v="13659.84"/>
    <n v="0.2298"/>
    <n v="0.22339999999999999"/>
    <n v="43731.39"/>
    <n v="1805.33"/>
    <n v="403.31"/>
    <n v="2208.64"/>
    <n v="154259.81"/>
  </r>
  <r>
    <x v="250"/>
    <s v="Spokane School District"/>
    <n v="3190"/>
    <s v="Linwood Elementary"/>
    <n v="0.73160000000000003"/>
    <s v="Yes"/>
    <n v="469.71"/>
    <n v="0"/>
    <n v="469.71"/>
    <n v="1.04"/>
    <n v="1.04"/>
    <n v="469.71"/>
    <n v="1.3779999999999999"/>
    <n v="72728"/>
    <n v="75419"/>
    <n v="104227.95"/>
    <n v="3856.5299999999988"/>
    <n v="13659.84"/>
    <n v="0.2298"/>
    <n v="0.22339999999999999"/>
    <n v="43636.39"/>
    <n v="1801.41"/>
    <n v="402.43"/>
    <n v="2203.84"/>
    <n v="153924.71"/>
  </r>
  <r>
    <x v="250"/>
    <s v="Spokane School District"/>
    <n v="3719"/>
    <s v="Logan Elementary"/>
    <n v="0.88339999999999996"/>
    <s v="Yes"/>
    <n v="274.58"/>
    <n v="0"/>
    <n v="274.58"/>
    <n v="1.04"/>
    <n v="1.04"/>
    <n v="274.58"/>
    <n v="0.80500000000000005"/>
    <n v="72728"/>
    <n v="75419"/>
    <n v="60887.88"/>
    <n v="2252.9100000000035"/>
    <n v="13659.84"/>
    <n v="0.2298"/>
    <n v="0.22339999999999999"/>
    <n v="25491.51"/>
    <n v="1052.3499999999999"/>
    <n v="235.09"/>
    <n v="1287.4399999999998"/>
    <n v="89919.74"/>
  </r>
  <r>
    <x v="250"/>
    <s v="Spokane School District"/>
    <n v="3718"/>
    <s v="Longfellow Elementary"/>
    <n v="0.83899999999999997"/>
    <s v="Yes"/>
    <n v="410.14"/>
    <n v="0"/>
    <n v="410.14"/>
    <n v="1.04"/>
    <n v="1.04"/>
    <n v="410.14"/>
    <n v="1.2030000000000001"/>
    <n v="72728"/>
    <n v="75419"/>
    <n v="90991.46"/>
    <n v="3366.7599999999948"/>
    <n v="13659.84"/>
    <n v="0.2298"/>
    <n v="0.22339999999999999"/>
    <n v="38094.76"/>
    <n v="1572.64"/>
    <n v="351.33"/>
    <n v="1923.97"/>
    <n v="134376.94999999998"/>
  </r>
  <r>
    <x v="250"/>
    <s v="Spokane School District"/>
    <n v="2708"/>
    <s v="Madison Elementary"/>
    <n v="0.66080000000000005"/>
    <s v="Yes"/>
    <n v="259"/>
    <n v="0"/>
    <n v="259"/>
    <n v="1.04"/>
    <n v="1.04"/>
    <n v="259"/>
    <n v="0.76"/>
    <n v="72728"/>
    <n v="75419"/>
    <n v="57484.21"/>
    <n v="2126.9700000000012"/>
    <n v="13659.84"/>
    <n v="0.2298"/>
    <n v="0.22339999999999999"/>
    <n v="24066.51"/>
    <n v="993.52"/>
    <n v="221.95"/>
    <n v="1215.47"/>
    <n v="84893.16"/>
  </r>
  <r>
    <x v="250"/>
    <s v="Spokane School District"/>
    <n v="4389"/>
    <s v="Moran Prairie Elementary"/>
    <n v="0.27139999999999997"/>
    <s v="No"/>
    <n v="478.2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4035"/>
    <s v="Mullan Road Elementary"/>
    <n v="0.35420000000000001"/>
    <s v="No"/>
    <n v="615.5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2106"/>
    <s v="North Central High School"/>
    <n v="0.58020000000000005"/>
    <s v="Yes"/>
    <n v="1611.56"/>
    <n v="0"/>
    <n v="1611.56"/>
    <n v="1.04"/>
    <n v="1.04"/>
    <n v="1611.56"/>
    <n v="4.7270000000000003"/>
    <n v="72728"/>
    <n v="75419"/>
    <n v="357536.67"/>
    <n v="13229.170000000042"/>
    <n v="13659.84"/>
    <n v="0.2298"/>
    <n v="0.22339999999999999"/>
    <n v="149687.39000000001"/>
    <n v="6179.43"/>
    <n v="1380.48"/>
    <n v="7559.91"/>
    <n v="528013.14"/>
  </r>
  <r>
    <x v="250"/>
    <s v="Spokane School District"/>
    <n v="5250"/>
    <s v="On Track Academy"/>
    <n v="0.72560000000000002"/>
    <s v="Yes"/>
    <n v="419.14"/>
    <n v="0"/>
    <n v="419.14"/>
    <n v="1.04"/>
    <n v="1.04"/>
    <n v="419.14"/>
    <n v="1.2290000000000001"/>
    <n v="72728"/>
    <n v="75419"/>
    <n v="92958.02"/>
    <n v="3439.5299999999988"/>
    <n v="13659.84"/>
    <n v="0.2298"/>
    <n v="0.22339999999999999"/>
    <n v="38918.089999999997"/>
    <n v="1606.63"/>
    <n v="358.92"/>
    <n v="1965.5500000000002"/>
    <n v="137281.18999999997"/>
  </r>
  <r>
    <x v="250"/>
    <s v="Spokane School District"/>
    <n v="5344"/>
    <s v="Open Doors Youth Re-Engagement Spokane"/>
    <n v="0.61339999999999995"/>
    <s v="Yes"/>
    <n v="116.05"/>
    <n v="0"/>
    <n v="116.05"/>
    <n v="1.04"/>
    <n v="1.04"/>
    <n v="116.05"/>
    <n v="0.34"/>
    <n v="72728"/>
    <n v="75419"/>
    <n v="25716.62"/>
    <n v="951.54000000000087"/>
    <n v="13659.84"/>
    <n v="0.2298"/>
    <n v="0.22339999999999999"/>
    <n v="10766.6"/>
    <n v="444.47"/>
    <n v="99.29"/>
    <n v="543.76"/>
    <n v="37978.520000000004"/>
  </r>
  <r>
    <x v="250"/>
    <s v="Spokane School District"/>
    <n v="1567"/>
    <s v="Pratt Academy"/>
    <n v="0.83689999999999998"/>
    <s v="Yes"/>
    <n v="107.81"/>
    <n v="0"/>
    <n v="107.81"/>
    <n v="1.04"/>
    <n v="1.04"/>
    <n v="107.81"/>
    <n v="0.316"/>
    <n v="72728"/>
    <n v="75419"/>
    <n v="23901.33"/>
    <n v="884.36999999999898"/>
    <n v="13659.84"/>
    <n v="0.2298"/>
    <n v="0.22339999999999999"/>
    <n v="10006.6"/>
    <n v="413.1"/>
    <n v="92.29"/>
    <n v="505.39000000000004"/>
    <n v="35297.69"/>
  </r>
  <r>
    <x v="250"/>
    <s v="Spokane School District"/>
    <n v="2096"/>
    <s v="Regal Elementary"/>
    <n v="0.87190000000000001"/>
    <s v="Yes"/>
    <n v="354.71"/>
    <n v="0"/>
    <n v="354.71"/>
    <n v="1.04"/>
    <n v="1.04"/>
    <n v="354.71"/>
    <n v="1.04"/>
    <n v="72728"/>
    <n v="75419"/>
    <n v="78662.600000000006"/>
    <n v="2910.5899999999965"/>
    <n v="13659.84"/>
    <n v="0.2298"/>
    <n v="0.22339999999999999"/>
    <n v="32933.120000000003"/>
    <n v="1359.55"/>
    <n v="303.72000000000003"/>
    <n v="1663.27"/>
    <n v="116169.58"/>
  </r>
  <r>
    <x v="250"/>
    <s v="Spokane School District"/>
    <n v="2950"/>
    <s v="Ridgeview Elementary"/>
    <n v="0.64039999999999997"/>
    <s v="Yes"/>
    <n v="299.29000000000002"/>
    <n v="0"/>
    <n v="299.29000000000002"/>
    <n v="1.04"/>
    <n v="1.04"/>
    <n v="299.29000000000002"/>
    <n v="0.878"/>
    <n v="72728"/>
    <n v="75419"/>
    <n v="66409.39"/>
    <n v="2457.2100000000064"/>
    <n v="13659.84"/>
    <n v="0.2298"/>
    <n v="0.22339999999999999"/>
    <n v="27803.16"/>
    <n v="1147.78"/>
    <n v="256.41000000000003"/>
    <n v="1404.19"/>
    <n v="98073.950000000012"/>
  </r>
  <r>
    <x v="250"/>
    <s v="Spokane School District"/>
    <n v="2479"/>
    <s v="Rogers High School"/>
    <n v="0.79479999999999995"/>
    <s v="Yes"/>
    <n v="1479.23"/>
    <n v="0"/>
    <n v="1479.23"/>
    <n v="1.04"/>
    <n v="1.04"/>
    <n v="1479.23"/>
    <n v="4.3390000000000004"/>
    <n v="72728"/>
    <n v="75419"/>
    <n v="328189.46000000002"/>
    <n v="12143.299999999988"/>
    <n v="13659.84"/>
    <n v="0.2298"/>
    <n v="0.22339999999999999"/>
    <n v="137400.79999999999"/>
    <n v="5672.21"/>
    <n v="1267.17"/>
    <n v="6939.38"/>
    <n v="484672.94"/>
  </r>
  <r>
    <x v="250"/>
    <s v="Spokane School District"/>
    <n v="2086"/>
    <s v="Roosevelt Elementary"/>
    <n v="0.53680000000000005"/>
    <s v="Yes"/>
    <n v="482.45"/>
    <n v="0"/>
    <n v="482.45"/>
    <n v="1.04"/>
    <n v="1.04"/>
    <n v="482.45"/>
    <n v="1.415"/>
    <n v="72728"/>
    <n v="75419"/>
    <n v="107026.52"/>
    <n v="3960.0800000000017"/>
    <n v="13659.84"/>
    <n v="0.2298"/>
    <n v="0.22339999999999999"/>
    <n v="44808.05"/>
    <n v="1849.78"/>
    <n v="413.24"/>
    <n v="2263.02"/>
    <n v="158057.67000000001"/>
  </r>
  <r>
    <x v="250"/>
    <s v="Spokane School District"/>
    <n v="3356"/>
    <s v="Sacajawea Middle School"/>
    <n v="0.37580000000000002"/>
    <s v="No"/>
    <n v="779.8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3413"/>
    <s v="Salk Middle School"/>
    <n v="0.56010000000000004"/>
    <s v="Yes"/>
    <n v="740.36"/>
    <n v="0"/>
    <n v="740.36"/>
    <n v="1.04"/>
    <n v="1.04"/>
    <n v="740.36"/>
    <n v="2.1720000000000002"/>
    <n v="72728"/>
    <n v="75419"/>
    <n v="164283.82"/>
    <n v="6078.6499999999942"/>
    <n v="13659.84"/>
    <n v="0.2298"/>
    <n v="0.22339999999999999"/>
    <n v="68779.56"/>
    <n v="2839.37"/>
    <n v="634.32000000000005"/>
    <n v="3473.69"/>
    <n v="242615.72"/>
  </r>
  <r>
    <x v="250"/>
    <s v="Spokane School District"/>
    <n v="1698"/>
    <s v="SCCP Images"/>
    <n v="0.58620000000000005"/>
    <s v="Yes"/>
    <n v="66.819999999999993"/>
    <n v="0"/>
    <n v="66.819999999999993"/>
    <n v="1.04"/>
    <n v="1.04"/>
    <n v="66.819999999999993"/>
    <n v="0.19600000000000001"/>
    <n v="72728"/>
    <n v="75419"/>
    <n v="14824.88"/>
    <n v="548.53000000000065"/>
    <n v="13659.84"/>
    <n v="0.2298"/>
    <n v="0.22339999999999999"/>
    <n v="6206.63"/>
    <n v="256.22000000000003"/>
    <n v="57.24"/>
    <n v="313.46000000000004"/>
    <n v="21893.5"/>
  </r>
  <r>
    <x v="250"/>
    <s v="Spokane School District"/>
    <n v="3189"/>
    <s v="Shadle Park High School"/>
    <n v="0.54530000000000001"/>
    <s v="Yes"/>
    <n v="1329.95"/>
    <n v="0"/>
    <n v="1329.95"/>
    <n v="1.04"/>
    <n v="1.04"/>
    <n v="1329.95"/>
    <n v="3.9009999999999998"/>
    <n v="72728"/>
    <n v="75419"/>
    <n v="295060.40999999997"/>
    <n v="10917.490000000049"/>
    <n v="13659.84"/>
    <n v="0.2298"/>
    <n v="0.22339999999999999"/>
    <n v="123530.89"/>
    <n v="5099.63"/>
    <n v="1139.26"/>
    <n v="6238.89"/>
    <n v="435747.68000000005"/>
  </r>
  <r>
    <x v="250"/>
    <s v="Spokane School District"/>
    <n v="3257"/>
    <s v="Shaw Middle School"/>
    <n v="0.85209999999999997"/>
    <s v="Yes"/>
    <n v="751.73"/>
    <n v="0"/>
    <n v="751.73"/>
    <n v="1.04"/>
    <n v="1.04"/>
    <n v="751.73"/>
    <n v="2.2050000000000001"/>
    <n v="72728"/>
    <n v="75419"/>
    <n v="166779.85"/>
    <n v="6171"/>
    <n v="13659.84"/>
    <n v="0.2298"/>
    <n v="0.22339999999999999"/>
    <n v="69824.56"/>
    <n v="2882.51"/>
    <n v="643.95000000000005"/>
    <n v="3526.46"/>
    <n v="246301.87"/>
  </r>
  <r>
    <x v="250"/>
    <s v="Spokane School District"/>
    <n v="2110"/>
    <s v="Sheridan Elementary"/>
    <n v="0.84119999999999995"/>
    <s v="Yes"/>
    <n v="400.9"/>
    <n v="0"/>
    <n v="400.9"/>
    <n v="1.04"/>
    <n v="1.04"/>
    <n v="400.9"/>
    <n v="1.1759999999999999"/>
    <n v="72728"/>
    <n v="75419"/>
    <n v="88949.25"/>
    <n v="3291.1999999999971"/>
    <n v="13659.84"/>
    <n v="0.2298"/>
    <n v="0.22339999999999999"/>
    <n v="37239.760000000002"/>
    <n v="1537.34"/>
    <n v="343.44"/>
    <n v="1880.78"/>
    <n v="131360.99000000002"/>
  </r>
  <r>
    <x v="250"/>
    <s v="Spokane School District"/>
    <n v="4191"/>
    <s v="Spokane Area Professional-Technical Skills Center "/>
    <n v="0.21210000000000001"/>
    <s v="No"/>
    <n v="396.5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5361"/>
    <s v="Spokane Public Montessori"/>
    <n v="0.25280000000000002"/>
    <s v="No"/>
    <n v="361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5694"/>
    <s v="Spokane Virtual Academy"/>
    <n v="0.5282"/>
    <s v="Yes"/>
    <n v="495.63"/>
    <n v="0"/>
    <n v="495.63"/>
    <n v="1.04"/>
    <n v="1.04"/>
    <n v="495.63"/>
    <n v="1.454"/>
    <n v="72728"/>
    <n v="75419"/>
    <n v="109976.37"/>
    <n v="4069.2300000000105"/>
    <n v="13659.84"/>
    <n v="0.2298"/>
    <n v="0.22339999999999999"/>
    <n v="46043.040000000001"/>
    <n v="1900.76"/>
    <n v="424.63"/>
    <n v="2325.39"/>
    <n v="162414.03000000003"/>
  </r>
  <r>
    <x v="250"/>
    <s v="Spokane School District"/>
    <n v="2108"/>
    <s v="Stevens Elementary"/>
    <n v="0.88260000000000005"/>
    <s v="Yes"/>
    <n v="360.71"/>
    <n v="0"/>
    <n v="360.71"/>
    <n v="1.04"/>
    <n v="1.04"/>
    <n v="360.71"/>
    <n v="1.0580000000000001"/>
    <n v="72728"/>
    <n v="75419"/>
    <n v="80024.070000000007"/>
    <n v="2960.9599999999919"/>
    <n v="13659.84"/>
    <n v="0.2298"/>
    <n v="0.22339999999999999"/>
    <n v="33503.120000000003"/>
    <n v="1383.08"/>
    <n v="308.98"/>
    <n v="1692.06"/>
    <n v="118180.20999999999"/>
  </r>
  <r>
    <x v="250"/>
    <s v="Spokane School District"/>
    <n v="5301"/>
    <s v="The Community School"/>
    <n v="0.47070000000000001"/>
    <s v="No"/>
    <n v="161.0200000000000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1767"/>
    <s v="The Healing Lodge"/>
    <n v="0.53339999999999999"/>
    <s v="Yes"/>
    <n v="15.57"/>
    <n v="0"/>
    <n v="15.57"/>
    <n v="1.04"/>
    <n v="1.04"/>
    <n v="15.57"/>
    <n v="4.5999999999999999E-2"/>
    <n v="72728"/>
    <n v="75419"/>
    <n v="3479.31"/>
    <n v="128.73000000000002"/>
    <n v="13659.84"/>
    <n v="0.2298"/>
    <n v="0.22339999999999999"/>
    <n v="1456.66"/>
    <n v="60.13"/>
    <n v="13.43"/>
    <n v="73.56"/>
    <n v="5138.2600000000011"/>
  </r>
  <r>
    <x v="250"/>
    <s v="Spokane School District"/>
    <n v="3063"/>
    <s v="Westview Elementary"/>
    <n v="0.66639999999999999"/>
    <s v="Yes"/>
    <n v="343.29"/>
    <n v="0"/>
    <n v="343.29"/>
    <n v="1.04"/>
    <n v="1.04"/>
    <n v="343.29"/>
    <n v="1.0069999999999999"/>
    <n v="72728"/>
    <n v="75419"/>
    <n v="76166.58"/>
    <n v="2818.2299999999959"/>
    <n v="13659.84"/>
    <n v="0.2298"/>
    <n v="0.22339999999999999"/>
    <n v="31888.13"/>
    <n v="1316.41"/>
    <n v="294.08999999999997"/>
    <n v="1610.5"/>
    <n v="112483.44"/>
  </r>
  <r>
    <x v="250"/>
    <s v="Spokane School District"/>
    <n v="2191"/>
    <s v="Whitman Elementary"/>
    <n v="0.83460000000000001"/>
    <s v="Yes"/>
    <n v="378.86"/>
    <n v="0"/>
    <n v="378.86"/>
    <n v="1.04"/>
    <n v="1.04"/>
    <n v="378.86"/>
    <n v="1.111"/>
    <n v="72728"/>
    <n v="75419"/>
    <n v="84032.84"/>
    <n v="3109.2900000000081"/>
    <n v="13659.84"/>
    <n v="0.2298"/>
    <n v="0.22339999999999999"/>
    <n v="35181.440000000002"/>
    <n v="1452.37"/>
    <n v="324.45999999999998"/>
    <n v="1776.83"/>
    <n v="124100.40000000001"/>
  </r>
  <r>
    <x v="250"/>
    <s v="Spokane School District"/>
    <n v="2109"/>
    <s v="Willard Elementary"/>
    <n v="0.74950000000000006"/>
    <s v="Yes"/>
    <n v="407.57"/>
    <n v="0"/>
    <n v="407.57"/>
    <n v="1.04"/>
    <n v="1.04"/>
    <n v="407.57"/>
    <n v="1.196"/>
    <n v="72728"/>
    <n v="75419"/>
    <n v="90462"/>
    <n v="3347.1699999999983"/>
    <n v="13659.84"/>
    <n v="0.2298"/>
    <n v="0.22339999999999999"/>
    <n v="37873.089999999997"/>
    <n v="1563.49"/>
    <n v="349.28"/>
    <n v="1912.77"/>
    <n v="133595.03"/>
  </r>
  <r>
    <x v="250"/>
    <s v="Spokane School District"/>
    <n v="2296"/>
    <s v="Wilson Elementary"/>
    <n v="0.21049999999999999"/>
    <s v="No"/>
    <n v="36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4192"/>
    <s v="Woodridge Elementary"/>
    <n v="0.31719999999999998"/>
    <s v="No"/>
    <n v="357.0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0"/>
    <s v="Spokane School District"/>
    <n v="5695"/>
    <s v="Yasuhara Middle School"/>
    <n v="0.86629999999999996"/>
    <s v="Yes"/>
    <n v="375.29"/>
    <n v="0"/>
    <n v="375.29"/>
    <n v="1.04"/>
    <n v="1.04"/>
    <n v="375.29"/>
    <n v="1.101"/>
    <n v="72728"/>
    <n v="75419"/>
    <n v="83276.47"/>
    <n v="3081.3000000000029"/>
    <n v="13659.84"/>
    <n v="0.2298"/>
    <n v="0.22339999999999999"/>
    <n v="34864.78"/>
    <n v="1439.3"/>
    <n v="321.54000000000002"/>
    <n v="1760.84"/>
    <n v="122983.39"/>
  </r>
  <r>
    <x v="251"/>
    <s v="Spokane International Academy"/>
    <n v="5381"/>
    <s v="Spokane International Academy"/>
    <n v="0.48359999999999997"/>
    <s v="No"/>
    <n v="731.36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2"/>
    <s v="Sprague School District"/>
    <n v="3050"/>
    <s v="Sprague Elementary"/>
    <n v="0.66279999999999994"/>
    <s v="Yes"/>
    <n v="35.29"/>
    <n v="0"/>
    <n v="35.29"/>
    <n v="1"/>
    <n v="1"/>
    <n v="35.29"/>
    <n v="0.104"/>
    <n v="72728"/>
    <n v="75419"/>
    <n v="7563.71"/>
    <n v="279.86999999999989"/>
    <n v="13659.84"/>
    <n v="0.2298"/>
    <n v="0.22339999999999999"/>
    <n v="3221.29"/>
    <n v="130.72999999999999"/>
    <n v="29.21"/>
    <n v="159.94"/>
    <n v="11224.81"/>
  </r>
  <r>
    <x v="252"/>
    <s v="Sprague School District"/>
    <n v="2186"/>
    <s v="Sprague High School"/>
    <n v="0.47260000000000002"/>
    <s v="No"/>
    <n v="3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3"/>
    <s v="St. John School District"/>
    <n v="3069"/>
    <s v="St John Elementary"/>
    <n v="0.4204"/>
    <s v="No"/>
    <n v="74.29000000000000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3"/>
    <s v="St. John School District"/>
    <n v="3068"/>
    <s v="St John/Endicott High"/>
    <n v="0.51200000000000001"/>
    <s v="Yes"/>
    <n v="68.760000000000005"/>
    <n v="0"/>
    <n v="68.760000000000005"/>
    <n v="1"/>
    <n v="1"/>
    <n v="68.760000000000005"/>
    <n v="0.20200000000000001"/>
    <n v="72728"/>
    <n v="75419"/>
    <n v="14691.06"/>
    <n v="543.57999999999993"/>
    <n v="13659.84"/>
    <n v="0.2298"/>
    <n v="0.22339999999999999"/>
    <n v="6256.73"/>
    <n v="253.91"/>
    <n v="56.72"/>
    <n v="310.63"/>
    <n v="21802.000000000004"/>
  </r>
  <r>
    <x v="254"/>
    <s v="Stanwood-Camano School District"/>
    <n v="4513"/>
    <s v="Cedarhome Elementary School"/>
    <n v="0.25509999999999999"/>
    <s v="No"/>
    <n v="597.09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4553"/>
    <s v="Elger Bay Elementary"/>
    <n v="0.33829999999999999"/>
    <s v="No"/>
    <n v="353.58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5108"/>
    <s v="Lincoln Academy"/>
    <n v="0.65739999999999998"/>
    <s v="Yes"/>
    <n v="12.57"/>
    <n v="0"/>
    <n v="12.57"/>
    <n v="1.1599999999999999"/>
    <n v="1.2000000000000002"/>
    <n v="12.57"/>
    <n v="3.6999999999999998E-2"/>
    <n v="72728"/>
    <n v="75419"/>
    <n v="3121.49"/>
    <n v="227.11000000000013"/>
    <n v="13659.84"/>
    <n v="0.2298"/>
    <n v="0.22339999999999999"/>
    <n v="1273.47"/>
    <n v="55.81"/>
    <n v="12.47"/>
    <n v="68.28"/>
    <n v="4690.3499999999995"/>
  </r>
  <r>
    <x v="254"/>
    <s v="Stanwood-Camano School District"/>
    <n v="1707"/>
    <s v="Lincoln Hill High School"/>
    <n v="0.42320000000000002"/>
    <s v="No"/>
    <n v="132.51000000000002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4512"/>
    <s v="Port Susan Middle School"/>
    <n v="0.3155"/>
    <s v="No"/>
    <n v="511.2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5004"/>
    <s v="Saratoga School"/>
    <n v="0.21479999999999999"/>
    <s v="No"/>
    <n v="187.88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3125"/>
    <s v="Stanwood Elementary School"/>
    <n v="0.31909999999999999"/>
    <s v="No"/>
    <n v="452.22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2581"/>
    <s v="Stanwood High School"/>
    <n v="0.25900000000000001"/>
    <s v="No"/>
    <n v="1306.25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2400"/>
    <s v="Stanwood Middle School"/>
    <n v="0.35339999999999999"/>
    <s v="No"/>
    <n v="477.1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4364"/>
    <s v="Twin City Elementary"/>
    <n v="0.31169999999999998"/>
    <s v="No"/>
    <n v="381.52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4"/>
    <s v="Stanwood-Camano School District"/>
    <n v="4551"/>
    <s v="Utsalady Elementary"/>
    <n v="0.252"/>
    <s v="No"/>
    <n v="295.19"/>
    <n v="0"/>
    <n v="0"/>
    <n v="1.1599999999999999"/>
    <n v="1.2000000000000002"/>
    <n v="0"/>
    <n v="0"/>
    <n v="72728"/>
    <n v="75419"/>
    <n v="0"/>
    <n v="0"/>
    <n v="13659.84"/>
    <n v="0.2298"/>
    <n v="0.22339999999999999"/>
    <n v="0"/>
    <n v="0"/>
    <n v="0"/>
    <n v="0"/>
    <n v="0"/>
  </r>
  <r>
    <x v="255"/>
    <s v="Star School District No. 054"/>
    <n v="2007"/>
    <s v="Star Elem School"/>
    <n v="0"/>
    <s v="No"/>
    <n v="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6"/>
    <s v="Starbuck School District"/>
    <n v="2135"/>
    <s v="Starbuck School"/>
    <n v="0.47499999999999998"/>
    <s v="Yes"/>
    <n v="24"/>
    <n v="0"/>
    <n v="24"/>
    <n v="1"/>
    <n v="1"/>
    <n v="24"/>
    <n v="7.0000000000000007E-2"/>
    <n v="72728"/>
    <n v="75419"/>
    <n v="5090.96"/>
    <n v="188.36999999999989"/>
    <n v="13659.84"/>
    <n v="0.2298"/>
    <n v="0.22339999999999999"/>
    <n v="2168.17"/>
    <n v="87.99"/>
    <n v="19.66"/>
    <n v="107.64999999999999"/>
    <n v="7555.15"/>
  </r>
  <r>
    <x v="256"/>
    <s v="Starbuck School District"/>
    <n v="5696"/>
    <s v="Virtual Preparatory Academy"/>
    <n v="0"/>
    <s v="No"/>
    <n v="383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57"/>
    <s v="Stehekin School District"/>
    <n v="2265"/>
    <s v="Stehekin Elementary"/>
    <n v="0"/>
    <s v="No"/>
    <n v="9.4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2040"/>
    <s v="Anderson Island Elementary"/>
    <n v="0.43740000000000001"/>
    <s v="No"/>
    <n v="20.1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3446"/>
    <s v="Cherrydale Elementary"/>
    <n v="0.32419999999999999"/>
    <s v="No"/>
    <n v="369.3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4562"/>
    <s v="Chloe Clark Elementary"/>
    <n v="0.1762"/>
    <s v="No"/>
    <n v="520.6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2237"/>
    <s v="Pioneer Middle"/>
    <n v="0.2661"/>
    <s v="No"/>
    <n v="720.8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3827"/>
    <s v="Saltars Point Elementary"/>
    <n v="0.28699999999999998"/>
    <s v="No"/>
    <n v="485.0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4131"/>
    <s v="Steilacoom High"/>
    <n v="0.22270000000000001"/>
    <s v="No"/>
    <n v="949.34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58"/>
    <s v="Steilacoom Hist. School District"/>
    <n v="5527"/>
    <s v="Steilacoom PRIDE Academy"/>
    <n v="0.51959999999999995"/>
    <s v="Yes"/>
    <n v="15"/>
    <n v="0"/>
    <n v="15"/>
    <n v="1.04"/>
    <n v="1.04"/>
    <n v="15"/>
    <n v="4.3999999999999997E-2"/>
    <n v="72728"/>
    <n v="75419"/>
    <n v="3328.03"/>
    <n v="123.13999999999987"/>
    <n v="13659.84"/>
    <n v="0.2298"/>
    <n v="0.22339999999999999"/>
    <n v="1393.32"/>
    <n v="57.52"/>
    <n v="12.85"/>
    <n v="70.37"/>
    <n v="4914.8599999999997"/>
  </r>
  <r>
    <x v="259"/>
    <s v="Steptoe School District"/>
    <n v="2115"/>
    <s v="Steptoe Elementary School"/>
    <n v="0"/>
    <s v="No"/>
    <n v="29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60"/>
    <s v="Stevenson-Carson School District"/>
    <n v="2882"/>
    <s v="Carson Elementary"/>
    <n v="0.53080000000000005"/>
    <s v="Yes"/>
    <n v="193.43"/>
    <n v="0"/>
    <n v="193.43"/>
    <n v="1"/>
    <n v="1"/>
    <n v="193.43"/>
    <n v="0.56699999999999995"/>
    <n v="72728"/>
    <n v="75419"/>
    <n v="41236.78"/>
    <n v="1525.7900000000009"/>
    <n v="13659.84"/>
    <n v="0.2298"/>
    <n v="0.22339999999999999"/>
    <n v="17562.2"/>
    <n v="712.71"/>
    <n v="159.22"/>
    <n v="871.93000000000006"/>
    <n v="61196.7"/>
  </r>
  <r>
    <x v="260"/>
    <s v="Stevenson-Carson School District"/>
    <n v="2682"/>
    <s v="Stevenson Elementary"/>
    <n v="0.54310000000000003"/>
    <s v="Yes"/>
    <n v="167.29"/>
    <n v="0"/>
    <n v="167.29"/>
    <n v="1"/>
    <n v="1"/>
    <n v="167.29"/>
    <n v="0.49099999999999999"/>
    <n v="72728"/>
    <n v="75419"/>
    <n v="35709.449999999997"/>
    <n v="1321.2800000000061"/>
    <n v="13659.84"/>
    <n v="0.2298"/>
    <n v="0.22339999999999999"/>
    <n v="15208.19"/>
    <n v="617.17999999999995"/>
    <n v="137.88"/>
    <n v="755.06"/>
    <n v="52993.98"/>
  </r>
  <r>
    <x v="260"/>
    <s v="Stevenson-Carson School District"/>
    <n v="3119"/>
    <s v="Stevenson High School"/>
    <n v="0.49399999999999999"/>
    <s v="No"/>
    <n v="259.3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60"/>
    <s v="Stevenson-Carson School District"/>
    <n v="3800"/>
    <s v="Wind River Middle School"/>
    <n v="0.53659999999999997"/>
    <s v="Yes"/>
    <n v="205.58"/>
    <n v="0"/>
    <n v="205.58"/>
    <n v="1"/>
    <n v="1"/>
    <n v="205.58"/>
    <n v="0.60299999999999998"/>
    <n v="72728"/>
    <n v="75419"/>
    <n v="43854.98"/>
    <n v="1622.6800000000003"/>
    <n v="13659.84"/>
    <n v="0.2298"/>
    <n v="0.22339999999999999"/>
    <n v="18677.259999999998"/>
    <n v="757.96"/>
    <n v="169.33"/>
    <n v="927.29000000000008"/>
    <n v="65082.210000000006"/>
  </r>
  <r>
    <x v="261"/>
    <s v="Sultan School District"/>
    <n v="4399"/>
    <s v="Gold Bar Elementary"/>
    <n v="0.63019999999999998"/>
    <s v="Yes"/>
    <n v="342.57"/>
    <n v="0"/>
    <n v="342.57"/>
    <n v="1.18"/>
    <n v="1.18"/>
    <n v="342.57"/>
    <n v="1.0049999999999999"/>
    <n v="72728"/>
    <n v="75419"/>
    <n v="86248.14"/>
    <n v="3191.25"/>
    <n v="13659.84"/>
    <n v="0.2298"/>
    <n v="0.22339999999999999"/>
    <n v="34260.89"/>
    <n v="1490.66"/>
    <n v="333.01"/>
    <n v="1823.67"/>
    <n v="125523.95"/>
  </r>
  <r>
    <x v="261"/>
    <s v="Sultan School District"/>
    <n v="5329"/>
    <s v="Open Doors Youth Reengagement Sultan"/>
    <n v="0.35210000000000002"/>
    <s v="No"/>
    <n v="11.71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61"/>
    <s v="Sultan School District"/>
    <n v="5114"/>
    <s v="Sky Valley Options"/>
    <n v="0.3508"/>
    <s v="No"/>
    <n v="19.53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61"/>
    <s v="Sultan School District"/>
    <n v="2229"/>
    <s v="Sultan Elementary School"/>
    <n v="0.50119999999999998"/>
    <s v="Yes"/>
    <n v="625.57000000000005"/>
    <n v="0"/>
    <n v="625.57000000000005"/>
    <n v="1.18"/>
    <n v="1.18"/>
    <n v="625.57000000000005"/>
    <n v="1.835"/>
    <n v="72728"/>
    <n v="75419"/>
    <n v="157477.94"/>
    <n v="5826.820000000007"/>
    <n v="13659.84"/>
    <n v="0.2298"/>
    <n v="0.22339999999999999"/>
    <n v="62555.95"/>
    <n v="2721.75"/>
    <n v="608.04"/>
    <n v="3329.79"/>
    <n v="229190.50000000003"/>
  </r>
  <r>
    <x v="261"/>
    <s v="Sultan School District"/>
    <n v="2105"/>
    <s v="Sultan Middle School"/>
    <n v="0.55220000000000002"/>
    <s v="Yes"/>
    <n v="441.49"/>
    <n v="0"/>
    <n v="441.49"/>
    <n v="1.18"/>
    <n v="1.18"/>
    <n v="441.49"/>
    <n v="1.2949999999999999"/>
    <n v="72728"/>
    <n v="75419"/>
    <n v="111135.66"/>
    <n v="4112.1100000000006"/>
    <n v="13659.84"/>
    <n v="0.2298"/>
    <n v="0.22339999999999999"/>
    <n v="44147.11"/>
    <n v="1920.8"/>
    <n v="429.11"/>
    <n v="2349.91"/>
    <n v="161744.79"/>
  </r>
  <r>
    <x v="261"/>
    <s v="Sultan School District"/>
    <n v="4274"/>
    <s v="Sultan Senior High School"/>
    <n v="0.50639999999999996"/>
    <s v="Yes"/>
    <n v="556.66999999999996"/>
    <n v="0"/>
    <n v="556.66999999999996"/>
    <n v="1.18"/>
    <n v="1.18"/>
    <n v="556.66999999999996"/>
    <n v="1.633"/>
    <n v="72728"/>
    <n v="75419"/>
    <n v="140142.49"/>
    <n v="5185.4000000000233"/>
    <n v="13659.84"/>
    <n v="0.2298"/>
    <n v="0.22339999999999999"/>
    <n v="55669.68"/>
    <n v="2422.13"/>
    <n v="541.1"/>
    <n v="2963.23"/>
    <n v="203960.80000000002"/>
  </r>
  <r>
    <x v="261"/>
    <s v="Sultan School District"/>
    <n v="5642"/>
    <s v="Sultan Virtual Academy"/>
    <n v="0.48010000000000003"/>
    <s v="No"/>
    <n v="29.24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62"/>
    <s v="Summit Public School: Atlas"/>
    <n v="5469"/>
    <s v="Summit Public School: Atlas"/>
    <n v="0.41020000000000001"/>
    <s v="No"/>
    <n v="464.18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63"/>
    <s v="Summit Public School: Olympus"/>
    <n v="5376"/>
    <s v="Summit Public School: Olympus"/>
    <n v="0.56210000000000004"/>
    <s v="Yes"/>
    <n v="153.09"/>
    <n v="0"/>
    <n v="153.09"/>
    <n v="1.1200000000000001"/>
    <n v="1.1200000000000001"/>
    <n v="153.09"/>
    <n v="0.44900000000000001"/>
    <n v="72728"/>
    <n v="75419"/>
    <n v="36573.46"/>
    <n v="1353.25"/>
    <n v="13659.84"/>
    <n v="0.2298"/>
    <n v="0.22339999999999999"/>
    <n v="14840.17"/>
    <n v="632.11"/>
    <n v="141.21"/>
    <n v="773.32"/>
    <n v="53540.2"/>
  </r>
  <r>
    <x v="264"/>
    <s v="Summit Public School: Sierra"/>
    <n v="5375"/>
    <s v="Summit Public School: Sierra"/>
    <n v="0.31909999999999999"/>
    <s v="No"/>
    <n v="238.95000000000002"/>
    <n v="0"/>
    <n v="0"/>
    <n v="1.18"/>
    <n v="1.18"/>
    <n v="0"/>
    <n v="0"/>
    <n v="72728"/>
    <n v="75419"/>
    <n v="0"/>
    <n v="0"/>
    <n v="13659.84"/>
    <n v="0.2298"/>
    <n v="0.22339999999999999"/>
    <n v="0"/>
    <n v="0"/>
    <n v="0"/>
    <n v="0"/>
    <n v="0"/>
  </r>
  <r>
    <x v="265"/>
    <s v="Summit Valley School District"/>
    <n v="4394"/>
    <s v="Summit Valley School"/>
    <n v="0.78649999999999998"/>
    <s v="Yes"/>
    <n v="75.14"/>
    <n v="0"/>
    <n v="75.14"/>
    <n v="1"/>
    <n v="1"/>
    <n v="75.14"/>
    <n v="0.22"/>
    <n v="72728"/>
    <n v="75419"/>
    <n v="16000.16"/>
    <n v="592.02000000000044"/>
    <n v="13659.84"/>
    <n v="0.2298"/>
    <n v="0.22339999999999999"/>
    <n v="6814.26"/>
    <n v="276.54000000000002"/>
    <n v="61.78"/>
    <n v="338.32000000000005"/>
    <n v="23744.76"/>
  </r>
  <r>
    <x v="266"/>
    <s v="Sumner School District"/>
    <n v="3349"/>
    <s v="Bonney Lake Elementary"/>
    <n v="0.29749999999999999"/>
    <s v="No"/>
    <n v="438.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585"/>
    <s v="Bonney Lake High School"/>
    <n v="0.27110000000000001"/>
    <s v="No"/>
    <n v="1644.3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435"/>
    <s v="Crestwood Elementary"/>
    <n v="0.30459999999999998"/>
    <s v="No"/>
    <n v="383.1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541"/>
    <s v="Daffodil Valley Elementary"/>
    <n v="0.53639999999999999"/>
    <s v="Yes"/>
    <n v="398.42"/>
    <n v="0"/>
    <n v="398.42"/>
    <n v="1.1200000000000001"/>
    <n v="1.1200000000000001"/>
    <n v="398.42"/>
    <n v="1.169"/>
    <n v="72728"/>
    <n v="75419"/>
    <n v="95221.32"/>
    <n v="3523.2699999999895"/>
    <n v="13659.84"/>
    <n v="0.2298"/>
    <n v="0.22339999999999999"/>
    <n v="38637.31"/>
    <n v="1645.74"/>
    <n v="367.66"/>
    <n v="2013.4"/>
    <n v="139395.29999999999"/>
  </r>
  <r>
    <x v="266"/>
    <s v="Sumner School District"/>
    <n v="3399"/>
    <s v="Eismann Elementary"/>
    <n v="0.157"/>
    <s v="No"/>
    <n v="680.0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250"/>
    <s v="Emerald Hills Elementary"/>
    <n v="0.29149999999999998"/>
    <s v="No"/>
    <n v="540.1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132"/>
    <s v="Lakeridge Middle School"/>
    <n v="0.312"/>
    <s v="No"/>
    <n v="715.8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402"/>
    <s v="Liberty Ridge Elementary"/>
    <n v="0.42580000000000001"/>
    <s v="No"/>
    <n v="457.2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2875"/>
    <s v="Maple Lawn Elementary"/>
    <n v="0.28420000000000001"/>
    <s v="No"/>
    <n v="610.4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502"/>
    <s v="Mountain View Middle School"/>
    <n v="0.25700000000000001"/>
    <s v="No"/>
    <n v="851.1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3247"/>
    <s v="Sumner High School"/>
    <n v="0.2772"/>
    <s v="No"/>
    <n v="1775.580000000000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3499"/>
    <s v="Sumner Middle School"/>
    <n v="0.40489999999999998"/>
    <s v="No"/>
    <n v="682.3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5524"/>
    <s v="Tehaleh Heights Elementary"/>
    <n v="8.5000000000000006E-2"/>
    <s v="No"/>
    <n v="438.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6"/>
    <s v="Sumner School District"/>
    <n v="4166"/>
    <s v="Victor Falls Elementary"/>
    <n v="0.21809999999999999"/>
    <s v="No"/>
    <n v="528.7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7"/>
    <s v="Sunnyside School District"/>
    <n v="4000"/>
    <s v="Chief Kamiakin Elementary School"/>
    <n v="0.7833"/>
    <s v="Yes"/>
    <n v="557.42999999999995"/>
    <n v="0"/>
    <n v="557.42999999999995"/>
    <n v="1"/>
    <n v="1"/>
    <n v="557.42999999999995"/>
    <n v="1.635"/>
    <n v="72728"/>
    <n v="75419"/>
    <n v="118910.28"/>
    <n v="4399.7900000000081"/>
    <n v="13659.84"/>
    <n v="0.2298"/>
    <n v="0.22339999999999999"/>
    <n v="50642.33"/>
    <n v="2055.17"/>
    <n v="459.12"/>
    <n v="2514.29"/>
    <n v="176466.69"/>
  </r>
  <r>
    <x v="267"/>
    <s v="Sunnyside School District"/>
    <n v="3313"/>
    <s v="Harrison Middle School"/>
    <n v="0.76910000000000001"/>
    <s v="Yes"/>
    <n v="842.78"/>
    <n v="0"/>
    <n v="842.78"/>
    <n v="1"/>
    <n v="1"/>
    <n v="842.78"/>
    <n v="2.472"/>
    <n v="72728"/>
    <n v="75419"/>
    <n v="179783.62"/>
    <n v="6652.1499999999942"/>
    <n v="13659.84"/>
    <n v="0.2298"/>
    <n v="0.22339999999999999"/>
    <n v="76567.490000000005"/>
    <n v="3107.26"/>
    <n v="694.16"/>
    <n v="3801.42"/>
    <n v="266804.68"/>
  </r>
  <r>
    <x v="267"/>
    <s v="Sunnyside School District"/>
    <n v="2469"/>
    <s v="Outlook Elementary School"/>
    <n v="0.7984"/>
    <s v="Yes"/>
    <n v="456"/>
    <n v="0"/>
    <n v="456"/>
    <n v="1"/>
    <n v="1"/>
    <n v="456"/>
    <n v="1.3380000000000001"/>
    <n v="72728"/>
    <n v="75419"/>
    <n v="97310.06"/>
    <n v="3600.5599999999977"/>
    <n v="13659.84"/>
    <n v="0.2298"/>
    <n v="0.22339999999999999"/>
    <n v="41443.08"/>
    <n v="1681.84"/>
    <n v="375.72"/>
    <n v="2057.56"/>
    <n v="144411.26"/>
  </r>
  <r>
    <x v="267"/>
    <s v="Sunnyside School District"/>
    <n v="4497"/>
    <s v="Pioneer Elementary School"/>
    <n v="0.74829999999999997"/>
    <s v="Yes"/>
    <n v="597.42999999999995"/>
    <n v="0"/>
    <n v="597.42999999999995"/>
    <n v="1"/>
    <n v="1"/>
    <n v="597.42999999999995"/>
    <n v="1.752"/>
    <n v="72728"/>
    <n v="75419"/>
    <n v="127419.46"/>
    <n v="4714.6299999999901"/>
    <n v="13659.84"/>
    <n v="0.2298"/>
    <n v="0.22339999999999999"/>
    <n v="54266.28"/>
    <n v="2202.23"/>
    <n v="491.98"/>
    <n v="2694.21"/>
    <n v="189094.58"/>
  </r>
  <r>
    <x v="267"/>
    <s v="Sunnyside School District"/>
    <n v="5352"/>
    <s v="SHS Graduation Alliance"/>
    <n v="0.84130000000000005"/>
    <s v="Yes"/>
    <n v="4.43"/>
    <n v="0"/>
    <n v="4.43"/>
    <n v="1"/>
    <n v="1"/>
    <n v="4.43"/>
    <n v="1.2999999999999999E-2"/>
    <n v="72728"/>
    <n v="75419"/>
    <n v="945.46"/>
    <n v="34.990000000000009"/>
    <n v="13659.84"/>
    <n v="0.2298"/>
    <n v="0.22339999999999999"/>
    <n v="402.66"/>
    <n v="16.34"/>
    <n v="3.65"/>
    <n v="19.989999999999998"/>
    <n v="1403.1000000000001"/>
  </r>
  <r>
    <x v="267"/>
    <s v="Sunnyside School District"/>
    <n v="5049"/>
    <s v="Sierra Vista Middle School"/>
    <n v="0.7944"/>
    <s v="Yes"/>
    <n v="626.14"/>
    <n v="0"/>
    <n v="626.14"/>
    <n v="1"/>
    <n v="1"/>
    <n v="626.14"/>
    <n v="1.837"/>
    <n v="72728"/>
    <n v="75419"/>
    <n v="133601.34"/>
    <n v="4943.3600000000151"/>
    <n v="13659.84"/>
    <n v="0.2298"/>
    <n v="0.22339999999999999"/>
    <n v="56899.06"/>
    <n v="2309.08"/>
    <n v="515.85"/>
    <n v="2824.93"/>
    <n v="198268.69"/>
  </r>
  <r>
    <x v="267"/>
    <s v="Sunnyside School District"/>
    <n v="5137"/>
    <s v="Sun Valley Elementary"/>
    <n v="0.79079999999999995"/>
    <s v="Yes"/>
    <n v="431.57"/>
    <n v="0"/>
    <n v="431.57"/>
    <n v="1"/>
    <n v="1"/>
    <n v="431.57"/>
    <n v="1.266"/>
    <n v="72728"/>
    <n v="75419"/>
    <n v="92073.65"/>
    <n v="3406.8000000000029"/>
    <n v="13659.84"/>
    <n v="0.2298"/>
    <n v="0.22339999999999999"/>
    <n v="39212.959999999999"/>
    <n v="1591.34"/>
    <n v="355.51"/>
    <n v="1946.85"/>
    <n v="136640.25999999998"/>
  </r>
  <r>
    <x v="267"/>
    <s v="Sunnyside School District"/>
    <n v="2959"/>
    <s v="Sunnyside High School"/>
    <n v="0.73540000000000005"/>
    <s v="Yes"/>
    <n v="2124.1600000000003"/>
    <n v="0"/>
    <n v="2124.1600000000003"/>
    <n v="1"/>
    <n v="1"/>
    <n v="2124.1600000000003"/>
    <n v="6.2309999999999999"/>
    <n v="72728"/>
    <n v="75419"/>
    <n v="453168.17"/>
    <n v="16767.619999999995"/>
    <n v="13659.84"/>
    <n v="0.2298"/>
    <n v="0.22339999999999999"/>
    <n v="192998.39"/>
    <n v="7832.26"/>
    <n v="1749.73"/>
    <n v="9581.99"/>
    <n v="672516.17"/>
  </r>
  <r>
    <x v="267"/>
    <s v="Sunnyside School District"/>
    <n v="2717"/>
    <s v="Washington Elementary"/>
    <n v="0.77410000000000001"/>
    <s v="Yes"/>
    <n v="636.80999999999995"/>
    <n v="0"/>
    <n v="636.80999999999995"/>
    <n v="1"/>
    <n v="1"/>
    <n v="636.80999999999995"/>
    <n v="1.8680000000000001"/>
    <n v="72728"/>
    <n v="75419"/>
    <n v="135855.9"/>
    <n v="5026.7900000000081"/>
    <n v="13659.84"/>
    <n v="0.2298"/>
    <n v="0.22339999999999999"/>
    <n v="57859.25"/>
    <n v="2348.04"/>
    <n v="524.54999999999995"/>
    <n v="2872.59"/>
    <n v="201614.53"/>
  </r>
  <r>
    <x v="268"/>
    <s v="Suquamish Tribal Education Department"/>
    <n v="5319"/>
    <s v="Chief Kitsap Academy"/>
    <n v="0.62590000000000001"/>
    <s v="Yes"/>
    <n v="79.66"/>
    <n v="0"/>
    <n v="79.66"/>
    <n v="1.18"/>
    <n v="1.18"/>
    <n v="79.66"/>
    <n v="0.23400000000000001"/>
    <n v="72728"/>
    <n v="75419"/>
    <n v="20081.66"/>
    <n v="743.02999999999884"/>
    <n v="13659.84"/>
    <n v="0.2298"/>
    <n v="0.22339999999999999"/>
    <n v="7977.16"/>
    <n v="347.08"/>
    <n v="77.540000000000006"/>
    <n v="424.62"/>
    <n v="29226.469999999998"/>
  </r>
  <r>
    <x v="269"/>
    <s v="Tacoma School District"/>
    <n v="1514"/>
    <s v="Alternative Spcl Needs Div Occ"/>
    <n v="0"/>
    <s v="No"/>
    <n v="9.1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4575"/>
    <s v="Angelo Giaudrone Middle School"/>
    <n v="0.73440000000000005"/>
    <s v="Yes"/>
    <n v="436.42"/>
    <n v="0"/>
    <n v="436.42"/>
    <n v="1.1200000000000001"/>
    <n v="1.1200000000000001"/>
    <n v="436.42"/>
    <n v="1.28"/>
    <n v="72728"/>
    <n v="75419"/>
    <n v="104262.86"/>
    <n v="3857.8199999999924"/>
    <n v="13659.84"/>
    <n v="0.2298"/>
    <n v="0.22339999999999999"/>
    <n v="42306.04"/>
    <n v="1802.01"/>
    <n v="402.57"/>
    <n v="2204.58"/>
    <n v="152631.29999999996"/>
  </r>
  <r>
    <x v="269"/>
    <s v="Tacoma School District"/>
    <n v="2940"/>
    <s v="Arlington"/>
    <n v="0.70369999999999999"/>
    <s v="Yes"/>
    <n v="359.14"/>
    <n v="0"/>
    <n v="359.14"/>
    <n v="1.1200000000000001"/>
    <n v="1.1200000000000001"/>
    <n v="359.14"/>
    <n v="1.0529999999999999"/>
    <n v="72728"/>
    <n v="75419"/>
    <n v="85772.49"/>
    <n v="3173.6599999999889"/>
    <n v="13659.84"/>
    <n v="0.2298"/>
    <n v="0.22339999999999999"/>
    <n v="34803.33"/>
    <n v="1482.44"/>
    <n v="331.18"/>
    <n v="1813.6200000000001"/>
    <n v="125563.09999999999"/>
  </r>
  <r>
    <x v="269"/>
    <s v="Tacoma School District"/>
    <n v="3054"/>
    <s v="Baker"/>
    <n v="0.71830000000000005"/>
    <s v="Yes"/>
    <n v="692.04"/>
    <n v="0"/>
    <n v="692.04"/>
    <n v="1.1200000000000001"/>
    <n v="1.1200000000000001"/>
    <n v="692.04"/>
    <n v="2.0299999999999998"/>
    <n v="72728"/>
    <n v="75419"/>
    <n v="165354.38"/>
    <n v="6118.2600000000093"/>
    <n v="13659.84"/>
    <n v="0.2298"/>
    <n v="0.22339999999999999"/>
    <n v="67094.73"/>
    <n v="2857.88"/>
    <n v="638.45000000000005"/>
    <n v="3496.33"/>
    <n v="242063.69999999998"/>
  </r>
  <r>
    <x v="269"/>
    <s v="Tacoma School District"/>
    <n v="3449"/>
    <s v="Birney"/>
    <n v="0.71140000000000003"/>
    <s v="Yes"/>
    <n v="402.29"/>
    <n v="0"/>
    <n v="402.29"/>
    <n v="1.1200000000000001"/>
    <n v="1.1200000000000001"/>
    <n v="402.29"/>
    <n v="1.18"/>
    <n v="72728"/>
    <n v="75419"/>
    <n v="96117.32"/>
    <n v="3556.429999999993"/>
    <n v="13659.84"/>
    <n v="0.2298"/>
    <n v="0.22339999999999999"/>
    <n v="39000.879999999997"/>
    <n v="1661.23"/>
    <n v="371.12"/>
    <n v="2032.35"/>
    <n v="140706.98000000001"/>
  </r>
  <r>
    <x v="269"/>
    <s v="Tacoma School District"/>
    <n v="2094"/>
    <s v="Blix Elementary"/>
    <n v="0.68310000000000004"/>
    <s v="Yes"/>
    <n v="450.57"/>
    <n v="0"/>
    <n v="450.57"/>
    <n v="1.1200000000000001"/>
    <n v="1.1200000000000001"/>
    <n v="450.57"/>
    <n v="1.3220000000000001"/>
    <n v="72728"/>
    <n v="75419"/>
    <n v="107683.99"/>
    <n v="3984.3999999999942"/>
    <n v="13659.84"/>
    <n v="0.2298"/>
    <n v="0.22339999999999999"/>
    <n v="43694.2"/>
    <n v="1861.14"/>
    <n v="415.78"/>
    <n v="2276.92"/>
    <n v="157639.51"/>
  </r>
  <r>
    <x v="269"/>
    <s v="Tacoma School District"/>
    <n v="3646"/>
    <s v="Boze"/>
    <n v="0.6552"/>
    <s v="Yes"/>
    <n v="401.57"/>
    <n v="0"/>
    <n v="401.57"/>
    <n v="1.1200000000000001"/>
    <n v="1.1200000000000001"/>
    <n v="401.57"/>
    <n v="1.1779999999999999"/>
    <n v="72728"/>
    <n v="75419"/>
    <n v="95954.41"/>
    <n v="3550.3999999999942"/>
    <n v="13659.84"/>
    <n v="0.2298"/>
    <n v="0.22339999999999999"/>
    <n v="38934.769999999997"/>
    <n v="1658.41"/>
    <n v="370.49"/>
    <n v="2028.9"/>
    <n v="140468.47999999998"/>
  </r>
  <r>
    <x v="269"/>
    <s v="Tacoma School District"/>
    <n v="2872"/>
    <s v="Browns Point"/>
    <n v="0.1782"/>
    <s v="No"/>
    <n v="433.7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397"/>
    <s v="Bryant"/>
    <n v="0.44259999999999999"/>
    <s v="No"/>
    <n v="238.4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5627"/>
    <s v="Bryant Montessori Middle School"/>
    <n v="0.4325"/>
    <s v="No"/>
    <n v="106.5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1585"/>
    <s v="Comm Based Trans Program"/>
    <n v="0.56340000000000001"/>
    <s v="Yes"/>
    <n v="63.15"/>
    <n v="0"/>
    <n v="63.15"/>
    <n v="1.1200000000000001"/>
    <n v="1.1200000000000001"/>
    <n v="63.15"/>
    <n v="0.185"/>
    <n v="72728"/>
    <n v="75419"/>
    <n v="15069.24"/>
    <n v="557.57999999999993"/>
    <n v="13659.84"/>
    <n v="0.2298"/>
    <n v="0.22339999999999999"/>
    <n v="6114.55"/>
    <n v="260.45"/>
    <n v="58.18"/>
    <n v="318.63"/>
    <n v="22060.000000000004"/>
  </r>
  <r>
    <x v="269"/>
    <s v="Tacoma School District"/>
    <n v="4537"/>
    <s v="Crescent Heights"/>
    <n v="0.36"/>
    <s v="No"/>
    <n v="397.1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939"/>
    <s v="Delong"/>
    <n v="0.61360000000000003"/>
    <s v="Yes"/>
    <n v="345"/>
    <n v="0"/>
    <n v="345"/>
    <n v="1.1200000000000001"/>
    <n v="1.1200000000000001"/>
    <n v="345"/>
    <n v="1.012"/>
    <n v="72728"/>
    <n v="75419"/>
    <n v="82432.820000000007"/>
    <n v="3050.0899999999965"/>
    <n v="13659.84"/>
    <n v="0.2298"/>
    <n v="0.22339999999999999"/>
    <n v="33448.21"/>
    <n v="1424.72"/>
    <n v="318.27999999999997"/>
    <n v="1743"/>
    <n v="120674.12"/>
  </r>
  <r>
    <x v="269"/>
    <s v="Tacoma School District"/>
    <n v="2747"/>
    <s v="Downing"/>
    <n v="0.42780000000000001"/>
    <s v="No"/>
    <n v="23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871"/>
    <s v="Edison"/>
    <n v="0.71"/>
    <s v="Yes"/>
    <n v="353.59"/>
    <n v="0"/>
    <n v="353.59"/>
    <n v="1.1200000000000001"/>
    <n v="1.1200000000000001"/>
    <n v="353.59"/>
    <n v="1.0369999999999999"/>
    <n v="72728"/>
    <n v="75419"/>
    <n v="84469.21"/>
    <n v="3125.429999999993"/>
    <n v="13659.84"/>
    <n v="0.2298"/>
    <n v="0.22339999999999999"/>
    <n v="34274.5"/>
    <n v="1459.91"/>
    <n v="326.14"/>
    <n v="1786.0500000000002"/>
    <n v="123655.19"/>
  </r>
  <r>
    <x v="269"/>
    <s v="Tacoma School District"/>
    <n v="2772"/>
    <s v="Fawcett"/>
    <n v="0.60770000000000002"/>
    <s v="Yes"/>
    <n v="308.24"/>
    <n v="0"/>
    <n v="308.24"/>
    <n v="1.1200000000000001"/>
    <n v="1.1200000000000001"/>
    <n v="308.24"/>
    <n v="0.90400000000000003"/>
    <n v="72728"/>
    <n v="75419"/>
    <n v="73635.649999999994"/>
    <n v="2724.5800000000017"/>
    <n v="13659.84"/>
    <n v="0.2298"/>
    <n v="0.22339999999999999"/>
    <n v="29878.639999999999"/>
    <n v="1272.67"/>
    <n v="284.31"/>
    <n v="1556.98"/>
    <n v="107795.84999999999"/>
  </r>
  <r>
    <x v="269"/>
    <s v="Tacoma School District"/>
    <n v="2167"/>
    <s v="Fern Hill"/>
    <n v="0.65310000000000001"/>
    <s v="Yes"/>
    <n v="258.70999999999998"/>
    <n v="0"/>
    <n v="258.70999999999998"/>
    <n v="1.1200000000000001"/>
    <n v="1.1200000000000001"/>
    <n v="258.70999999999998"/>
    <n v="0.75900000000000001"/>
    <n v="72728"/>
    <n v="75419"/>
    <n v="61824.62"/>
    <n v="2287.5599999999977"/>
    <n v="13659.84"/>
    <n v="0.2298"/>
    <n v="0.22339999999999999"/>
    <n v="25086.16"/>
    <n v="1068.54"/>
    <n v="238.71"/>
    <n v="1307.25"/>
    <n v="90505.59"/>
  </r>
  <r>
    <x v="269"/>
    <s v="Tacoma School District"/>
    <n v="5170"/>
    <s v="First Creek Middle School"/>
    <n v="0.8216"/>
    <s v="Yes"/>
    <n v="570.42999999999995"/>
    <n v="0"/>
    <n v="570.42999999999995"/>
    <n v="1.1200000000000001"/>
    <n v="1.1200000000000001"/>
    <n v="570.42999999999995"/>
    <n v="1.673"/>
    <n v="72728"/>
    <n v="75419"/>
    <n v="136274.82"/>
    <n v="5042.289999999979"/>
    <n v="13659.84"/>
    <n v="0.2298"/>
    <n v="0.22339999999999999"/>
    <n v="55295.31"/>
    <n v="2355.29"/>
    <n v="526.16999999999996"/>
    <n v="2881.46"/>
    <n v="199493.87999999998"/>
  </r>
  <r>
    <x v="269"/>
    <s v="Tacoma School District"/>
    <n v="3880"/>
    <s v="Foss"/>
    <n v="0.69899999999999995"/>
    <s v="Yes"/>
    <n v="562.14"/>
    <n v="0"/>
    <n v="562.14"/>
    <n v="1.1200000000000001"/>
    <n v="1.1200000000000001"/>
    <n v="562.14"/>
    <n v="1.649"/>
    <n v="72728"/>
    <n v="75419"/>
    <n v="134319.89000000001"/>
    <n v="4969.9499999999825"/>
    <n v="13659.84"/>
    <n v="0.2298"/>
    <n v="0.22339999999999999"/>
    <n v="54502.07"/>
    <n v="2321.5"/>
    <n v="518.62"/>
    <n v="2840.12"/>
    <n v="196632.03"/>
  </r>
  <r>
    <x v="269"/>
    <s v="Tacoma School District"/>
    <n v="2148"/>
    <s v="Franklin"/>
    <n v="0.64239999999999997"/>
    <s v="Yes"/>
    <n v="226.57"/>
    <n v="0"/>
    <n v="226.57"/>
    <n v="1.1200000000000001"/>
    <n v="1.1200000000000001"/>
    <n v="226.57"/>
    <n v="0.66500000000000004"/>
    <n v="72728"/>
    <n v="75419"/>
    <n v="54167.81"/>
    <n v="2004.260000000002"/>
    <n v="13659.84"/>
    <n v="0.2298"/>
    <n v="0.22339999999999999"/>
    <n v="21979.31"/>
    <n v="936.2"/>
    <n v="209.15"/>
    <n v="1145.3500000000001"/>
    <n v="79296.73000000001"/>
  </r>
  <r>
    <x v="269"/>
    <s v="Tacoma School District"/>
    <n v="2746"/>
    <s v="Geiger"/>
    <n v="0.3604"/>
    <s v="No"/>
    <n v="499.1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053"/>
    <s v="Grant"/>
    <n v="0.29920000000000002"/>
    <s v="No"/>
    <n v="340.65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377"/>
    <s v="Gray"/>
    <n v="0.77149999999999996"/>
    <s v="Yes"/>
    <n v="512.48"/>
    <n v="0"/>
    <n v="512.48"/>
    <n v="1.1200000000000001"/>
    <n v="1.1200000000000001"/>
    <n v="512.48"/>
    <n v="1.5029999999999999"/>
    <n v="72728"/>
    <n v="75419"/>
    <n v="122427.41"/>
    <n v="4529.9199999999983"/>
    <n v="13659.84"/>
    <n v="0.2298"/>
    <n v="0.22339999999999999"/>
    <n v="49676.54"/>
    <n v="2115.96"/>
    <n v="472.71"/>
    <n v="2588.67"/>
    <n v="179222.54"/>
  </r>
  <r>
    <x v="269"/>
    <s v="Tacoma School District"/>
    <n v="5066"/>
    <s v="Helen B. Stafford Elementary"/>
    <n v="0.68049999999999999"/>
    <s v="Yes"/>
    <n v="408.43"/>
    <n v="0"/>
    <n v="408.43"/>
    <n v="1.1200000000000001"/>
    <n v="1.1200000000000001"/>
    <n v="408.43"/>
    <n v="1.198"/>
    <n v="72728"/>
    <n v="75419"/>
    <n v="97583.52"/>
    <n v="3610.679999999993"/>
    <n v="13659.84"/>
    <n v="0.2298"/>
    <n v="0.22339999999999999"/>
    <n v="39595.81"/>
    <n v="1686.57"/>
    <n v="376.78"/>
    <n v="2063.35"/>
    <n v="142853.36000000002"/>
  </r>
  <r>
    <x v="269"/>
    <s v="Tacoma School District"/>
    <n v="5697"/>
    <s v="Hunt Middle School"/>
    <n v="0.60470000000000002"/>
    <s v="Yes"/>
    <n v="396.4"/>
    <n v="0"/>
    <n v="396.4"/>
    <n v="1.1200000000000001"/>
    <n v="1.1200000000000001"/>
    <n v="396.4"/>
    <n v="1.163"/>
    <n v="72728"/>
    <n v="75419"/>
    <n v="94732.58"/>
    <n v="3505.1900000000023"/>
    <n v="13659.84"/>
    <n v="0.2298"/>
    <n v="0.22339999999999999"/>
    <n v="38439"/>
    <n v="1637.3"/>
    <n v="365.77"/>
    <n v="2003.07"/>
    <n v="138679.84000000003"/>
  </r>
  <r>
    <x v="269"/>
    <s v="Tacoma School District"/>
    <n v="5458"/>
    <s v="Industrial Design Engineering and Art"/>
    <n v="0.42920000000000003"/>
    <s v="No"/>
    <n v="391.5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338"/>
    <s v="Jason Lee"/>
    <n v="0.62319999999999998"/>
    <s v="Yes"/>
    <n v="520.88"/>
    <n v="0"/>
    <n v="520.88"/>
    <n v="1.1200000000000001"/>
    <n v="1.1200000000000001"/>
    <n v="520.88"/>
    <n v="1.528"/>
    <n v="72728"/>
    <n v="75419"/>
    <n v="124463.79"/>
    <n v="4605.2700000000041"/>
    <n v="13659.84"/>
    <n v="0.2298"/>
    <n v="0.22339999999999999"/>
    <n v="50502.83"/>
    <n v="2151.15"/>
    <n v="480.57"/>
    <n v="2631.7200000000003"/>
    <n v="182203.61000000002"/>
  </r>
  <r>
    <x v="269"/>
    <s v="Tacoma School District"/>
    <n v="2103"/>
    <s v="Jefferson"/>
    <n v="0.377"/>
    <s v="No"/>
    <n v="281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036"/>
    <s v="Larchmont"/>
    <n v="0.6784"/>
    <s v="Yes"/>
    <n v="268"/>
    <n v="0"/>
    <n v="268"/>
    <n v="1.1200000000000001"/>
    <n v="1.1200000000000001"/>
    <n v="268"/>
    <n v="0.78600000000000003"/>
    <n v="72728"/>
    <n v="75419"/>
    <n v="64023.91"/>
    <n v="2368.9400000000023"/>
    <n v="13659.84"/>
    <n v="0.2298"/>
    <n v="0.22339999999999999"/>
    <n v="25978.55"/>
    <n v="1106.55"/>
    <n v="247.2"/>
    <n v="1353.75"/>
    <n v="93725.150000000009"/>
  </r>
  <r>
    <x v="269"/>
    <s v="Tacoma School District"/>
    <n v="2215"/>
    <s v="Lincoln"/>
    <n v="0.72840000000000005"/>
    <s v="Yes"/>
    <n v="1553.41"/>
    <n v="0"/>
    <n v="1553.41"/>
    <n v="1.1200000000000001"/>
    <n v="1.1200000000000001"/>
    <n v="1553.41"/>
    <n v="4.5570000000000004"/>
    <n v="72728"/>
    <n v="75419"/>
    <n v="371192.08"/>
    <n v="13734.429999999993"/>
    <n v="13659.84"/>
    <n v="0.2298"/>
    <n v="0.22339999999999999"/>
    <n v="150616.1"/>
    <n v="6415.44"/>
    <n v="1433.21"/>
    <n v="7848.65"/>
    <n v="543391.26000000013"/>
  </r>
  <r>
    <x v="269"/>
    <s v="Tacoma School District"/>
    <n v="2771"/>
    <s v="Lister"/>
    <n v="0.81279999999999997"/>
    <s v="Yes"/>
    <n v="378.71"/>
    <n v="0"/>
    <n v="378.71"/>
    <n v="1.1200000000000001"/>
    <n v="1.1200000000000001"/>
    <n v="378.71"/>
    <n v="1.111"/>
    <n v="72728"/>
    <n v="75419"/>
    <n v="90496.9"/>
    <n v="3348.4700000000012"/>
    <n v="13659.84"/>
    <n v="0.2298"/>
    <n v="0.22339999999999999"/>
    <n v="36720.32"/>
    <n v="1564.09"/>
    <n v="349.42"/>
    <n v="1913.51"/>
    <n v="132479.20000000001"/>
  </r>
  <r>
    <x v="269"/>
    <s v="Tacoma School District"/>
    <n v="2805"/>
    <s v="Lowell"/>
    <n v="0.20910000000000001"/>
    <s v="No"/>
    <n v="309.0400000000000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336"/>
    <s v="Lyon"/>
    <n v="0.6421"/>
    <s v="Yes"/>
    <n v="316.57"/>
    <n v="0"/>
    <n v="316.57"/>
    <n v="1.1200000000000001"/>
    <n v="1.1200000000000001"/>
    <n v="316.57"/>
    <n v="0.92900000000000005"/>
    <n v="72728"/>
    <n v="75419"/>
    <n v="75672.03"/>
    <n v="2799.9300000000076"/>
    <n v="13659.84"/>
    <n v="0.2298"/>
    <n v="0.22339999999999999"/>
    <n v="30704.93"/>
    <n v="1307.8699999999999"/>
    <n v="292.18"/>
    <n v="1600.05"/>
    <n v="110776.94"/>
  </r>
  <r>
    <x v="269"/>
    <s v="Tacoma School District"/>
    <n v="2252"/>
    <s v="Manitou Park"/>
    <n v="0.70430000000000004"/>
    <s v="Yes"/>
    <n v="422.43"/>
    <n v="0"/>
    <n v="422.43"/>
    <n v="1.1200000000000001"/>
    <n v="1.1200000000000001"/>
    <n v="422.43"/>
    <n v="1.2390000000000001"/>
    <n v="72728"/>
    <n v="75419"/>
    <n v="100923.19"/>
    <n v="3734.25"/>
    <n v="13659.84"/>
    <n v="0.2298"/>
    <n v="0.22339999999999999"/>
    <n v="40950.92"/>
    <n v="1744.29"/>
    <n v="389.67"/>
    <n v="2133.96"/>
    <n v="147742.31999999998"/>
  </r>
  <r>
    <x v="269"/>
    <s v="Tacoma School District"/>
    <n v="2941"/>
    <s v="Mann"/>
    <n v="0.62270000000000003"/>
    <s v="Yes"/>
    <n v="296"/>
    <n v="0"/>
    <n v="296"/>
    <n v="1.1200000000000001"/>
    <n v="1.1200000000000001"/>
    <n v="296"/>
    <n v="0.86799999999999999"/>
    <n v="72728"/>
    <n v="75419"/>
    <n v="70703.25"/>
    <n v="2616.0899999999965"/>
    <n v="13659.84"/>
    <n v="0.2298"/>
    <n v="0.22339999999999999"/>
    <n v="28688.78"/>
    <n v="1221.99"/>
    <n v="272.99"/>
    <n v="1494.98"/>
    <n v="103503.09999999999"/>
  </r>
  <r>
    <x v="269"/>
    <s v="Tacoma School District"/>
    <n v="2376"/>
    <s v="Mason"/>
    <n v="0.27850000000000003"/>
    <s v="No"/>
    <n v="649.72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453"/>
    <s v="McCarver"/>
    <n v="0.83040000000000003"/>
    <s v="Yes"/>
    <n v="352.43"/>
    <n v="0"/>
    <n v="352.43"/>
    <n v="1.1200000000000001"/>
    <n v="1.1200000000000001"/>
    <n v="352.43"/>
    <n v="1.034"/>
    <n v="72728"/>
    <n v="75419"/>
    <n v="84224.84"/>
    <n v="3116.4000000000087"/>
    <n v="13659.84"/>
    <n v="0.2298"/>
    <n v="0.22339999999999999"/>
    <n v="34175.35"/>
    <n v="1455.69"/>
    <n v="325.2"/>
    <n v="1780.89"/>
    <n v="123297.48000000001"/>
  </r>
  <r>
    <x v="269"/>
    <s v="Tacoma School District"/>
    <n v="3244"/>
    <s v="Meeker"/>
    <n v="0.37269999999999998"/>
    <s v="No"/>
    <n v="581.2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398"/>
    <s v="Mt Tahoma"/>
    <n v="0.68620000000000003"/>
    <s v="Yes"/>
    <n v="1346.3200000000002"/>
    <n v="0"/>
    <n v="1346.3200000000002"/>
    <n v="1.1200000000000001"/>
    <n v="1.1200000000000001"/>
    <n v="1346.3200000000002"/>
    <n v="3.9489999999999998"/>
    <n v="72728"/>
    <n v="75419"/>
    <n v="321667.21999999997"/>
    <n v="11901.97000000003"/>
    <n v="13659.84"/>
    <n v="0.2298"/>
    <n v="0.22339999999999999"/>
    <n v="130520.74"/>
    <n v="5559.49"/>
    <n v="1241.99"/>
    <n v="6801.48"/>
    <n v="470891.41"/>
  </r>
  <r>
    <x v="269"/>
    <s v="Tacoma School District"/>
    <n v="2247"/>
    <s v="Northeast Tacoma"/>
    <n v="0.48159999999999997"/>
    <s v="Yes"/>
    <n v="351.58"/>
    <n v="0"/>
    <n v="351.58"/>
    <n v="1.1200000000000001"/>
    <n v="1.1200000000000001"/>
    <n v="351.58"/>
    <n v="1.0309999999999999"/>
    <n v="72728"/>
    <n v="75419"/>
    <n v="83980.479999999996"/>
    <n v="3107.3500000000058"/>
    <n v="13659.84"/>
    <n v="0.2298"/>
    <n v="0.22339999999999999"/>
    <n v="34076.19"/>
    <n v="1451.46"/>
    <n v="324.26"/>
    <n v="1775.72"/>
    <n v="122939.74"/>
  </r>
  <r>
    <x v="269"/>
    <s v="Tacoma School District"/>
    <n v="4109"/>
    <s v="Oakland High School"/>
    <n v="0.82279999999999998"/>
    <s v="Yes"/>
    <n v="118.8"/>
    <n v="0"/>
    <n v="118.8"/>
    <n v="1.1200000000000001"/>
    <n v="1.1200000000000001"/>
    <n v="118.8"/>
    <n v="0.34799999999999998"/>
    <n v="72728"/>
    <n v="75419"/>
    <n v="28346.47"/>
    <n v="1048.8400000000001"/>
    <n v="13659.84"/>
    <n v="0.2298"/>
    <n v="0.22339999999999999"/>
    <n v="11501.95"/>
    <n v="489.92"/>
    <n v="109.45"/>
    <n v="599.37"/>
    <n v="41496.629999999997"/>
  </r>
  <r>
    <x v="269"/>
    <s v="Tacoma School District"/>
    <n v="4283"/>
    <s v="Pearl Street Center"/>
    <n v="0.49819999999999998"/>
    <s v="Yes"/>
    <n v="17.04"/>
    <n v="0"/>
    <n v="17.04"/>
    <n v="1.1200000000000001"/>
    <n v="1.1200000000000001"/>
    <n v="17.04"/>
    <n v="0.05"/>
    <n v="72728"/>
    <n v="75419"/>
    <n v="4072.77"/>
    <n v="150.69000000000005"/>
    <n v="13659.84"/>
    <n v="0.2298"/>
    <n v="0.22339999999999999"/>
    <n v="1652.58"/>
    <n v="70.39"/>
    <n v="15.73"/>
    <n v="86.12"/>
    <n v="5962.1600000000008"/>
  </r>
  <r>
    <x v="269"/>
    <s v="Tacoma School District"/>
    <n v="2169"/>
    <s v="Point Defiance"/>
    <n v="0.29339999999999999"/>
    <s v="No"/>
    <n v="330.2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806"/>
    <s v="Reed"/>
    <n v="0.73329999999999995"/>
    <s v="Yes"/>
    <n v="350.86"/>
    <n v="0"/>
    <n v="350.86"/>
    <n v="1.1200000000000001"/>
    <n v="1.1200000000000001"/>
    <n v="350.86"/>
    <n v="1.0289999999999999"/>
    <n v="72728"/>
    <n v="75419"/>
    <n v="83817.570000000007"/>
    <n v="3101.3199999999924"/>
    <n v="13659.84"/>
    <n v="0.2298"/>
    <n v="0.22339999999999999"/>
    <n v="34010.089999999997"/>
    <n v="1448.65"/>
    <n v="323.63"/>
    <n v="1772.2800000000002"/>
    <n v="122701.26"/>
  </r>
  <r>
    <x v="269"/>
    <s v="Tacoma School District"/>
    <n v="2275"/>
    <s v="Roosevelt"/>
    <n v="0.78459999999999996"/>
    <s v="Yes"/>
    <n v="197.14"/>
    <n v="0"/>
    <n v="197.14"/>
    <n v="1.1200000000000001"/>
    <n v="1.1200000000000001"/>
    <n v="197.14"/>
    <n v="0.57799999999999996"/>
    <n v="72728"/>
    <n v="75419"/>
    <n v="47081.2"/>
    <n v="1742.0400000000009"/>
    <n v="13659.84"/>
    <n v="0.2298"/>
    <n v="0.22339999999999999"/>
    <n v="19103.82"/>
    <n v="813.72"/>
    <n v="181.79"/>
    <n v="995.51"/>
    <n v="68922.569999999992"/>
  </r>
  <r>
    <x v="269"/>
    <s v="Tacoma School District"/>
    <n v="5169"/>
    <s v="Science and Math Institute"/>
    <n v="0.36149999999999999"/>
    <s v="No"/>
    <n v="586.2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168"/>
    <s v="Sheridan"/>
    <n v="0.65610000000000002"/>
    <s v="Yes"/>
    <n v="427.57"/>
    <n v="0"/>
    <n v="427.57"/>
    <n v="1.1200000000000001"/>
    <n v="1.1200000000000001"/>
    <n v="427.57"/>
    <n v="1.254"/>
    <n v="72728"/>
    <n v="75419"/>
    <n v="102145.02"/>
    <n v="3779.4599999999919"/>
    <n v="13659.84"/>
    <n v="0.2298"/>
    <n v="0.22339999999999999"/>
    <n v="41446.699999999997"/>
    <n v="1765.41"/>
    <n v="394.39"/>
    <n v="2159.8000000000002"/>
    <n v="149530.97999999998"/>
  </r>
  <r>
    <x v="269"/>
    <s v="Tacoma School District"/>
    <n v="2938"/>
    <s v="Sherman"/>
    <n v="0.11899999999999999"/>
    <s v="No"/>
    <n v="441.1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498"/>
    <s v="Skyline"/>
    <n v="0.50770000000000004"/>
    <s v="Yes"/>
    <n v="303.73"/>
    <n v="0"/>
    <n v="303.73"/>
    <n v="1.1200000000000001"/>
    <n v="1.1200000000000001"/>
    <n v="303.73"/>
    <n v="0.89100000000000001"/>
    <n v="72728"/>
    <n v="75419"/>
    <n v="72576.73"/>
    <n v="2685.4000000000087"/>
    <n v="13659.84"/>
    <n v="0.2298"/>
    <n v="0.22339999999999999"/>
    <n v="29448.97"/>
    <n v="1254.3699999999999"/>
    <n v="280.23"/>
    <n v="1534.6"/>
    <n v="106245.70000000001"/>
  </r>
  <r>
    <x v="269"/>
    <s v="Tacoma School District"/>
    <n v="2084"/>
    <s v="Stadium"/>
    <n v="0.3377"/>
    <s v="No"/>
    <n v="1525.709999999999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358"/>
    <s v="Stanley"/>
    <n v="0.64839999999999998"/>
    <s v="Yes"/>
    <n v="296.14"/>
    <n v="0"/>
    <n v="296.14"/>
    <n v="1.1200000000000001"/>
    <n v="1.1200000000000001"/>
    <n v="296.14"/>
    <n v="0.86899999999999999"/>
    <n v="72728"/>
    <n v="75419"/>
    <n v="70784.710000000006"/>
    <n v="2619.0899999999965"/>
    <n v="13659.84"/>
    <n v="0.2298"/>
    <n v="0.22339999999999999"/>
    <n v="28721.83"/>
    <n v="1223.4000000000001"/>
    <n v="273.31"/>
    <n v="1496.71"/>
    <n v="103622.34000000001"/>
  </r>
  <r>
    <x v="269"/>
    <s v="Tacoma School District"/>
    <n v="2359"/>
    <s v="Stewart"/>
    <n v="0.70120000000000005"/>
    <s v="Yes"/>
    <n v="618.35"/>
    <n v="0"/>
    <n v="618.35"/>
    <n v="1.1200000000000001"/>
    <n v="1.1200000000000001"/>
    <n v="618.35"/>
    <n v="1.8140000000000001"/>
    <n v="72728"/>
    <n v="75419"/>
    <n v="147760.01999999999"/>
    <n v="5467.25"/>
    <n v="13659.84"/>
    <n v="0.2298"/>
    <n v="0.22339999999999999"/>
    <n v="59955.59"/>
    <n v="2553.79"/>
    <n v="570.52"/>
    <n v="3124.31"/>
    <n v="216307.16999999998"/>
  </r>
  <r>
    <x v="269"/>
    <s v="Tacoma School District"/>
    <n v="5720"/>
    <s v="Tacoma Online Elementary School"/>
    <n v="0.70640000000000003"/>
    <s v="Yes"/>
    <n v="208.57"/>
    <n v="0"/>
    <n v="208.57"/>
    <n v="1.1200000000000001"/>
    <n v="1.1200000000000001"/>
    <n v="208.57"/>
    <n v="0.61199999999999999"/>
    <n v="72728"/>
    <n v="75419"/>
    <n v="49850.68"/>
    <n v="1844.5199999999968"/>
    <n v="13659.84"/>
    <n v="0.2298"/>
    <n v="0.22339999999999999"/>
    <n v="20227.57"/>
    <n v="861.59"/>
    <n v="192.48"/>
    <n v="1054.07"/>
    <n v="72976.84"/>
  </r>
  <r>
    <x v="269"/>
    <s v="Tacoma School District"/>
    <n v="5722"/>
    <s v="Tacoma Online High School"/>
    <n v="0.64170000000000005"/>
    <s v="Yes"/>
    <n v="539.92000000000007"/>
    <n v="0"/>
    <n v="539.92000000000007"/>
    <n v="1.1200000000000001"/>
    <n v="1.1200000000000001"/>
    <n v="539.92000000000007"/>
    <n v="1.5840000000000001"/>
    <n v="72728"/>
    <n v="75419"/>
    <n v="129025.29"/>
    <n v="4774.0500000000029"/>
    <n v="13659.84"/>
    <n v="0.2298"/>
    <n v="0.22339999999999999"/>
    <n v="52353.72"/>
    <n v="2229.9899999999998"/>
    <n v="498.18"/>
    <n v="2728.1699999999996"/>
    <n v="188881.23"/>
  </r>
  <r>
    <x v="269"/>
    <s v="Tacoma School District"/>
    <n v="5721"/>
    <s v="Tacoma Online Middle School"/>
    <n v="0.74770000000000003"/>
    <s v="Yes"/>
    <n v="236.33"/>
    <n v="0"/>
    <n v="236.33"/>
    <n v="1.1200000000000001"/>
    <n v="1.1200000000000001"/>
    <n v="236.33"/>
    <n v="0.69299999999999995"/>
    <n v="72728"/>
    <n v="75419"/>
    <n v="56448.56"/>
    <n v="2088.6500000000015"/>
    <n v="13659.84"/>
    <n v="0.2298"/>
    <n v="0.22339999999999999"/>
    <n v="22904.75"/>
    <n v="975.62"/>
    <n v="217.95"/>
    <n v="1193.57"/>
    <n v="82635.53"/>
  </r>
  <r>
    <x v="269"/>
    <s v="Tacoma School District"/>
    <n v="5307"/>
    <s v="Tacoma Open Doors"/>
    <n v="0.40600000000000003"/>
    <s v="No"/>
    <n v="262.83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1860"/>
    <s v="Tacoma School of the Arts"/>
    <n v="0.44479999999999997"/>
    <s v="No"/>
    <n v="608.489999999999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3448"/>
    <s v="Truman"/>
    <n v="0.4849"/>
    <s v="Yes"/>
    <n v="433.1"/>
    <n v="0"/>
    <n v="433.1"/>
    <n v="1.1200000000000001"/>
    <n v="1.1200000000000001"/>
    <n v="433.1"/>
    <n v="1.27"/>
    <n v="72728"/>
    <n v="75419"/>
    <n v="103448.31"/>
    <n v="3827.6800000000076"/>
    <n v="13659.84"/>
    <n v="0.2298"/>
    <n v="0.22339999999999999"/>
    <n v="41975.519999999997"/>
    <n v="1787.93"/>
    <n v="399.42"/>
    <n v="2187.35"/>
    <n v="151438.86000000002"/>
  </r>
  <r>
    <x v="269"/>
    <s v="Tacoma School District"/>
    <n v="3116"/>
    <s v="Wainwright"/>
    <n v="0.5353"/>
    <s v="Yes"/>
    <n v="374.72"/>
    <n v="0"/>
    <n v="374.72"/>
    <n v="1.1200000000000001"/>
    <n v="1.1200000000000001"/>
    <n v="374.72"/>
    <n v="1.099"/>
    <n v="72728"/>
    <n v="75419"/>
    <n v="89519.44"/>
    <n v="3312.3000000000029"/>
    <n v="13659.84"/>
    <n v="0.2298"/>
    <n v="0.22339999999999999"/>
    <n v="36323.699999999997"/>
    <n v="1547.2"/>
    <n v="345.64"/>
    <n v="1892.8400000000001"/>
    <n v="131048.28"/>
  </r>
  <r>
    <x v="269"/>
    <s v="Tacoma School District"/>
    <n v="2083"/>
    <s v="Washington Elementary"/>
    <n v="0.1956"/>
    <s v="No"/>
    <n v="330.8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69"/>
    <s v="Tacoma School District"/>
    <n v="2874"/>
    <s v="Whitman"/>
    <n v="0.6986"/>
    <s v="Yes"/>
    <n v="279.29000000000002"/>
    <n v="0"/>
    <n v="279.29000000000002"/>
    <n v="1.1200000000000001"/>
    <n v="1.1200000000000001"/>
    <n v="279.29000000000002"/>
    <n v="0.81899999999999995"/>
    <n v="72728"/>
    <n v="75419"/>
    <n v="66711.94"/>
    <n v="2468.3999999999942"/>
    <n v="13659.84"/>
    <n v="0.2298"/>
    <n v="0.22339999999999999"/>
    <n v="27069.25"/>
    <n v="1153.01"/>
    <n v="257.58"/>
    <n v="1410.59"/>
    <n v="97660.18"/>
  </r>
  <r>
    <x v="269"/>
    <s v="Tacoma School District"/>
    <n v="3452"/>
    <s v="Whittier"/>
    <n v="0.50170000000000003"/>
    <s v="Yes"/>
    <n v="264"/>
    <n v="0"/>
    <n v="264"/>
    <n v="1.1200000000000001"/>
    <n v="1.1200000000000001"/>
    <n v="264"/>
    <n v="0.77400000000000002"/>
    <n v="72728"/>
    <n v="75419"/>
    <n v="63046.45"/>
    <n v="2332.7700000000041"/>
    <n v="13659.84"/>
    <n v="0.2298"/>
    <n v="0.22339999999999999"/>
    <n v="25581.93"/>
    <n v="1089.6500000000001"/>
    <n v="243.43"/>
    <n v="1333.0800000000002"/>
    <n v="92294.23000000001"/>
  </r>
  <r>
    <x v="269"/>
    <s v="Tacoma School District"/>
    <n v="3246"/>
    <s v="Wilson"/>
    <n v="0.42480000000000001"/>
    <s v="No"/>
    <n v="1082.1399999999999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70"/>
    <s v="Taholah School District"/>
    <n v="5032"/>
    <s v="Taholah Elementary &amp; Middle School"/>
    <n v="0.73829999999999996"/>
    <s v="Yes"/>
    <n v="110.29"/>
    <n v="0"/>
    <n v="110.29"/>
    <n v="1"/>
    <n v="1"/>
    <n v="110.29"/>
    <n v="0.32400000000000001"/>
    <n v="72728"/>
    <n v="75419"/>
    <n v="23563.87"/>
    <n v="871.88999999999942"/>
    <n v="13659.84"/>
    <n v="0.2298"/>
    <n v="0.22339999999999999"/>
    <n v="10035.549999999999"/>
    <n v="407.26"/>
    <n v="90.98"/>
    <n v="498.24"/>
    <n v="34969.549999999996"/>
  </r>
  <r>
    <x v="270"/>
    <s v="Taholah School District"/>
    <n v="3580"/>
    <s v="Taholah High School"/>
    <n v="0.71550000000000002"/>
    <s v="Yes"/>
    <n v="60.04"/>
    <n v="0"/>
    <n v="60.04"/>
    <n v="1"/>
    <n v="1"/>
    <n v="60.04"/>
    <n v="0.17599999999999999"/>
    <n v="72728"/>
    <n v="75419"/>
    <n v="12800.13"/>
    <n v="473.61000000000058"/>
    <n v="13659.84"/>
    <n v="0.2298"/>
    <n v="0.22339999999999999"/>
    <n v="5451.41"/>
    <n v="221.23"/>
    <n v="49.42"/>
    <n v="270.64999999999998"/>
    <n v="18995.800000000003"/>
  </r>
  <r>
    <x v="271"/>
    <s v="Tahoma School District"/>
    <n v="5489"/>
    <s v="Cedar River Elementary"/>
    <n v="9.4500000000000001E-2"/>
    <s v="No"/>
    <n v="606.59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4453"/>
    <s v="Glacier Park Elementary"/>
    <n v="0.13289999999999999"/>
    <s v="No"/>
    <n v="772.15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3286"/>
    <s v="Lake Wilderness Elementary"/>
    <n v="0.14099999999999999"/>
    <s v="No"/>
    <n v="703.35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3937"/>
    <s v="Maple View Middle School"/>
    <n v="0.18509999999999999"/>
    <s v="No"/>
    <n v="1012.6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4415"/>
    <s v="Rock Creek Elementary"/>
    <n v="0.1087"/>
    <s v="No"/>
    <n v="725.3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3589"/>
    <s v="Shadow Lake Elementary"/>
    <n v="0.28070000000000001"/>
    <s v="No"/>
    <n v="491.75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3341"/>
    <s v="Summit Trail Middle School"/>
    <n v="0.1192"/>
    <s v="No"/>
    <n v="1097.92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5490"/>
    <s v="Tahoma Elementary"/>
    <n v="0.11459999999999999"/>
    <s v="No"/>
    <n v="698.04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5563"/>
    <s v="Tahoma Open Doors"/>
    <n v="0.32700000000000001"/>
    <s v="No"/>
    <n v="34.049999999999997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1"/>
    <s v="Tahoma School District"/>
    <n v="2849"/>
    <s v="Tahoma Senior High School"/>
    <n v="0.1489"/>
    <s v="No"/>
    <n v="2693.99"/>
    <n v="0"/>
    <n v="0"/>
    <n v="1.18"/>
    <n v="1.22"/>
    <n v="0"/>
    <n v="0"/>
    <n v="72728"/>
    <n v="75419"/>
    <n v="0"/>
    <n v="0"/>
    <n v="13659.84"/>
    <n v="0.2298"/>
    <n v="0.22339999999999999"/>
    <n v="0"/>
    <n v="0"/>
    <n v="0"/>
    <n v="0"/>
    <n v="0"/>
  </r>
  <r>
    <x v="272"/>
    <s v="Tekoa School District"/>
    <n v="2052"/>
    <s v="Tekoa Elementary School"/>
    <n v="0.56030000000000002"/>
    <s v="Yes"/>
    <n v="111.57"/>
    <n v="0"/>
    <n v="111.57"/>
    <n v="1"/>
    <n v="1.04"/>
    <n v="111.57"/>
    <n v="0.32700000000000001"/>
    <n v="72728"/>
    <n v="75419"/>
    <n v="23782.06"/>
    <n v="1866.4300000000003"/>
    <n v="13659.84"/>
    <n v="0.2298"/>
    <n v="0.22339999999999999"/>
    <n v="10348.85"/>
    <n v="427.47"/>
    <n v="95.5"/>
    <n v="522.97"/>
    <n v="36520.310000000005"/>
  </r>
  <r>
    <x v="272"/>
    <s v="Tekoa School District"/>
    <n v="3418"/>
    <s v="Tekoa High School"/>
    <n v="0.67969999999999997"/>
    <s v="Yes"/>
    <n v="88.34"/>
    <n v="0"/>
    <n v="88.34"/>
    <n v="1"/>
    <n v="1.04"/>
    <n v="88.34"/>
    <n v="0.25900000000000001"/>
    <n v="72728"/>
    <n v="75419"/>
    <n v="18836.55"/>
    <n v="1478.3100000000013"/>
    <n v="13659.84"/>
    <n v="0.2298"/>
    <n v="0.22339999999999999"/>
    <n v="8196.7900000000009"/>
    <n v="338.58"/>
    <n v="75.64"/>
    <n v="414.21999999999997"/>
    <n v="28925.870000000003"/>
  </r>
  <r>
    <x v="273"/>
    <s v="Tenino School District"/>
    <n v="2457"/>
    <s v="Parkside Elementary"/>
    <n v="0.47649999999999998"/>
    <s v="No"/>
    <n v="274.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73"/>
    <s v="Tenino School District"/>
    <n v="4238"/>
    <s v="Tenino Elementary School"/>
    <n v="0.52580000000000005"/>
    <s v="Yes"/>
    <n v="280.98"/>
    <n v="0"/>
    <n v="280.98"/>
    <n v="1"/>
    <n v="1"/>
    <n v="280.98"/>
    <n v="0.82399999999999995"/>
    <n v="72728"/>
    <n v="75419"/>
    <n v="59927.87"/>
    <n v="2217.3899999999994"/>
    <n v="13659.84"/>
    <n v="0.2298"/>
    <n v="0.22339999999999999"/>
    <n v="25522.5"/>
    <n v="1035.75"/>
    <n v="231.39"/>
    <n v="1267.1399999999999"/>
    <n v="88934.9"/>
  </r>
  <r>
    <x v="273"/>
    <s v="Tenino School District"/>
    <n v="3509"/>
    <s v="Tenino High School"/>
    <n v="0.4304"/>
    <s v="No"/>
    <n v="364.0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73"/>
    <s v="Tenino School District"/>
    <n v="3795"/>
    <s v="Tenino Middle School"/>
    <n v="0.51180000000000003"/>
    <s v="Yes"/>
    <n v="340.74"/>
    <n v="0"/>
    <n v="340.74"/>
    <n v="1"/>
    <n v="1"/>
    <n v="340.74"/>
    <n v="1"/>
    <n v="72728"/>
    <n v="75419"/>
    <n v="72728"/>
    <n v="2691"/>
    <n v="13659.84"/>
    <n v="0.2298"/>
    <n v="0.22339999999999999"/>
    <n v="30973.9"/>
    <n v="1256.98"/>
    <n v="280.81"/>
    <n v="1537.79"/>
    <n v="107930.68999999999"/>
  </r>
  <r>
    <x v="274"/>
    <s v="Thorp School District"/>
    <n v="2514"/>
    <s v="Thorp Elem &amp; Jr Sr High"/>
    <n v="0.40550000000000003"/>
    <s v="No"/>
    <n v="252.7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75"/>
    <s v="Toledo School District"/>
    <n v="5190"/>
    <s v="Cowlitz Prairie Academy"/>
    <n v="0.51639999999999997"/>
    <s v="Yes"/>
    <n v="53.15"/>
    <n v="0"/>
    <n v="53.15"/>
    <n v="1"/>
    <n v="1.04"/>
    <n v="53.15"/>
    <n v="0.156"/>
    <n v="72728"/>
    <n v="75419"/>
    <n v="11345.57"/>
    <n v="890.40999999999985"/>
    <n v="13659.84"/>
    <n v="0.2298"/>
    <n v="0.22339999999999999"/>
    <n v="4937.0600000000004"/>
    <n v="203.93"/>
    <n v="45.56"/>
    <n v="249.49"/>
    <n v="17422.530000000002"/>
  </r>
  <r>
    <x v="275"/>
    <s v="Toledo School District"/>
    <n v="2998"/>
    <s v="Toledo Elementary School"/>
    <n v="0.43109999999999998"/>
    <s v="No"/>
    <n v="389.29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75"/>
    <s v="Toledo School District"/>
    <n v="2616"/>
    <s v="Toledo High School"/>
    <n v="0.4607"/>
    <s v="No"/>
    <n v="218.54000000000002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75"/>
    <s v="Toledo School District"/>
    <n v="3977"/>
    <s v="Toledo Middle School"/>
    <n v="0.49690000000000001"/>
    <s v="Yes"/>
    <n v="169.59"/>
    <n v="0"/>
    <n v="169.59"/>
    <n v="1"/>
    <n v="1.04"/>
    <n v="169.59"/>
    <n v="0.497"/>
    <n v="72728"/>
    <n v="75419"/>
    <n v="36145.82"/>
    <n v="2836.75"/>
    <n v="13659.84"/>
    <n v="0.2298"/>
    <n v="0.22339999999999999"/>
    <n v="15728.98"/>
    <n v="649.71"/>
    <n v="145.15"/>
    <n v="794.86"/>
    <n v="55506.41"/>
  </r>
  <r>
    <x v="276"/>
    <s v="Tonasket School District"/>
    <n v="5586"/>
    <s v="Tonasket Choice High School"/>
    <n v="0.79490000000000005"/>
    <s v="Yes"/>
    <n v="19.2"/>
    <n v="0"/>
    <n v="19.2"/>
    <n v="1"/>
    <n v="1"/>
    <n v="19.2"/>
    <n v="5.6000000000000001E-2"/>
    <n v="72728"/>
    <n v="75419"/>
    <n v="4072.77"/>
    <n v="150.69000000000005"/>
    <n v="13659.84"/>
    <n v="0.2298"/>
    <n v="0.22339999999999999"/>
    <n v="1734.54"/>
    <n v="70.39"/>
    <n v="15.73"/>
    <n v="86.12"/>
    <n v="6044.12"/>
  </r>
  <r>
    <x v="276"/>
    <s v="Tonasket School District"/>
    <n v="3176"/>
    <s v="Tonasket Elementary School"/>
    <n v="0.76549999999999996"/>
    <s v="Yes"/>
    <n v="460.43"/>
    <n v="0"/>
    <n v="460.43"/>
    <n v="1"/>
    <n v="1"/>
    <n v="460.43"/>
    <n v="1.351"/>
    <n v="72728"/>
    <n v="75419"/>
    <n v="98255.53"/>
    <n v="3635.5400000000081"/>
    <n v="13659.84"/>
    <n v="0.2298"/>
    <n v="0.22339999999999999"/>
    <n v="41845.74"/>
    <n v="1698.18"/>
    <n v="379.37"/>
    <n v="2077.5500000000002"/>
    <n v="145814.35999999999"/>
  </r>
  <r>
    <x v="276"/>
    <s v="Tonasket School District"/>
    <n v="2679"/>
    <s v="Tonasket High School"/>
    <n v="0.76980000000000004"/>
    <s v="Yes"/>
    <n v="360.89"/>
    <n v="0"/>
    <n v="360.89"/>
    <n v="1"/>
    <n v="1"/>
    <n v="360.89"/>
    <n v="1.0589999999999999"/>
    <n v="72728"/>
    <n v="75419"/>
    <n v="77018.95"/>
    <n v="2849.7700000000041"/>
    <n v="13659.84"/>
    <n v="0.2298"/>
    <n v="0.22339999999999999"/>
    <n v="32801.360000000001"/>
    <n v="1331.15"/>
    <n v="297.38"/>
    <n v="1628.5300000000002"/>
    <n v="114298.61"/>
  </r>
  <r>
    <x v="276"/>
    <s v="Tonasket School District"/>
    <n v="4196"/>
    <s v="Tonasket Middle School"/>
    <n v="0.78159999999999996"/>
    <s v="Yes"/>
    <n v="244.37"/>
    <n v="0"/>
    <n v="244.37"/>
    <n v="1"/>
    <n v="1"/>
    <n v="244.37"/>
    <n v="0.71699999999999997"/>
    <n v="72728"/>
    <n v="75419"/>
    <n v="52145.98"/>
    <n v="1929.4399999999951"/>
    <n v="13659.84"/>
    <n v="0.2298"/>
    <n v="0.22339999999999999"/>
    <n v="22208.29"/>
    <n v="901.26"/>
    <n v="201.34"/>
    <n v="1102.5999999999999"/>
    <n v="77386.31"/>
  </r>
  <r>
    <x v="276"/>
    <s v="Tonasket School District"/>
    <n v="5587"/>
    <s v="Tonasket Outreach School"/>
    <n v="0.74039999999999995"/>
    <s v="Yes"/>
    <n v="39.81"/>
    <n v="0"/>
    <n v="39.81"/>
    <n v="1"/>
    <n v="1"/>
    <n v="39.81"/>
    <n v="0.11700000000000001"/>
    <n v="72728"/>
    <n v="75419"/>
    <n v="8509.18"/>
    <n v="314.84000000000015"/>
    <n v="13659.84"/>
    <n v="0.2298"/>
    <n v="0.22339999999999999"/>
    <n v="3623.95"/>
    <n v="147.07"/>
    <n v="32.86"/>
    <n v="179.93"/>
    <n v="12627.900000000001"/>
  </r>
  <r>
    <x v="277"/>
    <s v="Toppenish School District"/>
    <n v="1508"/>
    <s v="Computer Academy Toppenish High School"/>
    <n v="0.88859999999999995"/>
    <s v="Yes"/>
    <n v="285.49"/>
    <n v="0"/>
    <n v="285.49"/>
    <n v="1"/>
    <n v="1"/>
    <n v="285.49"/>
    <n v="0.83699999999999997"/>
    <n v="72728"/>
    <n v="75419"/>
    <n v="60873.34"/>
    <n v="2252.3600000000006"/>
    <n v="13659.84"/>
    <n v="0.2298"/>
    <n v="0.22339999999999999"/>
    <n v="25925.16"/>
    <n v="1052.0999999999999"/>
    <n v="235.04"/>
    <n v="1287.1399999999999"/>
    <n v="90338"/>
  </r>
  <r>
    <x v="277"/>
    <s v="Toppenish School District"/>
    <n v="2608"/>
    <s v="Garfield Elementary School"/>
    <n v="0.8992"/>
    <s v="Yes"/>
    <n v="334.29"/>
    <n v="0"/>
    <n v="334.29"/>
    <n v="1"/>
    <n v="1"/>
    <n v="334.29"/>
    <n v="0.98099999999999998"/>
    <n v="72728"/>
    <n v="75419"/>
    <n v="71346.17"/>
    <n v="2639.8699999999953"/>
    <n v="13659.84"/>
    <n v="0.2298"/>
    <n v="0.22339999999999999"/>
    <n v="30385.4"/>
    <n v="1233.0999999999999"/>
    <n v="275.47000000000003"/>
    <n v="1508.57"/>
    <n v="105880.01000000001"/>
  </r>
  <r>
    <x v="277"/>
    <s v="Toppenish School District"/>
    <n v="4106"/>
    <s v="Kirkwood Elementary School"/>
    <n v="0.88190000000000002"/>
    <s v="Yes"/>
    <n v="417.71"/>
    <n v="0"/>
    <n v="417.71"/>
    <n v="1"/>
    <n v="1"/>
    <n v="417.71"/>
    <n v="1.2250000000000001"/>
    <n v="72728"/>
    <n v="75419"/>
    <n v="89091.8"/>
    <n v="3296.4799999999959"/>
    <n v="13659.84"/>
    <n v="0.2298"/>
    <n v="0.22339999999999999"/>
    <n v="37943.03"/>
    <n v="1539.8"/>
    <n v="343.99"/>
    <n v="1883.79"/>
    <n v="132215.1"/>
  </r>
  <r>
    <x v="277"/>
    <s v="Toppenish School District"/>
    <n v="2635"/>
    <s v="Lincoln Elementary School"/>
    <n v="0.87560000000000004"/>
    <s v="Yes"/>
    <n v="286.57"/>
    <n v="0"/>
    <n v="286.57"/>
    <n v="1"/>
    <n v="1"/>
    <n v="286.57"/>
    <n v="0.84099999999999997"/>
    <n v="72728"/>
    <n v="75419"/>
    <n v="61164.25"/>
    <n v="2263.1299999999974"/>
    <n v="13659.84"/>
    <n v="0.2298"/>
    <n v="0.22339999999999999"/>
    <n v="26049.05"/>
    <n v="1057.1199999999999"/>
    <n v="236.16"/>
    <n v="1293.28"/>
    <n v="90769.709999999992"/>
  </r>
  <r>
    <x v="277"/>
    <s v="Toppenish School District"/>
    <n v="5262"/>
    <s v="NW Allprep"/>
    <n v="0.48470000000000002"/>
    <s v="No"/>
    <n v="713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77"/>
    <s v="Toppenish School District"/>
    <n v="2900"/>
    <s v="Toppenish High School"/>
    <n v="0.8206"/>
    <s v="Yes"/>
    <n v="957.48"/>
    <n v="0"/>
    <n v="957.48"/>
    <n v="1"/>
    <n v="1"/>
    <n v="957.48"/>
    <n v="2.8090000000000002"/>
    <n v="72728"/>
    <n v="75419"/>
    <n v="204292.95"/>
    <n v="7559.0199999999895"/>
    <n v="13659.84"/>
    <n v="0.2298"/>
    <n v="0.22339999999999999"/>
    <n v="87005.7"/>
    <n v="3530.87"/>
    <n v="788.8"/>
    <n v="4319.67"/>
    <n v="303177.34000000003"/>
  </r>
  <r>
    <x v="277"/>
    <s v="Toppenish School District"/>
    <n v="2264"/>
    <s v="Toppenish Middle School"/>
    <n v="0.8831"/>
    <s v="Yes"/>
    <n v="861"/>
    <n v="0"/>
    <n v="861"/>
    <n v="1"/>
    <n v="1"/>
    <n v="861"/>
    <n v="2.5259999999999998"/>
    <n v="72728"/>
    <n v="75419"/>
    <n v="183710.93"/>
    <n v="6797.460000000021"/>
    <n v="13659.84"/>
    <n v="0.2298"/>
    <n v="0.22339999999999999"/>
    <n v="78240.08"/>
    <n v="3175.14"/>
    <n v="709.33"/>
    <n v="3884.47"/>
    <n v="272632.94"/>
  </r>
  <r>
    <x v="277"/>
    <s v="Toppenish School District"/>
    <n v="4588"/>
    <s v="Valley View Elementary"/>
    <n v="0.87939999999999996"/>
    <s v="Yes"/>
    <n v="451.29"/>
    <n v="0"/>
    <n v="451.29"/>
    <n v="1"/>
    <n v="1"/>
    <n v="451.29"/>
    <n v="1.3240000000000001"/>
    <n v="72728"/>
    <n v="75419"/>
    <n v="96291.87"/>
    <n v="3562.8899999999994"/>
    <n v="13659.84"/>
    <n v="0.2298"/>
    <n v="0.22339999999999999"/>
    <n v="41009.449999999997"/>
    <n v="1664.25"/>
    <n v="371.79"/>
    <n v="2036.04"/>
    <n v="142900.25000000003"/>
  </r>
  <r>
    <x v="278"/>
    <s v="Touchet School District"/>
    <n v="2160"/>
    <s v="Touchet Elem &amp; High School"/>
    <n v="0.49530000000000002"/>
    <s v="No"/>
    <n v="213.0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79"/>
    <s v="Toutle Lake School District"/>
    <n v="4264"/>
    <s v="Toutle Lake Elementary"/>
    <n v="0.43230000000000002"/>
    <s v="No"/>
    <n v="389.14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79"/>
    <s v="Toutle Lake School District"/>
    <n v="2560"/>
    <s v="Toutle Lake High School"/>
    <n v="0.36580000000000001"/>
    <s v="No"/>
    <n v="290.82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80"/>
    <s v="Trout Lake School District"/>
    <n v="3062"/>
    <s v="Trout Lake Elementary"/>
    <n v="8.9200000000000002E-2"/>
    <s v="No"/>
    <n v="70.70999999999999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0"/>
    <s v="Trout Lake School District"/>
    <n v="2676"/>
    <s v="Trout Lake School"/>
    <n v="0.125"/>
    <s v="No"/>
    <n v="124.8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1"/>
    <s v="Tukwila School District"/>
    <n v="3226"/>
    <s v="Cascade View Elementary"/>
    <n v="0.79059999999999997"/>
    <s v="Yes"/>
    <n v="374.71"/>
    <n v="0"/>
    <n v="374.71"/>
    <n v="1.18"/>
    <n v="1.18"/>
    <n v="374.71"/>
    <n v="1.099"/>
    <n v="72728"/>
    <n v="75419"/>
    <n v="94315.12"/>
    <n v="3489.75"/>
    <n v="13659.84"/>
    <n v="0.2298"/>
    <n v="0.22339999999999999"/>
    <n v="37465.39"/>
    <n v="1630.08"/>
    <n v="364.16"/>
    <n v="1994.24"/>
    <n v="137264.5"/>
  </r>
  <r>
    <x v="281"/>
    <s v="Tukwila School District"/>
    <n v="2848"/>
    <s v="Foster Senior High School"/>
    <n v="0.71120000000000005"/>
    <s v="Yes"/>
    <n v="826.31999999999994"/>
    <n v="0"/>
    <n v="826.31999999999994"/>
    <n v="1.18"/>
    <n v="1.18"/>
    <n v="826.31999999999994"/>
    <n v="2.4239999999999999"/>
    <n v="72728"/>
    <n v="75419"/>
    <n v="208025.35"/>
    <n v="7697.1199999999953"/>
    <n v="13659.84"/>
    <n v="0.2298"/>
    <n v="0.22339999999999999"/>
    <n v="82635.210000000006"/>
    <n v="3595.37"/>
    <n v="803.21"/>
    <n v="4398.58"/>
    <n v="302756.26"/>
  </r>
  <r>
    <x v="281"/>
    <s v="Tukwila School District"/>
    <n v="2564"/>
    <s v="Showalter Middle School"/>
    <n v="0.76749999999999996"/>
    <s v="Yes"/>
    <n v="567.35"/>
    <n v="0"/>
    <n v="567.35"/>
    <n v="1.18"/>
    <n v="1.18"/>
    <n v="567.35"/>
    <n v="1.6639999999999999"/>
    <n v="72728"/>
    <n v="75419"/>
    <n v="142802.88"/>
    <n v="5283.8299999999872"/>
    <n v="13659.84"/>
    <n v="0.2298"/>
    <n v="0.22339999999999999"/>
    <n v="56726.48"/>
    <n v="2468.11"/>
    <n v="551.38"/>
    <n v="3019.4900000000002"/>
    <n v="207832.68"/>
  </r>
  <r>
    <x v="281"/>
    <s v="Tukwila School District"/>
    <n v="3635"/>
    <s v="Thorndyke Elementary"/>
    <n v="0.78710000000000002"/>
    <s v="Yes"/>
    <n v="321.14"/>
    <n v="0"/>
    <n v="321.14"/>
    <n v="1.18"/>
    <n v="1.18"/>
    <n v="321.14"/>
    <n v="0.94199999999999995"/>
    <n v="72728"/>
    <n v="75419"/>
    <n v="80841.539999999994"/>
    <n v="2991.2000000000116"/>
    <n v="13659.84"/>
    <n v="0.2298"/>
    <n v="0.22339999999999999"/>
    <n v="32113.19"/>
    <n v="1397.21"/>
    <n v="312.14"/>
    <n v="1709.35"/>
    <n v="117655.28000000001"/>
  </r>
  <r>
    <x v="281"/>
    <s v="Tukwila School District"/>
    <n v="3488"/>
    <s v="Tukwila Elementary"/>
    <n v="0.64170000000000005"/>
    <s v="Yes"/>
    <n v="410.19"/>
    <n v="0"/>
    <n v="410.19"/>
    <n v="1.18"/>
    <n v="1.18"/>
    <n v="410.19"/>
    <n v="1.2030000000000001"/>
    <n v="72728"/>
    <n v="75419"/>
    <n v="103240.31"/>
    <n v="3819.9799999999959"/>
    <n v="13659.84"/>
    <n v="0.2298"/>
    <n v="0.22339999999999999"/>
    <n v="41010.79"/>
    <n v="1784.34"/>
    <n v="398.62"/>
    <n v="2182.96"/>
    <n v="150254.04"/>
  </r>
  <r>
    <x v="282"/>
    <s v="Tumwater School District"/>
    <n v="4500"/>
    <s v="A G West Black Hills High School"/>
    <n v="0.28939999999999999"/>
    <s v="No"/>
    <n v="789.1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4205"/>
    <s v="Black Lake Elementary"/>
    <n v="0.25829999999999997"/>
    <s v="No"/>
    <n v="375.5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1713"/>
    <s v="Cascadia High School"/>
    <n v="0.48649999999999999"/>
    <s v="No"/>
    <n v="130.520000000000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4365"/>
    <s v="East Olympia Elementary"/>
    <n v="0.27050000000000002"/>
    <s v="No"/>
    <n v="580.1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4452"/>
    <s v="George Washington Bush Middle Sch"/>
    <n v="0.37"/>
    <s v="No"/>
    <n v="745.4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2816"/>
    <s v="Littlerock Elementary School"/>
    <n v="0.34789999999999999"/>
    <s v="No"/>
    <n v="351.1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2552"/>
    <s v="Michael T Simmons Elementary"/>
    <n v="0.3533"/>
    <s v="No"/>
    <n v="480.5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5014"/>
    <s v="New Market High School"/>
    <n v="0.45279999999999998"/>
    <s v="No"/>
    <n v="36.7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4225"/>
    <s v="New Market Skills Center"/>
    <n v="0.2515"/>
    <s v="No"/>
    <n v="415.0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3199"/>
    <s v="Peter G Schmidt Elementary"/>
    <n v="0.38740000000000002"/>
    <s v="No"/>
    <n v="563.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3362"/>
    <s v="Tumwater High School"/>
    <n v="0.26840000000000003"/>
    <s v="No"/>
    <n v="1066.5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4373"/>
    <s v="Tumwater Hill Elementary"/>
    <n v="0.29820000000000002"/>
    <s v="No"/>
    <n v="355.7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3612"/>
    <s v="Tumwater Middle School"/>
    <n v="0.31259999999999999"/>
    <s v="No"/>
    <n v="611.8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2"/>
    <s v="Tumwater School District"/>
    <n v="5629"/>
    <s v="Tumwater Virtual Academy"/>
    <n v="0.34160000000000001"/>
    <s v="No"/>
    <n v="131.6099999999999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3"/>
    <s v="Union Gap School District"/>
    <n v="2714"/>
    <s v="Union Gap School"/>
    <n v="0.90539999999999998"/>
    <s v="Yes"/>
    <n v="559.14"/>
    <n v="0"/>
    <n v="559.14"/>
    <n v="1"/>
    <n v="1"/>
    <n v="559.14"/>
    <n v="1.64"/>
    <n v="72728"/>
    <n v="75419"/>
    <n v="119273.92"/>
    <n v="4413.2400000000052"/>
    <n v="13659.84"/>
    <n v="0.2298"/>
    <n v="0.22339999999999999"/>
    <n v="50797.2"/>
    <n v="2061.4499999999998"/>
    <n v="460.53"/>
    <n v="2521.9799999999996"/>
    <n v="177006.34"/>
  </r>
  <r>
    <x v="284"/>
    <s v="University Place School District"/>
    <n v="3792"/>
    <s v="Chambers Elementary"/>
    <n v="0.37109999999999999"/>
    <s v="No"/>
    <n v="470.57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3179"/>
    <s v="Curtis Junior High"/>
    <n v="0.37009999999999998"/>
    <s v="No"/>
    <n v="868.88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3600"/>
    <s v="Curtis Senior High"/>
    <n v="0.3332"/>
    <s v="No"/>
    <n v="1395.45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4325"/>
    <s v="Drum Intermediate"/>
    <n v="0.4274"/>
    <s v="No"/>
    <n v="589.47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4447"/>
    <s v="Evergreen Primary"/>
    <n v="0.3805"/>
    <s v="No"/>
    <n v="535.88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3296"/>
    <s v="Narrows View Intermediate"/>
    <n v="0.38729999999999998"/>
    <s v="No"/>
    <n v="707.62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3601"/>
    <s v="Sunset Primary"/>
    <n v="0.35720000000000002"/>
    <s v="No"/>
    <n v="454.99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4"/>
    <s v="University Place School District"/>
    <n v="2223"/>
    <s v="University Place Primary"/>
    <n v="0.38269999999999998"/>
    <s v="No"/>
    <n v="506.82"/>
    <n v="0"/>
    <n v="0"/>
    <n v="1.06"/>
    <n v="1.10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5"/>
    <s v="Valley School District"/>
    <n v="1932"/>
    <s v="Columbia Virtual Academy"/>
    <n v="0.1225"/>
    <s v="No"/>
    <n v="746.0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85"/>
    <s v="Valley School District"/>
    <n v="5223"/>
    <s v="Paideia High School"/>
    <n v="0.63600000000000001"/>
    <s v="Yes"/>
    <n v="43.31"/>
    <n v="0"/>
    <n v="43.31"/>
    <n v="1"/>
    <n v="1"/>
    <n v="43.31"/>
    <n v="0.127"/>
    <n v="72728"/>
    <n v="75419"/>
    <n v="9236.4599999999991"/>
    <n v="341.75"/>
    <n v="13659.84"/>
    <n v="0.2298"/>
    <n v="0.22339999999999999"/>
    <n v="3933.69"/>
    <n v="159.63999999999999"/>
    <n v="35.659999999999997"/>
    <n v="195.29999999999998"/>
    <n v="13707.199999999999"/>
  </r>
  <r>
    <x v="285"/>
    <s v="Valley School District"/>
    <n v="2405"/>
    <s v="Valley School"/>
    <n v="0.7349"/>
    <s v="Yes"/>
    <n v="185.51"/>
    <n v="0"/>
    <n v="185.51"/>
    <n v="1"/>
    <n v="1"/>
    <n v="185.51"/>
    <n v="0.54400000000000004"/>
    <n v="72728"/>
    <n v="75419"/>
    <n v="39564.03"/>
    <n v="1463.9100000000035"/>
    <n v="13659.84"/>
    <n v="0.2298"/>
    <n v="0.22339999999999999"/>
    <n v="16849.8"/>
    <n v="683.8"/>
    <n v="152.76"/>
    <n v="836.56"/>
    <n v="58714.3"/>
  </r>
  <r>
    <x v="286"/>
    <s v="Vancouver School District"/>
    <n v="4406"/>
    <s v="Alki Middle School"/>
    <n v="0.2823"/>
    <s v="No"/>
    <n v="606.0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3080"/>
    <s v="Benjamin Franklin Elementary"/>
    <n v="0.18870000000000001"/>
    <s v="No"/>
    <n v="341.4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4405"/>
    <s v="Chinook Elementary School"/>
    <n v="0.26290000000000002"/>
    <s v="No"/>
    <n v="551.3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3423"/>
    <s v="Columbia River High"/>
    <n v="0.249"/>
    <s v="No"/>
    <n v="1089.369999999999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4503"/>
    <s v="Discovery Middle School"/>
    <n v="0.72460000000000002"/>
    <s v="Yes"/>
    <n v="538.21"/>
    <n v="0"/>
    <n v="538.21"/>
    <n v="1.06"/>
    <n v="1.06"/>
    <n v="538.21"/>
    <n v="1.579"/>
    <n v="72728"/>
    <n v="75419"/>
    <n v="121727.76"/>
    <n v="4504.0400000000081"/>
    <n v="13659.84"/>
    <n v="0.2298"/>
    <n v="0.22339999999999999"/>
    <n v="50548.13"/>
    <n v="2103.86"/>
    <n v="470"/>
    <n v="2573.86"/>
    <n v="179353.78999999998"/>
  </r>
  <r>
    <x v="286"/>
    <s v="Vancouver School District"/>
    <n v="3733"/>
    <s v="Dwight D Eisenhower Elementary"/>
    <n v="0.41620000000000001"/>
    <s v="No"/>
    <n v="472.7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4075"/>
    <s v="Felida Elementary School"/>
    <n v="0.1239"/>
    <s v="No"/>
    <n v="634.1900000000000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1574"/>
    <s v="Fir Grove Childrens Center"/>
    <n v="0.73109999999999997"/>
    <s v="Yes"/>
    <n v="62.71"/>
    <n v="0"/>
    <n v="62.71"/>
    <n v="1.06"/>
    <n v="1.06"/>
    <n v="62.71"/>
    <n v="0.184"/>
    <n v="72728"/>
    <n v="75419"/>
    <n v="14184.87"/>
    <n v="524.84999999999854"/>
    <n v="13659.84"/>
    <n v="0.2298"/>
    <n v="0.22339999999999999"/>
    <n v="5890.35"/>
    <n v="245.16"/>
    <n v="54.77"/>
    <n v="299.93"/>
    <n v="20900"/>
  </r>
  <r>
    <x v="286"/>
    <s v="Vancouver School District"/>
    <n v="2179"/>
    <s v="Fort Vancouver High School"/>
    <n v="0.69599999999999995"/>
    <s v="Yes"/>
    <n v="1480.63"/>
    <n v="0"/>
    <n v="1480.63"/>
    <n v="1.06"/>
    <n v="1.06"/>
    <n v="1480.63"/>
    <n v="4.343"/>
    <n v="72728"/>
    <n v="75419"/>
    <n v="334809.17"/>
    <n v="12388.23000000004"/>
    <n v="13659.84"/>
    <n v="0.2298"/>
    <n v="0.22339999999999999"/>
    <n v="139031.35999999999"/>
    <n v="5786.62"/>
    <n v="1292.73"/>
    <n v="7079.35"/>
    <n v="493308.11"/>
  </r>
  <r>
    <x v="286"/>
    <s v="Vancouver School District"/>
    <n v="2637"/>
    <s v="Fruit Valley Elementary School"/>
    <n v="0.77090000000000003"/>
    <s v="Yes"/>
    <n v="195.29"/>
    <n v="0"/>
    <n v="195.29"/>
    <n v="1.06"/>
    <n v="1.06"/>
    <n v="195.29"/>
    <n v="0.57299999999999995"/>
    <n v="72728"/>
    <n v="75419"/>
    <n v="44173.53"/>
    <n v="1634.4599999999991"/>
    <n v="13659.84"/>
    <n v="0.2298"/>
    <n v="0.22339999999999999"/>
    <n v="18343.3"/>
    <n v="763.47"/>
    <n v="170.56"/>
    <n v="934.03"/>
    <n v="65085.32"/>
  </r>
  <r>
    <x v="286"/>
    <s v="Vancouver School District"/>
    <n v="3902"/>
    <s v="Gaiser Middle School"/>
    <n v="0.62490000000000001"/>
    <s v="Yes"/>
    <n v="765.02"/>
    <n v="0"/>
    <n v="765.02"/>
    <n v="1.06"/>
    <n v="1.06"/>
    <n v="765.02"/>
    <n v="2.2440000000000002"/>
    <n v="72728"/>
    <n v="75419"/>
    <n v="172993.73"/>
    <n v="6400.9199999999837"/>
    <n v="13659.84"/>
    <n v="0.2298"/>
    <n v="0.22339999999999999"/>
    <n v="71836.61"/>
    <n v="2989.91"/>
    <n v="667.95"/>
    <n v="3657.8599999999997"/>
    <n v="254889.12"/>
  </r>
  <r>
    <x v="286"/>
    <s v="Vancouver School District"/>
    <n v="1738"/>
    <s v="Gate Program"/>
    <n v="0.60470000000000002"/>
    <s v="Yes"/>
    <n v="41.71"/>
    <n v="0"/>
    <n v="41.71"/>
    <n v="1.06"/>
    <n v="1.06"/>
    <n v="41.71"/>
    <n v="0.122"/>
    <n v="72728"/>
    <n v="75419"/>
    <n v="9405.18"/>
    <n v="348.01000000000022"/>
    <n v="13659.84"/>
    <n v="0.2298"/>
    <n v="0.22339999999999999"/>
    <n v="3905.56"/>
    <n v="162.55000000000001"/>
    <n v="36.31"/>
    <n v="198.86"/>
    <n v="13857.61"/>
  </r>
  <r>
    <x v="286"/>
    <s v="Vancouver School District"/>
    <n v="3424"/>
    <s v="George C Marshall Elementary"/>
    <n v="0.66249999999999998"/>
    <s v="Yes"/>
    <n v="360.15"/>
    <n v="0"/>
    <n v="360.15"/>
    <n v="1.06"/>
    <n v="1.06"/>
    <n v="360.15"/>
    <n v="1.056"/>
    <n v="72728"/>
    <n v="75419"/>
    <n v="81408.81"/>
    <n v="3012.1999999999971"/>
    <n v="13659.84"/>
    <n v="0.2298"/>
    <n v="0.22339999999999999"/>
    <n v="33805.46"/>
    <n v="1407.02"/>
    <n v="314.33"/>
    <n v="1721.35"/>
    <n v="119947.81999999999"/>
  </r>
  <r>
    <x v="286"/>
    <s v="Vancouver School District"/>
    <n v="2643"/>
    <s v="Harney Elementary School"/>
    <n v="0.5887"/>
    <s v="Yes"/>
    <n v="524.14"/>
    <n v="0"/>
    <n v="524.14"/>
    <n v="1.06"/>
    <n v="1.06"/>
    <n v="524.14"/>
    <n v="1.5369999999999999"/>
    <n v="72728"/>
    <n v="75419"/>
    <n v="118489.91"/>
    <n v="4384.2299999999959"/>
    <n v="13659.84"/>
    <n v="0.2298"/>
    <n v="0.22339999999999999"/>
    <n v="49203.59"/>
    <n v="2047.9"/>
    <n v="457.5"/>
    <n v="2505.4"/>
    <n v="174583.12999999998"/>
  </r>
  <r>
    <x v="286"/>
    <s v="Vancouver School District"/>
    <n v="3735"/>
    <s v="Harry S Truman Elementary School"/>
    <n v="0.60570000000000002"/>
    <s v="Yes"/>
    <n v="496.5"/>
    <n v="0"/>
    <n v="496.5"/>
    <n v="1.06"/>
    <n v="1.06"/>
    <n v="496.5"/>
    <n v="1.456"/>
    <n v="72728"/>
    <n v="75419"/>
    <n v="112245.49"/>
    <n v="4153.179999999993"/>
    <n v="13659.84"/>
    <n v="0.2298"/>
    <n v="0.22339999999999999"/>
    <n v="46610.559999999998"/>
    <n v="1939.98"/>
    <n v="433.39"/>
    <n v="2373.37"/>
    <n v="165382.59999999998"/>
  </r>
  <r>
    <x v="286"/>
    <s v="Vancouver School District"/>
    <n v="2690"/>
    <s v="Hazel Dell Elementary School"/>
    <n v="0.57809999999999995"/>
    <s v="Yes"/>
    <n v="396.89"/>
    <n v="0"/>
    <n v="396.89"/>
    <n v="1.06"/>
    <n v="1.06"/>
    <n v="396.89"/>
    <n v="1.1639999999999999"/>
    <n v="72728"/>
    <n v="75419"/>
    <n v="89734.720000000001"/>
    <n v="3320.2599999999948"/>
    <n v="13659.84"/>
    <n v="0.2298"/>
    <n v="0.22339999999999999"/>
    <n v="37262.839999999997"/>
    <n v="1550.92"/>
    <n v="346.48"/>
    <n v="1897.4"/>
    <n v="132215.22"/>
  </r>
  <r>
    <x v="286"/>
    <s v="Vancouver School District"/>
    <n v="2610"/>
    <s v="Hough Elementary School"/>
    <n v="0.51459999999999995"/>
    <s v="Yes"/>
    <n v="254.14"/>
    <n v="0"/>
    <n v="254.14"/>
    <n v="1.06"/>
    <n v="1.06"/>
    <n v="254.14"/>
    <n v="0.745"/>
    <n v="72728"/>
    <n v="75419"/>
    <n v="57433.3"/>
    <n v="2125.0799999999945"/>
    <n v="13659.84"/>
    <n v="0.2298"/>
    <n v="0.22339999999999999"/>
    <n v="23849.5"/>
    <n v="992.64"/>
    <n v="221.76"/>
    <n v="1214.4000000000001"/>
    <n v="84622.28"/>
  </r>
  <r>
    <x v="286"/>
    <s v="Vancouver School District"/>
    <n v="3081"/>
    <s v="Hudson's Bay High School"/>
    <n v="0.61680000000000001"/>
    <s v="Yes"/>
    <n v="1107.79"/>
    <n v="0"/>
    <n v="1107.79"/>
    <n v="1.06"/>
    <n v="1.06"/>
    <n v="1107.79"/>
    <n v="3.25"/>
    <n v="72728"/>
    <n v="75419"/>
    <n v="250547.96"/>
    <n v="9270.5"/>
    <n v="13659.84"/>
    <n v="0.2298"/>
    <n v="0.22339999999999999"/>
    <n v="104041.43"/>
    <n v="4330.3100000000004"/>
    <n v="967.39"/>
    <n v="5297.7000000000007"/>
    <n v="369157.59"/>
  </r>
  <r>
    <x v="286"/>
    <s v="Vancouver School District"/>
    <n v="3543"/>
    <s v="Jason Lee Middle School"/>
    <n v="0.51939999999999997"/>
    <s v="Yes"/>
    <n v="532.01"/>
    <n v="0"/>
    <n v="532.01"/>
    <n v="1.06"/>
    <n v="1.06"/>
    <n v="532.01"/>
    <n v="1.5609999999999999"/>
    <n v="72728"/>
    <n v="75419"/>
    <n v="120340.11"/>
    <n v="4452.6900000000023"/>
    <n v="13659.84"/>
    <n v="0.2298"/>
    <n v="0.22339999999999999"/>
    <n v="49971.9"/>
    <n v="2079.88"/>
    <n v="464.65"/>
    <n v="2544.5300000000002"/>
    <n v="177309.23"/>
  </r>
  <r>
    <x v="286"/>
    <s v="Vancouver School District"/>
    <n v="4591"/>
    <s v="Jefferson Middle School"/>
    <n v="0.29849999999999999"/>
    <s v="No"/>
    <n v="732.8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3017"/>
    <s v="Lake Shore Elementary"/>
    <n v="0.2737"/>
    <s v="No"/>
    <n v="364.7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3932"/>
    <s v="Lewis and Clark High School"/>
    <n v="0.5212"/>
    <s v="Yes"/>
    <n v="84.76"/>
    <n v="0"/>
    <n v="84.76"/>
    <n v="1.06"/>
    <n v="1.06"/>
    <n v="84.76"/>
    <n v="0.249"/>
    <n v="72728"/>
    <n v="75419"/>
    <n v="19195.830000000002"/>
    <n v="710.2599999999984"/>
    <n v="13659.84"/>
    <n v="0.2298"/>
    <n v="0.22339999999999999"/>
    <n v="7971.17"/>
    <n v="331.77"/>
    <n v="74.12"/>
    <n v="405.89"/>
    <n v="28283.149999999998"/>
  </r>
  <r>
    <x v="286"/>
    <s v="Vancouver School District"/>
    <n v="2318"/>
    <s v="Lincoln Elementary School"/>
    <n v="0.53400000000000003"/>
    <s v="Yes"/>
    <n v="346.14"/>
    <n v="0"/>
    <n v="346.14"/>
    <n v="1.06"/>
    <n v="1.06"/>
    <n v="346.14"/>
    <n v="1.0149999999999999"/>
    <n v="72728"/>
    <n v="75419"/>
    <n v="78248.06"/>
    <n v="2895.2400000000052"/>
    <n v="13659.84"/>
    <n v="0.2298"/>
    <n v="0.22339999999999999"/>
    <n v="32492.94"/>
    <n v="1352.39"/>
    <n v="302.12"/>
    <n v="1654.5100000000002"/>
    <n v="115290.75"/>
  </r>
  <r>
    <x v="286"/>
    <s v="Vancouver School District"/>
    <n v="3734"/>
    <s v="Martin Luther King Elementary"/>
    <n v="0.72860000000000003"/>
    <s v="Yes"/>
    <n v="387.45"/>
    <n v="0"/>
    <n v="387.45"/>
    <n v="1.06"/>
    <n v="1.06"/>
    <n v="387.45"/>
    <n v="1.137"/>
    <n v="72728"/>
    <n v="75419"/>
    <n v="87653.24"/>
    <n v="3243.25"/>
    <n v="13659.84"/>
    <n v="0.2298"/>
    <n v="0.22339999999999999"/>
    <n v="36398.49"/>
    <n v="1514.94"/>
    <n v="338.44"/>
    <n v="1853.38"/>
    <n v="129148.36000000002"/>
  </r>
  <r>
    <x v="286"/>
    <s v="Vancouver School District"/>
    <n v="3146"/>
    <s v="Mcloughlin Middle School"/>
    <n v="0.78290000000000004"/>
    <s v="Yes"/>
    <n v="907.51"/>
    <n v="0"/>
    <n v="907.51"/>
    <n v="1.06"/>
    <n v="1.06"/>
    <n v="907.51"/>
    <n v="2.6619999999999999"/>
    <n v="72728"/>
    <n v="75419"/>
    <n v="205218.05"/>
    <n v="7593.25"/>
    <n v="13659.84"/>
    <n v="0.2298"/>
    <n v="0.22339999999999999"/>
    <n v="85217.93"/>
    <n v="3546.86"/>
    <n v="792.37"/>
    <n v="4339.2300000000005"/>
    <n v="302368.45999999996"/>
  </r>
  <r>
    <x v="286"/>
    <s v="Vancouver School District"/>
    <n v="2723"/>
    <s v="Minnehaha Elementary School"/>
    <n v="0.51500000000000001"/>
    <s v="Yes"/>
    <n v="526.86"/>
    <n v="0"/>
    <n v="526.86"/>
    <n v="1.06"/>
    <n v="1.06"/>
    <n v="526.86"/>
    <n v="1.5449999999999999"/>
    <n v="72728"/>
    <n v="75419"/>
    <n v="119106.65"/>
    <n v="4407.0500000000029"/>
    <n v="13659.84"/>
    <n v="0.2298"/>
    <n v="0.22339999999999999"/>
    <n v="49459.7"/>
    <n v="2058.56"/>
    <n v="459.88"/>
    <n v="2518.44"/>
    <n v="175491.83999999997"/>
  </r>
  <r>
    <x v="286"/>
    <s v="Vancouver School District"/>
    <n v="5342"/>
    <s v="Open Doors Vancouver"/>
    <n v="0.67569999999999997"/>
    <s v="Yes"/>
    <n v="180.14"/>
    <n v="0"/>
    <n v="180.14"/>
    <n v="1.06"/>
    <n v="1.06"/>
    <n v="180.14"/>
    <n v="0.52800000000000002"/>
    <n v="72728"/>
    <n v="75419"/>
    <n v="40704.410000000003"/>
    <n v="1506.0999999999985"/>
    <n v="13659.84"/>
    <n v="0.2298"/>
    <n v="0.22339999999999999"/>
    <n v="16902.73"/>
    <n v="703.51"/>
    <n v="157.16"/>
    <n v="860.67"/>
    <n v="59973.909999999996"/>
  </r>
  <r>
    <x v="286"/>
    <s v="Vancouver School District"/>
    <n v="2644"/>
    <s v="Peter S Ogden Elementary"/>
    <n v="0.68520000000000003"/>
    <s v="Yes"/>
    <n v="629.84"/>
    <n v="0"/>
    <n v="629.84"/>
    <n v="1.06"/>
    <n v="1.06"/>
    <n v="629.84"/>
    <n v="1.8480000000000001"/>
    <n v="72728"/>
    <n v="75419"/>
    <n v="142465.42000000001"/>
    <n v="5271.3499999999767"/>
    <n v="13659.84"/>
    <n v="0.2298"/>
    <n v="0.22339999999999999"/>
    <n v="59159.56"/>
    <n v="2462.2800000000002"/>
    <n v="550.07000000000005"/>
    <n v="3012.3500000000004"/>
    <n v="209908.68"/>
  </r>
  <r>
    <x v="286"/>
    <s v="Vancouver School District"/>
    <n v="4410"/>
    <s v="Roosevelt Elementary School"/>
    <n v="0.75990000000000002"/>
    <s v="Yes"/>
    <n v="579.86"/>
    <n v="0"/>
    <n v="579.86"/>
    <n v="1.06"/>
    <n v="1.06"/>
    <n v="579.86"/>
    <n v="1.7010000000000001"/>
    <n v="72728"/>
    <n v="75419"/>
    <n v="131132.95000000001"/>
    <n v="4852.0299999999988"/>
    <n v="13659.84"/>
    <n v="0.2298"/>
    <n v="0.22339999999999999"/>
    <n v="54453.68"/>
    <n v="2266.42"/>
    <n v="506.32"/>
    <n v="2772.7400000000002"/>
    <n v="193211.4"/>
  </r>
  <r>
    <x v="286"/>
    <s v="Vancouver School District"/>
    <n v="4034"/>
    <s v="Sacajawea Elementary School"/>
    <n v="0.4022"/>
    <s v="No"/>
    <n v="395.4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2964"/>
    <s v="Salmon Creek Elementary"/>
    <n v="0.31069999999999998"/>
    <s v="No"/>
    <n v="407.5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3016"/>
    <s v="Sarah J Anderson Elementary"/>
    <n v="0.4955"/>
    <s v="Yes"/>
    <n v="669.49"/>
    <n v="0"/>
    <n v="669.49"/>
    <n v="1.06"/>
    <n v="1.06"/>
    <n v="669.49"/>
    <n v="1.964"/>
    <n v="72728"/>
    <n v="75419"/>
    <n v="151408.06"/>
    <n v="5602.2300000000105"/>
    <n v="13659.84"/>
    <n v="0.2298"/>
    <n v="0.22339999999999999"/>
    <n v="62873.04"/>
    <n v="2616.84"/>
    <n v="584.6"/>
    <n v="3201.44"/>
    <n v="223084.77000000002"/>
  </r>
  <r>
    <x v="286"/>
    <s v="Vancouver School District"/>
    <n v="4504"/>
    <s v="Skyview High School"/>
    <n v="0.27400000000000002"/>
    <s v="No"/>
    <n v="1708.8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5713"/>
    <s v="Vancouver Alternative Programs"/>
    <n v="0.86960000000000004"/>
    <s v="Yes"/>
    <n v="32.409999999999997"/>
    <n v="0"/>
    <n v="32.409999999999997"/>
    <n v="1.06"/>
    <n v="1.06"/>
    <n v="32.409999999999997"/>
    <n v="9.5000000000000001E-2"/>
    <n v="72728"/>
    <n v="75419"/>
    <n v="7323.71"/>
    <n v="270.97999999999956"/>
    <n v="13659.84"/>
    <n v="0.2298"/>
    <n v="0.22339999999999999"/>
    <n v="3041.21"/>
    <n v="126.58"/>
    <n v="28.28"/>
    <n v="154.86000000000001"/>
    <n v="10790.76"/>
  </r>
  <r>
    <x v="286"/>
    <s v="Vancouver School District"/>
    <n v="3556"/>
    <s v="Vancouver Home Connection"/>
    <n v="0.46500000000000002"/>
    <s v="No"/>
    <n v="166.6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5716"/>
    <s v="Vancouver Intensive Communications Center"/>
    <n v="0.72729999999999995"/>
    <s v="Yes"/>
    <n v="20.29"/>
    <n v="0"/>
    <n v="20.29"/>
    <n v="1.06"/>
    <n v="1.06"/>
    <n v="20.29"/>
    <n v="0.06"/>
    <n v="72728"/>
    <n v="75419"/>
    <n v="4625.5"/>
    <n v="171.14999999999964"/>
    <n v="13659.84"/>
    <n v="0.2298"/>
    <n v="0.22339999999999999"/>
    <n v="1920.77"/>
    <n v="79.94"/>
    <n v="17.86"/>
    <n v="97.8"/>
    <n v="6815.22"/>
  </r>
  <r>
    <x v="286"/>
    <s v="Vancouver School District"/>
    <n v="5271"/>
    <s v="Vancouver iTech Preparatory"/>
    <n v="0.31119999999999998"/>
    <s v="No"/>
    <n v="609.4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1689"/>
    <s v="Vancouver School of Arts and Academics"/>
    <n v="0.24179999999999999"/>
    <s v="No"/>
    <n v="768.2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86"/>
    <s v="Vancouver School District"/>
    <n v="5149"/>
    <s v="Vancouver Virtual Learning Academy"/>
    <n v="0.60570000000000002"/>
    <s v="Yes"/>
    <n v="762.9"/>
    <n v="0"/>
    <n v="762.9"/>
    <n v="1.06"/>
    <n v="1.06"/>
    <n v="762.9"/>
    <n v="2.238"/>
    <n v="72728"/>
    <n v="75419"/>
    <n v="172531.18"/>
    <n v="6383.8099999999977"/>
    <n v="13659.84"/>
    <n v="0.2298"/>
    <n v="0.22339999999999999"/>
    <n v="71644.53"/>
    <n v="2981.92"/>
    <n v="666.16"/>
    <n v="3648.08"/>
    <n v="254207.59999999998"/>
  </r>
  <r>
    <x v="286"/>
    <s v="Vancouver School District"/>
    <n v="2828"/>
    <s v="Walnut Grove Elementary"/>
    <n v="0.5554"/>
    <s v="Yes"/>
    <n v="663.76"/>
    <n v="0"/>
    <n v="663.76"/>
    <n v="1.06"/>
    <n v="1.06"/>
    <n v="663.76"/>
    <n v="1.9470000000000001"/>
    <n v="72728"/>
    <n v="75419"/>
    <n v="150097.5"/>
    <n v="5553.7399999999907"/>
    <n v="13659.84"/>
    <n v="0.2298"/>
    <n v="0.22339999999999999"/>
    <n v="62328.82"/>
    <n v="2594.19"/>
    <n v="579.54"/>
    <n v="3173.73"/>
    <n v="221153.79"/>
  </r>
  <r>
    <x v="286"/>
    <s v="Vancouver School District"/>
    <n v="3565"/>
    <s v="Washington Elementary"/>
    <n v="0.76280000000000003"/>
    <s v="Yes"/>
    <n v="256.29000000000002"/>
    <n v="0"/>
    <n v="256.29000000000002"/>
    <n v="1.06"/>
    <n v="1.06"/>
    <n v="256.29000000000002"/>
    <n v="0.752"/>
    <n v="72728"/>
    <n v="75419"/>
    <n v="57972.94"/>
    <n v="2145.0499999999956"/>
    <n v="13659.84"/>
    <n v="0.2298"/>
    <n v="0.22339999999999999"/>
    <n v="24073.59"/>
    <n v="1001.97"/>
    <n v="223.84"/>
    <n v="1225.81"/>
    <n v="85417.389999999985"/>
  </r>
  <r>
    <x v="287"/>
    <s v="Vashon Island School District"/>
    <n v="4468"/>
    <s v="Chautauqua Elementary"/>
    <n v="0.24060000000000001"/>
    <s v="No"/>
    <n v="483.94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7"/>
    <s v="Vashon Island School District"/>
    <n v="1822"/>
    <s v="Family Link"/>
    <n v="0.2089"/>
    <s v="No"/>
    <n v="81.16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7"/>
    <s v="Vashon Island School District"/>
    <n v="3667"/>
    <s v="McMurray Middle School"/>
    <n v="0.24030000000000001"/>
    <s v="No"/>
    <n v="354.57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7"/>
    <s v="Vashon Island School District"/>
    <n v="1938"/>
    <s v="Student Link"/>
    <n v="0.56269999999999998"/>
    <s v="Yes"/>
    <n v="54.86"/>
    <n v="0"/>
    <n v="54.86"/>
    <n v="1.1200000000000001"/>
    <n v="1.1200000000000001"/>
    <n v="54.86"/>
    <n v="0.161"/>
    <n v="72728"/>
    <n v="75419"/>
    <n v="13114.31"/>
    <n v="485.23999999999978"/>
    <n v="13659.84"/>
    <n v="0.2298"/>
    <n v="0.22339999999999999"/>
    <n v="5321.31"/>
    <n v="226.66"/>
    <n v="50.64"/>
    <n v="277.3"/>
    <n v="19198.16"/>
  </r>
  <r>
    <x v="287"/>
    <s v="Vashon Island School District"/>
    <n v="2419"/>
    <s v="Vashon Island High School"/>
    <n v="0.20660000000000001"/>
    <s v="No"/>
    <n v="501.28"/>
    <n v="0"/>
    <n v="0"/>
    <n v="1.1200000000000001"/>
    <n v="1.1200000000000001"/>
    <n v="0"/>
    <n v="0"/>
    <n v="72728"/>
    <n v="75419"/>
    <n v="0"/>
    <n v="0"/>
    <n v="13659.84"/>
    <n v="0.2298"/>
    <n v="0.22339999999999999"/>
    <n v="0"/>
    <n v="0"/>
    <n v="0"/>
    <n v="0"/>
    <n v="0"/>
  </r>
  <r>
    <x v="288"/>
    <s v="WA HE LUT Indian School Agency"/>
    <n v="5496"/>
    <s v="Wa He Lut Indian School"/>
    <n v="0.94550000000000001"/>
    <s v="Yes"/>
    <n v="135"/>
    <n v="0"/>
    <n v="135"/>
    <n v="1.04"/>
    <n v="1.04"/>
    <n v="135"/>
    <n v="0.39600000000000002"/>
    <n v="72728"/>
    <n v="75419"/>
    <n v="29952.3"/>
    <n v="1108.260000000002"/>
    <n v="13659.84"/>
    <n v="0.2298"/>
    <n v="0.22339999999999999"/>
    <n v="12539.92"/>
    <n v="517.67999999999995"/>
    <n v="115.65"/>
    <n v="633.32999999999993"/>
    <n v="44233.810000000005"/>
  </r>
  <r>
    <x v="289"/>
    <s v="Wahkiakum School District"/>
    <n v="2893"/>
    <s v="Julius A Wendt Elementary/John C Thomas Middle School"/>
    <n v="0.57410000000000005"/>
    <s v="Yes"/>
    <n v="271.77999999999997"/>
    <n v="0"/>
    <n v="271.77999999999997"/>
    <n v="1"/>
    <n v="1.04"/>
    <n v="271.77999999999997"/>
    <n v="0.79700000000000004"/>
    <n v="72728"/>
    <n v="75419"/>
    <n v="57964.22"/>
    <n v="4549.0800000000017"/>
    <n v="13659.84"/>
    <n v="0.2298"/>
    <n v="0.22339999999999999"/>
    <n v="25223.33"/>
    <n v="1041.8900000000001"/>
    <n v="232.76"/>
    <n v="1274.6500000000001"/>
    <n v="89011.28"/>
  </r>
  <r>
    <x v="289"/>
    <s v="Wahkiakum School District"/>
    <n v="3467"/>
    <s v="Wahkiakum High School"/>
    <n v="0.56179999999999997"/>
    <s v="Yes"/>
    <n v="158.57999999999998"/>
    <n v="0"/>
    <n v="158.57999999999998"/>
    <n v="1"/>
    <n v="1.04"/>
    <n v="158.57999999999998"/>
    <n v="0.46500000000000002"/>
    <n v="72728"/>
    <n v="75419"/>
    <n v="33818.519999999997"/>
    <n v="2654.1100000000006"/>
    <n v="13659.84"/>
    <n v="0.2298"/>
    <n v="0.22339999999999999"/>
    <n v="14716.25"/>
    <n v="607.88"/>
    <n v="135.80000000000001"/>
    <n v="743.68000000000006"/>
    <n v="51932.56"/>
  </r>
  <r>
    <x v="290"/>
    <s v="Wahluke School District"/>
    <n v="3152"/>
    <s v="Mattawa Elementary"/>
    <n v="0.94979999999999998"/>
    <s v="Yes"/>
    <n v="352.71"/>
    <n v="0"/>
    <n v="352.71"/>
    <n v="1"/>
    <n v="1"/>
    <n v="352.71"/>
    <n v="1.0349999999999999"/>
    <n v="72728"/>
    <n v="75419"/>
    <n v="75273.48"/>
    <n v="2785.1900000000023"/>
    <n v="13659.84"/>
    <n v="0.2298"/>
    <n v="0.22339999999999999"/>
    <n v="32057.99"/>
    <n v="1300.98"/>
    <n v="290.64"/>
    <n v="1591.62"/>
    <n v="111708.28"/>
  </r>
  <r>
    <x v="290"/>
    <s v="Wahluke School District"/>
    <n v="4222"/>
    <s v="Morris Schott Elementary"/>
    <n v="0.94740000000000002"/>
    <s v="Yes"/>
    <n v="238.71"/>
    <n v="0"/>
    <n v="238.71"/>
    <n v="1"/>
    <n v="1"/>
    <n v="238.71"/>
    <n v="0.7"/>
    <n v="72728"/>
    <n v="75419"/>
    <n v="50909.599999999999"/>
    <n v="1883.7000000000044"/>
    <n v="13659.84"/>
    <n v="0.2298"/>
    <n v="0.22339999999999999"/>
    <n v="21681.73"/>
    <n v="879.89"/>
    <n v="196.57"/>
    <n v="1076.46"/>
    <n v="75551.490000000005"/>
  </r>
  <r>
    <x v="290"/>
    <s v="Wahluke School District"/>
    <n v="4490"/>
    <s v="Saddle Mountain Elementary"/>
    <n v="0.95340000000000003"/>
    <s v="Yes"/>
    <n v="403.43"/>
    <n v="0"/>
    <n v="403.43"/>
    <n v="1"/>
    <n v="1"/>
    <n v="403.43"/>
    <n v="1.1830000000000001"/>
    <n v="72728"/>
    <n v="75419"/>
    <n v="86037.22"/>
    <n v="3183.4599999999919"/>
    <n v="13659.84"/>
    <n v="0.2298"/>
    <n v="0.22339999999999999"/>
    <n v="36642.129999999997"/>
    <n v="1487.01"/>
    <n v="332.2"/>
    <n v="1819.21"/>
    <n v="127682.02"/>
  </r>
  <r>
    <x v="290"/>
    <s v="Wahluke School District"/>
    <n v="1835"/>
    <s v="Sentinel Tech Alt School"/>
    <n v="0.96809999999999996"/>
    <s v="Yes"/>
    <n v="41.14"/>
    <n v="0"/>
    <n v="41.14"/>
    <n v="1"/>
    <n v="1"/>
    <n v="41.14"/>
    <n v="0.121"/>
    <n v="72728"/>
    <n v="75419"/>
    <n v="8800.09"/>
    <n v="325.61000000000058"/>
    <n v="13659.84"/>
    <n v="0.2298"/>
    <n v="0.22339999999999999"/>
    <n v="3747.84"/>
    <n v="152.09"/>
    <n v="33.979999999999997"/>
    <n v="186.07"/>
    <n v="13059.61"/>
  </r>
  <r>
    <x v="290"/>
    <s v="Wahluke School District"/>
    <n v="4254"/>
    <s v="Wahluke High School"/>
    <n v="0.96589999999999998"/>
    <s v="Yes"/>
    <n v="759.13"/>
    <n v="0"/>
    <n v="759.13"/>
    <n v="1"/>
    <n v="1"/>
    <n v="759.13"/>
    <n v="2.2269999999999999"/>
    <n v="72728"/>
    <n v="75419"/>
    <n v="161965.26"/>
    <n v="5992.8499999999767"/>
    <n v="13659.84"/>
    <n v="0.2298"/>
    <n v="0.22339999999999999"/>
    <n v="68978.880000000005"/>
    <n v="2799.3"/>
    <n v="625.36"/>
    <n v="3424.6600000000003"/>
    <n v="240361.65"/>
  </r>
  <r>
    <x v="290"/>
    <s v="Wahluke School District"/>
    <n v="5144"/>
    <s v="Wahluke Junior High"/>
    <n v="0.95799999999999996"/>
    <s v="Yes"/>
    <n v="560.91999999999996"/>
    <n v="0"/>
    <n v="560.91999999999996"/>
    <n v="1"/>
    <n v="1"/>
    <n v="560.91999999999996"/>
    <n v="1.645"/>
    <n v="72728"/>
    <n v="75419"/>
    <n v="119637.56"/>
    <n v="4426.6999999999971"/>
    <n v="13659.84"/>
    <n v="0.2298"/>
    <n v="0.22339999999999999"/>
    <n v="50952.07"/>
    <n v="2067.7399999999998"/>
    <n v="461.93"/>
    <n v="2529.6699999999996"/>
    <n v="177546.00000000003"/>
  </r>
  <r>
    <x v="291"/>
    <s v="Waitsburg School District"/>
    <n v="2174"/>
    <s v="Preston Hall Middle School"/>
    <n v="0.46439999999999998"/>
    <s v="Yes"/>
    <n v="72.92"/>
    <n v="0"/>
    <n v="72.92"/>
    <n v="1"/>
    <n v="1"/>
    <n v="72.92"/>
    <n v="0.214"/>
    <n v="72728"/>
    <n v="75419"/>
    <n v="15563.79"/>
    <n v="575.8799999999992"/>
    <n v="13659.84"/>
    <n v="0.2298"/>
    <n v="0.22339999999999999"/>
    <n v="6628.42"/>
    <n v="268.99"/>
    <n v="60.09"/>
    <n v="329.08000000000004"/>
    <n v="23097.17"/>
  </r>
  <r>
    <x v="291"/>
    <s v="Waitsburg School District"/>
    <n v="2712"/>
    <s v="Waitsburg Elementary School"/>
    <n v="0.42620000000000002"/>
    <s v="Yes"/>
    <n v="113.15"/>
    <n v="0"/>
    <n v="113.15"/>
    <n v="1"/>
    <n v="1"/>
    <n v="113.15"/>
    <n v="0.33200000000000002"/>
    <n v="72728"/>
    <n v="75419"/>
    <n v="24145.7"/>
    <n v="893.40999999999985"/>
    <n v="13659.84"/>
    <n v="0.2298"/>
    <n v="0.22339999999999999"/>
    <n v="10283.34"/>
    <n v="417.32"/>
    <n v="93.23"/>
    <n v="510.55"/>
    <n v="35833"/>
  </r>
  <r>
    <x v="291"/>
    <s v="Waitsburg School District"/>
    <n v="2386"/>
    <s v="Waitsburg High School"/>
    <n v="0.48020000000000002"/>
    <s v="No"/>
    <n v="87.8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92"/>
    <s v="Walla Walla Public Schools"/>
    <n v="2074"/>
    <s v="Berney Elementary School"/>
    <n v="0.52410000000000001"/>
    <s v="Yes"/>
    <n v="400.64"/>
    <n v="0"/>
    <n v="400.64"/>
    <n v="1"/>
    <n v="1.04"/>
    <n v="400.64"/>
    <n v="1.175"/>
    <n v="72728"/>
    <n v="75419"/>
    <n v="85455.4"/>
    <n v="6706.6200000000099"/>
    <n v="13659.84"/>
    <n v="0.2298"/>
    <n v="0.22339999999999999"/>
    <n v="37186.22"/>
    <n v="1536.03"/>
    <n v="343.15"/>
    <n v="1879.1799999999998"/>
    <n v="131227.42000000001"/>
  </r>
  <r>
    <x v="292"/>
    <s v="Walla Walla Public Schools"/>
    <n v="2528"/>
    <s v="Edison Elementary School - Walla Walla"/>
    <n v="0.67900000000000005"/>
    <s v="Yes"/>
    <n v="436.71"/>
    <n v="0"/>
    <n v="436.71"/>
    <n v="1"/>
    <n v="1.04"/>
    <n v="436.71"/>
    <n v="1.2809999999999999"/>
    <n v="72728"/>
    <n v="75419"/>
    <n v="93164.57"/>
    <n v="7311.6399999999994"/>
    <n v="13659.84"/>
    <n v="0.2298"/>
    <n v="0.22339999999999999"/>
    <n v="40540.89"/>
    <n v="1674.6"/>
    <n v="374.11"/>
    <n v="2048.71"/>
    <n v="143065.81000000003"/>
  </r>
  <r>
    <x v="292"/>
    <s v="Walla Walla Public Schools"/>
    <n v="3510"/>
    <s v="Garrison Middle School"/>
    <n v="0.5827"/>
    <s v="Yes"/>
    <n v="552.88"/>
    <n v="0"/>
    <n v="552.88"/>
    <n v="1"/>
    <n v="1.04"/>
    <n v="552.88"/>
    <n v="1.6220000000000001"/>
    <n v="72728"/>
    <n v="75419"/>
    <n v="117964.82"/>
    <n v="9257.9799999999959"/>
    <n v="13659.84"/>
    <n v="0.2298"/>
    <n v="0.22339999999999999"/>
    <n v="51332.81"/>
    <n v="2120.38"/>
    <n v="473.69"/>
    <n v="2594.0700000000002"/>
    <n v="181149.68"/>
  </r>
  <r>
    <x v="292"/>
    <s v="Walla Walla Public Schools"/>
    <n v="2078"/>
    <s v="Green Park Elementary School"/>
    <n v="0.75560000000000005"/>
    <s v="Yes"/>
    <n v="485.16"/>
    <n v="0"/>
    <n v="485.16"/>
    <n v="1"/>
    <n v="1.04"/>
    <n v="485.16"/>
    <n v="1.423"/>
    <n v="72728"/>
    <n v="75419"/>
    <n v="103491.94"/>
    <n v="8122.1499999999942"/>
    <n v="13659.84"/>
    <n v="0.2298"/>
    <n v="0.22339999999999999"/>
    <n v="45034.89"/>
    <n v="1860.23"/>
    <n v="415.58"/>
    <n v="2275.81"/>
    <n v="158924.79"/>
  </r>
  <r>
    <x v="292"/>
    <s v="Walla Walla Public Schools"/>
    <n v="4071"/>
    <s v="Lincoln High School"/>
    <n v="0.80359999999999998"/>
    <s v="Yes"/>
    <n v="183.33"/>
    <n v="0"/>
    <n v="183.33"/>
    <n v="1"/>
    <n v="1.04"/>
    <n v="183.33"/>
    <n v="0.53800000000000003"/>
    <n v="72728"/>
    <n v="75419"/>
    <n v="39127.660000000003"/>
    <n v="3070.7799999999988"/>
    <n v="13659.84"/>
    <n v="0.2298"/>
    <n v="0.22339999999999999"/>
    <n v="17026.54"/>
    <n v="703.31"/>
    <n v="157.12"/>
    <n v="860.43"/>
    <n v="60085.41"/>
  </r>
  <r>
    <x v="292"/>
    <s v="Walla Walla Public Schools"/>
    <n v="2780"/>
    <s v="Pioneer Middle School"/>
    <n v="0.63549999999999995"/>
    <s v="Yes"/>
    <n v="601.03"/>
    <n v="0"/>
    <n v="601.03"/>
    <n v="1"/>
    <n v="1.04"/>
    <n v="601.03"/>
    <n v="1.7629999999999999"/>
    <n v="72728"/>
    <n v="75419"/>
    <n v="128219.46"/>
    <n v="10062.779999999984"/>
    <n v="13659.84"/>
    <n v="0.2298"/>
    <n v="0.22339999999999999"/>
    <n v="55795.15"/>
    <n v="2304.6999999999998"/>
    <n v="514.87"/>
    <n v="2819.5699999999997"/>
    <n v="196896.96000000002"/>
  </r>
  <r>
    <x v="292"/>
    <s v="Walla Walla Public Schools"/>
    <n v="2159"/>
    <s v="Prospect Point Elementary"/>
    <n v="0.43240000000000001"/>
    <s v="No"/>
    <n v="505.6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2"/>
    <s v="Walla Walla Public Schools"/>
    <n v="5337"/>
    <s v="SE AREA TECHNICAL SKILLS CENTER"/>
    <n v="0.1111"/>
    <s v="No"/>
    <n v="101.23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2"/>
    <s v="Walla Walla Public Schools"/>
    <n v="3728"/>
    <s v="Sharpstein Elementary School"/>
    <n v="0.74909999999999999"/>
    <s v="Yes"/>
    <n v="359.82"/>
    <n v="0"/>
    <n v="359.82"/>
    <n v="1"/>
    <n v="1.04"/>
    <n v="359.82"/>
    <n v="1.0549999999999999"/>
    <n v="72728"/>
    <n v="75419"/>
    <n v="76728.039999999994"/>
    <n v="6021.6900000000023"/>
    <n v="13659.84"/>
    <n v="0.2298"/>
    <n v="0.22339999999999999"/>
    <n v="33388.480000000003"/>
    <n v="1379.16"/>
    <n v="308.10000000000002"/>
    <n v="1687.2600000000002"/>
    <n v="117825.46999999999"/>
  </r>
  <r>
    <x v="292"/>
    <s v="Walla Walla Public Schools"/>
    <n v="5616"/>
    <s v="Walla Walla Center for Children and Families"/>
    <n v="0.42520000000000002"/>
    <s v="No"/>
    <n v="67.290000000000006"/>
    <n v="0"/>
    <n v="0"/>
    <n v="1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2"/>
    <s v="Walla Walla Public Schools"/>
    <n v="3468"/>
    <s v="Walla Walla High School"/>
    <n v="0.51019999999999999"/>
    <s v="Yes"/>
    <n v="1543.2"/>
    <n v="0"/>
    <n v="1543.2"/>
    <n v="1"/>
    <n v="1.04"/>
    <n v="1543.2"/>
    <n v="4.5270000000000001"/>
    <n v="72728"/>
    <n v="75419"/>
    <n v="329239.65999999997"/>
    <n v="25839.030000000028"/>
    <n v="13659.84"/>
    <n v="0.2298"/>
    <n v="0.22339999999999999"/>
    <n v="143269.81"/>
    <n v="5917.98"/>
    <n v="1322.08"/>
    <n v="7240.0599999999995"/>
    <n v="505588.56"/>
  </r>
  <r>
    <x v="292"/>
    <s v="Walla Walla Public Schools"/>
    <n v="5636"/>
    <s v="Walla Walla Online"/>
    <n v="0.52549999999999997"/>
    <s v="Yes"/>
    <n v="105.75"/>
    <n v="0"/>
    <n v="105.75"/>
    <n v="1"/>
    <n v="1.04"/>
    <n v="105.75"/>
    <n v="0.31"/>
    <n v="72728"/>
    <n v="75419"/>
    <n v="22545.68"/>
    <n v="1769.4099999999999"/>
    <n v="13659.84"/>
    <n v="0.2298"/>
    <n v="0.22339999999999999"/>
    <n v="9810.83"/>
    <n v="405.25"/>
    <n v="90.53"/>
    <n v="495.78"/>
    <n v="34621.699999999997"/>
  </r>
  <r>
    <x v="292"/>
    <s v="Walla Walla Public Schools"/>
    <n v="5460"/>
    <s v="Walla Walla Open Doors"/>
    <n v="0.83030000000000004"/>
    <s v="Yes"/>
    <n v="97.86"/>
    <n v="0"/>
    <n v="97.86"/>
    <n v="1"/>
    <n v="1.04"/>
    <n v="97.86"/>
    <n v="0.28699999999999998"/>
    <n v="72728"/>
    <n v="75419"/>
    <n v="20872.939999999999"/>
    <n v="1638.1200000000026"/>
    <n v="13659.84"/>
    <n v="0.2298"/>
    <n v="0.22339999999999999"/>
    <n v="9082.93"/>
    <n v="375.18"/>
    <n v="83.82"/>
    <n v="459"/>
    <n v="32052.99"/>
  </r>
  <r>
    <x v="293"/>
    <s v="Wapato School District"/>
    <n v="4518"/>
    <s v="Adams Elementary"/>
    <n v="0.93820000000000003"/>
    <s v="Yes"/>
    <n v="379.86"/>
    <n v="0"/>
    <n v="379.86"/>
    <n v="1"/>
    <n v="1"/>
    <n v="379.86"/>
    <n v="1.1140000000000001"/>
    <n v="72728"/>
    <n v="75419"/>
    <n v="81018.990000000005"/>
    <n v="2997.7799999999988"/>
    <n v="13659.84"/>
    <n v="0.2298"/>
    <n v="0.22339999999999999"/>
    <n v="34504.93"/>
    <n v="1400.28"/>
    <n v="312.82"/>
    <n v="1713.1"/>
    <n v="120234.80000000002"/>
  </r>
  <r>
    <x v="293"/>
    <s v="Wapato School District"/>
    <n v="5544"/>
    <s v="Camas Elementary"/>
    <n v="0.82269999999999999"/>
    <s v="Yes"/>
    <n v="371.57"/>
    <n v="0"/>
    <n v="371.57"/>
    <n v="1"/>
    <n v="1"/>
    <n v="371.57"/>
    <n v="1.0900000000000001"/>
    <n v="72728"/>
    <n v="75419"/>
    <n v="79273.52"/>
    <n v="2933.1900000000023"/>
    <n v="13659.84"/>
    <n v="0.2298"/>
    <n v="0.22339999999999999"/>
    <n v="33761.56"/>
    <n v="1370.11"/>
    <n v="306.08"/>
    <n v="1676.1899999999998"/>
    <n v="117644.46"/>
  </r>
  <r>
    <x v="293"/>
    <s v="Wapato School District"/>
    <n v="4022"/>
    <s v="Pace Alternative High School"/>
    <n v="0.96930000000000005"/>
    <s v="Yes"/>
    <n v="78.540000000000006"/>
    <n v="0"/>
    <n v="78.540000000000006"/>
    <n v="1"/>
    <n v="1"/>
    <n v="78.540000000000006"/>
    <n v="0.23"/>
    <n v="72728"/>
    <n v="75419"/>
    <n v="16727.439999999999"/>
    <n v="618.93000000000029"/>
    <n v="13659.84"/>
    <n v="0.2298"/>
    <n v="0.22339999999999999"/>
    <n v="7124"/>
    <n v="289.11"/>
    <n v="64.59"/>
    <n v="353.70000000000005"/>
    <n v="24824.07"/>
  </r>
  <r>
    <x v="293"/>
    <s v="Wapato School District"/>
    <n v="2757"/>
    <s v="Satus Elementary"/>
    <n v="0.91020000000000001"/>
    <s v="Yes"/>
    <n v="330.86"/>
    <n v="0"/>
    <n v="330.86"/>
    <n v="1"/>
    <n v="1"/>
    <n v="330.86"/>
    <n v="0.97099999999999997"/>
    <n v="72728"/>
    <n v="75419"/>
    <n v="70618.89"/>
    <n v="2612.9600000000064"/>
    <n v="13659.84"/>
    <n v="0.2298"/>
    <n v="0.22339999999999999"/>
    <n v="30075.66"/>
    <n v="1220.53"/>
    <n v="272.67"/>
    <n v="1493.2"/>
    <n v="104800.71"/>
  </r>
  <r>
    <x v="293"/>
    <s v="Wapato School District"/>
    <n v="5543"/>
    <s v="Simcoe Elementary School"/>
    <n v="0.85470000000000002"/>
    <s v="Yes"/>
    <n v="372.38"/>
    <n v="0"/>
    <n v="372.38"/>
    <n v="1"/>
    <n v="1"/>
    <n v="372.38"/>
    <n v="1.0920000000000001"/>
    <n v="72728"/>
    <n v="75419"/>
    <n v="79418.98"/>
    <n v="2938.570000000007"/>
    <n v="13659.84"/>
    <n v="0.2298"/>
    <n v="0.22339999999999999"/>
    <n v="33823.5"/>
    <n v="1372.63"/>
    <n v="306.64999999999998"/>
    <n v="1679.2800000000002"/>
    <n v="117860.33"/>
  </r>
  <r>
    <x v="293"/>
    <s v="Wapato School District"/>
    <n v="5595"/>
    <s v="Wapato ESD 105 Open Doors"/>
    <n v="0"/>
    <s v="No"/>
    <n v="1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93"/>
    <s v="Wapato School District"/>
    <n v="3141"/>
    <s v="Wapato High School"/>
    <n v="0.86629999999999996"/>
    <s v="Yes"/>
    <n v="850.01"/>
    <n v="0"/>
    <n v="850.01"/>
    <n v="1"/>
    <n v="1"/>
    <n v="850.01"/>
    <n v="2.4929999999999999"/>
    <n v="72728"/>
    <n v="75419"/>
    <n v="181310.9"/>
    <n v="6708.6700000000128"/>
    <n v="13659.84"/>
    <n v="0.2298"/>
    <n v="0.22339999999999999"/>
    <n v="77217.94"/>
    <n v="3133.66"/>
    <n v="700.06"/>
    <n v="3833.72"/>
    <n v="269071.23"/>
  </r>
  <r>
    <x v="293"/>
    <s v="Wapato School District"/>
    <n v="2131"/>
    <s v="Wapato Middle School"/>
    <n v="0.91439999999999999"/>
    <s v="Yes"/>
    <n v="710.11"/>
    <n v="0"/>
    <n v="710.11"/>
    <n v="1"/>
    <n v="1"/>
    <n v="710.11"/>
    <n v="2.0830000000000002"/>
    <n v="72728"/>
    <n v="75419"/>
    <n v="151492.42000000001"/>
    <n v="5605.359999999986"/>
    <n v="13659.84"/>
    <n v="0.2298"/>
    <n v="0.22339999999999999"/>
    <n v="64518.64"/>
    <n v="2618.3000000000002"/>
    <n v="584.92999999999995"/>
    <n v="3203.23"/>
    <n v="224819.65"/>
  </r>
  <r>
    <x v="293"/>
    <s v="Wapato School District"/>
    <n v="5724"/>
    <s v="Wapato Online Academy 6-8"/>
    <n v="0.91669999999999996"/>
    <s v="Yes"/>
    <n v="17.03"/>
    <n v="0"/>
    <n v="17.03"/>
    <n v="1"/>
    <n v="1"/>
    <n v="17.03"/>
    <n v="0.05"/>
    <n v="72728"/>
    <n v="75419"/>
    <n v="3636.4"/>
    <n v="134.54999999999973"/>
    <n v="13659.84"/>
    <n v="0.2298"/>
    <n v="0.22339999999999999"/>
    <n v="1548.7"/>
    <n v="62.85"/>
    <n v="14.04"/>
    <n v="76.89"/>
    <n v="5396.54"/>
  </r>
  <r>
    <x v="293"/>
    <s v="Wapato School District"/>
    <n v="5725"/>
    <s v="Wapato Online Academy 9-12"/>
    <n v="0.73909999999999998"/>
    <s v="Yes"/>
    <n v="27.65"/>
    <n v="0"/>
    <n v="27.65"/>
    <n v="1"/>
    <n v="1"/>
    <n v="27.65"/>
    <n v="8.1000000000000003E-2"/>
    <n v="72728"/>
    <n v="75419"/>
    <n v="5890.97"/>
    <n v="217.96999999999935"/>
    <n v="13659.84"/>
    <n v="0.2298"/>
    <n v="0.22339999999999999"/>
    <n v="2508.89"/>
    <n v="101.82"/>
    <n v="22.75"/>
    <n v="124.57"/>
    <n v="8742.4"/>
  </r>
  <r>
    <x v="293"/>
    <s v="Wapato School District"/>
    <n v="5723"/>
    <s v="Wapato Online Academy K-5"/>
    <n v="0.6"/>
    <s v="Yes"/>
    <n v="5.29"/>
    <n v="0"/>
    <n v="5.29"/>
    <n v="1"/>
    <n v="1"/>
    <n v="5.29"/>
    <n v="1.6E-2"/>
    <n v="72728"/>
    <n v="75419"/>
    <n v="1163.6500000000001"/>
    <n v="43.049999999999955"/>
    <n v="13659.84"/>
    <n v="0.2298"/>
    <n v="0.22339999999999999"/>
    <n v="495.58"/>
    <n v="20.11"/>
    <n v="4.49"/>
    <n v="24.6"/>
    <n v="1726.8799999999999"/>
  </r>
  <r>
    <x v="294"/>
    <s v="Warden School District"/>
    <n v="2792"/>
    <s v="Warden Elementary"/>
    <n v="0.87690000000000001"/>
    <s v="Yes"/>
    <n v="365.89"/>
    <n v="0"/>
    <n v="365.89"/>
    <n v="1"/>
    <n v="1"/>
    <n v="365.89"/>
    <n v="1.073"/>
    <n v="72728"/>
    <n v="75419"/>
    <n v="78037.14"/>
    <n v="2887.4499999999971"/>
    <n v="13659.84"/>
    <n v="0.2298"/>
    <n v="0.22339999999999999"/>
    <n v="33235"/>
    <n v="1348.74"/>
    <n v="301.31"/>
    <n v="1650.05"/>
    <n v="115809.64"/>
  </r>
  <r>
    <x v="294"/>
    <s v="Warden School District"/>
    <n v="3273"/>
    <s v="Warden High School"/>
    <n v="0.77739999999999998"/>
    <s v="Yes"/>
    <n v="279.01"/>
    <n v="0"/>
    <n v="279.01"/>
    <n v="1"/>
    <n v="1"/>
    <n v="279.01"/>
    <n v="0.81799999999999995"/>
    <n v="72728"/>
    <n v="75419"/>
    <n v="59491.5"/>
    <n v="2201.239999999998"/>
    <n v="13659.84"/>
    <n v="0.2298"/>
    <n v="0.22339999999999999"/>
    <n v="25336.65"/>
    <n v="1028.21"/>
    <n v="229.7"/>
    <n v="1257.9100000000001"/>
    <n v="88287.299999999988"/>
  </r>
  <r>
    <x v="294"/>
    <s v="Warden School District"/>
    <n v="3909"/>
    <s v="Warden Middle School"/>
    <n v="0.84499999999999997"/>
    <s v="Yes"/>
    <n v="215.24"/>
    <n v="0"/>
    <n v="215.24"/>
    <n v="1"/>
    <n v="1"/>
    <n v="215.24"/>
    <n v="0.63100000000000001"/>
    <n v="72728"/>
    <n v="75419"/>
    <n v="45891.37"/>
    <n v="1698.0199999999968"/>
    <n v="13659.84"/>
    <n v="0.2298"/>
    <n v="0.22339999999999999"/>
    <n v="19544.53"/>
    <n v="793.16"/>
    <n v="177.19"/>
    <n v="970.34999999999991"/>
    <n v="68104.27"/>
  </r>
  <r>
    <x v="295"/>
    <s v="Washougal School District"/>
    <n v="4549"/>
    <s v="Canyon Creek Middle School"/>
    <n v="0.21659999999999999"/>
    <s v="No"/>
    <n v="209.89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3270"/>
    <s v="Cape Horn Skye Elementary"/>
    <n v="0.3009"/>
    <s v="No"/>
    <n v="283.7799999999999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5494"/>
    <s v="Columbia River Gorge Elementary School"/>
    <n v="0.3755"/>
    <s v="No"/>
    <n v="340.0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2911"/>
    <s v="Gause Elementary"/>
    <n v="0.38159999999999999"/>
    <s v="No"/>
    <n v="260.3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2509"/>
    <s v="Hathaway Elementary"/>
    <n v="0.42549999999999999"/>
    <s v="No"/>
    <n v="264.9700000000000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4207"/>
    <s v="Jemtegaard Middle School"/>
    <n v="0.4476"/>
    <s v="No"/>
    <n v="443.2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3147"/>
    <s v="Washougal High School"/>
    <n v="0.3337"/>
    <s v="No"/>
    <n v="967.6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5"/>
    <s v="Washougal School District"/>
    <n v="5615"/>
    <s v="Washougal Learning Academy"/>
    <n v="0.34610000000000002"/>
    <s v="No"/>
    <n v="39.36999999999999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296"/>
    <s v="Washtucna School District"/>
    <n v="3075"/>
    <s v="Washtucna Elementary/High School"/>
    <n v="0.69420000000000004"/>
    <s v="Yes"/>
    <n v="63.78"/>
    <n v="0"/>
    <n v="63.78"/>
    <n v="1"/>
    <n v="1"/>
    <n v="63.78"/>
    <n v="0.187"/>
    <n v="72728"/>
    <n v="75419"/>
    <n v="13600.14"/>
    <n v="503.21000000000095"/>
    <n v="13659.84"/>
    <n v="0.2298"/>
    <n v="0.22339999999999999"/>
    <n v="5792.12"/>
    <n v="235.06"/>
    <n v="52.51"/>
    <n v="287.57"/>
    <n v="20183.04"/>
  </r>
  <r>
    <x v="297"/>
    <s v="Waterville School District"/>
    <n v="2161"/>
    <s v="Waterville Elementary"/>
    <n v="0.43"/>
    <s v="No"/>
    <n v="148.2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297"/>
    <s v="Waterville School District"/>
    <n v="2162"/>
    <s v="Waterville High School"/>
    <n v="0.52300000000000002"/>
    <s v="Yes"/>
    <n v="113.17999999999999"/>
    <n v="0"/>
    <n v="113.17999999999999"/>
    <n v="1"/>
    <n v="1"/>
    <n v="113.17999999999999"/>
    <n v="0.33200000000000002"/>
    <n v="72728"/>
    <n v="75419"/>
    <n v="24145.7"/>
    <n v="893.40999999999985"/>
    <n v="13659.84"/>
    <n v="0.2298"/>
    <n v="0.22339999999999999"/>
    <n v="10283.34"/>
    <n v="417.32"/>
    <n v="93.23"/>
    <n v="510.55"/>
    <n v="35833"/>
  </r>
  <r>
    <x v="298"/>
    <s v="Wellpinit School District"/>
    <n v="2549"/>
    <s v="Wellpinit Elementary School"/>
    <n v="0.90880000000000005"/>
    <s v="Yes"/>
    <n v="149.57"/>
    <n v="0"/>
    <n v="149.57"/>
    <n v="1"/>
    <n v="1"/>
    <n v="149.57"/>
    <n v="0.439"/>
    <n v="72728"/>
    <n v="75419"/>
    <n v="31927.59"/>
    <n v="1181.3500000000022"/>
    <n v="13659.84"/>
    <n v="0.2298"/>
    <n v="0.22339999999999999"/>
    <n v="13597.54"/>
    <n v="551.82000000000005"/>
    <n v="123.28"/>
    <n v="675.1"/>
    <n v="47381.580000000009"/>
  </r>
  <r>
    <x v="298"/>
    <s v="Wellpinit School District"/>
    <n v="5461"/>
    <s v="Wellpinit Fort Simcoe SEA"/>
    <n v="0.61019999999999996"/>
    <s v="Yes"/>
    <n v="53.86"/>
    <n v="0"/>
    <n v="53.86"/>
    <n v="1"/>
    <n v="1"/>
    <n v="53.86"/>
    <n v="0.158"/>
    <n v="72728"/>
    <n v="75419"/>
    <n v="11491.02"/>
    <n v="425.18000000000029"/>
    <n v="13659.84"/>
    <n v="0.2298"/>
    <n v="0.22339999999999999"/>
    <n v="4893.88"/>
    <n v="198.6"/>
    <n v="44.37"/>
    <n v="242.97"/>
    <n v="17053.050000000003"/>
  </r>
  <r>
    <x v="298"/>
    <s v="Wellpinit School District"/>
    <n v="2550"/>
    <s v="Wellpinit High School"/>
    <n v="0.85619999999999996"/>
    <s v="Yes"/>
    <n v="93.63000000000001"/>
    <n v="0"/>
    <n v="93.63000000000001"/>
    <n v="1"/>
    <n v="1"/>
    <n v="93.63000000000001"/>
    <n v="0.27500000000000002"/>
    <n v="72728"/>
    <n v="75419"/>
    <n v="20000.2"/>
    <n v="740.02999999999884"/>
    <n v="13659.84"/>
    <n v="0.2298"/>
    <n v="0.22339999999999999"/>
    <n v="8517.82"/>
    <n v="345.67"/>
    <n v="77.22"/>
    <n v="422.89"/>
    <n v="29680.94"/>
  </r>
  <r>
    <x v="298"/>
    <s v="Wellpinit School District"/>
    <n v="4232"/>
    <s v="Wellpinit Middle School"/>
    <n v="0.93140000000000001"/>
    <s v="Yes"/>
    <n v="86.71"/>
    <n v="0"/>
    <n v="86.71"/>
    <n v="1"/>
    <n v="1"/>
    <n v="86.71"/>
    <n v="0.254"/>
    <n v="72728"/>
    <n v="75419"/>
    <n v="18472.91"/>
    <n v="683.52000000000044"/>
    <n v="13659.84"/>
    <n v="0.2298"/>
    <n v="0.22339999999999999"/>
    <n v="7867.37"/>
    <n v="319.27"/>
    <n v="71.319999999999993"/>
    <n v="390.59"/>
    <n v="27414.39"/>
  </r>
  <r>
    <x v="299"/>
    <s v="Wenatchee School District"/>
    <n v="3209"/>
    <s v="Abraham Lincoln Elementary"/>
    <n v="0.64090000000000003"/>
    <s v="Yes"/>
    <n v="466.87"/>
    <n v="0"/>
    <n v="466.87"/>
    <n v="1.04"/>
    <n v="1.04"/>
    <n v="466.87"/>
    <n v="1.369"/>
    <n v="72728"/>
    <n v="75419"/>
    <n v="103547.22"/>
    <n v="3831.3399999999965"/>
    <n v="13659.84"/>
    <n v="0.2298"/>
    <n v="0.22339999999999999"/>
    <n v="43351.39"/>
    <n v="1789.64"/>
    <n v="399.81"/>
    <n v="2189.4500000000003"/>
    <n v="152919.4"/>
  </r>
  <r>
    <x v="299"/>
    <s v="Wenatchee School District"/>
    <n v="3269"/>
    <s v="Castlerock Early Learning Center"/>
    <n v="0.1535"/>
    <s v="No"/>
    <n v="1.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9"/>
    <s v="Wenatchee School District"/>
    <n v="2301"/>
    <s v="Columbia Elementary School"/>
    <n v="0.62890000000000001"/>
    <s v="Yes"/>
    <n v="330.14"/>
    <n v="0"/>
    <n v="330.14"/>
    <n v="1.04"/>
    <n v="1.04"/>
    <n v="330.14"/>
    <n v="0.96799999999999997"/>
    <n v="72728"/>
    <n v="75419"/>
    <n v="73216.73"/>
    <n v="2709.0900000000111"/>
    <n v="13659.84"/>
    <n v="0.2298"/>
    <n v="0.22339999999999999"/>
    <n v="30653.14"/>
    <n v="1265.43"/>
    <n v="282.7"/>
    <n v="1548.13"/>
    <n v="108127.09000000001"/>
  </r>
  <r>
    <x v="299"/>
    <s v="Wenatchee School District"/>
    <n v="4432"/>
    <s v="Foothills Middle School"/>
    <n v="0.50419999999999998"/>
    <s v="Yes"/>
    <n v="572.92999999999995"/>
    <n v="0"/>
    <n v="572.92999999999995"/>
    <n v="1.04"/>
    <n v="1.04"/>
    <n v="572.92999999999995"/>
    <n v="1.681"/>
    <n v="72728"/>
    <n v="75419"/>
    <n v="127146"/>
    <n v="4704.5100000000093"/>
    <n v="13659.84"/>
    <n v="0.2298"/>
    <n v="0.22339999999999999"/>
    <n v="53231.33"/>
    <n v="2197.5100000000002"/>
    <n v="490.92"/>
    <n v="2688.4300000000003"/>
    <n v="187770.27000000002"/>
  </r>
  <r>
    <x v="299"/>
    <s v="Wenatchee School District"/>
    <n v="4423"/>
    <s v="John Newbery Elementary"/>
    <n v="0.50429999999999997"/>
    <s v="Yes"/>
    <n v="418.19"/>
    <n v="0"/>
    <n v="418.19"/>
    <n v="1.04"/>
    <n v="1.04"/>
    <n v="418.19"/>
    <n v="1.2270000000000001"/>
    <n v="72728"/>
    <n v="75419"/>
    <n v="92806.75"/>
    <n v="3433.929999999993"/>
    <n v="13659.84"/>
    <n v="0.2298"/>
    <n v="0.22339999999999999"/>
    <n v="38854.75"/>
    <n v="1604.01"/>
    <n v="358.34"/>
    <n v="1962.35"/>
    <n v="137057.78"/>
  </r>
  <r>
    <x v="299"/>
    <s v="Wenatchee School District"/>
    <n v="2279"/>
    <s v="Lewis And Clark Elementary Sch"/>
    <n v="0.61029999999999995"/>
    <s v="Yes"/>
    <n v="426.62"/>
    <n v="0"/>
    <n v="426.62"/>
    <n v="1.04"/>
    <n v="1.04"/>
    <n v="426.62"/>
    <n v="1.2509999999999999"/>
    <n v="72728"/>
    <n v="75419"/>
    <n v="94622.04"/>
    <n v="3501.1000000000058"/>
    <n v="13659.84"/>
    <n v="0.2298"/>
    <n v="0.22339999999999999"/>
    <n v="39614.75"/>
    <n v="1635.39"/>
    <n v="365.35"/>
    <n v="2000.7400000000002"/>
    <n v="139738.62999999998"/>
  </r>
  <r>
    <x v="299"/>
    <s v="Wenatchee School District"/>
    <n v="2347"/>
    <s v="Mission View Elementary School"/>
    <n v="0.61909999999999998"/>
    <s v="Yes"/>
    <n v="455.71"/>
    <n v="0"/>
    <n v="455.71"/>
    <n v="1.04"/>
    <n v="1.04"/>
    <n v="455.71"/>
    <n v="1.337"/>
    <n v="72728"/>
    <n v="75419"/>
    <n v="101126.83"/>
    <n v="3741.7799999999988"/>
    <n v="13659.84"/>
    <n v="0.2298"/>
    <n v="0.22339999999999999"/>
    <n v="42338.07"/>
    <n v="1747.81"/>
    <n v="390.46"/>
    <n v="2138.27"/>
    <n v="149344.94999999998"/>
  </r>
  <r>
    <x v="299"/>
    <s v="Wenatchee School District"/>
    <n v="5316"/>
    <s v="Open Doors  Re-Engagement Wenatchee"/>
    <n v="0.68959999999999999"/>
    <s v="Yes"/>
    <n v="76.53"/>
    <n v="0"/>
    <n v="76.53"/>
    <n v="1.04"/>
    <n v="1.04"/>
    <n v="76.53"/>
    <n v="0.224"/>
    <n v="72728"/>
    <n v="75419"/>
    <n v="16942.71"/>
    <n v="626.90000000000146"/>
    <n v="13659.84"/>
    <n v="0.2298"/>
    <n v="0.22339999999999999"/>
    <n v="7093.29"/>
    <n v="292.83"/>
    <n v="65.42"/>
    <n v="358.25"/>
    <n v="25021.15"/>
  </r>
  <r>
    <x v="299"/>
    <s v="Wenatchee School District"/>
    <n v="3370"/>
    <s v="Orchard Middle School"/>
    <n v="0.69020000000000004"/>
    <s v="Yes"/>
    <n v="398.09"/>
    <n v="0"/>
    <n v="398.09"/>
    <n v="1.04"/>
    <n v="1.04"/>
    <n v="398.09"/>
    <n v="1.1679999999999999"/>
    <n v="72728"/>
    <n v="75419"/>
    <n v="88344.16"/>
    <n v="3268.8099999999977"/>
    <n v="13659.84"/>
    <n v="0.2298"/>
    <n v="0.22339999999999999"/>
    <n v="36986.43"/>
    <n v="1526.88"/>
    <n v="341.1"/>
    <n v="1867.98"/>
    <n v="130467.37999999999"/>
  </r>
  <r>
    <x v="299"/>
    <s v="Wenatchee School District"/>
    <n v="3210"/>
    <s v="Pioneer Middle School"/>
    <n v="0.61919999999999997"/>
    <s v="Yes"/>
    <n v="593.36"/>
    <n v="0"/>
    <n v="593.36"/>
    <n v="1.04"/>
    <n v="1.04"/>
    <n v="593.36"/>
    <n v="1.7410000000000001"/>
    <n v="72728"/>
    <n v="75419"/>
    <n v="131684.23000000001"/>
    <n v="4872.429999999993"/>
    <n v="13659.84"/>
    <n v="0.2298"/>
    <n v="0.22339999999999999"/>
    <n v="55131.32"/>
    <n v="2275.94"/>
    <n v="508.44"/>
    <n v="2784.38"/>
    <n v="194472.36000000002"/>
  </r>
  <r>
    <x v="299"/>
    <s v="Wenatchee School District"/>
    <n v="1612"/>
    <s v="Skill Source"/>
    <n v="1"/>
    <s v="Yes"/>
    <n v="6.24"/>
    <n v="0"/>
    <n v="6.24"/>
    <n v="1.04"/>
    <n v="1.04"/>
    <n v="6.24"/>
    <n v="1.7999999999999999E-2"/>
    <n v="72728"/>
    <n v="75419"/>
    <n v="1361.47"/>
    <n v="50.369999999999891"/>
    <n v="13659.84"/>
    <n v="0.2298"/>
    <n v="0.22339999999999999"/>
    <n v="570"/>
    <n v="23.53"/>
    <n v="5.26"/>
    <n v="28.79"/>
    <n v="2010.6299999999999"/>
  </r>
  <r>
    <x v="299"/>
    <s v="Wenatchee School District"/>
    <n v="3208"/>
    <s v="Sunnyslope Elementary School"/>
    <n v="0.1948"/>
    <s v="No"/>
    <n v="304.7099999999999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9"/>
    <s v="Wenatchee School District"/>
    <n v="5569"/>
    <s v="Valley Academy of Learning K-8"/>
    <n v="0.11609999999999999"/>
    <s v="No"/>
    <n v="155.7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9"/>
    <s v="Wenatchee School District"/>
    <n v="2907"/>
    <s v="Washington Elementary School"/>
    <n v="0.39810000000000001"/>
    <s v="No"/>
    <n v="494.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9"/>
    <s v="Wenatchee School District"/>
    <n v="2134"/>
    <s v="Wenatchee High School"/>
    <n v="0.53129999999999999"/>
    <s v="Yes"/>
    <n v="1984.4099999999999"/>
    <n v="0"/>
    <n v="1984.4099999999999"/>
    <n v="1.04"/>
    <n v="1.04"/>
    <n v="1984.4099999999999"/>
    <n v="5.8209999999999997"/>
    <n v="72728"/>
    <n v="75419"/>
    <n v="440283.68"/>
    <n v="16290.880000000005"/>
    <n v="13659.84"/>
    <n v="0.2298"/>
    <n v="0.22339999999999999"/>
    <n v="184330.5"/>
    <n v="7609.58"/>
    <n v="1699.98"/>
    <n v="9309.56"/>
    <n v="650214.62"/>
  </r>
  <r>
    <x v="299"/>
    <s v="Wenatchee School District"/>
    <n v="5637"/>
    <s v="Wenatchee Internet Academy"/>
    <n v="0.58540000000000003"/>
    <s v="Yes"/>
    <n v="51.69"/>
    <n v="0"/>
    <n v="51.69"/>
    <n v="1.04"/>
    <n v="1.04"/>
    <n v="51.69"/>
    <n v="0.152"/>
    <n v="72728"/>
    <n v="75419"/>
    <n v="11496.84"/>
    <n v="425.39999999999964"/>
    <n v="13659.84"/>
    <n v="0.2298"/>
    <n v="0.22339999999999999"/>
    <n v="4813.3"/>
    <n v="198.7"/>
    <n v="44.39"/>
    <n v="243.08999999999997"/>
    <n v="16978.63"/>
  </r>
  <r>
    <x v="299"/>
    <s v="Wenatchee School District"/>
    <n v="4105"/>
    <s v="Wenatchee Valley Technical Skills Center"/>
    <n v="0.30330000000000001"/>
    <s v="No"/>
    <n v="181.67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299"/>
    <s v="Wenatchee School District"/>
    <n v="1613"/>
    <s v="Westside High School"/>
    <n v="0.61350000000000005"/>
    <s v="Yes"/>
    <n v="278.95"/>
    <n v="0"/>
    <n v="278.95"/>
    <n v="1.04"/>
    <n v="1.04"/>
    <n v="278.95"/>
    <n v="0.81799999999999995"/>
    <n v="72728"/>
    <n v="75419"/>
    <n v="61871.16"/>
    <n v="2289.2899999999936"/>
    <n v="13659.84"/>
    <n v="0.2298"/>
    <n v="0.22339999999999999"/>
    <n v="25903.17"/>
    <n v="1069.3399999999999"/>
    <n v="238.89"/>
    <n v="1308.23"/>
    <n v="91371.849999999991"/>
  </r>
  <r>
    <x v="300"/>
    <s v="West Valley School District (Spokane)"/>
    <n v="3538"/>
    <s v="Centennial Middle School"/>
    <n v="0.52659999999999996"/>
    <s v="Yes"/>
    <n v="550.21"/>
    <n v="0"/>
    <n v="550.21"/>
    <n v="1"/>
    <n v="1"/>
    <n v="550.21"/>
    <n v="1.6140000000000001"/>
    <n v="72728"/>
    <n v="75419"/>
    <n v="117382.99"/>
    <n v="4343.2799999999988"/>
    <n v="13659.84"/>
    <n v="0.2298"/>
    <n v="0.22339999999999999"/>
    <n v="49991.88"/>
    <n v="2028.77"/>
    <n v="453.23"/>
    <n v="2482"/>
    <n v="174200.15"/>
  </r>
  <r>
    <x v="300"/>
    <s v="West Valley School District (Spokane)"/>
    <n v="1628"/>
    <s v="Dishman Hills High School"/>
    <n v="0.88900000000000001"/>
    <s v="Yes"/>
    <n v="292.62"/>
    <n v="0"/>
    <n v="292.62"/>
    <n v="1"/>
    <n v="1"/>
    <n v="292.62"/>
    <n v="0.85799999999999998"/>
    <n v="72728"/>
    <n v="75419"/>
    <n v="62400.62"/>
    <n v="2308.8799999999974"/>
    <n v="13659.84"/>
    <n v="0.2298"/>
    <n v="0.22339999999999999"/>
    <n v="26575.61"/>
    <n v="1078.49"/>
    <n v="240.93"/>
    <n v="1319.42"/>
    <n v="92604.530000000013"/>
  </r>
  <r>
    <x v="300"/>
    <s v="West Valley School District (Spokane)"/>
    <n v="2711"/>
    <s v="Millwood Kindergarten Center"/>
    <n v="0.40229999999999999"/>
    <s v="No"/>
    <n v="16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0"/>
    <s v="West Valley School District (Spokane)"/>
    <n v="3196"/>
    <s v="Ness Elementary"/>
    <n v="0.68940000000000001"/>
    <s v="Yes"/>
    <n v="252.53"/>
    <n v="0"/>
    <n v="252.53"/>
    <n v="1"/>
    <n v="1"/>
    <n v="252.53"/>
    <n v="0.74099999999999999"/>
    <n v="72728"/>
    <n v="75419"/>
    <n v="53891.45"/>
    <n v="1994.0300000000061"/>
    <n v="13659.84"/>
    <n v="0.2298"/>
    <n v="0.22339999999999999"/>
    <n v="22951.66"/>
    <n v="931.42"/>
    <n v="208.08"/>
    <n v="1139.5"/>
    <n v="79976.640000000014"/>
  </r>
  <r>
    <x v="300"/>
    <s v="West Valley School District (Spokane)"/>
    <n v="3129"/>
    <s v="Orchard Center Elementary"/>
    <n v="0.64449999999999996"/>
    <s v="Yes"/>
    <n v="213.34"/>
    <n v="0"/>
    <n v="213.34"/>
    <n v="1"/>
    <n v="1"/>
    <n v="213.34"/>
    <n v="0.626"/>
    <n v="72728"/>
    <n v="75419"/>
    <n v="45527.73"/>
    <n v="1684.5599999999977"/>
    <n v="13659.84"/>
    <n v="0.2298"/>
    <n v="0.22339999999999999"/>
    <n v="19389.66"/>
    <n v="786.87"/>
    <n v="175.79"/>
    <n v="962.66"/>
    <n v="67564.61"/>
  </r>
  <r>
    <x v="300"/>
    <s v="West Valley School District (Spokane)"/>
    <n v="3194"/>
    <s v="Pasadena Park Elementary"/>
    <n v="0.35749999999999998"/>
    <s v="No"/>
    <n v="347.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0"/>
    <s v="West Valley School District (Spokane)"/>
    <n v="5356"/>
    <s v="re-engagement "/>
    <n v="0.77090000000000003"/>
    <s v="Yes"/>
    <n v="8"/>
    <n v="0"/>
    <n v="8"/>
    <n v="1"/>
    <n v="1"/>
    <n v="8"/>
    <n v="2.3E-2"/>
    <n v="72728"/>
    <n v="75419"/>
    <n v="1672.74"/>
    <n v="61.900000000000091"/>
    <n v="13659.84"/>
    <n v="0.2298"/>
    <n v="0.22339999999999999"/>
    <n v="712.4"/>
    <n v="28.91"/>
    <n v="6.46"/>
    <n v="35.369999999999997"/>
    <n v="2482.41"/>
  </r>
  <r>
    <x v="300"/>
    <s v="West Valley School District (Spokane)"/>
    <n v="2956"/>
    <s v="Seth Woodard Elementary"/>
    <n v="0.60829999999999995"/>
    <s v="Yes"/>
    <n v="269.83"/>
    <n v="0"/>
    <n v="269.83"/>
    <n v="1"/>
    <n v="1"/>
    <n v="269.83"/>
    <n v="0.79200000000000004"/>
    <n v="72728"/>
    <n v="75419"/>
    <n v="57600.58"/>
    <n v="2131.2699999999968"/>
    <n v="13659.84"/>
    <n v="0.2298"/>
    <n v="0.22339999999999999"/>
    <n v="24531.33"/>
    <n v="995.53"/>
    <n v="222.4"/>
    <n v="1217.93"/>
    <n v="85481.109999999986"/>
  </r>
  <r>
    <x v="300"/>
    <s v="West Valley School District (Spokane)"/>
    <n v="5645"/>
    <s v="Spokane Valley High School"/>
    <n v="0.57550000000000001"/>
    <s v="Yes"/>
    <n v="249.10000000000002"/>
    <n v="0"/>
    <n v="249.10000000000002"/>
    <n v="1"/>
    <n v="1"/>
    <n v="249.10000000000002"/>
    <n v="0.73099999999999998"/>
    <n v="72728"/>
    <n v="75419"/>
    <n v="53164.17"/>
    <n v="1967.1200000000026"/>
    <n v="13659.84"/>
    <n v="0.2298"/>
    <n v="0.22339999999999999"/>
    <n v="22641.919999999998"/>
    <n v="918.85"/>
    <n v="205.27"/>
    <n v="1124.1200000000001"/>
    <n v="78897.329999999987"/>
  </r>
  <r>
    <x v="300"/>
    <s v="West Valley School District (Spokane)"/>
    <n v="1755"/>
    <s v="West Valley City School"/>
    <n v="0.4491"/>
    <s v="No"/>
    <n v="163.830000000000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0"/>
    <s v="West Valley School District (Spokane)"/>
    <n v="3195"/>
    <s v="West Valley High School"/>
    <n v="0.43769999999999998"/>
    <s v="No"/>
    <n v="855.3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0"/>
    <s v="West Valley School District (Spokane)"/>
    <n v="5698"/>
    <s v="West Valley Virtual Learning Center"/>
    <n v="0.70430000000000004"/>
    <s v="Yes"/>
    <n v="39.020000000000003"/>
    <n v="0"/>
    <n v="39.020000000000003"/>
    <n v="1"/>
    <n v="1"/>
    <n v="39.020000000000003"/>
    <n v="0.114"/>
    <n v="72728"/>
    <n v="75419"/>
    <n v="8290.99"/>
    <n v="306.78000000000065"/>
    <n v="13659.84"/>
    <n v="0.2298"/>
    <n v="0.22339999999999999"/>
    <n v="3531.03"/>
    <n v="143.30000000000001"/>
    <n v="32.01"/>
    <n v="175.31"/>
    <n v="12304.11"/>
  </r>
  <r>
    <x v="301"/>
    <s v="West Valley School District (Yakima)"/>
    <n v="2822"/>
    <s v="Ahtanum Valley Elementary"/>
    <n v="0.60340000000000005"/>
    <s v="Yes"/>
    <n v="368.31"/>
    <n v="0"/>
    <n v="368.31"/>
    <n v="1.04"/>
    <n v="1.04"/>
    <n v="368.31"/>
    <n v="1.08"/>
    <n v="72728"/>
    <n v="75419"/>
    <n v="81688.09"/>
    <n v="3022.5299999999988"/>
    <n v="13659.84"/>
    <n v="0.2298"/>
    <n v="0.22339999999999999"/>
    <n v="34199.78"/>
    <n v="1411.84"/>
    <n v="315.41000000000003"/>
    <n v="1727.25"/>
    <n v="120637.65"/>
  </r>
  <r>
    <x v="301"/>
    <s v="West Valley School District (Yakima)"/>
    <n v="3699"/>
    <s v="Apple Valley Elementary"/>
    <n v="0.3876"/>
    <s v="No"/>
    <n v="415.08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4448"/>
    <s v="Cottonwood Elementary School"/>
    <n v="0.31919999999999998"/>
    <s v="No"/>
    <n v="396.5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2758"/>
    <s v="Mountainview Elementary"/>
    <n v="0.51939999999999997"/>
    <s v="Yes"/>
    <n v="235.44"/>
    <n v="0"/>
    <n v="235.44"/>
    <n v="1.04"/>
    <n v="1.04"/>
    <n v="235.44"/>
    <n v="0.69099999999999995"/>
    <n v="72728"/>
    <n v="75419"/>
    <n v="52265.25"/>
    <n v="1933.8600000000006"/>
    <n v="13659.84"/>
    <n v="0.2298"/>
    <n v="0.22339999999999999"/>
    <n v="21881.53"/>
    <n v="903.32"/>
    <n v="201.8"/>
    <n v="1105.1200000000001"/>
    <n v="77185.759999999995"/>
  </r>
  <r>
    <x v="301"/>
    <s v="West Valley School District (Yakima)"/>
    <n v="3207"/>
    <s v="Summitview Elementary"/>
    <n v="0.5806"/>
    <s v="Yes"/>
    <n v="493.13"/>
    <n v="0"/>
    <n v="493.13"/>
    <n v="1.04"/>
    <n v="1.04"/>
    <n v="493.13"/>
    <n v="1.4470000000000001"/>
    <n v="72728"/>
    <n v="75419"/>
    <n v="109446.91"/>
    <n v="4049.6299999999901"/>
    <n v="13659.84"/>
    <n v="0.2298"/>
    <n v="0.22339999999999999"/>
    <n v="45821.38"/>
    <n v="1891.61"/>
    <n v="422.59"/>
    <n v="2314.1999999999998"/>
    <n v="161632.12"/>
  </r>
  <r>
    <x v="301"/>
    <s v="West Valley School District (Yakima)"/>
    <n v="3074"/>
    <s v="West Valley High School"/>
    <n v="0.42299999999999999"/>
    <s v="No"/>
    <n v="1434.02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5699"/>
    <s v="West Valley Innovation Center"/>
    <n v="0.51259999999999994"/>
    <s v="Yes"/>
    <n v="160.43"/>
    <n v="0"/>
    <n v="160.43"/>
    <n v="1.04"/>
    <n v="1.04"/>
    <n v="160.43"/>
    <n v="0.47099999999999997"/>
    <n v="72728"/>
    <n v="75419"/>
    <n v="35625.08"/>
    <n v="1318.1599999999962"/>
    <n v="13659.84"/>
    <n v="0.2298"/>
    <n v="0.22339999999999999"/>
    <n v="14914.9"/>
    <n v="615.72"/>
    <n v="137.55000000000001"/>
    <n v="753.27"/>
    <n v="52611.409999999996"/>
  </r>
  <r>
    <x v="301"/>
    <s v="West Valley School District (Yakima)"/>
    <n v="4040"/>
    <s v="West Valley Jr High"/>
    <n v="0.49709999999999999"/>
    <s v="No"/>
    <n v="1186.4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5540"/>
    <s v="West Valley Open Doors"/>
    <n v="0.46939999999999998"/>
    <s v="No"/>
    <n v="36.29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5505"/>
    <s v="WEST VALLEY VIRTUAL ACADEMY 7-8"/>
    <n v="0.42299999999999999"/>
    <s v="No"/>
    <n v="24.8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5506"/>
    <s v="WEST VALLEY VIRTUAL ACADEMY 9-12"/>
    <n v="0.29570000000000002"/>
    <s v="No"/>
    <n v="130.03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5504"/>
    <s v="WEST VALLEY VIRTUAL ACADEMY K-6"/>
    <n v="0.51200000000000001"/>
    <s v="Yes"/>
    <n v="27.66"/>
    <n v="0"/>
    <n v="27.66"/>
    <n v="1.04"/>
    <n v="1.04"/>
    <n v="27.66"/>
    <n v="8.1000000000000003E-2"/>
    <n v="72728"/>
    <n v="75419"/>
    <n v="6126.61"/>
    <n v="226.69000000000051"/>
    <n v="13659.84"/>
    <n v="0.2298"/>
    <n v="0.22339999999999999"/>
    <n v="2564.98"/>
    <n v="105.89"/>
    <n v="23.66"/>
    <n v="129.55000000000001"/>
    <n v="9047.83"/>
  </r>
  <r>
    <x v="301"/>
    <s v="West Valley School District (Yakima)"/>
    <n v="5620"/>
    <s v="West Valley Virtual University"/>
    <n v="6.25E-2"/>
    <s v="No"/>
    <n v="14.1"/>
    <n v="0"/>
    <n v="0"/>
    <n v="1.04"/>
    <n v="1.04"/>
    <n v="0"/>
    <n v="0"/>
    <n v="72728"/>
    <n v="75419"/>
    <n v="0"/>
    <n v="0"/>
    <n v="13659.84"/>
    <n v="0.2298"/>
    <n v="0.22339999999999999"/>
    <n v="0"/>
    <n v="0"/>
    <n v="0"/>
    <n v="0"/>
    <n v="0"/>
  </r>
  <r>
    <x v="301"/>
    <s v="West Valley School District (Yakima)"/>
    <n v="2505"/>
    <s v="Wide Hollow Elementary"/>
    <n v="0.58660000000000001"/>
    <s v="Yes"/>
    <n v="456.81"/>
    <n v="0"/>
    <n v="456.81"/>
    <n v="1.04"/>
    <n v="1.04"/>
    <n v="456.81"/>
    <n v="1.34"/>
    <n v="72728"/>
    <n v="75419"/>
    <n v="101353.74"/>
    <n v="3750.179999999993"/>
    <n v="13659.84"/>
    <n v="0.2298"/>
    <n v="0.22339999999999999"/>
    <n v="42433.07"/>
    <n v="1751.73"/>
    <n v="391.34"/>
    <n v="2143.0700000000002"/>
    <n v="149680.06"/>
  </r>
  <r>
    <x v="302"/>
    <s v="Whatcom Intergenerational High School"/>
    <n v="5710"/>
    <s v="Whatcom Intergenerational High School"/>
    <n v="0.5413"/>
    <s v="Yes"/>
    <n v="69.040000000000006"/>
    <n v="0"/>
    <n v="69.040000000000006"/>
    <n v="1.1000000000000001"/>
    <n v="1.1000000000000001"/>
    <n v="69.040000000000006"/>
    <n v="0.20300000000000001"/>
    <n v="72728"/>
    <n v="75419"/>
    <n v="16240.16"/>
    <n v="600.90000000000146"/>
    <n v="13659.84"/>
    <n v="0.2298"/>
    <n v="0.22339999999999999"/>
    <n v="6639.18"/>
    <n v="280.68"/>
    <n v="62.7"/>
    <n v="343.38"/>
    <n v="23823.620000000003"/>
  </r>
  <r>
    <x v="303"/>
    <s v="White Pass School District"/>
    <n v="3555"/>
    <s v="White Pass Elementary School"/>
    <n v="0.75270000000000004"/>
    <s v="Yes"/>
    <n v="185.97"/>
    <n v="0"/>
    <n v="185.97"/>
    <n v="1"/>
    <n v="1"/>
    <n v="185.97"/>
    <n v="0.54600000000000004"/>
    <n v="72728"/>
    <n v="75419"/>
    <n v="39709.49"/>
    <n v="1469.2799999999988"/>
    <n v="13659.84"/>
    <n v="0.2298"/>
    <n v="0.22339999999999999"/>
    <n v="16911.75"/>
    <n v="686.31"/>
    <n v="153.32"/>
    <n v="839.62999999999988"/>
    <n v="58930.149999999994"/>
  </r>
  <r>
    <x v="303"/>
    <s v="White Pass School District"/>
    <n v="2859"/>
    <s v="White Pass Jr. Sr. High School"/>
    <n v="0.62749999999999995"/>
    <s v="Yes"/>
    <n v="168.29999999999998"/>
    <n v="0"/>
    <n v="168.29999999999998"/>
    <n v="1"/>
    <n v="1"/>
    <n v="168.29999999999998"/>
    <n v="0.49399999999999999"/>
    <n v="72728"/>
    <n v="75419"/>
    <n v="35927.629999999997"/>
    <n v="1329.3600000000006"/>
    <n v="13659.84"/>
    <n v="0.2298"/>
    <n v="0.22339999999999999"/>
    <n v="15301.11"/>
    <n v="620.95000000000005"/>
    <n v="138.72"/>
    <n v="759.67000000000007"/>
    <n v="53317.77"/>
  </r>
  <r>
    <x v="304"/>
    <s v="White River School District"/>
    <n v="2190"/>
    <s v="Elk Ridge Elementary"/>
    <n v="0.2626"/>
    <s v="No"/>
    <n v="552.57000000000005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4309"/>
    <s v="Foothills Elementary"/>
    <n v="0.41420000000000001"/>
    <s v="No"/>
    <n v="490.4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3458"/>
    <s v="Glacier Middle School"/>
    <n v="0.32719999999999999"/>
    <s v="No"/>
    <n v="965.6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4471"/>
    <s v="Mountain Meadow Elementary"/>
    <n v="0.20030000000000001"/>
    <s v="No"/>
    <n v="419.43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5564"/>
    <s v="White River Early Learning Center"/>
    <n v="0.2409"/>
    <s v="No"/>
    <n v="235.57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4569"/>
    <s v="White River High School"/>
    <n v="0.27039999999999997"/>
    <s v="No"/>
    <n v="1256.81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4"/>
    <s v="White River School District"/>
    <n v="5338"/>
    <s v="White River Reengagement Program"/>
    <n v="0.57320000000000004"/>
    <s v="Yes"/>
    <n v="22.29"/>
    <n v="0"/>
    <n v="22.29"/>
    <n v="1.06"/>
    <n v="1.06"/>
    <n v="22.29"/>
    <n v="6.5000000000000002E-2"/>
    <n v="72728"/>
    <n v="75419"/>
    <n v="5010.96"/>
    <n v="185.40999999999985"/>
    <n v="13659.84"/>
    <n v="0.2298"/>
    <n v="0.22339999999999999"/>
    <n v="2080.83"/>
    <n v="86.61"/>
    <n v="19.350000000000001"/>
    <n v="105.96000000000001"/>
    <n v="7383.16"/>
  </r>
  <r>
    <x v="304"/>
    <s v="White River School District"/>
    <n v="4170"/>
    <s v="Wilkeson Elementary School"/>
    <n v="0.2702"/>
    <s v="No"/>
    <n v="273.14"/>
    <n v="0"/>
    <n v="0"/>
    <n v="1.06"/>
    <n v="1.06"/>
    <n v="0"/>
    <n v="0"/>
    <n v="72728"/>
    <n v="75419"/>
    <n v="0"/>
    <n v="0"/>
    <n v="13659.84"/>
    <n v="0.2298"/>
    <n v="0.22339999999999999"/>
    <n v="0"/>
    <n v="0"/>
    <n v="0"/>
    <n v="0"/>
    <n v="0"/>
  </r>
  <r>
    <x v="305"/>
    <s v="White Salmon Valley School District"/>
    <n v="2330"/>
    <s v="Columbia High School"/>
    <n v="0.40439999999999998"/>
    <s v="No"/>
    <n v="358.12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5"/>
    <s v="White Salmon Valley School District"/>
    <n v="2997"/>
    <s v="Hulan L Whitson Elem"/>
    <n v="0.4627"/>
    <s v="No"/>
    <n v="290.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5"/>
    <s v="White Salmon Valley School District"/>
    <n v="5368"/>
    <s v="Wallace &amp; Priscilla Stevenson Intermediate School"/>
    <n v="0.42499999999999999"/>
    <s v="No"/>
    <n v="264.0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5"/>
    <s v="White Salmon Valley School District"/>
    <n v="3394"/>
    <s v="Wayne M Henkle Middle School"/>
    <n v="0.4491"/>
    <s v="No"/>
    <n v="173.8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5"/>
    <s v="White Salmon Valley School District"/>
    <n v="5077"/>
    <s v="White Salmon Academy"/>
    <n v="0.58609999999999995"/>
    <s v="Yes"/>
    <n v="16.43"/>
    <n v="0"/>
    <n v="16.43"/>
    <n v="1"/>
    <n v="1"/>
    <n v="16.43"/>
    <n v="4.8000000000000001E-2"/>
    <n v="72728"/>
    <n v="75419"/>
    <n v="3490.94"/>
    <n v="129.17000000000007"/>
    <n v="13659.84"/>
    <n v="0.2298"/>
    <n v="0.22339999999999999"/>
    <n v="1486.75"/>
    <n v="60.34"/>
    <n v="13.48"/>
    <n v="73.820000000000007"/>
    <n v="5180.68"/>
  </r>
  <r>
    <x v="306"/>
    <s v="Why Not You Academy (formerly Cascade: Midway charter)"/>
    <n v="5662"/>
    <s v="Cascade Public Schools"/>
    <n v="0.63429999999999997"/>
    <s v="Yes"/>
    <n v="143.93"/>
    <n v="0"/>
    <n v="143.93"/>
    <n v="1.18"/>
    <n v="1.18"/>
    <n v="143.93"/>
    <n v="0.42199999999999999"/>
    <n v="72728"/>
    <n v="75419"/>
    <n v="36215.629999999997"/>
    <n v="1340.0200000000041"/>
    <n v="13659.84"/>
    <n v="0.2298"/>
    <n v="0.22339999999999999"/>
    <n v="14386.16"/>
    <n v="625.92999999999995"/>
    <n v="139.83000000000001"/>
    <n v="765.76"/>
    <n v="52707.57"/>
  </r>
  <r>
    <x v="307"/>
    <s v="Wilbur School District"/>
    <n v="3290"/>
    <s v="Wilbur Elementary School"/>
    <n v="0.38979999999999998"/>
    <s v="No"/>
    <n v="91.1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7"/>
    <s v="Wilbur School District"/>
    <n v="3289"/>
    <s v="Wilbur Secondary School"/>
    <n v="0.41570000000000001"/>
    <s v="No"/>
    <n v="127.3200000000000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8"/>
    <s v="Willapa Valley School District"/>
    <n v="3444"/>
    <s v="Willapa Elementary"/>
    <n v="0.41439999999999999"/>
    <s v="No"/>
    <n v="159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8"/>
    <s v="Willapa Valley School District"/>
    <n v="2542"/>
    <s v="Willapa Valley Middle-High"/>
    <n v="0.39660000000000001"/>
    <s v="No"/>
    <n v="185.0899999999999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09"/>
    <s v="Wilson Creek School District"/>
    <n v="2472"/>
    <s v="Wilson Creek Elementary"/>
    <n v="0.64419999999999999"/>
    <s v="Yes"/>
    <n v="59.49"/>
    <n v="0"/>
    <n v="59.49"/>
    <n v="1"/>
    <n v="1.04"/>
    <n v="59.49"/>
    <n v="0.17499999999999999"/>
    <n v="72728"/>
    <n v="75419"/>
    <n v="12727.4"/>
    <n v="998.86000000000058"/>
    <n v="13659.84"/>
    <n v="0.2298"/>
    <n v="0.22339999999999999"/>
    <n v="5538.37"/>
    <n v="228.77"/>
    <n v="51.11"/>
    <n v="279.88"/>
    <n v="19544.510000000002"/>
  </r>
  <r>
    <x v="309"/>
    <s v="Wilson Creek School District"/>
    <n v="2473"/>
    <s v="Wilson Creek High"/>
    <n v="0.53949999999999998"/>
    <s v="Yes"/>
    <n v="52.599999999999994"/>
    <n v="0"/>
    <n v="52.599999999999994"/>
    <n v="1"/>
    <n v="1.04"/>
    <n v="52.599999999999994"/>
    <n v="0.154"/>
    <n v="72728"/>
    <n v="75419"/>
    <n v="11200.11"/>
    <n v="879"/>
    <n v="13659.84"/>
    <n v="0.2298"/>
    <n v="0.22339999999999999"/>
    <n v="4873.7700000000004"/>
    <n v="201.32"/>
    <n v="44.97"/>
    <n v="246.29"/>
    <n v="17199.170000000002"/>
  </r>
  <r>
    <x v="310"/>
    <s v="Winlock School District"/>
    <n v="4369"/>
    <s v="Winlock Middle School"/>
    <n v="0.79649999999999999"/>
    <s v="Yes"/>
    <n v="181.32"/>
    <n v="0"/>
    <n v="181.32"/>
    <n v="1"/>
    <n v="1.04"/>
    <n v="181.32"/>
    <n v="0.53200000000000003"/>
    <n v="72728"/>
    <n v="75419"/>
    <n v="38691.300000000003"/>
    <n v="3036.5199999999968"/>
    <n v="13659.84"/>
    <n v="0.2298"/>
    <n v="0.22339999999999999"/>
    <n v="16836.650000000001"/>
    <n v="695.46"/>
    <n v="155.37"/>
    <n v="850.83"/>
    <n v="59415.3"/>
  </r>
  <r>
    <x v="310"/>
    <s v="Winlock School District"/>
    <n v="2290"/>
    <s v="Winlock Miller Elementary"/>
    <n v="0.74139999999999995"/>
    <s v="Yes"/>
    <n v="385.86"/>
    <n v="0"/>
    <n v="385.86"/>
    <n v="1"/>
    <n v="1.04"/>
    <n v="385.86"/>
    <n v="1.1319999999999999"/>
    <n v="72728"/>
    <n v="75419"/>
    <n v="82328.100000000006"/>
    <n v="6461.179999999993"/>
    <n v="13659.84"/>
    <n v="0.2298"/>
    <n v="0.22339999999999999"/>
    <n v="35825.360000000001"/>
    <n v="1479.82"/>
    <n v="330.59"/>
    <n v="1810.4099999999999"/>
    <n v="126425.05"/>
  </r>
  <r>
    <x v="310"/>
    <s v="Winlock School District"/>
    <n v="3597"/>
    <s v="Winlock Senior High"/>
    <n v="0.71699999999999997"/>
    <s v="Yes"/>
    <n v="228.45"/>
    <n v="0"/>
    <n v="228.45"/>
    <n v="1"/>
    <n v="1.04"/>
    <n v="228.45"/>
    <n v="0.67"/>
    <n v="72728"/>
    <n v="75419"/>
    <n v="48727.76"/>
    <n v="3824.1999999999971"/>
    <n v="13659.84"/>
    <n v="0.2298"/>
    <n v="0.22339999999999999"/>
    <n v="21204.06"/>
    <n v="875.87"/>
    <n v="195.67"/>
    <n v="1071.54"/>
    <n v="74827.56"/>
  </r>
  <r>
    <x v="311"/>
    <s v="Wishkah Valley School District"/>
    <n v="3375"/>
    <s v="Wishkah Valley Elementary/High School"/>
    <n v="0.66690000000000005"/>
    <s v="Yes"/>
    <n v="154.48000000000002"/>
    <n v="0"/>
    <n v="154.48000000000002"/>
    <n v="1"/>
    <n v="1"/>
    <n v="154.48000000000002"/>
    <n v="0.45300000000000001"/>
    <n v="72728"/>
    <n v="75419"/>
    <n v="32945.78"/>
    <n v="1219.0299999999988"/>
    <n v="13659.84"/>
    <n v="0.2298"/>
    <n v="0.22339999999999999"/>
    <n v="14031.18"/>
    <n v="569.41"/>
    <n v="127.21"/>
    <n v="696.62"/>
    <n v="48892.61"/>
  </r>
  <r>
    <x v="312"/>
    <s v="Wishram School District"/>
    <n v="2605"/>
    <s v="Wishram High And Elementary Schl"/>
    <n v="0.8841"/>
    <s v="Yes"/>
    <n v="65.94"/>
    <n v="0"/>
    <n v="65.94"/>
    <n v="1"/>
    <n v="1"/>
    <n v="65.94"/>
    <n v="0.193"/>
    <n v="72728"/>
    <n v="75419"/>
    <n v="14036.5"/>
    <n v="519.3700000000008"/>
    <n v="13659.84"/>
    <n v="0.2298"/>
    <n v="0.22339999999999999"/>
    <n v="5977.96"/>
    <n v="242.6"/>
    <n v="54.2"/>
    <n v="296.8"/>
    <n v="20830.63"/>
  </r>
  <r>
    <x v="313"/>
    <s v="Woodland School District"/>
    <n v="5599"/>
    <s v="Columbia Elementary"/>
    <n v="0.50870000000000004"/>
    <s v="Yes"/>
    <n v="405.07"/>
    <n v="0"/>
    <n v="405.07"/>
    <n v="1"/>
    <n v="1"/>
    <n v="405.07"/>
    <n v="1.1879999999999999"/>
    <n v="72728"/>
    <n v="75419"/>
    <n v="86400.86"/>
    <n v="3196.9100000000035"/>
    <n v="13659.84"/>
    <n v="0.2298"/>
    <n v="0.22339999999999999"/>
    <n v="36797"/>
    <n v="1493.3"/>
    <n v="333.6"/>
    <n v="1826.9"/>
    <n v="128221.67"/>
  </r>
  <r>
    <x v="313"/>
    <s v="Woodland School District"/>
    <n v="5246"/>
    <s v="Lewis River Academy"/>
    <n v="0.31169999999999998"/>
    <s v="No"/>
    <n v="49.7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3"/>
    <s v="Woodland School District"/>
    <n v="5600"/>
    <s v="North Fork Elementary School"/>
    <n v="0.33439999999999998"/>
    <s v="No"/>
    <n v="453.8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3"/>
    <s v="Woodland School District"/>
    <n v="1795"/>
    <s v="TEAM High School"/>
    <n v="0.48"/>
    <s v="No"/>
    <n v="106.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3"/>
    <s v="Woodland School District"/>
    <n v="3546"/>
    <s v="Woodland High School"/>
    <n v="0.41370000000000001"/>
    <s v="No"/>
    <n v="637.04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3"/>
    <s v="Woodland School District"/>
    <n v="5409"/>
    <s v="Woodland Middle School"/>
    <n v="0.43909999999999999"/>
    <s v="No"/>
    <n v="682.8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3"/>
    <s v="Woodland School District"/>
    <n v="3513"/>
    <s v="Yale Elementary"/>
    <n v="0.36890000000000001"/>
    <s v="No"/>
    <n v="53.5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4"/>
    <s v="Yakama Nation Tribal Compact"/>
    <n v="5550"/>
    <s v="Yakama Nation School"/>
    <n v="0"/>
    <s v="No"/>
    <n v="140.43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5"/>
    <s v="Yakima School District"/>
    <n v="2592"/>
    <s v="Adams Elementary School"/>
    <n v="0.90110000000000001"/>
    <s v="Yes"/>
    <n v="610.29"/>
    <n v="0"/>
    <n v="610.29"/>
    <n v="1"/>
    <n v="1"/>
    <n v="610.29"/>
    <n v="1.79"/>
    <n v="72728"/>
    <n v="75419"/>
    <n v="130183.12"/>
    <n v="4816.890000000014"/>
    <n v="13659.84"/>
    <n v="0.2298"/>
    <n v="0.22339999999999999"/>
    <n v="55443.29"/>
    <n v="2250"/>
    <n v="502.65"/>
    <n v="2752.65"/>
    <n v="193195.95"/>
  </r>
  <r>
    <x v="315"/>
    <s v="Yakima School District"/>
    <n v="3138"/>
    <s v="Barge-Lincoln Elementary School"/>
    <n v="0.91549999999999998"/>
    <s v="Yes"/>
    <n v="524.71"/>
    <n v="0"/>
    <n v="524.71"/>
    <n v="1"/>
    <n v="1"/>
    <n v="524.71"/>
    <n v="1.5389999999999999"/>
    <n v="72728"/>
    <n v="75419"/>
    <n v="111928.39"/>
    <n v="4141.4499999999971"/>
    <n v="13659.84"/>
    <n v="0.2298"/>
    <n v="0.22339999999999999"/>
    <n v="47668.84"/>
    <n v="1934.5"/>
    <n v="432.17"/>
    <n v="2366.67"/>
    <n v="166105.35"/>
  </r>
  <r>
    <x v="315"/>
    <s v="Yakima School District"/>
    <n v="2116"/>
    <s v="Davis High School"/>
    <n v="0.78690000000000004"/>
    <s v="Yes"/>
    <n v="2222.8000000000002"/>
    <n v="0"/>
    <n v="2222.8000000000002"/>
    <n v="1"/>
    <n v="1"/>
    <n v="2222.8000000000002"/>
    <n v="6.52"/>
    <n v="72728"/>
    <n v="75419"/>
    <n v="474186.56"/>
    <n v="17545.320000000007"/>
    <n v="13659.84"/>
    <n v="0.2298"/>
    <n v="0.22339999999999999"/>
    <n v="201949.85"/>
    <n v="8195.5300000000007"/>
    <n v="1830.88"/>
    <n v="10026.41"/>
    <n v="703708.14"/>
  </r>
  <r>
    <x v="315"/>
    <s v="Yakima School District"/>
    <n v="3206"/>
    <s v="Eisenhower High School"/>
    <n v="0.74019999999999997"/>
    <s v="Yes"/>
    <n v="2131.98"/>
    <n v="0"/>
    <n v="2131.98"/>
    <n v="1"/>
    <n v="1"/>
    <n v="2131.98"/>
    <n v="6.2539999999999996"/>
    <n v="72728"/>
    <n v="75419"/>
    <n v="454840.91"/>
    <n v="16829.520000000019"/>
    <n v="13659.84"/>
    <n v="0.2298"/>
    <n v="0.22339999999999999"/>
    <n v="193710.8"/>
    <n v="7861.17"/>
    <n v="1756.19"/>
    <n v="9617.36"/>
    <n v="674998.59"/>
  </r>
  <r>
    <x v="315"/>
    <s v="Yakima School District"/>
    <n v="2410"/>
    <s v="Franklin Middle School"/>
    <n v="0.80620000000000003"/>
    <s v="Yes"/>
    <n v="881.02"/>
    <n v="0"/>
    <n v="881.02"/>
    <n v="1"/>
    <n v="1"/>
    <n v="881.02"/>
    <n v="2.5840000000000001"/>
    <n v="72728"/>
    <n v="75419"/>
    <n v="187929.15"/>
    <n v="6953.5500000000175"/>
    <n v="13659.84"/>
    <n v="0.2298"/>
    <n v="0.22339999999999999"/>
    <n v="80036.570000000007"/>
    <n v="3248.04"/>
    <n v="725.61"/>
    <n v="3973.65"/>
    <n v="278892.92000000004"/>
  </r>
  <r>
    <x v="315"/>
    <s v="Yakima School District"/>
    <n v="2176"/>
    <s v="Garfield Elementary School"/>
    <n v="0.89959999999999996"/>
    <s v="Yes"/>
    <n v="487.14"/>
    <n v="0"/>
    <n v="487.14"/>
    <n v="1"/>
    <n v="1"/>
    <n v="487.14"/>
    <n v="1.429"/>
    <n v="72728"/>
    <n v="75419"/>
    <n v="103928.31"/>
    <n v="3845.4400000000023"/>
    <n v="13659.84"/>
    <n v="0.2298"/>
    <n v="0.22339999999999999"/>
    <n v="44261.71"/>
    <n v="1796.23"/>
    <n v="401.28"/>
    <n v="2197.5100000000002"/>
    <n v="154232.97"/>
  </r>
  <r>
    <x v="315"/>
    <s v="Yakima School District"/>
    <n v="2818"/>
    <s v="Gilbert Elementary School"/>
    <n v="0.6905"/>
    <s v="Yes"/>
    <n v="415.72"/>
    <n v="0"/>
    <n v="415.72"/>
    <n v="1"/>
    <n v="1"/>
    <n v="415.72"/>
    <n v="1.2190000000000001"/>
    <n v="72728"/>
    <n v="75419"/>
    <n v="88655.43"/>
    <n v="3280.3300000000017"/>
    <n v="13659.84"/>
    <n v="0.2298"/>
    <n v="0.22339999999999999"/>
    <n v="37757.19"/>
    <n v="1532.26"/>
    <n v="342.31"/>
    <n v="1874.57"/>
    <n v="131567.51999999999"/>
  </r>
  <r>
    <x v="315"/>
    <s v="Yakima School District"/>
    <n v="2715"/>
    <s v="Hoover Elementary School"/>
    <n v="0.85650000000000004"/>
    <s v="Yes"/>
    <n v="609.14"/>
    <n v="0"/>
    <n v="609.14"/>
    <n v="1"/>
    <n v="1"/>
    <n v="609.14"/>
    <n v="1.7869999999999999"/>
    <n v="72728"/>
    <n v="75419"/>
    <n v="129964.94"/>
    <n v="4808.8099999999977"/>
    <n v="13659.84"/>
    <n v="0.2298"/>
    <n v="0.22339999999999999"/>
    <n v="55350.37"/>
    <n v="2246.23"/>
    <n v="501.81"/>
    <n v="2748.04"/>
    <n v="192872.16"/>
  </r>
  <r>
    <x v="315"/>
    <s v="Yakima School District"/>
    <n v="3023"/>
    <s v="K-8 Learning Lab"/>
    <n v="0.68130000000000002"/>
    <s v="Yes"/>
    <n v="151.37"/>
    <n v="0"/>
    <n v="151.37"/>
    <n v="1"/>
    <n v="1"/>
    <n v="151.37"/>
    <n v="0.44400000000000001"/>
    <n v="72728"/>
    <n v="75419"/>
    <n v="32291.23"/>
    <n v="1194.8100000000013"/>
    <n v="13659.84"/>
    <n v="0.2298"/>
    <n v="0.22339999999999999"/>
    <n v="13752.41"/>
    <n v="558.1"/>
    <n v="124.68"/>
    <n v="682.78"/>
    <n v="47921.229999999996"/>
  </r>
  <r>
    <x v="315"/>
    <s v="Yakima School District"/>
    <n v="3615"/>
    <s v="Lewis &amp; Clark Middle School"/>
    <n v="0.87290000000000001"/>
    <s v="Yes"/>
    <n v="843.66"/>
    <n v="0"/>
    <n v="843.66"/>
    <n v="1"/>
    <n v="1"/>
    <n v="843.66"/>
    <n v="2.4750000000000001"/>
    <n v="72728"/>
    <n v="75419"/>
    <n v="180001.8"/>
    <n v="6660.2300000000105"/>
    <n v="13659.84"/>
    <n v="0.2298"/>
    <n v="0.22339999999999999"/>
    <n v="76660.41"/>
    <n v="3111.03"/>
    <n v="695"/>
    <n v="3806.03"/>
    <n v="267128.47000000003"/>
  </r>
  <r>
    <x v="315"/>
    <s v="Yakima School District"/>
    <n v="3817"/>
    <s v="Martin Luther King Jr Elementary"/>
    <n v="0.90500000000000003"/>
    <s v="Yes"/>
    <n v="517.86"/>
    <n v="0"/>
    <n v="517.86"/>
    <n v="1"/>
    <n v="1"/>
    <n v="517.86"/>
    <n v="1.5189999999999999"/>
    <n v="72728"/>
    <n v="75419"/>
    <n v="110473.83"/>
    <n v="4087.6300000000047"/>
    <n v="13659.84"/>
    <n v="0.2298"/>
    <n v="0.22339999999999999"/>
    <n v="47049.36"/>
    <n v="1909.36"/>
    <n v="426.55"/>
    <n v="2335.91"/>
    <n v="163946.73000000001"/>
  </r>
  <r>
    <x v="315"/>
    <s v="Yakima School District"/>
    <n v="2899"/>
    <s v="Mcclure Elementary School Yakima"/>
    <n v="0.751"/>
    <s v="Yes"/>
    <n v="559.36"/>
    <n v="0"/>
    <n v="559.36"/>
    <n v="1"/>
    <n v="1"/>
    <n v="559.36"/>
    <n v="1.641"/>
    <n v="72728"/>
    <n v="75419"/>
    <n v="119346.65"/>
    <n v="4415.9300000000076"/>
    <n v="13659.84"/>
    <n v="0.2298"/>
    <n v="0.22339999999999999"/>
    <n v="50828.18"/>
    <n v="2062.71"/>
    <n v="460.81"/>
    <n v="2523.52"/>
    <n v="177114.28"/>
  </r>
  <r>
    <x v="315"/>
    <s v="Yakima School District"/>
    <n v="2177"/>
    <s v="Mckinley Elementary School"/>
    <n v="0.84179999999999999"/>
    <s v="Yes"/>
    <n v="412.31"/>
    <n v="0"/>
    <n v="412.31"/>
    <n v="1"/>
    <n v="1"/>
    <n v="412.31"/>
    <n v="1.2090000000000001"/>
    <n v="72728"/>
    <n v="75419"/>
    <n v="87928.15"/>
    <n v="3253.4200000000128"/>
    <n v="13659.84"/>
    <n v="0.2298"/>
    <n v="0.22339999999999999"/>
    <n v="37447.449999999997"/>
    <n v="1519.69"/>
    <n v="339.5"/>
    <n v="1859.19"/>
    <n v="130488.21"/>
  </r>
  <r>
    <x v="315"/>
    <s v="Yakima School District"/>
    <n v="2819"/>
    <s v="Nob Hill Elementary School"/>
    <n v="0.62380000000000002"/>
    <s v="Yes"/>
    <n v="410.73"/>
    <n v="0"/>
    <n v="410.73"/>
    <n v="1"/>
    <n v="1"/>
    <n v="410.73"/>
    <n v="1.2050000000000001"/>
    <n v="72728"/>
    <n v="75419"/>
    <n v="87637.24"/>
    <n v="3242.6599999999889"/>
    <n v="13659.84"/>
    <n v="0.2298"/>
    <n v="0.22339999999999999"/>
    <n v="37323.56"/>
    <n v="1514.66"/>
    <n v="338.38"/>
    <n v="1853.04"/>
    <n v="130056.49999999999"/>
  </r>
  <r>
    <x v="315"/>
    <s v="Yakima School District"/>
    <n v="2433"/>
    <s v="Ridgeview Elementary"/>
    <n v="0.8599"/>
    <s v="Yes"/>
    <n v="534.57000000000005"/>
    <n v="0"/>
    <n v="534.57000000000005"/>
    <n v="1"/>
    <n v="1"/>
    <n v="534.57000000000005"/>
    <n v="1.5680000000000001"/>
    <n v="72728"/>
    <n v="75419"/>
    <n v="114037.5"/>
    <n v="4219.4900000000052"/>
    <n v="13659.84"/>
    <n v="0.2298"/>
    <n v="0.22339999999999999"/>
    <n v="48567.08"/>
    <n v="1970.95"/>
    <n v="440.31"/>
    <n v="2411.2600000000002"/>
    <n v="169235.33000000002"/>
  </r>
  <r>
    <x v="315"/>
    <s v="Yakima School District"/>
    <n v="3264"/>
    <s v="Robertson Elementary"/>
    <n v="0.77329999999999999"/>
    <s v="Yes"/>
    <n v="486.57"/>
    <n v="0"/>
    <n v="486.57"/>
    <n v="1"/>
    <n v="1"/>
    <n v="486.57"/>
    <n v="1.427"/>
    <n v="72728"/>
    <n v="75419"/>
    <n v="103782.86"/>
    <n v="3840.0500000000029"/>
    <n v="13659.84"/>
    <n v="0.2298"/>
    <n v="0.22339999999999999"/>
    <n v="44199.76"/>
    <n v="1793.72"/>
    <n v="400.72"/>
    <n v="2194.44"/>
    <n v="154017.10999999999"/>
  </r>
  <r>
    <x v="315"/>
    <s v="Yakima School District"/>
    <n v="2529"/>
    <s v="Roosevelt Elementary School"/>
    <n v="0.82689999999999997"/>
    <s v="Yes"/>
    <n v="483.88"/>
    <n v="0"/>
    <n v="483.88"/>
    <n v="1"/>
    <n v="1"/>
    <n v="483.88"/>
    <n v="1.419"/>
    <n v="72728"/>
    <n v="75419"/>
    <n v="103201.03"/>
    <n v="3818.5299999999988"/>
    <n v="13659.84"/>
    <n v="0.2298"/>
    <n v="0.22339999999999999"/>
    <n v="43951.97"/>
    <n v="1783.66"/>
    <n v="398.47"/>
    <n v="2182.13"/>
    <n v="153153.66"/>
  </r>
  <r>
    <x v="315"/>
    <s v="Yakima School District"/>
    <n v="4093"/>
    <s v="Stanton Academy"/>
    <n v="0.92330000000000001"/>
    <s v="Yes"/>
    <n v="168.44"/>
    <n v="0"/>
    <n v="168.44"/>
    <n v="1"/>
    <n v="1"/>
    <n v="168.44"/>
    <n v="0.49399999999999999"/>
    <n v="72728"/>
    <n v="75419"/>
    <n v="35927.629999999997"/>
    <n v="1329.3600000000006"/>
    <n v="13659.84"/>
    <n v="0.2298"/>
    <n v="0.22339999999999999"/>
    <n v="15301.11"/>
    <n v="620.95000000000005"/>
    <n v="138.72"/>
    <n v="759.67000000000007"/>
    <n v="53317.77"/>
  </r>
  <r>
    <x v="315"/>
    <s v="Yakima School District"/>
    <n v="2314"/>
    <s v="Washington Middle School"/>
    <n v="0.9244"/>
    <s v="Yes"/>
    <n v="737.53"/>
    <n v="0"/>
    <n v="737.53"/>
    <n v="1"/>
    <n v="1"/>
    <n v="737.53"/>
    <n v="2.1629999999999998"/>
    <n v="72728"/>
    <n v="75419"/>
    <n v="157310.66"/>
    <n v="5820.6399999999849"/>
    <n v="13659.84"/>
    <n v="0.2298"/>
    <n v="0.22339999999999999"/>
    <n v="66996.55"/>
    <n v="2718.85"/>
    <n v="607.39"/>
    <n v="3326.24"/>
    <n v="233454.09"/>
  </r>
  <r>
    <x v="315"/>
    <s v="Yakima School District"/>
    <n v="3312"/>
    <s v="Whitney Elementary Yakima"/>
    <n v="0.65410000000000001"/>
    <s v="Yes"/>
    <n v="433.43"/>
    <n v="0"/>
    <n v="433.43"/>
    <n v="1"/>
    <n v="1"/>
    <n v="433.43"/>
    <n v="1.2709999999999999"/>
    <n v="72728"/>
    <n v="75419"/>
    <n v="92437.29"/>
    <n v="3420.2600000000093"/>
    <n v="13659.84"/>
    <n v="0.2298"/>
    <n v="0.22339999999999999"/>
    <n v="39367.83"/>
    <n v="1597.63"/>
    <n v="356.91"/>
    <n v="1954.5400000000002"/>
    <n v="137179.92000000001"/>
  </r>
  <r>
    <x v="315"/>
    <s v="Yakima School District"/>
    <n v="3368"/>
    <s v="Wilson Middle School"/>
    <n v="0.7006"/>
    <s v="Yes"/>
    <n v="849.3"/>
    <n v="0"/>
    <n v="849.3"/>
    <n v="1"/>
    <n v="1"/>
    <n v="849.3"/>
    <n v="2.4910000000000001"/>
    <n v="72728"/>
    <n v="75419"/>
    <n v="181165.45"/>
    <n v="6703.2799999999988"/>
    <n v="13659.84"/>
    <n v="0.2298"/>
    <n v="0.22339999999999999"/>
    <n v="77155.990000000005"/>
    <n v="3131.15"/>
    <n v="699.5"/>
    <n v="3830.65"/>
    <n v="268855.37"/>
  </r>
  <r>
    <x v="315"/>
    <s v="Yakima School District"/>
    <n v="5153"/>
    <s v="Yakima Online"/>
    <n v="0.7409"/>
    <s v="Yes"/>
    <n v="290.02999999999997"/>
    <n v="0"/>
    <n v="290.02999999999997"/>
    <n v="1"/>
    <n v="1"/>
    <n v="290.02999999999997"/>
    <n v="0.85099999999999998"/>
    <n v="72728"/>
    <n v="75419"/>
    <n v="61891.53"/>
    <n v="2290.0400000000009"/>
    <n v="13659.84"/>
    <n v="0.2298"/>
    <n v="0.22339999999999999"/>
    <n v="26358.79"/>
    <n v="1069.69"/>
    <n v="238.97"/>
    <n v="1308.6600000000001"/>
    <n v="91849.020000000019"/>
  </r>
  <r>
    <x v="315"/>
    <s v="Yakima School District"/>
    <n v="5355"/>
    <s v="Yakima Open Doors"/>
    <n v="0.8196"/>
    <s v="Yes"/>
    <n v="69.709999999999994"/>
    <n v="0"/>
    <n v="69.709999999999994"/>
    <n v="1"/>
    <n v="1"/>
    <n v="69.709999999999994"/>
    <n v="0.20399999999999999"/>
    <n v="72728"/>
    <n v="75419"/>
    <n v="14836.51"/>
    <n v="548.96999999999935"/>
    <n v="13659.84"/>
    <n v="0.2298"/>
    <n v="0.22339999999999999"/>
    <n v="6318.68"/>
    <n v="256.42"/>
    <n v="57.28"/>
    <n v="313.70000000000005"/>
    <n v="22017.860000000004"/>
  </r>
  <r>
    <x v="315"/>
    <s v="Yakima School District"/>
    <n v="5224"/>
    <s v="Yakima Satellite Alternative Programs"/>
    <n v="0.49130000000000001"/>
    <s v="No"/>
    <n v="34.86999999999999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4346"/>
    <s v="Fort Stevens Elementary"/>
    <n v="0.58909999999999996"/>
    <s v="Yes"/>
    <n v="479.34"/>
    <n v="0"/>
    <n v="479.34"/>
    <n v="1"/>
    <n v="1"/>
    <n v="479.34"/>
    <n v="1.4059999999999999"/>
    <n v="72728"/>
    <n v="75419"/>
    <n v="102255.57"/>
    <n v="3783.5399999999936"/>
    <n v="13659.84"/>
    <n v="0.2298"/>
    <n v="0.22339999999999999"/>
    <n v="43549.31"/>
    <n v="1767.32"/>
    <n v="394.82"/>
    <n v="2162.14"/>
    <n v="151750.56"/>
  </r>
  <r>
    <x v="316"/>
    <s v="Yelm School District"/>
    <n v="5018"/>
    <s v="Lackamas Elementary"/>
    <n v="0.46820000000000001"/>
    <s v="No"/>
    <n v="305.20999999999998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2260"/>
    <s v="McKenna Elementary"/>
    <n v="0.49490000000000001"/>
    <s v="No"/>
    <n v="370.6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4451"/>
    <s v="Mill Pond Elementary School"/>
    <n v="0.45579999999999998"/>
    <s v="No"/>
    <n v="354.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5052"/>
    <s v="Ridgeline Middle School"/>
    <n v="0.45300000000000001"/>
    <s v="No"/>
    <n v="573.41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3848"/>
    <s v="Southworth Elementary"/>
    <n v="0.40189999999999998"/>
    <s v="No"/>
    <n v="625.3099999999999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1627"/>
    <s v="Yelm Extension School"/>
    <n v="0.61460000000000004"/>
    <s v="Yes"/>
    <n v="157.81"/>
    <n v="0"/>
    <n v="157.81"/>
    <n v="1"/>
    <n v="1"/>
    <n v="157.81"/>
    <n v="0.46300000000000002"/>
    <n v="72728"/>
    <n v="75419"/>
    <n v="33673.06"/>
    <n v="1245.9400000000023"/>
    <n v="13659.84"/>
    <n v="0.2298"/>
    <n v="0.22339999999999999"/>
    <n v="14340.92"/>
    <n v="581.98"/>
    <n v="130.01"/>
    <n v="711.99"/>
    <n v="49971.909999999996"/>
  </r>
  <r>
    <x v="316"/>
    <s v="Yelm School District"/>
    <n v="2633"/>
    <s v="Yelm High School 12"/>
    <n v="0.41909999999999997"/>
    <s v="No"/>
    <n v="1588.87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2481"/>
    <s v="Yelm Middle School"/>
    <n v="0.49099999999999999"/>
    <s v="No"/>
    <n v="690.15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6"/>
    <s v="Yelm School District"/>
    <n v="4224"/>
    <s v="Yelm Prairie Elementary"/>
    <n v="0.46060000000000001"/>
    <s v="No"/>
    <n v="431.9"/>
    <n v="0"/>
    <n v="0"/>
    <n v="1"/>
    <n v="1"/>
    <n v="0"/>
    <n v="0"/>
    <n v="72728"/>
    <n v="75419"/>
    <n v="0"/>
    <n v="0"/>
    <n v="13659.84"/>
    <n v="0.2298"/>
    <n v="0.22339999999999999"/>
    <n v="0"/>
    <n v="0"/>
    <n v="0"/>
    <n v="0"/>
    <n v="0"/>
  </r>
  <r>
    <x v="317"/>
    <s v="Zillah School District"/>
    <n v="2783"/>
    <s v="Hilton Elementary School"/>
    <n v="0.57969999999999999"/>
    <s v="Yes"/>
    <n v="294.75"/>
    <n v="0"/>
    <n v="294.75"/>
    <n v="1"/>
    <n v="1"/>
    <n v="294.75"/>
    <n v="0.86499999999999999"/>
    <n v="72728"/>
    <n v="75419"/>
    <n v="62909.72"/>
    <n v="2327.7200000000012"/>
    <n v="13659.84"/>
    <n v="0.2298"/>
    <n v="0.22339999999999999"/>
    <n v="26792.43"/>
    <n v="1087.29"/>
    <n v="242.9"/>
    <n v="1330.19"/>
    <n v="93360.06"/>
  </r>
  <r>
    <x v="317"/>
    <s v="Zillah School District"/>
    <n v="2240"/>
    <s v="Zillah High School"/>
    <n v="0.56989999999999996"/>
    <s v="Yes"/>
    <n v="419.48"/>
    <n v="0"/>
    <n v="419.48"/>
    <n v="1"/>
    <n v="1"/>
    <n v="419.48"/>
    <n v="1.23"/>
    <n v="72728"/>
    <n v="75419"/>
    <n v="89455.44"/>
    <n v="3309.929999999993"/>
    <n v="13659.84"/>
    <n v="0.2298"/>
    <n v="0.22339999999999999"/>
    <n v="38097.9"/>
    <n v="1546.09"/>
    <n v="345.4"/>
    <n v="1891.4899999999998"/>
    <n v="132754.75999999998"/>
  </r>
  <r>
    <x v="317"/>
    <s v="Zillah School District"/>
    <n v="4221"/>
    <s v="Zillah Intermediate School"/>
    <n v="0.67559999999999998"/>
    <s v="Yes"/>
    <n v="264.29000000000002"/>
    <n v="0"/>
    <n v="264.29000000000002"/>
    <n v="1"/>
    <n v="1"/>
    <n v="264.29000000000002"/>
    <n v="0.77500000000000002"/>
    <n v="72728"/>
    <n v="75419"/>
    <n v="56364.2"/>
    <n v="2085.5300000000061"/>
    <n v="13659.84"/>
    <n v="0.2298"/>
    <n v="0.22339999999999999"/>
    <n v="24004.78"/>
    <n v="974.16"/>
    <n v="217.63"/>
    <n v="1191.79"/>
    <n v="83646.3"/>
  </r>
  <r>
    <x v="317"/>
    <s v="Zillah School District"/>
    <n v="4481"/>
    <s v="Zillah Middle School"/>
    <n v="0.6401"/>
    <s v="Yes"/>
    <n v="309.57"/>
    <n v="0"/>
    <n v="309.57"/>
    <n v="1"/>
    <n v="1"/>
    <n v="309.57"/>
    <n v="0.90800000000000003"/>
    <n v="72728"/>
    <n v="75419"/>
    <n v="66037.02"/>
    <n v="2443.429999999993"/>
    <n v="13659.84"/>
    <n v="0.2298"/>
    <n v="0.22339999999999999"/>
    <n v="28124.3"/>
    <n v="1141.3399999999999"/>
    <n v="254.98"/>
    <n v="1396.32"/>
    <n v="98001.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BD6D2D-F1E8-4858-BD3B-AED87F4147A9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M2:N321" firstHeaderRow="1" firstDataRow="1" firstDataCol="1"/>
  <pivotFields count="25">
    <pivotField axis="axisRow" showAll="0">
      <items count="319">
        <item x="296"/>
        <item x="11"/>
        <item x="190"/>
        <item x="126"/>
        <item x="224"/>
        <item x="37"/>
        <item x="5"/>
        <item x="111"/>
        <item x="195"/>
        <item x="114"/>
        <item x="81"/>
        <item x="205"/>
        <item x="222"/>
        <item x="136"/>
        <item x="257"/>
        <item x="71"/>
        <item x="120"/>
        <item x="25"/>
        <item x="24"/>
        <item x="299"/>
        <item x="201"/>
        <item x="51"/>
        <item x="237"/>
        <item x="22"/>
        <item x="212"/>
        <item x="211"/>
        <item x="286"/>
        <item x="98"/>
        <item x="118"/>
        <item x="93"/>
        <item x="295"/>
        <item x="76"/>
        <item x="21"/>
        <item x="8"/>
        <item x="223"/>
        <item x="58"/>
        <item x="256"/>
        <item x="127"/>
        <item x="279"/>
        <item x="26"/>
        <item x="108"/>
        <item x="313"/>
        <item x="110"/>
        <item x="187"/>
        <item x="18"/>
        <item x="191"/>
        <item x="64"/>
        <item x="135"/>
        <item x="297"/>
        <item x="109"/>
        <item x="53"/>
        <item x="186"/>
        <item x="104"/>
        <item x="221"/>
        <item x="193"/>
        <item x="166"/>
        <item x="255"/>
        <item x="107"/>
        <item x="200"/>
        <item x="290"/>
        <item x="214"/>
        <item x="294"/>
        <item x="49"/>
        <item x="245"/>
        <item x="230"/>
        <item x="150"/>
        <item x="73"/>
        <item x="309"/>
        <item x="87"/>
        <item x="0"/>
        <item x="100"/>
        <item x="165"/>
        <item x="140"/>
        <item x="148"/>
        <item x="69"/>
        <item x="270"/>
        <item x="213"/>
        <item x="48"/>
        <item x="232"/>
        <item x="311"/>
        <item x="177"/>
        <item x="175"/>
        <item x="173"/>
        <item x="50"/>
        <item x="248"/>
        <item x="209"/>
        <item x="19"/>
        <item x="210"/>
        <item x="36"/>
        <item x="202"/>
        <item x="233"/>
        <item x="78"/>
        <item x="72"/>
        <item x="143"/>
        <item x="97"/>
        <item x="287"/>
        <item x="220"/>
        <item x="242"/>
        <item x="9"/>
        <item x="281"/>
        <item x="226"/>
        <item x="6"/>
        <item x="271"/>
        <item x="244"/>
        <item x="106"/>
        <item x="240"/>
        <item x="122"/>
        <item x="112"/>
        <item x="172"/>
        <item x="264"/>
        <item x="156"/>
        <item x="262"/>
        <item x="216"/>
        <item x="217"/>
        <item x="16"/>
        <item x="7"/>
        <item x="167"/>
        <item x="29"/>
        <item x="247"/>
        <item x="268"/>
        <item x="55"/>
        <item x="65"/>
        <item x="274"/>
        <item x="68"/>
        <item x="115"/>
        <item x="38"/>
        <item x="312"/>
        <item x="13"/>
        <item x="28"/>
        <item x="280"/>
        <item x="85"/>
        <item x="116"/>
        <item x="228"/>
        <item x="86"/>
        <item x="305"/>
        <item x="132"/>
        <item x="159"/>
        <item x="74"/>
        <item x="151"/>
        <item x="149"/>
        <item x="1"/>
        <item x="310"/>
        <item x="15"/>
        <item x="275"/>
        <item x="182"/>
        <item x="196"/>
        <item x="32"/>
        <item x="303"/>
        <item x="31"/>
        <item x="252"/>
        <item x="219"/>
        <item x="2"/>
        <item x="52"/>
        <item x="178"/>
        <item x="307"/>
        <item x="95"/>
        <item x="57"/>
        <item x="249"/>
        <item x="91"/>
        <item x="239"/>
        <item x="137"/>
        <item x="199"/>
        <item x="168"/>
        <item x="99"/>
        <item x="161"/>
        <item x="181"/>
        <item x="179"/>
        <item x="17"/>
        <item x="194"/>
        <item x="145"/>
        <item x="276"/>
        <item x="188"/>
        <item x="176"/>
        <item x="218"/>
        <item x="246"/>
        <item x="160"/>
        <item x="308"/>
        <item x="169"/>
        <item x="162"/>
        <item x="54"/>
        <item x="236"/>
        <item x="258"/>
        <item x="208"/>
        <item x="269"/>
        <item x="23"/>
        <item x="284"/>
        <item x="266"/>
        <item x="60"/>
        <item x="189"/>
        <item x="39"/>
        <item x="197"/>
        <item x="82"/>
        <item x="12"/>
        <item x="66"/>
        <item x="304"/>
        <item x="80"/>
        <item x="263"/>
        <item x="238"/>
        <item x="184"/>
        <item x="129"/>
        <item x="231"/>
        <item x="46"/>
        <item x="20"/>
        <item x="234"/>
        <item x="3"/>
        <item x="117"/>
        <item x="47"/>
        <item x="155"/>
        <item x="241"/>
        <item x="154"/>
        <item x="146"/>
        <item x="260"/>
        <item x="75"/>
        <item x="121"/>
        <item x="157"/>
        <item x="67"/>
        <item x="4"/>
        <item x="139"/>
        <item x="105"/>
        <item x="147"/>
        <item x="243"/>
        <item x="123"/>
        <item x="261"/>
        <item x="56"/>
        <item x="90"/>
        <item x="254"/>
        <item x="250"/>
        <item x="185"/>
        <item x="92"/>
        <item x="163"/>
        <item x="142"/>
        <item x="141"/>
        <item x="30"/>
        <item x="83"/>
        <item x="33"/>
        <item x="62"/>
        <item x="125"/>
        <item x="300"/>
        <item x="59"/>
        <item x="225"/>
        <item x="251"/>
        <item x="204"/>
        <item x="183"/>
        <item x="34"/>
        <item x="298"/>
        <item x="285"/>
        <item x="45"/>
        <item x="128"/>
        <item x="265"/>
        <item x="77"/>
        <item x="43"/>
        <item x="138"/>
        <item x="171"/>
        <item x="113"/>
        <item x="316"/>
        <item x="170"/>
        <item x="282"/>
        <item x="180"/>
        <item x="215"/>
        <item x="94"/>
        <item x="227"/>
        <item x="273"/>
        <item x="288"/>
        <item x="289"/>
        <item x="61"/>
        <item x="292"/>
        <item x="41"/>
        <item x="278"/>
        <item x="44"/>
        <item x="291"/>
        <item x="203"/>
        <item x="10"/>
        <item x="79"/>
        <item x="14"/>
        <item x="133"/>
        <item x="144"/>
        <item x="164"/>
        <item x="153"/>
        <item x="131"/>
        <item x="119"/>
        <item x="124"/>
        <item x="272"/>
        <item x="206"/>
        <item x="40"/>
        <item x="192"/>
        <item x="84"/>
        <item x="259"/>
        <item x="42"/>
        <item x="70"/>
        <item x="229"/>
        <item x="253"/>
        <item x="174"/>
        <item x="283"/>
        <item x="158"/>
        <item x="315"/>
        <item x="63"/>
        <item x="235"/>
        <item x="134"/>
        <item x="88"/>
        <item x="267"/>
        <item x="277"/>
        <item x="96"/>
        <item x="89"/>
        <item x="317"/>
        <item x="293"/>
        <item x="301"/>
        <item x="152"/>
        <item x="35"/>
        <item x="102"/>
        <item x="314"/>
        <item x="27"/>
        <item x="103"/>
        <item x="130"/>
        <item x="198"/>
        <item x="306"/>
        <item x="101"/>
        <item x="302"/>
        <item x="207"/>
        <item t="default"/>
      </items>
    </pivotField>
    <pivotField showAll="0"/>
    <pivotField dataField="1" showAll="0"/>
    <pivotField showAll="0"/>
    <pivotField numFmtId="169" showAll="0"/>
    <pivotField showAll="0"/>
    <pivotField numFmtId="43" showAll="0"/>
    <pivotField showAll="0"/>
    <pivotField numFmtId="43" showAll="0"/>
    <pivotField showAll="0"/>
    <pivotField showAll="0"/>
    <pivotField numFmtId="168" showAll="0"/>
    <pivotField numFmtId="174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 t="grand">
      <x/>
    </i>
  </rowItems>
  <colItems count="1">
    <i/>
  </colItems>
  <dataFields count="1">
    <dataField name="Count of School Code" fld="2" subtotal="count" baseField="0" baseItem="0"/>
  </dataFields>
  <formats count="4">
    <format dxfId="13">
      <pivotArea field="0" type="button" dataOnly="0" labelOnly="1" outline="0" axis="axisRow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1:J322" firstHeaderRow="1" firstDataRow="2" firstDataCol="1"/>
  <pivotFields count="30">
    <pivotField axis="axisRow" showAll="0">
      <items count="320">
        <item x="294"/>
        <item x="11"/>
        <item x="190"/>
        <item x="126"/>
        <item x="222"/>
        <item x="37"/>
        <item x="5"/>
        <item x="111"/>
        <item x="195"/>
        <item x="114"/>
        <item x="81"/>
        <item x="204"/>
        <item x="220"/>
        <item x="136"/>
        <item x="255"/>
        <item x="71"/>
        <item x="120"/>
        <item x="25"/>
        <item x="24"/>
        <item x="297"/>
        <item x="200"/>
        <item x="51"/>
        <item x="235"/>
        <item x="22"/>
        <item x="210"/>
        <item x="209"/>
        <item x="284"/>
        <item x="98"/>
        <item x="118"/>
        <item x="93"/>
        <item x="293"/>
        <item x="76"/>
        <item x="21"/>
        <item x="8"/>
        <item x="221"/>
        <item x="58"/>
        <item x="254"/>
        <item x="127"/>
        <item x="277"/>
        <item x="26"/>
        <item x="108"/>
        <item x="309"/>
        <item x="110"/>
        <item x="187"/>
        <item x="18"/>
        <item x="191"/>
        <item x="64"/>
        <item x="135"/>
        <item x="295"/>
        <item x="109"/>
        <item x="53"/>
        <item x="186"/>
        <item x="103"/>
        <item x="219"/>
        <item x="193"/>
        <item x="166"/>
        <item x="253"/>
        <item x="107"/>
        <item x="199"/>
        <item x="288"/>
        <item x="212"/>
        <item x="292"/>
        <item x="49"/>
        <item x="243"/>
        <item x="228"/>
        <item x="150"/>
        <item x="73"/>
        <item x="305"/>
        <item x="87"/>
        <item x="0"/>
        <item x="100"/>
        <item x="165"/>
        <item x="140"/>
        <item x="148"/>
        <item x="69"/>
        <item x="268"/>
        <item x="211"/>
        <item x="48"/>
        <item x="230"/>
        <item x="307"/>
        <item x="177"/>
        <item x="175"/>
        <item x="173"/>
        <item x="50"/>
        <item x="246"/>
        <item x="207"/>
        <item x="19"/>
        <item x="208"/>
        <item x="36"/>
        <item x="201"/>
        <item x="231"/>
        <item x="78"/>
        <item x="72"/>
        <item x="143"/>
        <item x="97"/>
        <item x="285"/>
        <item x="218"/>
        <item x="240"/>
        <item x="9"/>
        <item x="279"/>
        <item x="224"/>
        <item x="6"/>
        <item x="269"/>
        <item x="242"/>
        <item x="106"/>
        <item x="238"/>
        <item x="122"/>
        <item x="112"/>
        <item x="172"/>
        <item x="262"/>
        <item x="156"/>
        <item x="260"/>
        <item x="214"/>
        <item x="215"/>
        <item x="16"/>
        <item x="7"/>
        <item x="167"/>
        <item x="29"/>
        <item x="245"/>
        <item x="266"/>
        <item x="55"/>
        <item x="65"/>
        <item x="272"/>
        <item x="68"/>
        <item x="115"/>
        <item x="38"/>
        <item x="308"/>
        <item x="13"/>
        <item x="28"/>
        <item x="278"/>
        <item x="85"/>
        <item x="116"/>
        <item x="226"/>
        <item x="86"/>
        <item x="302"/>
        <item x="132"/>
        <item x="159"/>
        <item x="74"/>
        <item x="151"/>
        <item x="149"/>
        <item x="1"/>
        <item x="306"/>
        <item x="15"/>
        <item x="273"/>
        <item x="182"/>
        <item x="196"/>
        <item x="32"/>
        <item x="300"/>
        <item x="31"/>
        <item x="250"/>
        <item x="217"/>
        <item x="2"/>
        <item x="52"/>
        <item x="178"/>
        <item x="303"/>
        <item x="95"/>
        <item x="57"/>
        <item x="247"/>
        <item x="91"/>
        <item x="237"/>
        <item x="137"/>
        <item x="198"/>
        <item x="168"/>
        <item x="99"/>
        <item x="161"/>
        <item x="181"/>
        <item x="179"/>
        <item x="17"/>
        <item x="194"/>
        <item x="145"/>
        <item x="274"/>
        <item x="188"/>
        <item x="176"/>
        <item x="216"/>
        <item x="244"/>
        <item x="160"/>
        <item x="304"/>
        <item x="169"/>
        <item x="162"/>
        <item x="54"/>
        <item x="234"/>
        <item x="256"/>
        <item x="206"/>
        <item x="267"/>
        <item x="23"/>
        <item x="282"/>
        <item x="264"/>
        <item x="60"/>
        <item x="189"/>
        <item x="39"/>
        <item x="197"/>
        <item x="82"/>
        <item x="12"/>
        <item x="66"/>
        <item x="301"/>
        <item x="80"/>
        <item x="261"/>
        <item x="236"/>
        <item x="184"/>
        <item x="129"/>
        <item x="229"/>
        <item x="46"/>
        <item x="20"/>
        <item x="232"/>
        <item x="3"/>
        <item x="117"/>
        <item x="47"/>
        <item x="155"/>
        <item x="239"/>
        <item x="154"/>
        <item x="146"/>
        <item x="258"/>
        <item x="75"/>
        <item x="121"/>
        <item x="157"/>
        <item x="67"/>
        <item x="4"/>
        <item x="139"/>
        <item x="104"/>
        <item x="147"/>
        <item x="241"/>
        <item x="123"/>
        <item x="259"/>
        <item x="56"/>
        <item x="90"/>
        <item x="252"/>
        <item x="248"/>
        <item x="185"/>
        <item x="92"/>
        <item x="163"/>
        <item x="142"/>
        <item x="141"/>
        <item x="30"/>
        <item x="83"/>
        <item x="33"/>
        <item x="62"/>
        <item x="125"/>
        <item x="298"/>
        <item x="59"/>
        <item x="223"/>
        <item x="249"/>
        <item x="203"/>
        <item x="183"/>
        <item x="34"/>
        <item x="296"/>
        <item x="283"/>
        <item x="45"/>
        <item x="128"/>
        <item x="263"/>
        <item x="77"/>
        <item x="43"/>
        <item x="138"/>
        <item x="171"/>
        <item x="113"/>
        <item x="312"/>
        <item x="170"/>
        <item x="280"/>
        <item x="180"/>
        <item x="213"/>
        <item x="94"/>
        <item x="225"/>
        <item x="271"/>
        <item x="286"/>
        <item x="287"/>
        <item x="61"/>
        <item x="290"/>
        <item x="41"/>
        <item x="276"/>
        <item x="44"/>
        <item x="289"/>
        <item x="202"/>
        <item x="10"/>
        <item x="79"/>
        <item x="14"/>
        <item x="133"/>
        <item x="144"/>
        <item x="164"/>
        <item x="153"/>
        <item x="131"/>
        <item x="119"/>
        <item x="124"/>
        <item x="270"/>
        <item x="205"/>
        <item x="40"/>
        <item x="192"/>
        <item x="84"/>
        <item x="257"/>
        <item x="42"/>
        <item x="70"/>
        <item x="227"/>
        <item x="251"/>
        <item x="174"/>
        <item x="281"/>
        <item x="158"/>
        <item x="311"/>
        <item x="63"/>
        <item x="233"/>
        <item x="134"/>
        <item x="88"/>
        <item x="265"/>
        <item x="275"/>
        <item x="96"/>
        <item x="89"/>
        <item x="313"/>
        <item x="291"/>
        <item x="299"/>
        <item x="152"/>
        <item x="35"/>
        <item x="101"/>
        <item x="105"/>
        <item x="310"/>
        <item x="27"/>
        <item x="102"/>
        <item x="130"/>
        <item x="314"/>
        <item x="315"/>
        <item x="316"/>
        <item x="317"/>
        <item x="318"/>
        <item t="default"/>
      </items>
    </pivotField>
    <pivotField showAll="0"/>
    <pivotField showAll="0"/>
    <pivotField showAll="0"/>
    <pivotField numFmtId="169" showAll="0" defaultSubtotal="0"/>
    <pivotField axis="axisCol" showAll="0">
      <items count="3">
        <item x="1"/>
        <item x="0"/>
        <item t="default"/>
      </items>
    </pivotField>
    <pivotField dataField="1" numFmtId="43" showAll="0"/>
    <pivotField showAll="0" defaultSubtotal="0"/>
    <pivotField numFmtId="43" showAll="0"/>
    <pivotField showAll="0" defaultSubtotal="0"/>
    <pivotField showAll="0" defaultSubtotal="0"/>
    <pivotField numFmtId="168" showAll="0"/>
    <pivotField showAll="0"/>
    <pivotField numFmtId="164" showAll="0"/>
    <pivotField showAll="0"/>
    <pivotField showAll="0"/>
    <pivotField numFmtId="43" showAll="0"/>
    <pivotField numFmtId="4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Sum of 2020-21 AAFTE OSPI June 2021" fld="6" baseField="0" baseItem="0"/>
  </dataFields>
  <formats count="4">
    <format dxfId="17">
      <pivotArea field="0" type="button" dataOnly="0" labelOnly="1" outline="0" axis="axisRow" fieldPosition="0"/>
    </format>
    <format dxfId="16">
      <pivotArea dataOnly="0" labelOnly="1" outline="0" axis="axisValues" fieldPosition="0"/>
    </format>
    <format dxfId="15">
      <pivotArea dataOnly="0" labelOnly="1" outline="0" axis="axisValues" fieldPosition="0"/>
    </format>
    <format dxfId="14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21" dT="2023-04-06T20:14:21.50" personId="{DC256705-BF59-4B86-BE7E-B8AF159371D9}" id="{91090597-57DF-4877-9D84-AD10D8C31761}">
    <text>Considered newly emerging school and using Renton's poverty %</text>
  </threadedComment>
  <threadedComment ref="C322" dT="2023-04-06T20:15:29.46" personId="{DC256705-BF59-4B86-BE7E-B8AF159371D9}" id="{676F9A5A-7D0B-49FA-B909-1FE78B08FF32}">
    <text>Considered newly emerging school and using Vancouver's poverty %</text>
  </threadedComment>
  <threadedComment ref="C323" dT="2023-04-06T20:15:53.56" personId="{DC256705-BF59-4B86-BE7E-B8AF159371D9}" id="{03AB5C32-7F31-47F1-9DB8-6BE0D308064C}">
    <text>Considered newly emerging school and using Omak's poverty %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fs@k12.wa.us?subject=LAP%20Budget%20Calculator%20for%202023-24" TargetMode="External"/><Relationship Id="rId1" Type="http://schemas.openxmlformats.org/officeDocument/2006/relationships/hyperlink" Target="mailto:lap@k12.wa.us?subject=LAP%20Budget%20Calculator%20for%202023-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K47"/>
  <sheetViews>
    <sheetView tabSelected="1" zoomScaleNormal="100" workbookViewId="0">
      <selection activeCell="B2" sqref="B2"/>
    </sheetView>
  </sheetViews>
  <sheetFormatPr defaultRowHeight="14.4"/>
  <cols>
    <col min="1" max="1" width="3.6640625" customWidth="1"/>
    <col min="2" max="2" width="41.88671875" customWidth="1"/>
  </cols>
  <sheetData>
    <row r="2" spans="2:11" ht="23.4">
      <c r="B2" s="47" t="s">
        <v>3298</v>
      </c>
    </row>
    <row r="3" spans="2:11" ht="23.4">
      <c r="B3" s="47"/>
    </row>
    <row r="4" spans="2:11" ht="23.4">
      <c r="B4" s="47" t="s">
        <v>3287</v>
      </c>
    </row>
    <row r="5" spans="2:11">
      <c r="B5" s="1"/>
    </row>
    <row r="6" spans="2:11">
      <c r="B6" s="1" t="s">
        <v>3299</v>
      </c>
    </row>
    <row r="7" spans="2:11">
      <c r="B7" s="1" t="s">
        <v>2590</v>
      </c>
    </row>
    <row r="8" spans="2:11">
      <c r="B8" s="1"/>
    </row>
    <row r="9" spans="2:11">
      <c r="B9" s="1" t="s">
        <v>3441</v>
      </c>
    </row>
    <row r="10" spans="2:11">
      <c r="B10" t="s">
        <v>3301</v>
      </c>
    </row>
    <row r="11" spans="2:11">
      <c r="B11" t="s">
        <v>3302</v>
      </c>
    </row>
    <row r="12" spans="2:11">
      <c r="B12" s="128" t="s">
        <v>3300</v>
      </c>
      <c r="C12" s="129"/>
      <c r="D12" s="129"/>
      <c r="E12" s="129"/>
      <c r="F12" s="129"/>
      <c r="G12" s="129"/>
      <c r="H12" s="129"/>
      <c r="I12" s="129"/>
      <c r="J12" s="129"/>
      <c r="K12" s="129"/>
    </row>
    <row r="14" spans="2:11">
      <c r="B14" s="1" t="s">
        <v>2699</v>
      </c>
    </row>
    <row r="15" spans="2:11">
      <c r="B15" s="1" t="s">
        <v>2702</v>
      </c>
    </row>
    <row r="16" spans="2:11">
      <c r="B16" t="s">
        <v>3303</v>
      </c>
    </row>
    <row r="17" spans="2:2">
      <c r="B17" s="1" t="s">
        <v>3304</v>
      </c>
    </row>
    <row r="18" spans="2:2">
      <c r="B18" s="1"/>
    </row>
    <row r="19" spans="2:2">
      <c r="B19" s="1" t="s">
        <v>2703</v>
      </c>
    </row>
    <row r="20" spans="2:2">
      <c r="B20" t="s">
        <v>3305</v>
      </c>
    </row>
    <row r="21" spans="2:2">
      <c r="B21" s="1" t="s">
        <v>3306</v>
      </c>
    </row>
    <row r="22" spans="2:2">
      <c r="B22" s="1" t="s">
        <v>3284</v>
      </c>
    </row>
    <row r="23" spans="2:2">
      <c r="B23" s="56" t="s">
        <v>3119</v>
      </c>
    </row>
    <row r="24" spans="2:2">
      <c r="B24" s="56"/>
    </row>
    <row r="25" spans="2:2">
      <c r="B25" s="71" t="s">
        <v>3442</v>
      </c>
    </row>
    <row r="27" spans="2:2">
      <c r="B27" s="1" t="s">
        <v>2696</v>
      </c>
    </row>
    <row r="28" spans="2:2">
      <c r="B28" t="s">
        <v>3307</v>
      </c>
    </row>
    <row r="29" spans="2:2">
      <c r="B29" t="s">
        <v>3308</v>
      </c>
    </row>
    <row r="30" spans="2:2">
      <c r="B30" t="s">
        <v>3309</v>
      </c>
    </row>
    <row r="33" spans="2:9">
      <c r="B33" s="1" t="s">
        <v>2697</v>
      </c>
    </row>
    <row r="34" spans="2:9">
      <c r="B34" t="s">
        <v>2563</v>
      </c>
    </row>
    <row r="35" spans="2:9">
      <c r="B35" t="s">
        <v>2564</v>
      </c>
    </row>
    <row r="36" spans="2:9">
      <c r="B36" t="s">
        <v>3285</v>
      </c>
    </row>
    <row r="37" spans="2:9">
      <c r="B37" t="s">
        <v>3310</v>
      </c>
    </row>
    <row r="38" spans="2:9">
      <c r="B38" t="s">
        <v>2695</v>
      </c>
    </row>
    <row r="39" spans="2:9">
      <c r="B39" t="s">
        <v>3286</v>
      </c>
    </row>
    <row r="41" spans="2:9">
      <c r="B41" t="s">
        <v>2566</v>
      </c>
    </row>
    <row r="43" spans="2:9">
      <c r="B43" s="1" t="s">
        <v>3311</v>
      </c>
      <c r="I43" s="130"/>
    </row>
    <row r="44" spans="2:9">
      <c r="B44" s="131" t="s">
        <v>3312</v>
      </c>
      <c r="C44" s="130" t="s">
        <v>3313</v>
      </c>
      <c r="I44" s="130"/>
    </row>
    <row r="45" spans="2:9">
      <c r="B45" s="131" t="s">
        <v>3314</v>
      </c>
      <c r="C45" s="130" t="s">
        <v>3315</v>
      </c>
    </row>
    <row r="47" spans="2:9">
      <c r="B47" t="s">
        <v>3440</v>
      </c>
    </row>
  </sheetData>
  <hyperlinks>
    <hyperlink ref="C45" r:id="rId1" xr:uid="{2594F0EF-27A5-4589-8C79-CAF8DD2C4400}"/>
    <hyperlink ref="C44" r:id="rId2" xr:uid="{3912F007-3833-49EC-AFE3-9B84535B3667}"/>
  </hyperlinks>
  <pageMargins left="0.7" right="0.7" top="0.75" bottom="0.75" header="0.3" footer="0.3"/>
  <pageSetup scale="63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21"/>
  <sheetViews>
    <sheetView zoomScale="77" zoomScaleNormal="77" workbookViewId="0">
      <selection activeCell="B4" sqref="B4"/>
    </sheetView>
  </sheetViews>
  <sheetFormatPr defaultColWidth="0" defaultRowHeight="14.4"/>
  <cols>
    <col min="1" max="1" width="4.33203125" customWidth="1"/>
    <col min="2" max="2" width="28.5546875" customWidth="1"/>
    <col min="3" max="3" width="51.44140625" customWidth="1"/>
    <col min="4" max="4" width="21" customWidth="1"/>
    <col min="5" max="5" width="18.6640625" customWidth="1"/>
    <col min="6" max="8" width="21" customWidth="1"/>
    <col min="9" max="9" width="4.44140625" customWidth="1"/>
    <col min="10" max="11" width="0" hidden="1" customWidth="1"/>
    <col min="12" max="16384" width="9.109375" hidden="1"/>
  </cols>
  <sheetData>
    <row r="1" spans="2:8" ht="18">
      <c r="B1" s="92" t="str">
        <f>'Instructions and about the data'!B2</f>
        <v>LAP Calculator to Budget for the 2023-24 School Year</v>
      </c>
    </row>
    <row r="2" spans="2:8" ht="18">
      <c r="G2" s="90" t="s">
        <v>3120</v>
      </c>
      <c r="H2" s="91">
        <f>SUM(H9,H15)</f>
        <v>2401391.85</v>
      </c>
    </row>
    <row r="3" spans="2:8" ht="18.600000000000001" thickBot="1">
      <c r="B3" s="72" t="s">
        <v>2700</v>
      </c>
      <c r="C3" t="s">
        <v>2701</v>
      </c>
    </row>
    <row r="4" spans="2:8" ht="15" thickBot="1">
      <c r="B4" s="32" t="s">
        <v>463</v>
      </c>
    </row>
    <row r="6" spans="2:8" ht="15.6">
      <c r="B6" s="33" t="s">
        <v>2688</v>
      </c>
    </row>
    <row r="7" spans="2:8">
      <c r="F7" s="57" t="s">
        <v>2694</v>
      </c>
      <c r="G7" s="57"/>
    </row>
    <row r="8" spans="2:8" ht="43.2">
      <c r="B8" s="39" t="s">
        <v>2587</v>
      </c>
      <c r="C8" s="40" t="s">
        <v>2588</v>
      </c>
      <c r="D8" s="40" t="s">
        <v>3435</v>
      </c>
      <c r="E8" s="40" t="s">
        <v>3316</v>
      </c>
      <c r="F8" s="40" t="s">
        <v>3317</v>
      </c>
      <c r="G8" s="40"/>
      <c r="H8" s="41" t="s">
        <v>3318</v>
      </c>
    </row>
    <row r="9" spans="2:8">
      <c r="B9" s="42" t="str">
        <f>VLOOKUP($B$4,AAFTE!$B:$E,4,0)</f>
        <v>14005</v>
      </c>
      <c r="C9" s="43" t="str">
        <f>$B$4</f>
        <v>Aberdeen School District</v>
      </c>
      <c r="D9" s="44">
        <f>IFERROR(VLOOKUP(B9,'CEDARS District FRPL'!A:C,3,FALSE),"No Data")</f>
        <v>0.68179999999999996</v>
      </c>
      <c r="E9" s="51">
        <f>VLOOKUP($B$9,Districts,4,0)</f>
        <v>3181.58</v>
      </c>
      <c r="F9" s="68"/>
      <c r="G9" s="43"/>
      <c r="H9" s="76">
        <f>VLOOKUP($B$9,Districts,'District LAP Calculation'!V$1,0)</f>
        <v>1440793.53</v>
      </c>
    </row>
    <row r="12" spans="2:8" ht="24.6">
      <c r="B12" s="33" t="s">
        <v>2689</v>
      </c>
      <c r="G12" s="69" t="s">
        <v>2698</v>
      </c>
    </row>
    <row r="13" spans="2:8" ht="60.6">
      <c r="E13" s="63"/>
      <c r="F13" s="58" t="s">
        <v>3118</v>
      </c>
      <c r="G13" s="132">
        <f>SUMIF(D16:D121,"Yes",G16:G121)</f>
        <v>3151.9300000000003</v>
      </c>
    </row>
    <row r="14" spans="2:8" ht="72">
      <c r="B14" s="39" t="s">
        <v>2586</v>
      </c>
      <c r="C14" s="40" t="s">
        <v>2589</v>
      </c>
      <c r="D14" s="40" t="s">
        <v>3436</v>
      </c>
      <c r="E14" s="40" t="str">
        <f>E8</f>
        <v>AAFTE 2022-23 as of March 2023</v>
      </c>
      <c r="F14" s="40" t="s">
        <v>3319</v>
      </c>
      <c r="G14" s="40" t="s">
        <v>3320</v>
      </c>
      <c r="H14" s="41" t="s">
        <v>3321</v>
      </c>
    </row>
    <row r="15" spans="2:8" ht="18" customHeight="1">
      <c r="B15" s="48"/>
      <c r="C15" s="49" t="s">
        <v>2751</v>
      </c>
      <c r="D15" s="50"/>
      <c r="E15" s="52">
        <f>SUMIFS(E16:E121,D16:D121,"Yes")</f>
        <v>3151.9300000000003</v>
      </c>
      <c r="F15" s="59"/>
      <c r="G15" s="70">
        <f>SUM(G16:G121)</f>
        <v>3151.9300000000003</v>
      </c>
      <c r="H15" s="60">
        <f>SUMIF($D$16:$D$121,"&lt;&gt;0",H16:H121)</f>
        <v>960598.32000000018</v>
      </c>
    </row>
    <row r="16" spans="2:8">
      <c r="B16" s="45">
        <f t="array" ref="B16">IFERROR(INDEX('HP Schools Calculation'!$C$10:$C$2362,SMALL(IF('HP Schools Calculation'!$A$10:$A$2362=Summary!$B$9,ROW('HP Schools Calculation'!$C$10:$C$2362)-ROW('HP Schools Calculation'!C$10)+1),ROWS('HP Schools Calculation'!C$10:C10))),"")</f>
        <v>2834</v>
      </c>
      <c r="C16" s="37" t="str">
        <f>_xlfn.IFNA(VLOOKUP($B16,Schools,'HP Schools Calculation'!D$1,0),"")</f>
        <v>A J West Elementary</v>
      </c>
      <c r="D16" s="38" t="str">
        <f>_xlfn.IFNA(VLOOKUP($B16,Schools,'HP Schools Calculation'!E$1,0),"")</f>
        <v>Yes</v>
      </c>
      <c r="E16" s="53">
        <f>_xlfn.IFNA(VLOOKUP($B16,Schools,'HP Schools Calculation'!F$1,0),"")</f>
        <v>307.75</v>
      </c>
      <c r="F16" s="65"/>
      <c r="G16" s="53">
        <f>_xlfn.IFNA(VLOOKUP($B16,Schools,'HP Schools Calculation'!K$1,0),"")</f>
        <v>307.75</v>
      </c>
      <c r="H16" s="60">
        <f>_xlfn.IFNA(VLOOKUP($B16,Schools,'HP Schools Calculation'!X$1,0),"")</f>
        <v>93815.74</v>
      </c>
    </row>
    <row r="17" spans="2:8">
      <c r="B17" s="46">
        <f t="array" ref="B17">IFERROR(INDEX('HP Schools Calculation'!$C$10:$C$2362,SMALL(IF('HP Schools Calculation'!$A$10:$A$2362=Summary!$B$9,ROW('HP Schools Calculation'!$C$10:$C$2362)-ROW('HP Schools Calculation'!C$10)+1),ROWS('HP Schools Calculation'!C$10:C11))),"")</f>
        <v>3216</v>
      </c>
      <c r="C17" t="str">
        <f>_xlfn.IFNA(VLOOKUP($B17,Schools,'HP Schools Calculation'!D$1,0),"")</f>
        <v>Central Park Elementary</v>
      </c>
      <c r="D17" s="34" t="str">
        <f>_xlfn.IFNA(VLOOKUP($B17,Schools,'HP Schools Calculation'!E$1,0),"")</f>
        <v>Yes</v>
      </c>
      <c r="E17" s="54">
        <f>_xlfn.IFNA(VLOOKUP($B17,Schools,'HP Schools Calculation'!F$1,0),"")</f>
        <v>126.43</v>
      </c>
      <c r="F17" s="66"/>
      <c r="G17" s="63">
        <f>_xlfn.IFNA(VLOOKUP($B17,Schools,'HP Schools Calculation'!K$1,0),"")</f>
        <v>126.43</v>
      </c>
      <c r="H17" s="61">
        <f>_xlfn.IFNA(VLOOKUP($B17,Schools,'HP Schools Calculation'!X$1,0),"")</f>
        <v>38544.450000000004</v>
      </c>
    </row>
    <row r="18" spans="2:8">
      <c r="B18" s="46">
        <f t="array" ref="B18">IFERROR(INDEX('HP Schools Calculation'!$C$10:$C$2362,SMALL(IF('HP Schools Calculation'!$A$10:$A$2362=Summary!$B$9,ROW('HP Schools Calculation'!$C$10:$C$2362)-ROW('HP Schools Calculation'!C$10)+1),ROWS('HP Schools Calculation'!C$10:C12))),"")</f>
        <v>5514</v>
      </c>
      <c r="C18" t="str">
        <f>_xlfn.IFNA(VLOOKUP($B18,Schools,'HP Schools Calculation'!D$1,0),"")</f>
        <v>Grays Harbor Academy</v>
      </c>
      <c r="D18" s="34" t="str">
        <f>_xlfn.IFNA(VLOOKUP($B18,Schools,'HP Schools Calculation'!E$1,0),"")</f>
        <v>Yes</v>
      </c>
      <c r="E18" s="54">
        <f>_xlfn.IFNA(VLOOKUP($B18,Schools,'HP Schools Calculation'!F$1,0),"")</f>
        <v>68.59</v>
      </c>
      <c r="F18" s="66"/>
      <c r="G18" s="63">
        <f>_xlfn.IFNA(VLOOKUP($B18,Schools,'HP Schools Calculation'!K$1,0),"")</f>
        <v>68.59</v>
      </c>
      <c r="H18" s="61">
        <f>_xlfn.IFNA(VLOOKUP($B18,Schools,'HP Schools Calculation'!X$1,0),"")</f>
        <v>20882.559999999998</v>
      </c>
    </row>
    <row r="19" spans="2:8">
      <c r="B19" s="46">
        <f t="array" ref="B19">IFERROR(INDEX('HP Schools Calculation'!$C$10:$C$2362,SMALL(IF('HP Schools Calculation'!$A$10:$A$2362=Summary!$B$9,ROW('HP Schools Calculation'!$C$10:$C$2362)-ROW('HP Schools Calculation'!C$10)+1),ROWS('HP Schools Calculation'!C$10:C13))),"")</f>
        <v>3857</v>
      </c>
      <c r="C19" t="str">
        <f>_xlfn.IFNA(VLOOKUP($B19,Schools,'HP Schools Calculation'!D$1,0),"")</f>
        <v>Harbor High School</v>
      </c>
      <c r="D19" s="34" t="str">
        <f>_xlfn.IFNA(VLOOKUP($B19,Schools,'HP Schools Calculation'!E$1,0),"")</f>
        <v>Yes</v>
      </c>
      <c r="E19" s="54">
        <f>_xlfn.IFNA(VLOOKUP($B19,Schools,'HP Schools Calculation'!F$1,0),"")</f>
        <v>127.05000000000001</v>
      </c>
      <c r="F19" s="66"/>
      <c r="G19" s="63">
        <f>_xlfn.IFNA(VLOOKUP($B19,Schools,'HP Schools Calculation'!K$1,0),"")</f>
        <v>127.05000000000001</v>
      </c>
      <c r="H19" s="61">
        <f>_xlfn.IFNA(VLOOKUP($B19,Schools,'HP Schools Calculation'!X$1,0),"")</f>
        <v>38752.230000000003</v>
      </c>
    </row>
    <row r="20" spans="2:8">
      <c r="B20" s="46">
        <f t="array" ref="B20">IFERROR(INDEX('HP Schools Calculation'!$C$10:$C$2362,SMALL(IF('HP Schools Calculation'!$A$10:$A$2362=Summary!$B$9,ROW('HP Schools Calculation'!$C$10:$C$2362)-ROW('HP Schools Calculation'!C$10)+1),ROWS('HP Schools Calculation'!C$10:C14))),"")</f>
        <v>5663</v>
      </c>
      <c r="C20" t="str">
        <f>_xlfn.IFNA(VLOOKUP($B20,Schools,'HP Schools Calculation'!D$1,0),"")</f>
        <v>Harbor Open Doors</v>
      </c>
      <c r="D20" s="34" t="str">
        <f>_xlfn.IFNA(VLOOKUP($B20,Schools,'HP Schools Calculation'!E$1,0),"")</f>
        <v>Yes</v>
      </c>
      <c r="E20" s="54">
        <f>_xlfn.IFNA(VLOOKUP($B20,Schools,'HP Schools Calculation'!F$1,0),"")</f>
        <v>82.85</v>
      </c>
      <c r="F20" s="66"/>
      <c r="G20" s="63">
        <f>_xlfn.IFNA(VLOOKUP($B20,Schools,'HP Schools Calculation'!K$1,0),"")</f>
        <v>82.85</v>
      </c>
      <c r="H20" s="61">
        <f>_xlfn.IFNA(VLOOKUP($B20,Schools,'HP Schools Calculation'!X$1,0),"")</f>
        <v>25246.100000000002</v>
      </c>
    </row>
    <row r="21" spans="2:8">
      <c r="B21" s="46">
        <f t="array" ref="B21">IFERROR(INDEX('HP Schools Calculation'!$C$10:$C$2362,SMALL(IF('HP Schools Calculation'!$A$10:$A$2362=Summary!$B$9,ROW('HP Schools Calculation'!$C$10:$C$2362)-ROW('HP Schools Calculation'!C$10)+1),ROWS('HP Schools Calculation'!C$10:C15))),"")</f>
        <v>3476</v>
      </c>
      <c r="C21" t="str">
        <f>_xlfn.IFNA(VLOOKUP($B21,Schools,'HP Schools Calculation'!D$1,0),"")</f>
        <v>J M Weatherwax High School</v>
      </c>
      <c r="D21" s="34" t="str">
        <f>_xlfn.IFNA(VLOOKUP($B21,Schools,'HP Schools Calculation'!E$1,0),"")</f>
        <v>Yes</v>
      </c>
      <c r="E21" s="54">
        <f>_xlfn.IFNA(VLOOKUP($B21,Schools,'HP Schools Calculation'!F$1,0),"")</f>
        <v>874.75</v>
      </c>
      <c r="F21" s="66"/>
      <c r="G21" s="63">
        <f>_xlfn.IFNA(VLOOKUP($B21,Schools,'HP Schools Calculation'!K$1,0),"")</f>
        <v>874.75</v>
      </c>
      <c r="H21" s="61">
        <f>_xlfn.IFNA(VLOOKUP($B21,Schools,'HP Schools Calculation'!X$1,0),"")</f>
        <v>266590.44</v>
      </c>
    </row>
    <row r="22" spans="2:8">
      <c r="B22" s="46">
        <f t="array" ref="B22">IFERROR(INDEX('HP Schools Calculation'!$C$10:$C$2362,SMALL(IF('HP Schools Calculation'!$A$10:$A$2362=Summary!$B$9,ROW('HP Schools Calculation'!$C$10:$C$2362)-ROW('HP Schools Calculation'!C$10)+1),ROWS('HP Schools Calculation'!C$10:C16))),"")</f>
        <v>2449</v>
      </c>
      <c r="C22" t="str">
        <f>_xlfn.IFNA(VLOOKUP($B22,Schools,'HP Schools Calculation'!D$1,0),"")</f>
        <v>McDermoth Elementary</v>
      </c>
      <c r="D22" s="34" t="str">
        <f>_xlfn.IFNA(VLOOKUP($B22,Schools,'HP Schools Calculation'!E$1,0),"")</f>
        <v>Yes</v>
      </c>
      <c r="E22" s="54">
        <f>_xlfn.IFNA(VLOOKUP($B22,Schools,'HP Schools Calculation'!F$1,0),"")</f>
        <v>285.86</v>
      </c>
      <c r="F22" s="66"/>
      <c r="G22" s="63">
        <f>_xlfn.IFNA(VLOOKUP($B22,Schools,'HP Schools Calculation'!K$1,0),"")</f>
        <v>285.86</v>
      </c>
      <c r="H22" s="61">
        <f>_xlfn.IFNA(VLOOKUP($B22,Schools,'HP Schools Calculation'!X$1,0),"")</f>
        <v>87166.549999999988</v>
      </c>
    </row>
    <row r="23" spans="2:8">
      <c r="B23" s="46">
        <f t="array" ref="B23">IFERROR(INDEX('HP Schools Calculation'!$C$10:$C$2362,SMALL(IF('HP Schools Calculation'!$A$10:$A$2362=Summary!$B$9,ROW('HP Schools Calculation'!$C$10:$C$2362)-ROW('HP Schools Calculation'!C$10)+1),ROWS('HP Schools Calculation'!C$10:C17))),"")</f>
        <v>2305</v>
      </c>
      <c r="C23" t="str">
        <f>_xlfn.IFNA(VLOOKUP($B23,Schools,'HP Schools Calculation'!D$1,0),"")</f>
        <v>Miller Junior High</v>
      </c>
      <c r="D23" s="34" t="str">
        <f>_xlfn.IFNA(VLOOKUP($B23,Schools,'HP Schools Calculation'!E$1,0),"")</f>
        <v>Yes</v>
      </c>
      <c r="E23" s="54">
        <f>_xlfn.IFNA(VLOOKUP($B23,Schools,'HP Schools Calculation'!F$1,0),"")</f>
        <v>717.08</v>
      </c>
      <c r="F23" s="66"/>
      <c r="G23" s="63">
        <f>_xlfn.IFNA(VLOOKUP($B23,Schools,'HP Schools Calculation'!K$1,0),"")</f>
        <v>717.08</v>
      </c>
      <c r="H23" s="61">
        <f>_xlfn.IFNA(VLOOKUP($B23,Schools,'HP Schools Calculation'!X$1,0),"")</f>
        <v>218487.81</v>
      </c>
    </row>
    <row r="24" spans="2:8">
      <c r="B24" s="46">
        <f t="array" ref="B24">IFERROR(INDEX('HP Schools Calculation'!$C$10:$C$2362,SMALL(IF('HP Schools Calculation'!$A$10:$A$2362=Summary!$B$9,ROW('HP Schools Calculation'!$C$10:$C$2362)-ROW('HP Schools Calculation'!C$10)+1),ROWS('HP Schools Calculation'!C$10:C18))),"")</f>
        <v>2763</v>
      </c>
      <c r="C24" t="str">
        <f>_xlfn.IFNA(VLOOKUP($B24,Schools,'HP Schools Calculation'!D$1,0),"")</f>
        <v>Robert Gray Elementary</v>
      </c>
      <c r="D24" s="34" t="str">
        <f>_xlfn.IFNA(VLOOKUP($B24,Schools,'HP Schools Calculation'!E$1,0),"")</f>
        <v>Yes</v>
      </c>
      <c r="E24" s="54">
        <f>_xlfn.IFNA(VLOOKUP($B24,Schools,'HP Schools Calculation'!F$1,0),"")</f>
        <v>257</v>
      </c>
      <c r="F24" s="66"/>
      <c r="G24" s="63">
        <f>_xlfn.IFNA(VLOOKUP($B24,Schools,'HP Schools Calculation'!K$1,0),"")</f>
        <v>257</v>
      </c>
      <c r="H24" s="61">
        <f>_xlfn.IFNA(VLOOKUP($B24,Schools,'HP Schools Calculation'!X$1,0),"")</f>
        <v>78335.62999999999</v>
      </c>
    </row>
    <row r="25" spans="2:8">
      <c r="B25" s="46">
        <f t="array" ref="B25">IFERROR(INDEX('HP Schools Calculation'!$C$10:$C$2362,SMALL(IF('HP Schools Calculation'!$A$10:$A$2362=Summary!$B$9,ROW('HP Schools Calculation'!$C$10:$C$2362)-ROW('HP Schools Calculation'!C$10)+1),ROWS('HP Schools Calculation'!C$10:C19))),"")</f>
        <v>2971</v>
      </c>
      <c r="C25" t="str">
        <f>_xlfn.IFNA(VLOOKUP($B25,Schools,'HP Schools Calculation'!D$1,0),"")</f>
        <v>Stevens Elementary School</v>
      </c>
      <c r="D25" s="34" t="str">
        <f>_xlfn.IFNA(VLOOKUP($B25,Schools,'HP Schools Calculation'!E$1,0),"")</f>
        <v>Yes</v>
      </c>
      <c r="E25" s="54">
        <f>_xlfn.IFNA(VLOOKUP($B25,Schools,'HP Schools Calculation'!F$1,0),"")</f>
        <v>304.57</v>
      </c>
      <c r="F25" s="66"/>
      <c r="G25" s="63">
        <f>_xlfn.IFNA(VLOOKUP($B25,Schools,'HP Schools Calculation'!K$1,0),"")</f>
        <v>304.57</v>
      </c>
      <c r="H25" s="61">
        <f>_xlfn.IFNA(VLOOKUP($B25,Schools,'HP Schools Calculation'!X$1,0),"")</f>
        <v>92776.810000000012</v>
      </c>
    </row>
    <row r="26" spans="2:8">
      <c r="B26" s="46">
        <f t="array" ref="B26">IFERROR(INDEX('HP Schools Calculation'!$C$10:$C$2362,SMALL(IF('HP Schools Calculation'!$A$10:$A$2362=Summary!$B$9,ROW('HP Schools Calculation'!$C$10:$C$2362)-ROW('HP Schools Calculation'!C$10)+1),ROWS('HP Schools Calculation'!C$10:C20))),"")</f>
        <v>5208</v>
      </c>
      <c r="C26" t="str">
        <f>_xlfn.IFNA(VLOOKUP($B26,Schools,'HP Schools Calculation'!D$1,0),"")</f>
        <v>Twin Harbors - A Branch of New Market Skills Center</v>
      </c>
      <c r="D26" s="34" t="str">
        <f>_xlfn.IFNA(VLOOKUP($B26,Schools,'HP Schools Calculation'!E$1,0),"")</f>
        <v>No</v>
      </c>
      <c r="E26" s="54">
        <f>_xlfn.IFNA(VLOOKUP($B26,Schools,'HP Schools Calculation'!F$1,0),"")</f>
        <v>25.9</v>
      </c>
      <c r="F26" s="66"/>
      <c r="G26" s="63">
        <f>_xlfn.IFNA(VLOOKUP($B26,Schools,'HP Schools Calculation'!K$1,0),"")</f>
        <v>0</v>
      </c>
      <c r="H26" s="61">
        <f>_xlfn.IFNA(VLOOKUP($B26,Schools,'HP Schools Calculation'!X$1,0),"")</f>
        <v>0</v>
      </c>
    </row>
    <row r="27" spans="2:8">
      <c r="B27" s="46" t="str">
        <f t="array" ref="B27">IFERROR(INDEX('HP Schools Calculation'!$C$10:$C$2362,SMALL(IF('HP Schools Calculation'!$A$10:$A$2362=Summary!$B$9,ROW('HP Schools Calculation'!$C$10:$C$2362)-ROW('HP Schools Calculation'!C$10)+1),ROWS('HP Schools Calculation'!C$10:C21))),"")</f>
        <v/>
      </c>
      <c r="C27" t="str">
        <f>_xlfn.IFNA(VLOOKUP($B27,Schools,'HP Schools Calculation'!D$1,0),"")</f>
        <v/>
      </c>
      <c r="D27" s="34" t="str">
        <f>_xlfn.IFNA(VLOOKUP($B27,Schools,'HP Schools Calculation'!E$1,0),"")</f>
        <v/>
      </c>
      <c r="E27" s="54" t="str">
        <f>_xlfn.IFNA(VLOOKUP($B27,Schools,'HP Schools Calculation'!F$1,0),"")</f>
        <v/>
      </c>
      <c r="F27" s="66"/>
      <c r="G27" s="63" t="str">
        <f>_xlfn.IFNA(VLOOKUP($B27,Schools,'HP Schools Calculation'!K$1,0),"")</f>
        <v/>
      </c>
      <c r="H27" s="61" t="str">
        <f>_xlfn.IFNA(VLOOKUP($B27,Schools,'HP Schools Calculation'!X$1,0),"")</f>
        <v/>
      </c>
    </row>
    <row r="28" spans="2:8">
      <c r="B28" s="46" t="str">
        <f t="array" ref="B28">IFERROR(INDEX('HP Schools Calculation'!$C$10:$C$2362,SMALL(IF('HP Schools Calculation'!$A$10:$A$2362=Summary!$B$9,ROW('HP Schools Calculation'!$C$10:$C$2362)-ROW('HP Schools Calculation'!C$10)+1),ROWS('HP Schools Calculation'!C$10:C22))),"")</f>
        <v/>
      </c>
      <c r="C28" t="str">
        <f>_xlfn.IFNA(VLOOKUP($B28,Schools,'HP Schools Calculation'!D$1,0),"")</f>
        <v/>
      </c>
      <c r="D28" s="34" t="str">
        <f>_xlfn.IFNA(VLOOKUP($B28,Schools,'HP Schools Calculation'!E$1,0),"")</f>
        <v/>
      </c>
      <c r="E28" s="54" t="str">
        <f>_xlfn.IFNA(VLOOKUP($B28,Schools,'HP Schools Calculation'!F$1,0),"")</f>
        <v/>
      </c>
      <c r="F28" s="66"/>
      <c r="G28" s="63" t="str">
        <f>_xlfn.IFNA(VLOOKUP($B28,Schools,'HP Schools Calculation'!K$1,0),"")</f>
        <v/>
      </c>
      <c r="H28" s="61" t="str">
        <f>_xlfn.IFNA(VLOOKUP($B28,Schools,'HP Schools Calculation'!X$1,0),"")</f>
        <v/>
      </c>
    </row>
    <row r="29" spans="2:8">
      <c r="B29" s="46" t="str">
        <f t="array" ref="B29">IFERROR(INDEX('HP Schools Calculation'!$C$10:$C$2362,SMALL(IF('HP Schools Calculation'!$A$10:$A$2362=Summary!$B$9,ROW('HP Schools Calculation'!$C$10:$C$2362)-ROW('HP Schools Calculation'!C$10)+1),ROWS('HP Schools Calculation'!C$10:C23))),"")</f>
        <v/>
      </c>
      <c r="C29" t="str">
        <f>_xlfn.IFNA(VLOOKUP($B29,Schools,'HP Schools Calculation'!D$1,0),"")</f>
        <v/>
      </c>
      <c r="D29" s="34" t="str">
        <f>_xlfn.IFNA(VLOOKUP($B29,Schools,'HP Schools Calculation'!E$1,0),"")</f>
        <v/>
      </c>
      <c r="E29" s="54" t="str">
        <f>_xlfn.IFNA(VLOOKUP($B29,Schools,'HP Schools Calculation'!F$1,0),"")</f>
        <v/>
      </c>
      <c r="F29" s="66"/>
      <c r="G29" s="63" t="str">
        <f>_xlfn.IFNA(VLOOKUP($B29,Schools,'HP Schools Calculation'!K$1,0),"")</f>
        <v/>
      </c>
      <c r="H29" s="61" t="str">
        <f>_xlfn.IFNA(VLOOKUP($B29,Schools,'HP Schools Calculation'!X$1,0),"")</f>
        <v/>
      </c>
    </row>
    <row r="30" spans="2:8">
      <c r="B30" s="46" t="str">
        <f t="array" ref="B30">IFERROR(INDEX('HP Schools Calculation'!$C$10:$C$2362,SMALL(IF('HP Schools Calculation'!$A$10:$A$2362=Summary!$B$9,ROW('HP Schools Calculation'!$C$10:$C$2362)-ROW('HP Schools Calculation'!C$10)+1),ROWS('HP Schools Calculation'!C$10:C24))),"")</f>
        <v/>
      </c>
      <c r="C30" t="str">
        <f>_xlfn.IFNA(VLOOKUP($B30,Schools,'HP Schools Calculation'!D$1,0),"")</f>
        <v/>
      </c>
      <c r="D30" s="34" t="str">
        <f>_xlfn.IFNA(VLOOKUP($B30,Schools,'HP Schools Calculation'!E$1,0),"")</f>
        <v/>
      </c>
      <c r="E30" s="54" t="str">
        <f>_xlfn.IFNA(VLOOKUP($B30,Schools,'HP Schools Calculation'!F$1,0),"")</f>
        <v/>
      </c>
      <c r="F30" s="66"/>
      <c r="G30" s="63" t="str">
        <f>_xlfn.IFNA(VLOOKUP($B30,Schools,'HP Schools Calculation'!K$1,0),"")</f>
        <v/>
      </c>
      <c r="H30" s="61" t="str">
        <f>_xlfn.IFNA(VLOOKUP($B30,Schools,'HP Schools Calculation'!X$1,0),"")</f>
        <v/>
      </c>
    </row>
    <row r="31" spans="2:8">
      <c r="B31" s="46" t="str">
        <f t="array" ref="B31">IFERROR(INDEX('HP Schools Calculation'!$C$10:$C$2362,SMALL(IF('HP Schools Calculation'!$A$10:$A$2362=Summary!$B$9,ROW('HP Schools Calculation'!$C$10:$C$2362)-ROW('HP Schools Calculation'!C$10)+1),ROWS('HP Schools Calculation'!C$10:C25))),"")</f>
        <v/>
      </c>
      <c r="C31" t="str">
        <f>_xlfn.IFNA(VLOOKUP($B31,Schools,'HP Schools Calculation'!D$1,0),"")</f>
        <v/>
      </c>
      <c r="D31" s="34" t="str">
        <f>_xlfn.IFNA(VLOOKUP($B31,Schools,'HP Schools Calculation'!E$1,0),"")</f>
        <v/>
      </c>
      <c r="E31" s="54" t="str">
        <f>_xlfn.IFNA(VLOOKUP($B31,Schools,'HP Schools Calculation'!F$1,0),"")</f>
        <v/>
      </c>
      <c r="F31" s="66"/>
      <c r="G31" s="63" t="str">
        <f>_xlfn.IFNA(VLOOKUP($B31,Schools,'HP Schools Calculation'!K$1,0),"")</f>
        <v/>
      </c>
      <c r="H31" s="61" t="str">
        <f>_xlfn.IFNA(VLOOKUP($B31,Schools,'HP Schools Calculation'!X$1,0),"")</f>
        <v/>
      </c>
    </row>
    <row r="32" spans="2:8">
      <c r="B32" s="46" t="str">
        <f t="array" ref="B32">IFERROR(INDEX('HP Schools Calculation'!$C$10:$C$2362,SMALL(IF('HP Schools Calculation'!$A$10:$A$2362=Summary!$B$9,ROW('HP Schools Calculation'!$C$10:$C$2362)-ROW('HP Schools Calculation'!C$10)+1),ROWS('HP Schools Calculation'!C$10:C26))),"")</f>
        <v/>
      </c>
      <c r="C32" t="str">
        <f>_xlfn.IFNA(VLOOKUP($B32,Schools,'HP Schools Calculation'!D$1,0),"")</f>
        <v/>
      </c>
      <c r="D32" s="34" t="str">
        <f>_xlfn.IFNA(VLOOKUP($B32,Schools,'HP Schools Calculation'!E$1,0),"")</f>
        <v/>
      </c>
      <c r="E32" s="54" t="str">
        <f>_xlfn.IFNA(VLOOKUP($B32,Schools,'HP Schools Calculation'!F$1,0),"")</f>
        <v/>
      </c>
      <c r="F32" s="66"/>
      <c r="G32" s="63" t="str">
        <f>_xlfn.IFNA(VLOOKUP($B32,Schools,'HP Schools Calculation'!K$1,0),"")</f>
        <v/>
      </c>
      <c r="H32" s="61" t="str">
        <f>_xlfn.IFNA(VLOOKUP($B32,Schools,'HP Schools Calculation'!X$1,0),"")</f>
        <v/>
      </c>
    </row>
    <row r="33" spans="2:8">
      <c r="B33" s="46" t="str">
        <f t="array" ref="B33">IFERROR(INDEX('HP Schools Calculation'!$C$10:$C$2362,SMALL(IF('HP Schools Calculation'!$A$10:$A$2362=Summary!$B$9,ROW('HP Schools Calculation'!$C$10:$C$2362)-ROW('HP Schools Calculation'!C$10)+1),ROWS('HP Schools Calculation'!C$10:C27))),"")</f>
        <v/>
      </c>
      <c r="C33" t="str">
        <f>_xlfn.IFNA(VLOOKUP($B33,Schools,'HP Schools Calculation'!D$1,0),"")</f>
        <v/>
      </c>
      <c r="D33" s="34" t="str">
        <f>_xlfn.IFNA(VLOOKUP($B33,Schools,'HP Schools Calculation'!E$1,0),"")</f>
        <v/>
      </c>
      <c r="E33" s="54" t="str">
        <f>_xlfn.IFNA(VLOOKUP($B33,Schools,'HP Schools Calculation'!F$1,0),"")</f>
        <v/>
      </c>
      <c r="F33" s="66"/>
      <c r="G33" s="63" t="str">
        <f>_xlfn.IFNA(VLOOKUP($B33,Schools,'HP Schools Calculation'!K$1,0),"")</f>
        <v/>
      </c>
      <c r="H33" s="61" t="str">
        <f>_xlfn.IFNA(VLOOKUP($B33,Schools,'HP Schools Calculation'!X$1,0),"")</f>
        <v/>
      </c>
    </row>
    <row r="34" spans="2:8">
      <c r="B34" s="46" t="str">
        <f t="array" ref="B34">IFERROR(INDEX('HP Schools Calculation'!$C$10:$C$2362,SMALL(IF('HP Schools Calculation'!$A$10:$A$2362=Summary!$B$9,ROW('HP Schools Calculation'!$C$10:$C$2362)-ROW('HP Schools Calculation'!C$10)+1),ROWS('HP Schools Calculation'!C$10:C28))),"")</f>
        <v/>
      </c>
      <c r="C34" t="str">
        <f>_xlfn.IFNA(VLOOKUP($B34,Schools,'HP Schools Calculation'!D$1,0),"")</f>
        <v/>
      </c>
      <c r="D34" s="34" t="str">
        <f>_xlfn.IFNA(VLOOKUP($B34,Schools,'HP Schools Calculation'!E$1,0),"")</f>
        <v/>
      </c>
      <c r="E34" s="54" t="str">
        <f>_xlfn.IFNA(VLOOKUP($B34,Schools,'HP Schools Calculation'!F$1,0),"")</f>
        <v/>
      </c>
      <c r="F34" s="66"/>
      <c r="G34" s="63" t="str">
        <f>_xlfn.IFNA(VLOOKUP($B34,Schools,'HP Schools Calculation'!K$1,0),"")</f>
        <v/>
      </c>
      <c r="H34" s="61" t="str">
        <f>_xlfn.IFNA(VLOOKUP($B34,Schools,'HP Schools Calculation'!X$1,0),"")</f>
        <v/>
      </c>
    </row>
    <row r="35" spans="2:8">
      <c r="B35" s="46" t="str">
        <f t="array" ref="B35">IFERROR(INDEX('HP Schools Calculation'!$C$10:$C$2362,SMALL(IF('HP Schools Calculation'!$A$10:$A$2362=Summary!$B$9,ROW('HP Schools Calculation'!$C$10:$C$2362)-ROW('HP Schools Calculation'!C$10)+1),ROWS('HP Schools Calculation'!C$10:C29))),"")</f>
        <v/>
      </c>
      <c r="C35" t="str">
        <f>_xlfn.IFNA(VLOOKUP($B35,Schools,'HP Schools Calculation'!D$1,0),"")</f>
        <v/>
      </c>
      <c r="D35" s="34" t="str">
        <f>_xlfn.IFNA(VLOOKUP($B35,Schools,'HP Schools Calculation'!E$1,0),"")</f>
        <v/>
      </c>
      <c r="E35" s="54" t="str">
        <f>_xlfn.IFNA(VLOOKUP($B35,Schools,'HP Schools Calculation'!F$1,0),"")</f>
        <v/>
      </c>
      <c r="F35" s="66"/>
      <c r="G35" s="63" t="str">
        <f>_xlfn.IFNA(VLOOKUP($B35,Schools,'HP Schools Calculation'!K$1,0),"")</f>
        <v/>
      </c>
      <c r="H35" s="61" t="str">
        <f>_xlfn.IFNA(VLOOKUP($B35,Schools,'HP Schools Calculation'!X$1,0),"")</f>
        <v/>
      </c>
    </row>
    <row r="36" spans="2:8">
      <c r="B36" s="46" t="str">
        <f t="array" ref="B36">IFERROR(INDEX('HP Schools Calculation'!$C$10:$C$2362,SMALL(IF('HP Schools Calculation'!$A$10:$A$2362=Summary!$B$9,ROW('HP Schools Calculation'!$C$10:$C$2362)-ROW('HP Schools Calculation'!C$10)+1),ROWS('HP Schools Calculation'!C$10:C30))),"")</f>
        <v/>
      </c>
      <c r="C36" t="str">
        <f>_xlfn.IFNA(VLOOKUP($B36,Schools,'HP Schools Calculation'!D$1,0),"")</f>
        <v/>
      </c>
      <c r="D36" s="34" t="str">
        <f>_xlfn.IFNA(VLOOKUP($B36,Schools,'HP Schools Calculation'!E$1,0),"")</f>
        <v/>
      </c>
      <c r="E36" s="54" t="str">
        <f>_xlfn.IFNA(VLOOKUP($B36,Schools,'HP Schools Calculation'!F$1,0),"")</f>
        <v/>
      </c>
      <c r="F36" s="66"/>
      <c r="G36" s="63" t="str">
        <f>_xlfn.IFNA(VLOOKUP($B36,Schools,'HP Schools Calculation'!K$1,0),"")</f>
        <v/>
      </c>
      <c r="H36" s="61" t="str">
        <f>_xlfn.IFNA(VLOOKUP($B36,Schools,'HP Schools Calculation'!X$1,0),"")</f>
        <v/>
      </c>
    </row>
    <row r="37" spans="2:8">
      <c r="B37" s="46" t="str">
        <f t="array" ref="B37">IFERROR(INDEX('HP Schools Calculation'!$C$10:$C$2362,SMALL(IF('HP Schools Calculation'!$A$10:$A$2362=Summary!$B$9,ROW('HP Schools Calculation'!$C$10:$C$2362)-ROW('HP Schools Calculation'!C$10)+1),ROWS('HP Schools Calculation'!C$10:C31))),"")</f>
        <v/>
      </c>
      <c r="C37" t="str">
        <f>_xlfn.IFNA(VLOOKUP($B37,Schools,'HP Schools Calculation'!D$1,0),"")</f>
        <v/>
      </c>
      <c r="D37" s="34" t="str">
        <f>_xlfn.IFNA(VLOOKUP($B37,Schools,'HP Schools Calculation'!E$1,0),"")</f>
        <v/>
      </c>
      <c r="E37" s="54" t="str">
        <f>_xlfn.IFNA(VLOOKUP($B37,Schools,'HP Schools Calculation'!F$1,0),"")</f>
        <v/>
      </c>
      <c r="F37" s="66"/>
      <c r="G37" s="63" t="str">
        <f>_xlfn.IFNA(VLOOKUP($B37,Schools,'HP Schools Calculation'!K$1,0),"")</f>
        <v/>
      </c>
      <c r="H37" s="61" t="str">
        <f>_xlfn.IFNA(VLOOKUP($B37,Schools,'HP Schools Calculation'!X$1,0),"")</f>
        <v/>
      </c>
    </row>
    <row r="38" spans="2:8">
      <c r="B38" s="46" t="str">
        <f t="array" ref="B38">IFERROR(INDEX('HP Schools Calculation'!$C$10:$C$2362,SMALL(IF('HP Schools Calculation'!$A$10:$A$2362=Summary!$B$9,ROW('HP Schools Calculation'!$C$10:$C$2362)-ROW('HP Schools Calculation'!C$10)+1),ROWS('HP Schools Calculation'!C$10:C32))),"")</f>
        <v/>
      </c>
      <c r="C38" t="str">
        <f>_xlfn.IFNA(VLOOKUP($B38,Schools,'HP Schools Calculation'!D$1,0),"")</f>
        <v/>
      </c>
      <c r="D38" s="34" t="str">
        <f>_xlfn.IFNA(VLOOKUP($B38,Schools,'HP Schools Calculation'!E$1,0),"")</f>
        <v/>
      </c>
      <c r="E38" s="54" t="str">
        <f>_xlfn.IFNA(VLOOKUP($B38,Schools,'HP Schools Calculation'!F$1,0),"")</f>
        <v/>
      </c>
      <c r="F38" s="66"/>
      <c r="G38" s="63" t="str">
        <f>_xlfn.IFNA(VLOOKUP($B38,Schools,'HP Schools Calculation'!K$1,0),"")</f>
        <v/>
      </c>
      <c r="H38" s="61" t="str">
        <f>_xlfn.IFNA(VLOOKUP($B38,Schools,'HP Schools Calculation'!X$1,0),"")</f>
        <v/>
      </c>
    </row>
    <row r="39" spans="2:8">
      <c r="B39" s="46" t="str">
        <f t="array" ref="B39">IFERROR(INDEX('HP Schools Calculation'!$C$10:$C$2362,SMALL(IF('HP Schools Calculation'!$A$10:$A$2362=Summary!$B$9,ROW('HP Schools Calculation'!$C$10:$C$2362)-ROW('HP Schools Calculation'!C$10)+1),ROWS('HP Schools Calculation'!C$10:C33))),"")</f>
        <v/>
      </c>
      <c r="C39" t="str">
        <f>_xlfn.IFNA(VLOOKUP($B39,Schools,'HP Schools Calculation'!D$1,0),"")</f>
        <v/>
      </c>
      <c r="D39" s="34" t="str">
        <f>_xlfn.IFNA(VLOOKUP($B39,Schools,'HP Schools Calculation'!E$1,0),"")</f>
        <v/>
      </c>
      <c r="E39" s="54" t="str">
        <f>_xlfn.IFNA(VLOOKUP($B39,Schools,'HP Schools Calculation'!F$1,0),"")</f>
        <v/>
      </c>
      <c r="F39" s="66"/>
      <c r="G39" s="63" t="str">
        <f>_xlfn.IFNA(VLOOKUP($B39,Schools,'HP Schools Calculation'!K$1,0),"")</f>
        <v/>
      </c>
      <c r="H39" s="61" t="str">
        <f>_xlfn.IFNA(VLOOKUP($B39,Schools,'HP Schools Calculation'!X$1,0),"")</f>
        <v/>
      </c>
    </row>
    <row r="40" spans="2:8">
      <c r="B40" s="46" t="str">
        <f t="array" ref="B40">IFERROR(INDEX('HP Schools Calculation'!$C$10:$C$2362,SMALL(IF('HP Schools Calculation'!$A$10:$A$2362=Summary!$B$9,ROW('HP Schools Calculation'!$C$10:$C$2362)-ROW('HP Schools Calculation'!C$10)+1),ROWS('HP Schools Calculation'!C$10:C34))),"")</f>
        <v/>
      </c>
      <c r="C40" t="str">
        <f>_xlfn.IFNA(VLOOKUP($B40,Schools,'HP Schools Calculation'!D$1,0),"")</f>
        <v/>
      </c>
      <c r="D40" s="34" t="str">
        <f>_xlfn.IFNA(VLOOKUP($B40,Schools,'HP Schools Calculation'!E$1,0),"")</f>
        <v/>
      </c>
      <c r="E40" s="54" t="str">
        <f>_xlfn.IFNA(VLOOKUP($B40,Schools,'HP Schools Calculation'!F$1,0),"")</f>
        <v/>
      </c>
      <c r="F40" s="66"/>
      <c r="G40" s="63" t="str">
        <f>_xlfn.IFNA(VLOOKUP($B40,Schools,'HP Schools Calculation'!K$1,0),"")</f>
        <v/>
      </c>
      <c r="H40" s="61" t="str">
        <f>_xlfn.IFNA(VLOOKUP($B40,Schools,'HP Schools Calculation'!X$1,0),"")</f>
        <v/>
      </c>
    </row>
    <row r="41" spans="2:8">
      <c r="B41" s="46" t="str">
        <f t="array" ref="B41">IFERROR(INDEX('HP Schools Calculation'!$C$10:$C$2362,SMALL(IF('HP Schools Calculation'!$A$10:$A$2362=Summary!$B$9,ROW('HP Schools Calculation'!$C$10:$C$2362)-ROW('HP Schools Calculation'!C$10)+1),ROWS('HP Schools Calculation'!C$10:C35))),"")</f>
        <v/>
      </c>
      <c r="C41" t="str">
        <f>_xlfn.IFNA(VLOOKUP($B41,Schools,'HP Schools Calculation'!D$1,0),"")</f>
        <v/>
      </c>
      <c r="D41" s="34" t="str">
        <f>_xlfn.IFNA(VLOOKUP($B41,Schools,'HP Schools Calculation'!E$1,0),"")</f>
        <v/>
      </c>
      <c r="E41" s="54" t="str">
        <f>_xlfn.IFNA(VLOOKUP($B41,Schools,'HP Schools Calculation'!F$1,0),"")</f>
        <v/>
      </c>
      <c r="F41" s="66"/>
      <c r="G41" s="63" t="str">
        <f>_xlfn.IFNA(VLOOKUP($B41,Schools,'HP Schools Calculation'!K$1,0),"")</f>
        <v/>
      </c>
      <c r="H41" s="61" t="str">
        <f>_xlfn.IFNA(VLOOKUP($B41,Schools,'HP Schools Calculation'!X$1,0),"")</f>
        <v/>
      </c>
    </row>
    <row r="42" spans="2:8">
      <c r="B42" s="46" t="str">
        <f t="array" ref="B42">IFERROR(INDEX('HP Schools Calculation'!$C$10:$C$2362,SMALL(IF('HP Schools Calculation'!$A$10:$A$2362=Summary!$B$9,ROW('HP Schools Calculation'!$C$10:$C$2362)-ROW('HP Schools Calculation'!C$10)+1),ROWS('HP Schools Calculation'!C$10:C36))),"")</f>
        <v/>
      </c>
      <c r="C42" t="str">
        <f>_xlfn.IFNA(VLOOKUP($B42,Schools,'HP Schools Calculation'!D$1,0),"")</f>
        <v/>
      </c>
      <c r="D42" s="34" t="str">
        <f>_xlfn.IFNA(VLOOKUP($B42,Schools,'HP Schools Calculation'!E$1,0),"")</f>
        <v/>
      </c>
      <c r="E42" s="54" t="str">
        <f>_xlfn.IFNA(VLOOKUP($B42,Schools,'HP Schools Calculation'!F$1,0),"")</f>
        <v/>
      </c>
      <c r="F42" s="66"/>
      <c r="G42" s="63" t="str">
        <f>_xlfn.IFNA(VLOOKUP($B42,Schools,'HP Schools Calculation'!K$1,0),"")</f>
        <v/>
      </c>
      <c r="H42" s="61" t="str">
        <f>_xlfn.IFNA(VLOOKUP($B42,Schools,'HP Schools Calculation'!X$1,0),"")</f>
        <v/>
      </c>
    </row>
    <row r="43" spans="2:8">
      <c r="B43" s="46" t="str">
        <f t="array" ref="B43">IFERROR(INDEX('HP Schools Calculation'!$C$10:$C$2362,SMALL(IF('HP Schools Calculation'!$A$10:$A$2362=Summary!$B$9,ROW('HP Schools Calculation'!$C$10:$C$2362)-ROW('HP Schools Calculation'!C$10)+1),ROWS('HP Schools Calculation'!C$10:C37))),"")</f>
        <v/>
      </c>
      <c r="C43" t="str">
        <f>_xlfn.IFNA(VLOOKUP($B43,Schools,'HP Schools Calculation'!D$1,0),"")</f>
        <v/>
      </c>
      <c r="D43" s="34" t="str">
        <f>_xlfn.IFNA(VLOOKUP($B43,Schools,'HP Schools Calculation'!E$1,0),"")</f>
        <v/>
      </c>
      <c r="E43" s="54" t="str">
        <f>_xlfn.IFNA(VLOOKUP($B43,Schools,'HP Schools Calculation'!F$1,0),"")</f>
        <v/>
      </c>
      <c r="F43" s="66"/>
      <c r="G43" s="63" t="str">
        <f>_xlfn.IFNA(VLOOKUP($B43,Schools,'HP Schools Calculation'!K$1,0),"")</f>
        <v/>
      </c>
      <c r="H43" s="61" t="str">
        <f>_xlfn.IFNA(VLOOKUP($B43,Schools,'HP Schools Calculation'!X$1,0),"")</f>
        <v/>
      </c>
    </row>
    <row r="44" spans="2:8">
      <c r="B44" s="46" t="str">
        <f t="array" ref="B44">IFERROR(INDEX('HP Schools Calculation'!$C$10:$C$2362,SMALL(IF('HP Schools Calculation'!$A$10:$A$2362=Summary!$B$9,ROW('HP Schools Calculation'!$C$10:$C$2362)-ROW('HP Schools Calculation'!C$10)+1),ROWS('HP Schools Calculation'!C$10:C38))),"")</f>
        <v/>
      </c>
      <c r="C44" t="str">
        <f>_xlfn.IFNA(VLOOKUP($B44,Schools,'HP Schools Calculation'!D$1,0),"")</f>
        <v/>
      </c>
      <c r="D44" s="34" t="str">
        <f>_xlfn.IFNA(VLOOKUP($B44,Schools,'HP Schools Calculation'!E$1,0),"")</f>
        <v/>
      </c>
      <c r="E44" s="54" t="str">
        <f>_xlfn.IFNA(VLOOKUP($B44,Schools,'HP Schools Calculation'!F$1,0),"")</f>
        <v/>
      </c>
      <c r="F44" s="66"/>
      <c r="G44" s="63" t="str">
        <f>_xlfn.IFNA(VLOOKUP($B44,Schools,'HP Schools Calculation'!K$1,0),"")</f>
        <v/>
      </c>
      <c r="H44" s="61" t="str">
        <f>_xlfn.IFNA(VLOOKUP($B44,Schools,'HP Schools Calculation'!X$1,0),"")</f>
        <v/>
      </c>
    </row>
    <row r="45" spans="2:8">
      <c r="B45" s="46" t="str">
        <f t="array" ref="B45">IFERROR(INDEX('HP Schools Calculation'!$C$10:$C$2362,SMALL(IF('HP Schools Calculation'!$A$10:$A$2362=Summary!$B$9,ROW('HP Schools Calculation'!$C$10:$C$2362)-ROW('HP Schools Calculation'!C$10)+1),ROWS('HP Schools Calculation'!C$10:C39))),"")</f>
        <v/>
      </c>
      <c r="C45" t="str">
        <f>_xlfn.IFNA(VLOOKUP($B45,Schools,'HP Schools Calculation'!D$1,0),"")</f>
        <v/>
      </c>
      <c r="D45" s="34" t="str">
        <f>_xlfn.IFNA(VLOOKUP($B45,Schools,'HP Schools Calculation'!E$1,0),"")</f>
        <v/>
      </c>
      <c r="E45" s="54" t="str">
        <f>_xlfn.IFNA(VLOOKUP($B45,Schools,'HP Schools Calculation'!F$1,0),"")</f>
        <v/>
      </c>
      <c r="F45" s="66"/>
      <c r="G45" s="63" t="str">
        <f>_xlfn.IFNA(VLOOKUP($B45,Schools,'HP Schools Calculation'!K$1,0),"")</f>
        <v/>
      </c>
      <c r="H45" s="61" t="str">
        <f>_xlfn.IFNA(VLOOKUP($B45,Schools,'HP Schools Calculation'!X$1,0),"")</f>
        <v/>
      </c>
    </row>
    <row r="46" spans="2:8">
      <c r="B46" s="46" t="str">
        <f t="array" ref="B46">IFERROR(INDEX('HP Schools Calculation'!$C$10:$C$2362,SMALL(IF('HP Schools Calculation'!$A$10:$A$2362=Summary!$B$9,ROW('HP Schools Calculation'!$C$10:$C$2362)-ROW('HP Schools Calculation'!C$10)+1),ROWS('HP Schools Calculation'!C$10:C40))),"")</f>
        <v/>
      </c>
      <c r="C46" t="str">
        <f>_xlfn.IFNA(VLOOKUP($B46,Schools,'HP Schools Calculation'!D$1,0),"")</f>
        <v/>
      </c>
      <c r="D46" s="34" t="str">
        <f>_xlfn.IFNA(VLOOKUP($B46,Schools,'HP Schools Calculation'!E$1,0),"")</f>
        <v/>
      </c>
      <c r="E46" s="54" t="str">
        <f>_xlfn.IFNA(VLOOKUP($B46,Schools,'HP Schools Calculation'!F$1,0),"")</f>
        <v/>
      </c>
      <c r="F46" s="66"/>
      <c r="G46" s="63" t="str">
        <f>_xlfn.IFNA(VLOOKUP($B46,Schools,'HP Schools Calculation'!K$1,0),"")</f>
        <v/>
      </c>
      <c r="H46" s="61" t="str">
        <f>_xlfn.IFNA(VLOOKUP($B46,Schools,'HP Schools Calculation'!X$1,0),"")</f>
        <v/>
      </c>
    </row>
    <row r="47" spans="2:8">
      <c r="B47" s="46" t="str">
        <f t="array" ref="B47">IFERROR(INDEX('HP Schools Calculation'!$C$10:$C$2362,SMALL(IF('HP Schools Calculation'!$A$10:$A$2362=Summary!$B$9,ROW('HP Schools Calculation'!$C$10:$C$2362)-ROW('HP Schools Calculation'!C$10)+1),ROWS('HP Schools Calculation'!C$10:C41))),"")</f>
        <v/>
      </c>
      <c r="C47" t="str">
        <f>_xlfn.IFNA(VLOOKUP($B47,Schools,'HP Schools Calculation'!D$1,0),"")</f>
        <v/>
      </c>
      <c r="D47" s="34" t="str">
        <f>_xlfn.IFNA(VLOOKUP($B47,Schools,'HP Schools Calculation'!E$1,0),"")</f>
        <v/>
      </c>
      <c r="E47" s="54" t="str">
        <f>_xlfn.IFNA(VLOOKUP($B47,Schools,'HP Schools Calculation'!F$1,0),"")</f>
        <v/>
      </c>
      <c r="F47" s="66"/>
      <c r="G47" s="63" t="str">
        <f>_xlfn.IFNA(VLOOKUP($B47,Schools,'HP Schools Calculation'!K$1,0),"")</f>
        <v/>
      </c>
      <c r="H47" s="61" t="str">
        <f>_xlfn.IFNA(VLOOKUP($B47,Schools,'HP Schools Calculation'!X$1,0),"")</f>
        <v/>
      </c>
    </row>
    <row r="48" spans="2:8">
      <c r="B48" s="46" t="str">
        <f t="array" ref="B48">IFERROR(INDEX('HP Schools Calculation'!$C$10:$C$2362,SMALL(IF('HP Schools Calculation'!$A$10:$A$2362=Summary!$B$9,ROW('HP Schools Calculation'!$C$10:$C$2362)-ROW('HP Schools Calculation'!C$10)+1),ROWS('HP Schools Calculation'!C$10:C42))),"")</f>
        <v/>
      </c>
      <c r="C48" t="str">
        <f>_xlfn.IFNA(VLOOKUP($B48,Schools,'HP Schools Calculation'!D$1,0),"")</f>
        <v/>
      </c>
      <c r="D48" s="34" t="str">
        <f>_xlfn.IFNA(VLOOKUP($B48,Schools,'HP Schools Calculation'!E$1,0),"")</f>
        <v/>
      </c>
      <c r="E48" s="54" t="str">
        <f>_xlfn.IFNA(VLOOKUP($B48,Schools,'HP Schools Calculation'!F$1,0),"")</f>
        <v/>
      </c>
      <c r="F48" s="66"/>
      <c r="G48" s="63" t="str">
        <f>_xlfn.IFNA(VLOOKUP($B48,Schools,'HP Schools Calculation'!K$1,0),"")</f>
        <v/>
      </c>
      <c r="H48" s="61" t="str">
        <f>_xlfn.IFNA(VLOOKUP($B48,Schools,'HP Schools Calculation'!X$1,0),"")</f>
        <v/>
      </c>
    </row>
    <row r="49" spans="2:8">
      <c r="B49" s="46" t="str">
        <f t="array" ref="B49">IFERROR(INDEX('HP Schools Calculation'!$C$10:$C$2362,SMALL(IF('HP Schools Calculation'!$A$10:$A$2362=Summary!$B$9,ROW('HP Schools Calculation'!$C$10:$C$2362)-ROW('HP Schools Calculation'!C$10)+1),ROWS('HP Schools Calculation'!C$10:C43))),"")</f>
        <v/>
      </c>
      <c r="C49" t="str">
        <f>_xlfn.IFNA(VLOOKUP($B49,Schools,'HP Schools Calculation'!D$1,0),"")</f>
        <v/>
      </c>
      <c r="D49" s="34" t="str">
        <f>_xlfn.IFNA(VLOOKUP($B49,Schools,'HP Schools Calculation'!E$1,0),"")</f>
        <v/>
      </c>
      <c r="E49" s="54" t="str">
        <f>_xlfn.IFNA(VLOOKUP($B49,Schools,'HP Schools Calculation'!F$1,0),"")</f>
        <v/>
      </c>
      <c r="F49" s="66"/>
      <c r="G49" s="63" t="str">
        <f>_xlfn.IFNA(VLOOKUP($B49,Schools,'HP Schools Calculation'!K$1,0),"")</f>
        <v/>
      </c>
      <c r="H49" s="61" t="str">
        <f>_xlfn.IFNA(VLOOKUP($B49,Schools,'HP Schools Calculation'!X$1,0),"")</f>
        <v/>
      </c>
    </row>
    <row r="50" spans="2:8">
      <c r="B50" s="46" t="str">
        <f t="array" ref="B50">IFERROR(INDEX('HP Schools Calculation'!$C$10:$C$2362,SMALL(IF('HP Schools Calculation'!$A$10:$A$2362=Summary!$B$9,ROW('HP Schools Calculation'!$C$10:$C$2362)-ROW('HP Schools Calculation'!C$10)+1),ROWS('HP Schools Calculation'!C$10:C44))),"")</f>
        <v/>
      </c>
      <c r="C50" t="str">
        <f>_xlfn.IFNA(VLOOKUP($B50,Schools,'HP Schools Calculation'!D$1,0),"")</f>
        <v/>
      </c>
      <c r="D50" s="34" t="str">
        <f>_xlfn.IFNA(VLOOKUP($B50,Schools,'HP Schools Calculation'!E$1,0),"")</f>
        <v/>
      </c>
      <c r="E50" s="54" t="str">
        <f>_xlfn.IFNA(VLOOKUP($B50,Schools,'HP Schools Calculation'!F$1,0),"")</f>
        <v/>
      </c>
      <c r="F50" s="66"/>
      <c r="G50" s="63" t="str">
        <f>_xlfn.IFNA(VLOOKUP($B50,Schools,'HP Schools Calculation'!K$1,0),"")</f>
        <v/>
      </c>
      <c r="H50" s="61" t="str">
        <f>_xlfn.IFNA(VLOOKUP($B50,Schools,'HP Schools Calculation'!X$1,0),"")</f>
        <v/>
      </c>
    </row>
    <row r="51" spans="2:8">
      <c r="B51" s="46" t="str">
        <f t="array" ref="B51">IFERROR(INDEX('HP Schools Calculation'!$C$10:$C$2362,SMALL(IF('HP Schools Calculation'!$A$10:$A$2362=Summary!$B$9,ROW('HP Schools Calculation'!$C$10:$C$2362)-ROW('HP Schools Calculation'!C$10)+1),ROWS('HP Schools Calculation'!C$10:C45))),"")</f>
        <v/>
      </c>
      <c r="C51" t="str">
        <f>_xlfn.IFNA(VLOOKUP($B51,Schools,'HP Schools Calculation'!D$1,0),"")</f>
        <v/>
      </c>
      <c r="D51" s="34" t="str">
        <f>_xlfn.IFNA(VLOOKUP($B51,Schools,'HP Schools Calculation'!E$1,0),"")</f>
        <v/>
      </c>
      <c r="E51" s="54" t="str">
        <f>_xlfn.IFNA(VLOOKUP($B51,Schools,'HP Schools Calculation'!F$1,0),"")</f>
        <v/>
      </c>
      <c r="F51" s="66"/>
      <c r="G51" s="63" t="str">
        <f>_xlfn.IFNA(VLOOKUP($B51,Schools,'HP Schools Calculation'!K$1,0),"")</f>
        <v/>
      </c>
      <c r="H51" s="61" t="str">
        <f>_xlfn.IFNA(VLOOKUP($B51,Schools,'HP Schools Calculation'!X$1,0),"")</f>
        <v/>
      </c>
    </row>
    <row r="52" spans="2:8">
      <c r="B52" s="46" t="str">
        <f t="array" ref="B52">IFERROR(INDEX('HP Schools Calculation'!$C$10:$C$2362,SMALL(IF('HP Schools Calculation'!$A$10:$A$2362=Summary!$B$9,ROW('HP Schools Calculation'!$C$10:$C$2362)-ROW('HP Schools Calculation'!C$10)+1),ROWS('HP Schools Calculation'!C$10:C46))),"")</f>
        <v/>
      </c>
      <c r="C52" t="str">
        <f>_xlfn.IFNA(VLOOKUP($B52,Schools,'HP Schools Calculation'!D$1,0),"")</f>
        <v/>
      </c>
      <c r="D52" s="34" t="str">
        <f>_xlfn.IFNA(VLOOKUP($B52,Schools,'HP Schools Calculation'!E$1,0),"")</f>
        <v/>
      </c>
      <c r="E52" s="54" t="str">
        <f>_xlfn.IFNA(VLOOKUP($B52,Schools,'HP Schools Calculation'!F$1,0),"")</f>
        <v/>
      </c>
      <c r="F52" s="66"/>
      <c r="G52" s="63" t="str">
        <f>_xlfn.IFNA(VLOOKUP($B52,Schools,'HP Schools Calculation'!K$1,0),"")</f>
        <v/>
      </c>
      <c r="H52" s="61" t="str">
        <f>_xlfn.IFNA(VLOOKUP($B52,Schools,'HP Schools Calculation'!X$1,0),"")</f>
        <v/>
      </c>
    </row>
    <row r="53" spans="2:8">
      <c r="B53" s="46" t="str">
        <f t="array" ref="B53">IFERROR(INDEX('HP Schools Calculation'!$C$10:$C$2362,SMALL(IF('HP Schools Calculation'!$A$10:$A$2362=Summary!$B$9,ROW('HP Schools Calculation'!$C$10:$C$2362)-ROW('HP Schools Calculation'!C$10)+1),ROWS('HP Schools Calculation'!C$10:C47))),"")</f>
        <v/>
      </c>
      <c r="C53" t="str">
        <f>_xlfn.IFNA(VLOOKUP($B53,Schools,'HP Schools Calculation'!D$1,0),"")</f>
        <v/>
      </c>
      <c r="D53" s="34" t="str">
        <f>_xlfn.IFNA(VLOOKUP($B53,Schools,'HP Schools Calculation'!E$1,0),"")</f>
        <v/>
      </c>
      <c r="E53" s="54" t="str">
        <f>_xlfn.IFNA(VLOOKUP($B53,Schools,'HP Schools Calculation'!F$1,0),"")</f>
        <v/>
      </c>
      <c r="F53" s="66"/>
      <c r="G53" s="63" t="str">
        <f>_xlfn.IFNA(VLOOKUP($B53,Schools,'HP Schools Calculation'!K$1,0),"")</f>
        <v/>
      </c>
      <c r="H53" s="61" t="str">
        <f>_xlfn.IFNA(VLOOKUP($B53,Schools,'HP Schools Calculation'!X$1,0),"")</f>
        <v/>
      </c>
    </row>
    <row r="54" spans="2:8">
      <c r="B54" s="46" t="str">
        <f t="array" ref="B54">IFERROR(INDEX('HP Schools Calculation'!$C$10:$C$2362,SMALL(IF('HP Schools Calculation'!$A$10:$A$2362=Summary!$B$9,ROW('HP Schools Calculation'!$C$10:$C$2362)-ROW('HP Schools Calculation'!C$10)+1),ROWS('HP Schools Calculation'!C$10:C48))),"")</f>
        <v/>
      </c>
      <c r="C54" t="str">
        <f>_xlfn.IFNA(VLOOKUP($B54,Schools,'HP Schools Calculation'!D$1,0),"")</f>
        <v/>
      </c>
      <c r="D54" s="34" t="str">
        <f>_xlfn.IFNA(VLOOKUP($B54,Schools,'HP Schools Calculation'!E$1,0),"")</f>
        <v/>
      </c>
      <c r="E54" s="54" t="str">
        <f>_xlfn.IFNA(VLOOKUP($B54,Schools,'HP Schools Calculation'!F$1,0),"")</f>
        <v/>
      </c>
      <c r="F54" s="66"/>
      <c r="G54" s="63" t="str">
        <f>_xlfn.IFNA(VLOOKUP($B54,Schools,'HP Schools Calculation'!K$1,0),"")</f>
        <v/>
      </c>
      <c r="H54" s="61" t="str">
        <f>_xlfn.IFNA(VLOOKUP($B54,Schools,'HP Schools Calculation'!X$1,0),"")</f>
        <v/>
      </c>
    </row>
    <row r="55" spans="2:8">
      <c r="B55" s="46" t="str">
        <f t="array" ref="B55">IFERROR(INDEX('HP Schools Calculation'!$C$10:$C$2362,SMALL(IF('HP Schools Calculation'!$A$10:$A$2362=Summary!$B$9,ROW('HP Schools Calculation'!$C$10:$C$2362)-ROW('HP Schools Calculation'!C$10)+1),ROWS('HP Schools Calculation'!C$10:C49))),"")</f>
        <v/>
      </c>
      <c r="C55" t="str">
        <f>_xlfn.IFNA(VLOOKUP($B55,Schools,'HP Schools Calculation'!D$1,0),"")</f>
        <v/>
      </c>
      <c r="D55" s="34" t="str">
        <f>_xlfn.IFNA(VLOOKUP($B55,Schools,'HP Schools Calculation'!E$1,0),"")</f>
        <v/>
      </c>
      <c r="E55" s="54" t="str">
        <f>_xlfn.IFNA(VLOOKUP($B55,Schools,'HP Schools Calculation'!F$1,0),"")</f>
        <v/>
      </c>
      <c r="F55" s="66"/>
      <c r="G55" s="63" t="str">
        <f>_xlfn.IFNA(VLOOKUP($B55,Schools,'HP Schools Calculation'!K$1,0),"")</f>
        <v/>
      </c>
      <c r="H55" s="61" t="str">
        <f>_xlfn.IFNA(VLOOKUP($B55,Schools,'HP Schools Calculation'!X$1,0),"")</f>
        <v/>
      </c>
    </row>
    <row r="56" spans="2:8">
      <c r="B56" s="46" t="str">
        <f t="array" ref="B56">IFERROR(INDEX('HP Schools Calculation'!$C$10:$C$2362,SMALL(IF('HP Schools Calculation'!$A$10:$A$2362=Summary!$B$9,ROW('HP Schools Calculation'!$C$10:$C$2362)-ROW('HP Schools Calculation'!C$10)+1),ROWS('HP Schools Calculation'!C$10:C50))),"")</f>
        <v/>
      </c>
      <c r="C56" t="str">
        <f>_xlfn.IFNA(VLOOKUP($B56,Schools,'HP Schools Calculation'!D$1,0),"")</f>
        <v/>
      </c>
      <c r="D56" s="34" t="str">
        <f>_xlfn.IFNA(VLOOKUP($B56,Schools,'HP Schools Calculation'!E$1,0),"")</f>
        <v/>
      </c>
      <c r="E56" s="54" t="str">
        <f>_xlfn.IFNA(VLOOKUP($B56,Schools,'HP Schools Calculation'!F$1,0),"")</f>
        <v/>
      </c>
      <c r="F56" s="66"/>
      <c r="G56" s="63" t="str">
        <f>_xlfn.IFNA(VLOOKUP($B56,Schools,'HP Schools Calculation'!K$1,0),"")</f>
        <v/>
      </c>
      <c r="H56" s="61" t="str">
        <f>_xlfn.IFNA(VLOOKUP($B56,Schools,'HP Schools Calculation'!X$1,0),"")</f>
        <v/>
      </c>
    </row>
    <row r="57" spans="2:8">
      <c r="B57" s="46" t="str">
        <f t="array" ref="B57">IFERROR(INDEX('HP Schools Calculation'!$C$10:$C$2362,SMALL(IF('HP Schools Calculation'!$A$10:$A$2362=Summary!$B$9,ROW('HP Schools Calculation'!$C$10:$C$2362)-ROW('HP Schools Calculation'!C$10)+1),ROWS('HP Schools Calculation'!C$10:C51))),"")</f>
        <v/>
      </c>
      <c r="C57" t="str">
        <f>_xlfn.IFNA(VLOOKUP($B57,Schools,'HP Schools Calculation'!D$1,0),"")</f>
        <v/>
      </c>
      <c r="D57" s="34" t="str">
        <f>_xlfn.IFNA(VLOOKUP($B57,Schools,'HP Schools Calculation'!E$1,0),"")</f>
        <v/>
      </c>
      <c r="E57" s="54" t="str">
        <f>_xlfn.IFNA(VLOOKUP($B57,Schools,'HP Schools Calculation'!F$1,0),"")</f>
        <v/>
      </c>
      <c r="F57" s="66"/>
      <c r="G57" s="63" t="str">
        <f>_xlfn.IFNA(VLOOKUP($B57,Schools,'HP Schools Calculation'!K$1,0),"")</f>
        <v/>
      </c>
      <c r="H57" s="61" t="str">
        <f>_xlfn.IFNA(VLOOKUP($B57,Schools,'HP Schools Calculation'!X$1,0),"")</f>
        <v/>
      </c>
    </row>
    <row r="58" spans="2:8">
      <c r="B58" s="46" t="str">
        <f t="array" ref="B58">IFERROR(INDEX('HP Schools Calculation'!$C$10:$C$2362,SMALL(IF('HP Schools Calculation'!$A$10:$A$2362=Summary!$B$9,ROW('HP Schools Calculation'!$C$10:$C$2362)-ROW('HP Schools Calculation'!C$10)+1),ROWS('HP Schools Calculation'!C$10:C52))),"")</f>
        <v/>
      </c>
      <c r="C58" t="str">
        <f>_xlfn.IFNA(VLOOKUP($B58,Schools,'HP Schools Calculation'!D$1,0),"")</f>
        <v/>
      </c>
      <c r="D58" s="34" t="str">
        <f>_xlfn.IFNA(VLOOKUP($B58,Schools,'HP Schools Calculation'!E$1,0),"")</f>
        <v/>
      </c>
      <c r="E58" s="54" t="str">
        <f>_xlfn.IFNA(VLOOKUP($B58,Schools,'HP Schools Calculation'!F$1,0),"")</f>
        <v/>
      </c>
      <c r="F58" s="66"/>
      <c r="G58" s="63" t="str">
        <f>_xlfn.IFNA(VLOOKUP($B58,Schools,'HP Schools Calculation'!K$1,0),"")</f>
        <v/>
      </c>
      <c r="H58" s="61" t="str">
        <f>_xlfn.IFNA(VLOOKUP($B58,Schools,'HP Schools Calculation'!X$1,0),"")</f>
        <v/>
      </c>
    </row>
    <row r="59" spans="2:8">
      <c r="B59" s="46" t="str">
        <f t="array" ref="B59">IFERROR(INDEX('HP Schools Calculation'!$C$10:$C$2362,SMALL(IF('HP Schools Calculation'!$A$10:$A$2362=Summary!$B$9,ROW('HP Schools Calculation'!$C$10:$C$2362)-ROW('HP Schools Calculation'!C$10)+1),ROWS('HP Schools Calculation'!C$10:C53))),"")</f>
        <v/>
      </c>
      <c r="C59" t="str">
        <f>_xlfn.IFNA(VLOOKUP($B59,Schools,'HP Schools Calculation'!D$1,0),"")</f>
        <v/>
      </c>
      <c r="D59" s="34" t="str">
        <f>_xlfn.IFNA(VLOOKUP($B59,Schools,'HP Schools Calculation'!E$1,0),"")</f>
        <v/>
      </c>
      <c r="E59" s="54" t="str">
        <f>_xlfn.IFNA(VLOOKUP($B59,Schools,'HP Schools Calculation'!F$1,0),"")</f>
        <v/>
      </c>
      <c r="F59" s="66"/>
      <c r="G59" s="63" t="str">
        <f>_xlfn.IFNA(VLOOKUP($B59,Schools,'HP Schools Calculation'!K$1,0),"")</f>
        <v/>
      </c>
      <c r="H59" s="61" t="str">
        <f>_xlfn.IFNA(VLOOKUP($B59,Schools,'HP Schools Calculation'!X$1,0),"")</f>
        <v/>
      </c>
    </row>
    <row r="60" spans="2:8">
      <c r="B60" s="46" t="str">
        <f t="array" ref="B60">IFERROR(INDEX('HP Schools Calculation'!$C$10:$C$2362,SMALL(IF('HP Schools Calculation'!$A$10:$A$2362=Summary!$B$9,ROW('HP Schools Calculation'!$C$10:$C$2362)-ROW('HP Schools Calculation'!C$10)+1),ROWS('HP Schools Calculation'!C$10:C54))),"")</f>
        <v/>
      </c>
      <c r="C60" t="str">
        <f>_xlfn.IFNA(VLOOKUP($B60,Schools,'HP Schools Calculation'!D$1,0),"")</f>
        <v/>
      </c>
      <c r="D60" s="34" t="str">
        <f>_xlfn.IFNA(VLOOKUP($B60,Schools,'HP Schools Calculation'!E$1,0),"")</f>
        <v/>
      </c>
      <c r="E60" s="54" t="str">
        <f>_xlfn.IFNA(VLOOKUP($B60,Schools,'HP Schools Calculation'!F$1,0),"")</f>
        <v/>
      </c>
      <c r="F60" s="66"/>
      <c r="G60" s="63" t="str">
        <f>_xlfn.IFNA(VLOOKUP($B60,Schools,'HP Schools Calculation'!K$1,0),"")</f>
        <v/>
      </c>
      <c r="H60" s="61" t="str">
        <f>_xlfn.IFNA(VLOOKUP($B60,Schools,'HP Schools Calculation'!X$1,0),"")</f>
        <v/>
      </c>
    </row>
    <row r="61" spans="2:8">
      <c r="B61" s="46" t="str">
        <f t="array" ref="B61">IFERROR(INDEX('HP Schools Calculation'!$C$10:$C$2362,SMALL(IF('HP Schools Calculation'!$A$10:$A$2362=Summary!$B$9,ROW('HP Schools Calculation'!$C$10:$C$2362)-ROW('HP Schools Calculation'!C$10)+1),ROWS('HP Schools Calculation'!C$10:C55))),"")</f>
        <v/>
      </c>
      <c r="C61" t="str">
        <f>_xlfn.IFNA(VLOOKUP($B61,Schools,'HP Schools Calculation'!D$1,0),"")</f>
        <v/>
      </c>
      <c r="D61" s="34" t="str">
        <f>_xlfn.IFNA(VLOOKUP($B61,Schools,'HP Schools Calculation'!E$1,0),"")</f>
        <v/>
      </c>
      <c r="E61" s="54" t="str">
        <f>_xlfn.IFNA(VLOOKUP($B61,Schools,'HP Schools Calculation'!F$1,0),"")</f>
        <v/>
      </c>
      <c r="F61" s="66"/>
      <c r="G61" s="63" t="str">
        <f>_xlfn.IFNA(VLOOKUP($B61,Schools,'HP Schools Calculation'!K$1,0),"")</f>
        <v/>
      </c>
      <c r="H61" s="61" t="str">
        <f>_xlfn.IFNA(VLOOKUP($B61,Schools,'HP Schools Calculation'!X$1,0),"")</f>
        <v/>
      </c>
    </row>
    <row r="62" spans="2:8">
      <c r="B62" s="46" t="str">
        <f t="array" ref="B62">IFERROR(INDEX('HP Schools Calculation'!$C$10:$C$2362,SMALL(IF('HP Schools Calculation'!$A$10:$A$2362=Summary!$B$9,ROW('HP Schools Calculation'!$C$10:$C$2362)-ROW('HP Schools Calculation'!C$10)+1),ROWS('HP Schools Calculation'!C$10:C56))),"")</f>
        <v/>
      </c>
      <c r="C62" t="str">
        <f>_xlfn.IFNA(VLOOKUP($B62,Schools,'HP Schools Calculation'!D$1,0),"")</f>
        <v/>
      </c>
      <c r="D62" s="34" t="str">
        <f>_xlfn.IFNA(VLOOKUP($B62,Schools,'HP Schools Calculation'!E$1,0),"")</f>
        <v/>
      </c>
      <c r="E62" s="54" t="str">
        <f>_xlfn.IFNA(VLOOKUP($B62,Schools,'HP Schools Calculation'!F$1,0),"")</f>
        <v/>
      </c>
      <c r="F62" s="66"/>
      <c r="G62" s="63" t="str">
        <f>_xlfn.IFNA(VLOOKUP($B62,Schools,'HP Schools Calculation'!K$1,0),"")</f>
        <v/>
      </c>
      <c r="H62" s="61" t="str">
        <f>_xlfn.IFNA(VLOOKUP($B62,Schools,'HP Schools Calculation'!X$1,0),"")</f>
        <v/>
      </c>
    </row>
    <row r="63" spans="2:8">
      <c r="B63" s="46" t="str">
        <f t="array" ref="B63">IFERROR(INDEX('HP Schools Calculation'!$C$10:$C$2362,SMALL(IF('HP Schools Calculation'!$A$10:$A$2362=Summary!$B$9,ROW('HP Schools Calculation'!$C$10:$C$2362)-ROW('HP Schools Calculation'!C$10)+1),ROWS('HP Schools Calculation'!C$10:C57))),"")</f>
        <v/>
      </c>
      <c r="C63" t="str">
        <f>_xlfn.IFNA(VLOOKUP($B63,Schools,'HP Schools Calculation'!D$1,0),"")</f>
        <v/>
      </c>
      <c r="D63" s="34" t="str">
        <f>_xlfn.IFNA(VLOOKUP($B63,Schools,'HP Schools Calculation'!E$1,0),"")</f>
        <v/>
      </c>
      <c r="E63" s="54" t="str">
        <f>_xlfn.IFNA(VLOOKUP($B63,Schools,'HP Schools Calculation'!F$1,0),"")</f>
        <v/>
      </c>
      <c r="F63" s="66"/>
      <c r="G63" s="63" t="str">
        <f>_xlfn.IFNA(VLOOKUP($B63,Schools,'HP Schools Calculation'!K$1,0),"")</f>
        <v/>
      </c>
      <c r="H63" s="61" t="str">
        <f>_xlfn.IFNA(VLOOKUP($B63,Schools,'HP Schools Calculation'!X$1,0),"")</f>
        <v/>
      </c>
    </row>
    <row r="64" spans="2:8">
      <c r="B64" s="46" t="str">
        <f t="array" ref="B64">IFERROR(INDEX('HP Schools Calculation'!$C$10:$C$2362,SMALL(IF('HP Schools Calculation'!$A$10:$A$2362=Summary!$B$9,ROW('HP Schools Calculation'!$C$10:$C$2362)-ROW('HP Schools Calculation'!C$10)+1),ROWS('HP Schools Calculation'!C$10:C58))),"")</f>
        <v/>
      </c>
      <c r="C64" t="str">
        <f>_xlfn.IFNA(VLOOKUP($B64,Schools,'HP Schools Calculation'!D$1,0),"")</f>
        <v/>
      </c>
      <c r="D64" s="34" t="str">
        <f>_xlfn.IFNA(VLOOKUP($B64,Schools,'HP Schools Calculation'!E$1,0),"")</f>
        <v/>
      </c>
      <c r="E64" s="54" t="str">
        <f>_xlfn.IFNA(VLOOKUP($B64,Schools,'HP Schools Calculation'!F$1,0),"")</f>
        <v/>
      </c>
      <c r="F64" s="66"/>
      <c r="G64" s="63" t="str">
        <f>_xlfn.IFNA(VLOOKUP($B64,Schools,'HP Schools Calculation'!K$1,0),"")</f>
        <v/>
      </c>
      <c r="H64" s="61" t="str">
        <f>_xlfn.IFNA(VLOOKUP($B64,Schools,'HP Schools Calculation'!X$1,0),"")</f>
        <v/>
      </c>
    </row>
    <row r="65" spans="2:8">
      <c r="B65" s="46" t="str">
        <f t="array" ref="B65">IFERROR(INDEX('HP Schools Calculation'!$C$10:$C$2362,SMALL(IF('HP Schools Calculation'!$A$10:$A$2362=Summary!$B$9,ROW('HP Schools Calculation'!$C$10:$C$2362)-ROW('HP Schools Calculation'!C$10)+1),ROWS('HP Schools Calculation'!C$10:C59))),"")</f>
        <v/>
      </c>
      <c r="C65" t="str">
        <f>_xlfn.IFNA(VLOOKUP($B65,Schools,'HP Schools Calculation'!D$1,0),"")</f>
        <v/>
      </c>
      <c r="D65" s="34" t="str">
        <f>_xlfn.IFNA(VLOOKUP($B65,Schools,'HP Schools Calculation'!E$1,0),"")</f>
        <v/>
      </c>
      <c r="E65" s="54" t="str">
        <f>_xlfn.IFNA(VLOOKUP($B65,Schools,'HP Schools Calculation'!F$1,0),"")</f>
        <v/>
      </c>
      <c r="F65" s="66"/>
      <c r="G65" s="63" t="str">
        <f>_xlfn.IFNA(VLOOKUP($B65,Schools,'HP Schools Calculation'!K$1,0),"")</f>
        <v/>
      </c>
      <c r="H65" s="61" t="str">
        <f>_xlfn.IFNA(VLOOKUP($B65,Schools,'HP Schools Calculation'!X$1,0),"")</f>
        <v/>
      </c>
    </row>
    <row r="66" spans="2:8">
      <c r="B66" s="46" t="str">
        <f t="array" ref="B66">IFERROR(INDEX('HP Schools Calculation'!$C$10:$C$2362,SMALL(IF('HP Schools Calculation'!$A$10:$A$2362=Summary!$B$9,ROW('HP Schools Calculation'!$C$10:$C$2362)-ROW('HP Schools Calculation'!C$10)+1),ROWS('HP Schools Calculation'!C$10:C60))),"")</f>
        <v/>
      </c>
      <c r="C66" t="str">
        <f>_xlfn.IFNA(VLOOKUP($B66,Schools,'HP Schools Calculation'!D$1,0),"")</f>
        <v/>
      </c>
      <c r="D66" s="34" t="str">
        <f>_xlfn.IFNA(VLOOKUP($B66,Schools,'HP Schools Calculation'!E$1,0),"")</f>
        <v/>
      </c>
      <c r="E66" s="54" t="str">
        <f>_xlfn.IFNA(VLOOKUP($B66,Schools,'HP Schools Calculation'!F$1,0),"")</f>
        <v/>
      </c>
      <c r="F66" s="66"/>
      <c r="G66" s="63" t="str">
        <f>_xlfn.IFNA(VLOOKUP($B66,Schools,'HP Schools Calculation'!K$1,0),"")</f>
        <v/>
      </c>
      <c r="H66" s="61" t="str">
        <f>_xlfn.IFNA(VLOOKUP($B66,Schools,'HP Schools Calculation'!X$1,0),"")</f>
        <v/>
      </c>
    </row>
    <row r="67" spans="2:8">
      <c r="B67" s="46" t="str">
        <f t="array" ref="B67">IFERROR(INDEX('HP Schools Calculation'!$C$10:$C$2362,SMALL(IF('HP Schools Calculation'!$A$10:$A$2362=Summary!$B$9,ROW('HP Schools Calculation'!$C$10:$C$2362)-ROW('HP Schools Calculation'!C$10)+1),ROWS('HP Schools Calculation'!C$10:C61))),"")</f>
        <v/>
      </c>
      <c r="C67" t="str">
        <f>_xlfn.IFNA(VLOOKUP($B67,Schools,'HP Schools Calculation'!D$1,0),"")</f>
        <v/>
      </c>
      <c r="D67" s="34" t="str">
        <f>_xlfn.IFNA(VLOOKUP($B67,Schools,'HP Schools Calculation'!E$1,0),"")</f>
        <v/>
      </c>
      <c r="E67" s="54" t="str">
        <f>_xlfn.IFNA(VLOOKUP($B67,Schools,'HP Schools Calculation'!F$1,0),"")</f>
        <v/>
      </c>
      <c r="F67" s="66"/>
      <c r="G67" s="63" t="str">
        <f>_xlfn.IFNA(VLOOKUP($B67,Schools,'HP Schools Calculation'!K$1,0),"")</f>
        <v/>
      </c>
      <c r="H67" s="61" t="str">
        <f>_xlfn.IFNA(VLOOKUP($B67,Schools,'HP Schools Calculation'!X$1,0),"")</f>
        <v/>
      </c>
    </row>
    <row r="68" spans="2:8">
      <c r="B68" s="46" t="str">
        <f t="array" ref="B68">IFERROR(INDEX('HP Schools Calculation'!$C$10:$C$2362,SMALL(IF('HP Schools Calculation'!$A$10:$A$2362=Summary!$B$9,ROW('HP Schools Calculation'!$C$10:$C$2362)-ROW('HP Schools Calculation'!C$10)+1),ROWS('HP Schools Calculation'!C$10:C62))),"")</f>
        <v/>
      </c>
      <c r="C68" t="str">
        <f>_xlfn.IFNA(VLOOKUP($B68,Schools,'HP Schools Calculation'!D$1,0),"")</f>
        <v/>
      </c>
      <c r="D68" s="34" t="str">
        <f>_xlfn.IFNA(VLOOKUP($B68,Schools,'HP Schools Calculation'!E$1,0),"")</f>
        <v/>
      </c>
      <c r="E68" s="54" t="str">
        <f>_xlfn.IFNA(VLOOKUP($B68,Schools,'HP Schools Calculation'!F$1,0),"")</f>
        <v/>
      </c>
      <c r="F68" s="66"/>
      <c r="G68" s="63" t="str">
        <f>_xlfn.IFNA(VLOOKUP($B68,Schools,'HP Schools Calculation'!K$1,0),"")</f>
        <v/>
      </c>
      <c r="H68" s="61" t="str">
        <f>_xlfn.IFNA(VLOOKUP($B68,Schools,'HP Schools Calculation'!X$1,0),"")</f>
        <v/>
      </c>
    </row>
    <row r="69" spans="2:8">
      <c r="B69" s="46" t="str">
        <f t="array" ref="B69">IFERROR(INDEX('HP Schools Calculation'!$C$10:$C$2362,SMALL(IF('HP Schools Calculation'!$A$10:$A$2362=Summary!$B$9,ROW('HP Schools Calculation'!$C$10:$C$2362)-ROW('HP Schools Calculation'!C$10)+1),ROWS('HP Schools Calculation'!C$10:C63))),"")</f>
        <v/>
      </c>
      <c r="C69" t="str">
        <f>_xlfn.IFNA(VLOOKUP($B69,Schools,'HP Schools Calculation'!D$1,0),"")</f>
        <v/>
      </c>
      <c r="D69" s="34" t="str">
        <f>_xlfn.IFNA(VLOOKUP($B69,Schools,'HP Schools Calculation'!E$1,0),"")</f>
        <v/>
      </c>
      <c r="E69" s="54" t="str">
        <f>_xlfn.IFNA(VLOOKUP($B69,Schools,'HP Schools Calculation'!F$1,0),"")</f>
        <v/>
      </c>
      <c r="F69" s="66"/>
      <c r="G69" s="63" t="str">
        <f>_xlfn.IFNA(VLOOKUP($B69,Schools,'HP Schools Calculation'!K$1,0),"")</f>
        <v/>
      </c>
      <c r="H69" s="61" t="str">
        <f>_xlfn.IFNA(VLOOKUP($B69,Schools,'HP Schools Calculation'!X$1,0),"")</f>
        <v/>
      </c>
    </row>
    <row r="70" spans="2:8">
      <c r="B70" s="46" t="str">
        <f t="array" ref="B70">IFERROR(INDEX('HP Schools Calculation'!$C$10:$C$2362,SMALL(IF('HP Schools Calculation'!$A$10:$A$2362=Summary!$B$9,ROW('HP Schools Calculation'!$C$10:$C$2362)-ROW('HP Schools Calculation'!C$10)+1),ROWS('HP Schools Calculation'!C$10:C64))),"")</f>
        <v/>
      </c>
      <c r="C70" t="str">
        <f>_xlfn.IFNA(VLOOKUP($B70,Schools,'HP Schools Calculation'!D$1,0),"")</f>
        <v/>
      </c>
      <c r="D70" s="34" t="str">
        <f>_xlfn.IFNA(VLOOKUP($B70,Schools,'HP Schools Calculation'!E$1,0),"")</f>
        <v/>
      </c>
      <c r="E70" s="54" t="str">
        <f>_xlfn.IFNA(VLOOKUP($B70,Schools,'HP Schools Calculation'!F$1,0),"")</f>
        <v/>
      </c>
      <c r="F70" s="66"/>
      <c r="G70" s="63" t="str">
        <f>_xlfn.IFNA(VLOOKUP($B70,Schools,'HP Schools Calculation'!K$1,0),"")</f>
        <v/>
      </c>
      <c r="H70" s="61" t="str">
        <f>_xlfn.IFNA(VLOOKUP($B70,Schools,'HP Schools Calculation'!X$1,0),"")</f>
        <v/>
      </c>
    </row>
    <row r="71" spans="2:8">
      <c r="B71" s="46" t="str">
        <f t="array" ref="B71">IFERROR(INDEX('HP Schools Calculation'!$C$10:$C$2362,SMALL(IF('HP Schools Calculation'!$A$10:$A$2362=Summary!$B$9,ROW('HP Schools Calculation'!$C$10:$C$2362)-ROW('HP Schools Calculation'!C$10)+1),ROWS('HP Schools Calculation'!C$10:C65))),"")</f>
        <v/>
      </c>
      <c r="C71" t="str">
        <f>_xlfn.IFNA(VLOOKUP($B71,Schools,'HP Schools Calculation'!D$1,0),"")</f>
        <v/>
      </c>
      <c r="D71" s="34" t="str">
        <f>_xlfn.IFNA(VLOOKUP($B71,Schools,'HP Schools Calculation'!E$1,0),"")</f>
        <v/>
      </c>
      <c r="E71" s="54" t="str">
        <f>_xlfn.IFNA(VLOOKUP($B71,Schools,'HP Schools Calculation'!F$1,0),"")</f>
        <v/>
      </c>
      <c r="F71" s="66"/>
      <c r="G71" s="63" t="str">
        <f>_xlfn.IFNA(VLOOKUP($B71,Schools,'HP Schools Calculation'!K$1,0),"")</f>
        <v/>
      </c>
      <c r="H71" s="61" t="str">
        <f>_xlfn.IFNA(VLOOKUP($B71,Schools,'HP Schools Calculation'!X$1,0),"")</f>
        <v/>
      </c>
    </row>
    <row r="72" spans="2:8">
      <c r="B72" s="46" t="str">
        <f t="array" ref="B72">IFERROR(INDEX('HP Schools Calculation'!$C$10:$C$2362,SMALL(IF('HP Schools Calculation'!$A$10:$A$2362=Summary!$B$9,ROW('HP Schools Calculation'!$C$10:$C$2362)-ROW('HP Schools Calculation'!C$10)+1),ROWS('HP Schools Calculation'!C$10:C66))),"")</f>
        <v/>
      </c>
      <c r="C72" t="str">
        <f>_xlfn.IFNA(VLOOKUP($B72,Schools,'HP Schools Calculation'!D$1,0),"")</f>
        <v/>
      </c>
      <c r="D72" s="34" t="str">
        <f>_xlfn.IFNA(VLOOKUP($B72,Schools,'HP Schools Calculation'!E$1,0),"")</f>
        <v/>
      </c>
      <c r="E72" s="54" t="str">
        <f>_xlfn.IFNA(VLOOKUP($B72,Schools,'HP Schools Calculation'!F$1,0),"")</f>
        <v/>
      </c>
      <c r="F72" s="66"/>
      <c r="G72" s="63" t="str">
        <f>_xlfn.IFNA(VLOOKUP($B72,Schools,'HP Schools Calculation'!K$1,0),"")</f>
        <v/>
      </c>
      <c r="H72" s="61" t="str">
        <f>_xlfn.IFNA(VLOOKUP($B72,Schools,'HP Schools Calculation'!X$1,0),"")</f>
        <v/>
      </c>
    </row>
    <row r="73" spans="2:8">
      <c r="B73" s="46" t="str">
        <f t="array" ref="B73">IFERROR(INDEX('HP Schools Calculation'!$C$10:$C$2362,SMALL(IF('HP Schools Calculation'!$A$10:$A$2362=Summary!$B$9,ROW('HP Schools Calculation'!$C$10:$C$2362)-ROW('HP Schools Calculation'!C$10)+1),ROWS('HP Schools Calculation'!C$10:C67))),"")</f>
        <v/>
      </c>
      <c r="C73" t="str">
        <f>_xlfn.IFNA(VLOOKUP($B73,Schools,'HP Schools Calculation'!D$1,0),"")</f>
        <v/>
      </c>
      <c r="D73" s="34" t="str">
        <f>_xlfn.IFNA(VLOOKUP($B73,Schools,'HP Schools Calculation'!E$1,0),"")</f>
        <v/>
      </c>
      <c r="E73" s="54" t="str">
        <f>_xlfn.IFNA(VLOOKUP($B73,Schools,'HP Schools Calculation'!F$1,0),"")</f>
        <v/>
      </c>
      <c r="F73" s="66"/>
      <c r="G73" s="63" t="str">
        <f>_xlfn.IFNA(VLOOKUP($B73,Schools,'HP Schools Calculation'!K$1,0),"")</f>
        <v/>
      </c>
      <c r="H73" s="61" t="str">
        <f>_xlfn.IFNA(VLOOKUP($B73,Schools,'HP Schools Calculation'!X$1,0),"")</f>
        <v/>
      </c>
    </row>
    <row r="74" spans="2:8">
      <c r="B74" s="46" t="str">
        <f t="array" ref="B74">IFERROR(INDEX('HP Schools Calculation'!$C$10:$C$2362,SMALL(IF('HP Schools Calculation'!$A$10:$A$2362=Summary!$B$9,ROW('HP Schools Calculation'!$C$10:$C$2362)-ROW('HP Schools Calculation'!C$10)+1),ROWS('HP Schools Calculation'!C$10:C68))),"")</f>
        <v/>
      </c>
      <c r="C74" t="str">
        <f>_xlfn.IFNA(VLOOKUP($B74,Schools,'HP Schools Calculation'!D$1,0),"")</f>
        <v/>
      </c>
      <c r="D74" s="34" t="str">
        <f>_xlfn.IFNA(VLOOKUP($B74,Schools,'HP Schools Calculation'!E$1,0),"")</f>
        <v/>
      </c>
      <c r="E74" s="54" t="str">
        <f>_xlfn.IFNA(VLOOKUP($B74,Schools,'HP Schools Calculation'!F$1,0),"")</f>
        <v/>
      </c>
      <c r="F74" s="66"/>
      <c r="G74" s="63" t="str">
        <f>_xlfn.IFNA(VLOOKUP($B74,Schools,'HP Schools Calculation'!K$1,0),"")</f>
        <v/>
      </c>
      <c r="H74" s="61" t="str">
        <f>_xlfn.IFNA(VLOOKUP($B74,Schools,'HP Schools Calculation'!X$1,0),"")</f>
        <v/>
      </c>
    </row>
    <row r="75" spans="2:8">
      <c r="B75" s="46" t="str">
        <f t="array" ref="B75">IFERROR(INDEX('HP Schools Calculation'!$C$10:$C$2362,SMALL(IF('HP Schools Calculation'!$A$10:$A$2362=Summary!$B$9,ROW('HP Schools Calculation'!$C$10:$C$2362)-ROW('HP Schools Calculation'!C$10)+1),ROWS('HP Schools Calculation'!C$10:C69))),"")</f>
        <v/>
      </c>
      <c r="C75" t="str">
        <f>_xlfn.IFNA(VLOOKUP($B75,Schools,'HP Schools Calculation'!D$1,0),"")</f>
        <v/>
      </c>
      <c r="D75" s="34" t="str">
        <f>_xlfn.IFNA(VLOOKUP($B75,Schools,'HP Schools Calculation'!E$1,0),"")</f>
        <v/>
      </c>
      <c r="E75" s="54" t="str">
        <f>_xlfn.IFNA(VLOOKUP($B75,Schools,'HP Schools Calculation'!F$1,0),"")</f>
        <v/>
      </c>
      <c r="F75" s="66"/>
      <c r="G75" s="63" t="str">
        <f>_xlfn.IFNA(VLOOKUP($B75,Schools,'HP Schools Calculation'!K$1,0),"")</f>
        <v/>
      </c>
      <c r="H75" s="61" t="str">
        <f>_xlfn.IFNA(VLOOKUP($B75,Schools,'HP Schools Calculation'!X$1,0),"")</f>
        <v/>
      </c>
    </row>
    <row r="76" spans="2:8">
      <c r="B76" s="46" t="str">
        <f t="array" ref="B76">IFERROR(INDEX('HP Schools Calculation'!$C$10:$C$2362,SMALL(IF('HP Schools Calculation'!$A$10:$A$2362=Summary!$B$9,ROW('HP Schools Calculation'!$C$10:$C$2362)-ROW('HP Schools Calculation'!C$10)+1),ROWS('HP Schools Calculation'!C$10:C70))),"")</f>
        <v/>
      </c>
      <c r="C76" t="str">
        <f>_xlfn.IFNA(VLOOKUP($B76,Schools,'HP Schools Calculation'!D$1,0),"")</f>
        <v/>
      </c>
      <c r="D76" s="34" t="str">
        <f>_xlfn.IFNA(VLOOKUP($B76,Schools,'HP Schools Calculation'!E$1,0),"")</f>
        <v/>
      </c>
      <c r="E76" s="54" t="str">
        <f>_xlfn.IFNA(VLOOKUP($B76,Schools,'HP Schools Calculation'!F$1,0),"")</f>
        <v/>
      </c>
      <c r="F76" s="66"/>
      <c r="G76" s="63" t="str">
        <f>_xlfn.IFNA(VLOOKUP($B76,Schools,'HP Schools Calculation'!K$1,0),"")</f>
        <v/>
      </c>
      <c r="H76" s="61" t="str">
        <f>_xlfn.IFNA(VLOOKUP($B76,Schools,'HP Schools Calculation'!X$1,0),"")</f>
        <v/>
      </c>
    </row>
    <row r="77" spans="2:8">
      <c r="B77" s="46" t="str">
        <f t="array" ref="B77">IFERROR(INDEX('HP Schools Calculation'!$C$10:$C$2362,SMALL(IF('HP Schools Calculation'!$A$10:$A$2362=Summary!$B$9,ROW('HP Schools Calculation'!$C$10:$C$2362)-ROW('HP Schools Calculation'!C$10)+1),ROWS('HP Schools Calculation'!C$10:C71))),"")</f>
        <v/>
      </c>
      <c r="C77" t="str">
        <f>_xlfn.IFNA(VLOOKUP($B77,Schools,'HP Schools Calculation'!D$1,0),"")</f>
        <v/>
      </c>
      <c r="D77" s="34" t="str">
        <f>_xlfn.IFNA(VLOOKUP($B77,Schools,'HP Schools Calculation'!E$1,0),"")</f>
        <v/>
      </c>
      <c r="E77" s="54" t="str">
        <f>_xlfn.IFNA(VLOOKUP($B77,Schools,'HP Schools Calculation'!F$1,0),"")</f>
        <v/>
      </c>
      <c r="F77" s="66"/>
      <c r="G77" s="63" t="str">
        <f>_xlfn.IFNA(VLOOKUP($B77,Schools,'HP Schools Calculation'!K$1,0),"")</f>
        <v/>
      </c>
      <c r="H77" s="61" t="str">
        <f>_xlfn.IFNA(VLOOKUP($B77,Schools,'HP Schools Calculation'!X$1,0),"")</f>
        <v/>
      </c>
    </row>
    <row r="78" spans="2:8">
      <c r="B78" s="46" t="str">
        <f t="array" ref="B78">IFERROR(INDEX('HP Schools Calculation'!$C$10:$C$2362,SMALL(IF('HP Schools Calculation'!$A$10:$A$2362=Summary!$B$9,ROW('HP Schools Calculation'!$C$10:$C$2362)-ROW('HP Schools Calculation'!C$10)+1),ROWS('HP Schools Calculation'!C$10:C72))),"")</f>
        <v/>
      </c>
      <c r="C78" t="str">
        <f>_xlfn.IFNA(VLOOKUP($B78,Schools,'HP Schools Calculation'!D$1,0),"")</f>
        <v/>
      </c>
      <c r="D78" s="34" t="str">
        <f>_xlfn.IFNA(VLOOKUP($B78,Schools,'HP Schools Calculation'!E$1,0),"")</f>
        <v/>
      </c>
      <c r="E78" s="54" t="str">
        <f>_xlfn.IFNA(VLOOKUP($B78,Schools,'HP Schools Calculation'!F$1,0),"")</f>
        <v/>
      </c>
      <c r="F78" s="66"/>
      <c r="G78" s="63" t="str">
        <f>_xlfn.IFNA(VLOOKUP($B78,Schools,'HP Schools Calculation'!K$1,0),"")</f>
        <v/>
      </c>
      <c r="H78" s="61" t="str">
        <f>_xlfn.IFNA(VLOOKUP($B78,Schools,'HP Schools Calculation'!X$1,0),"")</f>
        <v/>
      </c>
    </row>
    <row r="79" spans="2:8">
      <c r="B79" s="46" t="str">
        <f t="array" ref="B79">IFERROR(INDEX('HP Schools Calculation'!$C$10:$C$2362,SMALL(IF('HP Schools Calculation'!$A$10:$A$2362=Summary!$B$9,ROW('HP Schools Calculation'!$C$10:$C$2362)-ROW('HP Schools Calculation'!C$10)+1),ROWS('HP Schools Calculation'!C$10:C73))),"")</f>
        <v/>
      </c>
      <c r="C79" t="str">
        <f>_xlfn.IFNA(VLOOKUP($B79,Schools,'HP Schools Calculation'!D$1,0),"")</f>
        <v/>
      </c>
      <c r="D79" s="34" t="str">
        <f>_xlfn.IFNA(VLOOKUP($B79,Schools,'HP Schools Calculation'!E$1,0),"")</f>
        <v/>
      </c>
      <c r="E79" s="54" t="str">
        <f>_xlfn.IFNA(VLOOKUP($B79,Schools,'HP Schools Calculation'!F$1,0),"")</f>
        <v/>
      </c>
      <c r="F79" s="66"/>
      <c r="G79" s="63" t="str">
        <f>_xlfn.IFNA(VLOOKUP($B79,Schools,'HP Schools Calculation'!K$1,0),"")</f>
        <v/>
      </c>
      <c r="H79" s="61" t="str">
        <f>_xlfn.IFNA(VLOOKUP($B79,Schools,'HP Schools Calculation'!X$1,0),"")</f>
        <v/>
      </c>
    </row>
    <row r="80" spans="2:8">
      <c r="B80" s="46" t="str">
        <f t="array" ref="B80">IFERROR(INDEX('HP Schools Calculation'!$C$10:$C$2362,SMALL(IF('HP Schools Calculation'!$A$10:$A$2362=Summary!$B$9,ROW('HP Schools Calculation'!$C$10:$C$2362)-ROW('HP Schools Calculation'!C$10)+1),ROWS('HP Schools Calculation'!C$10:C74))),"")</f>
        <v/>
      </c>
      <c r="C80" t="str">
        <f>_xlfn.IFNA(VLOOKUP($B80,Schools,'HP Schools Calculation'!D$1,0),"")</f>
        <v/>
      </c>
      <c r="D80" s="34" t="str">
        <f>_xlfn.IFNA(VLOOKUP($B80,Schools,'HP Schools Calculation'!E$1,0),"")</f>
        <v/>
      </c>
      <c r="E80" s="54" t="str">
        <f>_xlfn.IFNA(VLOOKUP($B80,Schools,'HP Schools Calculation'!F$1,0),"")</f>
        <v/>
      </c>
      <c r="F80" s="66"/>
      <c r="G80" s="63" t="str">
        <f>_xlfn.IFNA(VLOOKUP($B80,Schools,'HP Schools Calculation'!K$1,0),"")</f>
        <v/>
      </c>
      <c r="H80" s="61" t="str">
        <f>_xlfn.IFNA(VLOOKUP($B80,Schools,'HP Schools Calculation'!X$1,0),"")</f>
        <v/>
      </c>
    </row>
    <row r="81" spans="2:8">
      <c r="B81" s="46" t="str">
        <f t="array" ref="B81">IFERROR(INDEX('HP Schools Calculation'!$C$10:$C$2362,SMALL(IF('HP Schools Calculation'!$A$10:$A$2362=Summary!$B$9,ROW('HP Schools Calculation'!$C$10:$C$2362)-ROW('HP Schools Calculation'!C$10)+1),ROWS('HP Schools Calculation'!C$10:C75))),"")</f>
        <v/>
      </c>
      <c r="C81" t="str">
        <f>_xlfn.IFNA(VLOOKUP($B81,Schools,'HP Schools Calculation'!D$1,0),"")</f>
        <v/>
      </c>
      <c r="D81" s="34" t="str">
        <f>_xlfn.IFNA(VLOOKUP($B81,Schools,'HP Schools Calculation'!E$1,0),"")</f>
        <v/>
      </c>
      <c r="E81" s="54" t="str">
        <f>_xlfn.IFNA(VLOOKUP($B81,Schools,'HP Schools Calculation'!F$1,0),"")</f>
        <v/>
      </c>
      <c r="F81" s="66"/>
      <c r="G81" s="63" t="str">
        <f>_xlfn.IFNA(VLOOKUP($B81,Schools,'HP Schools Calculation'!K$1,0),"")</f>
        <v/>
      </c>
      <c r="H81" s="61" t="str">
        <f>_xlfn.IFNA(VLOOKUP($B81,Schools,'HP Schools Calculation'!X$1,0),"")</f>
        <v/>
      </c>
    </row>
    <row r="82" spans="2:8">
      <c r="B82" s="46" t="str">
        <f t="array" ref="B82">IFERROR(INDEX('HP Schools Calculation'!$C$10:$C$2362,SMALL(IF('HP Schools Calculation'!$A$10:$A$2362=Summary!$B$9,ROW('HP Schools Calculation'!$C$10:$C$2362)-ROW('HP Schools Calculation'!C$10)+1),ROWS('HP Schools Calculation'!C$10:C76))),"")</f>
        <v/>
      </c>
      <c r="C82" t="str">
        <f>_xlfn.IFNA(VLOOKUP($B82,Schools,'HP Schools Calculation'!D$1,0),"")</f>
        <v/>
      </c>
      <c r="D82" s="34" t="str">
        <f>_xlfn.IFNA(VLOOKUP($B82,Schools,'HP Schools Calculation'!E$1,0),"")</f>
        <v/>
      </c>
      <c r="E82" s="54" t="str">
        <f>_xlfn.IFNA(VLOOKUP($B82,Schools,'HP Schools Calculation'!F$1,0),"")</f>
        <v/>
      </c>
      <c r="F82" s="66"/>
      <c r="G82" s="63" t="str">
        <f>_xlfn.IFNA(VLOOKUP($B82,Schools,'HP Schools Calculation'!K$1,0),"")</f>
        <v/>
      </c>
      <c r="H82" s="61" t="str">
        <f>_xlfn.IFNA(VLOOKUP($B82,Schools,'HP Schools Calculation'!X$1,0),"")</f>
        <v/>
      </c>
    </row>
    <row r="83" spans="2:8">
      <c r="B83" s="46" t="str">
        <f t="array" ref="B83">IFERROR(INDEX('HP Schools Calculation'!$C$10:$C$2362,SMALL(IF('HP Schools Calculation'!$A$10:$A$2362=Summary!$B$9,ROW('HP Schools Calculation'!$C$10:$C$2362)-ROW('HP Schools Calculation'!C$10)+1),ROWS('HP Schools Calculation'!C$10:C77))),"")</f>
        <v/>
      </c>
      <c r="C83" t="str">
        <f>_xlfn.IFNA(VLOOKUP($B83,Schools,'HP Schools Calculation'!D$1,0),"")</f>
        <v/>
      </c>
      <c r="D83" s="34" t="str">
        <f>_xlfn.IFNA(VLOOKUP($B83,Schools,'HP Schools Calculation'!E$1,0),"")</f>
        <v/>
      </c>
      <c r="E83" s="54" t="str">
        <f>_xlfn.IFNA(VLOOKUP($B83,Schools,'HP Schools Calculation'!F$1,0),"")</f>
        <v/>
      </c>
      <c r="F83" s="66"/>
      <c r="G83" s="63" t="str">
        <f>_xlfn.IFNA(VLOOKUP($B83,Schools,'HP Schools Calculation'!K$1,0),"")</f>
        <v/>
      </c>
      <c r="H83" s="61" t="str">
        <f>_xlfn.IFNA(VLOOKUP($B83,Schools,'HP Schools Calculation'!X$1,0),"")</f>
        <v/>
      </c>
    </row>
    <row r="84" spans="2:8">
      <c r="B84" s="46" t="str">
        <f t="array" ref="B84">IFERROR(INDEX('HP Schools Calculation'!$C$10:$C$2362,SMALL(IF('HP Schools Calculation'!$A$10:$A$2362=Summary!$B$9,ROW('HP Schools Calculation'!$C$10:$C$2362)-ROW('HP Schools Calculation'!C$10)+1),ROWS('HP Schools Calculation'!C$10:C78))),"")</f>
        <v/>
      </c>
      <c r="C84" t="str">
        <f>_xlfn.IFNA(VLOOKUP($B84,Schools,'HP Schools Calculation'!D$1,0),"")</f>
        <v/>
      </c>
      <c r="D84" s="34" t="str">
        <f>_xlfn.IFNA(VLOOKUP($B84,Schools,'HP Schools Calculation'!E$1,0),"")</f>
        <v/>
      </c>
      <c r="E84" s="54" t="str">
        <f>_xlfn.IFNA(VLOOKUP($B84,Schools,'HP Schools Calculation'!F$1,0),"")</f>
        <v/>
      </c>
      <c r="F84" s="66"/>
      <c r="G84" s="63" t="str">
        <f>_xlfn.IFNA(VLOOKUP($B84,Schools,'HP Schools Calculation'!K$1,0),"")</f>
        <v/>
      </c>
      <c r="H84" s="61" t="str">
        <f>_xlfn.IFNA(VLOOKUP($B84,Schools,'HP Schools Calculation'!X$1,0),"")</f>
        <v/>
      </c>
    </row>
    <row r="85" spans="2:8">
      <c r="B85" s="46" t="str">
        <f t="array" ref="B85">IFERROR(INDEX('HP Schools Calculation'!$C$10:$C$2362,SMALL(IF('HP Schools Calculation'!$A$10:$A$2362=Summary!$B$9,ROW('HP Schools Calculation'!$C$10:$C$2362)-ROW('HP Schools Calculation'!C$10)+1),ROWS('HP Schools Calculation'!C$10:C79))),"")</f>
        <v/>
      </c>
      <c r="C85" t="str">
        <f>_xlfn.IFNA(VLOOKUP($B85,Schools,'HP Schools Calculation'!D$1,0),"")</f>
        <v/>
      </c>
      <c r="D85" s="34" t="str">
        <f>_xlfn.IFNA(VLOOKUP($B85,Schools,'HP Schools Calculation'!E$1,0),"")</f>
        <v/>
      </c>
      <c r="E85" s="54" t="str">
        <f>_xlfn.IFNA(VLOOKUP($B85,Schools,'HP Schools Calculation'!F$1,0),"")</f>
        <v/>
      </c>
      <c r="F85" s="66"/>
      <c r="G85" s="63" t="str">
        <f>_xlfn.IFNA(VLOOKUP($B85,Schools,'HP Schools Calculation'!K$1,0),"")</f>
        <v/>
      </c>
      <c r="H85" s="61" t="str">
        <f>_xlfn.IFNA(VLOOKUP($B85,Schools,'HP Schools Calculation'!X$1,0),"")</f>
        <v/>
      </c>
    </row>
    <row r="86" spans="2:8">
      <c r="B86" s="46" t="str">
        <f t="array" ref="B86">IFERROR(INDEX('HP Schools Calculation'!$C$10:$C$2362,SMALL(IF('HP Schools Calculation'!$A$10:$A$2362=Summary!$B$9,ROW('HP Schools Calculation'!$C$10:$C$2362)-ROW('HP Schools Calculation'!C$10)+1),ROWS('HP Schools Calculation'!C$10:C80))),"")</f>
        <v/>
      </c>
      <c r="C86" t="str">
        <f>_xlfn.IFNA(VLOOKUP($B86,Schools,'HP Schools Calculation'!D$1,0),"")</f>
        <v/>
      </c>
      <c r="D86" s="34" t="str">
        <f>_xlfn.IFNA(VLOOKUP($B86,Schools,'HP Schools Calculation'!E$1,0),"")</f>
        <v/>
      </c>
      <c r="E86" s="54" t="str">
        <f>_xlfn.IFNA(VLOOKUP($B86,Schools,'HP Schools Calculation'!F$1,0),"")</f>
        <v/>
      </c>
      <c r="F86" s="66"/>
      <c r="G86" s="63" t="str">
        <f>_xlfn.IFNA(VLOOKUP($B86,Schools,'HP Schools Calculation'!K$1,0),"")</f>
        <v/>
      </c>
      <c r="H86" s="61" t="str">
        <f>_xlfn.IFNA(VLOOKUP($B86,Schools,'HP Schools Calculation'!X$1,0),"")</f>
        <v/>
      </c>
    </row>
    <row r="87" spans="2:8">
      <c r="B87" s="46" t="str">
        <f t="array" ref="B87">IFERROR(INDEX('HP Schools Calculation'!$C$10:$C$2362,SMALL(IF('HP Schools Calculation'!$A$10:$A$2362=Summary!$B$9,ROW('HP Schools Calculation'!$C$10:$C$2362)-ROW('HP Schools Calculation'!C$10)+1),ROWS('HP Schools Calculation'!C$10:C81))),"")</f>
        <v/>
      </c>
      <c r="C87" t="str">
        <f>_xlfn.IFNA(VLOOKUP($B87,Schools,'HP Schools Calculation'!D$1,0),"")</f>
        <v/>
      </c>
      <c r="D87" s="34" t="str">
        <f>_xlfn.IFNA(VLOOKUP($B87,Schools,'HP Schools Calculation'!E$1,0),"")</f>
        <v/>
      </c>
      <c r="E87" s="54" t="str">
        <f>_xlfn.IFNA(VLOOKUP($B87,Schools,'HP Schools Calculation'!F$1,0),"")</f>
        <v/>
      </c>
      <c r="F87" s="66"/>
      <c r="G87" s="63" t="str">
        <f>_xlfn.IFNA(VLOOKUP($B87,Schools,'HP Schools Calculation'!K$1,0),"")</f>
        <v/>
      </c>
      <c r="H87" s="61" t="str">
        <f>_xlfn.IFNA(VLOOKUP($B87,Schools,'HP Schools Calculation'!X$1,0),"")</f>
        <v/>
      </c>
    </row>
    <row r="88" spans="2:8">
      <c r="B88" s="46" t="str">
        <f t="array" ref="B88">IFERROR(INDEX('HP Schools Calculation'!$C$10:$C$2362,SMALL(IF('HP Schools Calculation'!$A$10:$A$2362=Summary!$B$9,ROW('HP Schools Calculation'!$C$10:$C$2362)-ROW('HP Schools Calculation'!C$10)+1),ROWS('HP Schools Calculation'!C$10:C82))),"")</f>
        <v/>
      </c>
      <c r="C88" t="str">
        <f>_xlfn.IFNA(VLOOKUP($B88,Schools,'HP Schools Calculation'!D$1,0),"")</f>
        <v/>
      </c>
      <c r="D88" s="34" t="str">
        <f>_xlfn.IFNA(VLOOKUP($B88,Schools,'HP Schools Calculation'!E$1,0),"")</f>
        <v/>
      </c>
      <c r="E88" s="54" t="str">
        <f>_xlfn.IFNA(VLOOKUP($B88,Schools,'HP Schools Calculation'!F$1,0),"")</f>
        <v/>
      </c>
      <c r="F88" s="66"/>
      <c r="G88" s="63" t="str">
        <f>_xlfn.IFNA(VLOOKUP($B88,Schools,'HP Schools Calculation'!K$1,0),"")</f>
        <v/>
      </c>
      <c r="H88" s="61" t="str">
        <f>_xlfn.IFNA(VLOOKUP($B88,Schools,'HP Schools Calculation'!X$1,0),"")</f>
        <v/>
      </c>
    </row>
    <row r="89" spans="2:8">
      <c r="B89" s="46" t="str">
        <f t="array" ref="B89">IFERROR(INDEX('HP Schools Calculation'!$C$10:$C$2362,SMALL(IF('HP Schools Calculation'!$A$10:$A$2362=Summary!$B$9,ROW('HP Schools Calculation'!$C$10:$C$2362)-ROW('HP Schools Calculation'!C$10)+1),ROWS('HP Schools Calculation'!C$10:C83))),"")</f>
        <v/>
      </c>
      <c r="C89" t="str">
        <f>_xlfn.IFNA(VLOOKUP($B89,Schools,'HP Schools Calculation'!D$1,0),"")</f>
        <v/>
      </c>
      <c r="D89" s="34" t="str">
        <f>_xlfn.IFNA(VLOOKUP($B89,Schools,'HP Schools Calculation'!E$1,0),"")</f>
        <v/>
      </c>
      <c r="E89" s="54" t="str">
        <f>_xlfn.IFNA(VLOOKUP($B89,Schools,'HP Schools Calculation'!F$1,0),"")</f>
        <v/>
      </c>
      <c r="F89" s="66"/>
      <c r="G89" s="63" t="str">
        <f>_xlfn.IFNA(VLOOKUP($B89,Schools,'HP Schools Calculation'!K$1,0),"")</f>
        <v/>
      </c>
      <c r="H89" s="61" t="str">
        <f>_xlfn.IFNA(VLOOKUP($B89,Schools,'HP Schools Calculation'!X$1,0),"")</f>
        <v/>
      </c>
    </row>
    <row r="90" spans="2:8">
      <c r="B90" s="46" t="str">
        <f t="array" ref="B90">IFERROR(INDEX('HP Schools Calculation'!$C$10:$C$2362,SMALL(IF('HP Schools Calculation'!$A$10:$A$2362=Summary!$B$9,ROW('HP Schools Calculation'!$C$10:$C$2362)-ROW('HP Schools Calculation'!C$10)+1),ROWS('HP Schools Calculation'!C$10:C84))),"")</f>
        <v/>
      </c>
      <c r="C90" t="str">
        <f>_xlfn.IFNA(VLOOKUP($B90,Schools,'HP Schools Calculation'!D$1,0),"")</f>
        <v/>
      </c>
      <c r="D90" s="34" t="str">
        <f>_xlfn.IFNA(VLOOKUP($B90,Schools,'HP Schools Calculation'!E$1,0),"")</f>
        <v/>
      </c>
      <c r="E90" s="54" t="str">
        <f>_xlfn.IFNA(VLOOKUP($B90,Schools,'HP Schools Calculation'!F$1,0),"")</f>
        <v/>
      </c>
      <c r="F90" s="66"/>
      <c r="G90" s="63" t="str">
        <f>_xlfn.IFNA(VLOOKUP($B90,Schools,'HP Schools Calculation'!K$1,0),"")</f>
        <v/>
      </c>
      <c r="H90" s="61" t="str">
        <f>_xlfn.IFNA(VLOOKUP($B90,Schools,'HP Schools Calculation'!X$1,0),"")</f>
        <v/>
      </c>
    </row>
    <row r="91" spans="2:8">
      <c r="B91" s="46" t="str">
        <f t="array" ref="B91">IFERROR(INDEX('HP Schools Calculation'!$C$10:$C$2362,SMALL(IF('HP Schools Calculation'!$A$10:$A$2362=Summary!$B$9,ROW('HP Schools Calculation'!$C$10:$C$2362)-ROW('HP Schools Calculation'!C$10)+1),ROWS('HP Schools Calculation'!C$10:C85))),"")</f>
        <v/>
      </c>
      <c r="C91" t="str">
        <f>_xlfn.IFNA(VLOOKUP($B91,Schools,'HP Schools Calculation'!D$1,0),"")</f>
        <v/>
      </c>
      <c r="D91" s="34" t="str">
        <f>_xlfn.IFNA(VLOOKUP($B91,Schools,'HP Schools Calculation'!E$1,0),"")</f>
        <v/>
      </c>
      <c r="E91" s="54" t="str">
        <f>_xlfn.IFNA(VLOOKUP($B91,Schools,'HP Schools Calculation'!F$1,0),"")</f>
        <v/>
      </c>
      <c r="F91" s="66"/>
      <c r="G91" s="63" t="str">
        <f>_xlfn.IFNA(VLOOKUP($B91,Schools,'HP Schools Calculation'!K$1,0),"")</f>
        <v/>
      </c>
      <c r="H91" s="61" t="str">
        <f>_xlfn.IFNA(VLOOKUP($B91,Schools,'HP Schools Calculation'!X$1,0),"")</f>
        <v/>
      </c>
    </row>
    <row r="92" spans="2:8">
      <c r="B92" s="46" t="str">
        <f t="array" ref="B92">IFERROR(INDEX('HP Schools Calculation'!$C$10:$C$2362,SMALL(IF('HP Schools Calculation'!$A$10:$A$2362=Summary!$B$9,ROW('HP Schools Calculation'!$C$10:$C$2362)-ROW('HP Schools Calculation'!C$10)+1),ROWS('HP Schools Calculation'!C$10:C86))),"")</f>
        <v/>
      </c>
      <c r="C92" t="str">
        <f>_xlfn.IFNA(VLOOKUP($B92,Schools,'HP Schools Calculation'!D$1,0),"")</f>
        <v/>
      </c>
      <c r="D92" s="34" t="str">
        <f>_xlfn.IFNA(VLOOKUP($B92,Schools,'HP Schools Calculation'!E$1,0),"")</f>
        <v/>
      </c>
      <c r="E92" s="54" t="str">
        <f>_xlfn.IFNA(VLOOKUP($B92,Schools,'HP Schools Calculation'!F$1,0),"")</f>
        <v/>
      </c>
      <c r="F92" s="66"/>
      <c r="G92" s="63" t="str">
        <f>_xlfn.IFNA(VLOOKUP($B92,Schools,'HP Schools Calculation'!K$1,0),"")</f>
        <v/>
      </c>
      <c r="H92" s="61" t="str">
        <f>_xlfn.IFNA(VLOOKUP($B92,Schools,'HP Schools Calculation'!X$1,0),"")</f>
        <v/>
      </c>
    </row>
    <row r="93" spans="2:8">
      <c r="B93" s="46" t="str">
        <f t="array" ref="B93">IFERROR(INDEX('HP Schools Calculation'!$C$10:$C$2362,SMALL(IF('HP Schools Calculation'!$A$10:$A$2362=Summary!$B$9,ROW('HP Schools Calculation'!$C$10:$C$2362)-ROW('HP Schools Calculation'!C$10)+1),ROWS('HP Schools Calculation'!C$10:C87))),"")</f>
        <v/>
      </c>
      <c r="C93" t="str">
        <f>_xlfn.IFNA(VLOOKUP($B93,Schools,'HP Schools Calculation'!D$1,0),"")</f>
        <v/>
      </c>
      <c r="D93" s="34" t="str">
        <f>_xlfn.IFNA(VLOOKUP($B93,Schools,'HP Schools Calculation'!E$1,0),"")</f>
        <v/>
      </c>
      <c r="E93" s="54" t="str">
        <f>_xlfn.IFNA(VLOOKUP($B93,Schools,'HP Schools Calculation'!F$1,0),"")</f>
        <v/>
      </c>
      <c r="F93" s="66"/>
      <c r="G93" s="63" t="str">
        <f>_xlfn.IFNA(VLOOKUP($B93,Schools,'HP Schools Calculation'!K$1,0),"")</f>
        <v/>
      </c>
      <c r="H93" s="61" t="str">
        <f>_xlfn.IFNA(VLOOKUP($B93,Schools,'HP Schools Calculation'!X$1,0),"")</f>
        <v/>
      </c>
    </row>
    <row r="94" spans="2:8">
      <c r="B94" s="46" t="str">
        <f t="array" ref="B94">IFERROR(INDEX('HP Schools Calculation'!$C$10:$C$2362,SMALL(IF('HP Schools Calculation'!$A$10:$A$2362=Summary!$B$9,ROW('HP Schools Calculation'!$C$10:$C$2362)-ROW('HP Schools Calculation'!C$10)+1),ROWS('HP Schools Calculation'!C$10:C88))),"")</f>
        <v/>
      </c>
      <c r="C94" t="str">
        <f>_xlfn.IFNA(VLOOKUP($B94,Schools,'HP Schools Calculation'!D$1,0),"")</f>
        <v/>
      </c>
      <c r="D94" s="34" t="str">
        <f>_xlfn.IFNA(VLOOKUP($B94,Schools,'HP Schools Calculation'!E$1,0),"")</f>
        <v/>
      </c>
      <c r="E94" s="54" t="str">
        <f>_xlfn.IFNA(VLOOKUP($B94,Schools,'HP Schools Calculation'!F$1,0),"")</f>
        <v/>
      </c>
      <c r="F94" s="66"/>
      <c r="G94" s="63" t="str">
        <f>_xlfn.IFNA(VLOOKUP($B94,Schools,'HP Schools Calculation'!K$1,0),"")</f>
        <v/>
      </c>
      <c r="H94" s="61" t="str">
        <f>_xlfn.IFNA(VLOOKUP($B94,Schools,'HP Schools Calculation'!X$1,0),"")</f>
        <v/>
      </c>
    </row>
    <row r="95" spans="2:8">
      <c r="B95" s="46" t="str">
        <f t="array" ref="B95">IFERROR(INDEX('HP Schools Calculation'!$C$10:$C$2362,SMALL(IF('HP Schools Calculation'!$A$10:$A$2362=Summary!$B$9,ROW('HP Schools Calculation'!$C$10:$C$2362)-ROW('HP Schools Calculation'!C$10)+1),ROWS('HP Schools Calculation'!C$10:C89))),"")</f>
        <v/>
      </c>
      <c r="C95" t="str">
        <f>_xlfn.IFNA(VLOOKUP($B95,Schools,'HP Schools Calculation'!D$1,0),"")</f>
        <v/>
      </c>
      <c r="D95" s="34" t="str">
        <f>_xlfn.IFNA(VLOOKUP($B95,Schools,'HP Schools Calculation'!E$1,0),"")</f>
        <v/>
      </c>
      <c r="E95" s="54" t="str">
        <f>_xlfn.IFNA(VLOOKUP($B95,Schools,'HP Schools Calculation'!F$1,0),"")</f>
        <v/>
      </c>
      <c r="F95" s="66"/>
      <c r="G95" s="63" t="str">
        <f>_xlfn.IFNA(VLOOKUP($B95,Schools,'HP Schools Calculation'!K$1,0),"")</f>
        <v/>
      </c>
      <c r="H95" s="61" t="str">
        <f>_xlfn.IFNA(VLOOKUP($B95,Schools,'HP Schools Calculation'!X$1,0),"")</f>
        <v/>
      </c>
    </row>
    <row r="96" spans="2:8">
      <c r="B96" s="46" t="str">
        <f t="array" ref="B96">IFERROR(INDEX('HP Schools Calculation'!$C$10:$C$2362,SMALL(IF('HP Schools Calculation'!$A$10:$A$2362=Summary!$B$9,ROW('HP Schools Calculation'!$C$10:$C$2362)-ROW('HP Schools Calculation'!C$10)+1),ROWS('HP Schools Calculation'!C$10:C90))),"")</f>
        <v/>
      </c>
      <c r="C96" t="str">
        <f>_xlfn.IFNA(VLOOKUP($B96,Schools,'HP Schools Calculation'!D$1,0),"")</f>
        <v/>
      </c>
      <c r="D96" s="34" t="str">
        <f>_xlfn.IFNA(VLOOKUP($B96,Schools,'HP Schools Calculation'!E$1,0),"")</f>
        <v/>
      </c>
      <c r="E96" s="54" t="str">
        <f>_xlfn.IFNA(VLOOKUP($B96,Schools,'HP Schools Calculation'!F$1,0),"")</f>
        <v/>
      </c>
      <c r="F96" s="66"/>
      <c r="G96" s="63" t="str">
        <f>_xlfn.IFNA(VLOOKUP($B96,Schools,'HP Schools Calculation'!K$1,0),"")</f>
        <v/>
      </c>
      <c r="H96" s="61" t="str">
        <f>_xlfn.IFNA(VLOOKUP($B96,Schools,'HP Schools Calculation'!X$1,0),"")</f>
        <v/>
      </c>
    </row>
    <row r="97" spans="2:8">
      <c r="B97" s="46" t="str">
        <f t="array" ref="B97">IFERROR(INDEX('HP Schools Calculation'!$C$10:$C$2362,SMALL(IF('HP Schools Calculation'!$A$10:$A$2362=Summary!$B$9,ROW('HP Schools Calculation'!$C$10:$C$2362)-ROW('HP Schools Calculation'!C$10)+1),ROWS('HP Schools Calculation'!C$10:C91))),"")</f>
        <v/>
      </c>
      <c r="C97" t="str">
        <f>_xlfn.IFNA(VLOOKUP($B97,Schools,'HP Schools Calculation'!D$1,0),"")</f>
        <v/>
      </c>
      <c r="D97" s="34" t="str">
        <f>_xlfn.IFNA(VLOOKUP($B97,Schools,'HP Schools Calculation'!E$1,0),"")</f>
        <v/>
      </c>
      <c r="E97" s="54" t="str">
        <f>_xlfn.IFNA(VLOOKUP($B97,Schools,'HP Schools Calculation'!F$1,0),"")</f>
        <v/>
      </c>
      <c r="F97" s="66"/>
      <c r="G97" s="63" t="str">
        <f>_xlfn.IFNA(VLOOKUP($B97,Schools,'HP Schools Calculation'!K$1,0),"")</f>
        <v/>
      </c>
      <c r="H97" s="61" t="str">
        <f>_xlfn.IFNA(VLOOKUP($B97,Schools,'HP Schools Calculation'!X$1,0),"")</f>
        <v/>
      </c>
    </row>
    <row r="98" spans="2:8">
      <c r="B98" s="46" t="str">
        <f t="array" ref="B98">IFERROR(INDEX('HP Schools Calculation'!$C$10:$C$2362,SMALL(IF('HP Schools Calculation'!$A$10:$A$2362=Summary!$B$9,ROW('HP Schools Calculation'!$C$10:$C$2362)-ROW('HP Schools Calculation'!C$10)+1),ROWS('HP Schools Calculation'!C$10:C92))),"")</f>
        <v/>
      </c>
      <c r="C98" t="str">
        <f>_xlfn.IFNA(VLOOKUP($B98,Schools,'HP Schools Calculation'!D$1,0),"")</f>
        <v/>
      </c>
      <c r="D98" s="34" t="str">
        <f>_xlfn.IFNA(VLOOKUP($B98,Schools,'HP Schools Calculation'!E$1,0),"")</f>
        <v/>
      </c>
      <c r="E98" s="54" t="str">
        <f>_xlfn.IFNA(VLOOKUP($B98,Schools,'HP Schools Calculation'!F$1,0),"")</f>
        <v/>
      </c>
      <c r="F98" s="66"/>
      <c r="G98" s="63" t="str">
        <f>_xlfn.IFNA(VLOOKUP($B98,Schools,'HP Schools Calculation'!K$1,0),"")</f>
        <v/>
      </c>
      <c r="H98" s="61" t="str">
        <f>_xlfn.IFNA(VLOOKUP($B98,Schools,'HP Schools Calculation'!X$1,0),"")</f>
        <v/>
      </c>
    </row>
    <row r="99" spans="2:8">
      <c r="B99" s="46" t="str">
        <f t="array" ref="B99">IFERROR(INDEX('HP Schools Calculation'!$C$10:$C$2362,SMALL(IF('HP Schools Calculation'!$A$10:$A$2362=Summary!$B$9,ROW('HP Schools Calculation'!$C$10:$C$2362)-ROW('HP Schools Calculation'!C$10)+1),ROWS('HP Schools Calculation'!C$10:C93))),"")</f>
        <v/>
      </c>
      <c r="C99" t="str">
        <f>_xlfn.IFNA(VLOOKUP($B99,Schools,'HP Schools Calculation'!D$1,0),"")</f>
        <v/>
      </c>
      <c r="D99" s="34" t="str">
        <f>_xlfn.IFNA(VLOOKUP($B99,Schools,'HP Schools Calculation'!E$1,0),"")</f>
        <v/>
      </c>
      <c r="E99" s="54" t="str">
        <f>_xlfn.IFNA(VLOOKUP($B99,Schools,'HP Schools Calculation'!F$1,0),"")</f>
        <v/>
      </c>
      <c r="F99" s="66"/>
      <c r="G99" s="63" t="str">
        <f>_xlfn.IFNA(VLOOKUP($B99,Schools,'HP Schools Calculation'!K$1,0),"")</f>
        <v/>
      </c>
      <c r="H99" s="61" t="str">
        <f>_xlfn.IFNA(VLOOKUP($B99,Schools,'HP Schools Calculation'!X$1,0),"")</f>
        <v/>
      </c>
    </row>
    <row r="100" spans="2:8">
      <c r="B100" s="46" t="str">
        <f t="array" ref="B100">IFERROR(INDEX('HP Schools Calculation'!$C$10:$C$2362,SMALL(IF('HP Schools Calculation'!$A$10:$A$2362=Summary!$B$9,ROW('HP Schools Calculation'!$C$10:$C$2362)-ROW('HP Schools Calculation'!C$10)+1),ROWS('HP Schools Calculation'!C$10:C94))),"")</f>
        <v/>
      </c>
      <c r="C100" t="str">
        <f>_xlfn.IFNA(VLOOKUP($B100,Schools,'HP Schools Calculation'!D$1,0),"")</f>
        <v/>
      </c>
      <c r="D100" s="34" t="str">
        <f>_xlfn.IFNA(VLOOKUP($B100,Schools,'HP Schools Calculation'!E$1,0),"")</f>
        <v/>
      </c>
      <c r="E100" s="54" t="str">
        <f>_xlfn.IFNA(VLOOKUP($B100,Schools,'HP Schools Calculation'!F$1,0),"")</f>
        <v/>
      </c>
      <c r="F100" s="66"/>
      <c r="G100" s="63" t="str">
        <f>_xlfn.IFNA(VLOOKUP($B100,Schools,'HP Schools Calculation'!K$1,0),"")</f>
        <v/>
      </c>
      <c r="H100" s="61" t="str">
        <f>_xlfn.IFNA(VLOOKUP($B100,Schools,'HP Schools Calculation'!X$1,0),"")</f>
        <v/>
      </c>
    </row>
    <row r="101" spans="2:8">
      <c r="B101" s="46" t="str">
        <f t="array" ref="B101">IFERROR(INDEX('HP Schools Calculation'!$C$10:$C$2362,SMALL(IF('HP Schools Calculation'!$A$10:$A$2362=Summary!$B$9,ROW('HP Schools Calculation'!$C$10:$C$2362)-ROW('HP Schools Calculation'!C$10)+1),ROWS('HP Schools Calculation'!C$10:C95))),"")</f>
        <v/>
      </c>
      <c r="C101" t="str">
        <f>_xlfn.IFNA(VLOOKUP($B101,Schools,'HP Schools Calculation'!D$1,0),"")</f>
        <v/>
      </c>
      <c r="D101" s="34" t="str">
        <f>_xlfn.IFNA(VLOOKUP($B101,Schools,'HP Schools Calculation'!E$1,0),"")</f>
        <v/>
      </c>
      <c r="E101" s="54" t="str">
        <f>_xlfn.IFNA(VLOOKUP($B101,Schools,'HP Schools Calculation'!F$1,0),"")</f>
        <v/>
      </c>
      <c r="F101" s="66"/>
      <c r="G101" s="63" t="str">
        <f>_xlfn.IFNA(VLOOKUP($B101,Schools,'HP Schools Calculation'!K$1,0),"")</f>
        <v/>
      </c>
      <c r="H101" s="61" t="str">
        <f>_xlfn.IFNA(VLOOKUP($B101,Schools,'HP Schools Calculation'!X$1,0),"")</f>
        <v/>
      </c>
    </row>
    <row r="102" spans="2:8">
      <c r="B102" s="46" t="str">
        <f t="array" ref="B102">IFERROR(INDEX('HP Schools Calculation'!$C$10:$C$2362,SMALL(IF('HP Schools Calculation'!$A$10:$A$2362=Summary!$B$9,ROW('HP Schools Calculation'!$C$10:$C$2362)-ROW('HP Schools Calculation'!C$10)+1),ROWS('HP Schools Calculation'!C$10:C96))),"")</f>
        <v/>
      </c>
      <c r="C102" t="str">
        <f>_xlfn.IFNA(VLOOKUP($B102,Schools,'HP Schools Calculation'!D$1,0),"")</f>
        <v/>
      </c>
      <c r="D102" s="34" t="str">
        <f>_xlfn.IFNA(VLOOKUP($B102,Schools,'HP Schools Calculation'!E$1,0),"")</f>
        <v/>
      </c>
      <c r="E102" s="54" t="str">
        <f>_xlfn.IFNA(VLOOKUP($B102,Schools,'HP Schools Calculation'!F$1,0),"")</f>
        <v/>
      </c>
      <c r="F102" s="66"/>
      <c r="G102" s="63" t="str">
        <f>_xlfn.IFNA(VLOOKUP($B102,Schools,'HP Schools Calculation'!K$1,0),"")</f>
        <v/>
      </c>
      <c r="H102" s="61" t="str">
        <f>_xlfn.IFNA(VLOOKUP($B102,Schools,'HP Schools Calculation'!X$1,0),"")</f>
        <v/>
      </c>
    </row>
    <row r="103" spans="2:8">
      <c r="B103" s="46" t="str">
        <f t="array" ref="B103">IFERROR(INDEX('HP Schools Calculation'!$C$10:$C$2362,SMALL(IF('HP Schools Calculation'!$A$10:$A$2362=Summary!$B$9,ROW('HP Schools Calculation'!$C$10:$C$2362)-ROW('HP Schools Calculation'!C$10)+1),ROWS('HP Schools Calculation'!C$10:C97))),"")</f>
        <v/>
      </c>
      <c r="C103" t="str">
        <f>_xlfn.IFNA(VLOOKUP($B103,Schools,'HP Schools Calculation'!D$1,0),"")</f>
        <v/>
      </c>
      <c r="D103" s="34" t="str">
        <f>_xlfn.IFNA(VLOOKUP($B103,Schools,'HP Schools Calculation'!E$1,0),"")</f>
        <v/>
      </c>
      <c r="E103" s="54" t="str">
        <f>_xlfn.IFNA(VLOOKUP($B103,Schools,'HP Schools Calculation'!F$1,0),"")</f>
        <v/>
      </c>
      <c r="F103" s="66"/>
      <c r="G103" s="63" t="str">
        <f>_xlfn.IFNA(VLOOKUP($B103,Schools,'HP Schools Calculation'!K$1,0),"")</f>
        <v/>
      </c>
      <c r="H103" s="61" t="str">
        <f>_xlfn.IFNA(VLOOKUP($B103,Schools,'HP Schools Calculation'!X$1,0),"")</f>
        <v/>
      </c>
    </row>
    <row r="104" spans="2:8">
      <c r="B104" s="46" t="str">
        <f t="array" ref="B104">IFERROR(INDEX('HP Schools Calculation'!$C$10:$C$2362,SMALL(IF('HP Schools Calculation'!$A$10:$A$2362=Summary!$B$9,ROW('HP Schools Calculation'!$C$10:$C$2362)-ROW('HP Schools Calculation'!C$10)+1),ROWS('HP Schools Calculation'!C$10:C98))),"")</f>
        <v/>
      </c>
      <c r="C104" t="str">
        <f>_xlfn.IFNA(VLOOKUP($B104,Schools,'HP Schools Calculation'!D$1,0),"")</f>
        <v/>
      </c>
      <c r="D104" s="34" t="str">
        <f>_xlfn.IFNA(VLOOKUP($B104,Schools,'HP Schools Calculation'!E$1,0),"")</f>
        <v/>
      </c>
      <c r="E104" s="54" t="str">
        <f>_xlfn.IFNA(VLOOKUP($B104,Schools,'HP Schools Calculation'!F$1,0),"")</f>
        <v/>
      </c>
      <c r="F104" s="66"/>
      <c r="G104" s="63" t="str">
        <f>_xlfn.IFNA(VLOOKUP($B104,Schools,'HP Schools Calculation'!K$1,0),"")</f>
        <v/>
      </c>
      <c r="H104" s="61" t="str">
        <f>_xlfn.IFNA(VLOOKUP($B104,Schools,'HP Schools Calculation'!X$1,0),"")</f>
        <v/>
      </c>
    </row>
    <row r="105" spans="2:8">
      <c r="B105" s="46" t="str">
        <f t="array" ref="B105">IFERROR(INDEX('HP Schools Calculation'!$C$10:$C$2362,SMALL(IF('HP Schools Calculation'!$A$10:$A$2362=Summary!$B$9,ROW('HP Schools Calculation'!$C$10:$C$2362)-ROW('HP Schools Calculation'!C$10)+1),ROWS('HP Schools Calculation'!C$10:C99))),"")</f>
        <v/>
      </c>
      <c r="C105" t="str">
        <f>_xlfn.IFNA(VLOOKUP($B105,Schools,'HP Schools Calculation'!D$1,0),"")</f>
        <v/>
      </c>
      <c r="D105" s="34" t="str">
        <f>_xlfn.IFNA(VLOOKUP($B105,Schools,'HP Schools Calculation'!E$1,0),"")</f>
        <v/>
      </c>
      <c r="E105" s="54" t="str">
        <f>_xlfn.IFNA(VLOOKUP($B105,Schools,'HP Schools Calculation'!F$1,0),"")</f>
        <v/>
      </c>
      <c r="F105" s="66"/>
      <c r="G105" s="63" t="str">
        <f>_xlfn.IFNA(VLOOKUP($B105,Schools,'HP Schools Calculation'!K$1,0),"")</f>
        <v/>
      </c>
      <c r="H105" s="61" t="str">
        <f>_xlfn.IFNA(VLOOKUP($B105,Schools,'HP Schools Calculation'!X$1,0),"")</f>
        <v/>
      </c>
    </row>
    <row r="106" spans="2:8">
      <c r="B106" s="46" t="str">
        <f t="array" ref="B106">IFERROR(INDEX('HP Schools Calculation'!$C$10:$C$2362,SMALL(IF('HP Schools Calculation'!$A$10:$A$2362=Summary!$B$9,ROW('HP Schools Calculation'!$C$10:$C$2362)-ROW('HP Schools Calculation'!C$10)+1),ROWS('HP Schools Calculation'!C$10:C100))),"")</f>
        <v/>
      </c>
      <c r="C106" t="str">
        <f>_xlfn.IFNA(VLOOKUP($B106,Schools,'HP Schools Calculation'!D$1,0),"")</f>
        <v/>
      </c>
      <c r="D106" s="34" t="str">
        <f>_xlfn.IFNA(VLOOKUP($B106,Schools,'HP Schools Calculation'!E$1,0),"")</f>
        <v/>
      </c>
      <c r="E106" s="54" t="str">
        <f>_xlfn.IFNA(VLOOKUP($B106,Schools,'HP Schools Calculation'!F$1,0),"")</f>
        <v/>
      </c>
      <c r="F106" s="66"/>
      <c r="G106" s="63" t="str">
        <f>_xlfn.IFNA(VLOOKUP($B106,Schools,'HP Schools Calculation'!K$1,0),"")</f>
        <v/>
      </c>
      <c r="H106" s="61" t="str">
        <f>_xlfn.IFNA(VLOOKUP($B106,Schools,'HP Schools Calculation'!X$1,0),"")</f>
        <v/>
      </c>
    </row>
    <row r="107" spans="2:8">
      <c r="B107" s="46" t="str">
        <f t="array" ref="B107">IFERROR(INDEX('HP Schools Calculation'!$C$10:$C$2362,SMALL(IF('HP Schools Calculation'!$A$10:$A$2362=Summary!$B$9,ROW('HP Schools Calculation'!$C$10:$C$2362)-ROW('HP Schools Calculation'!C$10)+1),ROWS('HP Schools Calculation'!C$10:C101))),"")</f>
        <v/>
      </c>
      <c r="C107" t="str">
        <f>_xlfn.IFNA(VLOOKUP($B107,Schools,'HP Schools Calculation'!D$1,0),"")</f>
        <v/>
      </c>
      <c r="D107" s="34" t="str">
        <f>_xlfn.IFNA(VLOOKUP($B107,Schools,'HP Schools Calculation'!E$1,0),"")</f>
        <v/>
      </c>
      <c r="E107" s="54" t="str">
        <f>_xlfn.IFNA(VLOOKUP($B107,Schools,'HP Schools Calculation'!F$1,0),"")</f>
        <v/>
      </c>
      <c r="F107" s="66"/>
      <c r="G107" s="63" t="str">
        <f>_xlfn.IFNA(VLOOKUP($B107,Schools,'HP Schools Calculation'!K$1,0),"")</f>
        <v/>
      </c>
      <c r="H107" s="61" t="str">
        <f>_xlfn.IFNA(VLOOKUP($B107,Schools,'HP Schools Calculation'!X$1,0),"")</f>
        <v/>
      </c>
    </row>
    <row r="108" spans="2:8">
      <c r="B108" s="46" t="str">
        <f t="array" ref="B108">IFERROR(INDEX('HP Schools Calculation'!$C$10:$C$2362,SMALL(IF('HP Schools Calculation'!$A$10:$A$2362=Summary!$B$9,ROW('HP Schools Calculation'!$C$10:$C$2362)-ROW('HP Schools Calculation'!C$10)+1),ROWS('HP Schools Calculation'!C$10:C102))),"")</f>
        <v/>
      </c>
      <c r="C108" t="str">
        <f>_xlfn.IFNA(VLOOKUP($B108,Schools,'HP Schools Calculation'!D$1,0),"")</f>
        <v/>
      </c>
      <c r="D108" s="34" t="str">
        <f>_xlfn.IFNA(VLOOKUP($B108,Schools,'HP Schools Calculation'!E$1,0),"")</f>
        <v/>
      </c>
      <c r="E108" s="54" t="str">
        <f>_xlfn.IFNA(VLOOKUP($B108,Schools,'HP Schools Calculation'!F$1,0),"")</f>
        <v/>
      </c>
      <c r="F108" s="66"/>
      <c r="G108" s="63" t="str">
        <f>_xlfn.IFNA(VLOOKUP($B108,Schools,'HP Schools Calculation'!K$1,0),"")</f>
        <v/>
      </c>
      <c r="H108" s="61" t="str">
        <f>_xlfn.IFNA(VLOOKUP($B108,Schools,'HP Schools Calculation'!X$1,0),"")</f>
        <v/>
      </c>
    </row>
    <row r="109" spans="2:8">
      <c r="B109" s="46" t="str">
        <f t="array" ref="B109">IFERROR(INDEX('HP Schools Calculation'!$C$10:$C$2362,SMALL(IF('HP Schools Calculation'!$A$10:$A$2362=Summary!$B$9,ROW('HP Schools Calculation'!$C$10:$C$2362)-ROW('HP Schools Calculation'!C$10)+1),ROWS('HP Schools Calculation'!C$10:C103))),"")</f>
        <v/>
      </c>
      <c r="C109" t="str">
        <f>_xlfn.IFNA(VLOOKUP($B109,Schools,'HP Schools Calculation'!D$1,0),"")</f>
        <v/>
      </c>
      <c r="D109" s="34" t="str">
        <f>_xlfn.IFNA(VLOOKUP($B109,Schools,'HP Schools Calculation'!E$1,0),"")</f>
        <v/>
      </c>
      <c r="E109" s="54" t="str">
        <f>_xlfn.IFNA(VLOOKUP($B109,Schools,'HP Schools Calculation'!F$1,0),"")</f>
        <v/>
      </c>
      <c r="F109" s="66"/>
      <c r="G109" s="63" t="str">
        <f>_xlfn.IFNA(VLOOKUP($B109,Schools,'HP Schools Calculation'!K$1,0),"")</f>
        <v/>
      </c>
      <c r="H109" s="61" t="str">
        <f>_xlfn.IFNA(VLOOKUP($B109,Schools,'HP Schools Calculation'!X$1,0),"")</f>
        <v/>
      </c>
    </row>
    <row r="110" spans="2:8">
      <c r="B110" s="46" t="str">
        <f t="array" ref="B110">IFERROR(INDEX('HP Schools Calculation'!$C$10:$C$2362,SMALL(IF('HP Schools Calculation'!$A$10:$A$2362=Summary!$B$9,ROW('HP Schools Calculation'!$C$10:$C$2362)-ROW('HP Schools Calculation'!C$10)+1),ROWS('HP Schools Calculation'!C$10:C104))),"")</f>
        <v/>
      </c>
      <c r="C110" t="str">
        <f>_xlfn.IFNA(VLOOKUP($B110,Schools,'HP Schools Calculation'!D$1,0),"")</f>
        <v/>
      </c>
      <c r="D110" s="34" t="str">
        <f>_xlfn.IFNA(VLOOKUP($B110,Schools,'HP Schools Calculation'!E$1,0),"")</f>
        <v/>
      </c>
      <c r="E110" s="54" t="str">
        <f>_xlfn.IFNA(VLOOKUP($B110,Schools,'HP Schools Calculation'!F$1,0),"")</f>
        <v/>
      </c>
      <c r="F110" s="66"/>
      <c r="G110" s="63" t="str">
        <f>_xlfn.IFNA(VLOOKUP($B110,Schools,'HP Schools Calculation'!K$1,0),"")</f>
        <v/>
      </c>
      <c r="H110" s="61" t="str">
        <f>_xlfn.IFNA(VLOOKUP($B110,Schools,'HP Schools Calculation'!X$1,0),"")</f>
        <v/>
      </c>
    </row>
    <row r="111" spans="2:8">
      <c r="B111" s="46" t="str">
        <f t="array" ref="B111">IFERROR(INDEX('HP Schools Calculation'!$C$10:$C$2362,SMALL(IF('HP Schools Calculation'!$A$10:$A$2362=Summary!$B$9,ROW('HP Schools Calculation'!$C$10:$C$2362)-ROW('HP Schools Calculation'!C$10)+1),ROWS('HP Schools Calculation'!C$10:C105))),"")</f>
        <v/>
      </c>
      <c r="C111" t="str">
        <f>_xlfn.IFNA(VLOOKUP($B111,Schools,'HP Schools Calculation'!D$1,0),"")</f>
        <v/>
      </c>
      <c r="D111" s="34" t="str">
        <f>_xlfn.IFNA(VLOOKUP($B111,Schools,'HP Schools Calculation'!E$1,0),"")</f>
        <v/>
      </c>
      <c r="E111" s="54" t="str">
        <f>_xlfn.IFNA(VLOOKUP($B111,Schools,'HP Schools Calculation'!F$1,0),"")</f>
        <v/>
      </c>
      <c r="F111" s="66"/>
      <c r="G111" s="63" t="str">
        <f>_xlfn.IFNA(VLOOKUP($B111,Schools,'HP Schools Calculation'!K$1,0),"")</f>
        <v/>
      </c>
      <c r="H111" s="61" t="str">
        <f>_xlfn.IFNA(VLOOKUP($B111,Schools,'HP Schools Calculation'!X$1,0),"")</f>
        <v/>
      </c>
    </row>
    <row r="112" spans="2:8">
      <c r="B112" s="46" t="str">
        <f t="array" ref="B112">IFERROR(INDEX('HP Schools Calculation'!$C$10:$C$2362,SMALL(IF('HP Schools Calculation'!$A$10:$A$2362=Summary!$B$9,ROW('HP Schools Calculation'!$C$10:$C$2362)-ROW('HP Schools Calculation'!C$10)+1),ROWS('HP Schools Calculation'!C$10:C106))),"")</f>
        <v/>
      </c>
      <c r="C112" t="str">
        <f>_xlfn.IFNA(VLOOKUP($B112,Schools,'HP Schools Calculation'!D$1,0),"")</f>
        <v/>
      </c>
      <c r="D112" s="34" t="str">
        <f>_xlfn.IFNA(VLOOKUP($B112,Schools,'HP Schools Calculation'!E$1,0),"")</f>
        <v/>
      </c>
      <c r="E112" s="54" t="str">
        <f>_xlfn.IFNA(VLOOKUP($B112,Schools,'HP Schools Calculation'!F$1,0),"")</f>
        <v/>
      </c>
      <c r="F112" s="66"/>
      <c r="G112" s="63" t="str">
        <f>_xlfn.IFNA(VLOOKUP($B112,Schools,'HP Schools Calculation'!K$1,0),"")</f>
        <v/>
      </c>
      <c r="H112" s="61" t="str">
        <f>_xlfn.IFNA(VLOOKUP($B112,Schools,'HP Schools Calculation'!X$1,0),"")</f>
        <v/>
      </c>
    </row>
    <row r="113" spans="2:8">
      <c r="B113" s="46" t="str">
        <f t="array" ref="B113">IFERROR(INDEX('HP Schools Calculation'!$C$10:$C$2362,SMALL(IF('HP Schools Calculation'!$A$10:$A$2362=Summary!$B$9,ROW('HP Schools Calculation'!$C$10:$C$2362)-ROW('HP Schools Calculation'!C$10)+1),ROWS('HP Schools Calculation'!C$10:C107))),"")</f>
        <v/>
      </c>
      <c r="C113" t="str">
        <f>_xlfn.IFNA(VLOOKUP($B113,Schools,'HP Schools Calculation'!D$1,0),"")</f>
        <v/>
      </c>
      <c r="D113" s="34" t="str">
        <f>_xlfn.IFNA(VLOOKUP($B113,Schools,'HP Schools Calculation'!E$1,0),"")</f>
        <v/>
      </c>
      <c r="E113" s="54" t="str">
        <f>_xlfn.IFNA(VLOOKUP($B113,Schools,'HP Schools Calculation'!F$1,0),"")</f>
        <v/>
      </c>
      <c r="F113" s="66"/>
      <c r="G113" s="63" t="str">
        <f>_xlfn.IFNA(VLOOKUP($B113,Schools,'HP Schools Calculation'!K$1,0),"")</f>
        <v/>
      </c>
      <c r="H113" s="61" t="str">
        <f>_xlfn.IFNA(VLOOKUP($B113,Schools,'HP Schools Calculation'!X$1,0),"")</f>
        <v/>
      </c>
    </row>
    <row r="114" spans="2:8">
      <c r="B114" s="46" t="str">
        <f t="array" ref="B114">IFERROR(INDEX('HP Schools Calculation'!$C$10:$C$2362,SMALL(IF('HP Schools Calculation'!$A$10:$A$2362=Summary!$B$9,ROW('HP Schools Calculation'!$C$10:$C$2362)-ROW('HP Schools Calculation'!C$10)+1),ROWS('HP Schools Calculation'!C$10:C108))),"")</f>
        <v/>
      </c>
      <c r="C114" t="str">
        <f>_xlfn.IFNA(VLOOKUP($B114,Schools,'HP Schools Calculation'!D$1,0),"")</f>
        <v/>
      </c>
      <c r="D114" s="34" t="str">
        <f>_xlfn.IFNA(VLOOKUP($B114,Schools,'HP Schools Calculation'!E$1,0),"")</f>
        <v/>
      </c>
      <c r="E114" s="54" t="str">
        <f>_xlfn.IFNA(VLOOKUP($B114,Schools,'HP Schools Calculation'!F$1,0),"")</f>
        <v/>
      </c>
      <c r="F114" s="66"/>
      <c r="G114" s="63" t="str">
        <f>_xlfn.IFNA(VLOOKUP($B114,Schools,'HP Schools Calculation'!K$1,0),"")</f>
        <v/>
      </c>
      <c r="H114" s="61" t="str">
        <f>_xlfn.IFNA(VLOOKUP($B114,Schools,'HP Schools Calculation'!X$1,0),"")</f>
        <v/>
      </c>
    </row>
    <row r="115" spans="2:8">
      <c r="B115" s="46" t="str">
        <f t="array" ref="B115">IFERROR(INDEX('HP Schools Calculation'!$C$10:$C$2362,SMALL(IF('HP Schools Calculation'!$A$10:$A$2362=Summary!$B$9,ROW('HP Schools Calculation'!$C$10:$C$2362)-ROW('HP Schools Calculation'!C$10)+1),ROWS('HP Schools Calculation'!C$10:C109))),"")</f>
        <v/>
      </c>
      <c r="C115" t="str">
        <f>_xlfn.IFNA(VLOOKUP($B115,Schools,'HP Schools Calculation'!D$1,0),"")</f>
        <v/>
      </c>
      <c r="D115" s="34" t="str">
        <f>_xlfn.IFNA(VLOOKUP($B115,Schools,'HP Schools Calculation'!E$1,0),"")</f>
        <v/>
      </c>
      <c r="E115" s="54" t="str">
        <f>_xlfn.IFNA(VLOOKUP($B115,Schools,'HP Schools Calculation'!F$1,0),"")</f>
        <v/>
      </c>
      <c r="F115" s="66"/>
      <c r="G115" s="63" t="str">
        <f>_xlfn.IFNA(VLOOKUP($B115,Schools,'HP Schools Calculation'!K$1,0),"")</f>
        <v/>
      </c>
      <c r="H115" s="61" t="str">
        <f>_xlfn.IFNA(VLOOKUP($B115,Schools,'HP Schools Calculation'!X$1,0),"")</f>
        <v/>
      </c>
    </row>
    <row r="116" spans="2:8">
      <c r="B116" s="46" t="str">
        <f t="array" ref="B116">IFERROR(INDEX('HP Schools Calculation'!$C$10:$C$2362,SMALL(IF('HP Schools Calculation'!$A$10:$A$2362=Summary!$B$9,ROW('HP Schools Calculation'!$C$10:$C$2362)-ROW('HP Schools Calculation'!C$10)+1),ROWS('HP Schools Calculation'!C$10:C110))),"")</f>
        <v/>
      </c>
      <c r="C116" t="str">
        <f>_xlfn.IFNA(VLOOKUP($B116,Schools,'HP Schools Calculation'!D$1,0),"")</f>
        <v/>
      </c>
      <c r="D116" s="34" t="str">
        <f>_xlfn.IFNA(VLOOKUP($B116,Schools,'HP Schools Calculation'!E$1,0),"")</f>
        <v/>
      </c>
      <c r="E116" s="54" t="str">
        <f>_xlfn.IFNA(VLOOKUP($B116,Schools,'HP Schools Calculation'!F$1,0),"")</f>
        <v/>
      </c>
      <c r="F116" s="66"/>
      <c r="G116" s="63" t="str">
        <f>_xlfn.IFNA(VLOOKUP($B116,Schools,'HP Schools Calculation'!K$1,0),"")</f>
        <v/>
      </c>
      <c r="H116" s="61" t="str">
        <f>_xlfn.IFNA(VLOOKUP($B116,Schools,'HP Schools Calculation'!X$1,0),"")</f>
        <v/>
      </c>
    </row>
    <row r="117" spans="2:8">
      <c r="B117" s="46" t="str">
        <f t="array" ref="B117">IFERROR(INDEX('HP Schools Calculation'!$C$10:$C$2362,SMALL(IF('HP Schools Calculation'!$A$10:$A$2362=Summary!$B$9,ROW('HP Schools Calculation'!$C$10:$C$2362)-ROW('HP Schools Calculation'!C$10)+1),ROWS('HP Schools Calculation'!C$10:C111))),"")</f>
        <v/>
      </c>
      <c r="C117" t="str">
        <f>_xlfn.IFNA(VLOOKUP($B117,Schools,'HP Schools Calculation'!D$1,0),"")</f>
        <v/>
      </c>
      <c r="D117" s="34" t="str">
        <f>_xlfn.IFNA(VLOOKUP($B117,Schools,'HP Schools Calculation'!E$1,0),"")</f>
        <v/>
      </c>
      <c r="E117" s="54" t="str">
        <f>_xlfn.IFNA(VLOOKUP($B117,Schools,'HP Schools Calculation'!F$1,0),"")</f>
        <v/>
      </c>
      <c r="F117" s="66"/>
      <c r="G117" s="63" t="str">
        <f>_xlfn.IFNA(VLOOKUP($B117,Schools,'HP Schools Calculation'!K$1,0),"")</f>
        <v/>
      </c>
      <c r="H117" s="61" t="str">
        <f>_xlfn.IFNA(VLOOKUP($B117,Schools,'HP Schools Calculation'!X$1,0),"")</f>
        <v/>
      </c>
    </row>
    <row r="118" spans="2:8">
      <c r="B118" s="46" t="str">
        <f t="array" ref="B118">IFERROR(INDEX('HP Schools Calculation'!$C$10:$C$2362,SMALL(IF('HP Schools Calculation'!$A$10:$A$2362=Summary!$B$9,ROW('HP Schools Calculation'!$C$10:$C$2362)-ROW('HP Schools Calculation'!C$10)+1),ROWS('HP Schools Calculation'!C$10:C112))),"")</f>
        <v/>
      </c>
      <c r="C118" t="str">
        <f>_xlfn.IFNA(VLOOKUP($B118,Schools,'HP Schools Calculation'!D$1,0),"")</f>
        <v/>
      </c>
      <c r="D118" s="34" t="str">
        <f>_xlfn.IFNA(VLOOKUP($B118,Schools,'HP Schools Calculation'!E$1,0),"")</f>
        <v/>
      </c>
      <c r="E118" s="54" t="str">
        <f>_xlfn.IFNA(VLOOKUP($B118,Schools,'HP Schools Calculation'!F$1,0),"")</f>
        <v/>
      </c>
      <c r="F118" s="66"/>
      <c r="G118" s="63" t="str">
        <f>_xlfn.IFNA(VLOOKUP($B118,Schools,'HP Schools Calculation'!K$1,0),"")</f>
        <v/>
      </c>
      <c r="H118" s="61" t="str">
        <f>_xlfn.IFNA(VLOOKUP($B118,Schools,'HP Schools Calculation'!X$1,0),"")</f>
        <v/>
      </c>
    </row>
    <row r="119" spans="2:8">
      <c r="B119" s="46" t="str">
        <f t="array" ref="B119">IFERROR(INDEX('HP Schools Calculation'!$C$10:$C$2362,SMALL(IF('HP Schools Calculation'!$A$10:$A$2362=Summary!$B$9,ROW('HP Schools Calculation'!$C$10:$C$2362)-ROW('HP Schools Calculation'!C$10)+1),ROWS('HP Schools Calculation'!C$10:C113))),"")</f>
        <v/>
      </c>
      <c r="C119" t="str">
        <f>_xlfn.IFNA(VLOOKUP($B119,Schools,'HP Schools Calculation'!D$1,0),"")</f>
        <v/>
      </c>
      <c r="D119" s="34" t="str">
        <f>_xlfn.IFNA(VLOOKUP($B119,Schools,'HP Schools Calculation'!E$1,0),"")</f>
        <v/>
      </c>
      <c r="E119" s="54" t="str">
        <f>_xlfn.IFNA(VLOOKUP($B119,Schools,'HP Schools Calculation'!F$1,0),"")</f>
        <v/>
      </c>
      <c r="F119" s="66"/>
      <c r="G119" s="63" t="str">
        <f>_xlfn.IFNA(VLOOKUP($B119,Schools,'HP Schools Calculation'!K$1,0),"")</f>
        <v/>
      </c>
      <c r="H119" s="61" t="str">
        <f>_xlfn.IFNA(VLOOKUP($B119,Schools,'HP Schools Calculation'!X$1,0),"")</f>
        <v/>
      </c>
    </row>
    <row r="120" spans="2:8">
      <c r="B120" s="46" t="str">
        <f t="array" ref="B120">IFERROR(INDEX('HP Schools Calculation'!$C$10:$C$2362,SMALL(IF('HP Schools Calculation'!$A$10:$A$2362=Summary!$B$9,ROW('HP Schools Calculation'!$C$10:$C$2362)-ROW('HP Schools Calculation'!C$10)+1),ROWS('HP Schools Calculation'!C$10:C114))),"")</f>
        <v/>
      </c>
      <c r="C120" t="str">
        <f>_xlfn.IFNA(VLOOKUP($B120,Schools,'HP Schools Calculation'!D$1,0),"")</f>
        <v/>
      </c>
      <c r="D120" s="34" t="str">
        <f>_xlfn.IFNA(VLOOKUP($B120,Schools,'HP Schools Calculation'!E$1,0),"")</f>
        <v/>
      </c>
      <c r="E120" s="54" t="str">
        <f>_xlfn.IFNA(VLOOKUP($B120,Schools,'HP Schools Calculation'!F$1,0),"")</f>
        <v/>
      </c>
      <c r="F120" s="66"/>
      <c r="G120" s="63" t="str">
        <f>_xlfn.IFNA(VLOOKUP($B120,Schools,'HP Schools Calculation'!K$1,0),"")</f>
        <v/>
      </c>
      <c r="H120" s="61" t="str">
        <f>_xlfn.IFNA(VLOOKUP($B120,Schools,'HP Schools Calculation'!X$1,0),"")</f>
        <v/>
      </c>
    </row>
    <row r="121" spans="2:8">
      <c r="B121" s="124" t="str">
        <f t="array" ref="B121">IFERROR(INDEX('HP Schools Calculation'!$C$10:$C$2362,SMALL(IF('HP Schools Calculation'!$A$10:$A$2362=Summary!$B$9,ROW('HP Schools Calculation'!$C$10:$C$2362)-ROW('HP Schools Calculation'!C$10)+1),ROWS('HP Schools Calculation'!C$10:C115))),"")</f>
        <v/>
      </c>
      <c r="C121" s="35" t="str">
        <f>_xlfn.IFNA(VLOOKUP($B121,Schools,'HP Schools Calculation'!D$1,0),"")</f>
        <v/>
      </c>
      <c r="D121" s="36" t="str">
        <f>_xlfn.IFNA(VLOOKUP($B121,Schools,'HP Schools Calculation'!E$1,0),"")</f>
        <v/>
      </c>
      <c r="E121" s="55" t="str">
        <f>_xlfn.IFNA(VLOOKUP($B121,Schools,'HP Schools Calculation'!F$1,0),"")</f>
        <v/>
      </c>
      <c r="F121" s="67"/>
      <c r="G121" s="64" t="str">
        <f>_xlfn.IFNA(VLOOKUP($B121,Schools,'HP Schools Calculation'!K$1,0),"")</f>
        <v/>
      </c>
      <c r="H121" s="62" t="str">
        <f>_xlfn.IFNA(VLOOKUP($B121,Schools,'HP Schools Calculation'!X$1,0),"")</f>
        <v/>
      </c>
    </row>
  </sheetData>
  <dataValidations count="2">
    <dataValidation type="custom" allowBlank="1" showInputMessage="1" showErrorMessage="1" sqref="G17:G121 F16:F121" xr:uid="{00000000-0002-0000-0100-000000000000}">
      <formula1>F1048517&gt;=0</formula1>
    </dataValidation>
    <dataValidation type="custom" allowBlank="1" showInputMessage="1" showErrorMessage="1" sqref="F9:G9" xr:uid="{00000000-0002-0000-0100-000001000000}">
      <formula1>F9&gt;=0</formula1>
    </dataValidation>
  </dataValidations>
  <pageMargins left="0.7" right="0.7" top="0.75" bottom="0.75" header="0.3" footer="0.3"/>
  <pageSetup paperSize="5" scale="4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'District LAP Calculation'!$B$5:$B$325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C2362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9" sqref="B9"/>
    </sheetView>
  </sheetViews>
  <sheetFormatPr defaultRowHeight="14.4"/>
  <cols>
    <col min="1" max="1" width="10.44140625" customWidth="1"/>
    <col min="2" max="2" width="38.44140625" bestFit="1" customWidth="1"/>
    <col min="3" max="3" width="11.44140625" style="3" bestFit="1" customWidth="1"/>
    <col min="4" max="4" width="53.33203125" bestFit="1" customWidth="1"/>
    <col min="5" max="5" width="15" style="3" customWidth="1"/>
    <col min="6" max="6" width="11.109375" style="5" customWidth="1"/>
    <col min="7" max="7" width="17.44140625" customWidth="1"/>
    <col min="8" max="8" width="13" style="12" customWidth="1"/>
    <col min="9" max="12" width="9.109375" customWidth="1"/>
    <col min="13" max="13" width="10.109375" customWidth="1"/>
    <col min="14" max="14" width="9.109375" customWidth="1"/>
    <col min="15" max="15" width="12.5546875" customWidth="1"/>
    <col min="16" max="16" width="10.44140625" customWidth="1"/>
    <col min="17" max="19" width="9.109375" customWidth="1"/>
    <col min="20" max="20" width="9.88671875" customWidth="1"/>
    <col min="21" max="21" width="10.33203125" customWidth="1"/>
    <col min="22" max="23" width="9.109375" customWidth="1"/>
    <col min="24" max="24" width="12.5546875" customWidth="1"/>
  </cols>
  <sheetData>
    <row r="1" spans="1:159">
      <c r="C1" s="153">
        <f>COLUMN(A1)</f>
        <v>1</v>
      </c>
      <c r="D1" s="153">
        <f t="shared" ref="D1" si="0">COLUMN(B1)</f>
        <v>2</v>
      </c>
      <c r="E1" s="153">
        <f t="shared" ref="E1" si="1">COLUMN(C1)</f>
        <v>3</v>
      </c>
      <c r="F1" s="153">
        <f t="shared" ref="F1" si="2">COLUMN(D1)</f>
        <v>4</v>
      </c>
      <c r="G1" s="153">
        <f t="shared" ref="G1" si="3">COLUMN(E1)</f>
        <v>5</v>
      </c>
      <c r="H1" s="153">
        <f t="shared" ref="H1" si="4">COLUMN(F1)</f>
        <v>6</v>
      </c>
      <c r="I1" s="153">
        <f t="shared" ref="I1" si="5">COLUMN(G1)</f>
        <v>7</v>
      </c>
      <c r="J1" s="153">
        <f t="shared" ref="J1" si="6">COLUMN(H1)</f>
        <v>8</v>
      </c>
      <c r="K1" s="153">
        <f t="shared" ref="K1" si="7">COLUMN(I1)</f>
        <v>9</v>
      </c>
      <c r="L1" s="153">
        <f t="shared" ref="L1" si="8">COLUMN(J1)</f>
        <v>10</v>
      </c>
      <c r="M1" s="153">
        <f t="shared" ref="M1" si="9">COLUMN(K1)</f>
        <v>11</v>
      </c>
      <c r="N1" s="153">
        <f t="shared" ref="N1" si="10">COLUMN(L1)</f>
        <v>12</v>
      </c>
      <c r="O1" s="153">
        <f t="shared" ref="O1" si="11">COLUMN(M1)</f>
        <v>13</v>
      </c>
      <c r="P1" s="153">
        <f t="shared" ref="P1" si="12">COLUMN(N1)</f>
        <v>14</v>
      </c>
      <c r="Q1" s="153">
        <f t="shared" ref="Q1" si="13">COLUMN(O1)</f>
        <v>15</v>
      </c>
      <c r="R1" s="153">
        <f t="shared" ref="R1" si="14">COLUMN(P1)</f>
        <v>16</v>
      </c>
      <c r="S1" s="153">
        <f t="shared" ref="S1" si="15">COLUMN(Q1)</f>
        <v>17</v>
      </c>
      <c r="T1" s="153">
        <f t="shared" ref="T1" si="16">COLUMN(R1)</f>
        <v>18</v>
      </c>
      <c r="U1" s="153">
        <f t="shared" ref="U1" si="17">COLUMN(S1)</f>
        <v>19</v>
      </c>
      <c r="V1" s="153">
        <f t="shared" ref="V1" si="18">COLUMN(T1)</f>
        <v>20</v>
      </c>
      <c r="W1" s="153">
        <f t="shared" ref="W1" si="19">COLUMN(U1)</f>
        <v>21</v>
      </c>
      <c r="X1" s="153">
        <f t="shared" ref="X1" si="20">COLUMN(V1)</f>
        <v>22</v>
      </c>
    </row>
    <row r="2" spans="1:159" hidden="1"/>
    <row r="3" spans="1:159" hidden="1">
      <c r="B3" s="1"/>
    </row>
    <row r="4" spans="1:159" hidden="1">
      <c r="F4" s="115"/>
    </row>
    <row r="5" spans="1:159" hidden="1">
      <c r="F5" s="115"/>
    </row>
    <row r="6" spans="1:159" hidden="1">
      <c r="E6" s="118"/>
      <c r="F6" s="119"/>
      <c r="G6" t="s">
        <v>3155</v>
      </c>
    </row>
    <row r="7" spans="1:159" hidden="1"/>
    <row r="8" spans="1:159">
      <c r="D8">
        <f>COUNTA(D10:D2362)</f>
        <v>2353</v>
      </c>
      <c r="F8" s="107"/>
      <c r="G8" s="1"/>
      <c r="H8" s="169"/>
      <c r="I8" s="169"/>
      <c r="J8" s="169"/>
    </row>
    <row r="9" spans="1:159" s="6" customFormat="1" ht="69.599999999999994">
      <c r="A9" s="18" t="s">
        <v>2587</v>
      </c>
      <c r="B9" s="19" t="s">
        <v>2588</v>
      </c>
      <c r="C9" s="20" t="s">
        <v>2586</v>
      </c>
      <c r="D9" s="18" t="s">
        <v>2589</v>
      </c>
      <c r="E9" s="20" t="s">
        <v>2565</v>
      </c>
      <c r="F9" s="117" t="str">
        <f>Summary!E14</f>
        <v>AAFTE 2022-23 as of March 2023</v>
      </c>
      <c r="G9" s="17" t="str">
        <f>Summary!F14</f>
        <v xml:space="preserve">Adjusted 2022-23 AAFTE </v>
      </c>
      <c r="H9" s="13" t="str">
        <f>Summary!G14</f>
        <v>Reported 2022-23 AAFTE for LAP High Poverty Schools Allocation                                    (For  F-203)</v>
      </c>
      <c r="I9" s="29" t="str">
        <f>'2023-24 Salary &amp; Benefits'!C5</f>
        <v>2023-24 Reg Base</v>
      </c>
      <c r="J9" s="29" t="str">
        <f>'2023-24 Salary &amp; Benefits'!D5</f>
        <v>2023-24 Reg Inc</v>
      </c>
      <c r="K9" s="30" t="s">
        <v>2692</v>
      </c>
      <c r="L9" s="31" t="s">
        <v>3439</v>
      </c>
      <c r="M9" s="14" t="s">
        <v>2568</v>
      </c>
      <c r="N9" s="14" t="s">
        <v>2569</v>
      </c>
      <c r="O9" s="28" t="s">
        <v>2571</v>
      </c>
      <c r="P9" s="28" t="s">
        <v>2572</v>
      </c>
      <c r="Q9" s="15" t="s">
        <v>2573</v>
      </c>
      <c r="R9" s="15" t="s">
        <v>2574</v>
      </c>
      <c r="S9" s="15" t="s">
        <v>2575</v>
      </c>
      <c r="T9" s="28" t="s">
        <v>2585</v>
      </c>
      <c r="U9" s="15" t="s">
        <v>2757</v>
      </c>
      <c r="V9" s="15" t="s">
        <v>2758</v>
      </c>
      <c r="W9" s="28" t="s">
        <v>2759</v>
      </c>
      <c r="X9" s="79" t="s">
        <v>2693</v>
      </c>
    </row>
    <row r="10" spans="1:159" s="21" customFormat="1">
      <c r="A10" s="83" t="s">
        <v>2322</v>
      </c>
      <c r="B10" s="95" t="s">
        <v>463</v>
      </c>
      <c r="C10" s="96">
        <v>2834</v>
      </c>
      <c r="D10" s="95" t="s">
        <v>466</v>
      </c>
      <c r="E10" s="116" t="str">
        <f>VLOOKUP($C10,'2022-23 School Level AAFTE'!$C:$X,8,FALSE)</f>
        <v>Yes</v>
      </c>
      <c r="F10" s="103">
        <f>VLOOKUP($C10,'2022-23 School Level AAFTE'!$C:$I,7,FALSE)</f>
        <v>307.75</v>
      </c>
      <c r="G10" s="106">
        <f>IFERROR(IF(E10= "yes",VLOOKUP(C10,Summary!$B:$I,5,0),0),0)</f>
        <v>0</v>
      </c>
      <c r="H10" s="105">
        <f>IF(E10= "yes", F10,0)</f>
        <v>307.75</v>
      </c>
      <c r="I10" s="168">
        <f>VLOOKUP($A10,'2023-24 Salary &amp; Benefits'!$A:$I,3,FALSE)</f>
        <v>1</v>
      </c>
      <c r="J10" s="168">
        <f>VLOOKUP($A10,'2023-24 Salary &amp; Benefits'!$A:$I,4,FALSE)</f>
        <v>1</v>
      </c>
      <c r="K10" s="155">
        <f>IF(G10&gt;0,G10,H10)</f>
        <v>307.75</v>
      </c>
      <c r="L10" s="154">
        <f>ROUND((($K10*1.1*36)/15)/900,3)</f>
        <v>0.90300000000000002</v>
      </c>
      <c r="M10" s="156">
        <f>'2023-24 Salary &amp; Benefits'!$E$6</f>
        <v>72728</v>
      </c>
      <c r="N10" s="156">
        <f>'2023-24 Salary &amp; Benefits'!$F$6</f>
        <v>75419</v>
      </c>
      <c r="O10" s="9">
        <f>ROUND($I10*$M10*$L10,2)</f>
        <v>65673.38</v>
      </c>
      <c r="P10" s="9">
        <f>ROUND($J10*$N10*$L10,2)-O10</f>
        <v>2429.9799999999959</v>
      </c>
      <c r="Q10" s="9">
        <f>'2023-24 Salary &amp; Benefits'!G$6</f>
        <v>13464</v>
      </c>
      <c r="R10" s="157">
        <f>'2023-24 Salary &amp; Benefits'!H$6</f>
        <v>0.1797</v>
      </c>
      <c r="S10" s="157">
        <f>'2023-24 Salary &amp; Benefits'!I$6</f>
        <v>0.17330000000000001</v>
      </c>
      <c r="T10" s="9">
        <f>ROUND(O10*R10+P10*S10+L10*Q10,2)</f>
        <v>24380.61</v>
      </c>
      <c r="U10" s="9">
        <f>ROUND((($N10*$J10*$L10)/180)*3,2)</f>
        <v>1135.06</v>
      </c>
      <c r="V10" s="9">
        <f>ROUND(U10*S10,2)</f>
        <v>196.71</v>
      </c>
      <c r="W10" s="9">
        <f>SUM(U10:V10)</f>
        <v>1331.77</v>
      </c>
      <c r="X10" s="22">
        <f>SUM(T10,O10:P10,W10)</f>
        <v>93815.74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s="21" customFormat="1">
      <c r="A11" s="83" t="s">
        <v>2322</v>
      </c>
      <c r="B11" s="95" t="s">
        <v>463</v>
      </c>
      <c r="C11" s="96">
        <v>3216</v>
      </c>
      <c r="D11" s="95" t="s">
        <v>468</v>
      </c>
      <c r="E11" s="116" t="str">
        <f>VLOOKUP($C11,'2022-23 School Level AAFTE'!$C:$X,8,FALSE)</f>
        <v>Yes</v>
      </c>
      <c r="F11" s="103">
        <f>VLOOKUP($C11,'2022-23 School Level AAFTE'!$C:$I,7,FALSE)</f>
        <v>126.43</v>
      </c>
      <c r="G11" s="106">
        <f>IFERROR(IF(E11= "yes",VLOOKUP(C11,Summary!$B:$I,5,0),0),0)</f>
        <v>0</v>
      </c>
      <c r="H11" s="105">
        <f t="shared" ref="H11:H70" si="21">IF(E11= "yes", F11,0)</f>
        <v>126.43</v>
      </c>
      <c r="I11" s="168">
        <f>VLOOKUP($A11,'2023-24 Salary &amp; Benefits'!$A:$I,3,FALSE)</f>
        <v>1</v>
      </c>
      <c r="J11" s="168">
        <f>VLOOKUP($A11,'2023-24 Salary &amp; Benefits'!$A:$I,4,FALSE)</f>
        <v>1</v>
      </c>
      <c r="K11" s="155">
        <f t="shared" ref="K11:K74" si="22">IF(G11&gt;0,G11,H11)</f>
        <v>126.43</v>
      </c>
      <c r="L11" s="154">
        <f t="shared" ref="L11:L74" si="23">ROUND((($K11*1.1*36)/15)/900,3)</f>
        <v>0.371</v>
      </c>
      <c r="M11" s="156">
        <f>'2023-24 Salary &amp; Benefits'!$E$6</f>
        <v>72728</v>
      </c>
      <c r="N11" s="156">
        <f>'2023-24 Salary &amp; Benefits'!$F$6</f>
        <v>75419</v>
      </c>
      <c r="O11" s="9">
        <f t="shared" ref="O11:O74" si="24">ROUND($I11*$M11*$L11,2)</f>
        <v>26982.09</v>
      </c>
      <c r="P11" s="9">
        <f t="shared" ref="P11:P74" si="25">ROUND($J11*$N11*$L11,2)-O11</f>
        <v>998.36000000000058</v>
      </c>
      <c r="Q11" s="9">
        <f>'2023-24 Salary &amp; Benefits'!G$6</f>
        <v>13464</v>
      </c>
      <c r="R11" s="157">
        <f>'2023-24 Salary &amp; Benefits'!H$6</f>
        <v>0.1797</v>
      </c>
      <c r="S11" s="157">
        <f>'2023-24 Salary &amp; Benefits'!I$6</f>
        <v>0.17330000000000001</v>
      </c>
      <c r="T11" s="9">
        <f t="shared" ref="T11:T74" si="26">ROUND(O11*R11+P11*S11+L11*Q11,2)</f>
        <v>10016.84</v>
      </c>
      <c r="U11" s="9">
        <f t="shared" ref="U11:U74" si="27">ROUND((($N11*$J11*$L11)/180)*3,2)</f>
        <v>466.34</v>
      </c>
      <c r="V11" s="9">
        <f t="shared" ref="V11:V74" si="28">ROUND(U11*S11,2)</f>
        <v>80.819999999999993</v>
      </c>
      <c r="W11" s="9">
        <f t="shared" ref="W11:W73" si="29">SUM(U11:V11)</f>
        <v>547.16</v>
      </c>
      <c r="X11" s="22">
        <f t="shared" ref="X11:X70" si="30">SUM(T11,O11:P11,W11)</f>
        <v>38544.450000000004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s="21" customFormat="1">
      <c r="A12" s="83" t="s">
        <v>2322</v>
      </c>
      <c r="B12" s="95" t="s">
        <v>463</v>
      </c>
      <c r="C12" s="96">
        <v>5514</v>
      </c>
      <c r="D12" s="95" t="s">
        <v>3099</v>
      </c>
      <c r="E12" s="116" t="str">
        <f>VLOOKUP($C12,'2022-23 School Level AAFTE'!$C:$X,8,FALSE)</f>
        <v>Yes</v>
      </c>
      <c r="F12" s="103">
        <f>VLOOKUP($C12,'2022-23 School Level AAFTE'!$C:$I,7,FALSE)</f>
        <v>68.59</v>
      </c>
      <c r="G12" s="106">
        <f>IFERROR(IF(E12= "yes",VLOOKUP(C12,Summary!$B:$I,5,0),0),0)</f>
        <v>0</v>
      </c>
      <c r="H12" s="105">
        <f t="shared" si="21"/>
        <v>68.59</v>
      </c>
      <c r="I12" s="168">
        <f>VLOOKUP($A12,'2023-24 Salary &amp; Benefits'!$A:$I,3,FALSE)</f>
        <v>1</v>
      </c>
      <c r="J12" s="168">
        <f>VLOOKUP($A12,'2023-24 Salary &amp; Benefits'!$A:$I,4,FALSE)</f>
        <v>1</v>
      </c>
      <c r="K12" s="155">
        <f t="shared" si="22"/>
        <v>68.59</v>
      </c>
      <c r="L12" s="154">
        <f t="shared" si="23"/>
        <v>0.20100000000000001</v>
      </c>
      <c r="M12" s="156">
        <f>'2023-24 Salary &amp; Benefits'!$E$6</f>
        <v>72728</v>
      </c>
      <c r="N12" s="156">
        <f>'2023-24 Salary &amp; Benefits'!$F$6</f>
        <v>75419</v>
      </c>
      <c r="O12" s="9">
        <f t="shared" si="24"/>
        <v>14618.33</v>
      </c>
      <c r="P12" s="9">
        <f t="shared" si="25"/>
        <v>540.88999999999942</v>
      </c>
      <c r="Q12" s="9">
        <f>'2023-24 Salary &amp; Benefits'!G$6</f>
        <v>13464</v>
      </c>
      <c r="R12" s="157">
        <f>'2023-24 Salary &amp; Benefits'!H$6</f>
        <v>0.1797</v>
      </c>
      <c r="S12" s="157">
        <f>'2023-24 Salary &amp; Benefits'!I$6</f>
        <v>0.17330000000000001</v>
      </c>
      <c r="T12" s="9">
        <f t="shared" si="26"/>
        <v>5426.91</v>
      </c>
      <c r="U12" s="9">
        <f t="shared" si="27"/>
        <v>252.65</v>
      </c>
      <c r="V12" s="9">
        <f t="shared" si="28"/>
        <v>43.78</v>
      </c>
      <c r="W12" s="9">
        <f t="shared" si="29"/>
        <v>296.43</v>
      </c>
      <c r="X12" s="22">
        <f t="shared" si="30"/>
        <v>20882.559999999998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s="21" customFormat="1">
      <c r="A13" s="83" t="s">
        <v>2322</v>
      </c>
      <c r="B13" s="95" t="s">
        <v>463</v>
      </c>
      <c r="C13" s="96">
        <v>3857</v>
      </c>
      <c r="D13" s="95" t="s">
        <v>470</v>
      </c>
      <c r="E13" s="116" t="str">
        <f>VLOOKUP($C13,'2022-23 School Level AAFTE'!$C:$X,8,FALSE)</f>
        <v>Yes</v>
      </c>
      <c r="F13" s="103">
        <f>VLOOKUP($C13,'2022-23 School Level AAFTE'!$C:$I,7,FALSE)</f>
        <v>127.05000000000001</v>
      </c>
      <c r="G13" s="106">
        <f>IFERROR(IF(E13= "yes",VLOOKUP(C13,Summary!$B:$I,5,0),0),0)</f>
        <v>0</v>
      </c>
      <c r="H13" s="104">
        <f t="shared" si="21"/>
        <v>127.05000000000001</v>
      </c>
      <c r="I13" s="168">
        <f>VLOOKUP($A13,'2023-24 Salary &amp; Benefits'!$A:$I,3,FALSE)</f>
        <v>1</v>
      </c>
      <c r="J13" s="168">
        <f>VLOOKUP($A13,'2023-24 Salary &amp; Benefits'!$A:$I,4,FALSE)</f>
        <v>1</v>
      </c>
      <c r="K13" s="155">
        <f t="shared" si="22"/>
        <v>127.05000000000001</v>
      </c>
      <c r="L13" s="154">
        <f t="shared" si="23"/>
        <v>0.373</v>
      </c>
      <c r="M13" s="156">
        <f>'2023-24 Salary &amp; Benefits'!$E$6</f>
        <v>72728</v>
      </c>
      <c r="N13" s="156">
        <f>'2023-24 Salary &amp; Benefits'!$F$6</f>
        <v>75419</v>
      </c>
      <c r="O13" s="9">
        <f t="shared" si="24"/>
        <v>27127.54</v>
      </c>
      <c r="P13" s="9">
        <f t="shared" si="25"/>
        <v>1003.75</v>
      </c>
      <c r="Q13" s="9">
        <f>'2023-24 Salary &amp; Benefits'!G$6</f>
        <v>13464</v>
      </c>
      <c r="R13" s="157">
        <f>'2023-24 Salary &amp; Benefits'!H$6</f>
        <v>0.1797</v>
      </c>
      <c r="S13" s="157">
        <f>'2023-24 Salary &amp; Benefits'!I$6</f>
        <v>0.17330000000000001</v>
      </c>
      <c r="T13" s="9">
        <f t="shared" si="26"/>
        <v>10070.84</v>
      </c>
      <c r="U13" s="9">
        <f t="shared" si="27"/>
        <v>468.85</v>
      </c>
      <c r="V13" s="9">
        <f t="shared" si="28"/>
        <v>81.25</v>
      </c>
      <c r="W13" s="9">
        <f t="shared" si="29"/>
        <v>550.1</v>
      </c>
      <c r="X13" s="22">
        <f t="shared" si="30"/>
        <v>38752.230000000003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s="21" customFormat="1">
      <c r="A14" s="83" t="s">
        <v>2322</v>
      </c>
      <c r="B14" s="95" t="s">
        <v>463</v>
      </c>
      <c r="C14" s="96">
        <v>5663</v>
      </c>
      <c r="D14" s="95" t="s">
        <v>3322</v>
      </c>
      <c r="E14" s="116" t="str">
        <f>VLOOKUP($C14,'2022-23 School Level AAFTE'!$C:$X,8,FALSE)</f>
        <v>Yes</v>
      </c>
      <c r="F14" s="103">
        <f>VLOOKUP($C14,'2022-23 School Level AAFTE'!$C:$I,7,FALSE)</f>
        <v>82.85</v>
      </c>
      <c r="G14" s="106">
        <f>IFERROR(IF(E14= "yes",VLOOKUP(C14,Summary!$B:$I,5,0),0),0)</f>
        <v>0</v>
      </c>
      <c r="H14" s="105">
        <f t="shared" si="21"/>
        <v>82.85</v>
      </c>
      <c r="I14" s="168">
        <f>VLOOKUP($A14,'2023-24 Salary &amp; Benefits'!$A:$I,3,FALSE)</f>
        <v>1</v>
      </c>
      <c r="J14" s="168">
        <f>VLOOKUP($A14,'2023-24 Salary &amp; Benefits'!$A:$I,4,FALSE)</f>
        <v>1</v>
      </c>
      <c r="K14" s="155">
        <f t="shared" si="22"/>
        <v>82.85</v>
      </c>
      <c r="L14" s="154">
        <f t="shared" si="23"/>
        <v>0.24299999999999999</v>
      </c>
      <c r="M14" s="156">
        <f>'2023-24 Salary &amp; Benefits'!$E$6</f>
        <v>72728</v>
      </c>
      <c r="N14" s="156">
        <f>'2023-24 Salary &amp; Benefits'!$F$6</f>
        <v>75419</v>
      </c>
      <c r="O14" s="9">
        <f t="shared" si="24"/>
        <v>17672.900000000001</v>
      </c>
      <c r="P14" s="9">
        <f t="shared" si="25"/>
        <v>653.91999999999825</v>
      </c>
      <c r="Q14" s="9">
        <f>'2023-24 Salary &amp; Benefits'!G$6</f>
        <v>13464</v>
      </c>
      <c r="R14" s="157">
        <f>'2023-24 Salary &amp; Benefits'!H$6</f>
        <v>0.1797</v>
      </c>
      <c r="S14" s="157">
        <f>'2023-24 Salary &amp; Benefits'!I$6</f>
        <v>0.17330000000000001</v>
      </c>
      <c r="T14" s="9">
        <f t="shared" si="26"/>
        <v>6560.9</v>
      </c>
      <c r="U14" s="9">
        <f t="shared" si="27"/>
        <v>305.45</v>
      </c>
      <c r="V14" s="9">
        <f t="shared" si="28"/>
        <v>52.93</v>
      </c>
      <c r="W14" s="9">
        <f t="shared" si="29"/>
        <v>358.38</v>
      </c>
      <c r="X14" s="22">
        <f t="shared" si="30"/>
        <v>25246.100000000002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21" customFormat="1">
      <c r="A15" s="83" t="s">
        <v>2322</v>
      </c>
      <c r="B15" s="95" t="s">
        <v>463</v>
      </c>
      <c r="C15" s="96">
        <v>3476</v>
      </c>
      <c r="D15" s="95" t="s">
        <v>469</v>
      </c>
      <c r="E15" s="116" t="str">
        <f>VLOOKUP($C15,'2022-23 School Level AAFTE'!$C:$X,8,FALSE)</f>
        <v>Yes</v>
      </c>
      <c r="F15" s="103">
        <f>VLOOKUP($C15,'2022-23 School Level AAFTE'!$C:$I,7,FALSE)</f>
        <v>874.75</v>
      </c>
      <c r="G15" s="106">
        <f>IFERROR(IF(E15= "yes",VLOOKUP(C15,Summary!$B:$I,5,0),0),0)</f>
        <v>0</v>
      </c>
      <c r="H15" s="104">
        <f t="shared" si="21"/>
        <v>874.75</v>
      </c>
      <c r="I15" s="168">
        <f>VLOOKUP($A15,'2023-24 Salary &amp; Benefits'!$A:$I,3,FALSE)</f>
        <v>1</v>
      </c>
      <c r="J15" s="168">
        <f>VLOOKUP($A15,'2023-24 Salary &amp; Benefits'!$A:$I,4,FALSE)</f>
        <v>1</v>
      </c>
      <c r="K15" s="155">
        <f t="shared" si="22"/>
        <v>874.75</v>
      </c>
      <c r="L15" s="154">
        <f t="shared" si="23"/>
        <v>2.5659999999999998</v>
      </c>
      <c r="M15" s="156">
        <f>'2023-24 Salary &amp; Benefits'!$E$6</f>
        <v>72728</v>
      </c>
      <c r="N15" s="156">
        <f>'2023-24 Salary &amp; Benefits'!$F$6</f>
        <v>75419</v>
      </c>
      <c r="O15" s="9">
        <f t="shared" si="24"/>
        <v>186620.05</v>
      </c>
      <c r="P15" s="9">
        <f t="shared" si="25"/>
        <v>6905.1000000000058</v>
      </c>
      <c r="Q15" s="9">
        <f>'2023-24 Salary &amp; Benefits'!G$6</f>
        <v>13464</v>
      </c>
      <c r="R15" s="157">
        <f>'2023-24 Salary &amp; Benefits'!H$6</f>
        <v>0.1797</v>
      </c>
      <c r="S15" s="157">
        <f>'2023-24 Salary &amp; Benefits'!I$6</f>
        <v>0.17330000000000001</v>
      </c>
      <c r="T15" s="9">
        <f t="shared" si="26"/>
        <v>69280.899999999994</v>
      </c>
      <c r="U15" s="9">
        <f t="shared" si="27"/>
        <v>3225.42</v>
      </c>
      <c r="V15" s="9">
        <f t="shared" si="28"/>
        <v>558.97</v>
      </c>
      <c r="W15" s="9">
        <f t="shared" si="29"/>
        <v>3784.3900000000003</v>
      </c>
      <c r="X15" s="22">
        <f t="shared" si="30"/>
        <v>266590.44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</row>
    <row r="16" spans="1:159" s="21" customFormat="1">
      <c r="A16" s="83" t="s">
        <v>2322</v>
      </c>
      <c r="B16" s="95" t="s">
        <v>463</v>
      </c>
      <c r="C16" s="96">
        <v>2449</v>
      </c>
      <c r="D16" s="95" t="s">
        <v>465</v>
      </c>
      <c r="E16" s="116" t="str">
        <f>VLOOKUP($C16,'2022-23 School Level AAFTE'!$C:$X,8,FALSE)</f>
        <v>Yes</v>
      </c>
      <c r="F16" s="103">
        <f>VLOOKUP($C16,'2022-23 School Level AAFTE'!$C:$I,7,FALSE)</f>
        <v>285.86</v>
      </c>
      <c r="G16" s="106">
        <f>IFERROR(IF(E16= "yes",VLOOKUP(C16,Summary!$B:$I,5,0),0),0)</f>
        <v>0</v>
      </c>
      <c r="H16" s="104">
        <f t="shared" si="21"/>
        <v>285.86</v>
      </c>
      <c r="I16" s="168">
        <f>VLOOKUP($A16,'2023-24 Salary &amp; Benefits'!$A:$I,3,FALSE)</f>
        <v>1</v>
      </c>
      <c r="J16" s="168">
        <f>VLOOKUP($A16,'2023-24 Salary &amp; Benefits'!$A:$I,4,FALSE)</f>
        <v>1</v>
      </c>
      <c r="K16" s="155">
        <f t="shared" si="22"/>
        <v>285.86</v>
      </c>
      <c r="L16" s="154">
        <f t="shared" si="23"/>
        <v>0.83899999999999997</v>
      </c>
      <c r="M16" s="156">
        <f>'2023-24 Salary &amp; Benefits'!$E$6</f>
        <v>72728</v>
      </c>
      <c r="N16" s="156">
        <f>'2023-24 Salary &amp; Benefits'!$F$6</f>
        <v>75419</v>
      </c>
      <c r="O16" s="9">
        <f t="shared" si="24"/>
        <v>61018.79</v>
      </c>
      <c r="P16" s="9">
        <f t="shared" si="25"/>
        <v>2257.75</v>
      </c>
      <c r="Q16" s="9">
        <f>'2023-24 Salary &amp; Benefits'!G$6</f>
        <v>13464</v>
      </c>
      <c r="R16" s="157">
        <f>'2023-24 Salary &amp; Benefits'!H$6</f>
        <v>0.1797</v>
      </c>
      <c r="S16" s="157">
        <f>'2023-24 Salary &amp; Benefits'!I$6</f>
        <v>0.17330000000000001</v>
      </c>
      <c r="T16" s="9">
        <f t="shared" si="26"/>
        <v>22652.639999999999</v>
      </c>
      <c r="U16" s="9">
        <f t="shared" si="27"/>
        <v>1054.6099999999999</v>
      </c>
      <c r="V16" s="9">
        <f t="shared" si="28"/>
        <v>182.76</v>
      </c>
      <c r="W16" s="9">
        <f t="shared" si="29"/>
        <v>1237.3699999999999</v>
      </c>
      <c r="X16" s="22">
        <f t="shared" si="30"/>
        <v>87166.549999999988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s="21" customFormat="1">
      <c r="A17" s="83" t="s">
        <v>2322</v>
      </c>
      <c r="B17" s="95" t="s">
        <v>463</v>
      </c>
      <c r="C17" s="96">
        <v>2305</v>
      </c>
      <c r="D17" s="95" t="s">
        <v>464</v>
      </c>
      <c r="E17" s="116" t="str">
        <f>VLOOKUP($C17,'2022-23 School Level AAFTE'!$C:$X,8,FALSE)</f>
        <v>Yes</v>
      </c>
      <c r="F17" s="103">
        <f>VLOOKUP($C17,'2022-23 School Level AAFTE'!$C:$I,7,FALSE)</f>
        <v>717.08</v>
      </c>
      <c r="G17" s="106">
        <f>IFERROR(IF(E17= "yes",VLOOKUP(C17,Summary!$B:$I,5,0),0),0)</f>
        <v>0</v>
      </c>
      <c r="H17" s="104">
        <f t="shared" si="21"/>
        <v>717.08</v>
      </c>
      <c r="I17" s="168">
        <f>VLOOKUP($A17,'2023-24 Salary &amp; Benefits'!$A:$I,3,FALSE)</f>
        <v>1</v>
      </c>
      <c r="J17" s="168">
        <f>VLOOKUP($A17,'2023-24 Salary &amp; Benefits'!$A:$I,4,FALSE)</f>
        <v>1</v>
      </c>
      <c r="K17" s="155">
        <f t="shared" si="22"/>
        <v>717.08</v>
      </c>
      <c r="L17" s="154">
        <f t="shared" si="23"/>
        <v>2.1030000000000002</v>
      </c>
      <c r="M17" s="156">
        <f>'2023-24 Salary &amp; Benefits'!$E$6</f>
        <v>72728</v>
      </c>
      <c r="N17" s="156">
        <f>'2023-24 Salary &amp; Benefits'!$F$6</f>
        <v>75419</v>
      </c>
      <c r="O17" s="9">
        <f t="shared" si="24"/>
        <v>152946.98000000001</v>
      </c>
      <c r="P17" s="9">
        <f t="shared" si="25"/>
        <v>5659.179999999993</v>
      </c>
      <c r="Q17" s="9">
        <f>'2023-24 Salary &amp; Benefits'!G$6</f>
        <v>13464</v>
      </c>
      <c r="R17" s="157">
        <f>'2023-24 Salary &amp; Benefits'!H$6</f>
        <v>0.1797</v>
      </c>
      <c r="S17" s="157">
        <f>'2023-24 Salary &amp; Benefits'!I$6</f>
        <v>0.17330000000000001</v>
      </c>
      <c r="T17" s="9">
        <f t="shared" si="26"/>
        <v>56780.1</v>
      </c>
      <c r="U17" s="9">
        <f t="shared" si="27"/>
        <v>2643.44</v>
      </c>
      <c r="V17" s="9">
        <f t="shared" si="28"/>
        <v>458.11</v>
      </c>
      <c r="W17" s="9">
        <f t="shared" si="29"/>
        <v>3101.55</v>
      </c>
      <c r="X17" s="22">
        <f t="shared" si="30"/>
        <v>218487.81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s="21" customFormat="1">
      <c r="A18" s="83" t="s">
        <v>2322</v>
      </c>
      <c r="B18" s="95" t="s">
        <v>463</v>
      </c>
      <c r="C18" s="96">
        <v>2763</v>
      </c>
      <c r="D18" s="95" t="s">
        <v>302</v>
      </c>
      <c r="E18" s="116" t="str">
        <f>VLOOKUP($C18,'2022-23 School Level AAFTE'!$C:$X,8,FALSE)</f>
        <v>Yes</v>
      </c>
      <c r="F18" s="103">
        <f>VLOOKUP($C18,'2022-23 School Level AAFTE'!$C:$I,7,FALSE)</f>
        <v>257</v>
      </c>
      <c r="G18" s="106">
        <f>IFERROR(IF(E18= "yes",VLOOKUP(C18,Summary!$B:$I,5,0),0),0)</f>
        <v>0</v>
      </c>
      <c r="H18" s="105">
        <f t="shared" si="21"/>
        <v>257</v>
      </c>
      <c r="I18" s="168">
        <f>VLOOKUP($A18,'2023-24 Salary &amp; Benefits'!$A:$I,3,FALSE)</f>
        <v>1</v>
      </c>
      <c r="J18" s="168">
        <f>VLOOKUP($A18,'2023-24 Salary &amp; Benefits'!$A:$I,4,FALSE)</f>
        <v>1</v>
      </c>
      <c r="K18" s="155">
        <f t="shared" si="22"/>
        <v>257</v>
      </c>
      <c r="L18" s="154">
        <f t="shared" si="23"/>
        <v>0.754</v>
      </c>
      <c r="M18" s="156">
        <f>'2023-24 Salary &amp; Benefits'!$E$6</f>
        <v>72728</v>
      </c>
      <c r="N18" s="156">
        <f>'2023-24 Salary &amp; Benefits'!$F$6</f>
        <v>75419</v>
      </c>
      <c r="O18" s="9">
        <f t="shared" si="24"/>
        <v>54836.91</v>
      </c>
      <c r="P18" s="9">
        <f t="shared" si="25"/>
        <v>2029.0199999999968</v>
      </c>
      <c r="Q18" s="9">
        <f>'2023-24 Salary &amp; Benefits'!G$6</f>
        <v>13464</v>
      </c>
      <c r="R18" s="157">
        <f>'2023-24 Salary &amp; Benefits'!H$6</f>
        <v>0.1797</v>
      </c>
      <c r="S18" s="157">
        <f>'2023-24 Salary &amp; Benefits'!I$6</f>
        <v>0.17330000000000001</v>
      </c>
      <c r="T18" s="9">
        <f t="shared" si="26"/>
        <v>20357.68</v>
      </c>
      <c r="U18" s="9">
        <f t="shared" si="27"/>
        <v>947.77</v>
      </c>
      <c r="V18" s="9">
        <f t="shared" si="28"/>
        <v>164.25</v>
      </c>
      <c r="W18" s="9">
        <f t="shared" si="29"/>
        <v>1112.02</v>
      </c>
      <c r="X18" s="22">
        <f t="shared" si="30"/>
        <v>78335.62999999999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s="21" customFormat="1">
      <c r="A19" s="83" t="s">
        <v>2322</v>
      </c>
      <c r="B19" s="95" t="s">
        <v>463</v>
      </c>
      <c r="C19" s="96">
        <v>2971</v>
      </c>
      <c r="D19" s="95" t="s">
        <v>467</v>
      </c>
      <c r="E19" s="116" t="str">
        <f>VLOOKUP($C19,'2022-23 School Level AAFTE'!$C:$X,8,FALSE)</f>
        <v>Yes</v>
      </c>
      <c r="F19" s="103">
        <f>VLOOKUP($C19,'2022-23 School Level AAFTE'!$C:$I,7,FALSE)</f>
        <v>304.57</v>
      </c>
      <c r="G19" s="106">
        <f>IFERROR(IF(E19= "yes",VLOOKUP(C19,Summary!$B:$I,5,0),0),0)</f>
        <v>0</v>
      </c>
      <c r="H19" s="104">
        <f t="shared" si="21"/>
        <v>304.57</v>
      </c>
      <c r="I19" s="168">
        <f>VLOOKUP($A19,'2023-24 Salary &amp; Benefits'!$A:$I,3,FALSE)</f>
        <v>1</v>
      </c>
      <c r="J19" s="168">
        <f>VLOOKUP($A19,'2023-24 Salary &amp; Benefits'!$A:$I,4,FALSE)</f>
        <v>1</v>
      </c>
      <c r="K19" s="155">
        <f t="shared" si="22"/>
        <v>304.57</v>
      </c>
      <c r="L19" s="154">
        <f t="shared" si="23"/>
        <v>0.89300000000000002</v>
      </c>
      <c r="M19" s="156">
        <f>'2023-24 Salary &amp; Benefits'!$E$6</f>
        <v>72728</v>
      </c>
      <c r="N19" s="156">
        <f>'2023-24 Salary &amp; Benefits'!$F$6</f>
        <v>75419</v>
      </c>
      <c r="O19" s="9">
        <f t="shared" si="24"/>
        <v>64946.1</v>
      </c>
      <c r="P19" s="9">
        <f t="shared" si="25"/>
        <v>2403.0699999999997</v>
      </c>
      <c r="Q19" s="9">
        <f>'2023-24 Salary &amp; Benefits'!G$6</f>
        <v>13464</v>
      </c>
      <c r="R19" s="157">
        <f>'2023-24 Salary &amp; Benefits'!H$6</f>
        <v>0.1797</v>
      </c>
      <c r="S19" s="157">
        <f>'2023-24 Salary &amp; Benefits'!I$6</f>
        <v>0.17330000000000001</v>
      </c>
      <c r="T19" s="9">
        <f t="shared" si="26"/>
        <v>24110.62</v>
      </c>
      <c r="U19" s="9">
        <f t="shared" si="27"/>
        <v>1122.49</v>
      </c>
      <c r="V19" s="9">
        <f t="shared" si="28"/>
        <v>194.53</v>
      </c>
      <c r="W19" s="9">
        <f t="shared" si="29"/>
        <v>1317.02</v>
      </c>
      <c r="X19" s="22">
        <f t="shared" si="30"/>
        <v>92776.810000000012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s="21" customFormat="1">
      <c r="A20" s="83" t="s">
        <v>2322</v>
      </c>
      <c r="B20" s="95" t="s">
        <v>463</v>
      </c>
      <c r="C20" s="96">
        <v>5208</v>
      </c>
      <c r="D20" s="95" t="s">
        <v>471</v>
      </c>
      <c r="E20" s="116" t="str">
        <f>VLOOKUP($C20,'2022-23 School Level AAFTE'!$C:$X,8,FALSE)</f>
        <v>No</v>
      </c>
      <c r="F20" s="103">
        <f>VLOOKUP($C20,'2022-23 School Level AAFTE'!$C:$I,7,FALSE)</f>
        <v>25.9</v>
      </c>
      <c r="G20" s="106">
        <f>IFERROR(IF(E20= "yes",VLOOKUP(C20,Summary!$B:$I,5,0),0),0)</f>
        <v>0</v>
      </c>
      <c r="H20" s="105">
        <f t="shared" si="21"/>
        <v>0</v>
      </c>
      <c r="I20" s="168">
        <f>VLOOKUP($A20,'2023-24 Salary &amp; Benefits'!$A:$I,3,FALSE)</f>
        <v>1</v>
      </c>
      <c r="J20" s="168">
        <f>VLOOKUP($A20,'2023-24 Salary &amp; Benefits'!$A:$I,4,FALSE)</f>
        <v>1</v>
      </c>
      <c r="K20" s="155">
        <f t="shared" si="22"/>
        <v>0</v>
      </c>
      <c r="L20" s="154">
        <f t="shared" si="23"/>
        <v>0</v>
      </c>
      <c r="M20" s="156">
        <f>'2023-24 Salary &amp; Benefits'!$E$6</f>
        <v>72728</v>
      </c>
      <c r="N20" s="156">
        <f>'2023-24 Salary &amp; Benefits'!$F$6</f>
        <v>75419</v>
      </c>
      <c r="O20" s="9">
        <f t="shared" si="24"/>
        <v>0</v>
      </c>
      <c r="P20" s="9">
        <f t="shared" si="25"/>
        <v>0</v>
      </c>
      <c r="Q20" s="9">
        <f>'2023-24 Salary &amp; Benefits'!G$6</f>
        <v>13464</v>
      </c>
      <c r="R20" s="157">
        <f>'2023-24 Salary &amp; Benefits'!H$6</f>
        <v>0.1797</v>
      </c>
      <c r="S20" s="157">
        <f>'2023-24 Salary &amp; Benefits'!I$6</f>
        <v>0.17330000000000001</v>
      </c>
      <c r="T20" s="9">
        <f t="shared" si="26"/>
        <v>0</v>
      </c>
      <c r="U20" s="9">
        <f t="shared" si="27"/>
        <v>0</v>
      </c>
      <c r="V20" s="9">
        <f t="shared" si="28"/>
        <v>0</v>
      </c>
      <c r="W20" s="9">
        <f t="shared" si="29"/>
        <v>0</v>
      </c>
      <c r="X20" s="22">
        <f t="shared" si="30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s="21" customFormat="1">
      <c r="A21" s="83" t="s">
        <v>2392</v>
      </c>
      <c r="B21" s="95" t="s">
        <v>1142</v>
      </c>
      <c r="C21" s="96">
        <v>2227</v>
      </c>
      <c r="D21" s="95" t="s">
        <v>1143</v>
      </c>
      <c r="E21" s="116" t="str">
        <f>VLOOKUP($C21,'2022-23 School Level AAFTE'!$C:$X,8,FALSE)</f>
        <v>No</v>
      </c>
      <c r="F21" s="103">
        <f>VLOOKUP($C21,'2022-23 School Level AAFTE'!$C:$I,7,FALSE)</f>
        <v>255.47</v>
      </c>
      <c r="G21" s="106">
        <f>IFERROR(IF(E21= "yes",VLOOKUP(C21,Summary!$B:$I,5,0),0),0)</f>
        <v>0</v>
      </c>
      <c r="H21" s="105">
        <f t="shared" si="21"/>
        <v>0</v>
      </c>
      <c r="I21" s="168">
        <f>VLOOKUP($A21,'2023-24 Salary &amp; Benefits'!$A:$I,3,FALSE)</f>
        <v>1</v>
      </c>
      <c r="J21" s="168">
        <f>VLOOKUP($A21,'2023-24 Salary &amp; Benefits'!$A:$I,4,FALSE)</f>
        <v>1.04</v>
      </c>
      <c r="K21" s="155">
        <f t="shared" si="22"/>
        <v>0</v>
      </c>
      <c r="L21" s="154">
        <f t="shared" si="23"/>
        <v>0</v>
      </c>
      <c r="M21" s="156">
        <f>'2023-24 Salary &amp; Benefits'!$E$6</f>
        <v>72728</v>
      </c>
      <c r="N21" s="156">
        <f>'2023-24 Salary &amp; Benefits'!$F$6</f>
        <v>75419</v>
      </c>
      <c r="O21" s="9">
        <f t="shared" si="24"/>
        <v>0</v>
      </c>
      <c r="P21" s="9">
        <f t="shared" si="25"/>
        <v>0</v>
      </c>
      <c r="Q21" s="9">
        <f>'2023-24 Salary &amp; Benefits'!G$6</f>
        <v>13464</v>
      </c>
      <c r="R21" s="157">
        <f>'2023-24 Salary &amp; Benefits'!H$6</f>
        <v>0.1797</v>
      </c>
      <c r="S21" s="157">
        <f>'2023-24 Salary &amp; Benefits'!I$6</f>
        <v>0.17330000000000001</v>
      </c>
      <c r="T21" s="9">
        <f t="shared" si="26"/>
        <v>0</v>
      </c>
      <c r="U21" s="9">
        <f t="shared" si="27"/>
        <v>0</v>
      </c>
      <c r="V21" s="9">
        <f t="shared" si="28"/>
        <v>0</v>
      </c>
      <c r="W21" s="9">
        <f t="shared" si="29"/>
        <v>0</v>
      </c>
      <c r="X21" s="22">
        <f t="shared" si="30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21" customFormat="1">
      <c r="A22" s="83" t="s">
        <v>2392</v>
      </c>
      <c r="B22" s="95" t="s">
        <v>1142</v>
      </c>
      <c r="C22" s="96">
        <v>2441</v>
      </c>
      <c r="D22" s="95" t="s">
        <v>1144</v>
      </c>
      <c r="E22" s="116" t="str">
        <f>VLOOKUP($C22,'2022-23 School Level AAFTE'!$C:$X,8,FALSE)</f>
        <v>No</v>
      </c>
      <c r="F22" s="103">
        <f>VLOOKUP($C22,'2022-23 School Level AAFTE'!$C:$I,7,FALSE)</f>
        <v>384.36</v>
      </c>
      <c r="G22" s="106">
        <f>IFERROR(IF(E22= "yes",VLOOKUP(C22,Summary!$B:$I,5,0),0),0)</f>
        <v>0</v>
      </c>
      <c r="H22" s="104">
        <f t="shared" si="21"/>
        <v>0</v>
      </c>
      <c r="I22" s="168">
        <f>VLOOKUP($A22,'2023-24 Salary &amp; Benefits'!$A:$I,3,FALSE)</f>
        <v>1</v>
      </c>
      <c r="J22" s="168">
        <f>VLOOKUP($A22,'2023-24 Salary &amp; Benefits'!$A:$I,4,FALSE)</f>
        <v>1.04</v>
      </c>
      <c r="K22" s="155">
        <f t="shared" si="22"/>
        <v>0</v>
      </c>
      <c r="L22" s="154">
        <f t="shared" si="23"/>
        <v>0</v>
      </c>
      <c r="M22" s="156">
        <f>'2023-24 Salary &amp; Benefits'!$E$6</f>
        <v>72728</v>
      </c>
      <c r="N22" s="156">
        <f>'2023-24 Salary &amp; Benefits'!$F$6</f>
        <v>75419</v>
      </c>
      <c r="O22" s="9">
        <f t="shared" si="24"/>
        <v>0</v>
      </c>
      <c r="P22" s="9">
        <f t="shared" si="25"/>
        <v>0</v>
      </c>
      <c r="Q22" s="9">
        <f>'2023-24 Salary &amp; Benefits'!G$6</f>
        <v>13464</v>
      </c>
      <c r="R22" s="157">
        <f>'2023-24 Salary &amp; Benefits'!H$6</f>
        <v>0.1797</v>
      </c>
      <c r="S22" s="157">
        <f>'2023-24 Salary &amp; Benefits'!I$6</f>
        <v>0.17330000000000001</v>
      </c>
      <c r="T22" s="9">
        <f t="shared" si="26"/>
        <v>0</v>
      </c>
      <c r="U22" s="9">
        <f t="shared" si="27"/>
        <v>0</v>
      </c>
      <c r="V22" s="9">
        <f t="shared" si="28"/>
        <v>0</v>
      </c>
      <c r="W22" s="9">
        <f t="shared" si="29"/>
        <v>0</v>
      </c>
      <c r="X22" s="22">
        <f t="shared" si="30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</row>
    <row r="23" spans="1:159" s="21" customFormat="1">
      <c r="A23" s="83" t="s">
        <v>2403</v>
      </c>
      <c r="B23" s="95" t="s">
        <v>1184</v>
      </c>
      <c r="C23" s="96">
        <v>2860</v>
      </c>
      <c r="D23" s="95" t="s">
        <v>1185</v>
      </c>
      <c r="E23" s="116" t="str">
        <f>VLOOKUP($C23,'2022-23 School Level AAFTE'!$C:$X,8,FALSE)</f>
        <v>No</v>
      </c>
      <c r="F23" s="103">
        <f>VLOOKUP($C23,'2022-23 School Level AAFTE'!$C:$I,7,FALSE)</f>
        <v>107.59</v>
      </c>
      <c r="G23" s="106">
        <f>IFERROR(IF(E23= "yes",VLOOKUP(C23,Summary!$B:$I,5,0),0),0)</f>
        <v>0</v>
      </c>
      <c r="H23" s="104">
        <f t="shared" si="21"/>
        <v>0</v>
      </c>
      <c r="I23" s="168">
        <f>VLOOKUP($A23,'2023-24 Salary &amp; Benefits'!$A:$I,3,FALSE)</f>
        <v>1</v>
      </c>
      <c r="J23" s="168">
        <f>VLOOKUP($A23,'2023-24 Salary &amp; Benefits'!$A:$I,4,FALSE)</f>
        <v>1.02</v>
      </c>
      <c r="K23" s="155">
        <f t="shared" si="22"/>
        <v>0</v>
      </c>
      <c r="L23" s="154">
        <f t="shared" si="23"/>
        <v>0</v>
      </c>
      <c r="M23" s="156">
        <f>'2023-24 Salary &amp; Benefits'!$E$6</f>
        <v>72728</v>
      </c>
      <c r="N23" s="156">
        <f>'2023-24 Salary &amp; Benefits'!$F$6</f>
        <v>75419</v>
      </c>
      <c r="O23" s="9">
        <f t="shared" si="24"/>
        <v>0</v>
      </c>
      <c r="P23" s="9">
        <f t="shared" si="25"/>
        <v>0</v>
      </c>
      <c r="Q23" s="9">
        <f>'2023-24 Salary &amp; Benefits'!G$6</f>
        <v>13464</v>
      </c>
      <c r="R23" s="157">
        <f>'2023-24 Salary &amp; Benefits'!H$6</f>
        <v>0.1797</v>
      </c>
      <c r="S23" s="157">
        <f>'2023-24 Salary &amp; Benefits'!I$6</f>
        <v>0.17330000000000001</v>
      </c>
      <c r="T23" s="9">
        <f t="shared" si="26"/>
        <v>0</v>
      </c>
      <c r="U23" s="9">
        <f t="shared" si="27"/>
        <v>0</v>
      </c>
      <c r="V23" s="9">
        <f t="shared" si="28"/>
        <v>0</v>
      </c>
      <c r="W23" s="9">
        <f t="shared" si="29"/>
        <v>0</v>
      </c>
      <c r="X23" s="22">
        <f t="shared" si="30"/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s="21" customFormat="1">
      <c r="A24" s="83" t="s">
        <v>2458</v>
      </c>
      <c r="B24" s="95" t="s">
        <v>1560</v>
      </c>
      <c r="C24" s="96">
        <v>2467</v>
      </c>
      <c r="D24" s="95" t="s">
        <v>1561</v>
      </c>
      <c r="E24" s="116" t="str">
        <f>VLOOKUP($C24,'2022-23 School Level AAFTE'!$C:$X,8,FALSE)</f>
        <v>No</v>
      </c>
      <c r="F24" s="103">
        <f>VLOOKUP($C24,'2022-23 School Level AAFTE'!$C:$I,7,FALSE)</f>
        <v>761.09</v>
      </c>
      <c r="G24" s="106">
        <f>IFERROR(IF(E24= "yes",VLOOKUP(C24,Summary!$B:$I,5,0),0),0)</f>
        <v>0</v>
      </c>
      <c r="H24" s="104">
        <f t="shared" si="21"/>
        <v>0</v>
      </c>
      <c r="I24" s="168">
        <f>VLOOKUP($A24,'2023-24 Salary &amp; Benefits'!$A:$I,3,FALSE)</f>
        <v>1.1200000000000001</v>
      </c>
      <c r="J24" s="168">
        <f>VLOOKUP($A24,'2023-24 Salary &amp; Benefits'!$A:$I,4,FALSE)</f>
        <v>1.1600000000000001</v>
      </c>
      <c r="K24" s="155">
        <f t="shared" si="22"/>
        <v>0</v>
      </c>
      <c r="L24" s="154">
        <f t="shared" si="23"/>
        <v>0</v>
      </c>
      <c r="M24" s="156">
        <f>'2023-24 Salary &amp; Benefits'!$E$6</f>
        <v>72728</v>
      </c>
      <c r="N24" s="156">
        <f>'2023-24 Salary &amp; Benefits'!$F$6</f>
        <v>75419</v>
      </c>
      <c r="O24" s="9">
        <f t="shared" si="24"/>
        <v>0</v>
      </c>
      <c r="P24" s="9">
        <f t="shared" si="25"/>
        <v>0</v>
      </c>
      <c r="Q24" s="9">
        <f>'2023-24 Salary &amp; Benefits'!G$6</f>
        <v>13464</v>
      </c>
      <c r="R24" s="157">
        <f>'2023-24 Salary &amp; Benefits'!H$6</f>
        <v>0.1797</v>
      </c>
      <c r="S24" s="157">
        <f>'2023-24 Salary &amp; Benefits'!I$6</f>
        <v>0.17330000000000001</v>
      </c>
      <c r="T24" s="9">
        <f t="shared" si="26"/>
        <v>0</v>
      </c>
      <c r="U24" s="9">
        <f t="shared" si="27"/>
        <v>0</v>
      </c>
      <c r="V24" s="9">
        <f t="shared" si="28"/>
        <v>0</v>
      </c>
      <c r="W24" s="9">
        <f t="shared" si="29"/>
        <v>0</v>
      </c>
      <c r="X24" s="22">
        <f t="shared" si="30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s="21" customFormat="1">
      <c r="A25" s="83" t="s">
        <v>2458</v>
      </c>
      <c r="B25" s="95" t="s">
        <v>1560</v>
      </c>
      <c r="C25" s="96">
        <v>2707</v>
      </c>
      <c r="D25" s="95" t="s">
        <v>1562</v>
      </c>
      <c r="E25" s="116" t="str">
        <f>VLOOKUP($C25,'2022-23 School Level AAFTE'!$C:$X,8,FALSE)</f>
        <v>No</v>
      </c>
      <c r="F25" s="103">
        <f>VLOOKUP($C25,'2022-23 School Level AAFTE'!$C:$I,7,FALSE)</f>
        <v>563.04</v>
      </c>
      <c r="G25" s="106">
        <f>IFERROR(IF(E25= "yes",VLOOKUP(C25,Summary!$B:$I,5,0),0),0)</f>
        <v>0</v>
      </c>
      <c r="H25" s="104">
        <f t="shared" si="21"/>
        <v>0</v>
      </c>
      <c r="I25" s="168">
        <f>VLOOKUP($A25,'2023-24 Salary &amp; Benefits'!$A:$I,3,FALSE)</f>
        <v>1.1200000000000001</v>
      </c>
      <c r="J25" s="168">
        <f>VLOOKUP($A25,'2023-24 Salary &amp; Benefits'!$A:$I,4,FALSE)</f>
        <v>1.1600000000000001</v>
      </c>
      <c r="K25" s="155">
        <f t="shared" si="22"/>
        <v>0</v>
      </c>
      <c r="L25" s="154">
        <f t="shared" si="23"/>
        <v>0</v>
      </c>
      <c r="M25" s="156">
        <f>'2023-24 Salary &amp; Benefits'!$E$6</f>
        <v>72728</v>
      </c>
      <c r="N25" s="156">
        <f>'2023-24 Salary &amp; Benefits'!$F$6</f>
        <v>75419</v>
      </c>
      <c r="O25" s="9">
        <f t="shared" si="24"/>
        <v>0</v>
      </c>
      <c r="P25" s="9">
        <f t="shared" si="25"/>
        <v>0</v>
      </c>
      <c r="Q25" s="9">
        <f>'2023-24 Salary &amp; Benefits'!G$6</f>
        <v>13464</v>
      </c>
      <c r="R25" s="157">
        <f>'2023-24 Salary &amp; Benefits'!H$6</f>
        <v>0.1797</v>
      </c>
      <c r="S25" s="157">
        <f>'2023-24 Salary &amp; Benefits'!I$6</f>
        <v>0.17330000000000001</v>
      </c>
      <c r="T25" s="9">
        <f t="shared" si="26"/>
        <v>0</v>
      </c>
      <c r="U25" s="9">
        <f t="shared" si="27"/>
        <v>0</v>
      </c>
      <c r="V25" s="9">
        <f t="shared" si="28"/>
        <v>0</v>
      </c>
      <c r="W25" s="9">
        <f t="shared" si="29"/>
        <v>0</v>
      </c>
      <c r="X25" s="22">
        <f t="shared" si="30"/>
        <v>0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s="21" customFormat="1">
      <c r="A26" s="83" t="s">
        <v>2458</v>
      </c>
      <c r="B26" s="95" t="s">
        <v>1560</v>
      </c>
      <c r="C26" s="96">
        <v>5176</v>
      </c>
      <c r="D26" s="95" t="s">
        <v>1566</v>
      </c>
      <c r="E26" s="116" t="str">
        <f>VLOOKUP($C26,'2022-23 School Level AAFTE'!$C:$X,8,FALSE)</f>
        <v>Yes</v>
      </c>
      <c r="F26" s="103">
        <f>VLOOKUP($C26,'2022-23 School Level AAFTE'!$C:$I,7,FALSE)</f>
        <v>65.86</v>
      </c>
      <c r="G26" s="106">
        <f>IFERROR(IF(E26= "yes",VLOOKUP(C26,Summary!$B:$I,5,0),0),0)</f>
        <v>0</v>
      </c>
      <c r="H26" s="104">
        <f t="shared" si="21"/>
        <v>65.86</v>
      </c>
      <c r="I26" s="168">
        <f>VLOOKUP($A26,'2023-24 Salary &amp; Benefits'!$A:$I,3,FALSE)</f>
        <v>1.1200000000000001</v>
      </c>
      <c r="J26" s="168">
        <f>VLOOKUP($A26,'2023-24 Salary &amp; Benefits'!$A:$I,4,FALSE)</f>
        <v>1.1600000000000001</v>
      </c>
      <c r="K26" s="155">
        <f t="shared" si="22"/>
        <v>65.86</v>
      </c>
      <c r="L26" s="154">
        <f t="shared" si="23"/>
        <v>0.193</v>
      </c>
      <c r="M26" s="156">
        <f>'2023-24 Salary &amp; Benefits'!$E$6</f>
        <v>72728</v>
      </c>
      <c r="N26" s="156">
        <f>'2023-24 Salary &amp; Benefits'!$F$6</f>
        <v>75419</v>
      </c>
      <c r="O26" s="9">
        <f t="shared" si="24"/>
        <v>15720.88</v>
      </c>
      <c r="P26" s="9">
        <f t="shared" si="25"/>
        <v>1163.9300000000021</v>
      </c>
      <c r="Q26" s="9">
        <f>'2023-24 Salary &amp; Benefits'!G$6</f>
        <v>13464</v>
      </c>
      <c r="R26" s="157">
        <f>'2023-24 Salary &amp; Benefits'!H$6</f>
        <v>0.1797</v>
      </c>
      <c r="S26" s="157">
        <f>'2023-24 Salary &amp; Benefits'!I$6</f>
        <v>0.17330000000000001</v>
      </c>
      <c r="T26" s="9">
        <f t="shared" si="26"/>
        <v>5625.3</v>
      </c>
      <c r="U26" s="9">
        <f t="shared" si="27"/>
        <v>281.41000000000003</v>
      </c>
      <c r="V26" s="9">
        <f t="shared" si="28"/>
        <v>48.77</v>
      </c>
      <c r="W26" s="9">
        <f t="shared" si="29"/>
        <v>330.18</v>
      </c>
      <c r="X26" s="22">
        <f t="shared" si="30"/>
        <v>22840.29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s="21" customFormat="1">
      <c r="A27" s="83" t="s">
        <v>2458</v>
      </c>
      <c r="B27" s="95" t="s">
        <v>1560</v>
      </c>
      <c r="C27" s="96">
        <v>3182</v>
      </c>
      <c r="D27" s="95" t="s">
        <v>1564</v>
      </c>
      <c r="E27" s="116" t="str">
        <f>VLOOKUP($C27,'2022-23 School Level AAFTE'!$C:$X,8,FALSE)</f>
        <v>No</v>
      </c>
      <c r="F27" s="103">
        <f>VLOOKUP($C27,'2022-23 School Level AAFTE'!$C:$I,7,FALSE)</f>
        <v>348.93</v>
      </c>
      <c r="G27" s="106">
        <f>IFERROR(IF(E27= "yes",VLOOKUP(C27,Summary!$B:$I,5,0),0),0)</f>
        <v>0</v>
      </c>
      <c r="H27" s="104">
        <f t="shared" si="21"/>
        <v>0</v>
      </c>
      <c r="I27" s="168">
        <f>VLOOKUP($A27,'2023-24 Salary &amp; Benefits'!$A:$I,3,FALSE)</f>
        <v>1.1200000000000001</v>
      </c>
      <c r="J27" s="168">
        <f>VLOOKUP($A27,'2023-24 Salary &amp; Benefits'!$A:$I,4,FALSE)</f>
        <v>1.1600000000000001</v>
      </c>
      <c r="K27" s="155">
        <f t="shared" si="22"/>
        <v>0</v>
      </c>
      <c r="L27" s="154">
        <f t="shared" si="23"/>
        <v>0</v>
      </c>
      <c r="M27" s="156">
        <f>'2023-24 Salary &amp; Benefits'!$E$6</f>
        <v>72728</v>
      </c>
      <c r="N27" s="156">
        <f>'2023-24 Salary &amp; Benefits'!$F$6</f>
        <v>75419</v>
      </c>
      <c r="O27" s="9">
        <f t="shared" si="24"/>
        <v>0</v>
      </c>
      <c r="P27" s="9">
        <f t="shared" si="25"/>
        <v>0</v>
      </c>
      <c r="Q27" s="9">
        <f>'2023-24 Salary &amp; Benefits'!G$6</f>
        <v>13464</v>
      </c>
      <c r="R27" s="157">
        <f>'2023-24 Salary &amp; Benefits'!H$6</f>
        <v>0.1797</v>
      </c>
      <c r="S27" s="157">
        <f>'2023-24 Salary &amp; Benefits'!I$6</f>
        <v>0.17330000000000001</v>
      </c>
      <c r="T27" s="9">
        <f t="shared" si="26"/>
        <v>0</v>
      </c>
      <c r="U27" s="9">
        <f t="shared" si="27"/>
        <v>0</v>
      </c>
      <c r="V27" s="9">
        <f t="shared" si="28"/>
        <v>0</v>
      </c>
      <c r="W27" s="9">
        <f t="shared" si="29"/>
        <v>0</v>
      </c>
      <c r="X27" s="22">
        <f t="shared" si="30"/>
        <v>0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s="21" customFormat="1">
      <c r="A28" s="83" t="s">
        <v>2458</v>
      </c>
      <c r="B28" s="95" t="s">
        <v>1560</v>
      </c>
      <c r="C28" s="96">
        <v>3252</v>
      </c>
      <c r="D28" s="95" t="s">
        <v>1565</v>
      </c>
      <c r="E28" s="116" t="str">
        <f>VLOOKUP($C28,'2022-23 School Level AAFTE'!$C:$X,8,FALSE)</f>
        <v>No</v>
      </c>
      <c r="F28" s="103">
        <f>VLOOKUP($C28,'2022-23 School Level AAFTE'!$C:$I,7,FALSE)</f>
        <v>439.11</v>
      </c>
      <c r="G28" s="106">
        <f>IFERROR(IF(E28= "yes",VLOOKUP(C28,Summary!$B:$I,5,0),0),0)</f>
        <v>0</v>
      </c>
      <c r="H28" s="104">
        <f t="shared" si="21"/>
        <v>0</v>
      </c>
      <c r="I28" s="168">
        <f>VLOOKUP($A28,'2023-24 Salary &amp; Benefits'!$A:$I,3,FALSE)</f>
        <v>1.1200000000000001</v>
      </c>
      <c r="J28" s="168">
        <f>VLOOKUP($A28,'2023-24 Salary &amp; Benefits'!$A:$I,4,FALSE)</f>
        <v>1.1600000000000001</v>
      </c>
      <c r="K28" s="155">
        <f t="shared" si="22"/>
        <v>0</v>
      </c>
      <c r="L28" s="154">
        <f t="shared" si="23"/>
        <v>0</v>
      </c>
      <c r="M28" s="156">
        <f>'2023-24 Salary &amp; Benefits'!$E$6</f>
        <v>72728</v>
      </c>
      <c r="N28" s="156">
        <f>'2023-24 Salary &amp; Benefits'!$F$6</f>
        <v>75419</v>
      </c>
      <c r="O28" s="9">
        <f t="shared" si="24"/>
        <v>0</v>
      </c>
      <c r="P28" s="9">
        <f t="shared" si="25"/>
        <v>0</v>
      </c>
      <c r="Q28" s="9">
        <f>'2023-24 Salary &amp; Benefits'!G$6</f>
        <v>13464</v>
      </c>
      <c r="R28" s="157">
        <f>'2023-24 Salary &amp; Benefits'!H$6</f>
        <v>0.1797</v>
      </c>
      <c r="S28" s="157">
        <f>'2023-24 Salary &amp; Benefits'!I$6</f>
        <v>0.17330000000000001</v>
      </c>
      <c r="T28" s="9">
        <f t="shared" si="26"/>
        <v>0</v>
      </c>
      <c r="U28" s="9">
        <f t="shared" si="27"/>
        <v>0</v>
      </c>
      <c r="V28" s="9">
        <f t="shared" si="28"/>
        <v>0</v>
      </c>
      <c r="W28" s="9">
        <f t="shared" si="29"/>
        <v>0</v>
      </c>
      <c r="X28" s="22">
        <f t="shared" si="30"/>
        <v>0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s="21" customFormat="1">
      <c r="A29" s="83" t="s">
        <v>2458</v>
      </c>
      <c r="B29" s="95" t="s">
        <v>1560</v>
      </c>
      <c r="C29" s="96">
        <v>3057</v>
      </c>
      <c r="D29" s="95" t="s">
        <v>1563</v>
      </c>
      <c r="E29" s="116" t="str">
        <f>VLOOKUP($C29,'2022-23 School Level AAFTE'!$C:$X,8,FALSE)</f>
        <v>No</v>
      </c>
      <c r="F29" s="103">
        <f>VLOOKUP($C29,'2022-23 School Level AAFTE'!$C:$I,7,FALSE)</f>
        <v>338.76</v>
      </c>
      <c r="G29" s="106">
        <f>IFERROR(IF(E29= "yes",VLOOKUP(C29,Summary!$B:$I,5,0),0),0)</f>
        <v>0</v>
      </c>
      <c r="H29" s="104">
        <f t="shared" si="21"/>
        <v>0</v>
      </c>
      <c r="I29" s="168">
        <f>VLOOKUP($A29,'2023-24 Salary &amp; Benefits'!$A:$I,3,FALSE)</f>
        <v>1.1200000000000001</v>
      </c>
      <c r="J29" s="168">
        <f>VLOOKUP($A29,'2023-24 Salary &amp; Benefits'!$A:$I,4,FALSE)</f>
        <v>1.1600000000000001</v>
      </c>
      <c r="K29" s="155">
        <f t="shared" si="22"/>
        <v>0</v>
      </c>
      <c r="L29" s="154">
        <f t="shared" si="23"/>
        <v>0</v>
      </c>
      <c r="M29" s="156">
        <f>'2023-24 Salary &amp; Benefits'!$E$6</f>
        <v>72728</v>
      </c>
      <c r="N29" s="156">
        <f>'2023-24 Salary &amp; Benefits'!$F$6</f>
        <v>75419</v>
      </c>
      <c r="O29" s="9">
        <f t="shared" si="24"/>
        <v>0</v>
      </c>
      <c r="P29" s="9">
        <f t="shared" si="25"/>
        <v>0</v>
      </c>
      <c r="Q29" s="9">
        <f>'2023-24 Salary &amp; Benefits'!G$6</f>
        <v>13464</v>
      </c>
      <c r="R29" s="157">
        <f>'2023-24 Salary &amp; Benefits'!H$6</f>
        <v>0.1797</v>
      </c>
      <c r="S29" s="157">
        <f>'2023-24 Salary &amp; Benefits'!I$6</f>
        <v>0.17330000000000001</v>
      </c>
      <c r="T29" s="9">
        <f t="shared" si="26"/>
        <v>0</v>
      </c>
      <c r="U29" s="9">
        <f t="shared" si="27"/>
        <v>0</v>
      </c>
      <c r="V29" s="9">
        <f t="shared" si="28"/>
        <v>0</v>
      </c>
      <c r="W29" s="9">
        <f t="shared" si="29"/>
        <v>0</v>
      </c>
      <c r="X29" s="22">
        <f t="shared" si="30"/>
        <v>0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s="23" customFormat="1">
      <c r="A30" s="83" t="s">
        <v>2458</v>
      </c>
      <c r="B30" s="95" t="s">
        <v>1560</v>
      </c>
      <c r="C30" s="96">
        <v>5588</v>
      </c>
      <c r="D30" s="95" t="s">
        <v>3123</v>
      </c>
      <c r="E30" s="116" t="str">
        <f>VLOOKUP($C30,'2022-23 School Level AAFTE'!$C:$X,8,FALSE)</f>
        <v>No</v>
      </c>
      <c r="F30" s="103">
        <f>VLOOKUP($C30,'2022-23 School Level AAFTE'!$C:$I,7,FALSE)</f>
        <v>7.28</v>
      </c>
      <c r="G30" s="106">
        <f>IFERROR(IF(E30= "yes",VLOOKUP(C30,Summary!$B:$I,5,0),0),0)</f>
        <v>0</v>
      </c>
      <c r="H30" s="104">
        <f t="shared" si="21"/>
        <v>0</v>
      </c>
      <c r="I30" s="168">
        <f>VLOOKUP($A30,'2023-24 Salary &amp; Benefits'!$A:$I,3,FALSE)</f>
        <v>1.1200000000000001</v>
      </c>
      <c r="J30" s="168">
        <f>VLOOKUP($A30,'2023-24 Salary &amp; Benefits'!$A:$I,4,FALSE)</f>
        <v>1.1600000000000001</v>
      </c>
      <c r="K30" s="155">
        <f t="shared" si="22"/>
        <v>0</v>
      </c>
      <c r="L30" s="154">
        <f t="shared" si="23"/>
        <v>0</v>
      </c>
      <c r="M30" s="156">
        <f>'2023-24 Salary &amp; Benefits'!$E$6</f>
        <v>72728</v>
      </c>
      <c r="N30" s="156">
        <f>'2023-24 Salary &amp; Benefits'!$F$6</f>
        <v>75419</v>
      </c>
      <c r="O30" s="9">
        <f t="shared" si="24"/>
        <v>0</v>
      </c>
      <c r="P30" s="9">
        <f t="shared" si="25"/>
        <v>0</v>
      </c>
      <c r="Q30" s="9">
        <f>'2023-24 Salary &amp; Benefits'!G$6</f>
        <v>13464</v>
      </c>
      <c r="R30" s="157">
        <f>'2023-24 Salary &amp; Benefits'!H$6</f>
        <v>0.1797</v>
      </c>
      <c r="S30" s="157">
        <f>'2023-24 Salary &amp; Benefits'!I$6</f>
        <v>0.17330000000000001</v>
      </c>
      <c r="T30" s="9">
        <f t="shared" si="26"/>
        <v>0</v>
      </c>
      <c r="U30" s="9">
        <f t="shared" si="27"/>
        <v>0</v>
      </c>
      <c r="V30" s="9">
        <f t="shared" si="28"/>
        <v>0</v>
      </c>
      <c r="W30" s="9">
        <f t="shared" si="29"/>
        <v>0</v>
      </c>
      <c r="X30" s="22">
        <f t="shared" si="30"/>
        <v>0</v>
      </c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</row>
    <row r="31" spans="1:159" s="21" customFormat="1">
      <c r="A31" s="83" t="s">
        <v>2471</v>
      </c>
      <c r="B31" s="95" t="s">
        <v>1679</v>
      </c>
      <c r="C31" s="96">
        <v>2523</v>
      </c>
      <c r="D31" s="95" t="s">
        <v>1680</v>
      </c>
      <c r="E31" s="116" t="str">
        <f>VLOOKUP($C31,'2022-23 School Level AAFTE'!$C:$X,8,FALSE)</f>
        <v>No</v>
      </c>
      <c r="F31" s="103">
        <f>VLOOKUP($C31,'2022-23 School Level AAFTE'!$C:$I,7,FALSE)</f>
        <v>1576.92</v>
      </c>
      <c r="G31" s="106">
        <f>IFERROR(IF(E31= "yes",VLOOKUP(C31,Summary!$B:$I,5,0),0),0)</f>
        <v>0</v>
      </c>
      <c r="H31" s="104">
        <f t="shared" si="21"/>
        <v>0</v>
      </c>
      <c r="I31" s="168">
        <f>VLOOKUP($A31,'2023-24 Salary &amp; Benefits'!$A:$I,3,FALSE)</f>
        <v>1.1350000000000002</v>
      </c>
      <c r="J31" s="168">
        <f>VLOOKUP($A31,'2023-24 Salary &amp; Benefits'!$A:$I,4,FALSE)</f>
        <v>1.1600000000000001</v>
      </c>
      <c r="K31" s="155">
        <f t="shared" si="22"/>
        <v>0</v>
      </c>
      <c r="L31" s="154">
        <f t="shared" si="23"/>
        <v>0</v>
      </c>
      <c r="M31" s="156">
        <f>'2023-24 Salary &amp; Benefits'!$E$6</f>
        <v>72728</v>
      </c>
      <c r="N31" s="156">
        <f>'2023-24 Salary &amp; Benefits'!$F$6</f>
        <v>75419</v>
      </c>
      <c r="O31" s="9">
        <f t="shared" si="24"/>
        <v>0</v>
      </c>
      <c r="P31" s="9">
        <f t="shared" si="25"/>
        <v>0</v>
      </c>
      <c r="Q31" s="9">
        <f>'2023-24 Salary &amp; Benefits'!G$6</f>
        <v>13464</v>
      </c>
      <c r="R31" s="157">
        <f>'2023-24 Salary &amp; Benefits'!H$6</f>
        <v>0.1797</v>
      </c>
      <c r="S31" s="157">
        <f>'2023-24 Salary &amp; Benefits'!I$6</f>
        <v>0.17330000000000001</v>
      </c>
      <c r="T31" s="9">
        <f t="shared" si="26"/>
        <v>0</v>
      </c>
      <c r="U31" s="9">
        <f t="shared" si="27"/>
        <v>0</v>
      </c>
      <c r="V31" s="9">
        <f t="shared" si="28"/>
        <v>0</v>
      </c>
      <c r="W31" s="9">
        <f t="shared" si="29"/>
        <v>0</v>
      </c>
      <c r="X31" s="22">
        <f t="shared" si="30"/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s="21" customFormat="1">
      <c r="A32" s="83" t="s">
        <v>2471</v>
      </c>
      <c r="B32" s="95" t="s">
        <v>1679</v>
      </c>
      <c r="C32" s="96">
        <v>5495</v>
      </c>
      <c r="D32" s="95" t="s">
        <v>2709</v>
      </c>
      <c r="E32" s="116" t="str">
        <f>VLOOKUP($C32,'2022-23 School Level AAFTE'!$C:$X,8,FALSE)</f>
        <v>Yes</v>
      </c>
      <c r="F32" s="103">
        <f>VLOOKUP($C32,'2022-23 School Level AAFTE'!$C:$I,7,FALSE)</f>
        <v>44.43</v>
      </c>
      <c r="G32" s="106">
        <f>IFERROR(IF(E32= "yes",VLOOKUP(C32,Summary!$B:$I,5,0),0),0)</f>
        <v>0</v>
      </c>
      <c r="H32" s="104">
        <f t="shared" si="21"/>
        <v>44.43</v>
      </c>
      <c r="I32" s="168">
        <f>VLOOKUP($A32,'2023-24 Salary &amp; Benefits'!$A:$I,3,FALSE)</f>
        <v>1.1350000000000002</v>
      </c>
      <c r="J32" s="168">
        <f>VLOOKUP($A32,'2023-24 Salary &amp; Benefits'!$A:$I,4,FALSE)</f>
        <v>1.1600000000000001</v>
      </c>
      <c r="K32" s="155">
        <f t="shared" si="22"/>
        <v>44.43</v>
      </c>
      <c r="L32" s="154">
        <f t="shared" si="23"/>
        <v>0.13</v>
      </c>
      <c r="M32" s="156">
        <f>'2023-24 Salary &amp; Benefits'!$E$6</f>
        <v>72728</v>
      </c>
      <c r="N32" s="156">
        <f>'2023-24 Salary &amp; Benefits'!$F$6</f>
        <v>75419</v>
      </c>
      <c r="O32" s="9">
        <f t="shared" si="24"/>
        <v>10731.02</v>
      </c>
      <c r="P32" s="9">
        <f t="shared" si="25"/>
        <v>642.17000000000007</v>
      </c>
      <c r="Q32" s="9">
        <f>'2023-24 Salary &amp; Benefits'!G$6</f>
        <v>13464</v>
      </c>
      <c r="R32" s="157">
        <f>'2023-24 Salary &amp; Benefits'!H$6</f>
        <v>0.1797</v>
      </c>
      <c r="S32" s="157">
        <f>'2023-24 Salary &amp; Benefits'!I$6</f>
        <v>0.17330000000000001</v>
      </c>
      <c r="T32" s="9">
        <f t="shared" si="26"/>
        <v>3789.97</v>
      </c>
      <c r="U32" s="9">
        <f t="shared" si="27"/>
        <v>189.55</v>
      </c>
      <c r="V32" s="9">
        <f t="shared" si="28"/>
        <v>32.85</v>
      </c>
      <c r="W32" s="9">
        <f t="shared" si="29"/>
        <v>222.4</v>
      </c>
      <c r="X32" s="22">
        <f t="shared" si="30"/>
        <v>15385.56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s="21" customFormat="1">
      <c r="A33" s="83" t="s">
        <v>2471</v>
      </c>
      <c r="B33" s="95" t="s">
        <v>1679</v>
      </c>
      <c r="C33" s="96">
        <v>4327</v>
      </c>
      <c r="D33" s="95" t="s">
        <v>1684</v>
      </c>
      <c r="E33" s="116" t="str">
        <f>VLOOKUP($C33,'2022-23 School Level AAFTE'!$C:$X,8,FALSE)</f>
        <v>No</v>
      </c>
      <c r="F33" s="103">
        <f>VLOOKUP($C33,'2022-23 School Level AAFTE'!$C:$I,7,FALSE)</f>
        <v>661.31</v>
      </c>
      <c r="G33" s="106">
        <f>IFERROR(IF(E33= "yes",VLOOKUP(C33,Summary!$B:$I,5,0),0),0)</f>
        <v>0</v>
      </c>
      <c r="H33" s="104">
        <f t="shared" si="21"/>
        <v>0</v>
      </c>
      <c r="I33" s="168">
        <f>VLOOKUP($A33,'2023-24 Salary &amp; Benefits'!$A:$I,3,FALSE)</f>
        <v>1.1350000000000002</v>
      </c>
      <c r="J33" s="168">
        <f>VLOOKUP($A33,'2023-24 Salary &amp; Benefits'!$A:$I,4,FALSE)</f>
        <v>1.1600000000000001</v>
      </c>
      <c r="K33" s="155">
        <f t="shared" si="22"/>
        <v>0</v>
      </c>
      <c r="L33" s="154">
        <f t="shared" si="23"/>
        <v>0</v>
      </c>
      <c r="M33" s="156">
        <f>'2023-24 Salary &amp; Benefits'!$E$6</f>
        <v>72728</v>
      </c>
      <c r="N33" s="156">
        <f>'2023-24 Salary &amp; Benefits'!$F$6</f>
        <v>75419</v>
      </c>
      <c r="O33" s="9">
        <f t="shared" si="24"/>
        <v>0</v>
      </c>
      <c r="P33" s="9">
        <f t="shared" si="25"/>
        <v>0</v>
      </c>
      <c r="Q33" s="9">
        <f>'2023-24 Salary &amp; Benefits'!G$6</f>
        <v>13464</v>
      </c>
      <c r="R33" s="157">
        <f>'2023-24 Salary &amp; Benefits'!H$6</f>
        <v>0.1797</v>
      </c>
      <c r="S33" s="157">
        <f>'2023-24 Salary &amp; Benefits'!I$6</f>
        <v>0.17330000000000001</v>
      </c>
      <c r="T33" s="9">
        <f t="shared" si="26"/>
        <v>0</v>
      </c>
      <c r="U33" s="9">
        <f t="shared" si="27"/>
        <v>0</v>
      </c>
      <c r="V33" s="9">
        <f t="shared" si="28"/>
        <v>0</v>
      </c>
      <c r="W33" s="9">
        <f t="shared" si="29"/>
        <v>0</v>
      </c>
      <c r="X33" s="22">
        <f t="shared" si="30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s="21" customFormat="1">
      <c r="A34" s="83" t="s">
        <v>2471</v>
      </c>
      <c r="B34" s="95" t="s">
        <v>1679</v>
      </c>
      <c r="C34" s="96">
        <v>5010</v>
      </c>
      <c r="D34" s="95" t="s">
        <v>1686</v>
      </c>
      <c r="E34" s="116" t="str">
        <f>VLOOKUP($C34,'2022-23 School Level AAFTE'!$C:$X,8,FALSE)</f>
        <v>No</v>
      </c>
      <c r="F34" s="103">
        <f>VLOOKUP($C34,'2022-23 School Level AAFTE'!$C:$I,7,FALSE)</f>
        <v>584.1</v>
      </c>
      <c r="G34" s="106">
        <f>IFERROR(IF(E34= "yes",VLOOKUP(C34,Summary!$B:$I,5,0),0),0)</f>
        <v>0</v>
      </c>
      <c r="H34" s="104">
        <f t="shared" si="21"/>
        <v>0</v>
      </c>
      <c r="I34" s="168">
        <f>VLOOKUP($A34,'2023-24 Salary &amp; Benefits'!$A:$I,3,FALSE)</f>
        <v>1.1350000000000002</v>
      </c>
      <c r="J34" s="168">
        <f>VLOOKUP($A34,'2023-24 Salary &amp; Benefits'!$A:$I,4,FALSE)</f>
        <v>1.1600000000000001</v>
      </c>
      <c r="K34" s="155">
        <f t="shared" si="22"/>
        <v>0</v>
      </c>
      <c r="L34" s="154">
        <f t="shared" si="23"/>
        <v>0</v>
      </c>
      <c r="M34" s="156">
        <f>'2023-24 Salary &amp; Benefits'!$E$6</f>
        <v>72728</v>
      </c>
      <c r="N34" s="156">
        <f>'2023-24 Salary &amp; Benefits'!$F$6</f>
        <v>75419</v>
      </c>
      <c r="O34" s="9">
        <f t="shared" si="24"/>
        <v>0</v>
      </c>
      <c r="P34" s="9">
        <f t="shared" si="25"/>
        <v>0</v>
      </c>
      <c r="Q34" s="9">
        <f>'2023-24 Salary &amp; Benefits'!G$6</f>
        <v>13464</v>
      </c>
      <c r="R34" s="157">
        <f>'2023-24 Salary &amp; Benefits'!H$6</f>
        <v>0.1797</v>
      </c>
      <c r="S34" s="157">
        <f>'2023-24 Salary &amp; Benefits'!I$6</f>
        <v>0.17330000000000001</v>
      </c>
      <c r="T34" s="9">
        <f t="shared" si="26"/>
        <v>0</v>
      </c>
      <c r="U34" s="9">
        <f t="shared" si="27"/>
        <v>0</v>
      </c>
      <c r="V34" s="9">
        <f t="shared" si="28"/>
        <v>0</v>
      </c>
      <c r="W34" s="9">
        <f t="shared" si="29"/>
        <v>0</v>
      </c>
      <c r="X34" s="22">
        <f t="shared" si="30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s="21" customFormat="1">
      <c r="A35" s="83" t="s">
        <v>2471</v>
      </c>
      <c r="B35" s="95" t="s">
        <v>1679</v>
      </c>
      <c r="C35" s="96">
        <v>4436</v>
      </c>
      <c r="D35" s="95" t="s">
        <v>1685</v>
      </c>
      <c r="E35" s="116" t="str">
        <f>VLOOKUP($C35,'2022-23 School Level AAFTE'!$C:$X,8,FALSE)</f>
        <v>No</v>
      </c>
      <c r="F35" s="103">
        <f>VLOOKUP($C35,'2022-23 School Level AAFTE'!$C:$I,7,FALSE)</f>
        <v>592.32000000000005</v>
      </c>
      <c r="G35" s="106">
        <f>IFERROR(IF(E35= "yes",VLOOKUP(C35,Summary!$B:$I,5,0),0),0)</f>
        <v>0</v>
      </c>
      <c r="H35" s="104">
        <f t="shared" si="21"/>
        <v>0</v>
      </c>
      <c r="I35" s="168">
        <f>VLOOKUP($A35,'2023-24 Salary &amp; Benefits'!$A:$I,3,FALSE)</f>
        <v>1.1350000000000002</v>
      </c>
      <c r="J35" s="168">
        <f>VLOOKUP($A35,'2023-24 Salary &amp; Benefits'!$A:$I,4,FALSE)</f>
        <v>1.1600000000000001</v>
      </c>
      <c r="K35" s="155">
        <f t="shared" si="22"/>
        <v>0</v>
      </c>
      <c r="L35" s="154">
        <f t="shared" si="23"/>
        <v>0</v>
      </c>
      <c r="M35" s="156">
        <f>'2023-24 Salary &amp; Benefits'!$E$6</f>
        <v>72728</v>
      </c>
      <c r="N35" s="156">
        <f>'2023-24 Salary &amp; Benefits'!$F$6</f>
        <v>75419</v>
      </c>
      <c r="O35" s="9">
        <f t="shared" si="24"/>
        <v>0</v>
      </c>
      <c r="P35" s="9">
        <f t="shared" si="25"/>
        <v>0</v>
      </c>
      <c r="Q35" s="9">
        <f>'2023-24 Salary &amp; Benefits'!G$6</f>
        <v>13464</v>
      </c>
      <c r="R35" s="157">
        <f>'2023-24 Salary &amp; Benefits'!H$6</f>
        <v>0.1797</v>
      </c>
      <c r="S35" s="157">
        <f>'2023-24 Salary &amp; Benefits'!I$6</f>
        <v>0.17330000000000001</v>
      </c>
      <c r="T35" s="9">
        <f t="shared" si="26"/>
        <v>0</v>
      </c>
      <c r="U35" s="9">
        <f t="shared" si="27"/>
        <v>0</v>
      </c>
      <c r="V35" s="9">
        <f t="shared" si="28"/>
        <v>0</v>
      </c>
      <c r="W35" s="9">
        <f t="shared" si="29"/>
        <v>0</v>
      </c>
      <c r="X35" s="22">
        <f t="shared" si="30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s="21" customFormat="1">
      <c r="A36" s="83" t="s">
        <v>2471</v>
      </c>
      <c r="B36" s="95" t="s">
        <v>1679</v>
      </c>
      <c r="C36" s="96">
        <v>4573</v>
      </c>
      <c r="D36" s="95" t="s">
        <v>414</v>
      </c>
      <c r="E36" s="116" t="str">
        <f>VLOOKUP($C36,'2022-23 School Level AAFTE'!$C:$X,8,FALSE)</f>
        <v>No</v>
      </c>
      <c r="F36" s="103">
        <f>VLOOKUP($C36,'2022-23 School Level AAFTE'!$C:$I,7,FALSE)</f>
        <v>495.92</v>
      </c>
      <c r="G36" s="106">
        <f>IFERROR(IF(E36= "yes",VLOOKUP(C36,Summary!$B:$I,5,0),0),0)</f>
        <v>0</v>
      </c>
      <c r="H36" s="105">
        <f t="shared" si="21"/>
        <v>0</v>
      </c>
      <c r="I36" s="168">
        <f>VLOOKUP($A36,'2023-24 Salary &amp; Benefits'!$A:$I,3,FALSE)</f>
        <v>1.1350000000000002</v>
      </c>
      <c r="J36" s="168">
        <f>VLOOKUP($A36,'2023-24 Salary &amp; Benefits'!$A:$I,4,FALSE)</f>
        <v>1.1600000000000001</v>
      </c>
      <c r="K36" s="155">
        <f t="shared" si="22"/>
        <v>0</v>
      </c>
      <c r="L36" s="154">
        <f t="shared" si="23"/>
        <v>0</v>
      </c>
      <c r="M36" s="156">
        <f>'2023-24 Salary &amp; Benefits'!$E$6</f>
        <v>72728</v>
      </c>
      <c r="N36" s="156">
        <f>'2023-24 Salary &amp; Benefits'!$F$6</f>
        <v>75419</v>
      </c>
      <c r="O36" s="9">
        <f t="shared" si="24"/>
        <v>0</v>
      </c>
      <c r="P36" s="9">
        <f t="shared" si="25"/>
        <v>0</v>
      </c>
      <c r="Q36" s="9">
        <f>'2023-24 Salary &amp; Benefits'!G$6</f>
        <v>13464</v>
      </c>
      <c r="R36" s="157">
        <f>'2023-24 Salary &amp; Benefits'!H$6</f>
        <v>0.1797</v>
      </c>
      <c r="S36" s="157">
        <f>'2023-24 Salary &amp; Benefits'!I$6</f>
        <v>0.17330000000000001</v>
      </c>
      <c r="T36" s="9">
        <f t="shared" si="26"/>
        <v>0</v>
      </c>
      <c r="U36" s="9">
        <f t="shared" si="27"/>
        <v>0</v>
      </c>
      <c r="V36" s="9">
        <f t="shared" si="28"/>
        <v>0</v>
      </c>
      <c r="W36" s="9">
        <f t="shared" si="29"/>
        <v>0</v>
      </c>
      <c r="X36" s="22">
        <f t="shared" si="30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s="21" customFormat="1">
      <c r="A37" s="83" t="s">
        <v>2471</v>
      </c>
      <c r="B37" s="95" t="s">
        <v>1679</v>
      </c>
      <c r="C37" s="96">
        <v>3124</v>
      </c>
      <c r="D37" s="95" t="s">
        <v>1681</v>
      </c>
      <c r="E37" s="116" t="str">
        <f>VLOOKUP($C37,'2022-23 School Level AAFTE'!$C:$X,8,FALSE)</f>
        <v>No</v>
      </c>
      <c r="F37" s="103">
        <f>VLOOKUP($C37,'2022-23 School Level AAFTE'!$C:$I,7,FALSE)</f>
        <v>641</v>
      </c>
      <c r="G37" s="106">
        <f>IFERROR(IF(E37= "yes",VLOOKUP(C37,Summary!$B:$I,5,0),0),0)</f>
        <v>0</v>
      </c>
      <c r="H37" s="104">
        <f t="shared" si="21"/>
        <v>0</v>
      </c>
      <c r="I37" s="168">
        <f>VLOOKUP($A37,'2023-24 Salary &amp; Benefits'!$A:$I,3,FALSE)</f>
        <v>1.1350000000000002</v>
      </c>
      <c r="J37" s="168">
        <f>VLOOKUP($A37,'2023-24 Salary &amp; Benefits'!$A:$I,4,FALSE)</f>
        <v>1.1600000000000001</v>
      </c>
      <c r="K37" s="155">
        <f t="shared" si="22"/>
        <v>0</v>
      </c>
      <c r="L37" s="154">
        <f t="shared" si="23"/>
        <v>0</v>
      </c>
      <c r="M37" s="156">
        <f>'2023-24 Salary &amp; Benefits'!$E$6</f>
        <v>72728</v>
      </c>
      <c r="N37" s="156">
        <f>'2023-24 Salary &amp; Benefits'!$F$6</f>
        <v>75419</v>
      </c>
      <c r="O37" s="9">
        <f t="shared" si="24"/>
        <v>0</v>
      </c>
      <c r="P37" s="9">
        <f t="shared" si="25"/>
        <v>0</v>
      </c>
      <c r="Q37" s="9">
        <f>'2023-24 Salary &amp; Benefits'!G$6</f>
        <v>13464</v>
      </c>
      <c r="R37" s="157">
        <f>'2023-24 Salary &amp; Benefits'!H$6</f>
        <v>0.1797</v>
      </c>
      <c r="S37" s="157">
        <f>'2023-24 Salary &amp; Benefits'!I$6</f>
        <v>0.17330000000000001</v>
      </c>
      <c r="T37" s="9">
        <f t="shared" si="26"/>
        <v>0</v>
      </c>
      <c r="U37" s="9">
        <f t="shared" si="27"/>
        <v>0</v>
      </c>
      <c r="V37" s="9">
        <f t="shared" si="28"/>
        <v>0</v>
      </c>
      <c r="W37" s="9">
        <f t="shared" si="29"/>
        <v>0</v>
      </c>
      <c r="X37" s="22">
        <f t="shared" si="30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s="21" customFormat="1">
      <c r="A38" s="83" t="s">
        <v>2471</v>
      </c>
      <c r="B38" s="95" t="s">
        <v>1679</v>
      </c>
      <c r="C38" s="97">
        <v>4154</v>
      </c>
      <c r="D38" s="110" t="s">
        <v>1682</v>
      </c>
      <c r="E38" s="116" t="str">
        <f>VLOOKUP($C38,'2022-23 School Level AAFTE'!$C:$X,8,FALSE)</f>
        <v>No</v>
      </c>
      <c r="F38" s="103">
        <f>VLOOKUP($C38,'2022-23 School Level AAFTE'!$C:$I,7,FALSE)</f>
        <v>505.01</v>
      </c>
      <c r="G38" s="106">
        <f>IFERROR(IF(E38= "yes",VLOOKUP(C38,Summary!$B:$I,5,0),0),0)</f>
        <v>0</v>
      </c>
      <c r="H38" s="104">
        <f t="shared" si="21"/>
        <v>0</v>
      </c>
      <c r="I38" s="168">
        <f>VLOOKUP($A38,'2023-24 Salary &amp; Benefits'!$A:$I,3,FALSE)</f>
        <v>1.1350000000000002</v>
      </c>
      <c r="J38" s="168">
        <f>VLOOKUP($A38,'2023-24 Salary &amp; Benefits'!$A:$I,4,FALSE)</f>
        <v>1.1600000000000001</v>
      </c>
      <c r="K38" s="155">
        <f t="shared" si="22"/>
        <v>0</v>
      </c>
      <c r="L38" s="154">
        <f t="shared" si="23"/>
        <v>0</v>
      </c>
      <c r="M38" s="156">
        <f>'2023-24 Salary &amp; Benefits'!$E$6</f>
        <v>72728</v>
      </c>
      <c r="N38" s="156">
        <f>'2023-24 Salary &amp; Benefits'!$F$6</f>
        <v>75419</v>
      </c>
      <c r="O38" s="9">
        <f t="shared" si="24"/>
        <v>0</v>
      </c>
      <c r="P38" s="9">
        <f t="shared" si="25"/>
        <v>0</v>
      </c>
      <c r="Q38" s="9">
        <f>'2023-24 Salary &amp; Benefits'!G$6</f>
        <v>13464</v>
      </c>
      <c r="R38" s="157">
        <f>'2023-24 Salary &amp; Benefits'!H$6</f>
        <v>0.1797</v>
      </c>
      <c r="S38" s="157">
        <f>'2023-24 Salary &amp; Benefits'!I$6</f>
        <v>0.17330000000000001</v>
      </c>
      <c r="T38" s="9">
        <f t="shared" si="26"/>
        <v>0</v>
      </c>
      <c r="U38" s="9">
        <f t="shared" si="27"/>
        <v>0</v>
      </c>
      <c r="V38" s="9">
        <f t="shared" si="28"/>
        <v>0</v>
      </c>
      <c r="W38" s="9">
        <f t="shared" si="29"/>
        <v>0</v>
      </c>
      <c r="X38" s="22">
        <f t="shared" si="30"/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s="21" customFormat="1">
      <c r="A39" s="83" t="s">
        <v>2471</v>
      </c>
      <c r="B39" s="95" t="s">
        <v>1679</v>
      </c>
      <c r="C39" s="96">
        <v>1714</v>
      </c>
      <c r="D39" s="95" t="s">
        <v>3164</v>
      </c>
      <c r="E39" s="116" t="str">
        <f>VLOOKUP($C39,'2022-23 School Level AAFTE'!$C:$X,8,FALSE)</f>
        <v>No</v>
      </c>
      <c r="F39" s="103">
        <f>VLOOKUP($C39,'2022-23 School Level AAFTE'!$C:$I,7,FALSE)</f>
        <v>224.97</v>
      </c>
      <c r="G39" s="106">
        <f>IFERROR(IF(E39= "yes",VLOOKUP(C39,Summary!$B:$I,5,0),0),0)</f>
        <v>0</v>
      </c>
      <c r="H39" s="105">
        <f t="shared" si="21"/>
        <v>0</v>
      </c>
      <c r="I39" s="168">
        <f>VLOOKUP($A39,'2023-24 Salary &amp; Benefits'!$A:$I,3,FALSE)</f>
        <v>1.1350000000000002</v>
      </c>
      <c r="J39" s="168">
        <f>VLOOKUP($A39,'2023-24 Salary &amp; Benefits'!$A:$I,4,FALSE)</f>
        <v>1.1600000000000001</v>
      </c>
      <c r="K39" s="155">
        <f t="shared" si="22"/>
        <v>0</v>
      </c>
      <c r="L39" s="154">
        <f t="shared" si="23"/>
        <v>0</v>
      </c>
      <c r="M39" s="156">
        <f>'2023-24 Salary &amp; Benefits'!$E$6</f>
        <v>72728</v>
      </c>
      <c r="N39" s="156">
        <f>'2023-24 Salary &amp; Benefits'!$F$6</f>
        <v>75419</v>
      </c>
      <c r="O39" s="9">
        <f t="shared" si="24"/>
        <v>0</v>
      </c>
      <c r="P39" s="9">
        <f t="shared" si="25"/>
        <v>0</v>
      </c>
      <c r="Q39" s="9">
        <f>'2023-24 Salary &amp; Benefits'!G$6</f>
        <v>13464</v>
      </c>
      <c r="R39" s="157">
        <f>'2023-24 Salary &amp; Benefits'!H$6</f>
        <v>0.1797</v>
      </c>
      <c r="S39" s="157">
        <f>'2023-24 Salary &amp; Benefits'!I$6</f>
        <v>0.17330000000000001</v>
      </c>
      <c r="T39" s="9">
        <f t="shared" si="26"/>
        <v>0</v>
      </c>
      <c r="U39" s="9">
        <f t="shared" si="27"/>
        <v>0</v>
      </c>
      <c r="V39" s="9">
        <f t="shared" si="28"/>
        <v>0</v>
      </c>
      <c r="W39" s="9">
        <f t="shared" si="29"/>
        <v>0</v>
      </c>
      <c r="X39" s="22">
        <f t="shared" si="30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s="21" customFormat="1">
      <c r="A40" s="83" t="s">
        <v>2471</v>
      </c>
      <c r="B40" s="95" t="s">
        <v>1679</v>
      </c>
      <c r="C40" s="96">
        <v>4287</v>
      </c>
      <c r="D40" s="95" t="s">
        <v>1683</v>
      </c>
      <c r="E40" s="116" t="str">
        <f>VLOOKUP($C40,'2022-23 School Level AAFTE'!$C:$X,8,FALSE)</f>
        <v>No</v>
      </c>
      <c r="F40" s="103">
        <f>VLOOKUP($C40,'2022-23 School Level AAFTE'!$C:$I,7,FALSE)</f>
        <v>104.39</v>
      </c>
      <c r="G40" s="106">
        <f>IFERROR(IF(E40= "yes",VLOOKUP(C40,Summary!$B:$I,5,0),0),0)</f>
        <v>0</v>
      </c>
      <c r="H40" s="104">
        <f t="shared" si="21"/>
        <v>0</v>
      </c>
      <c r="I40" s="168">
        <f>VLOOKUP($A40,'2023-24 Salary &amp; Benefits'!$A:$I,3,FALSE)</f>
        <v>1.1350000000000002</v>
      </c>
      <c r="J40" s="168">
        <f>VLOOKUP($A40,'2023-24 Salary &amp; Benefits'!$A:$I,4,FALSE)</f>
        <v>1.1600000000000001</v>
      </c>
      <c r="K40" s="155">
        <f t="shared" si="22"/>
        <v>0</v>
      </c>
      <c r="L40" s="154">
        <f t="shared" si="23"/>
        <v>0</v>
      </c>
      <c r="M40" s="156">
        <f>'2023-24 Salary &amp; Benefits'!$E$6</f>
        <v>72728</v>
      </c>
      <c r="N40" s="156">
        <f>'2023-24 Salary &amp; Benefits'!$F$6</f>
        <v>75419</v>
      </c>
      <c r="O40" s="9">
        <f t="shared" si="24"/>
        <v>0</v>
      </c>
      <c r="P40" s="9">
        <f t="shared" si="25"/>
        <v>0</v>
      </c>
      <c r="Q40" s="9">
        <f>'2023-24 Salary &amp; Benefits'!G$6</f>
        <v>13464</v>
      </c>
      <c r="R40" s="157">
        <f>'2023-24 Salary &amp; Benefits'!H$6</f>
        <v>0.1797</v>
      </c>
      <c r="S40" s="157">
        <f>'2023-24 Salary &amp; Benefits'!I$6</f>
        <v>0.17330000000000001</v>
      </c>
      <c r="T40" s="9">
        <f t="shared" si="26"/>
        <v>0</v>
      </c>
      <c r="U40" s="9">
        <f t="shared" si="27"/>
        <v>0</v>
      </c>
      <c r="V40" s="9">
        <f t="shared" si="28"/>
        <v>0</v>
      </c>
      <c r="W40" s="9">
        <f t="shared" si="29"/>
        <v>0</v>
      </c>
      <c r="X40" s="22">
        <f t="shared" si="30"/>
        <v>0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s="21" customFormat="1">
      <c r="A41" s="83" t="s">
        <v>2258</v>
      </c>
      <c r="B41" s="95" t="s">
        <v>30</v>
      </c>
      <c r="C41" s="96">
        <v>2507</v>
      </c>
      <c r="D41" s="95" t="s">
        <v>32</v>
      </c>
      <c r="E41" s="116" t="str">
        <f>VLOOKUP($C41,'2022-23 School Level AAFTE'!$C:$X,8,FALSE)</f>
        <v>No</v>
      </c>
      <c r="F41" s="103">
        <f>VLOOKUP($C41,'2022-23 School Level AAFTE'!$C:$I,7,FALSE)</f>
        <v>305.01</v>
      </c>
      <c r="G41" s="106">
        <f>IFERROR(IF(E41= "yes",VLOOKUP(C41,Summary!$B:$I,5,0),0),0)</f>
        <v>0</v>
      </c>
      <c r="H41" s="104">
        <f t="shared" si="21"/>
        <v>0</v>
      </c>
      <c r="I41" s="168">
        <f>VLOOKUP($A41,'2023-24 Salary &amp; Benefits'!$A:$I,3,FALSE)</f>
        <v>1</v>
      </c>
      <c r="J41" s="168">
        <f>VLOOKUP($A41,'2023-24 Salary &amp; Benefits'!$A:$I,4,FALSE)</f>
        <v>1</v>
      </c>
      <c r="K41" s="155">
        <f t="shared" si="22"/>
        <v>0</v>
      </c>
      <c r="L41" s="154">
        <f t="shared" si="23"/>
        <v>0</v>
      </c>
      <c r="M41" s="156">
        <f>'2023-24 Salary &amp; Benefits'!$E$6</f>
        <v>72728</v>
      </c>
      <c r="N41" s="156">
        <f>'2023-24 Salary &amp; Benefits'!$F$6</f>
        <v>75419</v>
      </c>
      <c r="O41" s="9">
        <f t="shared" si="24"/>
        <v>0</v>
      </c>
      <c r="P41" s="9">
        <f t="shared" si="25"/>
        <v>0</v>
      </c>
      <c r="Q41" s="9">
        <f>'2023-24 Salary &amp; Benefits'!G$6</f>
        <v>13464</v>
      </c>
      <c r="R41" s="157">
        <f>'2023-24 Salary &amp; Benefits'!H$6</f>
        <v>0.1797</v>
      </c>
      <c r="S41" s="157">
        <f>'2023-24 Salary &amp; Benefits'!I$6</f>
        <v>0.17330000000000001</v>
      </c>
      <c r="T41" s="9">
        <f t="shared" si="26"/>
        <v>0</v>
      </c>
      <c r="U41" s="9">
        <f t="shared" si="27"/>
        <v>0</v>
      </c>
      <c r="V41" s="9">
        <f t="shared" si="28"/>
        <v>0</v>
      </c>
      <c r="W41" s="9">
        <f t="shared" si="29"/>
        <v>0</v>
      </c>
      <c r="X41" s="22">
        <f t="shared" si="30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s="21" customFormat="1">
      <c r="A42" s="83" t="s">
        <v>2258</v>
      </c>
      <c r="B42" s="95" t="s">
        <v>30</v>
      </c>
      <c r="C42" s="96">
        <v>2434</v>
      </c>
      <c r="D42" s="95" t="s">
        <v>31</v>
      </c>
      <c r="E42" s="116" t="str">
        <f>VLOOKUP($C42,'2022-23 School Level AAFTE'!$C:$X,8,FALSE)</f>
        <v>No</v>
      </c>
      <c r="F42" s="103">
        <f>VLOOKUP($C42,'2022-23 School Level AAFTE'!$C:$I,7,FALSE)</f>
        <v>304.94</v>
      </c>
      <c r="G42" s="106">
        <f>IFERROR(IF(E42= "yes",VLOOKUP(C42,Summary!$B:$I,5,0),0),0)</f>
        <v>0</v>
      </c>
      <c r="H42" s="104">
        <f t="shared" si="21"/>
        <v>0</v>
      </c>
      <c r="I42" s="168">
        <f>VLOOKUP($A42,'2023-24 Salary &amp; Benefits'!$A:$I,3,FALSE)</f>
        <v>1</v>
      </c>
      <c r="J42" s="168">
        <f>VLOOKUP($A42,'2023-24 Salary &amp; Benefits'!$A:$I,4,FALSE)</f>
        <v>1</v>
      </c>
      <c r="K42" s="155">
        <f t="shared" si="22"/>
        <v>0</v>
      </c>
      <c r="L42" s="154">
        <f t="shared" si="23"/>
        <v>0</v>
      </c>
      <c r="M42" s="156">
        <f>'2023-24 Salary &amp; Benefits'!$E$6</f>
        <v>72728</v>
      </c>
      <c r="N42" s="156">
        <f>'2023-24 Salary &amp; Benefits'!$F$6</f>
        <v>75419</v>
      </c>
      <c r="O42" s="9">
        <f t="shared" si="24"/>
        <v>0</v>
      </c>
      <c r="P42" s="9">
        <f t="shared" si="25"/>
        <v>0</v>
      </c>
      <c r="Q42" s="9">
        <f>'2023-24 Salary &amp; Benefits'!G$6</f>
        <v>13464</v>
      </c>
      <c r="R42" s="157">
        <f>'2023-24 Salary &amp; Benefits'!H$6</f>
        <v>0.1797</v>
      </c>
      <c r="S42" s="157">
        <f>'2023-24 Salary &amp; Benefits'!I$6</f>
        <v>0.17330000000000001</v>
      </c>
      <c r="T42" s="9">
        <f t="shared" si="26"/>
        <v>0</v>
      </c>
      <c r="U42" s="9">
        <f t="shared" si="27"/>
        <v>0</v>
      </c>
      <c r="V42" s="9">
        <f t="shared" si="28"/>
        <v>0</v>
      </c>
      <c r="W42" s="9">
        <f t="shared" si="29"/>
        <v>0</v>
      </c>
      <c r="X42" s="22">
        <f t="shared" si="30"/>
        <v>0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s="21" customFormat="1">
      <c r="A43" s="83" t="s">
        <v>2354</v>
      </c>
      <c r="B43" s="95" t="s">
        <v>806</v>
      </c>
      <c r="C43" s="96">
        <v>3825</v>
      </c>
      <c r="D43" s="95" t="s">
        <v>815</v>
      </c>
      <c r="E43" s="116" t="str">
        <f>VLOOKUP($C43,'2022-23 School Level AAFTE'!$C:$X,8,FALSE)</f>
        <v>Yes</v>
      </c>
      <c r="F43" s="103">
        <f>VLOOKUP($C43,'2022-23 School Level AAFTE'!$C:$I,7,FALSE)</f>
        <v>584.42999999999995</v>
      </c>
      <c r="G43" s="106">
        <f>IFERROR(IF(E43= "yes",VLOOKUP(C43,Summary!$B:$I,5,0),0),0)</f>
        <v>0</v>
      </c>
      <c r="H43" s="105">
        <f t="shared" si="21"/>
        <v>584.42999999999995</v>
      </c>
      <c r="I43" s="168">
        <f>VLOOKUP($A43,'2023-24 Salary &amp; Benefits'!$A:$I,3,FALSE)</f>
        <v>1.1350000000000002</v>
      </c>
      <c r="J43" s="168">
        <f>VLOOKUP($A43,'2023-24 Salary &amp; Benefits'!$A:$I,4,FALSE)</f>
        <v>1.1350000000000002</v>
      </c>
      <c r="K43" s="155">
        <f t="shared" si="22"/>
        <v>584.42999999999995</v>
      </c>
      <c r="L43" s="154">
        <f t="shared" si="23"/>
        <v>1.714</v>
      </c>
      <c r="M43" s="156">
        <f>'2023-24 Salary &amp; Benefits'!$E$6</f>
        <v>72728</v>
      </c>
      <c r="N43" s="156">
        <f>'2023-24 Salary &amp; Benefits'!$F$6</f>
        <v>75419</v>
      </c>
      <c r="O43" s="9">
        <f t="shared" si="24"/>
        <v>141484.32</v>
      </c>
      <c r="P43" s="9">
        <f t="shared" si="25"/>
        <v>5235.0499999999884</v>
      </c>
      <c r="Q43" s="9">
        <f>'2023-24 Salary &amp; Benefits'!G$6</f>
        <v>13464</v>
      </c>
      <c r="R43" s="157">
        <f>'2023-24 Salary &amp; Benefits'!H$6</f>
        <v>0.1797</v>
      </c>
      <c r="S43" s="157">
        <f>'2023-24 Salary &amp; Benefits'!I$6</f>
        <v>0.17330000000000001</v>
      </c>
      <c r="T43" s="9">
        <f t="shared" si="26"/>
        <v>49409.26</v>
      </c>
      <c r="U43" s="9">
        <f t="shared" si="27"/>
        <v>2445.3200000000002</v>
      </c>
      <c r="V43" s="9">
        <f t="shared" si="28"/>
        <v>423.77</v>
      </c>
      <c r="W43" s="9">
        <f t="shared" si="29"/>
        <v>2869.09</v>
      </c>
      <c r="X43" s="22">
        <f t="shared" si="30"/>
        <v>198997.72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s="21" customFormat="1">
      <c r="A44" s="83" t="s">
        <v>2354</v>
      </c>
      <c r="B44" s="95" t="s">
        <v>806</v>
      </c>
      <c r="C44" s="96">
        <v>5082</v>
      </c>
      <c r="D44" s="95" t="s">
        <v>823</v>
      </c>
      <c r="E44" s="116" t="str">
        <f>VLOOKUP($C44,'2022-23 School Level AAFTE'!$C:$X,8,FALSE)</f>
        <v>Yes</v>
      </c>
      <c r="F44" s="103">
        <f>VLOOKUP($C44,'2022-23 School Level AAFTE'!$C:$I,7,FALSE)</f>
        <v>327.29000000000002</v>
      </c>
      <c r="G44" s="106">
        <f>IFERROR(IF(E44= "yes",VLOOKUP(C44,Summary!$B:$I,5,0),0),0)</f>
        <v>0</v>
      </c>
      <c r="H44" s="104">
        <f t="shared" si="21"/>
        <v>327.29000000000002</v>
      </c>
      <c r="I44" s="168">
        <f>VLOOKUP($A44,'2023-24 Salary &amp; Benefits'!$A:$I,3,FALSE)</f>
        <v>1.1350000000000002</v>
      </c>
      <c r="J44" s="168">
        <f>VLOOKUP($A44,'2023-24 Salary &amp; Benefits'!$A:$I,4,FALSE)</f>
        <v>1.1350000000000002</v>
      </c>
      <c r="K44" s="155">
        <f t="shared" si="22"/>
        <v>327.29000000000002</v>
      </c>
      <c r="L44" s="154">
        <f t="shared" si="23"/>
        <v>0.96</v>
      </c>
      <c r="M44" s="156">
        <f>'2023-24 Salary &amp; Benefits'!$E$6</f>
        <v>72728</v>
      </c>
      <c r="N44" s="156">
        <f>'2023-24 Salary &amp; Benefits'!$F$6</f>
        <v>75419</v>
      </c>
      <c r="O44" s="9">
        <f t="shared" si="24"/>
        <v>79244.429999999993</v>
      </c>
      <c r="P44" s="9">
        <f t="shared" si="25"/>
        <v>2932.1100000000006</v>
      </c>
      <c r="Q44" s="9">
        <f>'2023-24 Salary &amp; Benefits'!G$6</f>
        <v>13464</v>
      </c>
      <c r="R44" s="157">
        <f>'2023-24 Salary &amp; Benefits'!H$6</f>
        <v>0.1797</v>
      </c>
      <c r="S44" s="157">
        <f>'2023-24 Salary &amp; Benefits'!I$6</f>
        <v>0.17330000000000001</v>
      </c>
      <c r="T44" s="9">
        <f t="shared" si="26"/>
        <v>27673.8</v>
      </c>
      <c r="U44" s="9">
        <f t="shared" si="27"/>
        <v>1369.61</v>
      </c>
      <c r="V44" s="9">
        <f t="shared" si="28"/>
        <v>237.35</v>
      </c>
      <c r="W44" s="9">
        <f t="shared" si="29"/>
        <v>1606.9599999999998</v>
      </c>
      <c r="X44" s="22">
        <f t="shared" si="30"/>
        <v>111457.3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21" customFormat="1">
      <c r="A45" s="83" t="s">
        <v>2354</v>
      </c>
      <c r="B45" s="95" t="s">
        <v>806</v>
      </c>
      <c r="C45" s="96">
        <v>5037</v>
      </c>
      <c r="D45" s="95" t="s">
        <v>821</v>
      </c>
      <c r="E45" s="116" t="str">
        <f>VLOOKUP($C45,'2022-23 School Level AAFTE'!$C:$X,8,FALSE)</f>
        <v>Yes</v>
      </c>
      <c r="F45" s="103">
        <f>VLOOKUP($C45,'2022-23 School Level AAFTE'!$C:$I,7,FALSE)</f>
        <v>1569.15</v>
      </c>
      <c r="G45" s="106">
        <f>IFERROR(IF(E45= "yes",VLOOKUP(C45,Summary!$B:$I,5,0),0),0)</f>
        <v>0</v>
      </c>
      <c r="H45" s="105">
        <f t="shared" si="21"/>
        <v>1569.15</v>
      </c>
      <c r="I45" s="168">
        <f>VLOOKUP($A45,'2023-24 Salary &amp; Benefits'!$A:$I,3,FALSE)</f>
        <v>1.1350000000000002</v>
      </c>
      <c r="J45" s="168">
        <f>VLOOKUP($A45,'2023-24 Salary &amp; Benefits'!$A:$I,4,FALSE)</f>
        <v>1.1350000000000002</v>
      </c>
      <c r="K45" s="155">
        <f t="shared" si="22"/>
        <v>1569.15</v>
      </c>
      <c r="L45" s="154">
        <f t="shared" si="23"/>
        <v>4.6029999999999998</v>
      </c>
      <c r="M45" s="156">
        <f>'2023-24 Salary &amp; Benefits'!$E$6</f>
        <v>72728</v>
      </c>
      <c r="N45" s="156">
        <f>'2023-24 Salary &amp; Benefits'!$F$6</f>
        <v>75419</v>
      </c>
      <c r="O45" s="9">
        <f t="shared" si="24"/>
        <v>379960.53</v>
      </c>
      <c r="P45" s="9">
        <f t="shared" si="25"/>
        <v>14058.869999999995</v>
      </c>
      <c r="Q45" s="9">
        <f>'2023-24 Salary &amp; Benefits'!G$6</f>
        <v>13464</v>
      </c>
      <c r="R45" s="157">
        <f>'2023-24 Salary &amp; Benefits'!H$6</f>
        <v>0.1797</v>
      </c>
      <c r="S45" s="157">
        <f>'2023-24 Salary &amp; Benefits'!I$6</f>
        <v>0.17330000000000001</v>
      </c>
      <c r="T45" s="9">
        <f t="shared" si="26"/>
        <v>132690.1</v>
      </c>
      <c r="U45" s="9">
        <f t="shared" si="27"/>
        <v>6566.99</v>
      </c>
      <c r="V45" s="9">
        <f t="shared" si="28"/>
        <v>1138.06</v>
      </c>
      <c r="W45" s="9">
        <f t="shared" si="29"/>
        <v>7705.0499999999993</v>
      </c>
      <c r="X45" s="22">
        <f t="shared" si="30"/>
        <v>534414.55000000005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</row>
    <row r="46" spans="1:159" s="21" customFormat="1">
      <c r="A46" s="83" t="s">
        <v>2354</v>
      </c>
      <c r="B46" s="95" t="s">
        <v>806</v>
      </c>
      <c r="C46" s="96">
        <v>5664</v>
      </c>
      <c r="D46" s="95" t="s">
        <v>3323</v>
      </c>
      <c r="E46" s="116" t="str">
        <f>VLOOKUP($C46,'2022-23 School Level AAFTE'!$C:$X,8,FALSE)</f>
        <v>Yes</v>
      </c>
      <c r="F46" s="103">
        <f>VLOOKUP($C46,'2022-23 School Level AAFTE'!$C:$I,7,FALSE)</f>
        <v>265.66000000000003</v>
      </c>
      <c r="G46" s="106">
        <f>IFERROR(IF(E46= "yes",VLOOKUP(C46,Summary!$B:$I,5,0),0),0)</f>
        <v>0</v>
      </c>
      <c r="H46" s="105">
        <f t="shared" si="21"/>
        <v>265.66000000000003</v>
      </c>
      <c r="I46" s="168">
        <f>VLOOKUP($A46,'2023-24 Salary &amp; Benefits'!$A:$I,3,FALSE)</f>
        <v>1.1350000000000002</v>
      </c>
      <c r="J46" s="168">
        <f>VLOOKUP($A46,'2023-24 Salary &amp; Benefits'!$A:$I,4,FALSE)</f>
        <v>1.1350000000000002</v>
      </c>
      <c r="K46" s="155">
        <f t="shared" si="22"/>
        <v>265.66000000000003</v>
      </c>
      <c r="L46" s="154">
        <f t="shared" si="23"/>
        <v>0.77900000000000003</v>
      </c>
      <c r="M46" s="156">
        <f>'2023-24 Salary &amp; Benefits'!$E$6</f>
        <v>72728</v>
      </c>
      <c r="N46" s="156">
        <f>'2023-24 Salary &amp; Benefits'!$F$6</f>
        <v>75419</v>
      </c>
      <c r="O46" s="9">
        <f t="shared" si="24"/>
        <v>64303.55</v>
      </c>
      <c r="P46" s="9">
        <f t="shared" si="25"/>
        <v>2379.2899999999936</v>
      </c>
      <c r="Q46" s="9">
        <f>'2023-24 Salary &amp; Benefits'!G$6</f>
        <v>13464</v>
      </c>
      <c r="R46" s="157">
        <f>'2023-24 Salary &amp; Benefits'!H$6</f>
        <v>0.1797</v>
      </c>
      <c r="S46" s="157">
        <f>'2023-24 Salary &amp; Benefits'!I$6</f>
        <v>0.17330000000000001</v>
      </c>
      <c r="T46" s="9">
        <f t="shared" si="26"/>
        <v>22456.13</v>
      </c>
      <c r="U46" s="9">
        <f t="shared" si="27"/>
        <v>1111.3800000000001</v>
      </c>
      <c r="V46" s="9">
        <f t="shared" si="28"/>
        <v>192.6</v>
      </c>
      <c r="W46" s="9">
        <f t="shared" si="29"/>
        <v>1303.98</v>
      </c>
      <c r="X46" s="22">
        <f t="shared" si="30"/>
        <v>90442.95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s="21" customFormat="1">
      <c r="A47" s="83" t="s">
        <v>2354</v>
      </c>
      <c r="B47" s="95" t="s">
        <v>806</v>
      </c>
      <c r="C47" s="96">
        <v>5522</v>
      </c>
      <c r="D47" s="95" t="s">
        <v>3151</v>
      </c>
      <c r="E47" s="116" t="str">
        <f>VLOOKUP($C47,'2022-23 School Level AAFTE'!$C:$X,8,FALSE)</f>
        <v>Yes</v>
      </c>
      <c r="F47" s="103">
        <f>VLOOKUP($C47,'2022-23 School Level AAFTE'!$C:$I,7,FALSE)</f>
        <v>35.040000000000006</v>
      </c>
      <c r="G47" s="106">
        <f>IFERROR(IF(E47= "yes",VLOOKUP(C47,Summary!$B:$I,5,0),0),0)</f>
        <v>0</v>
      </c>
      <c r="H47" s="104">
        <f t="shared" si="21"/>
        <v>35.040000000000006</v>
      </c>
      <c r="I47" s="168">
        <f>VLOOKUP($A47,'2023-24 Salary &amp; Benefits'!$A:$I,3,FALSE)</f>
        <v>1.1350000000000002</v>
      </c>
      <c r="J47" s="168">
        <f>VLOOKUP($A47,'2023-24 Salary &amp; Benefits'!$A:$I,4,FALSE)</f>
        <v>1.1350000000000002</v>
      </c>
      <c r="K47" s="155">
        <f t="shared" si="22"/>
        <v>35.040000000000006</v>
      </c>
      <c r="L47" s="154">
        <f t="shared" si="23"/>
        <v>0.10299999999999999</v>
      </c>
      <c r="M47" s="156">
        <f>'2023-24 Salary &amp; Benefits'!$E$6</f>
        <v>72728</v>
      </c>
      <c r="N47" s="156">
        <f>'2023-24 Salary &amp; Benefits'!$F$6</f>
        <v>75419</v>
      </c>
      <c r="O47" s="9">
        <f t="shared" si="24"/>
        <v>8502.27</v>
      </c>
      <c r="P47" s="9">
        <f t="shared" si="25"/>
        <v>314.59000000000015</v>
      </c>
      <c r="Q47" s="9">
        <f>'2023-24 Salary &amp; Benefits'!G$6</f>
        <v>13464</v>
      </c>
      <c r="R47" s="157">
        <f>'2023-24 Salary &amp; Benefits'!H$6</f>
        <v>0.1797</v>
      </c>
      <c r="S47" s="157">
        <f>'2023-24 Salary &amp; Benefits'!I$6</f>
        <v>0.17330000000000001</v>
      </c>
      <c r="T47" s="9">
        <f t="shared" si="26"/>
        <v>2969.17</v>
      </c>
      <c r="U47" s="9">
        <f t="shared" si="27"/>
        <v>146.94999999999999</v>
      </c>
      <c r="V47" s="9">
        <f t="shared" si="28"/>
        <v>25.47</v>
      </c>
      <c r="W47" s="9">
        <f t="shared" si="29"/>
        <v>172.42</v>
      </c>
      <c r="X47" s="22">
        <f t="shared" si="30"/>
        <v>11958.45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s="21" customFormat="1">
      <c r="A48" s="83" t="s">
        <v>2354</v>
      </c>
      <c r="B48" s="95" t="s">
        <v>806</v>
      </c>
      <c r="C48" s="96">
        <v>4474</v>
      </c>
      <c r="D48" s="95" t="s">
        <v>820</v>
      </c>
      <c r="E48" s="116" t="str">
        <f>VLOOKUP($C48,'2022-23 School Level AAFTE'!$C:$X,8,FALSE)</f>
        <v>No</v>
      </c>
      <c r="F48" s="103">
        <f>VLOOKUP($C48,'2022-23 School Level AAFTE'!$C:$I,7,FALSE)</f>
        <v>1890.8400000000001</v>
      </c>
      <c r="G48" s="106">
        <f>IFERROR(IF(E48= "yes",VLOOKUP(C48,Summary!$B:$I,5,0),0),0)</f>
        <v>0</v>
      </c>
      <c r="H48" s="104">
        <f t="shared" si="21"/>
        <v>0</v>
      </c>
      <c r="I48" s="168">
        <f>VLOOKUP($A48,'2023-24 Salary &amp; Benefits'!$A:$I,3,FALSE)</f>
        <v>1.1350000000000002</v>
      </c>
      <c r="J48" s="168">
        <f>VLOOKUP($A48,'2023-24 Salary &amp; Benefits'!$A:$I,4,FALSE)</f>
        <v>1.1350000000000002</v>
      </c>
      <c r="K48" s="155">
        <f t="shared" si="22"/>
        <v>0</v>
      </c>
      <c r="L48" s="154">
        <f t="shared" si="23"/>
        <v>0</v>
      </c>
      <c r="M48" s="156">
        <f>'2023-24 Salary &amp; Benefits'!$E$6</f>
        <v>72728</v>
      </c>
      <c r="N48" s="156">
        <f>'2023-24 Salary &amp; Benefits'!$F$6</f>
        <v>75419</v>
      </c>
      <c r="O48" s="9">
        <f t="shared" si="24"/>
        <v>0</v>
      </c>
      <c r="P48" s="9">
        <f t="shared" si="25"/>
        <v>0</v>
      </c>
      <c r="Q48" s="9">
        <f>'2023-24 Salary &amp; Benefits'!G$6</f>
        <v>13464</v>
      </c>
      <c r="R48" s="157">
        <f>'2023-24 Salary &amp; Benefits'!H$6</f>
        <v>0.1797</v>
      </c>
      <c r="S48" s="157">
        <f>'2023-24 Salary &amp; Benefits'!I$6</f>
        <v>0.17330000000000001</v>
      </c>
      <c r="T48" s="9">
        <f t="shared" si="26"/>
        <v>0</v>
      </c>
      <c r="U48" s="9">
        <f t="shared" si="27"/>
        <v>0</v>
      </c>
      <c r="V48" s="9">
        <f t="shared" si="28"/>
        <v>0</v>
      </c>
      <c r="W48" s="9">
        <f t="shared" si="29"/>
        <v>0</v>
      </c>
      <c r="X48" s="22">
        <f t="shared" si="30"/>
        <v>0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s="21" customFormat="1">
      <c r="A49" s="83" t="s">
        <v>2354</v>
      </c>
      <c r="B49" s="95" t="s">
        <v>806</v>
      </c>
      <c r="C49" s="96">
        <v>2795</v>
      </c>
      <c r="D49" s="95" t="s">
        <v>809</v>
      </c>
      <c r="E49" s="116" t="str">
        <f>VLOOKUP($C49,'2022-23 School Level AAFTE'!$C:$X,8,FALSE)</f>
        <v>Yes</v>
      </c>
      <c r="F49" s="103">
        <f>VLOOKUP($C49,'2022-23 School Level AAFTE'!$C:$I,7,FALSE)</f>
        <v>1801.61</v>
      </c>
      <c r="G49" s="106">
        <f>IFERROR(IF(E49= "yes",VLOOKUP(C49,Summary!$B:$I,5,0),0),0)</f>
        <v>0</v>
      </c>
      <c r="H49" s="105">
        <f t="shared" si="21"/>
        <v>1801.61</v>
      </c>
      <c r="I49" s="168">
        <f>VLOOKUP($A49,'2023-24 Salary &amp; Benefits'!$A:$I,3,FALSE)</f>
        <v>1.1350000000000002</v>
      </c>
      <c r="J49" s="168">
        <f>VLOOKUP($A49,'2023-24 Salary &amp; Benefits'!$A:$I,4,FALSE)</f>
        <v>1.1350000000000002</v>
      </c>
      <c r="K49" s="155">
        <f t="shared" si="22"/>
        <v>1801.61</v>
      </c>
      <c r="L49" s="154">
        <f t="shared" si="23"/>
        <v>5.2850000000000001</v>
      </c>
      <c r="M49" s="156">
        <f>'2023-24 Salary &amp; Benefits'!$E$6</f>
        <v>72728</v>
      </c>
      <c r="N49" s="156">
        <f>'2023-24 Salary &amp; Benefits'!$F$6</f>
        <v>75419</v>
      </c>
      <c r="O49" s="9">
        <f t="shared" si="24"/>
        <v>436257.09</v>
      </c>
      <c r="P49" s="9">
        <f t="shared" si="25"/>
        <v>16141.899999999965</v>
      </c>
      <c r="Q49" s="9">
        <f>'2023-24 Salary &amp; Benefits'!G$6</f>
        <v>13464</v>
      </c>
      <c r="R49" s="157">
        <f>'2023-24 Salary &amp; Benefits'!H$6</f>
        <v>0.1797</v>
      </c>
      <c r="S49" s="157">
        <f>'2023-24 Salary &amp; Benefits'!I$6</f>
        <v>0.17330000000000001</v>
      </c>
      <c r="T49" s="9">
        <f t="shared" si="26"/>
        <v>152350.03</v>
      </c>
      <c r="U49" s="9">
        <f t="shared" si="27"/>
        <v>7539.98</v>
      </c>
      <c r="V49" s="9">
        <f t="shared" si="28"/>
        <v>1306.68</v>
      </c>
      <c r="W49" s="9">
        <f t="shared" si="29"/>
        <v>8846.66</v>
      </c>
      <c r="X49" s="22">
        <f t="shared" si="30"/>
        <v>613595.68000000005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s="21" customFormat="1">
      <c r="A50" s="83" t="s">
        <v>2354</v>
      </c>
      <c r="B50" s="95" t="s">
        <v>806</v>
      </c>
      <c r="C50" s="96">
        <v>5610</v>
      </c>
      <c r="D50" s="95" t="s">
        <v>3165</v>
      </c>
      <c r="E50" s="116" t="str">
        <f>VLOOKUP($C50,'2022-23 School Level AAFTE'!$C:$X,8,FALSE)</f>
        <v>No</v>
      </c>
      <c r="F50" s="103">
        <f>VLOOKUP($C50,'2022-23 School Level AAFTE'!$C:$I,7,FALSE)</f>
        <v>412.9</v>
      </c>
      <c r="G50" s="106">
        <f>IFERROR(IF(E50= "yes",VLOOKUP(C50,Summary!$B:$I,5,0),0),0)</f>
        <v>0</v>
      </c>
      <c r="H50" s="105">
        <f t="shared" si="21"/>
        <v>0</v>
      </c>
      <c r="I50" s="168">
        <f>VLOOKUP($A50,'2023-24 Salary &amp; Benefits'!$A:$I,3,FALSE)</f>
        <v>1.1350000000000002</v>
      </c>
      <c r="J50" s="168">
        <f>VLOOKUP($A50,'2023-24 Salary &amp; Benefits'!$A:$I,4,FALSE)</f>
        <v>1.1350000000000002</v>
      </c>
      <c r="K50" s="155">
        <f t="shared" si="22"/>
        <v>0</v>
      </c>
      <c r="L50" s="154">
        <f t="shared" si="23"/>
        <v>0</v>
      </c>
      <c r="M50" s="156">
        <f>'2023-24 Salary &amp; Benefits'!$E$6</f>
        <v>72728</v>
      </c>
      <c r="N50" s="156">
        <f>'2023-24 Salary &amp; Benefits'!$F$6</f>
        <v>75419</v>
      </c>
      <c r="O50" s="9">
        <f t="shared" si="24"/>
        <v>0</v>
      </c>
      <c r="P50" s="9">
        <f t="shared" si="25"/>
        <v>0</v>
      </c>
      <c r="Q50" s="9">
        <f>'2023-24 Salary &amp; Benefits'!G$6</f>
        <v>13464</v>
      </c>
      <c r="R50" s="157">
        <f>'2023-24 Salary &amp; Benefits'!H$6</f>
        <v>0.1797</v>
      </c>
      <c r="S50" s="157">
        <f>'2023-24 Salary &amp; Benefits'!I$6</f>
        <v>0.17330000000000001</v>
      </c>
      <c r="T50" s="9">
        <f t="shared" si="26"/>
        <v>0</v>
      </c>
      <c r="U50" s="9">
        <f t="shared" si="27"/>
        <v>0</v>
      </c>
      <c r="V50" s="9">
        <f t="shared" si="28"/>
        <v>0</v>
      </c>
      <c r="W50" s="9">
        <f t="shared" si="29"/>
        <v>0</v>
      </c>
      <c r="X50" s="22">
        <f t="shared" si="30"/>
        <v>0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s="21" customFormat="1">
      <c r="A51" s="83" t="s">
        <v>2354</v>
      </c>
      <c r="B51" s="95" t="s">
        <v>806</v>
      </c>
      <c r="C51" s="96">
        <v>2394</v>
      </c>
      <c r="D51" s="95" t="s">
        <v>229</v>
      </c>
      <c r="E51" s="116" t="str">
        <f>VLOOKUP($C51,'2022-23 School Level AAFTE'!$C:$X,8,FALSE)</f>
        <v>Yes</v>
      </c>
      <c r="F51" s="103">
        <f>VLOOKUP($C51,'2022-23 School Level AAFTE'!$C:$I,7,FALSE)</f>
        <v>899.97</v>
      </c>
      <c r="G51" s="106">
        <f>IFERROR(IF(E51= "yes",VLOOKUP(C51,Summary!$B:$I,5,0),0),0)</f>
        <v>0</v>
      </c>
      <c r="H51" s="104">
        <f t="shared" si="21"/>
        <v>899.97</v>
      </c>
      <c r="I51" s="168">
        <f>VLOOKUP($A51,'2023-24 Salary &amp; Benefits'!$A:$I,3,FALSE)</f>
        <v>1.1350000000000002</v>
      </c>
      <c r="J51" s="168">
        <f>VLOOKUP($A51,'2023-24 Salary &amp; Benefits'!$A:$I,4,FALSE)</f>
        <v>1.1350000000000002</v>
      </c>
      <c r="K51" s="155">
        <f t="shared" si="22"/>
        <v>899.97</v>
      </c>
      <c r="L51" s="154">
        <f t="shared" si="23"/>
        <v>2.64</v>
      </c>
      <c r="M51" s="156">
        <f>'2023-24 Salary &amp; Benefits'!$E$6</f>
        <v>72728</v>
      </c>
      <c r="N51" s="156">
        <f>'2023-24 Salary &amp; Benefits'!$F$6</f>
        <v>75419</v>
      </c>
      <c r="O51" s="9">
        <f t="shared" si="24"/>
        <v>217922.18</v>
      </c>
      <c r="P51" s="9">
        <f t="shared" si="25"/>
        <v>8063.3099999999977</v>
      </c>
      <c r="Q51" s="9">
        <f>'2023-24 Salary &amp; Benefits'!G$6</f>
        <v>13464</v>
      </c>
      <c r="R51" s="157">
        <f>'2023-24 Salary &amp; Benefits'!H$6</f>
        <v>0.1797</v>
      </c>
      <c r="S51" s="157">
        <f>'2023-24 Salary &amp; Benefits'!I$6</f>
        <v>0.17330000000000001</v>
      </c>
      <c r="T51" s="9">
        <f t="shared" si="26"/>
        <v>76102.95</v>
      </c>
      <c r="U51" s="9">
        <f t="shared" si="27"/>
        <v>3766.42</v>
      </c>
      <c r="V51" s="9">
        <f t="shared" si="28"/>
        <v>652.72</v>
      </c>
      <c r="W51" s="9">
        <f t="shared" si="29"/>
        <v>4419.1400000000003</v>
      </c>
      <c r="X51" s="22">
        <f t="shared" si="30"/>
        <v>306507.58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s="21" customFormat="1">
      <c r="A52" s="83" t="s">
        <v>2354</v>
      </c>
      <c r="B52" s="95" t="s">
        <v>806</v>
      </c>
      <c r="C52" s="96">
        <v>3439</v>
      </c>
      <c r="D52" s="95" t="s">
        <v>192</v>
      </c>
      <c r="E52" s="116" t="str">
        <f>VLOOKUP($C52,'2022-23 School Level AAFTE'!$C:$X,8,FALSE)</f>
        <v>Yes</v>
      </c>
      <c r="F52" s="103">
        <f>VLOOKUP($C52,'2022-23 School Level AAFTE'!$C:$I,7,FALSE)</f>
        <v>530.4</v>
      </c>
      <c r="G52" s="106">
        <f>IFERROR(IF(E52= "yes",VLOOKUP(C52,Summary!$B:$I,5,0),0),0)</f>
        <v>0</v>
      </c>
      <c r="H52" s="105">
        <f t="shared" si="21"/>
        <v>530.4</v>
      </c>
      <c r="I52" s="168">
        <f>VLOOKUP($A52,'2023-24 Salary &amp; Benefits'!$A:$I,3,FALSE)</f>
        <v>1.1350000000000002</v>
      </c>
      <c r="J52" s="168">
        <f>VLOOKUP($A52,'2023-24 Salary &amp; Benefits'!$A:$I,4,FALSE)</f>
        <v>1.1350000000000002</v>
      </c>
      <c r="K52" s="155">
        <f t="shared" si="22"/>
        <v>530.4</v>
      </c>
      <c r="L52" s="154">
        <f t="shared" si="23"/>
        <v>1.556</v>
      </c>
      <c r="M52" s="156">
        <f>'2023-24 Salary &amp; Benefits'!$E$6</f>
        <v>72728</v>
      </c>
      <c r="N52" s="156">
        <f>'2023-24 Salary &amp; Benefits'!$F$6</f>
        <v>75419</v>
      </c>
      <c r="O52" s="9">
        <f t="shared" si="24"/>
        <v>128442.01</v>
      </c>
      <c r="P52" s="9">
        <f t="shared" si="25"/>
        <v>4752.4700000000157</v>
      </c>
      <c r="Q52" s="9">
        <f>'2023-24 Salary &amp; Benefits'!G$6</f>
        <v>13464</v>
      </c>
      <c r="R52" s="157">
        <f>'2023-24 Salary &amp; Benefits'!H$6</f>
        <v>0.1797</v>
      </c>
      <c r="S52" s="157">
        <f>'2023-24 Salary &amp; Benefits'!I$6</f>
        <v>0.17330000000000001</v>
      </c>
      <c r="T52" s="9">
        <f t="shared" si="26"/>
        <v>44854.62</v>
      </c>
      <c r="U52" s="9">
        <f t="shared" si="27"/>
        <v>2219.91</v>
      </c>
      <c r="V52" s="9">
        <f t="shared" si="28"/>
        <v>384.71</v>
      </c>
      <c r="W52" s="9">
        <f t="shared" si="29"/>
        <v>2604.62</v>
      </c>
      <c r="X52" s="22">
        <f t="shared" si="30"/>
        <v>180653.72000000003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s="21" customFormat="1">
      <c r="A53" s="83" t="s">
        <v>2354</v>
      </c>
      <c r="B53" s="95" t="s">
        <v>806</v>
      </c>
      <c r="C53" s="96">
        <v>2932</v>
      </c>
      <c r="D53" s="95" t="s">
        <v>810</v>
      </c>
      <c r="E53" s="116" t="str">
        <f>VLOOKUP($C53,'2022-23 School Level AAFTE'!$C:$X,8,FALSE)</f>
        <v>Yes</v>
      </c>
      <c r="F53" s="103">
        <f>VLOOKUP($C53,'2022-23 School Level AAFTE'!$C:$I,7,FALSE)</f>
        <v>763.64</v>
      </c>
      <c r="G53" s="106">
        <f>IFERROR(IF(E53= "yes",VLOOKUP(C53,Summary!$B:$I,5,0),0),0)</f>
        <v>0</v>
      </c>
      <c r="H53" s="104">
        <f t="shared" si="21"/>
        <v>763.64</v>
      </c>
      <c r="I53" s="168">
        <f>VLOOKUP($A53,'2023-24 Salary &amp; Benefits'!$A:$I,3,FALSE)</f>
        <v>1.1350000000000002</v>
      </c>
      <c r="J53" s="168">
        <f>VLOOKUP($A53,'2023-24 Salary &amp; Benefits'!$A:$I,4,FALSE)</f>
        <v>1.1350000000000002</v>
      </c>
      <c r="K53" s="155">
        <f t="shared" si="22"/>
        <v>763.64</v>
      </c>
      <c r="L53" s="154">
        <f t="shared" si="23"/>
        <v>2.2400000000000002</v>
      </c>
      <c r="M53" s="156">
        <f>'2023-24 Salary &amp; Benefits'!$E$6</f>
        <v>72728</v>
      </c>
      <c r="N53" s="156">
        <f>'2023-24 Salary &amp; Benefits'!$F$6</f>
        <v>75419</v>
      </c>
      <c r="O53" s="9">
        <f t="shared" si="24"/>
        <v>184903.67</v>
      </c>
      <c r="P53" s="9">
        <f t="shared" si="25"/>
        <v>6841.5999999999767</v>
      </c>
      <c r="Q53" s="9">
        <f>'2023-24 Salary &amp; Benefits'!G$6</f>
        <v>13464</v>
      </c>
      <c r="R53" s="157">
        <f>'2023-24 Salary &amp; Benefits'!H$6</f>
        <v>0.1797</v>
      </c>
      <c r="S53" s="157">
        <f>'2023-24 Salary &amp; Benefits'!I$6</f>
        <v>0.17330000000000001</v>
      </c>
      <c r="T53" s="9">
        <f t="shared" si="26"/>
        <v>64572.2</v>
      </c>
      <c r="U53" s="9">
        <f t="shared" si="27"/>
        <v>3195.75</v>
      </c>
      <c r="V53" s="9">
        <f t="shared" si="28"/>
        <v>553.82000000000005</v>
      </c>
      <c r="W53" s="9">
        <f t="shared" si="29"/>
        <v>3749.57</v>
      </c>
      <c r="X53" s="22">
        <f t="shared" si="30"/>
        <v>260067.03999999998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s="21" customFormat="1">
      <c r="A54" s="83" t="s">
        <v>2354</v>
      </c>
      <c r="B54" s="95" t="s">
        <v>806</v>
      </c>
      <c r="C54" s="96">
        <v>3745</v>
      </c>
      <c r="D54" s="95" t="s">
        <v>814</v>
      </c>
      <c r="E54" s="116" t="str">
        <f>VLOOKUP($C54,'2022-23 School Level AAFTE'!$C:$X,8,FALSE)</f>
        <v>No</v>
      </c>
      <c r="F54" s="103">
        <f>VLOOKUP($C54,'2022-23 School Level AAFTE'!$C:$I,7,FALSE)</f>
        <v>419.47</v>
      </c>
      <c r="G54" s="106">
        <f>IFERROR(IF(E54= "yes",VLOOKUP(C54,Summary!$B:$I,5,0),0),0)</f>
        <v>0</v>
      </c>
      <c r="H54" s="104">
        <f t="shared" si="21"/>
        <v>0</v>
      </c>
      <c r="I54" s="168">
        <f>VLOOKUP($A54,'2023-24 Salary &amp; Benefits'!$A:$I,3,FALSE)</f>
        <v>1.1350000000000002</v>
      </c>
      <c r="J54" s="168">
        <f>VLOOKUP($A54,'2023-24 Salary &amp; Benefits'!$A:$I,4,FALSE)</f>
        <v>1.1350000000000002</v>
      </c>
      <c r="K54" s="155">
        <f t="shared" si="22"/>
        <v>0</v>
      </c>
      <c r="L54" s="154">
        <f t="shared" si="23"/>
        <v>0</v>
      </c>
      <c r="M54" s="156">
        <f>'2023-24 Salary &amp; Benefits'!$E$6</f>
        <v>72728</v>
      </c>
      <c r="N54" s="156">
        <f>'2023-24 Salary &amp; Benefits'!$F$6</f>
        <v>75419</v>
      </c>
      <c r="O54" s="9">
        <f t="shared" si="24"/>
        <v>0</v>
      </c>
      <c r="P54" s="9">
        <f t="shared" si="25"/>
        <v>0</v>
      </c>
      <c r="Q54" s="9">
        <f>'2023-24 Salary &amp; Benefits'!G$6</f>
        <v>13464</v>
      </c>
      <c r="R54" s="157">
        <f>'2023-24 Salary &amp; Benefits'!H$6</f>
        <v>0.1797</v>
      </c>
      <c r="S54" s="157">
        <f>'2023-24 Salary &amp; Benefits'!I$6</f>
        <v>0.17330000000000001</v>
      </c>
      <c r="T54" s="9">
        <f t="shared" si="26"/>
        <v>0</v>
      </c>
      <c r="U54" s="9">
        <f t="shared" si="27"/>
        <v>0</v>
      </c>
      <c r="V54" s="9">
        <f t="shared" si="28"/>
        <v>0</v>
      </c>
      <c r="W54" s="9">
        <f t="shared" si="29"/>
        <v>0</v>
      </c>
      <c r="X54" s="22">
        <f t="shared" si="30"/>
        <v>0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s="21" customFormat="1">
      <c r="A55" s="83" t="s">
        <v>2354</v>
      </c>
      <c r="B55" s="95" t="s">
        <v>806</v>
      </c>
      <c r="C55" s="96">
        <v>3669</v>
      </c>
      <c r="D55" s="95" t="s">
        <v>813</v>
      </c>
      <c r="E55" s="116" t="str">
        <f>VLOOKUP($C55,'2022-23 School Level AAFTE'!$C:$X,8,FALSE)</f>
        <v>Yes</v>
      </c>
      <c r="F55" s="103">
        <f>VLOOKUP($C55,'2022-23 School Level AAFTE'!$C:$I,7,FALSE)</f>
        <v>375.14</v>
      </c>
      <c r="G55" s="106">
        <f>IFERROR(IF(E55= "yes",VLOOKUP(C55,Summary!$B:$I,5,0),0),0)</f>
        <v>0</v>
      </c>
      <c r="H55" s="104">
        <f t="shared" si="21"/>
        <v>375.14</v>
      </c>
      <c r="I55" s="168">
        <f>VLOOKUP($A55,'2023-24 Salary &amp; Benefits'!$A:$I,3,FALSE)</f>
        <v>1.1350000000000002</v>
      </c>
      <c r="J55" s="168">
        <f>VLOOKUP($A55,'2023-24 Salary &amp; Benefits'!$A:$I,4,FALSE)</f>
        <v>1.1350000000000002</v>
      </c>
      <c r="K55" s="155">
        <f t="shared" si="22"/>
        <v>375.14</v>
      </c>
      <c r="L55" s="154">
        <f t="shared" si="23"/>
        <v>1.1000000000000001</v>
      </c>
      <c r="M55" s="156">
        <f>'2023-24 Salary &amp; Benefits'!$E$6</f>
        <v>72728</v>
      </c>
      <c r="N55" s="156">
        <f>'2023-24 Salary &amp; Benefits'!$F$6</f>
        <v>75419</v>
      </c>
      <c r="O55" s="9">
        <f t="shared" si="24"/>
        <v>90800.91</v>
      </c>
      <c r="P55" s="9">
        <f t="shared" si="25"/>
        <v>3359.7099999999919</v>
      </c>
      <c r="Q55" s="9">
        <f>'2023-24 Salary &amp; Benefits'!G$6</f>
        <v>13464</v>
      </c>
      <c r="R55" s="157">
        <f>'2023-24 Salary &amp; Benefits'!H$6</f>
        <v>0.1797</v>
      </c>
      <c r="S55" s="157">
        <f>'2023-24 Salary &amp; Benefits'!I$6</f>
        <v>0.17330000000000001</v>
      </c>
      <c r="T55" s="9">
        <f t="shared" si="26"/>
        <v>31709.56</v>
      </c>
      <c r="U55" s="9">
        <f t="shared" si="27"/>
        <v>1569.34</v>
      </c>
      <c r="V55" s="9">
        <f t="shared" si="28"/>
        <v>271.97000000000003</v>
      </c>
      <c r="W55" s="9">
        <f t="shared" si="29"/>
        <v>1841.31</v>
      </c>
      <c r="X55" s="22">
        <f t="shared" si="30"/>
        <v>127711.48999999999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s="21" customFormat="1">
      <c r="A56" s="83" t="s">
        <v>2354</v>
      </c>
      <c r="B56" s="95" t="s">
        <v>806</v>
      </c>
      <c r="C56" s="96">
        <v>4347</v>
      </c>
      <c r="D56" s="95" t="s">
        <v>745</v>
      </c>
      <c r="E56" s="116" t="str">
        <f>VLOOKUP($C56,'2022-23 School Level AAFTE'!$C:$X,8,FALSE)</f>
        <v>No</v>
      </c>
      <c r="F56" s="103">
        <f>VLOOKUP($C56,'2022-23 School Level AAFTE'!$C:$I,7,FALSE)</f>
        <v>515.03</v>
      </c>
      <c r="G56" s="106">
        <f>IFERROR(IF(E56= "yes",VLOOKUP(C56,Summary!$B:$I,5,0),0),0)</f>
        <v>0</v>
      </c>
      <c r="H56" s="104">
        <f t="shared" si="21"/>
        <v>0</v>
      </c>
      <c r="I56" s="168">
        <f>VLOOKUP($A56,'2023-24 Salary &amp; Benefits'!$A:$I,3,FALSE)</f>
        <v>1.1350000000000002</v>
      </c>
      <c r="J56" s="168">
        <f>VLOOKUP($A56,'2023-24 Salary &amp; Benefits'!$A:$I,4,FALSE)</f>
        <v>1.1350000000000002</v>
      </c>
      <c r="K56" s="155">
        <f t="shared" si="22"/>
        <v>0</v>
      </c>
      <c r="L56" s="154">
        <f t="shared" si="23"/>
        <v>0</v>
      </c>
      <c r="M56" s="156">
        <f>'2023-24 Salary &amp; Benefits'!$E$6</f>
        <v>72728</v>
      </c>
      <c r="N56" s="156">
        <f>'2023-24 Salary &amp; Benefits'!$F$6</f>
        <v>75419</v>
      </c>
      <c r="O56" s="9">
        <f t="shared" si="24"/>
        <v>0</v>
      </c>
      <c r="P56" s="9">
        <f t="shared" si="25"/>
        <v>0</v>
      </c>
      <c r="Q56" s="9">
        <f>'2023-24 Salary &amp; Benefits'!G$6</f>
        <v>13464</v>
      </c>
      <c r="R56" s="157">
        <f>'2023-24 Salary &amp; Benefits'!H$6</f>
        <v>0.1797</v>
      </c>
      <c r="S56" s="157">
        <f>'2023-24 Salary &amp; Benefits'!I$6</f>
        <v>0.17330000000000001</v>
      </c>
      <c r="T56" s="9">
        <f t="shared" si="26"/>
        <v>0</v>
      </c>
      <c r="U56" s="9">
        <f t="shared" si="27"/>
        <v>0</v>
      </c>
      <c r="V56" s="9">
        <f t="shared" si="28"/>
        <v>0</v>
      </c>
      <c r="W56" s="9">
        <f t="shared" si="29"/>
        <v>0</v>
      </c>
      <c r="X56" s="22">
        <f t="shared" si="30"/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s="21" customFormat="1">
      <c r="A57" s="83" t="s">
        <v>2354</v>
      </c>
      <c r="B57" s="95" t="s">
        <v>806</v>
      </c>
      <c r="C57" s="96">
        <v>4417</v>
      </c>
      <c r="D57" s="95" t="s">
        <v>818</v>
      </c>
      <c r="E57" s="116" t="str">
        <f>VLOOKUP($C57,'2022-23 School Level AAFTE'!$C:$X,8,FALSE)</f>
        <v>Yes</v>
      </c>
      <c r="F57" s="103">
        <f>VLOOKUP($C57,'2022-23 School Level AAFTE'!$C:$I,7,FALSE)</f>
        <v>471</v>
      </c>
      <c r="G57" s="106">
        <f>IFERROR(IF(E57= "yes",VLOOKUP(C57,Summary!$B:$I,5,0),0),0)</f>
        <v>0</v>
      </c>
      <c r="H57" s="104">
        <f t="shared" si="21"/>
        <v>471</v>
      </c>
      <c r="I57" s="168">
        <f>VLOOKUP($A57,'2023-24 Salary &amp; Benefits'!$A:$I,3,FALSE)</f>
        <v>1.1350000000000002</v>
      </c>
      <c r="J57" s="168">
        <f>VLOOKUP($A57,'2023-24 Salary &amp; Benefits'!$A:$I,4,FALSE)</f>
        <v>1.1350000000000002</v>
      </c>
      <c r="K57" s="155">
        <f t="shared" si="22"/>
        <v>471</v>
      </c>
      <c r="L57" s="154">
        <f t="shared" si="23"/>
        <v>1.3819999999999999</v>
      </c>
      <c r="M57" s="156">
        <f>'2023-24 Salary &amp; Benefits'!$E$6</f>
        <v>72728</v>
      </c>
      <c r="N57" s="156">
        <f>'2023-24 Salary &amp; Benefits'!$F$6</f>
        <v>75419</v>
      </c>
      <c r="O57" s="9">
        <f t="shared" si="24"/>
        <v>114078.96</v>
      </c>
      <c r="P57" s="9">
        <f t="shared" si="25"/>
        <v>4221.0199999999895</v>
      </c>
      <c r="Q57" s="9">
        <f>'2023-24 Salary &amp; Benefits'!G$6</f>
        <v>13464</v>
      </c>
      <c r="R57" s="157">
        <f>'2023-24 Salary &amp; Benefits'!H$6</f>
        <v>0.1797</v>
      </c>
      <c r="S57" s="157">
        <f>'2023-24 Salary &amp; Benefits'!I$6</f>
        <v>0.17330000000000001</v>
      </c>
      <c r="T57" s="9">
        <f t="shared" si="26"/>
        <v>39838.74</v>
      </c>
      <c r="U57" s="9">
        <f t="shared" si="27"/>
        <v>1971.67</v>
      </c>
      <c r="V57" s="9">
        <f t="shared" si="28"/>
        <v>341.69</v>
      </c>
      <c r="W57" s="9">
        <f t="shared" si="29"/>
        <v>2313.36</v>
      </c>
      <c r="X57" s="22">
        <f t="shared" si="30"/>
        <v>160452.07999999999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s="21" customFormat="1">
      <c r="A58" s="83" t="s">
        <v>2354</v>
      </c>
      <c r="B58" s="95" t="s">
        <v>806</v>
      </c>
      <c r="C58" s="96">
        <v>4120</v>
      </c>
      <c r="D58" s="95" t="s">
        <v>816</v>
      </c>
      <c r="E58" s="116" t="str">
        <f>VLOOKUP($C58,'2022-23 School Level AAFTE'!$C:$X,8,FALSE)</f>
        <v>No</v>
      </c>
      <c r="F58" s="103">
        <f>VLOOKUP($C58,'2022-23 School Level AAFTE'!$C:$I,7,FALSE)</f>
        <v>388.08</v>
      </c>
      <c r="G58" s="106">
        <f>IFERROR(IF(E58= "yes",VLOOKUP(C58,Summary!$B:$I,5,0),0),0)</f>
        <v>0</v>
      </c>
      <c r="H58" s="105">
        <f t="shared" si="21"/>
        <v>0</v>
      </c>
      <c r="I58" s="168">
        <f>VLOOKUP($A58,'2023-24 Salary &amp; Benefits'!$A:$I,3,FALSE)</f>
        <v>1.1350000000000002</v>
      </c>
      <c r="J58" s="168">
        <f>VLOOKUP($A58,'2023-24 Salary &amp; Benefits'!$A:$I,4,FALSE)</f>
        <v>1.1350000000000002</v>
      </c>
      <c r="K58" s="155">
        <f t="shared" si="22"/>
        <v>0</v>
      </c>
      <c r="L58" s="154">
        <f t="shared" si="23"/>
        <v>0</v>
      </c>
      <c r="M58" s="156">
        <f>'2023-24 Salary &amp; Benefits'!$E$6</f>
        <v>72728</v>
      </c>
      <c r="N58" s="156">
        <f>'2023-24 Salary &amp; Benefits'!$F$6</f>
        <v>75419</v>
      </c>
      <c r="O58" s="9">
        <f t="shared" si="24"/>
        <v>0</v>
      </c>
      <c r="P58" s="9">
        <f t="shared" si="25"/>
        <v>0</v>
      </c>
      <c r="Q58" s="9">
        <f>'2023-24 Salary &amp; Benefits'!G$6</f>
        <v>13464</v>
      </c>
      <c r="R58" s="157">
        <f>'2023-24 Salary &amp; Benefits'!H$6</f>
        <v>0.1797</v>
      </c>
      <c r="S58" s="157">
        <f>'2023-24 Salary &amp; Benefits'!I$6</f>
        <v>0.17330000000000001</v>
      </c>
      <c r="T58" s="9">
        <f t="shared" si="26"/>
        <v>0</v>
      </c>
      <c r="U58" s="9">
        <f t="shared" si="27"/>
        <v>0</v>
      </c>
      <c r="V58" s="9">
        <f t="shared" si="28"/>
        <v>0</v>
      </c>
      <c r="W58" s="9">
        <f t="shared" si="29"/>
        <v>0</v>
      </c>
      <c r="X58" s="22">
        <f t="shared" si="30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s="21" customFormat="1">
      <c r="A59" s="83" t="s">
        <v>2354</v>
      </c>
      <c r="B59" s="95" t="s">
        <v>806</v>
      </c>
      <c r="C59" s="96">
        <v>5051</v>
      </c>
      <c r="D59" s="95" t="s">
        <v>822</v>
      </c>
      <c r="E59" s="116" t="str">
        <f>VLOOKUP($C59,'2022-23 School Level AAFTE'!$C:$X,8,FALSE)</f>
        <v>No</v>
      </c>
      <c r="F59" s="103">
        <f>VLOOKUP($C59,'2022-23 School Level AAFTE'!$C:$I,7,FALSE)</f>
        <v>528.71</v>
      </c>
      <c r="G59" s="106">
        <f>IFERROR(IF(E59= "yes",VLOOKUP(C59,Summary!$B:$I,5,0),0),0)</f>
        <v>0</v>
      </c>
      <c r="H59" s="104">
        <f t="shared" si="21"/>
        <v>0</v>
      </c>
      <c r="I59" s="168">
        <f>VLOOKUP($A59,'2023-24 Salary &amp; Benefits'!$A:$I,3,FALSE)</f>
        <v>1.1350000000000002</v>
      </c>
      <c r="J59" s="168">
        <f>VLOOKUP($A59,'2023-24 Salary &amp; Benefits'!$A:$I,4,FALSE)</f>
        <v>1.1350000000000002</v>
      </c>
      <c r="K59" s="155">
        <f t="shared" si="22"/>
        <v>0</v>
      </c>
      <c r="L59" s="154">
        <f t="shared" si="23"/>
        <v>0</v>
      </c>
      <c r="M59" s="156">
        <f>'2023-24 Salary &amp; Benefits'!$E$6</f>
        <v>72728</v>
      </c>
      <c r="N59" s="156">
        <f>'2023-24 Salary &amp; Benefits'!$F$6</f>
        <v>75419</v>
      </c>
      <c r="O59" s="9">
        <f t="shared" si="24"/>
        <v>0</v>
      </c>
      <c r="P59" s="9">
        <f t="shared" si="25"/>
        <v>0</v>
      </c>
      <c r="Q59" s="9">
        <f>'2023-24 Salary &amp; Benefits'!G$6</f>
        <v>13464</v>
      </c>
      <c r="R59" s="157">
        <f>'2023-24 Salary &amp; Benefits'!H$6</f>
        <v>0.1797</v>
      </c>
      <c r="S59" s="157">
        <f>'2023-24 Salary &amp; Benefits'!I$6</f>
        <v>0.17330000000000001</v>
      </c>
      <c r="T59" s="9">
        <f t="shared" si="26"/>
        <v>0</v>
      </c>
      <c r="U59" s="9">
        <f t="shared" si="27"/>
        <v>0</v>
      </c>
      <c r="V59" s="9">
        <f t="shared" si="28"/>
        <v>0</v>
      </c>
      <c r="W59" s="9">
        <f t="shared" si="29"/>
        <v>0</v>
      </c>
      <c r="X59" s="22">
        <f t="shared" si="30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s="21" customFormat="1">
      <c r="A60" s="83" t="s">
        <v>2354</v>
      </c>
      <c r="B60" s="95" t="s">
        <v>806</v>
      </c>
      <c r="C60" s="96">
        <v>3525</v>
      </c>
      <c r="D60" s="95" t="s">
        <v>812</v>
      </c>
      <c r="E60" s="116" t="str">
        <f>VLOOKUP($C60,'2022-23 School Level AAFTE'!$C:$X,8,FALSE)</f>
        <v>Yes</v>
      </c>
      <c r="F60" s="103">
        <f>VLOOKUP($C60,'2022-23 School Level AAFTE'!$C:$I,7,FALSE)</f>
        <v>537.35</v>
      </c>
      <c r="G60" s="106">
        <f>IFERROR(IF(E60= "yes",VLOOKUP(C60,Summary!$B:$I,5,0),0),0)</f>
        <v>0</v>
      </c>
      <c r="H60" s="105">
        <f t="shared" si="21"/>
        <v>537.35</v>
      </c>
      <c r="I60" s="168">
        <f>VLOOKUP($A60,'2023-24 Salary &amp; Benefits'!$A:$I,3,FALSE)</f>
        <v>1.1350000000000002</v>
      </c>
      <c r="J60" s="168">
        <f>VLOOKUP($A60,'2023-24 Salary &amp; Benefits'!$A:$I,4,FALSE)</f>
        <v>1.1350000000000002</v>
      </c>
      <c r="K60" s="155">
        <f t="shared" si="22"/>
        <v>537.35</v>
      </c>
      <c r="L60" s="154">
        <f t="shared" si="23"/>
        <v>1.5760000000000001</v>
      </c>
      <c r="M60" s="156">
        <f>'2023-24 Salary &amp; Benefits'!$E$6</f>
        <v>72728</v>
      </c>
      <c r="N60" s="156">
        <f>'2023-24 Salary &amp; Benefits'!$F$6</f>
        <v>75419</v>
      </c>
      <c r="O60" s="9">
        <f t="shared" si="24"/>
        <v>130092.94</v>
      </c>
      <c r="P60" s="9">
        <f t="shared" si="25"/>
        <v>4813.5499999999884</v>
      </c>
      <c r="Q60" s="9">
        <f>'2023-24 Salary &amp; Benefits'!G$6</f>
        <v>13464</v>
      </c>
      <c r="R60" s="157">
        <f>'2023-24 Salary &amp; Benefits'!H$6</f>
        <v>0.1797</v>
      </c>
      <c r="S60" s="157">
        <f>'2023-24 Salary &amp; Benefits'!I$6</f>
        <v>0.17330000000000001</v>
      </c>
      <c r="T60" s="9">
        <f t="shared" si="26"/>
        <v>45431.15</v>
      </c>
      <c r="U60" s="9">
        <f t="shared" si="27"/>
        <v>2248.44</v>
      </c>
      <c r="V60" s="9">
        <f t="shared" si="28"/>
        <v>389.65</v>
      </c>
      <c r="W60" s="9">
        <f t="shared" si="29"/>
        <v>2638.09</v>
      </c>
      <c r="X60" s="22">
        <f t="shared" si="30"/>
        <v>182975.72999999998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s="21" customFormat="1">
      <c r="A61" s="83" t="s">
        <v>2354</v>
      </c>
      <c r="B61" s="95" t="s">
        <v>806</v>
      </c>
      <c r="C61" s="96">
        <v>4462</v>
      </c>
      <c r="D61" s="95" t="s">
        <v>819</v>
      </c>
      <c r="E61" s="116" t="str">
        <f>VLOOKUP($C61,'2022-23 School Level AAFTE'!$C:$X,8,FALSE)</f>
        <v>Yes</v>
      </c>
      <c r="F61" s="103">
        <f>VLOOKUP($C61,'2022-23 School Level AAFTE'!$C:$I,7,FALSE)</f>
        <v>978.85</v>
      </c>
      <c r="G61" s="106">
        <f>IFERROR(IF(E61= "yes",VLOOKUP(C61,Summary!$B:$I,5,0),0),0)</f>
        <v>0</v>
      </c>
      <c r="H61" s="104">
        <f t="shared" si="21"/>
        <v>978.85</v>
      </c>
      <c r="I61" s="168">
        <f>VLOOKUP($A61,'2023-24 Salary &amp; Benefits'!$A:$I,3,FALSE)</f>
        <v>1.1350000000000002</v>
      </c>
      <c r="J61" s="168">
        <f>VLOOKUP($A61,'2023-24 Salary &amp; Benefits'!$A:$I,4,FALSE)</f>
        <v>1.1350000000000002</v>
      </c>
      <c r="K61" s="155">
        <f t="shared" si="22"/>
        <v>978.85</v>
      </c>
      <c r="L61" s="154">
        <f t="shared" si="23"/>
        <v>2.871</v>
      </c>
      <c r="M61" s="156">
        <f>'2023-24 Salary &amp; Benefits'!$E$6</f>
        <v>72728</v>
      </c>
      <c r="N61" s="156">
        <f>'2023-24 Salary &amp; Benefits'!$F$6</f>
        <v>75419</v>
      </c>
      <c r="O61" s="9">
        <f t="shared" si="24"/>
        <v>236990.37</v>
      </c>
      <c r="P61" s="9">
        <f t="shared" si="25"/>
        <v>8768.8500000000058</v>
      </c>
      <c r="Q61" s="9">
        <f>'2023-24 Salary &amp; Benefits'!G$6</f>
        <v>13464</v>
      </c>
      <c r="R61" s="157">
        <f>'2023-24 Salary &amp; Benefits'!H$6</f>
        <v>0.1797</v>
      </c>
      <c r="S61" s="157">
        <f>'2023-24 Salary &amp; Benefits'!I$6</f>
        <v>0.17330000000000001</v>
      </c>
      <c r="T61" s="9">
        <f t="shared" si="26"/>
        <v>82761.960000000006</v>
      </c>
      <c r="U61" s="9">
        <f t="shared" si="27"/>
        <v>4095.99</v>
      </c>
      <c r="V61" s="9">
        <f t="shared" si="28"/>
        <v>709.84</v>
      </c>
      <c r="W61" s="9">
        <f t="shared" si="29"/>
        <v>4805.83</v>
      </c>
      <c r="X61" s="22">
        <f t="shared" si="30"/>
        <v>333327.01000000007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s="21" customFormat="1">
      <c r="A62" s="83" t="s">
        <v>2354</v>
      </c>
      <c r="B62" s="95" t="s">
        <v>806</v>
      </c>
      <c r="C62" s="96">
        <v>3169</v>
      </c>
      <c r="D62" s="95" t="s">
        <v>811</v>
      </c>
      <c r="E62" s="116" t="str">
        <f>VLOOKUP($C62,'2022-23 School Level AAFTE'!$C:$X,8,FALSE)</f>
        <v>Yes</v>
      </c>
      <c r="F62" s="103">
        <f>VLOOKUP($C62,'2022-23 School Level AAFTE'!$C:$I,7,FALSE)</f>
        <v>900.78</v>
      </c>
      <c r="G62" s="106">
        <f>IFERROR(IF(E62= "yes",VLOOKUP(C62,Summary!$B:$I,5,0),0),0)</f>
        <v>0</v>
      </c>
      <c r="H62" s="104">
        <f t="shared" si="21"/>
        <v>900.78</v>
      </c>
      <c r="I62" s="168">
        <f>VLOOKUP($A62,'2023-24 Salary &amp; Benefits'!$A:$I,3,FALSE)</f>
        <v>1.1350000000000002</v>
      </c>
      <c r="J62" s="168">
        <f>VLOOKUP($A62,'2023-24 Salary &amp; Benefits'!$A:$I,4,FALSE)</f>
        <v>1.1350000000000002</v>
      </c>
      <c r="K62" s="155">
        <f t="shared" si="22"/>
        <v>900.78</v>
      </c>
      <c r="L62" s="154">
        <f t="shared" si="23"/>
        <v>2.6419999999999999</v>
      </c>
      <c r="M62" s="156">
        <f>'2023-24 Salary &amp; Benefits'!$E$6</f>
        <v>72728</v>
      </c>
      <c r="N62" s="156">
        <f>'2023-24 Salary &amp; Benefits'!$F$6</f>
        <v>75419</v>
      </c>
      <c r="O62" s="9">
        <f t="shared" si="24"/>
        <v>218087.27</v>
      </c>
      <c r="P62" s="9">
        <f t="shared" si="25"/>
        <v>8069.4200000000128</v>
      </c>
      <c r="Q62" s="9">
        <f>'2023-24 Salary &amp; Benefits'!G$6</f>
        <v>13464</v>
      </c>
      <c r="R62" s="157">
        <f>'2023-24 Salary &amp; Benefits'!H$6</f>
        <v>0.1797</v>
      </c>
      <c r="S62" s="157">
        <f>'2023-24 Salary &amp; Benefits'!I$6</f>
        <v>0.17330000000000001</v>
      </c>
      <c r="T62" s="9">
        <f t="shared" si="26"/>
        <v>76160.600000000006</v>
      </c>
      <c r="U62" s="9">
        <f t="shared" si="27"/>
        <v>3769.28</v>
      </c>
      <c r="V62" s="9">
        <f t="shared" si="28"/>
        <v>653.22</v>
      </c>
      <c r="W62" s="9">
        <f t="shared" si="29"/>
        <v>4422.5</v>
      </c>
      <c r="X62" s="22">
        <f t="shared" si="30"/>
        <v>306739.79000000004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s="21" customFormat="1">
      <c r="A63" s="83" t="s">
        <v>2354</v>
      </c>
      <c r="B63" s="95" t="s">
        <v>806</v>
      </c>
      <c r="C63" s="96">
        <v>3227</v>
      </c>
      <c r="D63" s="95" t="s">
        <v>242</v>
      </c>
      <c r="E63" s="116" t="str">
        <f>VLOOKUP($C63,'2022-23 School Level AAFTE'!$C:$X,8,FALSE)</f>
        <v>Yes</v>
      </c>
      <c r="F63" s="103">
        <f>VLOOKUP($C63,'2022-23 School Level AAFTE'!$C:$I,7,FALSE)</f>
        <v>590.16</v>
      </c>
      <c r="G63" s="106">
        <f>IFERROR(IF(E63= "yes",VLOOKUP(C63,Summary!$B:$I,5,0),0),0)</f>
        <v>0</v>
      </c>
      <c r="H63" s="104">
        <f t="shared" si="21"/>
        <v>590.16</v>
      </c>
      <c r="I63" s="168">
        <f>VLOOKUP($A63,'2023-24 Salary &amp; Benefits'!$A:$I,3,FALSE)</f>
        <v>1.1350000000000002</v>
      </c>
      <c r="J63" s="168">
        <f>VLOOKUP($A63,'2023-24 Salary &amp; Benefits'!$A:$I,4,FALSE)</f>
        <v>1.1350000000000002</v>
      </c>
      <c r="K63" s="155">
        <f t="shared" si="22"/>
        <v>590.16</v>
      </c>
      <c r="L63" s="154">
        <f t="shared" si="23"/>
        <v>1.7310000000000001</v>
      </c>
      <c r="M63" s="156">
        <f>'2023-24 Salary &amp; Benefits'!$E$6</f>
        <v>72728</v>
      </c>
      <c r="N63" s="156">
        <f>'2023-24 Salary &amp; Benefits'!$F$6</f>
        <v>75419</v>
      </c>
      <c r="O63" s="9">
        <f t="shared" si="24"/>
        <v>142887.60999999999</v>
      </c>
      <c r="P63" s="9">
        <f t="shared" si="25"/>
        <v>5286.9700000000012</v>
      </c>
      <c r="Q63" s="9">
        <f>'2023-24 Salary &amp; Benefits'!G$6</f>
        <v>13464</v>
      </c>
      <c r="R63" s="157">
        <f>'2023-24 Salary &amp; Benefits'!H$6</f>
        <v>0.1797</v>
      </c>
      <c r="S63" s="157">
        <f>'2023-24 Salary &amp; Benefits'!I$6</f>
        <v>0.17330000000000001</v>
      </c>
      <c r="T63" s="9">
        <f t="shared" si="26"/>
        <v>49899.32</v>
      </c>
      <c r="U63" s="9">
        <f t="shared" si="27"/>
        <v>2469.58</v>
      </c>
      <c r="V63" s="9">
        <f t="shared" si="28"/>
        <v>427.98</v>
      </c>
      <c r="W63" s="9">
        <f t="shared" si="29"/>
        <v>2897.56</v>
      </c>
      <c r="X63" s="22">
        <f t="shared" si="30"/>
        <v>200971.46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s="21" customFormat="1">
      <c r="A64" s="83" t="s">
        <v>2354</v>
      </c>
      <c r="B64" s="95" t="s">
        <v>806</v>
      </c>
      <c r="C64" s="96">
        <v>4385</v>
      </c>
      <c r="D64" s="95" t="s">
        <v>817</v>
      </c>
      <c r="E64" s="116" t="str">
        <f>VLOOKUP($C64,'2022-23 School Level AAFTE'!$C:$X,8,FALSE)</f>
        <v>Yes</v>
      </c>
      <c r="F64" s="103">
        <f>VLOOKUP($C64,'2022-23 School Level AAFTE'!$C:$I,7,FALSE)</f>
        <v>947.95</v>
      </c>
      <c r="G64" s="106">
        <f>IFERROR(IF(E64= "yes",VLOOKUP(C64,Summary!$B:$I,5,0),0),0)</f>
        <v>0</v>
      </c>
      <c r="H64" s="104">
        <f t="shared" si="21"/>
        <v>947.95</v>
      </c>
      <c r="I64" s="168">
        <f>VLOOKUP($A64,'2023-24 Salary &amp; Benefits'!$A:$I,3,FALSE)</f>
        <v>1.1350000000000002</v>
      </c>
      <c r="J64" s="168">
        <f>VLOOKUP($A64,'2023-24 Salary &amp; Benefits'!$A:$I,4,FALSE)</f>
        <v>1.1350000000000002</v>
      </c>
      <c r="K64" s="155">
        <f t="shared" si="22"/>
        <v>947.95</v>
      </c>
      <c r="L64" s="154">
        <f t="shared" si="23"/>
        <v>2.7810000000000001</v>
      </c>
      <c r="M64" s="156">
        <f>'2023-24 Salary &amp; Benefits'!$E$6</f>
        <v>72728</v>
      </c>
      <c r="N64" s="156">
        <f>'2023-24 Salary &amp; Benefits'!$F$6</f>
        <v>75419</v>
      </c>
      <c r="O64" s="9">
        <f t="shared" si="24"/>
        <v>229561.2</v>
      </c>
      <c r="P64" s="9">
        <f t="shared" si="25"/>
        <v>8493.9700000000012</v>
      </c>
      <c r="Q64" s="9">
        <f>'2023-24 Salary &amp; Benefits'!G$6</f>
        <v>13464</v>
      </c>
      <c r="R64" s="157">
        <f>'2023-24 Salary &amp; Benefits'!H$6</f>
        <v>0.1797</v>
      </c>
      <c r="S64" s="157">
        <f>'2023-24 Salary &amp; Benefits'!I$6</f>
        <v>0.17330000000000001</v>
      </c>
      <c r="T64" s="9">
        <f t="shared" si="26"/>
        <v>80167.539999999994</v>
      </c>
      <c r="U64" s="9">
        <f t="shared" si="27"/>
        <v>3967.59</v>
      </c>
      <c r="V64" s="9">
        <f t="shared" si="28"/>
        <v>687.58</v>
      </c>
      <c r="W64" s="9">
        <f t="shared" si="29"/>
        <v>4655.17</v>
      </c>
      <c r="X64" s="22">
        <f t="shared" si="30"/>
        <v>322877.87999999995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s="21" customFormat="1">
      <c r="A65" s="83" t="s">
        <v>2354</v>
      </c>
      <c r="B65" s="95" t="s">
        <v>806</v>
      </c>
      <c r="C65" s="96">
        <v>2659</v>
      </c>
      <c r="D65" s="95" t="s">
        <v>807</v>
      </c>
      <c r="E65" s="116" t="str">
        <f>VLOOKUP($C65,'2022-23 School Level AAFTE'!$C:$X,8,FALSE)</f>
        <v>Yes</v>
      </c>
      <c r="F65" s="103">
        <f>VLOOKUP($C65,'2022-23 School Level AAFTE'!$C:$I,7,FALSE)</f>
        <v>315.43</v>
      </c>
      <c r="G65" s="106">
        <f>IFERROR(IF(E65= "yes",VLOOKUP(C65,Summary!$B:$I,5,0),0),0)</f>
        <v>0</v>
      </c>
      <c r="H65" s="104">
        <f t="shared" si="21"/>
        <v>315.43</v>
      </c>
      <c r="I65" s="168">
        <f>VLOOKUP($A65,'2023-24 Salary &amp; Benefits'!$A:$I,3,FALSE)</f>
        <v>1.1350000000000002</v>
      </c>
      <c r="J65" s="168">
        <f>VLOOKUP($A65,'2023-24 Salary &amp; Benefits'!$A:$I,4,FALSE)</f>
        <v>1.1350000000000002</v>
      </c>
      <c r="K65" s="155">
        <f t="shared" si="22"/>
        <v>315.43</v>
      </c>
      <c r="L65" s="154">
        <f t="shared" si="23"/>
        <v>0.92500000000000004</v>
      </c>
      <c r="M65" s="156">
        <f>'2023-24 Salary &amp; Benefits'!$E$6</f>
        <v>72728</v>
      </c>
      <c r="N65" s="156">
        <f>'2023-24 Salary &amp; Benefits'!$F$6</f>
        <v>75419</v>
      </c>
      <c r="O65" s="9">
        <f t="shared" si="24"/>
        <v>76355.31</v>
      </c>
      <c r="P65" s="9">
        <f t="shared" si="25"/>
        <v>2825.2100000000064</v>
      </c>
      <c r="Q65" s="9">
        <f>'2023-24 Salary &amp; Benefits'!G$6</f>
        <v>13464</v>
      </c>
      <c r="R65" s="157">
        <f>'2023-24 Salary &amp; Benefits'!H$6</f>
        <v>0.1797</v>
      </c>
      <c r="S65" s="157">
        <f>'2023-24 Salary &amp; Benefits'!I$6</f>
        <v>0.17330000000000001</v>
      </c>
      <c r="T65" s="9">
        <f t="shared" si="26"/>
        <v>26664.86</v>
      </c>
      <c r="U65" s="9">
        <f t="shared" si="27"/>
        <v>1319.68</v>
      </c>
      <c r="V65" s="9">
        <f t="shared" si="28"/>
        <v>228.7</v>
      </c>
      <c r="W65" s="9">
        <f t="shared" si="29"/>
        <v>1548.38</v>
      </c>
      <c r="X65" s="22">
        <f t="shared" si="30"/>
        <v>107393.76000000001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s="21" customFormat="1">
      <c r="A66" s="83" t="s">
        <v>2354</v>
      </c>
      <c r="B66" s="95" t="s">
        <v>806</v>
      </c>
      <c r="C66" s="96">
        <v>2326</v>
      </c>
      <c r="D66" s="95" t="s">
        <v>40</v>
      </c>
      <c r="E66" s="116" t="str">
        <f>VLOOKUP($C66,'2022-23 School Level AAFTE'!$C:$X,8,FALSE)</f>
        <v>Yes</v>
      </c>
      <c r="F66" s="103">
        <f>VLOOKUP($C66,'2022-23 School Level AAFTE'!$C:$I,7,FALSE)</f>
        <v>469.71</v>
      </c>
      <c r="G66" s="106">
        <f>IFERROR(IF(E66= "yes",VLOOKUP(C66,Summary!$B:$I,5,0),0),0)</f>
        <v>0</v>
      </c>
      <c r="H66" s="104">
        <f t="shared" si="21"/>
        <v>469.71</v>
      </c>
      <c r="I66" s="168">
        <f>VLOOKUP($A66,'2023-24 Salary &amp; Benefits'!$A:$I,3,FALSE)</f>
        <v>1.1350000000000002</v>
      </c>
      <c r="J66" s="168">
        <f>VLOOKUP($A66,'2023-24 Salary &amp; Benefits'!$A:$I,4,FALSE)</f>
        <v>1.1350000000000002</v>
      </c>
      <c r="K66" s="155">
        <f t="shared" si="22"/>
        <v>469.71</v>
      </c>
      <c r="L66" s="154">
        <f t="shared" si="23"/>
        <v>1.3779999999999999</v>
      </c>
      <c r="M66" s="156">
        <f>'2023-24 Salary &amp; Benefits'!$E$6</f>
        <v>72728</v>
      </c>
      <c r="N66" s="156">
        <f>'2023-24 Salary &amp; Benefits'!$F$6</f>
        <v>75419</v>
      </c>
      <c r="O66" s="9">
        <f t="shared" si="24"/>
        <v>113748.77</v>
      </c>
      <c r="P66" s="9">
        <f t="shared" si="25"/>
        <v>4208.8099999999977</v>
      </c>
      <c r="Q66" s="9">
        <f>'2023-24 Salary &amp; Benefits'!G$6</f>
        <v>13464</v>
      </c>
      <c r="R66" s="157">
        <f>'2023-24 Salary &amp; Benefits'!H$6</f>
        <v>0.1797</v>
      </c>
      <c r="S66" s="157">
        <f>'2023-24 Salary &amp; Benefits'!I$6</f>
        <v>0.17330000000000001</v>
      </c>
      <c r="T66" s="9">
        <f t="shared" si="26"/>
        <v>39723.43</v>
      </c>
      <c r="U66" s="9">
        <f t="shared" si="27"/>
        <v>1965.96</v>
      </c>
      <c r="V66" s="9">
        <f t="shared" si="28"/>
        <v>340.7</v>
      </c>
      <c r="W66" s="9">
        <f t="shared" si="29"/>
        <v>2306.66</v>
      </c>
      <c r="X66" s="22">
        <f t="shared" si="30"/>
        <v>159987.67000000001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s="21" customFormat="1">
      <c r="A67" s="83" t="s">
        <v>2354</v>
      </c>
      <c r="B67" s="95" t="s">
        <v>806</v>
      </c>
      <c r="C67" s="96">
        <v>2702</v>
      </c>
      <c r="D67" s="95" t="s">
        <v>808</v>
      </c>
      <c r="E67" s="116" t="str">
        <f>VLOOKUP($C67,'2022-23 School Level AAFTE'!$C:$X,8,FALSE)</f>
        <v>Yes</v>
      </c>
      <c r="F67" s="103">
        <f>VLOOKUP($C67,'2022-23 School Level AAFTE'!$C:$I,7,FALSE)</f>
        <v>225.55</v>
      </c>
      <c r="G67" s="106">
        <f>IFERROR(IF(E67= "yes",VLOOKUP(C67,Summary!$B:$I,5,0),0),0)</f>
        <v>0</v>
      </c>
      <c r="H67" s="104">
        <f t="shared" si="21"/>
        <v>225.55</v>
      </c>
      <c r="I67" s="168">
        <f>VLOOKUP($A67,'2023-24 Salary &amp; Benefits'!$A:$I,3,FALSE)</f>
        <v>1.1350000000000002</v>
      </c>
      <c r="J67" s="168">
        <f>VLOOKUP($A67,'2023-24 Salary &amp; Benefits'!$A:$I,4,FALSE)</f>
        <v>1.1350000000000002</v>
      </c>
      <c r="K67" s="155">
        <f t="shared" si="22"/>
        <v>225.55</v>
      </c>
      <c r="L67" s="154">
        <f t="shared" si="23"/>
        <v>0.66200000000000003</v>
      </c>
      <c r="M67" s="156">
        <f>'2023-24 Salary &amp; Benefits'!$E$6</f>
        <v>72728</v>
      </c>
      <c r="N67" s="156">
        <f>'2023-24 Salary &amp; Benefits'!$F$6</f>
        <v>75419</v>
      </c>
      <c r="O67" s="9">
        <f t="shared" si="24"/>
        <v>54645.64</v>
      </c>
      <c r="P67" s="9">
        <f t="shared" si="25"/>
        <v>2021.9300000000003</v>
      </c>
      <c r="Q67" s="9">
        <f>'2023-24 Salary &amp; Benefits'!G$6</f>
        <v>13464</v>
      </c>
      <c r="R67" s="157">
        <f>'2023-24 Salary &amp; Benefits'!H$6</f>
        <v>0.1797</v>
      </c>
      <c r="S67" s="157">
        <f>'2023-24 Salary &amp; Benefits'!I$6</f>
        <v>0.17330000000000001</v>
      </c>
      <c r="T67" s="9">
        <f t="shared" si="26"/>
        <v>19083.39</v>
      </c>
      <c r="U67" s="9">
        <f t="shared" si="27"/>
        <v>944.46</v>
      </c>
      <c r="V67" s="9">
        <f t="shared" si="28"/>
        <v>163.66999999999999</v>
      </c>
      <c r="W67" s="9">
        <f t="shared" si="29"/>
        <v>1108.1300000000001</v>
      </c>
      <c r="X67" s="22">
        <f t="shared" si="30"/>
        <v>76859.09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s="21" customFormat="1">
      <c r="A68" s="83" t="s">
        <v>2354</v>
      </c>
      <c r="B68" s="95" t="s">
        <v>806</v>
      </c>
      <c r="C68" s="96">
        <v>5717</v>
      </c>
      <c r="D68" s="95" t="s">
        <v>3324</v>
      </c>
      <c r="E68" s="116" t="str">
        <f>VLOOKUP($C68,'2022-23 School Level AAFTE'!$C:$X,8,FALSE)</f>
        <v>No</v>
      </c>
      <c r="F68" s="103">
        <f>VLOOKUP($C68,'2022-23 School Level AAFTE'!$C:$I,7,FALSE)</f>
        <v>541.71</v>
      </c>
      <c r="G68" s="106">
        <f>IFERROR(IF(E68= "yes",VLOOKUP(C68,Summary!$B:$I,5,0),0),0)</f>
        <v>0</v>
      </c>
      <c r="H68" s="104">
        <f t="shared" si="21"/>
        <v>0</v>
      </c>
      <c r="I68" s="168">
        <f>VLOOKUP($A68,'2023-24 Salary &amp; Benefits'!$A:$I,3,FALSE)</f>
        <v>1.1350000000000002</v>
      </c>
      <c r="J68" s="168">
        <f>VLOOKUP($A68,'2023-24 Salary &amp; Benefits'!$A:$I,4,FALSE)</f>
        <v>1.1350000000000002</v>
      </c>
      <c r="K68" s="155">
        <f t="shared" si="22"/>
        <v>0</v>
      </c>
      <c r="L68" s="154">
        <f t="shared" si="23"/>
        <v>0</v>
      </c>
      <c r="M68" s="156">
        <f>'2023-24 Salary &amp; Benefits'!$E$6</f>
        <v>72728</v>
      </c>
      <c r="N68" s="156">
        <f>'2023-24 Salary &amp; Benefits'!$F$6</f>
        <v>75419</v>
      </c>
      <c r="O68" s="9">
        <f t="shared" si="24"/>
        <v>0</v>
      </c>
      <c r="P68" s="9">
        <f t="shared" si="25"/>
        <v>0</v>
      </c>
      <c r="Q68" s="9">
        <f>'2023-24 Salary &amp; Benefits'!G$6</f>
        <v>13464</v>
      </c>
      <c r="R68" s="157">
        <f>'2023-24 Salary &amp; Benefits'!H$6</f>
        <v>0.1797</v>
      </c>
      <c r="S68" s="157">
        <f>'2023-24 Salary &amp; Benefits'!I$6</f>
        <v>0.17330000000000001</v>
      </c>
      <c r="T68" s="9">
        <f t="shared" si="26"/>
        <v>0</v>
      </c>
      <c r="U68" s="9">
        <f t="shared" si="27"/>
        <v>0</v>
      </c>
      <c r="V68" s="9">
        <f t="shared" si="28"/>
        <v>0</v>
      </c>
      <c r="W68" s="9">
        <f t="shared" si="29"/>
        <v>0</v>
      </c>
      <c r="X68" s="22">
        <f t="shared" si="30"/>
        <v>0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s="21" customFormat="1">
      <c r="A69" s="83" t="s">
        <v>2367</v>
      </c>
      <c r="B69" s="95" t="s">
        <v>1025</v>
      </c>
      <c r="C69" s="96">
        <v>2395</v>
      </c>
      <c r="D69" s="95" t="s">
        <v>1030</v>
      </c>
      <c r="E69" s="116" t="str">
        <f>VLOOKUP($C69,'2022-23 School Level AAFTE'!$C:$X,8,FALSE)</f>
        <v>No</v>
      </c>
      <c r="F69" s="103">
        <f>VLOOKUP($C69,'2022-23 School Level AAFTE'!$C:$I,7,FALSE)</f>
        <v>1206.94</v>
      </c>
      <c r="G69" s="106">
        <f>IFERROR(IF(E69= "yes",VLOOKUP(C69,Summary!$B:$I,5,0),0),0)</f>
        <v>0</v>
      </c>
      <c r="H69" s="104">
        <f t="shared" si="21"/>
        <v>0</v>
      </c>
      <c r="I69" s="168">
        <f>VLOOKUP($A69,'2023-24 Salary &amp; Benefits'!$A:$I,3,FALSE)</f>
        <v>1.18</v>
      </c>
      <c r="J69" s="168">
        <f>VLOOKUP($A69,'2023-24 Salary &amp; Benefits'!$A:$I,4,FALSE)</f>
        <v>1.22</v>
      </c>
      <c r="K69" s="155">
        <f t="shared" si="22"/>
        <v>0</v>
      </c>
      <c r="L69" s="154">
        <f t="shared" si="23"/>
        <v>0</v>
      </c>
      <c r="M69" s="156">
        <f>'2023-24 Salary &amp; Benefits'!$E$6</f>
        <v>72728</v>
      </c>
      <c r="N69" s="156">
        <f>'2023-24 Salary &amp; Benefits'!$F$6</f>
        <v>75419</v>
      </c>
      <c r="O69" s="9">
        <f t="shared" si="24"/>
        <v>0</v>
      </c>
      <c r="P69" s="9">
        <f t="shared" si="25"/>
        <v>0</v>
      </c>
      <c r="Q69" s="9">
        <f>'2023-24 Salary &amp; Benefits'!G$6</f>
        <v>13464</v>
      </c>
      <c r="R69" s="157">
        <f>'2023-24 Salary &amp; Benefits'!H$6</f>
        <v>0.1797</v>
      </c>
      <c r="S69" s="157">
        <f>'2023-24 Salary &amp; Benefits'!I$6</f>
        <v>0.17330000000000001</v>
      </c>
      <c r="T69" s="9">
        <f t="shared" si="26"/>
        <v>0</v>
      </c>
      <c r="U69" s="9">
        <f t="shared" si="27"/>
        <v>0</v>
      </c>
      <c r="V69" s="9">
        <f t="shared" si="28"/>
        <v>0</v>
      </c>
      <c r="W69" s="9">
        <f t="shared" si="29"/>
        <v>0</v>
      </c>
      <c r="X69" s="22">
        <f t="shared" si="30"/>
        <v>0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s="21" customFormat="1">
      <c r="A70" s="83" t="s">
        <v>2367</v>
      </c>
      <c r="B70" s="95" t="s">
        <v>1025</v>
      </c>
      <c r="C70" s="96">
        <v>1939</v>
      </c>
      <c r="D70" s="95" t="s">
        <v>1029</v>
      </c>
      <c r="E70" s="116" t="str">
        <f>VLOOKUP($C70,'2022-23 School Level AAFTE'!$C:$X,8,FALSE)</f>
        <v>No</v>
      </c>
      <c r="F70" s="103">
        <f>VLOOKUP($C70,'2022-23 School Level AAFTE'!$C:$I,7,FALSE)</f>
        <v>5.55</v>
      </c>
      <c r="G70" s="106">
        <f>IFERROR(IF(E70= "yes",VLOOKUP(C70,Summary!$B:$I,5,0),0),0)</f>
        <v>0</v>
      </c>
      <c r="H70" s="105">
        <f t="shared" si="21"/>
        <v>0</v>
      </c>
      <c r="I70" s="168">
        <f>VLOOKUP($A70,'2023-24 Salary &amp; Benefits'!$A:$I,3,FALSE)</f>
        <v>1.18</v>
      </c>
      <c r="J70" s="168">
        <f>VLOOKUP($A70,'2023-24 Salary &amp; Benefits'!$A:$I,4,FALSE)</f>
        <v>1.22</v>
      </c>
      <c r="K70" s="155">
        <f t="shared" si="22"/>
        <v>0</v>
      </c>
      <c r="L70" s="154">
        <f t="shared" si="23"/>
        <v>0</v>
      </c>
      <c r="M70" s="156">
        <f>'2023-24 Salary &amp; Benefits'!$E$6</f>
        <v>72728</v>
      </c>
      <c r="N70" s="156">
        <f>'2023-24 Salary &amp; Benefits'!$F$6</f>
        <v>75419</v>
      </c>
      <c r="O70" s="9">
        <f t="shared" si="24"/>
        <v>0</v>
      </c>
      <c r="P70" s="9">
        <f t="shared" si="25"/>
        <v>0</v>
      </c>
      <c r="Q70" s="9">
        <f>'2023-24 Salary &amp; Benefits'!G$6</f>
        <v>13464</v>
      </c>
      <c r="R70" s="157">
        <f>'2023-24 Salary &amp; Benefits'!H$6</f>
        <v>0.1797</v>
      </c>
      <c r="S70" s="157">
        <f>'2023-24 Salary &amp; Benefits'!I$6</f>
        <v>0.17330000000000001</v>
      </c>
      <c r="T70" s="9">
        <f t="shared" si="26"/>
        <v>0</v>
      </c>
      <c r="U70" s="9">
        <f t="shared" si="27"/>
        <v>0</v>
      </c>
      <c r="V70" s="9">
        <f t="shared" si="28"/>
        <v>0</v>
      </c>
      <c r="W70" s="9">
        <f t="shared" si="29"/>
        <v>0</v>
      </c>
      <c r="X70" s="22">
        <f t="shared" si="30"/>
        <v>0</v>
      </c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s="21" customFormat="1">
      <c r="A71" s="83" t="s">
        <v>2367</v>
      </c>
      <c r="B71" s="95" t="s">
        <v>1025</v>
      </c>
      <c r="C71" s="96">
        <v>3552</v>
      </c>
      <c r="D71" s="95" t="s">
        <v>1032</v>
      </c>
      <c r="E71" s="116" t="str">
        <f>VLOOKUP($C71,'2022-23 School Level AAFTE'!$C:$X,8,FALSE)</f>
        <v>No</v>
      </c>
      <c r="F71" s="103">
        <f>VLOOKUP($C71,'2022-23 School Level AAFTE'!$C:$I,7,FALSE)</f>
        <v>349.57</v>
      </c>
      <c r="G71" s="106">
        <f>IFERROR(IF(E71= "yes",VLOOKUP(C71,Summary!$B:$I,5,0),0),0)</f>
        <v>0</v>
      </c>
      <c r="H71" s="105">
        <f t="shared" ref="H71:H133" si="31">IF(E71= "yes", F71,0)</f>
        <v>0</v>
      </c>
      <c r="I71" s="168">
        <f>VLOOKUP($A71,'2023-24 Salary &amp; Benefits'!$A:$I,3,FALSE)</f>
        <v>1.18</v>
      </c>
      <c r="J71" s="168">
        <f>VLOOKUP($A71,'2023-24 Salary &amp; Benefits'!$A:$I,4,FALSE)</f>
        <v>1.22</v>
      </c>
      <c r="K71" s="155">
        <f t="shared" si="22"/>
        <v>0</v>
      </c>
      <c r="L71" s="154">
        <f t="shared" si="23"/>
        <v>0</v>
      </c>
      <c r="M71" s="156">
        <f>'2023-24 Salary &amp; Benefits'!$E$6</f>
        <v>72728</v>
      </c>
      <c r="N71" s="156">
        <f>'2023-24 Salary &amp; Benefits'!$F$6</f>
        <v>75419</v>
      </c>
      <c r="O71" s="9">
        <f t="shared" si="24"/>
        <v>0</v>
      </c>
      <c r="P71" s="9">
        <f t="shared" si="25"/>
        <v>0</v>
      </c>
      <c r="Q71" s="9">
        <f>'2023-24 Salary &amp; Benefits'!G$6</f>
        <v>13464</v>
      </c>
      <c r="R71" s="157">
        <f>'2023-24 Salary &amp; Benefits'!H$6</f>
        <v>0.1797</v>
      </c>
      <c r="S71" s="157">
        <f>'2023-24 Salary &amp; Benefits'!I$6</f>
        <v>0.17330000000000001</v>
      </c>
      <c r="T71" s="9">
        <f t="shared" si="26"/>
        <v>0</v>
      </c>
      <c r="U71" s="9">
        <f t="shared" si="27"/>
        <v>0</v>
      </c>
      <c r="V71" s="9">
        <f t="shared" si="28"/>
        <v>0</v>
      </c>
      <c r="W71" s="9">
        <f t="shared" si="29"/>
        <v>0</v>
      </c>
      <c r="X71" s="22">
        <f t="shared" ref="X71:X133" si="32">SUM(T71,O71:P71,W71)</f>
        <v>0</v>
      </c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s="21" customFormat="1">
      <c r="A72" s="83" t="s">
        <v>2367</v>
      </c>
      <c r="B72" s="95" t="s">
        <v>1025</v>
      </c>
      <c r="C72" s="96">
        <v>3043</v>
      </c>
      <c r="D72" s="95" t="s">
        <v>1031</v>
      </c>
      <c r="E72" s="116" t="str">
        <f>VLOOKUP($C72,'2022-23 School Level AAFTE'!$C:$X,8,FALSE)</f>
        <v>No</v>
      </c>
      <c r="F72" s="103">
        <f>VLOOKUP($C72,'2022-23 School Level AAFTE'!$C:$I,7,FALSE)</f>
        <v>330.43</v>
      </c>
      <c r="G72" s="106">
        <f>IFERROR(IF(E72= "yes",VLOOKUP(C72,Summary!$B:$I,5,0),0),0)</f>
        <v>0</v>
      </c>
      <c r="H72" s="104">
        <f t="shared" si="31"/>
        <v>0</v>
      </c>
      <c r="I72" s="168">
        <f>VLOOKUP($A72,'2023-24 Salary &amp; Benefits'!$A:$I,3,FALSE)</f>
        <v>1.18</v>
      </c>
      <c r="J72" s="168">
        <f>VLOOKUP($A72,'2023-24 Salary &amp; Benefits'!$A:$I,4,FALSE)</f>
        <v>1.22</v>
      </c>
      <c r="K72" s="155">
        <f t="shared" si="22"/>
        <v>0</v>
      </c>
      <c r="L72" s="154">
        <f t="shared" si="23"/>
        <v>0</v>
      </c>
      <c r="M72" s="156">
        <f>'2023-24 Salary &amp; Benefits'!$E$6</f>
        <v>72728</v>
      </c>
      <c r="N72" s="156">
        <f>'2023-24 Salary &amp; Benefits'!$F$6</f>
        <v>75419</v>
      </c>
      <c r="O72" s="9">
        <f t="shared" si="24"/>
        <v>0</v>
      </c>
      <c r="P72" s="9">
        <f t="shared" si="25"/>
        <v>0</v>
      </c>
      <c r="Q72" s="9">
        <f>'2023-24 Salary &amp; Benefits'!G$6</f>
        <v>13464</v>
      </c>
      <c r="R72" s="157">
        <f>'2023-24 Salary &amp; Benefits'!H$6</f>
        <v>0.1797</v>
      </c>
      <c r="S72" s="157">
        <f>'2023-24 Salary &amp; Benefits'!I$6</f>
        <v>0.17330000000000001</v>
      </c>
      <c r="T72" s="9">
        <f t="shared" si="26"/>
        <v>0</v>
      </c>
      <c r="U72" s="9">
        <f t="shared" si="27"/>
        <v>0</v>
      </c>
      <c r="V72" s="9">
        <f t="shared" si="28"/>
        <v>0</v>
      </c>
      <c r="W72" s="9">
        <f t="shared" si="29"/>
        <v>0</v>
      </c>
      <c r="X72" s="22">
        <f t="shared" si="32"/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s="21" customFormat="1">
      <c r="A73" s="83" t="s">
        <v>2367</v>
      </c>
      <c r="B73" s="95" t="s">
        <v>1025</v>
      </c>
      <c r="C73" s="96">
        <v>1935</v>
      </c>
      <c r="D73" s="95" t="s">
        <v>1028</v>
      </c>
      <c r="E73" s="116" t="str">
        <f>VLOOKUP($C73,'2022-23 School Level AAFTE'!$C:$X,8,FALSE)</f>
        <v>No</v>
      </c>
      <c r="F73" s="103">
        <f>VLOOKUP($C73,'2022-23 School Level AAFTE'!$C:$I,7,FALSE)</f>
        <v>83.52</v>
      </c>
      <c r="G73" s="106">
        <f>IFERROR(IF(E73= "yes",VLOOKUP(C73,Summary!$B:$I,5,0),0),0)</f>
        <v>0</v>
      </c>
      <c r="H73" s="104">
        <f t="shared" si="31"/>
        <v>0</v>
      </c>
      <c r="I73" s="168">
        <f>VLOOKUP($A73,'2023-24 Salary &amp; Benefits'!$A:$I,3,FALSE)</f>
        <v>1.18</v>
      </c>
      <c r="J73" s="168">
        <f>VLOOKUP($A73,'2023-24 Salary &amp; Benefits'!$A:$I,4,FALSE)</f>
        <v>1.22</v>
      </c>
      <c r="K73" s="155">
        <f t="shared" si="22"/>
        <v>0</v>
      </c>
      <c r="L73" s="154">
        <f t="shared" si="23"/>
        <v>0</v>
      </c>
      <c r="M73" s="156">
        <f>'2023-24 Salary &amp; Benefits'!$E$6</f>
        <v>72728</v>
      </c>
      <c r="N73" s="156">
        <f>'2023-24 Salary &amp; Benefits'!$F$6</f>
        <v>75419</v>
      </c>
      <c r="O73" s="9">
        <f t="shared" si="24"/>
        <v>0</v>
      </c>
      <c r="P73" s="9">
        <f t="shared" si="25"/>
        <v>0</v>
      </c>
      <c r="Q73" s="9">
        <f>'2023-24 Salary &amp; Benefits'!G$6</f>
        <v>13464</v>
      </c>
      <c r="R73" s="157">
        <f>'2023-24 Salary &amp; Benefits'!H$6</f>
        <v>0.1797</v>
      </c>
      <c r="S73" s="157">
        <f>'2023-24 Salary &amp; Benefits'!I$6</f>
        <v>0.17330000000000001</v>
      </c>
      <c r="T73" s="9">
        <f t="shared" si="26"/>
        <v>0</v>
      </c>
      <c r="U73" s="9">
        <f t="shared" si="27"/>
        <v>0</v>
      </c>
      <c r="V73" s="9">
        <f t="shared" si="28"/>
        <v>0</v>
      </c>
      <c r="W73" s="9">
        <f t="shared" si="29"/>
        <v>0</v>
      </c>
      <c r="X73" s="22">
        <f t="shared" si="32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s="21" customFormat="1">
      <c r="A74" s="83" t="s">
        <v>2367</v>
      </c>
      <c r="B74" s="95" t="s">
        <v>1025</v>
      </c>
      <c r="C74" s="96">
        <v>1841</v>
      </c>
      <c r="D74" s="95" t="s">
        <v>1027</v>
      </c>
      <c r="E74" s="116" t="str">
        <f>VLOOKUP($C74,'2022-23 School Level AAFTE'!$C:$X,8,FALSE)</f>
        <v>No</v>
      </c>
      <c r="F74" s="103">
        <f>VLOOKUP($C74,'2022-23 School Level AAFTE'!$C:$I,7,FALSE)</f>
        <v>36.15</v>
      </c>
      <c r="G74" s="106">
        <f>IFERROR(IF(E74= "yes",VLOOKUP(C74,Summary!$B:$I,5,0),0),0)</f>
        <v>0</v>
      </c>
      <c r="H74" s="104">
        <f t="shared" si="31"/>
        <v>0</v>
      </c>
      <c r="I74" s="168">
        <f>VLOOKUP($A74,'2023-24 Salary &amp; Benefits'!$A:$I,3,FALSE)</f>
        <v>1.18</v>
      </c>
      <c r="J74" s="168">
        <f>VLOOKUP($A74,'2023-24 Salary &amp; Benefits'!$A:$I,4,FALSE)</f>
        <v>1.22</v>
      </c>
      <c r="K74" s="155">
        <f t="shared" si="22"/>
        <v>0</v>
      </c>
      <c r="L74" s="154">
        <f t="shared" si="23"/>
        <v>0</v>
      </c>
      <c r="M74" s="156">
        <f>'2023-24 Salary &amp; Benefits'!$E$6</f>
        <v>72728</v>
      </c>
      <c r="N74" s="156">
        <f>'2023-24 Salary &amp; Benefits'!$F$6</f>
        <v>75419</v>
      </c>
      <c r="O74" s="9">
        <f t="shared" si="24"/>
        <v>0</v>
      </c>
      <c r="P74" s="9">
        <f t="shared" si="25"/>
        <v>0</v>
      </c>
      <c r="Q74" s="9">
        <f>'2023-24 Salary &amp; Benefits'!G$6</f>
        <v>13464</v>
      </c>
      <c r="R74" s="157">
        <f>'2023-24 Salary &amp; Benefits'!H$6</f>
        <v>0.1797</v>
      </c>
      <c r="S74" s="157">
        <f>'2023-24 Salary &amp; Benefits'!I$6</f>
        <v>0.17330000000000001</v>
      </c>
      <c r="T74" s="9">
        <f t="shared" si="26"/>
        <v>0</v>
      </c>
      <c r="U74" s="9">
        <f t="shared" si="27"/>
        <v>0</v>
      </c>
      <c r="V74" s="9">
        <f t="shared" si="28"/>
        <v>0</v>
      </c>
      <c r="W74" s="9">
        <f t="shared" ref="W74:W137" si="33">SUM(U74:V74)</f>
        <v>0</v>
      </c>
      <c r="X74" s="22">
        <f t="shared" si="32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s="21" customFormat="1">
      <c r="A75" s="83" t="s">
        <v>2367</v>
      </c>
      <c r="B75" s="95" t="s">
        <v>1025</v>
      </c>
      <c r="C75" s="96">
        <v>1699</v>
      </c>
      <c r="D75" s="95" t="s">
        <v>1026</v>
      </c>
      <c r="E75" s="116" t="str">
        <f>VLOOKUP($C75,'2022-23 School Level AAFTE'!$C:$X,8,FALSE)</f>
        <v>No</v>
      </c>
      <c r="F75" s="103">
        <f>VLOOKUP($C75,'2022-23 School Level AAFTE'!$C:$I,7,FALSE)</f>
        <v>198.36</v>
      </c>
      <c r="G75" s="106">
        <f>IFERROR(IF(E75= "yes",VLOOKUP(C75,Summary!$B:$I,5,0),0),0)</f>
        <v>0</v>
      </c>
      <c r="H75" s="104">
        <f t="shared" si="31"/>
        <v>0</v>
      </c>
      <c r="I75" s="168">
        <f>VLOOKUP($A75,'2023-24 Salary &amp; Benefits'!$A:$I,3,FALSE)</f>
        <v>1.18</v>
      </c>
      <c r="J75" s="168">
        <f>VLOOKUP($A75,'2023-24 Salary &amp; Benefits'!$A:$I,4,FALSE)</f>
        <v>1.22</v>
      </c>
      <c r="K75" s="155">
        <f t="shared" ref="K75:K138" si="34">IF(G75&gt;0,G75,H75)</f>
        <v>0</v>
      </c>
      <c r="L75" s="154">
        <f t="shared" ref="L75:L138" si="35">ROUND((($K75*1.1*36)/15)/900,3)</f>
        <v>0</v>
      </c>
      <c r="M75" s="156">
        <f>'2023-24 Salary &amp; Benefits'!$E$6</f>
        <v>72728</v>
      </c>
      <c r="N75" s="156">
        <f>'2023-24 Salary &amp; Benefits'!$F$6</f>
        <v>75419</v>
      </c>
      <c r="O75" s="9">
        <f t="shared" ref="O75:O138" si="36">ROUND($I75*$M75*$L75,2)</f>
        <v>0</v>
      </c>
      <c r="P75" s="9">
        <f t="shared" ref="P75:P138" si="37">ROUND($J75*$N75*$L75,2)-O75</f>
        <v>0</v>
      </c>
      <c r="Q75" s="9">
        <f>'2023-24 Salary &amp; Benefits'!G$6</f>
        <v>13464</v>
      </c>
      <c r="R75" s="157">
        <f>'2023-24 Salary &amp; Benefits'!H$6</f>
        <v>0.1797</v>
      </c>
      <c r="S75" s="157">
        <f>'2023-24 Salary &amp; Benefits'!I$6</f>
        <v>0.17330000000000001</v>
      </c>
      <c r="T75" s="9">
        <f t="shared" ref="T75:T138" si="38">ROUND(O75*R75+P75*S75+L75*Q75,2)</f>
        <v>0</v>
      </c>
      <c r="U75" s="9">
        <f t="shared" ref="U75:U138" si="39">ROUND((($N75*$J75*$L75)/180)*3,2)</f>
        <v>0</v>
      </c>
      <c r="V75" s="9">
        <f t="shared" ref="V75:V138" si="40">ROUND(U75*S75,2)</f>
        <v>0</v>
      </c>
      <c r="W75" s="9">
        <f t="shared" si="33"/>
        <v>0</v>
      </c>
      <c r="X75" s="22">
        <f t="shared" si="32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s="21" customFormat="1">
      <c r="A76" s="83" t="s">
        <v>2367</v>
      </c>
      <c r="B76" s="95" t="s">
        <v>1025</v>
      </c>
      <c r="C76" s="96">
        <v>4062</v>
      </c>
      <c r="D76" s="95" t="s">
        <v>1033</v>
      </c>
      <c r="E76" s="116" t="str">
        <f>VLOOKUP($C76,'2022-23 School Level AAFTE'!$C:$X,8,FALSE)</f>
        <v>No</v>
      </c>
      <c r="F76" s="103">
        <f>VLOOKUP($C76,'2022-23 School Level AAFTE'!$C:$I,7,FALSE)</f>
        <v>366</v>
      </c>
      <c r="G76" s="106">
        <f>IFERROR(IF(E76= "yes",VLOOKUP(C76,Summary!$B:$I,5,0),0),0)</f>
        <v>0</v>
      </c>
      <c r="H76" s="105">
        <f t="shared" si="31"/>
        <v>0</v>
      </c>
      <c r="I76" s="168">
        <f>VLOOKUP($A76,'2023-24 Salary &amp; Benefits'!$A:$I,3,FALSE)</f>
        <v>1.18</v>
      </c>
      <c r="J76" s="168">
        <f>VLOOKUP($A76,'2023-24 Salary &amp; Benefits'!$A:$I,4,FALSE)</f>
        <v>1.22</v>
      </c>
      <c r="K76" s="155">
        <f t="shared" si="34"/>
        <v>0</v>
      </c>
      <c r="L76" s="154">
        <f t="shared" si="35"/>
        <v>0</v>
      </c>
      <c r="M76" s="156">
        <f>'2023-24 Salary &amp; Benefits'!$E$6</f>
        <v>72728</v>
      </c>
      <c r="N76" s="156">
        <f>'2023-24 Salary &amp; Benefits'!$F$6</f>
        <v>75419</v>
      </c>
      <c r="O76" s="9">
        <f t="shared" si="36"/>
        <v>0</v>
      </c>
      <c r="P76" s="9">
        <f t="shared" si="37"/>
        <v>0</v>
      </c>
      <c r="Q76" s="9">
        <f>'2023-24 Salary &amp; Benefits'!G$6</f>
        <v>13464</v>
      </c>
      <c r="R76" s="157">
        <f>'2023-24 Salary &amp; Benefits'!H$6</f>
        <v>0.1797</v>
      </c>
      <c r="S76" s="157">
        <f>'2023-24 Salary &amp; Benefits'!I$6</f>
        <v>0.17330000000000001</v>
      </c>
      <c r="T76" s="9">
        <f t="shared" si="38"/>
        <v>0</v>
      </c>
      <c r="U76" s="9">
        <f t="shared" si="39"/>
        <v>0</v>
      </c>
      <c r="V76" s="9">
        <f t="shared" si="40"/>
        <v>0</v>
      </c>
      <c r="W76" s="9">
        <f t="shared" si="33"/>
        <v>0</v>
      </c>
      <c r="X76" s="22">
        <f t="shared" si="32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s="21" customFormat="1">
      <c r="A77" s="83" t="s">
        <v>2367</v>
      </c>
      <c r="B77" s="95" t="s">
        <v>1025</v>
      </c>
      <c r="C77" s="96">
        <v>4542</v>
      </c>
      <c r="D77" s="95" t="s">
        <v>1035</v>
      </c>
      <c r="E77" s="116" t="str">
        <f>VLOOKUP($C77,'2022-23 School Level AAFTE'!$C:$X,8,FALSE)</f>
        <v>No</v>
      </c>
      <c r="F77" s="103">
        <f>VLOOKUP($C77,'2022-23 School Level AAFTE'!$C:$I,7,FALSE)</f>
        <v>439.43</v>
      </c>
      <c r="G77" s="106">
        <f>IFERROR(IF(E77= "yes",VLOOKUP(C77,Summary!$B:$I,5,0),0),0)</f>
        <v>0</v>
      </c>
      <c r="H77" s="104">
        <f t="shared" si="31"/>
        <v>0</v>
      </c>
      <c r="I77" s="168">
        <f>VLOOKUP($A77,'2023-24 Salary &amp; Benefits'!$A:$I,3,FALSE)</f>
        <v>1.18</v>
      </c>
      <c r="J77" s="168">
        <f>VLOOKUP($A77,'2023-24 Salary &amp; Benefits'!$A:$I,4,FALSE)</f>
        <v>1.22</v>
      </c>
      <c r="K77" s="155">
        <f t="shared" si="34"/>
        <v>0</v>
      </c>
      <c r="L77" s="154">
        <f t="shared" si="35"/>
        <v>0</v>
      </c>
      <c r="M77" s="156">
        <f>'2023-24 Salary &amp; Benefits'!$E$6</f>
        <v>72728</v>
      </c>
      <c r="N77" s="156">
        <f>'2023-24 Salary &amp; Benefits'!$F$6</f>
        <v>75419</v>
      </c>
      <c r="O77" s="9">
        <f t="shared" si="36"/>
        <v>0</v>
      </c>
      <c r="P77" s="9">
        <f t="shared" si="37"/>
        <v>0</v>
      </c>
      <c r="Q77" s="9">
        <f>'2023-24 Salary &amp; Benefits'!G$6</f>
        <v>13464</v>
      </c>
      <c r="R77" s="157">
        <f>'2023-24 Salary &amp; Benefits'!H$6</f>
        <v>0.1797</v>
      </c>
      <c r="S77" s="157">
        <f>'2023-24 Salary &amp; Benefits'!I$6</f>
        <v>0.17330000000000001</v>
      </c>
      <c r="T77" s="9">
        <f t="shared" si="38"/>
        <v>0</v>
      </c>
      <c r="U77" s="9">
        <f t="shared" si="39"/>
        <v>0</v>
      </c>
      <c r="V77" s="9">
        <f t="shared" si="40"/>
        <v>0</v>
      </c>
      <c r="W77" s="9">
        <f t="shared" si="33"/>
        <v>0</v>
      </c>
      <c r="X77" s="22">
        <f t="shared" si="32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s="21" customFormat="1">
      <c r="A78" s="83" t="s">
        <v>2367</v>
      </c>
      <c r="B78" s="95" t="s">
        <v>1025</v>
      </c>
      <c r="C78" s="96">
        <v>4505</v>
      </c>
      <c r="D78" s="95" t="s">
        <v>1034</v>
      </c>
      <c r="E78" s="116" t="str">
        <f>VLOOKUP($C78,'2022-23 School Level AAFTE'!$C:$X,8,FALSE)</f>
        <v>No</v>
      </c>
      <c r="F78" s="103">
        <f>VLOOKUP($C78,'2022-23 School Level AAFTE'!$C:$I,7,FALSE)</f>
        <v>492.83</v>
      </c>
      <c r="G78" s="106">
        <f>IFERROR(IF(E78= "yes",VLOOKUP(C78,Summary!$B:$I,5,0),0),0)</f>
        <v>0</v>
      </c>
      <c r="H78" s="104">
        <f t="shared" si="31"/>
        <v>0</v>
      </c>
      <c r="I78" s="168">
        <f>VLOOKUP($A78,'2023-24 Salary &amp; Benefits'!$A:$I,3,FALSE)</f>
        <v>1.18</v>
      </c>
      <c r="J78" s="168">
        <f>VLOOKUP($A78,'2023-24 Salary &amp; Benefits'!$A:$I,4,FALSE)</f>
        <v>1.22</v>
      </c>
      <c r="K78" s="155">
        <f t="shared" si="34"/>
        <v>0</v>
      </c>
      <c r="L78" s="154">
        <f t="shared" si="35"/>
        <v>0</v>
      </c>
      <c r="M78" s="156">
        <f>'2023-24 Salary &amp; Benefits'!$E$6</f>
        <v>72728</v>
      </c>
      <c r="N78" s="156">
        <f>'2023-24 Salary &amp; Benefits'!$F$6</f>
        <v>75419</v>
      </c>
      <c r="O78" s="9">
        <f t="shared" si="36"/>
        <v>0</v>
      </c>
      <c r="P78" s="9">
        <f t="shared" si="37"/>
        <v>0</v>
      </c>
      <c r="Q78" s="9">
        <f>'2023-24 Salary &amp; Benefits'!G$6</f>
        <v>13464</v>
      </c>
      <c r="R78" s="157">
        <f>'2023-24 Salary &amp; Benefits'!H$6</f>
        <v>0.1797</v>
      </c>
      <c r="S78" s="157">
        <f>'2023-24 Salary &amp; Benefits'!I$6</f>
        <v>0.17330000000000001</v>
      </c>
      <c r="T78" s="9">
        <f t="shared" si="38"/>
        <v>0</v>
      </c>
      <c r="U78" s="9">
        <f t="shared" si="39"/>
        <v>0</v>
      </c>
      <c r="V78" s="9">
        <f t="shared" si="40"/>
        <v>0</v>
      </c>
      <c r="W78" s="9">
        <f t="shared" si="33"/>
        <v>0</v>
      </c>
      <c r="X78" s="22">
        <f t="shared" si="32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s="21" customFormat="1">
      <c r="A79" s="83" t="s">
        <v>2285</v>
      </c>
      <c r="B79" s="95" t="s">
        <v>263</v>
      </c>
      <c r="C79" s="96">
        <v>2671</v>
      </c>
      <c r="D79" s="95" t="s">
        <v>267</v>
      </c>
      <c r="E79" s="116" t="str">
        <f>VLOOKUP($C79,'2022-23 School Level AAFTE'!$C:$X,8,FALSE)</f>
        <v>No</v>
      </c>
      <c r="F79" s="103">
        <f>VLOOKUP($C79,'2022-23 School Level AAFTE'!$C:$I,7,FALSE)</f>
        <v>547.73</v>
      </c>
      <c r="G79" s="106">
        <f>IFERROR(IF(E79= "yes",VLOOKUP(C79,Summary!$B:$I,5,0),0),0)</f>
        <v>0</v>
      </c>
      <c r="H79" s="105">
        <f t="shared" si="31"/>
        <v>0</v>
      </c>
      <c r="I79" s="168">
        <f>VLOOKUP($A79,'2023-24 Salary &amp; Benefits'!$A:$I,3,FALSE)</f>
        <v>1.06</v>
      </c>
      <c r="J79" s="168">
        <f>VLOOKUP($A79,'2023-24 Salary &amp; Benefits'!$A:$I,4,FALSE)</f>
        <v>1.1000000000000001</v>
      </c>
      <c r="K79" s="155">
        <f t="shared" si="34"/>
        <v>0</v>
      </c>
      <c r="L79" s="154">
        <f t="shared" si="35"/>
        <v>0</v>
      </c>
      <c r="M79" s="156">
        <f>'2023-24 Salary &amp; Benefits'!$E$6</f>
        <v>72728</v>
      </c>
      <c r="N79" s="156">
        <f>'2023-24 Salary &amp; Benefits'!$F$6</f>
        <v>75419</v>
      </c>
      <c r="O79" s="9">
        <f t="shared" si="36"/>
        <v>0</v>
      </c>
      <c r="P79" s="9">
        <f t="shared" si="37"/>
        <v>0</v>
      </c>
      <c r="Q79" s="9">
        <f>'2023-24 Salary &amp; Benefits'!G$6</f>
        <v>13464</v>
      </c>
      <c r="R79" s="157">
        <f>'2023-24 Salary &amp; Benefits'!H$6</f>
        <v>0.1797</v>
      </c>
      <c r="S79" s="157">
        <f>'2023-24 Salary &amp; Benefits'!I$6</f>
        <v>0.17330000000000001</v>
      </c>
      <c r="T79" s="9">
        <f t="shared" si="38"/>
        <v>0</v>
      </c>
      <c r="U79" s="9">
        <f t="shared" si="39"/>
        <v>0</v>
      </c>
      <c r="V79" s="9">
        <f t="shared" si="40"/>
        <v>0</v>
      </c>
      <c r="W79" s="9">
        <f t="shared" si="33"/>
        <v>0</v>
      </c>
      <c r="X79" s="22">
        <f t="shared" si="32"/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s="21" customFormat="1">
      <c r="A80" s="83" t="s">
        <v>2285</v>
      </c>
      <c r="B80" s="95" t="s">
        <v>263</v>
      </c>
      <c r="C80" s="96">
        <v>2415</v>
      </c>
      <c r="D80" s="95" t="s">
        <v>266</v>
      </c>
      <c r="E80" s="116" t="str">
        <f>VLOOKUP($C80,'2022-23 School Level AAFTE'!$C:$X,8,FALSE)</f>
        <v>No</v>
      </c>
      <c r="F80" s="103">
        <f>VLOOKUP($C80,'2022-23 School Level AAFTE'!$C:$I,7,FALSE)</f>
        <v>1747.9</v>
      </c>
      <c r="G80" s="106">
        <f>IFERROR(IF(E80= "yes",VLOOKUP(C80,Summary!$B:$I,5,0),0),0)</f>
        <v>0</v>
      </c>
      <c r="H80" s="105">
        <f t="shared" si="31"/>
        <v>0</v>
      </c>
      <c r="I80" s="168">
        <f>VLOOKUP($A80,'2023-24 Salary &amp; Benefits'!$A:$I,3,FALSE)</f>
        <v>1.06</v>
      </c>
      <c r="J80" s="168">
        <f>VLOOKUP($A80,'2023-24 Salary &amp; Benefits'!$A:$I,4,FALSE)</f>
        <v>1.1000000000000001</v>
      </c>
      <c r="K80" s="155">
        <f t="shared" si="34"/>
        <v>0</v>
      </c>
      <c r="L80" s="154">
        <f t="shared" si="35"/>
        <v>0</v>
      </c>
      <c r="M80" s="156">
        <f>'2023-24 Salary &amp; Benefits'!$E$6</f>
        <v>72728</v>
      </c>
      <c r="N80" s="156">
        <f>'2023-24 Salary &amp; Benefits'!$F$6</f>
        <v>75419</v>
      </c>
      <c r="O80" s="9">
        <f t="shared" si="36"/>
        <v>0</v>
      </c>
      <c r="P80" s="9">
        <f t="shared" si="37"/>
        <v>0</v>
      </c>
      <c r="Q80" s="9">
        <f>'2023-24 Salary &amp; Benefits'!G$6</f>
        <v>13464</v>
      </c>
      <c r="R80" s="157">
        <f>'2023-24 Salary &amp; Benefits'!H$6</f>
        <v>0.1797</v>
      </c>
      <c r="S80" s="157">
        <f>'2023-24 Salary &amp; Benefits'!I$6</f>
        <v>0.17330000000000001</v>
      </c>
      <c r="T80" s="9">
        <f t="shared" si="38"/>
        <v>0</v>
      </c>
      <c r="U80" s="9">
        <f t="shared" si="39"/>
        <v>0</v>
      </c>
      <c r="V80" s="9">
        <f t="shared" si="40"/>
        <v>0</v>
      </c>
      <c r="W80" s="9">
        <f t="shared" si="33"/>
        <v>0</v>
      </c>
      <c r="X80" s="22">
        <f t="shared" si="32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s="21" customFormat="1">
      <c r="A81" s="83" t="s">
        <v>2285</v>
      </c>
      <c r="B81" s="95" t="s">
        <v>263</v>
      </c>
      <c r="C81" s="96">
        <v>1836</v>
      </c>
      <c r="D81" s="95" t="s">
        <v>264</v>
      </c>
      <c r="E81" s="116" t="str">
        <f>VLOOKUP($C81,'2022-23 School Level AAFTE'!$C:$X,8,FALSE)</f>
        <v>No</v>
      </c>
      <c r="F81" s="103">
        <f>VLOOKUP($C81,'2022-23 School Level AAFTE'!$C:$I,7,FALSE)</f>
        <v>492.80999999999995</v>
      </c>
      <c r="G81" s="106">
        <f>IFERROR(IF(E81= "yes",VLOOKUP(C81,Summary!$B:$I,5,0),0),0)</f>
        <v>0</v>
      </c>
      <c r="H81" s="105">
        <f t="shared" si="31"/>
        <v>0</v>
      </c>
      <c r="I81" s="168">
        <f>VLOOKUP($A81,'2023-24 Salary &amp; Benefits'!$A:$I,3,FALSE)</f>
        <v>1.06</v>
      </c>
      <c r="J81" s="168">
        <f>VLOOKUP($A81,'2023-24 Salary &amp; Benefits'!$A:$I,4,FALSE)</f>
        <v>1.1000000000000001</v>
      </c>
      <c r="K81" s="155">
        <f t="shared" si="34"/>
        <v>0</v>
      </c>
      <c r="L81" s="154">
        <f t="shared" si="35"/>
        <v>0</v>
      </c>
      <c r="M81" s="156">
        <f>'2023-24 Salary &amp; Benefits'!$E$6</f>
        <v>72728</v>
      </c>
      <c r="N81" s="156">
        <f>'2023-24 Salary &amp; Benefits'!$F$6</f>
        <v>75419</v>
      </c>
      <c r="O81" s="9">
        <f t="shared" si="36"/>
        <v>0</v>
      </c>
      <c r="P81" s="9">
        <f t="shared" si="37"/>
        <v>0</v>
      </c>
      <c r="Q81" s="9">
        <f>'2023-24 Salary &amp; Benefits'!G$6</f>
        <v>13464</v>
      </c>
      <c r="R81" s="157">
        <f>'2023-24 Salary &amp; Benefits'!H$6</f>
        <v>0.1797</v>
      </c>
      <c r="S81" s="157">
        <f>'2023-24 Salary &amp; Benefits'!I$6</f>
        <v>0.17330000000000001</v>
      </c>
      <c r="T81" s="9">
        <f t="shared" si="38"/>
        <v>0</v>
      </c>
      <c r="U81" s="9">
        <f t="shared" si="39"/>
        <v>0</v>
      </c>
      <c r="V81" s="9">
        <f t="shared" si="40"/>
        <v>0</v>
      </c>
      <c r="W81" s="9">
        <f t="shared" si="33"/>
        <v>0</v>
      </c>
      <c r="X81" s="22">
        <f t="shared" si="32"/>
        <v>0</v>
      </c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s="21" customFormat="1">
      <c r="A82" s="83" t="s">
        <v>2285</v>
      </c>
      <c r="B82" s="95" t="s">
        <v>263</v>
      </c>
      <c r="C82" s="96">
        <v>4352</v>
      </c>
      <c r="D82" s="95" t="s">
        <v>274</v>
      </c>
      <c r="E82" s="116" t="str">
        <f>VLOOKUP($C82,'2022-23 School Level AAFTE'!$C:$X,8,FALSE)</f>
        <v>No</v>
      </c>
      <c r="F82" s="103">
        <f>VLOOKUP($C82,'2022-23 School Level AAFTE'!$C:$I,7,FALSE)</f>
        <v>577.13</v>
      </c>
      <c r="G82" s="106">
        <f>IFERROR(IF(E82= "yes",VLOOKUP(C82,Summary!$B:$I,5,0),0),0)</f>
        <v>0</v>
      </c>
      <c r="H82" s="105">
        <f t="shared" si="31"/>
        <v>0</v>
      </c>
      <c r="I82" s="168">
        <f>VLOOKUP($A82,'2023-24 Salary &amp; Benefits'!$A:$I,3,FALSE)</f>
        <v>1.06</v>
      </c>
      <c r="J82" s="168">
        <f>VLOOKUP($A82,'2023-24 Salary &amp; Benefits'!$A:$I,4,FALSE)</f>
        <v>1.1000000000000001</v>
      </c>
      <c r="K82" s="155">
        <f t="shared" si="34"/>
        <v>0</v>
      </c>
      <c r="L82" s="154">
        <f t="shared" si="35"/>
        <v>0</v>
      </c>
      <c r="M82" s="156">
        <f>'2023-24 Salary &amp; Benefits'!$E$6</f>
        <v>72728</v>
      </c>
      <c r="N82" s="156">
        <f>'2023-24 Salary &amp; Benefits'!$F$6</f>
        <v>75419</v>
      </c>
      <c r="O82" s="9">
        <f t="shared" si="36"/>
        <v>0</v>
      </c>
      <c r="P82" s="9">
        <f t="shared" si="37"/>
        <v>0</v>
      </c>
      <c r="Q82" s="9">
        <f>'2023-24 Salary &amp; Benefits'!G$6</f>
        <v>13464</v>
      </c>
      <c r="R82" s="157">
        <f>'2023-24 Salary &amp; Benefits'!H$6</f>
        <v>0.1797</v>
      </c>
      <c r="S82" s="157">
        <f>'2023-24 Salary &amp; Benefits'!I$6</f>
        <v>0.17330000000000001</v>
      </c>
      <c r="T82" s="9">
        <f t="shared" si="38"/>
        <v>0</v>
      </c>
      <c r="U82" s="9">
        <f t="shared" si="39"/>
        <v>0</v>
      </c>
      <c r="V82" s="9">
        <f t="shared" si="40"/>
        <v>0</v>
      </c>
      <c r="W82" s="9">
        <f t="shared" si="33"/>
        <v>0</v>
      </c>
      <c r="X82" s="22">
        <f t="shared" si="32"/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s="21" customFormat="1">
      <c r="A83" s="83" t="s">
        <v>2285</v>
      </c>
      <c r="B83" s="95" t="s">
        <v>263</v>
      </c>
      <c r="C83" s="96">
        <v>5133</v>
      </c>
      <c r="D83" s="95" t="s">
        <v>280</v>
      </c>
      <c r="E83" s="116" t="str">
        <f>VLOOKUP($C83,'2022-23 School Level AAFTE'!$C:$X,8,FALSE)</f>
        <v>No</v>
      </c>
      <c r="F83" s="103">
        <f>VLOOKUP($C83,'2022-23 School Level AAFTE'!$C:$I,7,FALSE)</f>
        <v>553.05999999999995</v>
      </c>
      <c r="G83" s="106">
        <f>IFERROR(IF(E83= "yes",VLOOKUP(C83,Summary!$B:$I,5,0),0),0)</f>
        <v>0</v>
      </c>
      <c r="H83" s="105">
        <f t="shared" si="31"/>
        <v>0</v>
      </c>
      <c r="I83" s="168">
        <f>VLOOKUP($A83,'2023-24 Salary &amp; Benefits'!$A:$I,3,FALSE)</f>
        <v>1.06</v>
      </c>
      <c r="J83" s="168">
        <f>VLOOKUP($A83,'2023-24 Salary &amp; Benefits'!$A:$I,4,FALSE)</f>
        <v>1.1000000000000001</v>
      </c>
      <c r="K83" s="155">
        <f t="shared" si="34"/>
        <v>0</v>
      </c>
      <c r="L83" s="154">
        <f t="shared" si="35"/>
        <v>0</v>
      </c>
      <c r="M83" s="156">
        <f>'2023-24 Salary &amp; Benefits'!$E$6</f>
        <v>72728</v>
      </c>
      <c r="N83" s="156">
        <f>'2023-24 Salary &amp; Benefits'!$F$6</f>
        <v>75419</v>
      </c>
      <c r="O83" s="9">
        <f t="shared" si="36"/>
        <v>0</v>
      </c>
      <c r="P83" s="9">
        <f t="shared" si="37"/>
        <v>0</v>
      </c>
      <c r="Q83" s="9">
        <f>'2023-24 Salary &amp; Benefits'!G$6</f>
        <v>13464</v>
      </c>
      <c r="R83" s="157">
        <f>'2023-24 Salary &amp; Benefits'!H$6</f>
        <v>0.1797</v>
      </c>
      <c r="S83" s="157">
        <f>'2023-24 Salary &amp; Benefits'!I$6</f>
        <v>0.17330000000000001</v>
      </c>
      <c r="T83" s="9">
        <f t="shared" si="38"/>
        <v>0</v>
      </c>
      <c r="U83" s="9">
        <f t="shared" si="39"/>
        <v>0</v>
      </c>
      <c r="V83" s="9">
        <f t="shared" si="40"/>
        <v>0</v>
      </c>
      <c r="W83" s="9">
        <f t="shared" si="33"/>
        <v>0</v>
      </c>
      <c r="X83" s="22">
        <f t="shared" si="32"/>
        <v>0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s="21" customFormat="1">
      <c r="A84" s="83" t="s">
        <v>2285</v>
      </c>
      <c r="B84" s="95" t="s">
        <v>263</v>
      </c>
      <c r="C84" s="96">
        <v>5089</v>
      </c>
      <c r="D84" s="95" t="s">
        <v>276</v>
      </c>
      <c r="E84" s="116" t="str">
        <f>VLOOKUP($C84,'2022-23 School Level AAFTE'!$C:$X,8,FALSE)</f>
        <v>No</v>
      </c>
      <c r="F84" s="103">
        <f>VLOOKUP($C84,'2022-23 School Level AAFTE'!$C:$I,7,FALSE)</f>
        <v>431</v>
      </c>
      <c r="G84" s="106">
        <f>IFERROR(IF(E84= "yes",VLOOKUP(C84,Summary!$B:$I,5,0),0),0)</f>
        <v>0</v>
      </c>
      <c r="H84" s="105">
        <f t="shared" si="31"/>
        <v>0</v>
      </c>
      <c r="I84" s="168">
        <f>VLOOKUP($A84,'2023-24 Salary &amp; Benefits'!$A:$I,3,FALSE)</f>
        <v>1.06</v>
      </c>
      <c r="J84" s="168">
        <f>VLOOKUP($A84,'2023-24 Salary &amp; Benefits'!$A:$I,4,FALSE)</f>
        <v>1.1000000000000001</v>
      </c>
      <c r="K84" s="155">
        <f t="shared" si="34"/>
        <v>0</v>
      </c>
      <c r="L84" s="154">
        <f t="shared" si="35"/>
        <v>0</v>
      </c>
      <c r="M84" s="156">
        <f>'2023-24 Salary &amp; Benefits'!$E$6</f>
        <v>72728</v>
      </c>
      <c r="N84" s="156">
        <f>'2023-24 Salary &amp; Benefits'!$F$6</f>
        <v>75419</v>
      </c>
      <c r="O84" s="9">
        <f t="shared" si="36"/>
        <v>0</v>
      </c>
      <c r="P84" s="9">
        <f t="shared" si="37"/>
        <v>0</v>
      </c>
      <c r="Q84" s="9">
        <f>'2023-24 Salary &amp; Benefits'!G$6</f>
        <v>13464</v>
      </c>
      <c r="R84" s="157">
        <f>'2023-24 Salary &amp; Benefits'!H$6</f>
        <v>0.1797</v>
      </c>
      <c r="S84" s="157">
        <f>'2023-24 Salary &amp; Benefits'!I$6</f>
        <v>0.17330000000000001</v>
      </c>
      <c r="T84" s="9">
        <f t="shared" si="38"/>
        <v>0</v>
      </c>
      <c r="U84" s="9">
        <f t="shared" si="39"/>
        <v>0</v>
      </c>
      <c r="V84" s="9">
        <f t="shared" si="40"/>
        <v>0</v>
      </c>
      <c r="W84" s="9">
        <f t="shared" si="33"/>
        <v>0</v>
      </c>
      <c r="X84" s="22">
        <f t="shared" si="32"/>
        <v>0</v>
      </c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s="21" customFormat="1">
      <c r="A85" s="83" t="s">
        <v>2285</v>
      </c>
      <c r="B85" s="95" t="s">
        <v>263</v>
      </c>
      <c r="C85" s="96">
        <v>5090</v>
      </c>
      <c r="D85" s="95" t="s">
        <v>277</v>
      </c>
      <c r="E85" s="116" t="str">
        <f>VLOOKUP($C85,'2022-23 School Level AAFTE'!$C:$X,8,FALSE)</f>
        <v>No</v>
      </c>
      <c r="F85" s="103">
        <f>VLOOKUP($C85,'2022-23 School Level AAFTE'!$C:$I,7,FALSE)</f>
        <v>518.98</v>
      </c>
      <c r="G85" s="106">
        <f>IFERROR(IF(E85= "yes",VLOOKUP(C85,Summary!$B:$I,5,0),0),0)</f>
        <v>0</v>
      </c>
      <c r="H85" s="105">
        <f t="shared" si="31"/>
        <v>0</v>
      </c>
      <c r="I85" s="168">
        <f>VLOOKUP($A85,'2023-24 Salary &amp; Benefits'!$A:$I,3,FALSE)</f>
        <v>1.06</v>
      </c>
      <c r="J85" s="168">
        <f>VLOOKUP($A85,'2023-24 Salary &amp; Benefits'!$A:$I,4,FALSE)</f>
        <v>1.1000000000000001</v>
      </c>
      <c r="K85" s="155">
        <f t="shared" si="34"/>
        <v>0</v>
      </c>
      <c r="L85" s="154">
        <f t="shared" si="35"/>
        <v>0</v>
      </c>
      <c r="M85" s="156">
        <f>'2023-24 Salary &amp; Benefits'!$E$6</f>
        <v>72728</v>
      </c>
      <c r="N85" s="156">
        <f>'2023-24 Salary &amp; Benefits'!$F$6</f>
        <v>75419</v>
      </c>
      <c r="O85" s="9">
        <f t="shared" si="36"/>
        <v>0</v>
      </c>
      <c r="P85" s="9">
        <f t="shared" si="37"/>
        <v>0</v>
      </c>
      <c r="Q85" s="9">
        <f>'2023-24 Salary &amp; Benefits'!G$6</f>
        <v>13464</v>
      </c>
      <c r="R85" s="157">
        <f>'2023-24 Salary &amp; Benefits'!H$6</f>
        <v>0.1797</v>
      </c>
      <c r="S85" s="157">
        <f>'2023-24 Salary &amp; Benefits'!I$6</f>
        <v>0.17330000000000001</v>
      </c>
      <c r="T85" s="9">
        <f t="shared" si="38"/>
        <v>0</v>
      </c>
      <c r="U85" s="9">
        <f t="shared" si="39"/>
        <v>0</v>
      </c>
      <c r="V85" s="9">
        <f t="shared" si="40"/>
        <v>0</v>
      </c>
      <c r="W85" s="9">
        <f t="shared" si="33"/>
        <v>0</v>
      </c>
      <c r="X85" s="22">
        <f t="shared" si="32"/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s="21" customFormat="1">
      <c r="A86" s="83" t="s">
        <v>2285</v>
      </c>
      <c r="B86" s="95" t="s">
        <v>263</v>
      </c>
      <c r="C86" s="96">
        <v>5502</v>
      </c>
      <c r="D86" s="95" t="s">
        <v>3166</v>
      </c>
      <c r="E86" s="116" t="str">
        <f>VLOOKUP($C86,'2022-23 School Level AAFTE'!$C:$X,8,FALSE)</f>
        <v>No</v>
      </c>
      <c r="F86" s="103">
        <f>VLOOKUP($C86,'2022-23 School Level AAFTE'!$C:$I,7,FALSE)</f>
        <v>12</v>
      </c>
      <c r="G86" s="106">
        <f>IFERROR(IF(E86= "yes",VLOOKUP(C86,Summary!$B:$I,5,0),0),0)</f>
        <v>0</v>
      </c>
      <c r="H86" s="105">
        <f t="shared" si="31"/>
        <v>0</v>
      </c>
      <c r="I86" s="168">
        <f>VLOOKUP($A86,'2023-24 Salary &amp; Benefits'!$A:$I,3,FALSE)</f>
        <v>1.06</v>
      </c>
      <c r="J86" s="168">
        <f>VLOOKUP($A86,'2023-24 Salary &amp; Benefits'!$A:$I,4,FALSE)</f>
        <v>1.1000000000000001</v>
      </c>
      <c r="K86" s="155">
        <f t="shared" si="34"/>
        <v>0</v>
      </c>
      <c r="L86" s="154">
        <f t="shared" si="35"/>
        <v>0</v>
      </c>
      <c r="M86" s="156">
        <f>'2023-24 Salary &amp; Benefits'!$E$6</f>
        <v>72728</v>
      </c>
      <c r="N86" s="156">
        <f>'2023-24 Salary &amp; Benefits'!$F$6</f>
        <v>75419</v>
      </c>
      <c r="O86" s="9">
        <f t="shared" si="36"/>
        <v>0</v>
      </c>
      <c r="P86" s="9">
        <f t="shared" si="37"/>
        <v>0</v>
      </c>
      <c r="Q86" s="9">
        <f>'2023-24 Salary &amp; Benefits'!G$6</f>
        <v>13464</v>
      </c>
      <c r="R86" s="157">
        <f>'2023-24 Salary &amp; Benefits'!H$6</f>
        <v>0.1797</v>
      </c>
      <c r="S86" s="157">
        <f>'2023-24 Salary &amp; Benefits'!I$6</f>
        <v>0.17330000000000001</v>
      </c>
      <c r="T86" s="9">
        <f t="shared" si="38"/>
        <v>0</v>
      </c>
      <c r="U86" s="9">
        <f t="shared" si="39"/>
        <v>0</v>
      </c>
      <c r="V86" s="9">
        <f t="shared" si="40"/>
        <v>0</v>
      </c>
      <c r="W86" s="9">
        <f t="shared" si="33"/>
        <v>0</v>
      </c>
      <c r="X86" s="22">
        <f t="shared" si="32"/>
        <v>0</v>
      </c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s="21" customFormat="1">
      <c r="A87" s="83" t="s">
        <v>2285</v>
      </c>
      <c r="B87" s="95" t="s">
        <v>263</v>
      </c>
      <c r="C87" s="96">
        <v>3018</v>
      </c>
      <c r="D87" s="95" t="s">
        <v>269</v>
      </c>
      <c r="E87" s="116" t="str">
        <f>VLOOKUP($C87,'2022-23 School Level AAFTE'!$C:$X,8,FALSE)</f>
        <v>No</v>
      </c>
      <c r="F87" s="103">
        <f>VLOOKUP($C87,'2022-23 School Level AAFTE'!$C:$I,7,FALSE)</f>
        <v>583.66999999999996</v>
      </c>
      <c r="G87" s="106">
        <f>IFERROR(IF(E87= "yes",VLOOKUP(C87,Summary!$B:$I,5,0),0),0)</f>
        <v>0</v>
      </c>
      <c r="H87" s="105">
        <f t="shared" si="31"/>
        <v>0</v>
      </c>
      <c r="I87" s="168">
        <f>VLOOKUP($A87,'2023-24 Salary &amp; Benefits'!$A:$I,3,FALSE)</f>
        <v>1.06</v>
      </c>
      <c r="J87" s="168">
        <f>VLOOKUP($A87,'2023-24 Salary &amp; Benefits'!$A:$I,4,FALSE)</f>
        <v>1.1000000000000001</v>
      </c>
      <c r="K87" s="155">
        <f t="shared" si="34"/>
        <v>0</v>
      </c>
      <c r="L87" s="154">
        <f t="shared" si="35"/>
        <v>0</v>
      </c>
      <c r="M87" s="156">
        <f>'2023-24 Salary &amp; Benefits'!$E$6</f>
        <v>72728</v>
      </c>
      <c r="N87" s="156">
        <f>'2023-24 Salary &amp; Benefits'!$F$6</f>
        <v>75419</v>
      </c>
      <c r="O87" s="9">
        <f t="shared" si="36"/>
        <v>0</v>
      </c>
      <c r="P87" s="9">
        <f t="shared" si="37"/>
        <v>0</v>
      </c>
      <c r="Q87" s="9">
        <f>'2023-24 Salary &amp; Benefits'!G$6</f>
        <v>13464</v>
      </c>
      <c r="R87" s="157">
        <f>'2023-24 Salary &amp; Benefits'!H$6</f>
        <v>0.1797</v>
      </c>
      <c r="S87" s="157">
        <f>'2023-24 Salary &amp; Benefits'!I$6</f>
        <v>0.17330000000000001</v>
      </c>
      <c r="T87" s="9">
        <f t="shared" si="38"/>
        <v>0</v>
      </c>
      <c r="U87" s="9">
        <f t="shared" si="39"/>
        <v>0</v>
      </c>
      <c r="V87" s="9">
        <f t="shared" si="40"/>
        <v>0</v>
      </c>
      <c r="W87" s="9">
        <f t="shared" si="33"/>
        <v>0</v>
      </c>
      <c r="X87" s="22">
        <f t="shared" si="32"/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s="21" customFormat="1">
      <c r="A88" s="83" t="s">
        <v>2285</v>
      </c>
      <c r="B88" s="95" t="s">
        <v>263</v>
      </c>
      <c r="C88" s="96">
        <v>1875</v>
      </c>
      <c r="D88" s="95" t="s">
        <v>265</v>
      </c>
      <c r="E88" s="116" t="str">
        <f>VLOOKUP($C88,'2022-23 School Level AAFTE'!$C:$X,8,FALSE)</f>
        <v>No</v>
      </c>
      <c r="F88" s="103">
        <f>VLOOKUP($C88,'2022-23 School Level AAFTE'!$C:$I,7,FALSE)</f>
        <v>999.2</v>
      </c>
      <c r="G88" s="106">
        <f>IFERROR(IF(E88= "yes",VLOOKUP(C88,Summary!$B:$I,5,0),0),0)</f>
        <v>0</v>
      </c>
      <c r="H88" s="105">
        <f t="shared" si="31"/>
        <v>0</v>
      </c>
      <c r="I88" s="168">
        <f>VLOOKUP($A88,'2023-24 Salary &amp; Benefits'!$A:$I,3,FALSE)</f>
        <v>1.06</v>
      </c>
      <c r="J88" s="168">
        <f>VLOOKUP($A88,'2023-24 Salary &amp; Benefits'!$A:$I,4,FALSE)</f>
        <v>1.1000000000000001</v>
      </c>
      <c r="K88" s="155">
        <f t="shared" si="34"/>
        <v>0</v>
      </c>
      <c r="L88" s="154">
        <f t="shared" si="35"/>
        <v>0</v>
      </c>
      <c r="M88" s="156">
        <f>'2023-24 Salary &amp; Benefits'!$E$6</f>
        <v>72728</v>
      </c>
      <c r="N88" s="156">
        <f>'2023-24 Salary &amp; Benefits'!$F$6</f>
        <v>75419</v>
      </c>
      <c r="O88" s="9">
        <f t="shared" si="36"/>
        <v>0</v>
      </c>
      <c r="P88" s="9">
        <f t="shared" si="37"/>
        <v>0</v>
      </c>
      <c r="Q88" s="9">
        <f>'2023-24 Salary &amp; Benefits'!G$6</f>
        <v>13464</v>
      </c>
      <c r="R88" s="157">
        <f>'2023-24 Salary &amp; Benefits'!H$6</f>
        <v>0.1797</v>
      </c>
      <c r="S88" s="157">
        <f>'2023-24 Salary &amp; Benefits'!I$6</f>
        <v>0.17330000000000001</v>
      </c>
      <c r="T88" s="9">
        <f t="shared" si="38"/>
        <v>0</v>
      </c>
      <c r="U88" s="9">
        <f t="shared" si="39"/>
        <v>0</v>
      </c>
      <c r="V88" s="9">
        <f t="shared" si="40"/>
        <v>0</v>
      </c>
      <c r="W88" s="9">
        <f t="shared" si="33"/>
        <v>0</v>
      </c>
      <c r="X88" s="22">
        <f t="shared" si="32"/>
        <v>0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s="21" customFormat="1">
      <c r="A89" s="83" t="s">
        <v>2285</v>
      </c>
      <c r="B89" s="95" t="s">
        <v>263</v>
      </c>
      <c r="C89" s="96">
        <v>3545</v>
      </c>
      <c r="D89" s="95" t="s">
        <v>270</v>
      </c>
      <c r="E89" s="116" t="str">
        <f>VLOOKUP($C89,'2022-23 School Level AAFTE'!$C:$X,8,FALSE)</f>
        <v>No</v>
      </c>
      <c r="F89" s="103">
        <f>VLOOKUP($C89,'2022-23 School Level AAFTE'!$C:$I,7,FALSE)</f>
        <v>750.81</v>
      </c>
      <c r="G89" s="106">
        <f>IFERROR(IF(E89= "yes",VLOOKUP(C89,Summary!$B:$I,5,0),0),0)</f>
        <v>0</v>
      </c>
      <c r="H89" s="105">
        <f t="shared" si="31"/>
        <v>0</v>
      </c>
      <c r="I89" s="168">
        <f>VLOOKUP($A89,'2023-24 Salary &amp; Benefits'!$A:$I,3,FALSE)</f>
        <v>1.06</v>
      </c>
      <c r="J89" s="168">
        <f>VLOOKUP($A89,'2023-24 Salary &amp; Benefits'!$A:$I,4,FALSE)</f>
        <v>1.1000000000000001</v>
      </c>
      <c r="K89" s="155">
        <f t="shared" si="34"/>
        <v>0</v>
      </c>
      <c r="L89" s="154">
        <f t="shared" si="35"/>
        <v>0</v>
      </c>
      <c r="M89" s="156">
        <f>'2023-24 Salary &amp; Benefits'!$E$6</f>
        <v>72728</v>
      </c>
      <c r="N89" s="156">
        <f>'2023-24 Salary &amp; Benefits'!$F$6</f>
        <v>75419</v>
      </c>
      <c r="O89" s="9">
        <f t="shared" si="36"/>
        <v>0</v>
      </c>
      <c r="P89" s="9">
        <f t="shared" si="37"/>
        <v>0</v>
      </c>
      <c r="Q89" s="9">
        <f>'2023-24 Salary &amp; Benefits'!G$6</f>
        <v>13464</v>
      </c>
      <c r="R89" s="157">
        <f>'2023-24 Salary &amp; Benefits'!H$6</f>
        <v>0.1797</v>
      </c>
      <c r="S89" s="157">
        <f>'2023-24 Salary &amp; Benefits'!I$6</f>
        <v>0.17330000000000001</v>
      </c>
      <c r="T89" s="9">
        <f t="shared" si="38"/>
        <v>0</v>
      </c>
      <c r="U89" s="9">
        <f t="shared" si="39"/>
        <v>0</v>
      </c>
      <c r="V89" s="9">
        <f t="shared" si="40"/>
        <v>0</v>
      </c>
      <c r="W89" s="9">
        <f t="shared" si="33"/>
        <v>0</v>
      </c>
      <c r="X89" s="22">
        <f t="shared" si="32"/>
        <v>0</v>
      </c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s="21" customFormat="1">
      <c r="A90" s="83" t="s">
        <v>2285</v>
      </c>
      <c r="B90" s="95" t="s">
        <v>263</v>
      </c>
      <c r="C90" s="96">
        <v>4144</v>
      </c>
      <c r="D90" s="95" t="s">
        <v>3127</v>
      </c>
      <c r="E90" s="116" t="str">
        <f>VLOOKUP($C90,'2022-23 School Level AAFTE'!$C:$X,8,FALSE)</f>
        <v>No</v>
      </c>
      <c r="F90" s="103">
        <f>VLOOKUP($C90,'2022-23 School Level AAFTE'!$C:$I,7,FALSE)</f>
        <v>507.48</v>
      </c>
      <c r="G90" s="106">
        <f>IFERROR(IF(E90= "yes",VLOOKUP(C90,Summary!$B:$I,5,0),0),0)</f>
        <v>0</v>
      </c>
      <c r="H90" s="105">
        <f t="shared" si="31"/>
        <v>0</v>
      </c>
      <c r="I90" s="168">
        <f>VLOOKUP($A90,'2023-24 Salary &amp; Benefits'!$A:$I,3,FALSE)</f>
        <v>1.06</v>
      </c>
      <c r="J90" s="168">
        <f>VLOOKUP($A90,'2023-24 Salary &amp; Benefits'!$A:$I,4,FALSE)</f>
        <v>1.1000000000000001</v>
      </c>
      <c r="K90" s="155">
        <f t="shared" si="34"/>
        <v>0</v>
      </c>
      <c r="L90" s="154">
        <f t="shared" si="35"/>
        <v>0</v>
      </c>
      <c r="M90" s="156">
        <f>'2023-24 Salary &amp; Benefits'!$E$6</f>
        <v>72728</v>
      </c>
      <c r="N90" s="156">
        <f>'2023-24 Salary &amp; Benefits'!$F$6</f>
        <v>75419</v>
      </c>
      <c r="O90" s="9">
        <f t="shared" si="36"/>
        <v>0</v>
      </c>
      <c r="P90" s="9">
        <f t="shared" si="37"/>
        <v>0</v>
      </c>
      <c r="Q90" s="9">
        <f>'2023-24 Salary &amp; Benefits'!G$6</f>
        <v>13464</v>
      </c>
      <c r="R90" s="157">
        <f>'2023-24 Salary &amp; Benefits'!H$6</f>
        <v>0.1797</v>
      </c>
      <c r="S90" s="157">
        <f>'2023-24 Salary &amp; Benefits'!I$6</f>
        <v>0.17330000000000001</v>
      </c>
      <c r="T90" s="9">
        <f t="shared" si="38"/>
        <v>0</v>
      </c>
      <c r="U90" s="9">
        <f t="shared" si="39"/>
        <v>0</v>
      </c>
      <c r="V90" s="9">
        <f t="shared" si="40"/>
        <v>0</v>
      </c>
      <c r="W90" s="9">
        <f t="shared" si="33"/>
        <v>0</v>
      </c>
      <c r="X90" s="22">
        <f t="shared" si="32"/>
        <v>0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s="21" customFormat="1">
      <c r="A91" s="83" t="s">
        <v>2285</v>
      </c>
      <c r="B91" s="95" t="s">
        <v>263</v>
      </c>
      <c r="C91" s="96">
        <v>5360</v>
      </c>
      <c r="D91" s="95" t="s">
        <v>281</v>
      </c>
      <c r="E91" s="116" t="str">
        <f>VLOOKUP($C91,'2022-23 School Level AAFTE'!$C:$X,8,FALSE)</f>
        <v>No</v>
      </c>
      <c r="F91" s="103">
        <f>VLOOKUP($C91,'2022-23 School Level AAFTE'!$C:$I,7,FALSE)</f>
        <v>19.57</v>
      </c>
      <c r="G91" s="106">
        <f>IFERROR(IF(E91= "yes",VLOOKUP(C91,Summary!$B:$I,5,0),0),0)</f>
        <v>0</v>
      </c>
      <c r="H91" s="105">
        <f t="shared" si="31"/>
        <v>0</v>
      </c>
      <c r="I91" s="168">
        <f>VLOOKUP($A91,'2023-24 Salary &amp; Benefits'!$A:$I,3,FALSE)</f>
        <v>1.06</v>
      </c>
      <c r="J91" s="168">
        <f>VLOOKUP($A91,'2023-24 Salary &amp; Benefits'!$A:$I,4,FALSE)</f>
        <v>1.1000000000000001</v>
      </c>
      <c r="K91" s="155">
        <f t="shared" si="34"/>
        <v>0</v>
      </c>
      <c r="L91" s="154">
        <f t="shared" si="35"/>
        <v>0</v>
      </c>
      <c r="M91" s="156">
        <f>'2023-24 Salary &amp; Benefits'!$E$6</f>
        <v>72728</v>
      </c>
      <c r="N91" s="156">
        <f>'2023-24 Salary &amp; Benefits'!$F$6</f>
        <v>75419</v>
      </c>
      <c r="O91" s="9">
        <f t="shared" si="36"/>
        <v>0</v>
      </c>
      <c r="P91" s="9">
        <f t="shared" si="37"/>
        <v>0</v>
      </c>
      <c r="Q91" s="9">
        <f>'2023-24 Salary &amp; Benefits'!G$6</f>
        <v>13464</v>
      </c>
      <c r="R91" s="157">
        <f>'2023-24 Salary &amp; Benefits'!H$6</f>
        <v>0.1797</v>
      </c>
      <c r="S91" s="157">
        <f>'2023-24 Salary &amp; Benefits'!I$6</f>
        <v>0.17330000000000001</v>
      </c>
      <c r="T91" s="9">
        <f t="shared" si="38"/>
        <v>0</v>
      </c>
      <c r="U91" s="9">
        <f t="shared" si="39"/>
        <v>0</v>
      </c>
      <c r="V91" s="9">
        <f t="shared" si="40"/>
        <v>0</v>
      </c>
      <c r="W91" s="9">
        <f t="shared" si="33"/>
        <v>0</v>
      </c>
      <c r="X91" s="22">
        <f t="shared" si="32"/>
        <v>0</v>
      </c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s="21" customFormat="1">
      <c r="A92" s="83" t="s">
        <v>2285</v>
      </c>
      <c r="B92" s="95" t="s">
        <v>263</v>
      </c>
      <c r="C92" s="96">
        <v>3997</v>
      </c>
      <c r="D92" s="95" t="s">
        <v>272</v>
      </c>
      <c r="E92" s="116" t="str">
        <f>VLOOKUP($C92,'2022-23 School Level AAFTE'!$C:$X,8,FALSE)</f>
        <v>No</v>
      </c>
      <c r="F92" s="103">
        <f>VLOOKUP($C92,'2022-23 School Level AAFTE'!$C:$I,7,FALSE)</f>
        <v>396.08</v>
      </c>
      <c r="G92" s="106">
        <f>IFERROR(IF(E92= "yes",VLOOKUP(C92,Summary!$B:$I,5,0),0),0)</f>
        <v>0</v>
      </c>
      <c r="H92" s="105">
        <f t="shared" si="31"/>
        <v>0</v>
      </c>
      <c r="I92" s="168">
        <f>VLOOKUP($A92,'2023-24 Salary &amp; Benefits'!$A:$I,3,FALSE)</f>
        <v>1.06</v>
      </c>
      <c r="J92" s="168">
        <f>VLOOKUP($A92,'2023-24 Salary &amp; Benefits'!$A:$I,4,FALSE)</f>
        <v>1.1000000000000001</v>
      </c>
      <c r="K92" s="155">
        <f t="shared" si="34"/>
        <v>0</v>
      </c>
      <c r="L92" s="154">
        <f t="shared" si="35"/>
        <v>0</v>
      </c>
      <c r="M92" s="156">
        <f>'2023-24 Salary &amp; Benefits'!$E$6</f>
        <v>72728</v>
      </c>
      <c r="N92" s="156">
        <f>'2023-24 Salary &amp; Benefits'!$F$6</f>
        <v>75419</v>
      </c>
      <c r="O92" s="9">
        <f t="shared" si="36"/>
        <v>0</v>
      </c>
      <c r="P92" s="9">
        <f t="shared" si="37"/>
        <v>0</v>
      </c>
      <c r="Q92" s="9">
        <f>'2023-24 Salary &amp; Benefits'!G$6</f>
        <v>13464</v>
      </c>
      <c r="R92" s="157">
        <f>'2023-24 Salary &amp; Benefits'!H$6</f>
        <v>0.1797</v>
      </c>
      <c r="S92" s="157">
        <f>'2023-24 Salary &amp; Benefits'!I$6</f>
        <v>0.17330000000000001</v>
      </c>
      <c r="T92" s="9">
        <f t="shared" si="38"/>
        <v>0</v>
      </c>
      <c r="U92" s="9">
        <f t="shared" si="39"/>
        <v>0</v>
      </c>
      <c r="V92" s="9">
        <f t="shared" si="40"/>
        <v>0</v>
      </c>
      <c r="W92" s="9">
        <f t="shared" si="33"/>
        <v>0</v>
      </c>
      <c r="X92" s="22">
        <f t="shared" si="32"/>
        <v>0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s="21" customFormat="1">
      <c r="A93" s="83" t="s">
        <v>2285</v>
      </c>
      <c r="B93" s="95" t="s">
        <v>263</v>
      </c>
      <c r="C93" s="96">
        <v>3996</v>
      </c>
      <c r="D93" s="95" t="s">
        <v>271</v>
      </c>
      <c r="E93" s="116" t="str">
        <f>VLOOKUP($C93,'2022-23 School Level AAFTE'!$C:$X,8,FALSE)</f>
        <v>No</v>
      </c>
      <c r="F93" s="103">
        <f>VLOOKUP($C93,'2022-23 School Level AAFTE'!$C:$I,7,FALSE)</f>
        <v>547.87</v>
      </c>
      <c r="G93" s="106">
        <f>IFERROR(IF(E93= "yes",VLOOKUP(C93,Summary!$B:$I,5,0),0),0)</f>
        <v>0</v>
      </c>
      <c r="H93" s="105">
        <f t="shared" si="31"/>
        <v>0</v>
      </c>
      <c r="I93" s="168">
        <f>VLOOKUP($A93,'2023-24 Salary &amp; Benefits'!$A:$I,3,FALSE)</f>
        <v>1.06</v>
      </c>
      <c r="J93" s="168">
        <f>VLOOKUP($A93,'2023-24 Salary &amp; Benefits'!$A:$I,4,FALSE)</f>
        <v>1.1000000000000001</v>
      </c>
      <c r="K93" s="155">
        <f t="shared" si="34"/>
        <v>0</v>
      </c>
      <c r="L93" s="154">
        <f t="shared" si="35"/>
        <v>0</v>
      </c>
      <c r="M93" s="156">
        <f>'2023-24 Salary &amp; Benefits'!$E$6</f>
        <v>72728</v>
      </c>
      <c r="N93" s="156">
        <f>'2023-24 Salary &amp; Benefits'!$F$6</f>
        <v>75419</v>
      </c>
      <c r="O93" s="9">
        <f t="shared" si="36"/>
        <v>0</v>
      </c>
      <c r="P93" s="9">
        <f t="shared" si="37"/>
        <v>0</v>
      </c>
      <c r="Q93" s="9">
        <f>'2023-24 Salary &amp; Benefits'!G$6</f>
        <v>13464</v>
      </c>
      <c r="R93" s="157">
        <f>'2023-24 Salary &amp; Benefits'!H$6</f>
        <v>0.1797</v>
      </c>
      <c r="S93" s="157">
        <f>'2023-24 Salary &amp; Benefits'!I$6</f>
        <v>0.17330000000000001</v>
      </c>
      <c r="T93" s="9">
        <f t="shared" si="38"/>
        <v>0</v>
      </c>
      <c r="U93" s="9">
        <f t="shared" si="39"/>
        <v>0</v>
      </c>
      <c r="V93" s="9">
        <f t="shared" si="40"/>
        <v>0</v>
      </c>
      <c r="W93" s="9">
        <f t="shared" si="33"/>
        <v>0</v>
      </c>
      <c r="X93" s="22">
        <f t="shared" si="32"/>
        <v>0</v>
      </c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s="21" customFormat="1">
      <c r="A94" s="83" t="s">
        <v>2285</v>
      </c>
      <c r="B94" s="95" t="s">
        <v>263</v>
      </c>
      <c r="C94" s="96">
        <v>4104</v>
      </c>
      <c r="D94" s="95" t="s">
        <v>273</v>
      </c>
      <c r="E94" s="116" t="str">
        <f>VLOOKUP($C94,'2022-23 School Level AAFTE'!$C:$X,8,FALSE)</f>
        <v>No</v>
      </c>
      <c r="F94" s="103">
        <f>VLOOKUP($C94,'2022-23 School Level AAFTE'!$C:$I,7,FALSE)</f>
        <v>1549.19</v>
      </c>
      <c r="G94" s="106">
        <f>IFERROR(IF(E94= "yes",VLOOKUP(C94,Summary!$B:$I,5,0),0),0)</f>
        <v>0</v>
      </c>
      <c r="H94" s="104">
        <f t="shared" si="31"/>
        <v>0</v>
      </c>
      <c r="I94" s="168">
        <f>VLOOKUP($A94,'2023-24 Salary &amp; Benefits'!$A:$I,3,FALSE)</f>
        <v>1.06</v>
      </c>
      <c r="J94" s="168">
        <f>VLOOKUP($A94,'2023-24 Salary &amp; Benefits'!$A:$I,4,FALSE)</f>
        <v>1.1000000000000001</v>
      </c>
      <c r="K94" s="155">
        <f t="shared" si="34"/>
        <v>0</v>
      </c>
      <c r="L94" s="154">
        <f t="shared" si="35"/>
        <v>0</v>
      </c>
      <c r="M94" s="156">
        <f>'2023-24 Salary &amp; Benefits'!$E$6</f>
        <v>72728</v>
      </c>
      <c r="N94" s="156">
        <f>'2023-24 Salary &amp; Benefits'!$F$6</f>
        <v>75419</v>
      </c>
      <c r="O94" s="9">
        <f t="shared" si="36"/>
        <v>0</v>
      </c>
      <c r="P94" s="9">
        <f t="shared" si="37"/>
        <v>0</v>
      </c>
      <c r="Q94" s="9">
        <f>'2023-24 Salary &amp; Benefits'!G$6</f>
        <v>13464</v>
      </c>
      <c r="R94" s="157">
        <f>'2023-24 Salary &amp; Benefits'!H$6</f>
        <v>0.1797</v>
      </c>
      <c r="S94" s="157">
        <f>'2023-24 Salary &amp; Benefits'!I$6</f>
        <v>0.17330000000000001</v>
      </c>
      <c r="T94" s="9">
        <f t="shared" si="38"/>
        <v>0</v>
      </c>
      <c r="U94" s="9">
        <f t="shared" si="39"/>
        <v>0</v>
      </c>
      <c r="V94" s="9">
        <f t="shared" si="40"/>
        <v>0</v>
      </c>
      <c r="W94" s="9">
        <f t="shared" si="33"/>
        <v>0</v>
      </c>
      <c r="X94" s="22">
        <f t="shared" si="32"/>
        <v>0</v>
      </c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s="21" customFormat="1">
      <c r="A95" s="83" t="s">
        <v>2285</v>
      </c>
      <c r="B95" s="95" t="s">
        <v>263</v>
      </c>
      <c r="C95" s="96">
        <v>4450</v>
      </c>
      <c r="D95" s="95" t="s">
        <v>275</v>
      </c>
      <c r="E95" s="116" t="str">
        <f>VLOOKUP($C95,'2022-23 School Level AAFTE'!$C:$X,8,FALSE)</f>
        <v>No</v>
      </c>
      <c r="F95" s="103">
        <f>VLOOKUP($C95,'2022-23 School Level AAFTE'!$C:$I,7,FALSE)</f>
        <v>263.89999999999998</v>
      </c>
      <c r="G95" s="106">
        <f>IFERROR(IF(E95= "yes",VLOOKUP(C95,Summary!$B:$I,5,0),0),0)</f>
        <v>0</v>
      </c>
      <c r="H95" s="105">
        <f t="shared" si="31"/>
        <v>0</v>
      </c>
      <c r="I95" s="168">
        <f>VLOOKUP($A95,'2023-24 Salary &amp; Benefits'!$A:$I,3,FALSE)</f>
        <v>1.06</v>
      </c>
      <c r="J95" s="168">
        <f>VLOOKUP($A95,'2023-24 Salary &amp; Benefits'!$A:$I,4,FALSE)</f>
        <v>1.1000000000000001</v>
      </c>
      <c r="K95" s="155">
        <f t="shared" si="34"/>
        <v>0</v>
      </c>
      <c r="L95" s="154">
        <f t="shared" si="35"/>
        <v>0</v>
      </c>
      <c r="M95" s="156">
        <f>'2023-24 Salary &amp; Benefits'!$E$6</f>
        <v>72728</v>
      </c>
      <c r="N95" s="156">
        <f>'2023-24 Salary &amp; Benefits'!$F$6</f>
        <v>75419</v>
      </c>
      <c r="O95" s="9">
        <f t="shared" si="36"/>
        <v>0</v>
      </c>
      <c r="P95" s="9">
        <f t="shared" si="37"/>
        <v>0</v>
      </c>
      <c r="Q95" s="9">
        <f>'2023-24 Salary &amp; Benefits'!G$6</f>
        <v>13464</v>
      </c>
      <c r="R95" s="157">
        <f>'2023-24 Salary &amp; Benefits'!H$6</f>
        <v>0.1797</v>
      </c>
      <c r="S95" s="157">
        <f>'2023-24 Salary &amp; Benefits'!I$6</f>
        <v>0.17330000000000001</v>
      </c>
      <c r="T95" s="9">
        <f t="shared" si="38"/>
        <v>0</v>
      </c>
      <c r="U95" s="9">
        <f t="shared" si="39"/>
        <v>0</v>
      </c>
      <c r="V95" s="9">
        <f t="shared" si="40"/>
        <v>0</v>
      </c>
      <c r="W95" s="9">
        <f t="shared" si="33"/>
        <v>0</v>
      </c>
      <c r="X95" s="22">
        <f t="shared" si="32"/>
        <v>0</v>
      </c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s="21" customFormat="1">
      <c r="A96" s="83" t="s">
        <v>2285</v>
      </c>
      <c r="B96" s="95" t="s">
        <v>263</v>
      </c>
      <c r="C96" s="96">
        <v>5131</v>
      </c>
      <c r="D96" s="95" t="s">
        <v>278</v>
      </c>
      <c r="E96" s="116" t="str">
        <f>VLOOKUP($C96,'2022-23 School Level AAFTE'!$C:$X,8,FALSE)</f>
        <v>No</v>
      </c>
      <c r="F96" s="103">
        <f>VLOOKUP($C96,'2022-23 School Level AAFTE'!$C:$I,7,FALSE)</f>
        <v>459.17</v>
      </c>
      <c r="G96" s="106">
        <f>IFERROR(IF(E96= "yes",VLOOKUP(C96,Summary!$B:$I,5,0),0),0)</f>
        <v>0</v>
      </c>
      <c r="H96" s="105">
        <f t="shared" si="31"/>
        <v>0</v>
      </c>
      <c r="I96" s="168">
        <f>VLOOKUP($A96,'2023-24 Salary &amp; Benefits'!$A:$I,3,FALSE)</f>
        <v>1.06</v>
      </c>
      <c r="J96" s="168">
        <f>VLOOKUP($A96,'2023-24 Salary &amp; Benefits'!$A:$I,4,FALSE)</f>
        <v>1.1000000000000001</v>
      </c>
      <c r="K96" s="155">
        <f t="shared" si="34"/>
        <v>0</v>
      </c>
      <c r="L96" s="154">
        <f t="shared" si="35"/>
        <v>0</v>
      </c>
      <c r="M96" s="156">
        <f>'2023-24 Salary &amp; Benefits'!$E$6</f>
        <v>72728</v>
      </c>
      <c r="N96" s="156">
        <f>'2023-24 Salary &amp; Benefits'!$F$6</f>
        <v>75419</v>
      </c>
      <c r="O96" s="9">
        <f t="shared" si="36"/>
        <v>0</v>
      </c>
      <c r="P96" s="9">
        <f t="shared" si="37"/>
        <v>0</v>
      </c>
      <c r="Q96" s="9">
        <f>'2023-24 Salary &amp; Benefits'!G$6</f>
        <v>13464</v>
      </c>
      <c r="R96" s="157">
        <f>'2023-24 Salary &amp; Benefits'!H$6</f>
        <v>0.1797</v>
      </c>
      <c r="S96" s="157">
        <f>'2023-24 Salary &amp; Benefits'!I$6</f>
        <v>0.17330000000000001</v>
      </c>
      <c r="T96" s="9">
        <f t="shared" si="38"/>
        <v>0</v>
      </c>
      <c r="U96" s="9">
        <f t="shared" si="39"/>
        <v>0</v>
      </c>
      <c r="V96" s="9">
        <f t="shared" si="40"/>
        <v>0</v>
      </c>
      <c r="W96" s="9">
        <f t="shared" si="33"/>
        <v>0</v>
      </c>
      <c r="X96" s="22">
        <f t="shared" si="32"/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s="21" customFormat="1">
      <c r="A97" s="83" t="s">
        <v>2285</v>
      </c>
      <c r="B97" s="95" t="s">
        <v>263</v>
      </c>
      <c r="C97" s="96">
        <v>5132</v>
      </c>
      <c r="D97" s="95" t="s">
        <v>279</v>
      </c>
      <c r="E97" s="116" t="str">
        <f>VLOOKUP($C97,'2022-23 School Level AAFTE'!$C:$X,8,FALSE)</f>
        <v>No</v>
      </c>
      <c r="F97" s="103">
        <f>VLOOKUP($C97,'2022-23 School Level AAFTE'!$C:$I,7,FALSE)</f>
        <v>512.75</v>
      </c>
      <c r="G97" s="106">
        <f>IFERROR(IF(E97= "yes",VLOOKUP(C97,Summary!$B:$I,5,0),0),0)</f>
        <v>0</v>
      </c>
      <c r="H97" s="105">
        <f t="shared" si="31"/>
        <v>0</v>
      </c>
      <c r="I97" s="168">
        <f>VLOOKUP($A97,'2023-24 Salary &amp; Benefits'!$A:$I,3,FALSE)</f>
        <v>1.06</v>
      </c>
      <c r="J97" s="168">
        <f>VLOOKUP($A97,'2023-24 Salary &amp; Benefits'!$A:$I,4,FALSE)</f>
        <v>1.1000000000000001</v>
      </c>
      <c r="K97" s="155">
        <f t="shared" si="34"/>
        <v>0</v>
      </c>
      <c r="L97" s="154">
        <f t="shared" si="35"/>
        <v>0</v>
      </c>
      <c r="M97" s="156">
        <f>'2023-24 Salary &amp; Benefits'!$E$6</f>
        <v>72728</v>
      </c>
      <c r="N97" s="156">
        <f>'2023-24 Salary &amp; Benefits'!$F$6</f>
        <v>75419</v>
      </c>
      <c r="O97" s="9">
        <f t="shared" si="36"/>
        <v>0</v>
      </c>
      <c r="P97" s="9">
        <f t="shared" si="37"/>
        <v>0</v>
      </c>
      <c r="Q97" s="9">
        <f>'2023-24 Salary &amp; Benefits'!G$6</f>
        <v>13464</v>
      </c>
      <c r="R97" s="157">
        <f>'2023-24 Salary &amp; Benefits'!H$6</f>
        <v>0.1797</v>
      </c>
      <c r="S97" s="157">
        <f>'2023-24 Salary &amp; Benefits'!I$6</f>
        <v>0.17330000000000001</v>
      </c>
      <c r="T97" s="9">
        <f t="shared" si="38"/>
        <v>0</v>
      </c>
      <c r="U97" s="9">
        <f t="shared" si="39"/>
        <v>0</v>
      </c>
      <c r="V97" s="9">
        <f t="shared" si="40"/>
        <v>0</v>
      </c>
      <c r="W97" s="9">
        <f t="shared" si="33"/>
        <v>0</v>
      </c>
      <c r="X97" s="22">
        <f t="shared" si="32"/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s="21" customFormat="1">
      <c r="A98" s="83" t="s">
        <v>2285</v>
      </c>
      <c r="B98" s="95" t="s">
        <v>263</v>
      </c>
      <c r="C98" s="96">
        <v>2910</v>
      </c>
      <c r="D98" s="95" t="s">
        <v>268</v>
      </c>
      <c r="E98" s="116" t="str">
        <f>VLOOKUP($C98,'2022-23 School Level AAFTE'!$C:$X,8,FALSE)</f>
        <v>No</v>
      </c>
      <c r="F98" s="103">
        <f>VLOOKUP($C98,'2022-23 School Level AAFTE'!$C:$I,7,FALSE)</f>
        <v>727.18</v>
      </c>
      <c r="G98" s="106">
        <f>IFERROR(IF(E98= "yes",VLOOKUP(C98,Summary!$B:$I,5,0),0),0)</f>
        <v>0</v>
      </c>
      <c r="H98" s="105">
        <f t="shared" si="31"/>
        <v>0</v>
      </c>
      <c r="I98" s="168">
        <f>VLOOKUP($A98,'2023-24 Salary &amp; Benefits'!$A:$I,3,FALSE)</f>
        <v>1.06</v>
      </c>
      <c r="J98" s="168">
        <f>VLOOKUP($A98,'2023-24 Salary &amp; Benefits'!$A:$I,4,FALSE)</f>
        <v>1.1000000000000001</v>
      </c>
      <c r="K98" s="155">
        <f t="shared" si="34"/>
        <v>0</v>
      </c>
      <c r="L98" s="154">
        <f t="shared" si="35"/>
        <v>0</v>
      </c>
      <c r="M98" s="156">
        <f>'2023-24 Salary &amp; Benefits'!$E$6</f>
        <v>72728</v>
      </c>
      <c r="N98" s="156">
        <f>'2023-24 Salary &amp; Benefits'!$F$6</f>
        <v>75419</v>
      </c>
      <c r="O98" s="9">
        <f t="shared" si="36"/>
        <v>0</v>
      </c>
      <c r="P98" s="9">
        <f t="shared" si="37"/>
        <v>0</v>
      </c>
      <c r="Q98" s="9">
        <f>'2023-24 Salary &amp; Benefits'!G$6</f>
        <v>13464</v>
      </c>
      <c r="R98" s="157">
        <f>'2023-24 Salary &amp; Benefits'!H$6</f>
        <v>0.1797</v>
      </c>
      <c r="S98" s="157">
        <f>'2023-24 Salary &amp; Benefits'!I$6</f>
        <v>0.17330000000000001</v>
      </c>
      <c r="T98" s="9">
        <f t="shared" si="38"/>
        <v>0</v>
      </c>
      <c r="U98" s="9">
        <f t="shared" si="39"/>
        <v>0</v>
      </c>
      <c r="V98" s="9">
        <f t="shared" si="40"/>
        <v>0</v>
      </c>
      <c r="W98" s="9">
        <f t="shared" si="33"/>
        <v>0</v>
      </c>
      <c r="X98" s="22">
        <f t="shared" si="32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s="21" customFormat="1">
      <c r="A99" s="83" t="s">
        <v>2351</v>
      </c>
      <c r="B99" s="95" t="s">
        <v>761</v>
      </c>
      <c r="C99" s="96">
        <v>3633</v>
      </c>
      <c r="D99" s="95" t="s">
        <v>781</v>
      </c>
      <c r="E99" s="116" t="str">
        <f>VLOOKUP($C99,'2022-23 School Level AAFTE'!$C:$X,8,FALSE)</f>
        <v>No</v>
      </c>
      <c r="F99" s="103">
        <f>VLOOKUP($C99,'2022-23 School Level AAFTE'!$C:$I,7,FALSE)</f>
        <v>286.43</v>
      </c>
      <c r="G99" s="106">
        <f>IFERROR(IF(E99= "yes",VLOOKUP(C99,Summary!$B:$I,5,0),0),0)</f>
        <v>0</v>
      </c>
      <c r="H99" s="105">
        <f t="shared" si="31"/>
        <v>0</v>
      </c>
      <c r="I99" s="168">
        <f>VLOOKUP($A99,'2023-24 Salary &amp; Benefits'!$A:$I,3,FALSE)</f>
        <v>1.18</v>
      </c>
      <c r="J99" s="168">
        <f>VLOOKUP($A99,'2023-24 Salary &amp; Benefits'!$A:$I,4,FALSE)</f>
        <v>1.18</v>
      </c>
      <c r="K99" s="155">
        <f t="shared" si="34"/>
        <v>0</v>
      </c>
      <c r="L99" s="154">
        <f t="shared" si="35"/>
        <v>0</v>
      </c>
      <c r="M99" s="156">
        <f>'2023-24 Salary &amp; Benefits'!$E$6</f>
        <v>72728</v>
      </c>
      <c r="N99" s="156">
        <f>'2023-24 Salary &amp; Benefits'!$F$6</f>
        <v>75419</v>
      </c>
      <c r="O99" s="9">
        <f t="shared" si="36"/>
        <v>0</v>
      </c>
      <c r="P99" s="9">
        <f t="shared" si="37"/>
        <v>0</v>
      </c>
      <c r="Q99" s="9">
        <f>'2023-24 Salary &amp; Benefits'!G$6</f>
        <v>13464</v>
      </c>
      <c r="R99" s="157">
        <f>'2023-24 Salary &amp; Benefits'!H$6</f>
        <v>0.1797</v>
      </c>
      <c r="S99" s="157">
        <f>'2023-24 Salary &amp; Benefits'!I$6</f>
        <v>0.17330000000000001</v>
      </c>
      <c r="T99" s="9">
        <f t="shared" si="38"/>
        <v>0</v>
      </c>
      <c r="U99" s="9">
        <f t="shared" si="39"/>
        <v>0</v>
      </c>
      <c r="V99" s="9">
        <f t="shared" si="40"/>
        <v>0</v>
      </c>
      <c r="W99" s="9">
        <f t="shared" si="33"/>
        <v>0</v>
      </c>
      <c r="X99" s="22">
        <f t="shared" si="32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s="21" customFormat="1">
      <c r="A100" s="83" t="s">
        <v>2351</v>
      </c>
      <c r="B100" s="95" t="s">
        <v>761</v>
      </c>
      <c r="C100" s="96">
        <v>5240</v>
      </c>
      <c r="D100" s="95" t="s">
        <v>786</v>
      </c>
      <c r="E100" s="116" t="str">
        <f>VLOOKUP($C100,'2022-23 School Level AAFTE'!$C:$X,8,FALSE)</f>
        <v>No</v>
      </c>
      <c r="F100" s="103">
        <f>VLOOKUP($C100,'2022-23 School Level AAFTE'!$C:$I,7,FALSE)</f>
        <v>392.01</v>
      </c>
      <c r="G100" s="106">
        <f>IFERROR(IF(E100= "yes",VLOOKUP(C100,Summary!$B:$I,5,0),0),0)</f>
        <v>0</v>
      </c>
      <c r="H100" s="105">
        <f t="shared" si="31"/>
        <v>0</v>
      </c>
      <c r="I100" s="168">
        <f>VLOOKUP($A100,'2023-24 Salary &amp; Benefits'!$A:$I,3,FALSE)</f>
        <v>1.18</v>
      </c>
      <c r="J100" s="168">
        <f>VLOOKUP($A100,'2023-24 Salary &amp; Benefits'!$A:$I,4,FALSE)</f>
        <v>1.18</v>
      </c>
      <c r="K100" s="155">
        <f t="shared" si="34"/>
        <v>0</v>
      </c>
      <c r="L100" s="154">
        <f t="shared" si="35"/>
        <v>0</v>
      </c>
      <c r="M100" s="156">
        <f>'2023-24 Salary &amp; Benefits'!$E$6</f>
        <v>72728</v>
      </c>
      <c r="N100" s="156">
        <f>'2023-24 Salary &amp; Benefits'!$F$6</f>
        <v>75419</v>
      </c>
      <c r="O100" s="9">
        <f t="shared" si="36"/>
        <v>0</v>
      </c>
      <c r="P100" s="9">
        <f t="shared" si="37"/>
        <v>0</v>
      </c>
      <c r="Q100" s="9">
        <f>'2023-24 Salary &amp; Benefits'!G$6</f>
        <v>13464</v>
      </c>
      <c r="R100" s="157">
        <f>'2023-24 Salary &amp; Benefits'!H$6</f>
        <v>0.1797</v>
      </c>
      <c r="S100" s="157">
        <f>'2023-24 Salary &amp; Benefits'!I$6</f>
        <v>0.17330000000000001</v>
      </c>
      <c r="T100" s="9">
        <f t="shared" si="38"/>
        <v>0</v>
      </c>
      <c r="U100" s="9">
        <f t="shared" si="39"/>
        <v>0</v>
      </c>
      <c r="V100" s="9">
        <f t="shared" si="40"/>
        <v>0</v>
      </c>
      <c r="W100" s="9">
        <f t="shared" si="33"/>
        <v>0</v>
      </c>
      <c r="X100" s="22">
        <f t="shared" si="32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s="21" customFormat="1">
      <c r="A101" s="83" t="s">
        <v>2351</v>
      </c>
      <c r="B101" s="95" t="s">
        <v>761</v>
      </c>
      <c r="C101" s="96">
        <v>5714</v>
      </c>
      <c r="D101" s="95" t="s">
        <v>3325</v>
      </c>
      <c r="E101" s="116" t="str">
        <f>VLOOKUP($C101,'2022-23 School Level AAFTE'!$C:$X,8,FALSE)</f>
        <v>No</v>
      </c>
      <c r="F101" s="103">
        <f>VLOOKUP($C101,'2022-23 School Level AAFTE'!$C:$I,7,FALSE)</f>
        <v>147.77000000000001</v>
      </c>
      <c r="G101" s="106">
        <f>IFERROR(IF(E101= "yes",VLOOKUP(C101,Summary!$B:$I,5,0),0),0)</f>
        <v>0</v>
      </c>
      <c r="H101" s="104">
        <f t="shared" si="31"/>
        <v>0</v>
      </c>
      <c r="I101" s="168">
        <f>VLOOKUP($A101,'2023-24 Salary &amp; Benefits'!$A:$I,3,FALSE)</f>
        <v>1.18</v>
      </c>
      <c r="J101" s="168">
        <f>VLOOKUP($A101,'2023-24 Salary &amp; Benefits'!$A:$I,4,FALSE)</f>
        <v>1.18</v>
      </c>
      <c r="K101" s="155">
        <f t="shared" si="34"/>
        <v>0</v>
      </c>
      <c r="L101" s="154">
        <f t="shared" si="35"/>
        <v>0</v>
      </c>
      <c r="M101" s="156">
        <f>'2023-24 Salary &amp; Benefits'!$E$6</f>
        <v>72728</v>
      </c>
      <c r="N101" s="156">
        <f>'2023-24 Salary &amp; Benefits'!$F$6</f>
        <v>75419</v>
      </c>
      <c r="O101" s="9">
        <f t="shared" si="36"/>
        <v>0</v>
      </c>
      <c r="P101" s="9">
        <f t="shared" si="37"/>
        <v>0</v>
      </c>
      <c r="Q101" s="9">
        <f>'2023-24 Salary &amp; Benefits'!G$6</f>
        <v>13464</v>
      </c>
      <c r="R101" s="157">
        <f>'2023-24 Salary &amp; Benefits'!H$6</f>
        <v>0.1797</v>
      </c>
      <c r="S101" s="157">
        <f>'2023-24 Salary &amp; Benefits'!I$6</f>
        <v>0.17330000000000001</v>
      </c>
      <c r="T101" s="9">
        <f t="shared" si="38"/>
        <v>0</v>
      </c>
      <c r="U101" s="9">
        <f t="shared" si="39"/>
        <v>0</v>
      </c>
      <c r="V101" s="9">
        <f t="shared" si="40"/>
        <v>0</v>
      </c>
      <c r="W101" s="9">
        <f t="shared" si="33"/>
        <v>0</v>
      </c>
      <c r="X101" s="22">
        <f t="shared" si="32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s="21" customFormat="1">
      <c r="A102" s="83" t="s">
        <v>2351</v>
      </c>
      <c r="B102" s="95" t="s">
        <v>761</v>
      </c>
      <c r="C102" s="96">
        <v>2701</v>
      </c>
      <c r="D102" s="95" t="s">
        <v>762</v>
      </c>
      <c r="E102" s="116" t="str">
        <f>VLOOKUP($C102,'2022-23 School Level AAFTE'!$C:$X,8,FALSE)</f>
        <v>No</v>
      </c>
      <c r="F102" s="103">
        <f>VLOOKUP($C102,'2022-23 School Level AAFTE'!$C:$I,7,FALSE)</f>
        <v>1517.78</v>
      </c>
      <c r="G102" s="106">
        <f>IFERROR(IF(E102= "yes",VLOOKUP(C102,Summary!$B:$I,5,0),0),0)</f>
        <v>0</v>
      </c>
      <c r="H102" s="104">
        <f t="shared" si="31"/>
        <v>0</v>
      </c>
      <c r="I102" s="168">
        <f>VLOOKUP($A102,'2023-24 Salary &amp; Benefits'!$A:$I,3,FALSE)</f>
        <v>1.18</v>
      </c>
      <c r="J102" s="168">
        <f>VLOOKUP($A102,'2023-24 Salary &amp; Benefits'!$A:$I,4,FALSE)</f>
        <v>1.18</v>
      </c>
      <c r="K102" s="155">
        <f t="shared" si="34"/>
        <v>0</v>
      </c>
      <c r="L102" s="154">
        <f t="shared" si="35"/>
        <v>0</v>
      </c>
      <c r="M102" s="156">
        <f>'2023-24 Salary &amp; Benefits'!$E$6</f>
        <v>72728</v>
      </c>
      <c r="N102" s="156">
        <f>'2023-24 Salary &amp; Benefits'!$F$6</f>
        <v>75419</v>
      </c>
      <c r="O102" s="9">
        <f t="shared" si="36"/>
        <v>0</v>
      </c>
      <c r="P102" s="9">
        <f t="shared" si="37"/>
        <v>0</v>
      </c>
      <c r="Q102" s="9">
        <f>'2023-24 Salary &amp; Benefits'!G$6</f>
        <v>13464</v>
      </c>
      <c r="R102" s="157">
        <f>'2023-24 Salary &amp; Benefits'!H$6</f>
        <v>0.1797</v>
      </c>
      <c r="S102" s="157">
        <f>'2023-24 Salary &amp; Benefits'!I$6</f>
        <v>0.17330000000000001</v>
      </c>
      <c r="T102" s="9">
        <f t="shared" si="38"/>
        <v>0</v>
      </c>
      <c r="U102" s="9">
        <f t="shared" si="39"/>
        <v>0</v>
      </c>
      <c r="V102" s="9">
        <f t="shared" si="40"/>
        <v>0</v>
      </c>
      <c r="W102" s="9">
        <f t="shared" si="33"/>
        <v>0</v>
      </c>
      <c r="X102" s="22">
        <f t="shared" si="32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21" customFormat="1">
      <c r="A103" s="83" t="s">
        <v>2351</v>
      </c>
      <c r="B103" s="95" t="s">
        <v>761</v>
      </c>
      <c r="C103" s="96">
        <v>3705</v>
      </c>
      <c r="D103" s="95" t="s">
        <v>783</v>
      </c>
      <c r="E103" s="116" t="str">
        <f>VLOOKUP($C103,'2022-23 School Level AAFTE'!$C:$X,8,FALSE)</f>
        <v>No</v>
      </c>
      <c r="F103" s="103">
        <f>VLOOKUP($C103,'2022-23 School Level AAFTE'!$C:$I,7,FALSE)</f>
        <v>432.34</v>
      </c>
      <c r="G103" s="106">
        <f>IFERROR(IF(E103= "yes",VLOOKUP(C103,Summary!$B:$I,5,0),0),0)</f>
        <v>0</v>
      </c>
      <c r="H103" s="104">
        <f t="shared" si="31"/>
        <v>0</v>
      </c>
      <c r="I103" s="168">
        <f>VLOOKUP($A103,'2023-24 Salary &amp; Benefits'!$A:$I,3,FALSE)</f>
        <v>1.18</v>
      </c>
      <c r="J103" s="168">
        <f>VLOOKUP($A103,'2023-24 Salary &amp; Benefits'!$A:$I,4,FALSE)</f>
        <v>1.18</v>
      </c>
      <c r="K103" s="155">
        <f t="shared" si="34"/>
        <v>0</v>
      </c>
      <c r="L103" s="154">
        <f t="shared" si="35"/>
        <v>0</v>
      </c>
      <c r="M103" s="156">
        <f>'2023-24 Salary &amp; Benefits'!$E$6</f>
        <v>72728</v>
      </c>
      <c r="N103" s="156">
        <f>'2023-24 Salary &amp; Benefits'!$F$6</f>
        <v>75419</v>
      </c>
      <c r="O103" s="9">
        <f t="shared" si="36"/>
        <v>0</v>
      </c>
      <c r="P103" s="9">
        <f t="shared" si="37"/>
        <v>0</v>
      </c>
      <c r="Q103" s="9">
        <f>'2023-24 Salary &amp; Benefits'!G$6</f>
        <v>13464</v>
      </c>
      <c r="R103" s="157">
        <f>'2023-24 Salary &amp; Benefits'!H$6</f>
        <v>0.1797</v>
      </c>
      <c r="S103" s="157">
        <f>'2023-24 Salary &amp; Benefits'!I$6</f>
        <v>0.17330000000000001</v>
      </c>
      <c r="T103" s="9">
        <f t="shared" si="38"/>
        <v>0</v>
      </c>
      <c r="U103" s="9">
        <f t="shared" si="39"/>
        <v>0</v>
      </c>
      <c r="V103" s="9">
        <f t="shared" si="40"/>
        <v>0</v>
      </c>
      <c r="W103" s="9">
        <f t="shared" si="33"/>
        <v>0</v>
      </c>
      <c r="X103" s="22">
        <f t="shared" si="32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</row>
    <row r="104" spans="1:159" s="21" customFormat="1">
      <c r="A104" s="83" t="s">
        <v>2351</v>
      </c>
      <c r="B104" s="95" t="s">
        <v>761</v>
      </c>
      <c r="C104" s="96">
        <v>3742</v>
      </c>
      <c r="D104" s="95" t="s">
        <v>784</v>
      </c>
      <c r="E104" s="116" t="str">
        <f>VLOOKUP($C104,'2022-23 School Level AAFTE'!$C:$X,8,FALSE)</f>
        <v>No</v>
      </c>
      <c r="F104" s="103">
        <f>VLOOKUP($C104,'2022-23 School Level AAFTE'!$C:$I,7,FALSE)</f>
        <v>512.1</v>
      </c>
      <c r="G104" s="106">
        <f>IFERROR(IF(E104= "yes",VLOOKUP(C104,Summary!$B:$I,5,0),0),0)</f>
        <v>0</v>
      </c>
      <c r="H104" s="104">
        <f t="shared" si="31"/>
        <v>0</v>
      </c>
      <c r="I104" s="168">
        <f>VLOOKUP($A104,'2023-24 Salary &amp; Benefits'!$A:$I,3,FALSE)</f>
        <v>1.18</v>
      </c>
      <c r="J104" s="168">
        <f>VLOOKUP($A104,'2023-24 Salary &amp; Benefits'!$A:$I,4,FALSE)</f>
        <v>1.18</v>
      </c>
      <c r="K104" s="155">
        <f t="shared" si="34"/>
        <v>0</v>
      </c>
      <c r="L104" s="154">
        <f t="shared" si="35"/>
        <v>0</v>
      </c>
      <c r="M104" s="156">
        <f>'2023-24 Salary &amp; Benefits'!$E$6</f>
        <v>72728</v>
      </c>
      <c r="N104" s="156">
        <f>'2023-24 Salary &amp; Benefits'!$F$6</f>
        <v>75419</v>
      </c>
      <c r="O104" s="9">
        <f t="shared" si="36"/>
        <v>0</v>
      </c>
      <c r="P104" s="9">
        <f t="shared" si="37"/>
        <v>0</v>
      </c>
      <c r="Q104" s="9">
        <f>'2023-24 Salary &amp; Benefits'!G$6</f>
        <v>13464</v>
      </c>
      <c r="R104" s="157">
        <f>'2023-24 Salary &amp; Benefits'!H$6</f>
        <v>0.1797</v>
      </c>
      <c r="S104" s="157">
        <f>'2023-24 Salary &amp; Benefits'!I$6</f>
        <v>0.17330000000000001</v>
      </c>
      <c r="T104" s="9">
        <f t="shared" si="38"/>
        <v>0</v>
      </c>
      <c r="U104" s="9">
        <f t="shared" si="39"/>
        <v>0</v>
      </c>
      <c r="V104" s="9">
        <f t="shared" si="40"/>
        <v>0</v>
      </c>
      <c r="W104" s="9">
        <f t="shared" si="33"/>
        <v>0</v>
      </c>
      <c r="X104" s="22">
        <f t="shared" si="32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s="21" customFormat="1">
      <c r="A105" s="83" t="s">
        <v>2351</v>
      </c>
      <c r="B105" s="95" t="s">
        <v>761</v>
      </c>
      <c r="C105" s="97">
        <v>3338</v>
      </c>
      <c r="D105" s="110" t="s">
        <v>59</v>
      </c>
      <c r="E105" s="116" t="str">
        <f>VLOOKUP($C105,'2022-23 School Level AAFTE'!$C:$X,8,FALSE)</f>
        <v>No</v>
      </c>
      <c r="F105" s="103">
        <f>VLOOKUP($C105,'2022-23 School Level AAFTE'!$C:$I,7,FALSE)</f>
        <v>816.7</v>
      </c>
      <c r="G105" s="106">
        <f>IFERROR(IF(E105= "yes",VLOOKUP(C105,Summary!$B:$I,5,0),0),0)</f>
        <v>0</v>
      </c>
      <c r="H105" s="105">
        <f t="shared" si="31"/>
        <v>0</v>
      </c>
      <c r="I105" s="168">
        <f>VLOOKUP($A105,'2023-24 Salary &amp; Benefits'!$A:$I,3,FALSE)</f>
        <v>1.18</v>
      </c>
      <c r="J105" s="168">
        <f>VLOOKUP($A105,'2023-24 Salary &amp; Benefits'!$A:$I,4,FALSE)</f>
        <v>1.18</v>
      </c>
      <c r="K105" s="155">
        <f t="shared" si="34"/>
        <v>0</v>
      </c>
      <c r="L105" s="154">
        <f t="shared" si="35"/>
        <v>0</v>
      </c>
      <c r="M105" s="156">
        <f>'2023-24 Salary &amp; Benefits'!$E$6</f>
        <v>72728</v>
      </c>
      <c r="N105" s="156">
        <f>'2023-24 Salary &amp; Benefits'!$F$6</f>
        <v>75419</v>
      </c>
      <c r="O105" s="9">
        <f t="shared" si="36"/>
        <v>0</v>
      </c>
      <c r="P105" s="9">
        <f t="shared" si="37"/>
        <v>0</v>
      </c>
      <c r="Q105" s="9">
        <f>'2023-24 Salary &amp; Benefits'!G$6</f>
        <v>13464</v>
      </c>
      <c r="R105" s="157">
        <f>'2023-24 Salary &amp; Benefits'!H$6</f>
        <v>0.1797</v>
      </c>
      <c r="S105" s="157">
        <f>'2023-24 Salary &amp; Benefits'!I$6</f>
        <v>0.17330000000000001</v>
      </c>
      <c r="T105" s="9">
        <f t="shared" si="38"/>
        <v>0</v>
      </c>
      <c r="U105" s="9">
        <f t="shared" si="39"/>
        <v>0</v>
      </c>
      <c r="V105" s="9">
        <f t="shared" si="40"/>
        <v>0</v>
      </c>
      <c r="W105" s="9">
        <f t="shared" si="33"/>
        <v>0</v>
      </c>
      <c r="X105" s="22">
        <f t="shared" si="32"/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s="21" customFormat="1">
      <c r="A106" s="83" t="s">
        <v>2351</v>
      </c>
      <c r="B106" s="95" t="s">
        <v>761</v>
      </c>
      <c r="C106" s="96">
        <v>2847</v>
      </c>
      <c r="D106" s="86" t="s">
        <v>764</v>
      </c>
      <c r="E106" s="116" t="str">
        <f>VLOOKUP($C106,'2022-23 School Level AAFTE'!$C:$X,8,FALSE)</f>
        <v>No</v>
      </c>
      <c r="F106" s="103">
        <f>VLOOKUP($C106,'2022-23 School Level AAFTE'!$C:$I,7,FALSE)</f>
        <v>405.57</v>
      </c>
      <c r="G106" s="106">
        <f>IFERROR(IF(E106= "yes",VLOOKUP(C106,Summary!$B:$I,5,0),0),0)</f>
        <v>0</v>
      </c>
      <c r="H106" s="105">
        <f t="shared" si="31"/>
        <v>0</v>
      </c>
      <c r="I106" s="168">
        <f>VLOOKUP($A106,'2023-24 Salary &amp; Benefits'!$A:$I,3,FALSE)</f>
        <v>1.18</v>
      </c>
      <c r="J106" s="168">
        <f>VLOOKUP($A106,'2023-24 Salary &amp; Benefits'!$A:$I,4,FALSE)</f>
        <v>1.18</v>
      </c>
      <c r="K106" s="155">
        <f t="shared" si="34"/>
        <v>0</v>
      </c>
      <c r="L106" s="154">
        <f t="shared" si="35"/>
        <v>0</v>
      </c>
      <c r="M106" s="156">
        <f>'2023-24 Salary &amp; Benefits'!$E$6</f>
        <v>72728</v>
      </c>
      <c r="N106" s="156">
        <f>'2023-24 Salary &amp; Benefits'!$F$6</f>
        <v>75419</v>
      </c>
      <c r="O106" s="9">
        <f t="shared" si="36"/>
        <v>0</v>
      </c>
      <c r="P106" s="9">
        <f t="shared" si="37"/>
        <v>0</v>
      </c>
      <c r="Q106" s="9">
        <f>'2023-24 Salary &amp; Benefits'!G$6</f>
        <v>13464</v>
      </c>
      <c r="R106" s="157">
        <f>'2023-24 Salary &amp; Benefits'!H$6</f>
        <v>0.1797</v>
      </c>
      <c r="S106" s="157">
        <f>'2023-24 Salary &amp; Benefits'!I$6</f>
        <v>0.17330000000000001</v>
      </c>
      <c r="T106" s="9">
        <f t="shared" si="38"/>
        <v>0</v>
      </c>
      <c r="U106" s="9">
        <f t="shared" si="39"/>
        <v>0</v>
      </c>
      <c r="V106" s="9">
        <f t="shared" si="40"/>
        <v>0</v>
      </c>
      <c r="W106" s="9">
        <f t="shared" si="33"/>
        <v>0</v>
      </c>
      <c r="X106" s="22">
        <f t="shared" si="32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s="21" customFormat="1">
      <c r="A107" s="83" t="s">
        <v>2351</v>
      </c>
      <c r="B107" s="95" t="s">
        <v>761</v>
      </c>
      <c r="C107" s="96">
        <v>3036</v>
      </c>
      <c r="D107" s="95" t="s">
        <v>36</v>
      </c>
      <c r="E107" s="116" t="str">
        <f>VLOOKUP($C107,'2022-23 School Level AAFTE'!$C:$X,8,FALSE)</f>
        <v>No</v>
      </c>
      <c r="F107" s="103">
        <f>VLOOKUP($C107,'2022-23 School Level AAFTE'!$C:$I,7,FALSE)</f>
        <v>282.19</v>
      </c>
      <c r="G107" s="106">
        <f>IFERROR(IF(E107= "yes",VLOOKUP(C107,Summary!$B:$I,5,0),0),0)</f>
        <v>0</v>
      </c>
      <c r="H107" s="104">
        <f t="shared" si="31"/>
        <v>0</v>
      </c>
      <c r="I107" s="168">
        <f>VLOOKUP($A107,'2023-24 Salary &amp; Benefits'!$A:$I,3,FALSE)</f>
        <v>1.18</v>
      </c>
      <c r="J107" s="168">
        <f>VLOOKUP($A107,'2023-24 Salary &amp; Benefits'!$A:$I,4,FALSE)</f>
        <v>1.18</v>
      </c>
      <c r="K107" s="155">
        <f t="shared" si="34"/>
        <v>0</v>
      </c>
      <c r="L107" s="154">
        <f t="shared" si="35"/>
        <v>0</v>
      </c>
      <c r="M107" s="156">
        <f>'2023-24 Salary &amp; Benefits'!$E$6</f>
        <v>72728</v>
      </c>
      <c r="N107" s="156">
        <f>'2023-24 Salary &amp; Benefits'!$F$6</f>
        <v>75419</v>
      </c>
      <c r="O107" s="9">
        <f t="shared" si="36"/>
        <v>0</v>
      </c>
      <c r="P107" s="9">
        <f t="shared" si="37"/>
        <v>0</v>
      </c>
      <c r="Q107" s="9">
        <f>'2023-24 Salary &amp; Benefits'!G$6</f>
        <v>13464</v>
      </c>
      <c r="R107" s="157">
        <f>'2023-24 Salary &amp; Benefits'!H$6</f>
        <v>0.1797</v>
      </c>
      <c r="S107" s="157">
        <f>'2023-24 Salary &amp; Benefits'!I$6</f>
        <v>0.17330000000000001</v>
      </c>
      <c r="T107" s="9">
        <f t="shared" si="38"/>
        <v>0</v>
      </c>
      <c r="U107" s="9">
        <f t="shared" si="39"/>
        <v>0</v>
      </c>
      <c r="V107" s="9">
        <f t="shared" si="40"/>
        <v>0</v>
      </c>
      <c r="W107" s="9">
        <f t="shared" si="33"/>
        <v>0</v>
      </c>
      <c r="X107" s="22">
        <f t="shared" si="32"/>
        <v>0</v>
      </c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s="21" customFormat="1">
      <c r="A108" s="83" t="s">
        <v>2351</v>
      </c>
      <c r="B108" s="95" t="s">
        <v>761</v>
      </c>
      <c r="C108" s="96">
        <v>2846</v>
      </c>
      <c r="D108" s="95" t="s">
        <v>763</v>
      </c>
      <c r="E108" s="116" t="str">
        <f>VLOOKUP($C108,'2022-23 School Level AAFTE'!$C:$X,8,FALSE)</f>
        <v>No</v>
      </c>
      <c r="F108" s="103">
        <f>VLOOKUP($C108,'2022-23 School Level AAFTE'!$C:$I,7,FALSE)</f>
        <v>364.71</v>
      </c>
      <c r="G108" s="106">
        <f>IFERROR(IF(E108= "yes",VLOOKUP(C108,Summary!$B:$I,5,0),0),0)</f>
        <v>0</v>
      </c>
      <c r="H108" s="105">
        <f t="shared" si="31"/>
        <v>0</v>
      </c>
      <c r="I108" s="168">
        <f>VLOOKUP($A108,'2023-24 Salary &amp; Benefits'!$A:$I,3,FALSE)</f>
        <v>1.18</v>
      </c>
      <c r="J108" s="168">
        <f>VLOOKUP($A108,'2023-24 Salary &amp; Benefits'!$A:$I,4,FALSE)</f>
        <v>1.18</v>
      </c>
      <c r="K108" s="155">
        <f t="shared" si="34"/>
        <v>0</v>
      </c>
      <c r="L108" s="154">
        <f t="shared" si="35"/>
        <v>0</v>
      </c>
      <c r="M108" s="156">
        <f>'2023-24 Salary &amp; Benefits'!$E$6</f>
        <v>72728</v>
      </c>
      <c r="N108" s="156">
        <f>'2023-24 Salary &amp; Benefits'!$F$6</f>
        <v>75419</v>
      </c>
      <c r="O108" s="9">
        <f t="shared" si="36"/>
        <v>0</v>
      </c>
      <c r="P108" s="9">
        <f t="shared" si="37"/>
        <v>0</v>
      </c>
      <c r="Q108" s="9">
        <f>'2023-24 Salary &amp; Benefits'!G$6</f>
        <v>13464</v>
      </c>
      <c r="R108" s="157">
        <f>'2023-24 Salary &amp; Benefits'!H$6</f>
        <v>0.1797</v>
      </c>
      <c r="S108" s="157">
        <f>'2023-24 Salary &amp; Benefits'!I$6</f>
        <v>0.17330000000000001</v>
      </c>
      <c r="T108" s="9">
        <f t="shared" si="38"/>
        <v>0</v>
      </c>
      <c r="U108" s="9">
        <f t="shared" si="39"/>
        <v>0</v>
      </c>
      <c r="V108" s="9">
        <f t="shared" si="40"/>
        <v>0</v>
      </c>
      <c r="W108" s="9">
        <f t="shared" si="33"/>
        <v>0</v>
      </c>
      <c r="X108" s="22">
        <f t="shared" si="32"/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s="21" customFormat="1">
      <c r="A109" s="83" t="s">
        <v>2351</v>
      </c>
      <c r="B109" s="95" t="s">
        <v>761</v>
      </c>
      <c r="C109" s="96">
        <v>5325</v>
      </c>
      <c r="D109" s="95" t="s">
        <v>789</v>
      </c>
      <c r="E109" s="116" t="str">
        <f>VLOOKUP($C109,'2022-23 School Level AAFTE'!$C:$X,8,FALSE)</f>
        <v>No</v>
      </c>
      <c r="F109" s="103">
        <f>VLOOKUP($C109,'2022-23 School Level AAFTE'!$C:$I,7,FALSE)</f>
        <v>21.57</v>
      </c>
      <c r="G109" s="106">
        <f>IFERROR(IF(E109= "yes",VLOOKUP(C109,Summary!$B:$I,5,0),0),0)</f>
        <v>0</v>
      </c>
      <c r="H109" s="104">
        <f t="shared" si="31"/>
        <v>0</v>
      </c>
      <c r="I109" s="168">
        <f>VLOOKUP($A109,'2023-24 Salary &amp; Benefits'!$A:$I,3,FALSE)</f>
        <v>1.18</v>
      </c>
      <c r="J109" s="168">
        <f>VLOOKUP($A109,'2023-24 Salary &amp; Benefits'!$A:$I,4,FALSE)</f>
        <v>1.18</v>
      </c>
      <c r="K109" s="155">
        <f t="shared" si="34"/>
        <v>0</v>
      </c>
      <c r="L109" s="154">
        <f t="shared" si="35"/>
        <v>0</v>
      </c>
      <c r="M109" s="156">
        <f>'2023-24 Salary &amp; Benefits'!$E$6</f>
        <v>72728</v>
      </c>
      <c r="N109" s="156">
        <f>'2023-24 Salary &amp; Benefits'!$F$6</f>
        <v>75419</v>
      </c>
      <c r="O109" s="9">
        <f t="shared" si="36"/>
        <v>0</v>
      </c>
      <c r="P109" s="9">
        <f t="shared" si="37"/>
        <v>0</v>
      </c>
      <c r="Q109" s="9">
        <f>'2023-24 Salary &amp; Benefits'!G$6</f>
        <v>13464</v>
      </c>
      <c r="R109" s="157">
        <f>'2023-24 Salary &amp; Benefits'!H$6</f>
        <v>0.1797</v>
      </c>
      <c r="S109" s="157">
        <f>'2023-24 Salary &amp; Benefits'!I$6</f>
        <v>0.17330000000000001</v>
      </c>
      <c r="T109" s="9">
        <f t="shared" si="38"/>
        <v>0</v>
      </c>
      <c r="U109" s="9">
        <f t="shared" si="39"/>
        <v>0</v>
      </c>
      <c r="V109" s="9">
        <f t="shared" si="40"/>
        <v>0</v>
      </c>
      <c r="W109" s="9">
        <f t="shared" si="33"/>
        <v>0</v>
      </c>
      <c r="X109" s="22">
        <f t="shared" si="32"/>
        <v>0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s="21" customFormat="1">
      <c r="A110" s="83" t="s">
        <v>2351</v>
      </c>
      <c r="B110" s="95" t="s">
        <v>761</v>
      </c>
      <c r="C110" s="96">
        <v>3166</v>
      </c>
      <c r="D110" s="95" t="s">
        <v>766</v>
      </c>
      <c r="E110" s="116" t="str">
        <f>VLOOKUP($C110,'2022-23 School Level AAFTE'!$C:$X,8,FALSE)</f>
        <v>Yes</v>
      </c>
      <c r="F110" s="103">
        <f>VLOOKUP($C110,'2022-23 School Level AAFTE'!$C:$I,7,FALSE)</f>
        <v>625.42999999999995</v>
      </c>
      <c r="G110" s="106">
        <f>IFERROR(IF(E110= "yes",VLOOKUP(C110,Summary!$B:$I,5,0),0),0)</f>
        <v>0</v>
      </c>
      <c r="H110" s="104">
        <f t="shared" si="31"/>
        <v>625.42999999999995</v>
      </c>
      <c r="I110" s="168">
        <f>VLOOKUP($A110,'2023-24 Salary &amp; Benefits'!$A:$I,3,FALSE)</f>
        <v>1.18</v>
      </c>
      <c r="J110" s="168">
        <f>VLOOKUP($A110,'2023-24 Salary &amp; Benefits'!$A:$I,4,FALSE)</f>
        <v>1.18</v>
      </c>
      <c r="K110" s="155">
        <f t="shared" si="34"/>
        <v>625.42999999999995</v>
      </c>
      <c r="L110" s="154">
        <f t="shared" si="35"/>
        <v>1.835</v>
      </c>
      <c r="M110" s="156">
        <f>'2023-24 Salary &amp; Benefits'!$E$6</f>
        <v>72728</v>
      </c>
      <c r="N110" s="156">
        <f>'2023-24 Salary &amp; Benefits'!$F$6</f>
        <v>75419</v>
      </c>
      <c r="O110" s="9">
        <f t="shared" si="36"/>
        <v>157477.94</v>
      </c>
      <c r="P110" s="9">
        <f t="shared" si="37"/>
        <v>5826.820000000007</v>
      </c>
      <c r="Q110" s="9">
        <f>'2023-24 Salary &amp; Benefits'!G$6</f>
        <v>13464</v>
      </c>
      <c r="R110" s="157">
        <f>'2023-24 Salary &amp; Benefits'!H$6</f>
        <v>0.1797</v>
      </c>
      <c r="S110" s="157">
        <f>'2023-24 Salary &amp; Benefits'!I$6</f>
        <v>0.17330000000000001</v>
      </c>
      <c r="T110" s="9">
        <f t="shared" si="38"/>
        <v>54015.01</v>
      </c>
      <c r="U110" s="9">
        <f t="shared" si="39"/>
        <v>2721.75</v>
      </c>
      <c r="V110" s="9">
        <f t="shared" si="40"/>
        <v>471.68</v>
      </c>
      <c r="W110" s="9">
        <f t="shared" si="33"/>
        <v>3193.43</v>
      </c>
      <c r="X110" s="22">
        <f t="shared" si="32"/>
        <v>220513.2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s="21" customFormat="1">
      <c r="A111" s="83" t="s">
        <v>2351</v>
      </c>
      <c r="B111" s="95" t="s">
        <v>761</v>
      </c>
      <c r="C111" s="96">
        <v>3588</v>
      </c>
      <c r="D111" s="95" t="s">
        <v>779</v>
      </c>
      <c r="E111" s="116" t="str">
        <f>VLOOKUP($C111,'2022-23 School Level AAFTE'!$C:$X,8,FALSE)</f>
        <v>No</v>
      </c>
      <c r="F111" s="103">
        <f>VLOOKUP($C111,'2022-23 School Level AAFTE'!$C:$I,7,FALSE)</f>
        <v>1541.3700000000001</v>
      </c>
      <c r="G111" s="106">
        <f>IFERROR(IF(E111= "yes",VLOOKUP(C111,Summary!$B:$I,5,0),0),0)</f>
        <v>0</v>
      </c>
      <c r="H111" s="104">
        <f t="shared" si="31"/>
        <v>0</v>
      </c>
      <c r="I111" s="168">
        <f>VLOOKUP($A111,'2023-24 Salary &amp; Benefits'!$A:$I,3,FALSE)</f>
        <v>1.18</v>
      </c>
      <c r="J111" s="168">
        <f>VLOOKUP($A111,'2023-24 Salary &amp; Benefits'!$A:$I,4,FALSE)</f>
        <v>1.18</v>
      </c>
      <c r="K111" s="155">
        <f t="shared" si="34"/>
        <v>0</v>
      </c>
      <c r="L111" s="154">
        <f t="shared" si="35"/>
        <v>0</v>
      </c>
      <c r="M111" s="156">
        <f>'2023-24 Salary &amp; Benefits'!$E$6</f>
        <v>72728</v>
      </c>
      <c r="N111" s="156">
        <f>'2023-24 Salary &amp; Benefits'!$F$6</f>
        <v>75419</v>
      </c>
      <c r="O111" s="9">
        <f t="shared" si="36"/>
        <v>0</v>
      </c>
      <c r="P111" s="9">
        <f t="shared" si="37"/>
        <v>0</v>
      </c>
      <c r="Q111" s="9">
        <f>'2023-24 Salary &amp; Benefits'!G$6</f>
        <v>13464</v>
      </c>
      <c r="R111" s="157">
        <f>'2023-24 Salary &amp; Benefits'!H$6</f>
        <v>0.1797</v>
      </c>
      <c r="S111" s="157">
        <f>'2023-24 Salary &amp; Benefits'!I$6</f>
        <v>0.17330000000000001</v>
      </c>
      <c r="T111" s="9">
        <f t="shared" si="38"/>
        <v>0</v>
      </c>
      <c r="U111" s="9">
        <f t="shared" si="39"/>
        <v>0</v>
      </c>
      <c r="V111" s="9">
        <f t="shared" si="40"/>
        <v>0</v>
      </c>
      <c r="W111" s="9">
        <f t="shared" si="33"/>
        <v>0</v>
      </c>
      <c r="X111" s="22">
        <f t="shared" si="32"/>
        <v>0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s="21" customFormat="1">
      <c r="A112" s="83" t="s">
        <v>2351</v>
      </c>
      <c r="B112" s="95" t="s">
        <v>761</v>
      </c>
      <c r="C112" s="96">
        <v>3522</v>
      </c>
      <c r="D112" s="95" t="s">
        <v>778</v>
      </c>
      <c r="E112" s="116" t="str">
        <f>VLOOKUP($C112,'2022-23 School Level AAFTE'!$C:$X,8,FALSE)</f>
        <v>No</v>
      </c>
      <c r="F112" s="103">
        <f>VLOOKUP($C112,'2022-23 School Level AAFTE'!$C:$I,7,FALSE)</f>
        <v>587.11</v>
      </c>
      <c r="G112" s="106">
        <f>IFERROR(IF(E112= "yes",VLOOKUP(C112,Summary!$B:$I,5,0),0),0)</f>
        <v>0</v>
      </c>
      <c r="H112" s="104">
        <f t="shared" si="31"/>
        <v>0</v>
      </c>
      <c r="I112" s="168">
        <f>VLOOKUP($A112,'2023-24 Salary &amp; Benefits'!$A:$I,3,FALSE)</f>
        <v>1.18</v>
      </c>
      <c r="J112" s="168">
        <f>VLOOKUP($A112,'2023-24 Salary &amp; Benefits'!$A:$I,4,FALSE)</f>
        <v>1.18</v>
      </c>
      <c r="K112" s="155">
        <f t="shared" si="34"/>
        <v>0</v>
      </c>
      <c r="L112" s="154">
        <f t="shared" si="35"/>
        <v>0</v>
      </c>
      <c r="M112" s="156">
        <f>'2023-24 Salary &amp; Benefits'!$E$6</f>
        <v>72728</v>
      </c>
      <c r="N112" s="156">
        <f>'2023-24 Salary &amp; Benefits'!$F$6</f>
        <v>75419</v>
      </c>
      <c r="O112" s="9">
        <f t="shared" si="36"/>
        <v>0</v>
      </c>
      <c r="P112" s="9">
        <f t="shared" si="37"/>
        <v>0</v>
      </c>
      <c r="Q112" s="9">
        <f>'2023-24 Salary &amp; Benefits'!G$6</f>
        <v>13464</v>
      </c>
      <c r="R112" s="157">
        <f>'2023-24 Salary &amp; Benefits'!H$6</f>
        <v>0.1797</v>
      </c>
      <c r="S112" s="157">
        <f>'2023-24 Salary &amp; Benefits'!I$6</f>
        <v>0.17330000000000001</v>
      </c>
      <c r="T112" s="9">
        <f t="shared" si="38"/>
        <v>0</v>
      </c>
      <c r="U112" s="9">
        <f t="shared" si="39"/>
        <v>0</v>
      </c>
      <c r="V112" s="9">
        <f t="shared" si="40"/>
        <v>0</v>
      </c>
      <c r="W112" s="9">
        <f t="shared" si="33"/>
        <v>0</v>
      </c>
      <c r="X112" s="22">
        <f t="shared" si="32"/>
        <v>0</v>
      </c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s="21" customFormat="1">
      <c r="A113" s="83" t="s">
        <v>2351</v>
      </c>
      <c r="B113" s="95" t="s">
        <v>761</v>
      </c>
      <c r="C113" s="96">
        <v>5308</v>
      </c>
      <c r="D113" s="95" t="s">
        <v>788</v>
      </c>
      <c r="E113" s="116" t="str">
        <f>VLOOKUP($C113,'2022-23 School Level AAFTE'!$C:$X,8,FALSE)</f>
        <v>No</v>
      </c>
      <c r="F113" s="103">
        <f>VLOOKUP($C113,'2022-23 School Level AAFTE'!$C:$I,7,FALSE)</f>
        <v>438.86</v>
      </c>
      <c r="G113" s="106">
        <f>IFERROR(IF(E113= "yes",VLOOKUP(C113,Summary!$B:$I,5,0),0),0)</f>
        <v>0</v>
      </c>
      <c r="H113" s="105">
        <f t="shared" si="31"/>
        <v>0</v>
      </c>
      <c r="I113" s="168">
        <f>VLOOKUP($A113,'2023-24 Salary &amp; Benefits'!$A:$I,3,FALSE)</f>
        <v>1.18</v>
      </c>
      <c r="J113" s="168">
        <f>VLOOKUP($A113,'2023-24 Salary &amp; Benefits'!$A:$I,4,FALSE)</f>
        <v>1.18</v>
      </c>
      <c r="K113" s="155">
        <f t="shared" si="34"/>
        <v>0</v>
      </c>
      <c r="L113" s="154">
        <f t="shared" si="35"/>
        <v>0</v>
      </c>
      <c r="M113" s="156">
        <f>'2023-24 Salary &amp; Benefits'!$E$6</f>
        <v>72728</v>
      </c>
      <c r="N113" s="156">
        <f>'2023-24 Salary &amp; Benefits'!$F$6</f>
        <v>75419</v>
      </c>
      <c r="O113" s="9">
        <f t="shared" si="36"/>
        <v>0</v>
      </c>
      <c r="P113" s="9">
        <f t="shared" si="37"/>
        <v>0</v>
      </c>
      <c r="Q113" s="9">
        <f>'2023-24 Salary &amp; Benefits'!G$6</f>
        <v>13464</v>
      </c>
      <c r="R113" s="157">
        <f>'2023-24 Salary &amp; Benefits'!H$6</f>
        <v>0.1797</v>
      </c>
      <c r="S113" s="157">
        <f>'2023-24 Salary &amp; Benefits'!I$6</f>
        <v>0.17330000000000001</v>
      </c>
      <c r="T113" s="9">
        <f t="shared" si="38"/>
        <v>0</v>
      </c>
      <c r="U113" s="9">
        <f t="shared" si="39"/>
        <v>0</v>
      </c>
      <c r="V113" s="9">
        <f t="shared" si="40"/>
        <v>0</v>
      </c>
      <c r="W113" s="9">
        <f t="shared" si="33"/>
        <v>0</v>
      </c>
      <c r="X113" s="22">
        <f t="shared" si="32"/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s="21" customFormat="1">
      <c r="A114" s="83" t="s">
        <v>2351</v>
      </c>
      <c r="B114" s="95" t="s">
        <v>761</v>
      </c>
      <c r="C114" s="96">
        <v>3225</v>
      </c>
      <c r="D114" s="95" t="s">
        <v>770</v>
      </c>
      <c r="E114" s="116" t="str">
        <f>VLOOKUP($C114,'2022-23 School Level AAFTE'!$C:$X,8,FALSE)</f>
        <v>Yes</v>
      </c>
      <c r="F114" s="103">
        <f>VLOOKUP($C114,'2022-23 School Level AAFTE'!$C:$I,7,FALSE)</f>
        <v>400.18</v>
      </c>
      <c r="G114" s="106">
        <f>IFERROR(IF(E114= "yes",VLOOKUP(C114,Summary!$B:$I,5,0),0),0)</f>
        <v>0</v>
      </c>
      <c r="H114" s="104">
        <f t="shared" si="31"/>
        <v>400.18</v>
      </c>
      <c r="I114" s="168">
        <f>VLOOKUP($A114,'2023-24 Salary &amp; Benefits'!$A:$I,3,FALSE)</f>
        <v>1.18</v>
      </c>
      <c r="J114" s="168">
        <f>VLOOKUP($A114,'2023-24 Salary &amp; Benefits'!$A:$I,4,FALSE)</f>
        <v>1.18</v>
      </c>
      <c r="K114" s="155">
        <f t="shared" si="34"/>
        <v>400.18</v>
      </c>
      <c r="L114" s="154">
        <f t="shared" si="35"/>
        <v>1.1739999999999999</v>
      </c>
      <c r="M114" s="156">
        <f>'2023-24 Salary &amp; Benefits'!$E$6</f>
        <v>72728</v>
      </c>
      <c r="N114" s="156">
        <f>'2023-24 Salary &amp; Benefits'!$F$6</f>
        <v>75419</v>
      </c>
      <c r="O114" s="9">
        <f t="shared" si="36"/>
        <v>100751.55</v>
      </c>
      <c r="P114" s="9">
        <f t="shared" si="37"/>
        <v>3727.8999999999942</v>
      </c>
      <c r="Q114" s="9">
        <f>'2023-24 Salary &amp; Benefits'!G$6</f>
        <v>13464</v>
      </c>
      <c r="R114" s="157">
        <f>'2023-24 Salary &amp; Benefits'!H$6</f>
        <v>0.1797</v>
      </c>
      <c r="S114" s="157">
        <f>'2023-24 Salary &amp; Benefits'!I$6</f>
        <v>0.17330000000000001</v>
      </c>
      <c r="T114" s="9">
        <f t="shared" si="38"/>
        <v>34557.83</v>
      </c>
      <c r="U114" s="9">
        <f t="shared" si="39"/>
        <v>1741.32</v>
      </c>
      <c r="V114" s="9">
        <f t="shared" si="40"/>
        <v>301.77</v>
      </c>
      <c r="W114" s="9">
        <f t="shared" si="33"/>
        <v>2043.09</v>
      </c>
      <c r="X114" s="22">
        <f t="shared" si="32"/>
        <v>141080.37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s="21" customFormat="1">
      <c r="A115" s="83" t="s">
        <v>2351</v>
      </c>
      <c r="B115" s="95" t="s">
        <v>761</v>
      </c>
      <c r="C115" s="96">
        <v>3436</v>
      </c>
      <c r="D115" s="95" t="s">
        <v>775</v>
      </c>
      <c r="E115" s="116" t="str">
        <f>VLOOKUP($C115,'2022-23 School Level AAFTE'!$C:$X,8,FALSE)</f>
        <v>No</v>
      </c>
      <c r="F115" s="103">
        <f>VLOOKUP($C115,'2022-23 School Level AAFTE'!$C:$I,7,FALSE)</f>
        <v>452</v>
      </c>
      <c r="G115" s="106">
        <f>IFERROR(IF(E115= "yes",VLOOKUP(C115,Summary!$B:$I,5,0),0),0)</f>
        <v>0</v>
      </c>
      <c r="H115" s="105">
        <f t="shared" si="31"/>
        <v>0</v>
      </c>
      <c r="I115" s="168">
        <f>VLOOKUP($A115,'2023-24 Salary &amp; Benefits'!$A:$I,3,FALSE)</f>
        <v>1.18</v>
      </c>
      <c r="J115" s="168">
        <f>VLOOKUP($A115,'2023-24 Salary &amp; Benefits'!$A:$I,4,FALSE)</f>
        <v>1.18</v>
      </c>
      <c r="K115" s="155">
        <f t="shared" si="34"/>
        <v>0</v>
      </c>
      <c r="L115" s="154">
        <f t="shared" si="35"/>
        <v>0</v>
      </c>
      <c r="M115" s="156">
        <f>'2023-24 Salary &amp; Benefits'!$E$6</f>
        <v>72728</v>
      </c>
      <c r="N115" s="156">
        <f>'2023-24 Salary &amp; Benefits'!$F$6</f>
        <v>75419</v>
      </c>
      <c r="O115" s="9">
        <f t="shared" si="36"/>
        <v>0</v>
      </c>
      <c r="P115" s="9">
        <f t="shared" si="37"/>
        <v>0</v>
      </c>
      <c r="Q115" s="9">
        <f>'2023-24 Salary &amp; Benefits'!G$6</f>
        <v>13464</v>
      </c>
      <c r="R115" s="157">
        <f>'2023-24 Salary &amp; Benefits'!H$6</f>
        <v>0.1797</v>
      </c>
      <c r="S115" s="157">
        <f>'2023-24 Salary &amp; Benefits'!I$6</f>
        <v>0.17330000000000001</v>
      </c>
      <c r="T115" s="9">
        <f t="shared" si="38"/>
        <v>0</v>
      </c>
      <c r="U115" s="9">
        <f t="shared" si="39"/>
        <v>0</v>
      </c>
      <c r="V115" s="9">
        <f t="shared" si="40"/>
        <v>0</v>
      </c>
      <c r="W115" s="9">
        <f t="shared" si="33"/>
        <v>0</v>
      </c>
      <c r="X115" s="22">
        <f t="shared" si="32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s="23" customFormat="1">
      <c r="A116" s="83" t="s">
        <v>2351</v>
      </c>
      <c r="B116" s="95" t="s">
        <v>761</v>
      </c>
      <c r="C116" s="96">
        <v>3437</v>
      </c>
      <c r="D116" s="95" t="s">
        <v>776</v>
      </c>
      <c r="E116" s="116" t="str">
        <f>VLOOKUP($C116,'2022-23 School Level AAFTE'!$C:$X,8,FALSE)</f>
        <v>No</v>
      </c>
      <c r="F116" s="103">
        <f>VLOOKUP($C116,'2022-23 School Level AAFTE'!$C:$I,7,FALSE)</f>
        <v>381.86</v>
      </c>
      <c r="G116" s="106">
        <f>IFERROR(IF(E116= "yes",VLOOKUP(C116,Summary!$B:$I,5,0),0),0)</f>
        <v>0</v>
      </c>
      <c r="H116" s="105">
        <f t="shared" si="31"/>
        <v>0</v>
      </c>
      <c r="I116" s="168">
        <f>VLOOKUP($A116,'2023-24 Salary &amp; Benefits'!$A:$I,3,FALSE)</f>
        <v>1.18</v>
      </c>
      <c r="J116" s="168">
        <f>VLOOKUP($A116,'2023-24 Salary &amp; Benefits'!$A:$I,4,FALSE)</f>
        <v>1.18</v>
      </c>
      <c r="K116" s="155">
        <f t="shared" si="34"/>
        <v>0</v>
      </c>
      <c r="L116" s="154">
        <f t="shared" si="35"/>
        <v>0</v>
      </c>
      <c r="M116" s="156">
        <f>'2023-24 Salary &amp; Benefits'!$E$6</f>
        <v>72728</v>
      </c>
      <c r="N116" s="156">
        <f>'2023-24 Salary &amp; Benefits'!$F$6</f>
        <v>75419</v>
      </c>
      <c r="O116" s="9">
        <f t="shared" si="36"/>
        <v>0</v>
      </c>
      <c r="P116" s="9">
        <f t="shared" si="37"/>
        <v>0</v>
      </c>
      <c r="Q116" s="9">
        <f>'2023-24 Salary &amp; Benefits'!G$6</f>
        <v>13464</v>
      </c>
      <c r="R116" s="157">
        <f>'2023-24 Salary &amp; Benefits'!H$6</f>
        <v>0.1797</v>
      </c>
      <c r="S116" s="157">
        <f>'2023-24 Salary &amp; Benefits'!I$6</f>
        <v>0.17330000000000001</v>
      </c>
      <c r="T116" s="9">
        <f t="shared" si="38"/>
        <v>0</v>
      </c>
      <c r="U116" s="9">
        <f t="shared" si="39"/>
        <v>0</v>
      </c>
      <c r="V116" s="9">
        <f t="shared" si="40"/>
        <v>0</v>
      </c>
      <c r="W116" s="9">
        <f t="shared" si="33"/>
        <v>0</v>
      </c>
      <c r="X116" s="22">
        <f t="shared" si="32"/>
        <v>0</v>
      </c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/>
      <c r="EV116" s="159"/>
      <c r="EW116" s="159"/>
      <c r="EX116" s="159"/>
      <c r="EY116" s="159"/>
      <c r="EZ116" s="159"/>
      <c r="FA116" s="159"/>
      <c r="FB116" s="159"/>
      <c r="FC116" s="159"/>
    </row>
    <row r="117" spans="1:159" s="21" customFormat="1">
      <c r="A117" s="83" t="s">
        <v>2351</v>
      </c>
      <c r="B117" s="95" t="s">
        <v>761</v>
      </c>
      <c r="C117" s="96">
        <v>3486</v>
      </c>
      <c r="D117" s="95" t="s">
        <v>777</v>
      </c>
      <c r="E117" s="116" t="str">
        <f>VLOOKUP($C117,'2022-23 School Level AAFTE'!$C:$X,8,FALSE)</f>
        <v>No</v>
      </c>
      <c r="F117" s="103">
        <f>VLOOKUP($C117,'2022-23 School Level AAFTE'!$C:$I,7,FALSE)</f>
        <v>1773.6200000000001</v>
      </c>
      <c r="G117" s="106">
        <f>IFERROR(IF(E117= "yes",VLOOKUP(C117,Summary!$B:$I,5,0),0),0)</f>
        <v>0</v>
      </c>
      <c r="H117" s="104">
        <f t="shared" si="31"/>
        <v>0</v>
      </c>
      <c r="I117" s="168">
        <f>VLOOKUP($A117,'2023-24 Salary &amp; Benefits'!$A:$I,3,FALSE)</f>
        <v>1.18</v>
      </c>
      <c r="J117" s="168">
        <f>VLOOKUP($A117,'2023-24 Salary &amp; Benefits'!$A:$I,4,FALSE)</f>
        <v>1.18</v>
      </c>
      <c r="K117" s="155">
        <f t="shared" si="34"/>
        <v>0</v>
      </c>
      <c r="L117" s="154">
        <f t="shared" si="35"/>
        <v>0</v>
      </c>
      <c r="M117" s="156">
        <f>'2023-24 Salary &amp; Benefits'!$E$6</f>
        <v>72728</v>
      </c>
      <c r="N117" s="156">
        <f>'2023-24 Salary &amp; Benefits'!$F$6</f>
        <v>75419</v>
      </c>
      <c r="O117" s="9">
        <f t="shared" si="36"/>
        <v>0</v>
      </c>
      <c r="P117" s="9">
        <f t="shared" si="37"/>
        <v>0</v>
      </c>
      <c r="Q117" s="9">
        <f>'2023-24 Salary &amp; Benefits'!G$6</f>
        <v>13464</v>
      </c>
      <c r="R117" s="157">
        <f>'2023-24 Salary &amp; Benefits'!H$6</f>
        <v>0.1797</v>
      </c>
      <c r="S117" s="157">
        <f>'2023-24 Salary &amp; Benefits'!I$6</f>
        <v>0.17330000000000001</v>
      </c>
      <c r="T117" s="9">
        <f t="shared" si="38"/>
        <v>0</v>
      </c>
      <c r="U117" s="9">
        <f t="shared" si="39"/>
        <v>0</v>
      </c>
      <c r="V117" s="9">
        <f t="shared" si="40"/>
        <v>0</v>
      </c>
      <c r="W117" s="9">
        <f t="shared" si="33"/>
        <v>0</v>
      </c>
      <c r="X117" s="22">
        <f t="shared" si="32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s="21" customFormat="1">
      <c r="A118" s="83" t="s">
        <v>2351</v>
      </c>
      <c r="B118" s="95" t="s">
        <v>761</v>
      </c>
      <c r="C118" s="96">
        <v>3631</v>
      </c>
      <c r="D118" s="95" t="s">
        <v>780</v>
      </c>
      <c r="E118" s="116" t="str">
        <f>VLOOKUP($C118,'2022-23 School Level AAFTE'!$C:$X,8,FALSE)</f>
        <v>No</v>
      </c>
      <c r="F118" s="103">
        <f>VLOOKUP($C118,'2022-23 School Level AAFTE'!$C:$I,7,FALSE)</f>
        <v>879.23</v>
      </c>
      <c r="G118" s="106">
        <f>IFERROR(IF(E118= "yes",VLOOKUP(C118,Summary!$B:$I,5,0),0),0)</f>
        <v>0</v>
      </c>
      <c r="H118" s="105">
        <f t="shared" si="31"/>
        <v>0</v>
      </c>
      <c r="I118" s="168">
        <f>VLOOKUP($A118,'2023-24 Salary &amp; Benefits'!$A:$I,3,FALSE)</f>
        <v>1.18</v>
      </c>
      <c r="J118" s="168">
        <f>VLOOKUP($A118,'2023-24 Salary &amp; Benefits'!$A:$I,4,FALSE)</f>
        <v>1.18</v>
      </c>
      <c r="K118" s="155">
        <f t="shared" si="34"/>
        <v>0</v>
      </c>
      <c r="L118" s="154">
        <f t="shared" si="35"/>
        <v>0</v>
      </c>
      <c r="M118" s="156">
        <f>'2023-24 Salary &amp; Benefits'!$E$6</f>
        <v>72728</v>
      </c>
      <c r="N118" s="156">
        <f>'2023-24 Salary &amp; Benefits'!$F$6</f>
        <v>75419</v>
      </c>
      <c r="O118" s="9">
        <f t="shared" si="36"/>
        <v>0</v>
      </c>
      <c r="P118" s="9">
        <f t="shared" si="37"/>
        <v>0</v>
      </c>
      <c r="Q118" s="9">
        <f>'2023-24 Salary &amp; Benefits'!G$6</f>
        <v>13464</v>
      </c>
      <c r="R118" s="157">
        <f>'2023-24 Salary &amp; Benefits'!H$6</f>
        <v>0.1797</v>
      </c>
      <c r="S118" s="157">
        <f>'2023-24 Salary &amp; Benefits'!I$6</f>
        <v>0.17330000000000001</v>
      </c>
      <c r="T118" s="9">
        <f t="shared" si="38"/>
        <v>0</v>
      </c>
      <c r="U118" s="9">
        <f t="shared" si="39"/>
        <v>0</v>
      </c>
      <c r="V118" s="9">
        <f t="shared" si="40"/>
        <v>0</v>
      </c>
      <c r="W118" s="9">
        <f t="shared" si="33"/>
        <v>0</v>
      </c>
      <c r="X118" s="22">
        <f t="shared" si="32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s="21" customFormat="1">
      <c r="A119" s="83" t="s">
        <v>2351</v>
      </c>
      <c r="B119" s="95" t="s">
        <v>761</v>
      </c>
      <c r="C119" s="96">
        <v>3168</v>
      </c>
      <c r="D119" s="95" t="s">
        <v>768</v>
      </c>
      <c r="E119" s="116" t="str">
        <f>VLOOKUP($C119,'2022-23 School Level AAFTE'!$C:$X,8,FALSE)</f>
        <v>No</v>
      </c>
      <c r="F119" s="103">
        <f>VLOOKUP($C119,'2022-23 School Level AAFTE'!$C:$I,7,FALSE)</f>
        <v>343.14</v>
      </c>
      <c r="G119" s="106">
        <f>IFERROR(IF(E119= "yes",VLOOKUP(C119,Summary!$B:$I,5,0),0),0)</f>
        <v>0</v>
      </c>
      <c r="H119" s="105">
        <f t="shared" si="31"/>
        <v>0</v>
      </c>
      <c r="I119" s="168">
        <f>VLOOKUP($A119,'2023-24 Salary &amp; Benefits'!$A:$I,3,FALSE)</f>
        <v>1.18</v>
      </c>
      <c r="J119" s="168">
        <f>VLOOKUP($A119,'2023-24 Salary &amp; Benefits'!$A:$I,4,FALSE)</f>
        <v>1.18</v>
      </c>
      <c r="K119" s="155">
        <f t="shared" si="34"/>
        <v>0</v>
      </c>
      <c r="L119" s="154">
        <f t="shared" si="35"/>
        <v>0</v>
      </c>
      <c r="M119" s="156">
        <f>'2023-24 Salary &amp; Benefits'!$E$6</f>
        <v>72728</v>
      </c>
      <c r="N119" s="156">
        <f>'2023-24 Salary &amp; Benefits'!$F$6</f>
        <v>75419</v>
      </c>
      <c r="O119" s="9">
        <f t="shared" si="36"/>
        <v>0</v>
      </c>
      <c r="P119" s="9">
        <f t="shared" si="37"/>
        <v>0</v>
      </c>
      <c r="Q119" s="9">
        <f>'2023-24 Salary &amp; Benefits'!G$6</f>
        <v>13464</v>
      </c>
      <c r="R119" s="157">
        <f>'2023-24 Salary &amp; Benefits'!H$6</f>
        <v>0.1797</v>
      </c>
      <c r="S119" s="157">
        <f>'2023-24 Salary &amp; Benefits'!I$6</f>
        <v>0.17330000000000001</v>
      </c>
      <c r="T119" s="9">
        <f t="shared" si="38"/>
        <v>0</v>
      </c>
      <c r="U119" s="9">
        <f t="shared" si="39"/>
        <v>0</v>
      </c>
      <c r="V119" s="9">
        <f t="shared" si="40"/>
        <v>0</v>
      </c>
      <c r="W119" s="9">
        <f t="shared" si="33"/>
        <v>0</v>
      </c>
      <c r="X119" s="22">
        <f t="shared" si="32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s="21" customFormat="1">
      <c r="A120" s="83" t="s">
        <v>2351</v>
      </c>
      <c r="B120" s="95" t="s">
        <v>761</v>
      </c>
      <c r="C120" s="96">
        <v>3224</v>
      </c>
      <c r="D120" s="95" t="s">
        <v>769</v>
      </c>
      <c r="E120" s="116" t="str">
        <f>VLOOKUP($C120,'2022-23 School Level AAFTE'!$C:$X,8,FALSE)</f>
        <v>No</v>
      </c>
      <c r="F120" s="103">
        <f>VLOOKUP($C120,'2022-23 School Level AAFTE'!$C:$I,7,FALSE)</f>
        <v>444.57</v>
      </c>
      <c r="G120" s="106">
        <f>IFERROR(IF(E120= "yes",VLOOKUP(C120,Summary!$B:$I,5,0),0),0)</f>
        <v>0</v>
      </c>
      <c r="H120" s="104">
        <f t="shared" si="31"/>
        <v>0</v>
      </c>
      <c r="I120" s="168">
        <f>VLOOKUP($A120,'2023-24 Salary &amp; Benefits'!$A:$I,3,FALSE)</f>
        <v>1.18</v>
      </c>
      <c r="J120" s="168">
        <f>VLOOKUP($A120,'2023-24 Salary &amp; Benefits'!$A:$I,4,FALSE)</f>
        <v>1.18</v>
      </c>
      <c r="K120" s="155">
        <f t="shared" si="34"/>
        <v>0</v>
      </c>
      <c r="L120" s="154">
        <f t="shared" si="35"/>
        <v>0</v>
      </c>
      <c r="M120" s="156">
        <f>'2023-24 Salary &amp; Benefits'!$E$6</f>
        <v>72728</v>
      </c>
      <c r="N120" s="156">
        <f>'2023-24 Salary &amp; Benefits'!$F$6</f>
        <v>75419</v>
      </c>
      <c r="O120" s="9">
        <f t="shared" si="36"/>
        <v>0</v>
      </c>
      <c r="P120" s="9">
        <f t="shared" si="37"/>
        <v>0</v>
      </c>
      <c r="Q120" s="9">
        <f>'2023-24 Salary &amp; Benefits'!G$6</f>
        <v>13464</v>
      </c>
      <c r="R120" s="157">
        <f>'2023-24 Salary &amp; Benefits'!H$6</f>
        <v>0.1797</v>
      </c>
      <c r="S120" s="157">
        <f>'2023-24 Salary &amp; Benefits'!I$6</f>
        <v>0.17330000000000001</v>
      </c>
      <c r="T120" s="9">
        <f t="shared" si="38"/>
        <v>0</v>
      </c>
      <c r="U120" s="9">
        <f t="shared" si="39"/>
        <v>0</v>
      </c>
      <c r="V120" s="9">
        <f t="shared" si="40"/>
        <v>0</v>
      </c>
      <c r="W120" s="9">
        <f t="shared" si="33"/>
        <v>0</v>
      </c>
      <c r="X120" s="22">
        <f t="shared" si="32"/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s="21" customFormat="1">
      <c r="A121" s="83" t="s">
        <v>2351</v>
      </c>
      <c r="B121" s="95" t="s">
        <v>761</v>
      </c>
      <c r="C121" s="96">
        <v>3282</v>
      </c>
      <c r="D121" s="95" t="s">
        <v>771</v>
      </c>
      <c r="E121" s="116" t="str">
        <f>VLOOKUP($C121,'2022-23 School Level AAFTE'!$C:$X,8,FALSE)</f>
        <v>No</v>
      </c>
      <c r="F121" s="103">
        <f>VLOOKUP($C121,'2022-23 School Level AAFTE'!$C:$I,7,FALSE)</f>
        <v>1288.3599999999999</v>
      </c>
      <c r="G121" s="106">
        <f>IFERROR(IF(E121= "yes",VLOOKUP(C121,Summary!$B:$I,5,0),0),0)</f>
        <v>0</v>
      </c>
      <c r="H121" s="104">
        <f t="shared" si="31"/>
        <v>0</v>
      </c>
      <c r="I121" s="168">
        <f>VLOOKUP($A121,'2023-24 Salary &amp; Benefits'!$A:$I,3,FALSE)</f>
        <v>1.18</v>
      </c>
      <c r="J121" s="168">
        <f>VLOOKUP($A121,'2023-24 Salary &amp; Benefits'!$A:$I,4,FALSE)</f>
        <v>1.18</v>
      </c>
      <c r="K121" s="155">
        <f t="shared" si="34"/>
        <v>0</v>
      </c>
      <c r="L121" s="154">
        <f t="shared" si="35"/>
        <v>0</v>
      </c>
      <c r="M121" s="156">
        <f>'2023-24 Salary &amp; Benefits'!$E$6</f>
        <v>72728</v>
      </c>
      <c r="N121" s="156">
        <f>'2023-24 Salary &amp; Benefits'!$F$6</f>
        <v>75419</v>
      </c>
      <c r="O121" s="9">
        <f t="shared" si="36"/>
        <v>0</v>
      </c>
      <c r="P121" s="9">
        <f t="shared" si="37"/>
        <v>0</v>
      </c>
      <c r="Q121" s="9">
        <f>'2023-24 Salary &amp; Benefits'!G$6</f>
        <v>13464</v>
      </c>
      <c r="R121" s="157">
        <f>'2023-24 Salary &amp; Benefits'!H$6</f>
        <v>0.1797</v>
      </c>
      <c r="S121" s="157">
        <f>'2023-24 Salary &amp; Benefits'!I$6</f>
        <v>0.17330000000000001</v>
      </c>
      <c r="T121" s="9">
        <f t="shared" si="38"/>
        <v>0</v>
      </c>
      <c r="U121" s="9">
        <f t="shared" si="39"/>
        <v>0</v>
      </c>
      <c r="V121" s="9">
        <f t="shared" si="40"/>
        <v>0</v>
      </c>
      <c r="W121" s="9">
        <f t="shared" si="33"/>
        <v>0</v>
      </c>
      <c r="X121" s="22">
        <f t="shared" si="32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s="21" customFormat="1">
      <c r="A122" s="83" t="s">
        <v>2351</v>
      </c>
      <c r="B122" s="95" t="s">
        <v>761</v>
      </c>
      <c r="C122" s="96">
        <v>3339</v>
      </c>
      <c r="D122" s="95" t="s">
        <v>773</v>
      </c>
      <c r="E122" s="116" t="str">
        <f>VLOOKUP($C122,'2022-23 School Level AAFTE'!$C:$X,8,FALSE)</f>
        <v>No</v>
      </c>
      <c r="F122" s="103">
        <f>VLOOKUP($C122,'2022-23 School Level AAFTE'!$C:$I,7,FALSE)</f>
        <v>342.86</v>
      </c>
      <c r="G122" s="106">
        <f>IFERROR(IF(E122= "yes",VLOOKUP(C122,Summary!$B:$I,5,0),0),0)</f>
        <v>0</v>
      </c>
      <c r="H122" s="104">
        <f t="shared" si="31"/>
        <v>0</v>
      </c>
      <c r="I122" s="168">
        <f>VLOOKUP($A122,'2023-24 Salary &amp; Benefits'!$A:$I,3,FALSE)</f>
        <v>1.18</v>
      </c>
      <c r="J122" s="168">
        <f>VLOOKUP($A122,'2023-24 Salary &amp; Benefits'!$A:$I,4,FALSE)</f>
        <v>1.18</v>
      </c>
      <c r="K122" s="155">
        <f t="shared" si="34"/>
        <v>0</v>
      </c>
      <c r="L122" s="154">
        <f t="shared" si="35"/>
        <v>0</v>
      </c>
      <c r="M122" s="156">
        <f>'2023-24 Salary &amp; Benefits'!$E$6</f>
        <v>72728</v>
      </c>
      <c r="N122" s="156">
        <f>'2023-24 Salary &amp; Benefits'!$F$6</f>
        <v>75419</v>
      </c>
      <c r="O122" s="9">
        <f t="shared" si="36"/>
        <v>0</v>
      </c>
      <c r="P122" s="9">
        <f t="shared" si="37"/>
        <v>0</v>
      </c>
      <c r="Q122" s="9">
        <f>'2023-24 Salary &amp; Benefits'!G$6</f>
        <v>13464</v>
      </c>
      <c r="R122" s="157">
        <f>'2023-24 Salary &amp; Benefits'!H$6</f>
        <v>0.1797</v>
      </c>
      <c r="S122" s="157">
        <f>'2023-24 Salary &amp; Benefits'!I$6</f>
        <v>0.17330000000000001</v>
      </c>
      <c r="T122" s="9">
        <f t="shared" si="38"/>
        <v>0</v>
      </c>
      <c r="U122" s="9">
        <f t="shared" si="39"/>
        <v>0</v>
      </c>
      <c r="V122" s="9">
        <f t="shared" si="40"/>
        <v>0</v>
      </c>
      <c r="W122" s="9">
        <f t="shared" si="33"/>
        <v>0</v>
      </c>
      <c r="X122" s="22">
        <f t="shared" si="32"/>
        <v>0</v>
      </c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s="21" customFormat="1">
      <c r="A123" s="83" t="s">
        <v>2351</v>
      </c>
      <c r="B123" s="95" t="s">
        <v>761</v>
      </c>
      <c r="C123" s="96">
        <v>3789</v>
      </c>
      <c r="D123" s="95" t="s">
        <v>785</v>
      </c>
      <c r="E123" s="116" t="str">
        <f>VLOOKUP($C123,'2022-23 School Level AAFTE'!$C:$X,8,FALSE)</f>
        <v>No</v>
      </c>
      <c r="F123" s="103">
        <f>VLOOKUP($C123,'2022-23 School Level AAFTE'!$C:$I,7,FALSE)</f>
        <v>631.6</v>
      </c>
      <c r="G123" s="106">
        <f>IFERROR(IF(E123= "yes",VLOOKUP(C123,Summary!$B:$I,5,0),0),0)</f>
        <v>0</v>
      </c>
      <c r="H123" s="105">
        <f t="shared" si="31"/>
        <v>0</v>
      </c>
      <c r="I123" s="168">
        <f>VLOOKUP($A123,'2023-24 Salary &amp; Benefits'!$A:$I,3,FALSE)</f>
        <v>1.18</v>
      </c>
      <c r="J123" s="168">
        <f>VLOOKUP($A123,'2023-24 Salary &amp; Benefits'!$A:$I,4,FALSE)</f>
        <v>1.18</v>
      </c>
      <c r="K123" s="155">
        <f t="shared" si="34"/>
        <v>0</v>
      </c>
      <c r="L123" s="154">
        <f t="shared" si="35"/>
        <v>0</v>
      </c>
      <c r="M123" s="156">
        <f>'2023-24 Salary &amp; Benefits'!$E$6</f>
        <v>72728</v>
      </c>
      <c r="N123" s="156">
        <f>'2023-24 Salary &amp; Benefits'!$F$6</f>
        <v>75419</v>
      </c>
      <c r="O123" s="9">
        <f t="shared" si="36"/>
        <v>0</v>
      </c>
      <c r="P123" s="9">
        <f t="shared" si="37"/>
        <v>0</v>
      </c>
      <c r="Q123" s="9">
        <f>'2023-24 Salary &amp; Benefits'!G$6</f>
        <v>13464</v>
      </c>
      <c r="R123" s="157">
        <f>'2023-24 Salary &amp; Benefits'!H$6</f>
        <v>0.1797</v>
      </c>
      <c r="S123" s="157">
        <f>'2023-24 Salary &amp; Benefits'!I$6</f>
        <v>0.17330000000000001</v>
      </c>
      <c r="T123" s="9">
        <f t="shared" si="38"/>
        <v>0</v>
      </c>
      <c r="U123" s="9">
        <f t="shared" si="39"/>
        <v>0</v>
      </c>
      <c r="V123" s="9">
        <f t="shared" si="40"/>
        <v>0</v>
      </c>
      <c r="W123" s="9">
        <f t="shared" si="33"/>
        <v>0</v>
      </c>
      <c r="X123" s="22">
        <f t="shared" si="32"/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s="21" customFormat="1">
      <c r="A124" s="83" t="s">
        <v>2351</v>
      </c>
      <c r="B124" s="95" t="s">
        <v>761</v>
      </c>
      <c r="C124" s="96">
        <v>3634</v>
      </c>
      <c r="D124" s="95" t="s">
        <v>782</v>
      </c>
      <c r="E124" s="116" t="str">
        <f>VLOOKUP($C124,'2022-23 School Level AAFTE'!$C:$X,8,FALSE)</f>
        <v>No</v>
      </c>
      <c r="F124" s="103">
        <f>VLOOKUP($C124,'2022-23 School Level AAFTE'!$C:$I,7,FALSE)</f>
        <v>580.42999999999995</v>
      </c>
      <c r="G124" s="106">
        <f>IFERROR(IF(E124= "yes",VLOOKUP(C124,Summary!$B:$I,5,0),0),0)</f>
        <v>0</v>
      </c>
      <c r="H124" s="105">
        <f t="shared" si="31"/>
        <v>0</v>
      </c>
      <c r="I124" s="168">
        <f>VLOOKUP($A124,'2023-24 Salary &amp; Benefits'!$A:$I,3,FALSE)</f>
        <v>1.18</v>
      </c>
      <c r="J124" s="168">
        <f>VLOOKUP($A124,'2023-24 Salary &amp; Benefits'!$A:$I,4,FALSE)</f>
        <v>1.18</v>
      </c>
      <c r="K124" s="155">
        <f t="shared" si="34"/>
        <v>0</v>
      </c>
      <c r="L124" s="154">
        <f t="shared" si="35"/>
        <v>0</v>
      </c>
      <c r="M124" s="156">
        <f>'2023-24 Salary &amp; Benefits'!$E$6</f>
        <v>72728</v>
      </c>
      <c r="N124" s="156">
        <f>'2023-24 Salary &amp; Benefits'!$F$6</f>
        <v>75419</v>
      </c>
      <c r="O124" s="9">
        <f t="shared" si="36"/>
        <v>0</v>
      </c>
      <c r="P124" s="9">
        <f t="shared" si="37"/>
        <v>0</v>
      </c>
      <c r="Q124" s="9">
        <f>'2023-24 Salary &amp; Benefits'!G$6</f>
        <v>13464</v>
      </c>
      <c r="R124" s="157">
        <f>'2023-24 Salary &amp; Benefits'!H$6</f>
        <v>0.1797</v>
      </c>
      <c r="S124" s="157">
        <f>'2023-24 Salary &amp; Benefits'!I$6</f>
        <v>0.17330000000000001</v>
      </c>
      <c r="T124" s="9">
        <f t="shared" si="38"/>
        <v>0</v>
      </c>
      <c r="U124" s="9">
        <f t="shared" si="39"/>
        <v>0</v>
      </c>
      <c r="V124" s="9">
        <f t="shared" si="40"/>
        <v>0</v>
      </c>
      <c r="W124" s="9">
        <f t="shared" si="33"/>
        <v>0</v>
      </c>
      <c r="X124" s="22">
        <f t="shared" si="32"/>
        <v>0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s="21" customFormat="1">
      <c r="A125" s="83" t="s">
        <v>2351</v>
      </c>
      <c r="B125" s="95" t="s">
        <v>761</v>
      </c>
      <c r="C125" s="96">
        <v>3100</v>
      </c>
      <c r="D125" s="95" t="s">
        <v>765</v>
      </c>
      <c r="E125" s="116" t="str">
        <f>VLOOKUP($C125,'2022-23 School Level AAFTE'!$C:$X,8,FALSE)</f>
        <v>No</v>
      </c>
      <c r="F125" s="103">
        <f>VLOOKUP($C125,'2022-23 School Level AAFTE'!$C:$I,7,FALSE)</f>
        <v>457.5</v>
      </c>
      <c r="G125" s="106">
        <f>IFERROR(IF(E125= "yes",VLOOKUP(C125,Summary!$B:$I,5,0),0),0)</f>
        <v>0</v>
      </c>
      <c r="H125" s="104">
        <f t="shared" si="31"/>
        <v>0</v>
      </c>
      <c r="I125" s="168">
        <f>VLOOKUP($A125,'2023-24 Salary &amp; Benefits'!$A:$I,3,FALSE)</f>
        <v>1.18</v>
      </c>
      <c r="J125" s="168">
        <f>VLOOKUP($A125,'2023-24 Salary &amp; Benefits'!$A:$I,4,FALSE)</f>
        <v>1.18</v>
      </c>
      <c r="K125" s="155">
        <f t="shared" si="34"/>
        <v>0</v>
      </c>
      <c r="L125" s="154">
        <f t="shared" si="35"/>
        <v>0</v>
      </c>
      <c r="M125" s="156">
        <f>'2023-24 Salary &amp; Benefits'!$E$6</f>
        <v>72728</v>
      </c>
      <c r="N125" s="156">
        <f>'2023-24 Salary &amp; Benefits'!$F$6</f>
        <v>75419</v>
      </c>
      <c r="O125" s="9">
        <f t="shared" si="36"/>
        <v>0</v>
      </c>
      <c r="P125" s="9">
        <f t="shared" si="37"/>
        <v>0</v>
      </c>
      <c r="Q125" s="9">
        <f>'2023-24 Salary &amp; Benefits'!G$6</f>
        <v>13464</v>
      </c>
      <c r="R125" s="157">
        <f>'2023-24 Salary &amp; Benefits'!H$6</f>
        <v>0.1797</v>
      </c>
      <c r="S125" s="157">
        <f>'2023-24 Salary &amp; Benefits'!I$6</f>
        <v>0.17330000000000001</v>
      </c>
      <c r="T125" s="9">
        <f t="shared" si="38"/>
        <v>0</v>
      </c>
      <c r="U125" s="9">
        <f t="shared" si="39"/>
        <v>0</v>
      </c>
      <c r="V125" s="9">
        <f t="shared" si="40"/>
        <v>0</v>
      </c>
      <c r="W125" s="9">
        <f t="shared" si="33"/>
        <v>0</v>
      </c>
      <c r="X125" s="22">
        <f t="shared" si="32"/>
        <v>0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s="21" customFormat="1">
      <c r="A126" s="83" t="s">
        <v>2351</v>
      </c>
      <c r="B126" s="95" t="s">
        <v>761</v>
      </c>
      <c r="C126" s="96">
        <v>3435</v>
      </c>
      <c r="D126" s="95" t="s">
        <v>774</v>
      </c>
      <c r="E126" s="116" t="str">
        <f>VLOOKUP($C126,'2022-23 School Level AAFTE'!$C:$X,8,FALSE)</f>
        <v>No</v>
      </c>
      <c r="F126" s="103">
        <f>VLOOKUP($C126,'2022-23 School Level AAFTE'!$C:$I,7,FALSE)</f>
        <v>688.13</v>
      </c>
      <c r="G126" s="106">
        <f>IFERROR(IF(E126= "yes",VLOOKUP(C126,Summary!$B:$I,5,0),0),0)</f>
        <v>0</v>
      </c>
      <c r="H126" s="104">
        <f t="shared" si="31"/>
        <v>0</v>
      </c>
      <c r="I126" s="168">
        <f>VLOOKUP($A126,'2023-24 Salary &amp; Benefits'!$A:$I,3,FALSE)</f>
        <v>1.18</v>
      </c>
      <c r="J126" s="168">
        <f>VLOOKUP($A126,'2023-24 Salary &amp; Benefits'!$A:$I,4,FALSE)</f>
        <v>1.18</v>
      </c>
      <c r="K126" s="155">
        <f t="shared" si="34"/>
        <v>0</v>
      </c>
      <c r="L126" s="154">
        <f t="shared" si="35"/>
        <v>0</v>
      </c>
      <c r="M126" s="156">
        <f>'2023-24 Salary &amp; Benefits'!$E$6</f>
        <v>72728</v>
      </c>
      <c r="N126" s="156">
        <f>'2023-24 Salary &amp; Benefits'!$F$6</f>
        <v>75419</v>
      </c>
      <c r="O126" s="9">
        <f t="shared" si="36"/>
        <v>0</v>
      </c>
      <c r="P126" s="9">
        <f t="shared" si="37"/>
        <v>0</v>
      </c>
      <c r="Q126" s="9">
        <f>'2023-24 Salary &amp; Benefits'!G$6</f>
        <v>13464</v>
      </c>
      <c r="R126" s="157">
        <f>'2023-24 Salary &amp; Benefits'!H$6</f>
        <v>0.1797</v>
      </c>
      <c r="S126" s="157">
        <f>'2023-24 Salary &amp; Benefits'!I$6</f>
        <v>0.17330000000000001</v>
      </c>
      <c r="T126" s="9">
        <f t="shared" si="38"/>
        <v>0</v>
      </c>
      <c r="U126" s="9">
        <f t="shared" si="39"/>
        <v>0</v>
      </c>
      <c r="V126" s="9">
        <f t="shared" si="40"/>
        <v>0</v>
      </c>
      <c r="W126" s="9">
        <f t="shared" si="33"/>
        <v>0</v>
      </c>
      <c r="X126" s="22">
        <f t="shared" si="32"/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s="21" customFormat="1">
      <c r="A127" s="83" t="s">
        <v>2351</v>
      </c>
      <c r="B127" s="95" t="s">
        <v>761</v>
      </c>
      <c r="C127" s="96">
        <v>3283</v>
      </c>
      <c r="D127" s="95" t="s">
        <v>772</v>
      </c>
      <c r="E127" s="116" t="str">
        <f>VLOOKUP($C127,'2022-23 School Level AAFTE'!$C:$X,8,FALSE)</f>
        <v>No</v>
      </c>
      <c r="F127" s="103">
        <f>VLOOKUP($C127,'2022-23 School Level AAFTE'!$C:$I,7,FALSE)</f>
        <v>883.1</v>
      </c>
      <c r="G127" s="106">
        <f>IFERROR(IF(E127= "yes",VLOOKUP(C127,Summary!$B:$I,5,0),0),0)</f>
        <v>0</v>
      </c>
      <c r="H127" s="105">
        <f t="shared" si="31"/>
        <v>0</v>
      </c>
      <c r="I127" s="168">
        <f>VLOOKUP($A127,'2023-24 Salary &amp; Benefits'!$A:$I,3,FALSE)</f>
        <v>1.18</v>
      </c>
      <c r="J127" s="168">
        <f>VLOOKUP($A127,'2023-24 Salary &amp; Benefits'!$A:$I,4,FALSE)</f>
        <v>1.18</v>
      </c>
      <c r="K127" s="155">
        <f t="shared" si="34"/>
        <v>0</v>
      </c>
      <c r="L127" s="154">
        <f t="shared" si="35"/>
        <v>0</v>
      </c>
      <c r="M127" s="156">
        <f>'2023-24 Salary &amp; Benefits'!$E$6</f>
        <v>72728</v>
      </c>
      <c r="N127" s="156">
        <f>'2023-24 Salary &amp; Benefits'!$F$6</f>
        <v>75419</v>
      </c>
      <c r="O127" s="9">
        <f t="shared" si="36"/>
        <v>0</v>
      </c>
      <c r="P127" s="9">
        <f t="shared" si="37"/>
        <v>0</v>
      </c>
      <c r="Q127" s="9">
        <f>'2023-24 Salary &amp; Benefits'!G$6</f>
        <v>13464</v>
      </c>
      <c r="R127" s="157">
        <f>'2023-24 Salary &amp; Benefits'!H$6</f>
        <v>0.1797</v>
      </c>
      <c r="S127" s="157">
        <f>'2023-24 Salary &amp; Benefits'!I$6</f>
        <v>0.17330000000000001</v>
      </c>
      <c r="T127" s="9">
        <f t="shared" si="38"/>
        <v>0</v>
      </c>
      <c r="U127" s="9">
        <f t="shared" si="39"/>
        <v>0</v>
      </c>
      <c r="V127" s="9">
        <f t="shared" si="40"/>
        <v>0</v>
      </c>
      <c r="W127" s="9">
        <f t="shared" si="33"/>
        <v>0</v>
      </c>
      <c r="X127" s="22">
        <f t="shared" si="32"/>
        <v>0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s="21" customFormat="1">
      <c r="A128" s="83" t="s">
        <v>2351</v>
      </c>
      <c r="B128" s="95" t="s">
        <v>761</v>
      </c>
      <c r="C128" s="96">
        <v>5508</v>
      </c>
      <c r="D128" s="95" t="s">
        <v>3167</v>
      </c>
      <c r="E128" s="116" t="str">
        <f>VLOOKUP($C128,'2022-23 School Level AAFTE'!$C:$X,8,FALSE)</f>
        <v>No</v>
      </c>
      <c r="F128" s="103">
        <f>VLOOKUP($C128,'2022-23 School Level AAFTE'!$C:$I,7,FALSE)</f>
        <v>356.57</v>
      </c>
      <c r="G128" s="106">
        <f>IFERROR(IF(E128= "yes",VLOOKUP(C128,Summary!$B:$I,5,0),0),0)</f>
        <v>0</v>
      </c>
      <c r="H128" s="105">
        <f t="shared" si="31"/>
        <v>0</v>
      </c>
      <c r="I128" s="168">
        <f>VLOOKUP($A128,'2023-24 Salary &amp; Benefits'!$A:$I,3,FALSE)</f>
        <v>1.18</v>
      </c>
      <c r="J128" s="168">
        <f>VLOOKUP($A128,'2023-24 Salary &amp; Benefits'!$A:$I,4,FALSE)</f>
        <v>1.18</v>
      </c>
      <c r="K128" s="155">
        <f t="shared" si="34"/>
        <v>0</v>
      </c>
      <c r="L128" s="154">
        <f t="shared" si="35"/>
        <v>0</v>
      </c>
      <c r="M128" s="156">
        <f>'2023-24 Salary &amp; Benefits'!$E$6</f>
        <v>72728</v>
      </c>
      <c r="N128" s="156">
        <f>'2023-24 Salary &amp; Benefits'!$F$6</f>
        <v>75419</v>
      </c>
      <c r="O128" s="9">
        <f t="shared" si="36"/>
        <v>0</v>
      </c>
      <c r="P128" s="9">
        <f t="shared" si="37"/>
        <v>0</v>
      </c>
      <c r="Q128" s="9">
        <f>'2023-24 Salary &amp; Benefits'!G$6</f>
        <v>13464</v>
      </c>
      <c r="R128" s="157">
        <f>'2023-24 Salary &amp; Benefits'!H$6</f>
        <v>0.1797</v>
      </c>
      <c r="S128" s="157">
        <f>'2023-24 Salary &amp; Benefits'!I$6</f>
        <v>0.17330000000000001</v>
      </c>
      <c r="T128" s="9">
        <f t="shared" si="38"/>
        <v>0</v>
      </c>
      <c r="U128" s="9">
        <f t="shared" si="39"/>
        <v>0</v>
      </c>
      <c r="V128" s="9">
        <f t="shared" si="40"/>
        <v>0</v>
      </c>
      <c r="W128" s="9">
        <f t="shared" si="33"/>
        <v>0</v>
      </c>
      <c r="X128" s="22">
        <f t="shared" si="32"/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s="21" customFormat="1">
      <c r="A129" s="83" t="s">
        <v>2351</v>
      </c>
      <c r="B129" s="95" t="s">
        <v>761</v>
      </c>
      <c r="C129" s="96">
        <v>3167</v>
      </c>
      <c r="D129" s="95" t="s">
        <v>767</v>
      </c>
      <c r="E129" s="116" t="str">
        <f>VLOOKUP($C129,'2022-23 School Level AAFTE'!$C:$X,8,FALSE)</f>
        <v>No</v>
      </c>
      <c r="F129" s="103">
        <f>VLOOKUP($C129,'2022-23 School Level AAFTE'!$C:$I,7,FALSE)</f>
        <v>308.39</v>
      </c>
      <c r="G129" s="106">
        <f>IFERROR(IF(E129= "yes",VLOOKUP(C129,Summary!$B:$I,5,0),0),0)</f>
        <v>0</v>
      </c>
      <c r="H129" s="104">
        <f t="shared" si="31"/>
        <v>0</v>
      </c>
      <c r="I129" s="168">
        <f>VLOOKUP($A129,'2023-24 Salary &amp; Benefits'!$A:$I,3,FALSE)</f>
        <v>1.18</v>
      </c>
      <c r="J129" s="168">
        <f>VLOOKUP($A129,'2023-24 Salary &amp; Benefits'!$A:$I,4,FALSE)</f>
        <v>1.18</v>
      </c>
      <c r="K129" s="155">
        <f t="shared" si="34"/>
        <v>0</v>
      </c>
      <c r="L129" s="154">
        <f t="shared" si="35"/>
        <v>0</v>
      </c>
      <c r="M129" s="156">
        <f>'2023-24 Salary &amp; Benefits'!$E$6</f>
        <v>72728</v>
      </c>
      <c r="N129" s="156">
        <f>'2023-24 Salary &amp; Benefits'!$F$6</f>
        <v>75419</v>
      </c>
      <c r="O129" s="9">
        <f t="shared" si="36"/>
        <v>0</v>
      </c>
      <c r="P129" s="9">
        <f t="shared" si="37"/>
        <v>0</v>
      </c>
      <c r="Q129" s="9">
        <f>'2023-24 Salary &amp; Benefits'!G$6</f>
        <v>13464</v>
      </c>
      <c r="R129" s="157">
        <f>'2023-24 Salary &amp; Benefits'!H$6</f>
        <v>0.1797</v>
      </c>
      <c r="S129" s="157">
        <f>'2023-24 Salary &amp; Benefits'!I$6</f>
        <v>0.17330000000000001</v>
      </c>
      <c r="T129" s="9">
        <f t="shared" si="38"/>
        <v>0</v>
      </c>
      <c r="U129" s="9">
        <f t="shared" si="39"/>
        <v>0</v>
      </c>
      <c r="V129" s="9">
        <f t="shared" si="40"/>
        <v>0</v>
      </c>
      <c r="W129" s="9">
        <f t="shared" si="33"/>
        <v>0</v>
      </c>
      <c r="X129" s="22">
        <f t="shared" si="32"/>
        <v>0</v>
      </c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s="21" customFormat="1">
      <c r="A130" s="83" t="s">
        <v>2527</v>
      </c>
      <c r="B130" s="95" t="s">
        <v>2060</v>
      </c>
      <c r="C130" s="96">
        <v>3200</v>
      </c>
      <c r="D130" s="95" t="s">
        <v>2073</v>
      </c>
      <c r="E130" s="116" t="str">
        <f>VLOOKUP($C130,'2022-23 School Level AAFTE'!$C:$X,8,FALSE)</f>
        <v>Yes</v>
      </c>
      <c r="F130" s="103">
        <f>VLOOKUP($C130,'2022-23 School Level AAFTE'!$C:$I,7,FALSE)</f>
        <v>274.60000000000002</v>
      </c>
      <c r="G130" s="106">
        <f>IFERROR(IF(E130= "yes",VLOOKUP(C130,Summary!$B:$I,5,0),0),0)</f>
        <v>0</v>
      </c>
      <c r="H130" s="105">
        <f t="shared" si="31"/>
        <v>274.60000000000002</v>
      </c>
      <c r="I130" s="168">
        <f>VLOOKUP($A130,'2023-24 Salary &amp; Benefits'!$A:$I,3,FALSE)</f>
        <v>1.0750000000000002</v>
      </c>
      <c r="J130" s="168">
        <f>VLOOKUP($A130,'2023-24 Salary &amp; Benefits'!$A:$I,4,FALSE)</f>
        <v>1.0750000000000002</v>
      </c>
      <c r="K130" s="155">
        <f t="shared" si="34"/>
        <v>274.60000000000002</v>
      </c>
      <c r="L130" s="154">
        <f t="shared" si="35"/>
        <v>0.80500000000000005</v>
      </c>
      <c r="M130" s="156">
        <f>'2023-24 Salary &amp; Benefits'!$E$6</f>
        <v>72728</v>
      </c>
      <c r="N130" s="156">
        <f>'2023-24 Salary &amp; Benefits'!$F$6</f>
        <v>75419</v>
      </c>
      <c r="O130" s="9">
        <f t="shared" si="36"/>
        <v>62936.99</v>
      </c>
      <c r="P130" s="9">
        <f t="shared" si="37"/>
        <v>2328.7300000000032</v>
      </c>
      <c r="Q130" s="9">
        <f>'2023-24 Salary &amp; Benefits'!G$6</f>
        <v>13464</v>
      </c>
      <c r="R130" s="157">
        <f>'2023-24 Salary &amp; Benefits'!H$6</f>
        <v>0.1797</v>
      </c>
      <c r="S130" s="157">
        <f>'2023-24 Salary &amp; Benefits'!I$6</f>
        <v>0.17330000000000001</v>
      </c>
      <c r="T130" s="9">
        <f t="shared" si="38"/>
        <v>22551.87</v>
      </c>
      <c r="U130" s="9">
        <f t="shared" si="39"/>
        <v>1087.76</v>
      </c>
      <c r="V130" s="9">
        <f t="shared" si="40"/>
        <v>188.51</v>
      </c>
      <c r="W130" s="9">
        <f t="shared" si="33"/>
        <v>1276.27</v>
      </c>
      <c r="X130" s="22">
        <f t="shared" si="32"/>
        <v>89093.86</v>
      </c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s="21" customFormat="1">
      <c r="A131" s="83" t="s">
        <v>2527</v>
      </c>
      <c r="B131" s="95" t="s">
        <v>2060</v>
      </c>
      <c r="C131" s="96">
        <v>5366</v>
      </c>
      <c r="D131" s="95" t="s">
        <v>2083</v>
      </c>
      <c r="E131" s="116" t="str">
        <f>VLOOKUP($C131,'2022-23 School Level AAFTE'!$C:$X,8,FALSE)</f>
        <v>No</v>
      </c>
      <c r="F131" s="103">
        <f>VLOOKUP($C131,'2022-23 School Level AAFTE'!$C:$I,7,FALSE)</f>
        <v>277.41000000000003</v>
      </c>
      <c r="G131" s="106">
        <f>IFERROR(IF(E131= "yes",VLOOKUP(C131,Summary!$B:$I,5,0),0),0)</f>
        <v>0</v>
      </c>
      <c r="H131" s="104">
        <f t="shared" si="31"/>
        <v>0</v>
      </c>
      <c r="I131" s="168">
        <f>VLOOKUP($A131,'2023-24 Salary &amp; Benefits'!$A:$I,3,FALSE)</f>
        <v>1.0750000000000002</v>
      </c>
      <c r="J131" s="168">
        <f>VLOOKUP($A131,'2023-24 Salary &amp; Benefits'!$A:$I,4,FALSE)</f>
        <v>1.0750000000000002</v>
      </c>
      <c r="K131" s="155">
        <f t="shared" si="34"/>
        <v>0</v>
      </c>
      <c r="L131" s="154">
        <f t="shared" si="35"/>
        <v>0</v>
      </c>
      <c r="M131" s="156">
        <f>'2023-24 Salary &amp; Benefits'!$E$6</f>
        <v>72728</v>
      </c>
      <c r="N131" s="156">
        <f>'2023-24 Salary &amp; Benefits'!$F$6</f>
        <v>75419</v>
      </c>
      <c r="O131" s="9">
        <f t="shared" si="36"/>
        <v>0</v>
      </c>
      <c r="P131" s="9">
        <f t="shared" si="37"/>
        <v>0</v>
      </c>
      <c r="Q131" s="9">
        <f>'2023-24 Salary &amp; Benefits'!G$6</f>
        <v>13464</v>
      </c>
      <c r="R131" s="157">
        <f>'2023-24 Salary &amp; Benefits'!H$6</f>
        <v>0.1797</v>
      </c>
      <c r="S131" s="157">
        <f>'2023-24 Salary &amp; Benefits'!I$6</f>
        <v>0.17330000000000001</v>
      </c>
      <c r="T131" s="9">
        <f t="shared" si="38"/>
        <v>0</v>
      </c>
      <c r="U131" s="9">
        <f t="shared" si="39"/>
        <v>0</v>
      </c>
      <c r="V131" s="9">
        <f t="shared" si="40"/>
        <v>0</v>
      </c>
      <c r="W131" s="9">
        <f t="shared" si="33"/>
        <v>0</v>
      </c>
      <c r="X131" s="22">
        <f t="shared" si="32"/>
        <v>0</v>
      </c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s="21" customFormat="1">
      <c r="A132" s="83" t="s">
        <v>2527</v>
      </c>
      <c r="B132" s="95" t="s">
        <v>2060</v>
      </c>
      <c r="C132" s="96">
        <v>2553</v>
      </c>
      <c r="D132" s="95" t="s">
        <v>2070</v>
      </c>
      <c r="E132" s="116" t="str">
        <f>VLOOKUP($C132,'2022-23 School Level AAFTE'!$C:$X,8,FALSE)</f>
        <v>No</v>
      </c>
      <c r="F132" s="103">
        <f>VLOOKUP($C132,'2022-23 School Level AAFTE'!$C:$I,7,FALSE)</f>
        <v>1137.1399999999999</v>
      </c>
      <c r="G132" s="106">
        <f>IFERROR(IF(E132= "yes",VLOOKUP(C132,Summary!$B:$I,5,0),0),0)</f>
        <v>0</v>
      </c>
      <c r="H132" s="105">
        <f t="shared" si="31"/>
        <v>0</v>
      </c>
      <c r="I132" s="168">
        <f>VLOOKUP($A132,'2023-24 Salary &amp; Benefits'!$A:$I,3,FALSE)</f>
        <v>1.0750000000000002</v>
      </c>
      <c r="J132" s="168">
        <f>VLOOKUP($A132,'2023-24 Salary &amp; Benefits'!$A:$I,4,FALSE)</f>
        <v>1.0750000000000002</v>
      </c>
      <c r="K132" s="155">
        <f t="shared" si="34"/>
        <v>0</v>
      </c>
      <c r="L132" s="154">
        <f t="shared" si="35"/>
        <v>0</v>
      </c>
      <c r="M132" s="156">
        <f>'2023-24 Salary &amp; Benefits'!$E$6</f>
        <v>72728</v>
      </c>
      <c r="N132" s="156">
        <f>'2023-24 Salary &amp; Benefits'!$F$6</f>
        <v>75419</v>
      </c>
      <c r="O132" s="9">
        <f t="shared" si="36"/>
        <v>0</v>
      </c>
      <c r="P132" s="9">
        <f t="shared" si="37"/>
        <v>0</v>
      </c>
      <c r="Q132" s="9">
        <f>'2023-24 Salary &amp; Benefits'!G$6</f>
        <v>13464</v>
      </c>
      <c r="R132" s="157">
        <f>'2023-24 Salary &amp; Benefits'!H$6</f>
        <v>0.1797</v>
      </c>
      <c r="S132" s="157">
        <f>'2023-24 Salary &amp; Benefits'!I$6</f>
        <v>0.17330000000000001</v>
      </c>
      <c r="T132" s="9">
        <f t="shared" si="38"/>
        <v>0</v>
      </c>
      <c r="U132" s="9">
        <f t="shared" si="39"/>
        <v>0</v>
      </c>
      <c r="V132" s="9">
        <f t="shared" si="40"/>
        <v>0</v>
      </c>
      <c r="W132" s="9">
        <f t="shared" si="33"/>
        <v>0</v>
      </c>
      <c r="X132" s="22">
        <f t="shared" si="32"/>
        <v>0</v>
      </c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s="21" customFormat="1">
      <c r="A133" s="83" t="s">
        <v>2527</v>
      </c>
      <c r="B133" s="95" t="s">
        <v>2060</v>
      </c>
      <c r="C133" s="94">
        <v>5340</v>
      </c>
      <c r="D133" s="84" t="s">
        <v>2082</v>
      </c>
      <c r="E133" s="116" t="str">
        <f>VLOOKUP($C133,'2022-23 School Level AAFTE'!$C:$X,8,FALSE)</f>
        <v>No</v>
      </c>
      <c r="F133" s="103">
        <f>VLOOKUP($C133,'2022-23 School Level AAFTE'!$C:$I,7,FALSE)</f>
        <v>96.570000000000007</v>
      </c>
      <c r="G133" s="106">
        <f>IFERROR(IF(E133= "yes",VLOOKUP(C133,Summary!$B:$I,5,0),0),0)</f>
        <v>0</v>
      </c>
      <c r="H133" s="105">
        <f t="shared" si="31"/>
        <v>0</v>
      </c>
      <c r="I133" s="168">
        <f>VLOOKUP($A133,'2023-24 Salary &amp; Benefits'!$A:$I,3,FALSE)</f>
        <v>1.0750000000000002</v>
      </c>
      <c r="J133" s="168">
        <f>VLOOKUP($A133,'2023-24 Salary &amp; Benefits'!$A:$I,4,FALSE)</f>
        <v>1.0750000000000002</v>
      </c>
      <c r="K133" s="155">
        <f t="shared" si="34"/>
        <v>0</v>
      </c>
      <c r="L133" s="154">
        <f t="shared" si="35"/>
        <v>0</v>
      </c>
      <c r="M133" s="156">
        <f>'2023-24 Salary &amp; Benefits'!$E$6</f>
        <v>72728</v>
      </c>
      <c r="N133" s="156">
        <f>'2023-24 Salary &amp; Benefits'!$F$6</f>
        <v>75419</v>
      </c>
      <c r="O133" s="9">
        <f t="shared" si="36"/>
        <v>0</v>
      </c>
      <c r="P133" s="9">
        <f t="shared" si="37"/>
        <v>0</v>
      </c>
      <c r="Q133" s="9">
        <f>'2023-24 Salary &amp; Benefits'!G$6</f>
        <v>13464</v>
      </c>
      <c r="R133" s="157">
        <f>'2023-24 Salary &amp; Benefits'!H$6</f>
        <v>0.1797</v>
      </c>
      <c r="S133" s="157">
        <f>'2023-24 Salary &amp; Benefits'!I$6</f>
        <v>0.17330000000000001</v>
      </c>
      <c r="T133" s="9">
        <f t="shared" si="38"/>
        <v>0</v>
      </c>
      <c r="U133" s="9">
        <f t="shared" si="39"/>
        <v>0</v>
      </c>
      <c r="V133" s="9">
        <f t="shared" si="40"/>
        <v>0</v>
      </c>
      <c r="W133" s="9">
        <f t="shared" si="33"/>
        <v>0</v>
      </c>
      <c r="X133" s="22">
        <f t="shared" si="32"/>
        <v>0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s="21" customFormat="1">
      <c r="A134" s="83" t="s">
        <v>2527</v>
      </c>
      <c r="B134" s="95" t="s">
        <v>2060</v>
      </c>
      <c r="C134" s="96">
        <v>2431</v>
      </c>
      <c r="D134" s="95" t="s">
        <v>2069</v>
      </c>
      <c r="E134" s="116" t="str">
        <f>VLOOKUP($C134,'2022-23 School Level AAFTE'!$C:$X,8,FALSE)</f>
        <v>Yes</v>
      </c>
      <c r="F134" s="103">
        <f>VLOOKUP($C134,'2022-23 School Level AAFTE'!$C:$I,7,FALSE)</f>
        <v>361.9</v>
      </c>
      <c r="G134" s="106">
        <f>IFERROR(IF(E134= "yes",VLOOKUP(C134,Summary!$B:$I,5,0),0),0)</f>
        <v>0</v>
      </c>
      <c r="H134" s="105">
        <f t="shared" ref="H134:H197" si="41">IF(E134= "yes", F134,0)</f>
        <v>361.9</v>
      </c>
      <c r="I134" s="168">
        <f>VLOOKUP($A134,'2023-24 Salary &amp; Benefits'!$A:$I,3,FALSE)</f>
        <v>1.0750000000000002</v>
      </c>
      <c r="J134" s="168">
        <f>VLOOKUP($A134,'2023-24 Salary &amp; Benefits'!$A:$I,4,FALSE)</f>
        <v>1.0750000000000002</v>
      </c>
      <c r="K134" s="155">
        <f t="shared" si="34"/>
        <v>361.9</v>
      </c>
      <c r="L134" s="154">
        <f t="shared" si="35"/>
        <v>1.0620000000000001</v>
      </c>
      <c r="M134" s="156">
        <f>'2023-24 Salary &amp; Benefits'!$E$6</f>
        <v>72728</v>
      </c>
      <c r="N134" s="156">
        <f>'2023-24 Salary &amp; Benefits'!$F$6</f>
        <v>75419</v>
      </c>
      <c r="O134" s="9">
        <f t="shared" si="36"/>
        <v>83029.919999999998</v>
      </c>
      <c r="P134" s="9">
        <f t="shared" si="37"/>
        <v>3072.1800000000076</v>
      </c>
      <c r="Q134" s="9">
        <f>'2023-24 Salary &amp; Benefits'!G$6</f>
        <v>13464</v>
      </c>
      <c r="R134" s="157">
        <f>'2023-24 Salary &amp; Benefits'!H$6</f>
        <v>0.1797</v>
      </c>
      <c r="S134" s="157">
        <f>'2023-24 Salary &amp; Benefits'!I$6</f>
        <v>0.17330000000000001</v>
      </c>
      <c r="T134" s="9">
        <f t="shared" si="38"/>
        <v>29751.65</v>
      </c>
      <c r="U134" s="9">
        <f t="shared" si="39"/>
        <v>1435.04</v>
      </c>
      <c r="V134" s="9">
        <f t="shared" si="40"/>
        <v>248.69</v>
      </c>
      <c r="W134" s="9">
        <f t="shared" si="33"/>
        <v>1683.73</v>
      </c>
      <c r="X134" s="22">
        <f t="shared" ref="X134:X197" si="42">SUM(T134,O134:P134,W134)</f>
        <v>117537.48000000001</v>
      </c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s="21" customFormat="1">
      <c r="A135" s="83" t="s">
        <v>2527</v>
      </c>
      <c r="B135" s="95" t="s">
        <v>2060</v>
      </c>
      <c r="C135" s="96">
        <v>2817</v>
      </c>
      <c r="D135" s="95" t="s">
        <v>2071</v>
      </c>
      <c r="E135" s="116" t="str">
        <f>VLOOKUP($C135,'2022-23 School Level AAFTE'!$C:$X,8,FALSE)</f>
        <v>No</v>
      </c>
      <c r="F135" s="103">
        <f>VLOOKUP($C135,'2022-23 School Level AAFTE'!$C:$I,7,FALSE)</f>
        <v>323.68</v>
      </c>
      <c r="G135" s="106">
        <f>IFERROR(IF(E135= "yes",VLOOKUP(C135,Summary!$B:$I,5,0),0),0)</f>
        <v>0</v>
      </c>
      <c r="H135" s="105">
        <f t="shared" si="41"/>
        <v>0</v>
      </c>
      <c r="I135" s="168">
        <f>VLOOKUP($A135,'2023-24 Salary &amp; Benefits'!$A:$I,3,FALSE)</f>
        <v>1.0750000000000002</v>
      </c>
      <c r="J135" s="168">
        <f>VLOOKUP($A135,'2023-24 Salary &amp; Benefits'!$A:$I,4,FALSE)</f>
        <v>1.0750000000000002</v>
      </c>
      <c r="K135" s="155">
        <f t="shared" si="34"/>
        <v>0</v>
      </c>
      <c r="L135" s="154">
        <f t="shared" si="35"/>
        <v>0</v>
      </c>
      <c r="M135" s="156">
        <f>'2023-24 Salary &amp; Benefits'!$E$6</f>
        <v>72728</v>
      </c>
      <c r="N135" s="156">
        <f>'2023-24 Salary &amp; Benefits'!$F$6</f>
        <v>75419</v>
      </c>
      <c r="O135" s="9">
        <f t="shared" si="36"/>
        <v>0</v>
      </c>
      <c r="P135" s="9">
        <f t="shared" si="37"/>
        <v>0</v>
      </c>
      <c r="Q135" s="9">
        <f>'2023-24 Salary &amp; Benefits'!G$6</f>
        <v>13464</v>
      </c>
      <c r="R135" s="157">
        <f>'2023-24 Salary &amp; Benefits'!H$6</f>
        <v>0.1797</v>
      </c>
      <c r="S135" s="157">
        <f>'2023-24 Salary &amp; Benefits'!I$6</f>
        <v>0.17330000000000001</v>
      </c>
      <c r="T135" s="9">
        <f t="shared" si="38"/>
        <v>0</v>
      </c>
      <c r="U135" s="9">
        <f t="shared" si="39"/>
        <v>0</v>
      </c>
      <c r="V135" s="9">
        <f t="shared" si="40"/>
        <v>0</v>
      </c>
      <c r="W135" s="9">
        <f t="shared" si="33"/>
        <v>0</v>
      </c>
      <c r="X135" s="22">
        <f t="shared" si="42"/>
        <v>0</v>
      </c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s="21" customFormat="1">
      <c r="A136" s="83" t="s">
        <v>2527</v>
      </c>
      <c r="B136" s="95" t="s">
        <v>2060</v>
      </c>
      <c r="C136" s="96">
        <v>2365</v>
      </c>
      <c r="D136" s="95" t="s">
        <v>124</v>
      </c>
      <c r="E136" s="116" t="str">
        <f>VLOOKUP($C136,'2022-23 School Level AAFTE'!$C:$X,8,FALSE)</f>
        <v>No</v>
      </c>
      <c r="F136" s="103">
        <f>VLOOKUP($C136,'2022-23 School Level AAFTE'!$C:$I,7,FALSE)</f>
        <v>233.35</v>
      </c>
      <c r="G136" s="106">
        <f>IFERROR(IF(E136= "yes",VLOOKUP(C136,Summary!$B:$I,5,0),0),0)</f>
        <v>0</v>
      </c>
      <c r="H136" s="105">
        <f t="shared" si="41"/>
        <v>0</v>
      </c>
      <c r="I136" s="168">
        <f>VLOOKUP($A136,'2023-24 Salary &amp; Benefits'!$A:$I,3,FALSE)</f>
        <v>1.0750000000000002</v>
      </c>
      <c r="J136" s="168">
        <f>VLOOKUP($A136,'2023-24 Salary &amp; Benefits'!$A:$I,4,FALSE)</f>
        <v>1.0750000000000002</v>
      </c>
      <c r="K136" s="155">
        <f t="shared" si="34"/>
        <v>0</v>
      </c>
      <c r="L136" s="154">
        <f t="shared" si="35"/>
        <v>0</v>
      </c>
      <c r="M136" s="156">
        <f>'2023-24 Salary &amp; Benefits'!$E$6</f>
        <v>72728</v>
      </c>
      <c r="N136" s="156">
        <f>'2023-24 Salary &amp; Benefits'!$F$6</f>
        <v>75419</v>
      </c>
      <c r="O136" s="9">
        <f t="shared" si="36"/>
        <v>0</v>
      </c>
      <c r="P136" s="9">
        <f t="shared" si="37"/>
        <v>0</v>
      </c>
      <c r="Q136" s="9">
        <f>'2023-24 Salary &amp; Benefits'!G$6</f>
        <v>13464</v>
      </c>
      <c r="R136" s="157">
        <f>'2023-24 Salary &amp; Benefits'!H$6</f>
        <v>0.1797</v>
      </c>
      <c r="S136" s="157">
        <f>'2023-24 Salary &amp; Benefits'!I$6</f>
        <v>0.17330000000000001</v>
      </c>
      <c r="T136" s="9">
        <f t="shared" si="38"/>
        <v>0</v>
      </c>
      <c r="U136" s="9">
        <f t="shared" si="39"/>
        <v>0</v>
      </c>
      <c r="V136" s="9">
        <f t="shared" si="40"/>
        <v>0</v>
      </c>
      <c r="W136" s="9">
        <f t="shared" si="33"/>
        <v>0</v>
      </c>
      <c r="X136" s="22">
        <f t="shared" si="42"/>
        <v>0</v>
      </c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s="21" customFormat="1">
      <c r="A137" s="83" t="s">
        <v>2527</v>
      </c>
      <c r="B137" s="95" t="s">
        <v>2060</v>
      </c>
      <c r="C137" s="97">
        <v>5239</v>
      </c>
      <c r="D137" s="110" t="s">
        <v>2081</v>
      </c>
      <c r="E137" s="116" t="str">
        <f>VLOOKUP($C137,'2022-23 School Level AAFTE'!$C:$X,8,FALSE)</f>
        <v>Yes</v>
      </c>
      <c r="F137" s="103">
        <f>VLOOKUP($C137,'2022-23 School Level AAFTE'!$C:$I,7,FALSE)</f>
        <v>374.4</v>
      </c>
      <c r="G137" s="106">
        <f>IFERROR(IF(E137= "yes",VLOOKUP(C137,Summary!$B:$I,5,0),0),0)</f>
        <v>0</v>
      </c>
      <c r="H137" s="105">
        <f t="shared" si="41"/>
        <v>374.4</v>
      </c>
      <c r="I137" s="168">
        <f>VLOOKUP($A137,'2023-24 Salary &amp; Benefits'!$A:$I,3,FALSE)</f>
        <v>1.0750000000000002</v>
      </c>
      <c r="J137" s="168">
        <f>VLOOKUP($A137,'2023-24 Salary &amp; Benefits'!$A:$I,4,FALSE)</f>
        <v>1.0750000000000002</v>
      </c>
      <c r="K137" s="155">
        <f t="shared" si="34"/>
        <v>374.4</v>
      </c>
      <c r="L137" s="154">
        <f t="shared" si="35"/>
        <v>1.0980000000000001</v>
      </c>
      <c r="M137" s="156">
        <f>'2023-24 Salary &amp; Benefits'!$E$6</f>
        <v>72728</v>
      </c>
      <c r="N137" s="156">
        <f>'2023-24 Salary &amp; Benefits'!$F$6</f>
        <v>75419</v>
      </c>
      <c r="O137" s="9">
        <f t="shared" si="36"/>
        <v>85844.49</v>
      </c>
      <c r="P137" s="9">
        <f t="shared" si="37"/>
        <v>3176.3300000000017</v>
      </c>
      <c r="Q137" s="9">
        <f>'2023-24 Salary &amp; Benefits'!G$6</f>
        <v>13464</v>
      </c>
      <c r="R137" s="157">
        <f>'2023-24 Salary &amp; Benefits'!H$6</f>
        <v>0.1797</v>
      </c>
      <c r="S137" s="157">
        <f>'2023-24 Salary &amp; Benefits'!I$6</f>
        <v>0.17330000000000001</v>
      </c>
      <c r="T137" s="9">
        <f t="shared" si="38"/>
        <v>30760.18</v>
      </c>
      <c r="U137" s="9">
        <f t="shared" si="39"/>
        <v>1483.68</v>
      </c>
      <c r="V137" s="9">
        <f t="shared" si="40"/>
        <v>257.12</v>
      </c>
      <c r="W137" s="9">
        <f t="shared" si="33"/>
        <v>1740.8000000000002</v>
      </c>
      <c r="X137" s="22">
        <f t="shared" si="42"/>
        <v>121521.80000000002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s="21" customFormat="1">
      <c r="A138" s="83" t="s">
        <v>2527</v>
      </c>
      <c r="B138" s="95" t="s">
        <v>2060</v>
      </c>
      <c r="C138" s="96">
        <v>2066</v>
      </c>
      <c r="D138" s="95" t="s">
        <v>2063</v>
      </c>
      <c r="E138" s="116" t="str">
        <f>VLOOKUP($C138,'2022-23 School Level AAFTE'!$C:$X,8,FALSE)</f>
        <v>No</v>
      </c>
      <c r="F138" s="103">
        <f>VLOOKUP($C138,'2022-23 School Level AAFTE'!$C:$I,7,FALSE)</f>
        <v>595.89</v>
      </c>
      <c r="G138" s="106">
        <f>IFERROR(IF(E138= "yes",VLOOKUP(C138,Summary!$B:$I,5,0),0),0)</f>
        <v>0</v>
      </c>
      <c r="H138" s="104">
        <f t="shared" si="41"/>
        <v>0</v>
      </c>
      <c r="I138" s="168">
        <f>VLOOKUP($A138,'2023-24 Salary &amp; Benefits'!$A:$I,3,FALSE)</f>
        <v>1.0750000000000002</v>
      </c>
      <c r="J138" s="168">
        <f>VLOOKUP($A138,'2023-24 Salary &amp; Benefits'!$A:$I,4,FALSE)</f>
        <v>1.0750000000000002</v>
      </c>
      <c r="K138" s="155">
        <f t="shared" si="34"/>
        <v>0</v>
      </c>
      <c r="L138" s="154">
        <f t="shared" si="35"/>
        <v>0</v>
      </c>
      <c r="M138" s="156">
        <f>'2023-24 Salary &amp; Benefits'!$E$6</f>
        <v>72728</v>
      </c>
      <c r="N138" s="156">
        <f>'2023-24 Salary &amp; Benefits'!$F$6</f>
        <v>75419</v>
      </c>
      <c r="O138" s="9">
        <f t="shared" si="36"/>
        <v>0</v>
      </c>
      <c r="P138" s="9">
        <f t="shared" si="37"/>
        <v>0</v>
      </c>
      <c r="Q138" s="9">
        <f>'2023-24 Salary &amp; Benefits'!G$6</f>
        <v>13464</v>
      </c>
      <c r="R138" s="157">
        <f>'2023-24 Salary &amp; Benefits'!H$6</f>
        <v>0.1797</v>
      </c>
      <c r="S138" s="157">
        <f>'2023-24 Salary &amp; Benefits'!I$6</f>
        <v>0.17330000000000001</v>
      </c>
      <c r="T138" s="9">
        <f t="shared" si="38"/>
        <v>0</v>
      </c>
      <c r="U138" s="9">
        <f t="shared" si="39"/>
        <v>0</v>
      </c>
      <c r="V138" s="9">
        <f t="shared" si="40"/>
        <v>0</v>
      </c>
      <c r="W138" s="9">
        <f t="shared" ref="W138:W201" si="43">SUM(U138:V138)</f>
        <v>0</v>
      </c>
      <c r="X138" s="22">
        <f t="shared" si="42"/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s="21" customFormat="1">
      <c r="A139" s="83" t="s">
        <v>2527</v>
      </c>
      <c r="B139" s="95" t="s">
        <v>2060</v>
      </c>
      <c r="C139" s="96">
        <v>2262</v>
      </c>
      <c r="D139" s="2" t="s">
        <v>2067</v>
      </c>
      <c r="E139" s="116" t="str">
        <f>VLOOKUP($C139,'2022-23 School Level AAFTE'!$C:$X,8,FALSE)</f>
        <v>No</v>
      </c>
      <c r="F139" s="103">
        <f>VLOOKUP($C139,'2022-23 School Level AAFTE'!$C:$I,7,FALSE)</f>
        <v>431.33</v>
      </c>
      <c r="G139" s="106">
        <f>IFERROR(IF(E139= "yes",VLOOKUP(C139,Summary!$B:$I,5,0),0),0)</f>
        <v>0</v>
      </c>
      <c r="H139" s="104">
        <f t="shared" si="41"/>
        <v>0</v>
      </c>
      <c r="I139" s="168">
        <f>VLOOKUP($A139,'2023-24 Salary &amp; Benefits'!$A:$I,3,FALSE)</f>
        <v>1.0750000000000002</v>
      </c>
      <c r="J139" s="168">
        <f>VLOOKUP($A139,'2023-24 Salary &amp; Benefits'!$A:$I,4,FALSE)</f>
        <v>1.0750000000000002</v>
      </c>
      <c r="K139" s="155">
        <f t="shared" ref="K139:K202" si="44">IF(G139&gt;0,G139,H139)</f>
        <v>0</v>
      </c>
      <c r="L139" s="154">
        <f t="shared" ref="L139:L202" si="45">ROUND((($K139*1.1*36)/15)/900,3)</f>
        <v>0</v>
      </c>
      <c r="M139" s="156">
        <f>'2023-24 Salary &amp; Benefits'!$E$6</f>
        <v>72728</v>
      </c>
      <c r="N139" s="156">
        <f>'2023-24 Salary &amp; Benefits'!$F$6</f>
        <v>75419</v>
      </c>
      <c r="O139" s="9">
        <f t="shared" ref="O139:O202" si="46">ROUND($I139*$M139*$L139,2)</f>
        <v>0</v>
      </c>
      <c r="P139" s="9">
        <f t="shared" ref="P139:P202" si="47">ROUND($J139*$N139*$L139,2)-O139</f>
        <v>0</v>
      </c>
      <c r="Q139" s="9">
        <f>'2023-24 Salary &amp; Benefits'!G$6</f>
        <v>13464</v>
      </c>
      <c r="R139" s="157">
        <f>'2023-24 Salary &amp; Benefits'!H$6</f>
        <v>0.1797</v>
      </c>
      <c r="S139" s="157">
        <f>'2023-24 Salary &amp; Benefits'!I$6</f>
        <v>0.17330000000000001</v>
      </c>
      <c r="T139" s="9">
        <f t="shared" ref="T139:T202" si="48">ROUND(O139*R139+P139*S139+L139*Q139,2)</f>
        <v>0</v>
      </c>
      <c r="U139" s="9">
        <f t="shared" ref="U139:U202" si="49">ROUND((($N139*$J139*$L139)/180)*3,2)</f>
        <v>0</v>
      </c>
      <c r="V139" s="9">
        <f t="shared" ref="V139:V202" si="50">ROUND(U139*S139,2)</f>
        <v>0</v>
      </c>
      <c r="W139" s="9">
        <f t="shared" si="43"/>
        <v>0</v>
      </c>
      <c r="X139" s="22">
        <f t="shared" si="4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s="21" customFormat="1">
      <c r="A140" s="83" t="s">
        <v>2527</v>
      </c>
      <c r="B140" s="95" t="s">
        <v>2060</v>
      </c>
      <c r="C140" s="96">
        <v>3134</v>
      </c>
      <c r="D140" s="95" t="s">
        <v>2072</v>
      </c>
      <c r="E140" s="116" t="str">
        <f>VLOOKUP($C140,'2022-23 School Level AAFTE'!$C:$X,8,FALSE)</f>
        <v>No</v>
      </c>
      <c r="F140" s="103">
        <f>VLOOKUP($C140,'2022-23 School Level AAFTE'!$C:$I,7,FALSE)</f>
        <v>447.76</v>
      </c>
      <c r="G140" s="106">
        <f>IFERROR(IF(E140= "yes",VLOOKUP(C140,Summary!$B:$I,5,0),0),0)</f>
        <v>0</v>
      </c>
      <c r="H140" s="105">
        <f t="shared" si="41"/>
        <v>0</v>
      </c>
      <c r="I140" s="168">
        <f>VLOOKUP($A140,'2023-24 Salary &amp; Benefits'!$A:$I,3,FALSE)</f>
        <v>1.0750000000000002</v>
      </c>
      <c r="J140" s="168">
        <f>VLOOKUP($A140,'2023-24 Salary &amp; Benefits'!$A:$I,4,FALSE)</f>
        <v>1.0750000000000002</v>
      </c>
      <c r="K140" s="155">
        <f t="shared" si="44"/>
        <v>0</v>
      </c>
      <c r="L140" s="154">
        <f t="shared" si="45"/>
        <v>0</v>
      </c>
      <c r="M140" s="156">
        <f>'2023-24 Salary &amp; Benefits'!$E$6</f>
        <v>72728</v>
      </c>
      <c r="N140" s="156">
        <f>'2023-24 Salary &amp; Benefits'!$F$6</f>
        <v>75419</v>
      </c>
      <c r="O140" s="9">
        <f t="shared" si="46"/>
        <v>0</v>
      </c>
      <c r="P140" s="9">
        <f t="shared" si="47"/>
        <v>0</v>
      </c>
      <c r="Q140" s="9">
        <f>'2023-24 Salary &amp; Benefits'!G$6</f>
        <v>13464</v>
      </c>
      <c r="R140" s="157">
        <f>'2023-24 Salary &amp; Benefits'!H$6</f>
        <v>0.1797</v>
      </c>
      <c r="S140" s="157">
        <f>'2023-24 Salary &amp; Benefits'!I$6</f>
        <v>0.17330000000000001</v>
      </c>
      <c r="T140" s="9">
        <f t="shared" si="48"/>
        <v>0</v>
      </c>
      <c r="U140" s="9">
        <f t="shared" si="49"/>
        <v>0</v>
      </c>
      <c r="V140" s="9">
        <f t="shared" si="50"/>
        <v>0</v>
      </c>
      <c r="W140" s="9">
        <f t="shared" si="43"/>
        <v>0</v>
      </c>
      <c r="X140" s="22">
        <f t="shared" si="4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s="21" customFormat="1">
      <c r="A141" s="83" t="s">
        <v>2527</v>
      </c>
      <c r="B141" s="95" t="s">
        <v>2060</v>
      </c>
      <c r="C141" s="96">
        <v>4442</v>
      </c>
      <c r="D141" s="95" t="s">
        <v>2077</v>
      </c>
      <c r="E141" s="116" t="str">
        <f>VLOOKUP($C141,'2022-23 School Level AAFTE'!$C:$X,8,FALSE)</f>
        <v>No</v>
      </c>
      <c r="F141" s="103">
        <f>VLOOKUP($C141,'2022-23 School Level AAFTE'!$C:$I,7,FALSE)</f>
        <v>623.89</v>
      </c>
      <c r="G141" s="106">
        <f>IFERROR(IF(E141= "yes",VLOOKUP(C141,Summary!$B:$I,5,0),0),0)</f>
        <v>0</v>
      </c>
      <c r="H141" s="104">
        <f t="shared" si="41"/>
        <v>0</v>
      </c>
      <c r="I141" s="168">
        <f>VLOOKUP($A141,'2023-24 Salary &amp; Benefits'!$A:$I,3,FALSE)</f>
        <v>1.0750000000000002</v>
      </c>
      <c r="J141" s="168">
        <f>VLOOKUP($A141,'2023-24 Salary &amp; Benefits'!$A:$I,4,FALSE)</f>
        <v>1.0750000000000002</v>
      </c>
      <c r="K141" s="155">
        <f t="shared" si="44"/>
        <v>0</v>
      </c>
      <c r="L141" s="154">
        <f t="shared" si="45"/>
        <v>0</v>
      </c>
      <c r="M141" s="156">
        <f>'2023-24 Salary &amp; Benefits'!$E$6</f>
        <v>72728</v>
      </c>
      <c r="N141" s="156">
        <f>'2023-24 Salary &amp; Benefits'!$F$6</f>
        <v>75419</v>
      </c>
      <c r="O141" s="9">
        <f t="shared" si="46"/>
        <v>0</v>
      </c>
      <c r="P141" s="9">
        <f t="shared" si="47"/>
        <v>0</v>
      </c>
      <c r="Q141" s="9">
        <f>'2023-24 Salary &amp; Benefits'!G$6</f>
        <v>13464</v>
      </c>
      <c r="R141" s="157">
        <f>'2023-24 Salary &amp; Benefits'!H$6</f>
        <v>0.1797</v>
      </c>
      <c r="S141" s="157">
        <f>'2023-24 Salary &amp; Benefits'!I$6</f>
        <v>0.17330000000000001</v>
      </c>
      <c r="T141" s="9">
        <f t="shared" si="48"/>
        <v>0</v>
      </c>
      <c r="U141" s="9">
        <f t="shared" si="49"/>
        <v>0</v>
      </c>
      <c r="V141" s="9">
        <f t="shared" si="50"/>
        <v>0</v>
      </c>
      <c r="W141" s="9">
        <f t="shared" si="43"/>
        <v>0</v>
      </c>
      <c r="X141" s="22">
        <f t="shared" si="4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s="21" customFormat="1">
      <c r="A142" s="83" t="s">
        <v>2527</v>
      </c>
      <c r="B142" s="95" t="s">
        <v>2060</v>
      </c>
      <c r="C142" s="96">
        <v>2225</v>
      </c>
      <c r="D142" s="95" t="s">
        <v>2066</v>
      </c>
      <c r="E142" s="116" t="str">
        <f>VLOOKUP($C142,'2022-23 School Level AAFTE'!$C:$X,8,FALSE)</f>
        <v>No</v>
      </c>
      <c r="F142" s="103">
        <f>VLOOKUP($C142,'2022-23 School Level AAFTE'!$C:$I,7,FALSE)</f>
        <v>305.16000000000003</v>
      </c>
      <c r="G142" s="106">
        <f>IFERROR(IF(E142= "yes",VLOOKUP(C142,Summary!$B:$I,5,0),0),0)</f>
        <v>0</v>
      </c>
      <c r="H142" s="105">
        <f t="shared" si="41"/>
        <v>0</v>
      </c>
      <c r="I142" s="168">
        <f>VLOOKUP($A142,'2023-24 Salary &amp; Benefits'!$A:$I,3,FALSE)</f>
        <v>1.0750000000000002</v>
      </c>
      <c r="J142" s="168">
        <f>VLOOKUP($A142,'2023-24 Salary &amp; Benefits'!$A:$I,4,FALSE)</f>
        <v>1.0750000000000002</v>
      </c>
      <c r="K142" s="155">
        <f t="shared" si="44"/>
        <v>0</v>
      </c>
      <c r="L142" s="154">
        <f t="shared" si="45"/>
        <v>0</v>
      </c>
      <c r="M142" s="156">
        <f>'2023-24 Salary &amp; Benefits'!$E$6</f>
        <v>72728</v>
      </c>
      <c r="N142" s="156">
        <f>'2023-24 Salary &amp; Benefits'!$F$6</f>
        <v>75419</v>
      </c>
      <c r="O142" s="9">
        <f t="shared" si="46"/>
        <v>0</v>
      </c>
      <c r="P142" s="9">
        <f t="shared" si="47"/>
        <v>0</v>
      </c>
      <c r="Q142" s="9">
        <f>'2023-24 Salary &amp; Benefits'!G$6</f>
        <v>13464</v>
      </c>
      <c r="R142" s="157">
        <f>'2023-24 Salary &amp; Benefits'!H$6</f>
        <v>0.1797</v>
      </c>
      <c r="S142" s="157">
        <f>'2023-24 Salary &amp; Benefits'!I$6</f>
        <v>0.17330000000000001</v>
      </c>
      <c r="T142" s="9">
        <f t="shared" si="48"/>
        <v>0</v>
      </c>
      <c r="U142" s="9">
        <f t="shared" si="49"/>
        <v>0</v>
      </c>
      <c r="V142" s="9">
        <f t="shared" si="50"/>
        <v>0</v>
      </c>
      <c r="W142" s="9">
        <f t="shared" si="43"/>
        <v>0</v>
      </c>
      <c r="X142" s="22">
        <f t="shared" si="4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s="21" customFormat="1">
      <c r="A143" s="83" t="s">
        <v>2527</v>
      </c>
      <c r="B143" s="95" t="s">
        <v>2060</v>
      </c>
      <c r="C143" s="96">
        <v>4571</v>
      </c>
      <c r="D143" s="95" t="s">
        <v>2079</v>
      </c>
      <c r="E143" s="116" t="str">
        <f>VLOOKUP($C143,'2022-23 School Level AAFTE'!$C:$X,8,FALSE)</f>
        <v>No</v>
      </c>
      <c r="F143" s="103">
        <f>VLOOKUP($C143,'2022-23 School Level AAFTE'!$C:$I,7,FALSE)</f>
        <v>411.17</v>
      </c>
      <c r="G143" s="106">
        <f>IFERROR(IF(E143= "yes",VLOOKUP(C143,Summary!$B:$I,5,0),0),0)</f>
        <v>0</v>
      </c>
      <c r="H143" s="104">
        <f t="shared" si="41"/>
        <v>0</v>
      </c>
      <c r="I143" s="168">
        <f>VLOOKUP($A143,'2023-24 Salary &amp; Benefits'!$A:$I,3,FALSE)</f>
        <v>1.0750000000000002</v>
      </c>
      <c r="J143" s="168">
        <f>VLOOKUP($A143,'2023-24 Salary &amp; Benefits'!$A:$I,4,FALSE)</f>
        <v>1.0750000000000002</v>
      </c>
      <c r="K143" s="155">
        <f t="shared" si="44"/>
        <v>0</v>
      </c>
      <c r="L143" s="154">
        <f t="shared" si="45"/>
        <v>0</v>
      </c>
      <c r="M143" s="156">
        <f>'2023-24 Salary &amp; Benefits'!$E$6</f>
        <v>72728</v>
      </c>
      <c r="N143" s="156">
        <f>'2023-24 Salary &amp; Benefits'!$F$6</f>
        <v>75419</v>
      </c>
      <c r="O143" s="9">
        <f t="shared" si="46"/>
        <v>0</v>
      </c>
      <c r="P143" s="9">
        <f t="shared" si="47"/>
        <v>0</v>
      </c>
      <c r="Q143" s="9">
        <f>'2023-24 Salary &amp; Benefits'!G$6</f>
        <v>13464</v>
      </c>
      <c r="R143" s="157">
        <f>'2023-24 Salary &amp; Benefits'!H$6</f>
        <v>0.1797</v>
      </c>
      <c r="S143" s="157">
        <f>'2023-24 Salary &amp; Benefits'!I$6</f>
        <v>0.17330000000000001</v>
      </c>
      <c r="T143" s="9">
        <f t="shared" si="48"/>
        <v>0</v>
      </c>
      <c r="U143" s="9">
        <f t="shared" si="49"/>
        <v>0</v>
      </c>
      <c r="V143" s="9">
        <f t="shared" si="50"/>
        <v>0</v>
      </c>
      <c r="W143" s="9">
        <f t="shared" si="43"/>
        <v>0</v>
      </c>
      <c r="X143" s="22">
        <f t="shared" si="4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s="21" customFormat="1">
      <c r="A144" s="83" t="s">
        <v>2527</v>
      </c>
      <c r="B144" s="95" t="s">
        <v>2060</v>
      </c>
      <c r="C144" s="96">
        <v>1647</v>
      </c>
      <c r="D144" s="95" t="s">
        <v>2061</v>
      </c>
      <c r="E144" s="116" t="str">
        <f>VLOOKUP($C144,'2022-23 School Level AAFTE'!$C:$X,8,FALSE)</f>
        <v>Yes</v>
      </c>
      <c r="F144" s="103">
        <f>VLOOKUP($C144,'2022-23 School Level AAFTE'!$C:$I,7,FALSE)</f>
        <v>232.02</v>
      </c>
      <c r="G144" s="106">
        <f>IFERROR(IF(E144= "yes",VLOOKUP(C144,Summary!$B:$I,5,0),0),0)</f>
        <v>0</v>
      </c>
      <c r="H144" s="105">
        <f t="shared" si="41"/>
        <v>232.02</v>
      </c>
      <c r="I144" s="168">
        <f>VLOOKUP($A144,'2023-24 Salary &amp; Benefits'!$A:$I,3,FALSE)</f>
        <v>1.0750000000000002</v>
      </c>
      <c r="J144" s="168">
        <f>VLOOKUP($A144,'2023-24 Salary &amp; Benefits'!$A:$I,4,FALSE)</f>
        <v>1.0750000000000002</v>
      </c>
      <c r="K144" s="155">
        <f t="shared" si="44"/>
        <v>232.02</v>
      </c>
      <c r="L144" s="154">
        <f t="shared" si="45"/>
        <v>0.68100000000000005</v>
      </c>
      <c r="M144" s="156">
        <f>'2023-24 Salary &amp; Benefits'!$E$6</f>
        <v>72728</v>
      </c>
      <c r="N144" s="156">
        <f>'2023-24 Salary &amp; Benefits'!$F$6</f>
        <v>75419</v>
      </c>
      <c r="O144" s="9">
        <f t="shared" si="46"/>
        <v>53242.35</v>
      </c>
      <c r="P144" s="9">
        <f t="shared" si="47"/>
        <v>1970.010000000002</v>
      </c>
      <c r="Q144" s="9">
        <f>'2023-24 Salary &amp; Benefits'!G$6</f>
        <v>13464</v>
      </c>
      <c r="R144" s="157">
        <f>'2023-24 Salary &amp; Benefits'!H$6</f>
        <v>0.1797</v>
      </c>
      <c r="S144" s="157">
        <f>'2023-24 Salary &amp; Benefits'!I$6</f>
        <v>0.17330000000000001</v>
      </c>
      <c r="T144" s="9">
        <f t="shared" si="48"/>
        <v>19078.04</v>
      </c>
      <c r="U144" s="9">
        <f t="shared" si="49"/>
        <v>920.21</v>
      </c>
      <c r="V144" s="9">
        <f t="shared" si="50"/>
        <v>159.47</v>
      </c>
      <c r="W144" s="9">
        <f t="shared" si="43"/>
        <v>1079.68</v>
      </c>
      <c r="X144" s="22">
        <f t="shared" si="42"/>
        <v>75370.079999999987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s="21" customFormat="1">
      <c r="A145" s="83" t="s">
        <v>2527</v>
      </c>
      <c r="B145" s="95" t="s">
        <v>2060</v>
      </c>
      <c r="C145" s="96">
        <v>3202</v>
      </c>
      <c r="D145" s="95" t="s">
        <v>2075</v>
      </c>
      <c r="E145" s="116" t="str">
        <f>VLOOKUP($C145,'2022-23 School Level AAFTE'!$C:$X,8,FALSE)</f>
        <v>No</v>
      </c>
      <c r="F145" s="103">
        <f>VLOOKUP($C145,'2022-23 School Level AAFTE'!$C:$I,7,FALSE)</f>
        <v>396.33</v>
      </c>
      <c r="G145" s="106">
        <f>IFERROR(IF(E145= "yes",VLOOKUP(C145,Summary!$B:$I,5,0),0),0)</f>
        <v>0</v>
      </c>
      <c r="H145" s="104">
        <f t="shared" si="41"/>
        <v>0</v>
      </c>
      <c r="I145" s="168">
        <f>VLOOKUP($A145,'2023-24 Salary &amp; Benefits'!$A:$I,3,FALSE)</f>
        <v>1.0750000000000002</v>
      </c>
      <c r="J145" s="168">
        <f>VLOOKUP($A145,'2023-24 Salary &amp; Benefits'!$A:$I,4,FALSE)</f>
        <v>1.0750000000000002</v>
      </c>
      <c r="K145" s="155">
        <f t="shared" si="44"/>
        <v>0</v>
      </c>
      <c r="L145" s="154">
        <f t="shared" si="45"/>
        <v>0</v>
      </c>
      <c r="M145" s="156">
        <f>'2023-24 Salary &amp; Benefits'!$E$6</f>
        <v>72728</v>
      </c>
      <c r="N145" s="156">
        <f>'2023-24 Salary &amp; Benefits'!$F$6</f>
        <v>75419</v>
      </c>
      <c r="O145" s="9">
        <f t="shared" si="46"/>
        <v>0</v>
      </c>
      <c r="P145" s="9">
        <f t="shared" si="47"/>
        <v>0</v>
      </c>
      <c r="Q145" s="9">
        <f>'2023-24 Salary &amp; Benefits'!G$6</f>
        <v>13464</v>
      </c>
      <c r="R145" s="157">
        <f>'2023-24 Salary &amp; Benefits'!H$6</f>
        <v>0.1797</v>
      </c>
      <c r="S145" s="157">
        <f>'2023-24 Salary &amp; Benefits'!I$6</f>
        <v>0.17330000000000001</v>
      </c>
      <c r="T145" s="9">
        <f t="shared" si="48"/>
        <v>0</v>
      </c>
      <c r="U145" s="9">
        <f t="shared" si="49"/>
        <v>0</v>
      </c>
      <c r="V145" s="9">
        <f t="shared" si="50"/>
        <v>0</v>
      </c>
      <c r="W145" s="9">
        <f t="shared" si="43"/>
        <v>0</v>
      </c>
      <c r="X145" s="22">
        <f t="shared" si="4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s="21" customFormat="1">
      <c r="A146" s="83" t="s">
        <v>2527</v>
      </c>
      <c r="B146" s="95" t="s">
        <v>2060</v>
      </c>
      <c r="C146" s="96">
        <v>2067</v>
      </c>
      <c r="D146" s="95" t="s">
        <v>142</v>
      </c>
      <c r="E146" s="116" t="str">
        <f>VLOOKUP($C146,'2022-23 School Level AAFTE'!$C:$X,8,FALSE)</f>
        <v>No</v>
      </c>
      <c r="F146" s="103">
        <f>VLOOKUP($C146,'2022-23 School Level AAFTE'!$C:$I,7,FALSE)</f>
        <v>378.02</v>
      </c>
      <c r="G146" s="106">
        <f>IFERROR(IF(E146= "yes",VLOOKUP(C146,Summary!$B:$I,5,0),0),0)</f>
        <v>0</v>
      </c>
      <c r="H146" s="104">
        <f t="shared" si="41"/>
        <v>0</v>
      </c>
      <c r="I146" s="168">
        <f>VLOOKUP($A146,'2023-24 Salary &amp; Benefits'!$A:$I,3,FALSE)</f>
        <v>1.0750000000000002</v>
      </c>
      <c r="J146" s="168">
        <f>VLOOKUP($A146,'2023-24 Salary &amp; Benefits'!$A:$I,4,FALSE)</f>
        <v>1.0750000000000002</v>
      </c>
      <c r="K146" s="155">
        <f t="shared" si="44"/>
        <v>0</v>
      </c>
      <c r="L146" s="154">
        <f t="shared" si="45"/>
        <v>0</v>
      </c>
      <c r="M146" s="156">
        <f>'2023-24 Salary &amp; Benefits'!$E$6</f>
        <v>72728</v>
      </c>
      <c r="N146" s="156">
        <f>'2023-24 Salary &amp; Benefits'!$F$6</f>
        <v>75419</v>
      </c>
      <c r="O146" s="9">
        <f t="shared" si="46"/>
        <v>0</v>
      </c>
      <c r="P146" s="9">
        <f t="shared" si="47"/>
        <v>0</v>
      </c>
      <c r="Q146" s="9">
        <f>'2023-24 Salary &amp; Benefits'!G$6</f>
        <v>13464</v>
      </c>
      <c r="R146" s="157">
        <f>'2023-24 Salary &amp; Benefits'!H$6</f>
        <v>0.1797</v>
      </c>
      <c r="S146" s="157">
        <f>'2023-24 Salary &amp; Benefits'!I$6</f>
        <v>0.17330000000000001</v>
      </c>
      <c r="T146" s="9">
        <f t="shared" si="48"/>
        <v>0</v>
      </c>
      <c r="U146" s="9">
        <f t="shared" si="49"/>
        <v>0</v>
      </c>
      <c r="V146" s="9">
        <f t="shared" si="50"/>
        <v>0</v>
      </c>
      <c r="W146" s="9">
        <f t="shared" si="43"/>
        <v>0</v>
      </c>
      <c r="X146" s="22">
        <f t="shared" si="42"/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s="21" customFormat="1">
      <c r="A147" s="83" t="s">
        <v>2527</v>
      </c>
      <c r="B147" s="95" t="s">
        <v>2060</v>
      </c>
      <c r="C147" s="96">
        <v>3576</v>
      </c>
      <c r="D147" s="95" t="s">
        <v>2076</v>
      </c>
      <c r="E147" s="116" t="str">
        <f>VLOOKUP($C147,'2022-23 School Level AAFTE'!$C:$X,8,FALSE)</f>
        <v>No</v>
      </c>
      <c r="F147" s="103">
        <f>VLOOKUP($C147,'2022-23 School Level AAFTE'!$C:$I,7,FALSE)</f>
        <v>1106.95</v>
      </c>
      <c r="G147" s="106">
        <f>IFERROR(IF(E147= "yes",VLOOKUP(C147,Summary!$B:$I,5,0),0),0)</f>
        <v>0</v>
      </c>
      <c r="H147" s="105">
        <f t="shared" si="41"/>
        <v>0</v>
      </c>
      <c r="I147" s="168">
        <f>VLOOKUP($A147,'2023-24 Salary &amp; Benefits'!$A:$I,3,FALSE)</f>
        <v>1.0750000000000002</v>
      </c>
      <c r="J147" s="168">
        <f>VLOOKUP($A147,'2023-24 Salary &amp; Benefits'!$A:$I,4,FALSE)</f>
        <v>1.0750000000000002</v>
      </c>
      <c r="K147" s="155">
        <f t="shared" si="44"/>
        <v>0</v>
      </c>
      <c r="L147" s="154">
        <f t="shared" si="45"/>
        <v>0</v>
      </c>
      <c r="M147" s="156">
        <f>'2023-24 Salary &amp; Benefits'!$E$6</f>
        <v>72728</v>
      </c>
      <c r="N147" s="156">
        <f>'2023-24 Salary &amp; Benefits'!$F$6</f>
        <v>75419</v>
      </c>
      <c r="O147" s="9">
        <f t="shared" si="46"/>
        <v>0</v>
      </c>
      <c r="P147" s="9">
        <f t="shared" si="47"/>
        <v>0</v>
      </c>
      <c r="Q147" s="9">
        <f>'2023-24 Salary &amp; Benefits'!G$6</f>
        <v>13464</v>
      </c>
      <c r="R147" s="157">
        <f>'2023-24 Salary &amp; Benefits'!H$6</f>
        <v>0.1797</v>
      </c>
      <c r="S147" s="157">
        <f>'2023-24 Salary &amp; Benefits'!I$6</f>
        <v>0.17330000000000001</v>
      </c>
      <c r="T147" s="9">
        <f t="shared" si="48"/>
        <v>0</v>
      </c>
      <c r="U147" s="9">
        <f t="shared" si="49"/>
        <v>0</v>
      </c>
      <c r="V147" s="9">
        <f t="shared" si="50"/>
        <v>0</v>
      </c>
      <c r="W147" s="9">
        <f t="shared" si="43"/>
        <v>0</v>
      </c>
      <c r="X147" s="22">
        <f t="shared" si="4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s="21" customFormat="1">
      <c r="A148" s="83" t="s">
        <v>2527</v>
      </c>
      <c r="B148" s="95" t="s">
        <v>2060</v>
      </c>
      <c r="C148" s="96">
        <v>3201</v>
      </c>
      <c r="D148" s="95" t="s">
        <v>2074</v>
      </c>
      <c r="E148" s="116" t="str">
        <f>VLOOKUP($C148,'2022-23 School Level AAFTE'!$C:$X,8,FALSE)</f>
        <v>Yes</v>
      </c>
      <c r="F148" s="103">
        <f>VLOOKUP($C148,'2022-23 School Level AAFTE'!$C:$I,7,FALSE)</f>
        <v>568.12</v>
      </c>
      <c r="G148" s="106">
        <f>IFERROR(IF(E148= "yes",VLOOKUP(C148,Summary!$B:$I,5,0),0),0)</f>
        <v>0</v>
      </c>
      <c r="H148" s="105">
        <f t="shared" si="41"/>
        <v>568.12</v>
      </c>
      <c r="I148" s="168">
        <f>VLOOKUP($A148,'2023-24 Salary &amp; Benefits'!$A:$I,3,FALSE)</f>
        <v>1.0750000000000002</v>
      </c>
      <c r="J148" s="168">
        <f>VLOOKUP($A148,'2023-24 Salary &amp; Benefits'!$A:$I,4,FALSE)</f>
        <v>1.0750000000000002</v>
      </c>
      <c r="K148" s="155">
        <f t="shared" si="44"/>
        <v>568.12</v>
      </c>
      <c r="L148" s="154">
        <f t="shared" si="45"/>
        <v>1.6659999999999999</v>
      </c>
      <c r="M148" s="156">
        <f>'2023-24 Salary &amp; Benefits'!$E$6</f>
        <v>72728</v>
      </c>
      <c r="N148" s="156">
        <f>'2023-24 Salary &amp; Benefits'!$F$6</f>
        <v>75419</v>
      </c>
      <c r="O148" s="9">
        <f t="shared" si="46"/>
        <v>130252.21</v>
      </c>
      <c r="P148" s="9">
        <f t="shared" si="47"/>
        <v>4819.4499999999971</v>
      </c>
      <c r="Q148" s="9">
        <f>'2023-24 Salary &amp; Benefits'!G$6</f>
        <v>13464</v>
      </c>
      <c r="R148" s="157">
        <f>'2023-24 Salary &amp; Benefits'!H$6</f>
        <v>0.1797</v>
      </c>
      <c r="S148" s="157">
        <f>'2023-24 Salary &amp; Benefits'!I$6</f>
        <v>0.17330000000000001</v>
      </c>
      <c r="T148" s="9">
        <f t="shared" si="48"/>
        <v>46672.56</v>
      </c>
      <c r="U148" s="9">
        <f t="shared" si="49"/>
        <v>2251.19</v>
      </c>
      <c r="V148" s="9">
        <f t="shared" si="50"/>
        <v>390.13</v>
      </c>
      <c r="W148" s="9">
        <f t="shared" si="43"/>
        <v>2641.32</v>
      </c>
      <c r="X148" s="22">
        <f t="shared" si="42"/>
        <v>184385.54000000004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s="21" customFormat="1">
      <c r="A149" s="83" t="s">
        <v>2527</v>
      </c>
      <c r="B149" s="95" t="s">
        <v>2060</v>
      </c>
      <c r="C149" s="96">
        <v>2175</v>
      </c>
      <c r="D149" s="95" t="s">
        <v>2065</v>
      </c>
      <c r="E149" s="116" t="str">
        <f>VLOOKUP($C149,'2022-23 School Level AAFTE'!$C:$X,8,FALSE)</f>
        <v>No</v>
      </c>
      <c r="F149" s="103">
        <f>VLOOKUP($C149,'2022-23 School Level AAFTE'!$C:$I,7,FALSE)</f>
        <v>319.86</v>
      </c>
      <c r="G149" s="106">
        <f>IFERROR(IF(E149= "yes",VLOOKUP(C149,Summary!$B:$I,5,0),0),0)</f>
        <v>0</v>
      </c>
      <c r="H149" s="104">
        <f t="shared" si="41"/>
        <v>0</v>
      </c>
      <c r="I149" s="168">
        <f>VLOOKUP($A149,'2023-24 Salary &amp; Benefits'!$A:$I,3,FALSE)</f>
        <v>1.0750000000000002</v>
      </c>
      <c r="J149" s="168">
        <f>VLOOKUP($A149,'2023-24 Salary &amp; Benefits'!$A:$I,4,FALSE)</f>
        <v>1.0750000000000002</v>
      </c>
      <c r="K149" s="155">
        <f t="shared" si="44"/>
        <v>0</v>
      </c>
      <c r="L149" s="154">
        <f t="shared" si="45"/>
        <v>0</v>
      </c>
      <c r="M149" s="156">
        <f>'2023-24 Salary &amp; Benefits'!$E$6</f>
        <v>72728</v>
      </c>
      <c r="N149" s="156">
        <f>'2023-24 Salary &amp; Benefits'!$F$6</f>
        <v>75419</v>
      </c>
      <c r="O149" s="9">
        <f t="shared" si="46"/>
        <v>0</v>
      </c>
      <c r="P149" s="9">
        <f t="shared" si="47"/>
        <v>0</v>
      </c>
      <c r="Q149" s="9">
        <f>'2023-24 Salary &amp; Benefits'!G$6</f>
        <v>13464</v>
      </c>
      <c r="R149" s="157">
        <f>'2023-24 Salary &amp; Benefits'!H$6</f>
        <v>0.1797</v>
      </c>
      <c r="S149" s="157">
        <f>'2023-24 Salary &amp; Benefits'!I$6</f>
        <v>0.17330000000000001</v>
      </c>
      <c r="T149" s="9">
        <f t="shared" si="48"/>
        <v>0</v>
      </c>
      <c r="U149" s="9">
        <f t="shared" si="49"/>
        <v>0</v>
      </c>
      <c r="V149" s="9">
        <f t="shared" si="50"/>
        <v>0</v>
      </c>
      <c r="W149" s="9">
        <f t="shared" si="43"/>
        <v>0</v>
      </c>
      <c r="X149" s="22">
        <f t="shared" si="42"/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s="21" customFormat="1">
      <c r="A150" s="83" t="s">
        <v>2527</v>
      </c>
      <c r="B150" s="95" t="s">
        <v>2060</v>
      </c>
      <c r="C150" s="96">
        <v>4515</v>
      </c>
      <c r="D150" s="95" t="s">
        <v>2078</v>
      </c>
      <c r="E150" s="116" t="str">
        <f>VLOOKUP($C150,'2022-23 School Level AAFTE'!$C:$X,8,FALSE)</f>
        <v>No</v>
      </c>
      <c r="F150" s="103">
        <f>VLOOKUP($C150,'2022-23 School Level AAFTE'!$C:$I,7,FALSE)</f>
        <v>1201.29</v>
      </c>
      <c r="G150" s="103">
        <f>IFERROR(IF(E150= "yes",VLOOKUP(C150,Summary!$B:$I,5,0),0),0)</f>
        <v>0</v>
      </c>
      <c r="H150" s="104">
        <f t="shared" si="41"/>
        <v>0</v>
      </c>
      <c r="I150" s="168">
        <f>VLOOKUP($A150,'2023-24 Salary &amp; Benefits'!$A:$I,3,FALSE)</f>
        <v>1.0750000000000002</v>
      </c>
      <c r="J150" s="168">
        <f>VLOOKUP($A150,'2023-24 Salary &amp; Benefits'!$A:$I,4,FALSE)</f>
        <v>1.0750000000000002</v>
      </c>
      <c r="K150" s="155">
        <f t="shared" si="44"/>
        <v>0</v>
      </c>
      <c r="L150" s="154">
        <f t="shared" si="45"/>
        <v>0</v>
      </c>
      <c r="M150" s="156">
        <f>'2023-24 Salary &amp; Benefits'!$E$6</f>
        <v>72728</v>
      </c>
      <c r="N150" s="156">
        <f>'2023-24 Salary &amp; Benefits'!$F$6</f>
        <v>75419</v>
      </c>
      <c r="O150" s="9">
        <f t="shared" si="46"/>
        <v>0</v>
      </c>
      <c r="P150" s="9">
        <f t="shared" si="47"/>
        <v>0</v>
      </c>
      <c r="Q150" s="9">
        <f>'2023-24 Salary &amp; Benefits'!G$6</f>
        <v>13464</v>
      </c>
      <c r="R150" s="157">
        <f>'2023-24 Salary &amp; Benefits'!H$6</f>
        <v>0.1797</v>
      </c>
      <c r="S150" s="157">
        <f>'2023-24 Salary &amp; Benefits'!I$6</f>
        <v>0.17330000000000001</v>
      </c>
      <c r="T150" s="9">
        <f t="shared" si="48"/>
        <v>0</v>
      </c>
      <c r="U150" s="9">
        <f t="shared" si="49"/>
        <v>0</v>
      </c>
      <c r="V150" s="9">
        <f t="shared" si="50"/>
        <v>0</v>
      </c>
      <c r="W150" s="9">
        <f t="shared" si="43"/>
        <v>0</v>
      </c>
      <c r="X150" s="22">
        <f t="shared" si="42"/>
        <v>0</v>
      </c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s="21" customFormat="1">
      <c r="A151" s="83" t="s">
        <v>2527</v>
      </c>
      <c r="B151" s="95" t="s">
        <v>2060</v>
      </c>
      <c r="C151" s="96">
        <v>2387</v>
      </c>
      <c r="D151" s="95" t="s">
        <v>2068</v>
      </c>
      <c r="E151" s="116" t="str">
        <f>VLOOKUP($C151,'2022-23 School Level AAFTE'!$C:$X,8,FALSE)</f>
        <v>No</v>
      </c>
      <c r="F151" s="103">
        <f>VLOOKUP($C151,'2022-23 School Level AAFTE'!$C:$I,7,FALSE)</f>
        <v>314.29000000000002</v>
      </c>
      <c r="G151" s="106">
        <f>IFERROR(IF(E151= "yes",VLOOKUP(C151,Summary!$B:$I,5,0),0),0)</f>
        <v>0</v>
      </c>
      <c r="H151" s="104">
        <f t="shared" si="41"/>
        <v>0</v>
      </c>
      <c r="I151" s="168">
        <f>VLOOKUP($A151,'2023-24 Salary &amp; Benefits'!$A:$I,3,FALSE)</f>
        <v>1.0750000000000002</v>
      </c>
      <c r="J151" s="168">
        <f>VLOOKUP($A151,'2023-24 Salary &amp; Benefits'!$A:$I,4,FALSE)</f>
        <v>1.0750000000000002</v>
      </c>
      <c r="K151" s="155">
        <f t="shared" si="44"/>
        <v>0</v>
      </c>
      <c r="L151" s="154">
        <f t="shared" si="45"/>
        <v>0</v>
      </c>
      <c r="M151" s="156">
        <f>'2023-24 Salary &amp; Benefits'!$E$6</f>
        <v>72728</v>
      </c>
      <c r="N151" s="156">
        <f>'2023-24 Salary &amp; Benefits'!$F$6</f>
        <v>75419</v>
      </c>
      <c r="O151" s="9">
        <f t="shared" si="46"/>
        <v>0</v>
      </c>
      <c r="P151" s="9">
        <f t="shared" si="47"/>
        <v>0</v>
      </c>
      <c r="Q151" s="9">
        <f>'2023-24 Salary &amp; Benefits'!G$6</f>
        <v>13464</v>
      </c>
      <c r="R151" s="157">
        <f>'2023-24 Salary &amp; Benefits'!H$6</f>
        <v>0.1797</v>
      </c>
      <c r="S151" s="157">
        <f>'2023-24 Salary &amp; Benefits'!I$6</f>
        <v>0.17330000000000001</v>
      </c>
      <c r="T151" s="9">
        <f t="shared" si="48"/>
        <v>0</v>
      </c>
      <c r="U151" s="9">
        <f t="shared" si="49"/>
        <v>0</v>
      </c>
      <c r="V151" s="9">
        <f t="shared" si="50"/>
        <v>0</v>
      </c>
      <c r="W151" s="9">
        <f t="shared" si="43"/>
        <v>0</v>
      </c>
      <c r="X151" s="22">
        <f t="shared" si="42"/>
        <v>0</v>
      </c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s="21" customFormat="1">
      <c r="A152" s="83" t="s">
        <v>2527</v>
      </c>
      <c r="B152" s="95" t="s">
        <v>2060</v>
      </c>
      <c r="C152" s="96">
        <v>1799</v>
      </c>
      <c r="D152" s="95" t="s">
        <v>2062</v>
      </c>
      <c r="E152" s="116" t="str">
        <f>VLOOKUP($C152,'2022-23 School Level AAFTE'!$C:$X,8,FALSE)</f>
        <v>No</v>
      </c>
      <c r="F152" s="103">
        <f>VLOOKUP($C152,'2022-23 School Level AAFTE'!$C:$I,7,FALSE)</f>
        <v>4.99</v>
      </c>
      <c r="G152" s="106">
        <f>IFERROR(IF(E152= "yes",VLOOKUP(C152,Summary!$B:$I,5,0),0),0)</f>
        <v>0</v>
      </c>
      <c r="H152" s="105">
        <f t="shared" si="41"/>
        <v>0</v>
      </c>
      <c r="I152" s="168">
        <f>VLOOKUP($A152,'2023-24 Salary &amp; Benefits'!$A:$I,3,FALSE)</f>
        <v>1.0750000000000002</v>
      </c>
      <c r="J152" s="168">
        <f>VLOOKUP($A152,'2023-24 Salary &amp; Benefits'!$A:$I,4,FALSE)</f>
        <v>1.0750000000000002</v>
      </c>
      <c r="K152" s="155">
        <f t="shared" si="44"/>
        <v>0</v>
      </c>
      <c r="L152" s="154">
        <f t="shared" si="45"/>
        <v>0</v>
      </c>
      <c r="M152" s="156">
        <f>'2023-24 Salary &amp; Benefits'!$E$6</f>
        <v>72728</v>
      </c>
      <c r="N152" s="156">
        <f>'2023-24 Salary &amp; Benefits'!$F$6</f>
        <v>75419</v>
      </c>
      <c r="O152" s="9">
        <f t="shared" si="46"/>
        <v>0</v>
      </c>
      <c r="P152" s="9">
        <f t="shared" si="47"/>
        <v>0</v>
      </c>
      <c r="Q152" s="9">
        <f>'2023-24 Salary &amp; Benefits'!G$6</f>
        <v>13464</v>
      </c>
      <c r="R152" s="157">
        <f>'2023-24 Salary &amp; Benefits'!H$6</f>
        <v>0.1797</v>
      </c>
      <c r="S152" s="157">
        <f>'2023-24 Salary &amp; Benefits'!I$6</f>
        <v>0.17330000000000001</v>
      </c>
      <c r="T152" s="9">
        <f t="shared" si="48"/>
        <v>0</v>
      </c>
      <c r="U152" s="9">
        <f t="shared" si="49"/>
        <v>0</v>
      </c>
      <c r="V152" s="9">
        <f t="shared" si="50"/>
        <v>0</v>
      </c>
      <c r="W152" s="9">
        <f t="shared" si="43"/>
        <v>0</v>
      </c>
      <c r="X152" s="22">
        <f t="shared" si="42"/>
        <v>0</v>
      </c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s="21" customFormat="1">
      <c r="A153" s="83" t="s">
        <v>2527</v>
      </c>
      <c r="B153" s="95" t="s">
        <v>2060</v>
      </c>
      <c r="C153" s="96">
        <v>5125</v>
      </c>
      <c r="D153" s="95" t="s">
        <v>2080</v>
      </c>
      <c r="E153" s="116" t="str">
        <f>VLOOKUP($C153,'2022-23 School Level AAFTE'!$C:$X,8,FALSE)</f>
        <v>No</v>
      </c>
      <c r="F153" s="103">
        <f>VLOOKUP($C153,'2022-23 School Level AAFTE'!$C:$I,7,FALSE)</f>
        <v>342.39</v>
      </c>
      <c r="G153" s="106">
        <f>IFERROR(IF(E153= "yes",VLOOKUP(C153,Summary!$B:$I,5,0),0),0)</f>
        <v>0</v>
      </c>
      <c r="H153" s="104">
        <f t="shared" si="41"/>
        <v>0</v>
      </c>
      <c r="I153" s="168">
        <f>VLOOKUP($A153,'2023-24 Salary &amp; Benefits'!$A:$I,3,FALSE)</f>
        <v>1.0750000000000002</v>
      </c>
      <c r="J153" s="168">
        <f>VLOOKUP($A153,'2023-24 Salary &amp; Benefits'!$A:$I,4,FALSE)</f>
        <v>1.0750000000000002</v>
      </c>
      <c r="K153" s="155">
        <f t="shared" si="44"/>
        <v>0</v>
      </c>
      <c r="L153" s="154">
        <f t="shared" si="45"/>
        <v>0</v>
      </c>
      <c r="M153" s="156">
        <f>'2023-24 Salary &amp; Benefits'!$E$6</f>
        <v>72728</v>
      </c>
      <c r="N153" s="156">
        <f>'2023-24 Salary &amp; Benefits'!$F$6</f>
        <v>75419</v>
      </c>
      <c r="O153" s="9">
        <f t="shared" si="46"/>
        <v>0</v>
      </c>
      <c r="P153" s="9">
        <f t="shared" si="47"/>
        <v>0</v>
      </c>
      <c r="Q153" s="9">
        <f>'2023-24 Salary &amp; Benefits'!G$6</f>
        <v>13464</v>
      </c>
      <c r="R153" s="157">
        <f>'2023-24 Salary &amp; Benefits'!H$6</f>
        <v>0.1797</v>
      </c>
      <c r="S153" s="157">
        <f>'2023-24 Salary &amp; Benefits'!I$6</f>
        <v>0.17330000000000001</v>
      </c>
      <c r="T153" s="9">
        <f t="shared" si="48"/>
        <v>0</v>
      </c>
      <c r="U153" s="9">
        <f t="shared" si="49"/>
        <v>0</v>
      </c>
      <c r="V153" s="9">
        <f t="shared" si="50"/>
        <v>0</v>
      </c>
      <c r="W153" s="9">
        <f t="shared" si="43"/>
        <v>0</v>
      </c>
      <c r="X153" s="22">
        <f t="shared" si="42"/>
        <v>0</v>
      </c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s="21" customFormat="1">
      <c r="A154" s="83" t="s">
        <v>2527</v>
      </c>
      <c r="B154" s="95" t="s">
        <v>2060</v>
      </c>
      <c r="C154" s="96">
        <v>2075</v>
      </c>
      <c r="D154" s="95" t="s">
        <v>2064</v>
      </c>
      <c r="E154" s="116" t="str">
        <f>VLOOKUP($C154,'2022-23 School Level AAFTE'!$C:$X,8,FALSE)</f>
        <v>No</v>
      </c>
      <c r="F154" s="103">
        <f>VLOOKUP($C154,'2022-23 School Level AAFTE'!$C:$I,7,FALSE)</f>
        <v>593.45000000000005</v>
      </c>
      <c r="G154" s="106">
        <f>IFERROR(IF(E154= "yes",VLOOKUP(C154,Summary!$B:$I,5,0),0),0)</f>
        <v>0</v>
      </c>
      <c r="H154" s="104">
        <f t="shared" si="41"/>
        <v>0</v>
      </c>
      <c r="I154" s="168">
        <f>VLOOKUP($A154,'2023-24 Salary &amp; Benefits'!$A:$I,3,FALSE)</f>
        <v>1.0750000000000002</v>
      </c>
      <c r="J154" s="168">
        <f>VLOOKUP($A154,'2023-24 Salary &amp; Benefits'!$A:$I,4,FALSE)</f>
        <v>1.0750000000000002</v>
      </c>
      <c r="K154" s="155">
        <f t="shared" si="44"/>
        <v>0</v>
      </c>
      <c r="L154" s="154">
        <f t="shared" si="45"/>
        <v>0</v>
      </c>
      <c r="M154" s="156">
        <f>'2023-24 Salary &amp; Benefits'!$E$6</f>
        <v>72728</v>
      </c>
      <c r="N154" s="156">
        <f>'2023-24 Salary &amp; Benefits'!$F$6</f>
        <v>75419</v>
      </c>
      <c r="O154" s="9">
        <f t="shared" si="46"/>
        <v>0</v>
      </c>
      <c r="P154" s="9">
        <f t="shared" si="47"/>
        <v>0</v>
      </c>
      <c r="Q154" s="9">
        <f>'2023-24 Salary &amp; Benefits'!G$6</f>
        <v>13464</v>
      </c>
      <c r="R154" s="157">
        <f>'2023-24 Salary &amp; Benefits'!H$6</f>
        <v>0.1797</v>
      </c>
      <c r="S154" s="157">
        <f>'2023-24 Salary &amp; Benefits'!I$6</f>
        <v>0.17330000000000001</v>
      </c>
      <c r="T154" s="9">
        <f t="shared" si="48"/>
        <v>0</v>
      </c>
      <c r="U154" s="9">
        <f t="shared" si="49"/>
        <v>0</v>
      </c>
      <c r="V154" s="9">
        <f t="shared" si="50"/>
        <v>0</v>
      </c>
      <c r="W154" s="9">
        <f t="shared" si="43"/>
        <v>0</v>
      </c>
      <c r="X154" s="22">
        <f t="shared" si="42"/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s="21" customFormat="1">
      <c r="A155" s="83" t="s">
        <v>2253</v>
      </c>
      <c r="B155" s="95" t="s">
        <v>2</v>
      </c>
      <c r="C155" s="96">
        <v>3142</v>
      </c>
      <c r="D155" s="95" t="s">
        <v>3</v>
      </c>
      <c r="E155" s="116" t="str">
        <f>VLOOKUP($C155,'2022-23 School Level AAFTE'!$C:$X,8,FALSE)</f>
        <v>No</v>
      </c>
      <c r="F155" s="103">
        <f>VLOOKUP($C155,'2022-23 School Level AAFTE'!$C:$I,7,FALSE)</f>
        <v>9</v>
      </c>
      <c r="G155" s="106">
        <f>IFERROR(IF(E155= "yes",VLOOKUP(C155,Summary!$B:$I,5,0),0),0)</f>
        <v>0</v>
      </c>
      <c r="H155" s="105">
        <f t="shared" si="41"/>
        <v>0</v>
      </c>
      <c r="I155" s="168">
        <f>VLOOKUP($A155,'2023-24 Salary &amp; Benefits'!$A:$I,3,FALSE)</f>
        <v>1</v>
      </c>
      <c r="J155" s="168">
        <f>VLOOKUP($A155,'2023-24 Salary &amp; Benefits'!$A:$I,4,FALSE)</f>
        <v>1</v>
      </c>
      <c r="K155" s="155">
        <f t="shared" si="44"/>
        <v>0</v>
      </c>
      <c r="L155" s="154">
        <f t="shared" si="45"/>
        <v>0</v>
      </c>
      <c r="M155" s="156">
        <f>'2023-24 Salary &amp; Benefits'!$E$6</f>
        <v>72728</v>
      </c>
      <c r="N155" s="156">
        <f>'2023-24 Salary &amp; Benefits'!$F$6</f>
        <v>75419</v>
      </c>
      <c r="O155" s="9">
        <f t="shared" si="46"/>
        <v>0</v>
      </c>
      <c r="P155" s="9">
        <f t="shared" si="47"/>
        <v>0</v>
      </c>
      <c r="Q155" s="9">
        <f>'2023-24 Salary &amp; Benefits'!G$6</f>
        <v>13464</v>
      </c>
      <c r="R155" s="157">
        <f>'2023-24 Salary &amp; Benefits'!H$6</f>
        <v>0.1797</v>
      </c>
      <c r="S155" s="157">
        <f>'2023-24 Salary &amp; Benefits'!I$6</f>
        <v>0.17330000000000001</v>
      </c>
      <c r="T155" s="9">
        <f t="shared" si="48"/>
        <v>0</v>
      </c>
      <c r="U155" s="9">
        <f t="shared" si="49"/>
        <v>0</v>
      </c>
      <c r="V155" s="9">
        <f t="shared" si="50"/>
        <v>0</v>
      </c>
      <c r="W155" s="9">
        <f t="shared" si="43"/>
        <v>0</v>
      </c>
      <c r="X155" s="22">
        <f t="shared" si="42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s="21" customFormat="1">
      <c r="A156" s="83" t="s">
        <v>2444</v>
      </c>
      <c r="B156" s="95" t="s">
        <v>1471</v>
      </c>
      <c r="C156" s="96">
        <v>5372</v>
      </c>
      <c r="D156" s="95" t="s">
        <v>1496</v>
      </c>
      <c r="E156" s="116" t="str">
        <f>VLOOKUP($C156,'2022-23 School Level AAFTE'!$C:$X,8,FALSE)</f>
        <v>No</v>
      </c>
      <c r="F156" s="103">
        <f>VLOOKUP($C156,'2022-23 School Level AAFTE'!$C:$I,7,FALSE)</f>
        <v>311.70999999999998</v>
      </c>
      <c r="G156" s="106">
        <f>IFERROR(IF(E156= "yes",VLOOKUP(C156,Summary!$B:$I,5,0),0),0)</f>
        <v>0</v>
      </c>
      <c r="H156" s="104">
        <f t="shared" si="41"/>
        <v>0</v>
      </c>
      <c r="I156" s="168">
        <f>VLOOKUP($A156,'2023-24 Salary &amp; Benefits'!$A:$I,3,FALSE)</f>
        <v>1.06</v>
      </c>
      <c r="J156" s="168">
        <f>VLOOKUP($A156,'2023-24 Salary &amp; Benefits'!$A:$I,4,FALSE)</f>
        <v>1.06</v>
      </c>
      <c r="K156" s="155">
        <f t="shared" si="44"/>
        <v>0</v>
      </c>
      <c r="L156" s="154">
        <f t="shared" si="45"/>
        <v>0</v>
      </c>
      <c r="M156" s="156">
        <f>'2023-24 Salary &amp; Benefits'!$E$6</f>
        <v>72728</v>
      </c>
      <c r="N156" s="156">
        <f>'2023-24 Salary &amp; Benefits'!$F$6</f>
        <v>75419</v>
      </c>
      <c r="O156" s="9">
        <f t="shared" si="46"/>
        <v>0</v>
      </c>
      <c r="P156" s="9">
        <f t="shared" si="47"/>
        <v>0</v>
      </c>
      <c r="Q156" s="9">
        <f>'2023-24 Salary &amp; Benefits'!G$6</f>
        <v>13464</v>
      </c>
      <c r="R156" s="157">
        <f>'2023-24 Salary &amp; Benefits'!H$6</f>
        <v>0.1797</v>
      </c>
      <c r="S156" s="157">
        <f>'2023-24 Salary &amp; Benefits'!I$6</f>
        <v>0.17330000000000001</v>
      </c>
      <c r="T156" s="9">
        <f t="shared" si="48"/>
        <v>0</v>
      </c>
      <c r="U156" s="9">
        <f t="shared" si="49"/>
        <v>0</v>
      </c>
      <c r="V156" s="9">
        <f t="shared" si="50"/>
        <v>0</v>
      </c>
      <c r="W156" s="9">
        <f t="shared" si="43"/>
        <v>0</v>
      </c>
      <c r="X156" s="22">
        <f t="shared" si="42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s="21" customFormat="1">
      <c r="A157" s="83" t="s">
        <v>2444</v>
      </c>
      <c r="B157" s="95" t="s">
        <v>1471</v>
      </c>
      <c r="C157" s="96">
        <v>5471</v>
      </c>
      <c r="D157" s="95" t="s">
        <v>2710</v>
      </c>
      <c r="E157" s="116" t="str">
        <f>VLOOKUP($C157,'2022-23 School Level AAFTE'!$C:$X,8,FALSE)</f>
        <v>No</v>
      </c>
      <c r="F157" s="103">
        <f>VLOOKUP($C157,'2022-23 School Level AAFTE'!$C:$I,7,FALSE)</f>
        <v>18.829999999999998</v>
      </c>
      <c r="G157" s="106">
        <f>IFERROR(IF(E157= "yes",VLOOKUP(C157,Summary!$B:$I,5,0),0),0)</f>
        <v>0</v>
      </c>
      <c r="H157" s="105">
        <f t="shared" si="41"/>
        <v>0</v>
      </c>
      <c r="I157" s="168">
        <f>VLOOKUP($A157,'2023-24 Salary &amp; Benefits'!$A:$I,3,FALSE)</f>
        <v>1.06</v>
      </c>
      <c r="J157" s="168">
        <f>VLOOKUP($A157,'2023-24 Salary &amp; Benefits'!$A:$I,4,FALSE)</f>
        <v>1.06</v>
      </c>
      <c r="K157" s="155">
        <f t="shared" si="44"/>
        <v>0</v>
      </c>
      <c r="L157" s="154">
        <f t="shared" si="45"/>
        <v>0</v>
      </c>
      <c r="M157" s="156">
        <f>'2023-24 Salary &amp; Benefits'!$E$6</f>
        <v>72728</v>
      </c>
      <c r="N157" s="156">
        <f>'2023-24 Salary &amp; Benefits'!$F$6</f>
        <v>75419</v>
      </c>
      <c r="O157" s="9">
        <f t="shared" si="46"/>
        <v>0</v>
      </c>
      <c r="P157" s="9">
        <f t="shared" si="47"/>
        <v>0</v>
      </c>
      <c r="Q157" s="9">
        <f>'2023-24 Salary &amp; Benefits'!G$6</f>
        <v>13464</v>
      </c>
      <c r="R157" s="157">
        <f>'2023-24 Salary &amp; Benefits'!H$6</f>
        <v>0.1797</v>
      </c>
      <c r="S157" s="157">
        <f>'2023-24 Salary &amp; Benefits'!I$6</f>
        <v>0.17330000000000001</v>
      </c>
      <c r="T157" s="9">
        <f t="shared" si="48"/>
        <v>0</v>
      </c>
      <c r="U157" s="9">
        <f t="shared" si="49"/>
        <v>0</v>
      </c>
      <c r="V157" s="9">
        <f t="shared" si="50"/>
        <v>0</v>
      </c>
      <c r="W157" s="9">
        <f t="shared" si="43"/>
        <v>0</v>
      </c>
      <c r="X157" s="22">
        <f t="shared" si="42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s="21" customFormat="1">
      <c r="A158" s="83" t="s">
        <v>2444</v>
      </c>
      <c r="B158" s="95" t="s">
        <v>1471</v>
      </c>
      <c r="C158" s="96">
        <v>2807</v>
      </c>
      <c r="D158" s="95" t="s">
        <v>1477</v>
      </c>
      <c r="E158" s="116" t="str">
        <f>VLOOKUP($C158,'2022-23 School Level AAFTE'!$C:$X,8,FALSE)</f>
        <v>No</v>
      </c>
      <c r="F158" s="103">
        <f>VLOOKUP($C158,'2022-23 School Level AAFTE'!$C:$I,7,FALSE)</f>
        <v>1653.7</v>
      </c>
      <c r="G158" s="106">
        <f>IFERROR(IF(E158= "yes",VLOOKUP(C158,Summary!$B:$I,5,0),0),0)</f>
        <v>0</v>
      </c>
      <c r="H158" s="104">
        <f t="shared" si="41"/>
        <v>0</v>
      </c>
      <c r="I158" s="168">
        <f>VLOOKUP($A158,'2023-24 Salary &amp; Benefits'!$A:$I,3,FALSE)</f>
        <v>1.06</v>
      </c>
      <c r="J158" s="168">
        <f>VLOOKUP($A158,'2023-24 Salary &amp; Benefits'!$A:$I,4,FALSE)</f>
        <v>1.06</v>
      </c>
      <c r="K158" s="155">
        <f t="shared" si="44"/>
        <v>0</v>
      </c>
      <c r="L158" s="154">
        <f t="shared" si="45"/>
        <v>0</v>
      </c>
      <c r="M158" s="156">
        <f>'2023-24 Salary &amp; Benefits'!$E$6</f>
        <v>72728</v>
      </c>
      <c r="N158" s="156">
        <f>'2023-24 Salary &amp; Benefits'!$F$6</f>
        <v>75419</v>
      </c>
      <c r="O158" s="9">
        <f t="shared" si="46"/>
        <v>0</v>
      </c>
      <c r="P158" s="9">
        <f t="shared" si="47"/>
        <v>0</v>
      </c>
      <c r="Q158" s="9">
        <f>'2023-24 Salary &amp; Benefits'!G$6</f>
        <v>13464</v>
      </c>
      <c r="R158" s="157">
        <f>'2023-24 Salary &amp; Benefits'!H$6</f>
        <v>0.1797</v>
      </c>
      <c r="S158" s="157">
        <f>'2023-24 Salary &amp; Benefits'!I$6</f>
        <v>0.17330000000000001</v>
      </c>
      <c r="T158" s="9">
        <f t="shared" si="48"/>
        <v>0</v>
      </c>
      <c r="U158" s="9">
        <f t="shared" si="49"/>
        <v>0</v>
      </c>
      <c r="V158" s="9">
        <f t="shared" si="50"/>
        <v>0</v>
      </c>
      <c r="W158" s="9">
        <f t="shared" si="43"/>
        <v>0</v>
      </c>
      <c r="X158" s="22">
        <f t="shared" si="42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s="21" customFormat="1">
      <c r="A159" s="83" t="s">
        <v>2444</v>
      </c>
      <c r="B159" s="95" t="s">
        <v>1471</v>
      </c>
      <c r="C159" s="96">
        <v>3250</v>
      </c>
      <c r="D159" s="95" t="s">
        <v>1479</v>
      </c>
      <c r="E159" s="116" t="str">
        <f>VLOOKUP($C159,'2022-23 School Level AAFTE'!$C:$X,8,FALSE)</f>
        <v>Yes</v>
      </c>
      <c r="F159" s="103">
        <f>VLOOKUP($C159,'2022-23 School Level AAFTE'!$C:$I,7,FALSE)</f>
        <v>680.44</v>
      </c>
      <c r="G159" s="106">
        <f>IFERROR(IF(E159= "yes",VLOOKUP(C159,Summary!$B:$I,5,0),0),0)</f>
        <v>0</v>
      </c>
      <c r="H159" s="104">
        <f t="shared" si="41"/>
        <v>680.44</v>
      </c>
      <c r="I159" s="168">
        <f>VLOOKUP($A159,'2023-24 Salary &amp; Benefits'!$A:$I,3,FALSE)</f>
        <v>1.06</v>
      </c>
      <c r="J159" s="168">
        <f>VLOOKUP($A159,'2023-24 Salary &amp; Benefits'!$A:$I,4,FALSE)</f>
        <v>1.06</v>
      </c>
      <c r="K159" s="155">
        <f t="shared" si="44"/>
        <v>680.44</v>
      </c>
      <c r="L159" s="154">
        <f t="shared" si="45"/>
        <v>1.996</v>
      </c>
      <c r="M159" s="156">
        <f>'2023-24 Salary &amp; Benefits'!$E$6</f>
        <v>72728</v>
      </c>
      <c r="N159" s="156">
        <f>'2023-24 Salary &amp; Benefits'!$F$6</f>
        <v>75419</v>
      </c>
      <c r="O159" s="9">
        <f t="shared" si="46"/>
        <v>153874.99</v>
      </c>
      <c r="P159" s="9">
        <f t="shared" si="47"/>
        <v>5693.5100000000093</v>
      </c>
      <c r="Q159" s="9">
        <f>'2023-24 Salary &amp; Benefits'!G$6</f>
        <v>13464</v>
      </c>
      <c r="R159" s="157">
        <f>'2023-24 Salary &amp; Benefits'!H$6</f>
        <v>0.1797</v>
      </c>
      <c r="S159" s="157">
        <f>'2023-24 Salary &amp; Benefits'!I$6</f>
        <v>0.17330000000000001</v>
      </c>
      <c r="T159" s="9">
        <f t="shared" si="48"/>
        <v>55512.160000000003</v>
      </c>
      <c r="U159" s="9">
        <f t="shared" si="49"/>
        <v>2659.48</v>
      </c>
      <c r="V159" s="9">
        <f t="shared" si="50"/>
        <v>460.89</v>
      </c>
      <c r="W159" s="9">
        <f t="shared" si="43"/>
        <v>3120.37</v>
      </c>
      <c r="X159" s="22">
        <f t="shared" si="42"/>
        <v>218201.03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s="21" customFormat="1">
      <c r="A160" s="83" t="s">
        <v>2444</v>
      </c>
      <c r="B160" s="95" t="s">
        <v>1471</v>
      </c>
      <c r="C160" s="96">
        <v>5633</v>
      </c>
      <c r="D160" s="95" t="s">
        <v>3168</v>
      </c>
      <c r="E160" s="116" t="str">
        <f>VLOOKUP($C160,'2022-23 School Level AAFTE'!$C:$X,8,FALSE)</f>
        <v>Yes</v>
      </c>
      <c r="F160" s="103">
        <f>VLOOKUP($C160,'2022-23 School Level AAFTE'!$C:$I,7,FALSE)</f>
        <v>534.65</v>
      </c>
      <c r="G160" s="106">
        <f>IFERROR(IF(E160= "yes",VLOOKUP(C160,Summary!$B:$I,5,0),0),0)</f>
        <v>0</v>
      </c>
      <c r="H160" s="104">
        <f t="shared" si="41"/>
        <v>534.65</v>
      </c>
      <c r="I160" s="168">
        <f>VLOOKUP($A160,'2023-24 Salary &amp; Benefits'!$A:$I,3,FALSE)</f>
        <v>1.06</v>
      </c>
      <c r="J160" s="168">
        <f>VLOOKUP($A160,'2023-24 Salary &amp; Benefits'!$A:$I,4,FALSE)</f>
        <v>1.06</v>
      </c>
      <c r="K160" s="155">
        <f t="shared" si="44"/>
        <v>534.65</v>
      </c>
      <c r="L160" s="154">
        <f t="shared" si="45"/>
        <v>1.5680000000000001</v>
      </c>
      <c r="M160" s="156">
        <f>'2023-24 Salary &amp; Benefits'!$E$6</f>
        <v>72728</v>
      </c>
      <c r="N160" s="156">
        <f>'2023-24 Salary &amp; Benefits'!$F$6</f>
        <v>75419</v>
      </c>
      <c r="O160" s="9">
        <f t="shared" si="46"/>
        <v>120879.75</v>
      </c>
      <c r="P160" s="9">
        <f t="shared" si="47"/>
        <v>4472.6600000000035</v>
      </c>
      <c r="Q160" s="9">
        <f>'2023-24 Salary &amp; Benefits'!G$6</f>
        <v>13464</v>
      </c>
      <c r="R160" s="157">
        <f>'2023-24 Salary &amp; Benefits'!H$6</f>
        <v>0.1797</v>
      </c>
      <c r="S160" s="157">
        <f>'2023-24 Salary &amp; Benefits'!I$6</f>
        <v>0.17330000000000001</v>
      </c>
      <c r="T160" s="9">
        <f t="shared" si="48"/>
        <v>43608.76</v>
      </c>
      <c r="U160" s="9">
        <f t="shared" si="49"/>
        <v>2089.21</v>
      </c>
      <c r="V160" s="9">
        <f t="shared" si="50"/>
        <v>362.06</v>
      </c>
      <c r="W160" s="9">
        <f t="shared" si="43"/>
        <v>2451.27</v>
      </c>
      <c r="X160" s="22">
        <f t="shared" si="42"/>
        <v>171412.44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s="21" customFormat="1">
      <c r="A161" s="83" t="s">
        <v>2444</v>
      </c>
      <c r="B161" s="95" t="s">
        <v>1471</v>
      </c>
      <c r="C161" s="96">
        <v>4296</v>
      </c>
      <c r="D161" s="95" t="s">
        <v>1487</v>
      </c>
      <c r="E161" s="116" t="str">
        <f>VLOOKUP($C161,'2022-23 School Level AAFTE'!$C:$X,8,FALSE)</f>
        <v>Yes</v>
      </c>
      <c r="F161" s="103">
        <f>VLOOKUP($C161,'2022-23 School Level AAFTE'!$C:$I,7,FALSE)</f>
        <v>527.29</v>
      </c>
      <c r="G161" s="106">
        <f>IFERROR(IF(E161= "yes",VLOOKUP(C161,Summary!$B:$I,5,0),0),0)</f>
        <v>0</v>
      </c>
      <c r="H161" s="105">
        <f t="shared" si="41"/>
        <v>527.29</v>
      </c>
      <c r="I161" s="168">
        <f>VLOOKUP($A161,'2023-24 Salary &amp; Benefits'!$A:$I,3,FALSE)</f>
        <v>1.06</v>
      </c>
      <c r="J161" s="168">
        <f>VLOOKUP($A161,'2023-24 Salary &amp; Benefits'!$A:$I,4,FALSE)</f>
        <v>1.06</v>
      </c>
      <c r="K161" s="155">
        <f t="shared" si="44"/>
        <v>527.29</v>
      </c>
      <c r="L161" s="154">
        <f t="shared" si="45"/>
        <v>1.5469999999999999</v>
      </c>
      <c r="M161" s="156">
        <f>'2023-24 Salary &amp; Benefits'!$E$6</f>
        <v>72728</v>
      </c>
      <c r="N161" s="156">
        <f>'2023-24 Salary &amp; Benefits'!$F$6</f>
        <v>75419</v>
      </c>
      <c r="O161" s="9">
        <f t="shared" si="46"/>
        <v>119260.83</v>
      </c>
      <c r="P161" s="9">
        <f t="shared" si="47"/>
        <v>4412.75</v>
      </c>
      <c r="Q161" s="9">
        <f>'2023-24 Salary &amp; Benefits'!G$6</f>
        <v>13464</v>
      </c>
      <c r="R161" s="157">
        <f>'2023-24 Salary &amp; Benefits'!H$6</f>
        <v>0.1797</v>
      </c>
      <c r="S161" s="157">
        <f>'2023-24 Salary &amp; Benefits'!I$6</f>
        <v>0.17330000000000001</v>
      </c>
      <c r="T161" s="9">
        <f t="shared" si="48"/>
        <v>43024.71</v>
      </c>
      <c r="U161" s="9">
        <f t="shared" si="49"/>
        <v>2061.23</v>
      </c>
      <c r="V161" s="9">
        <f t="shared" si="50"/>
        <v>357.21</v>
      </c>
      <c r="W161" s="9">
        <f t="shared" si="43"/>
        <v>2418.44</v>
      </c>
      <c r="X161" s="22">
        <f t="shared" si="42"/>
        <v>169116.73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s="21" customFormat="1">
      <c r="A162" s="83" t="s">
        <v>2444</v>
      </c>
      <c r="B162" s="95" t="s">
        <v>1471</v>
      </c>
      <c r="C162" s="96">
        <v>4186</v>
      </c>
      <c r="D162" s="95" t="s">
        <v>1485</v>
      </c>
      <c r="E162" s="116" t="str">
        <f>VLOOKUP($C162,'2022-23 School Level AAFTE'!$C:$X,8,FALSE)</f>
        <v>Yes</v>
      </c>
      <c r="F162" s="103">
        <f>VLOOKUP($C162,'2022-23 School Level AAFTE'!$C:$I,7,FALSE)</f>
        <v>756.77</v>
      </c>
      <c r="G162" s="106">
        <f>IFERROR(IF(E162= "yes",VLOOKUP(C162,Summary!$B:$I,5,0),0),0)</f>
        <v>0</v>
      </c>
      <c r="H162" s="105">
        <f t="shared" si="41"/>
        <v>756.77</v>
      </c>
      <c r="I162" s="168">
        <f>VLOOKUP($A162,'2023-24 Salary &amp; Benefits'!$A:$I,3,FALSE)</f>
        <v>1.06</v>
      </c>
      <c r="J162" s="168">
        <f>VLOOKUP($A162,'2023-24 Salary &amp; Benefits'!$A:$I,4,FALSE)</f>
        <v>1.06</v>
      </c>
      <c r="K162" s="155">
        <f t="shared" si="44"/>
        <v>756.77</v>
      </c>
      <c r="L162" s="154">
        <f t="shared" si="45"/>
        <v>2.2200000000000002</v>
      </c>
      <c r="M162" s="156">
        <f>'2023-24 Salary &amp; Benefits'!$E$6</f>
        <v>72728</v>
      </c>
      <c r="N162" s="156">
        <f>'2023-24 Salary &amp; Benefits'!$F$6</f>
        <v>75419</v>
      </c>
      <c r="O162" s="9">
        <f t="shared" si="46"/>
        <v>171143.53</v>
      </c>
      <c r="P162" s="9">
        <f t="shared" si="47"/>
        <v>6332.4599999999919</v>
      </c>
      <c r="Q162" s="9">
        <f>'2023-24 Salary &amp; Benefits'!G$6</f>
        <v>13464</v>
      </c>
      <c r="R162" s="157">
        <f>'2023-24 Salary &amp; Benefits'!H$6</f>
        <v>0.1797</v>
      </c>
      <c r="S162" s="157">
        <f>'2023-24 Salary &amp; Benefits'!I$6</f>
        <v>0.17330000000000001</v>
      </c>
      <c r="T162" s="9">
        <f t="shared" si="48"/>
        <v>61741.99</v>
      </c>
      <c r="U162" s="9">
        <f t="shared" si="49"/>
        <v>2957.93</v>
      </c>
      <c r="V162" s="9">
        <f t="shared" si="50"/>
        <v>512.61</v>
      </c>
      <c r="W162" s="9">
        <f t="shared" si="43"/>
        <v>3470.54</v>
      </c>
      <c r="X162" s="22">
        <f t="shared" si="42"/>
        <v>242688.52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s="21" customFormat="1">
      <c r="A163" s="83" t="s">
        <v>2444</v>
      </c>
      <c r="B163" s="95" t="s">
        <v>1471</v>
      </c>
      <c r="C163" s="96">
        <v>4331</v>
      </c>
      <c r="D163" s="95" t="s">
        <v>1489</v>
      </c>
      <c r="E163" s="116" t="str">
        <f>VLOOKUP($C163,'2022-23 School Level AAFTE'!$C:$X,8,FALSE)</f>
        <v>Yes</v>
      </c>
      <c r="F163" s="103">
        <f>VLOOKUP($C163,'2022-23 School Level AAFTE'!$C:$I,7,FALSE)</f>
        <v>552.86</v>
      </c>
      <c r="G163" s="106">
        <f>IFERROR(IF(E163= "yes",VLOOKUP(C163,Summary!$B:$I,5,0),0),0)</f>
        <v>0</v>
      </c>
      <c r="H163" s="105">
        <f t="shared" si="41"/>
        <v>552.86</v>
      </c>
      <c r="I163" s="168">
        <f>VLOOKUP($A163,'2023-24 Salary &amp; Benefits'!$A:$I,3,FALSE)</f>
        <v>1.06</v>
      </c>
      <c r="J163" s="168">
        <f>VLOOKUP($A163,'2023-24 Salary &amp; Benefits'!$A:$I,4,FALSE)</f>
        <v>1.06</v>
      </c>
      <c r="K163" s="155">
        <f t="shared" si="44"/>
        <v>552.86</v>
      </c>
      <c r="L163" s="154">
        <f t="shared" si="45"/>
        <v>1.6220000000000001</v>
      </c>
      <c r="M163" s="156">
        <f>'2023-24 Salary &amp; Benefits'!$E$6</f>
        <v>72728</v>
      </c>
      <c r="N163" s="156">
        <f>'2023-24 Salary &amp; Benefits'!$F$6</f>
        <v>75419</v>
      </c>
      <c r="O163" s="9">
        <f t="shared" si="46"/>
        <v>125042.7</v>
      </c>
      <c r="P163" s="9">
        <f t="shared" si="47"/>
        <v>4626.6999999999971</v>
      </c>
      <c r="Q163" s="9">
        <f>'2023-24 Salary &amp; Benefits'!G$6</f>
        <v>13464</v>
      </c>
      <c r="R163" s="157">
        <f>'2023-24 Salary &amp; Benefits'!H$6</f>
        <v>0.1797</v>
      </c>
      <c r="S163" s="157">
        <f>'2023-24 Salary &amp; Benefits'!I$6</f>
        <v>0.17330000000000001</v>
      </c>
      <c r="T163" s="9">
        <f t="shared" si="48"/>
        <v>45110.59</v>
      </c>
      <c r="U163" s="9">
        <f t="shared" si="49"/>
        <v>2161.16</v>
      </c>
      <c r="V163" s="9">
        <f t="shared" si="50"/>
        <v>374.53</v>
      </c>
      <c r="W163" s="9">
        <f t="shared" si="43"/>
        <v>2535.6899999999996</v>
      </c>
      <c r="X163" s="22">
        <f t="shared" si="42"/>
        <v>177315.68</v>
      </c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s="21" customFormat="1">
      <c r="A164" s="83" t="s">
        <v>2444</v>
      </c>
      <c r="B164" s="95" t="s">
        <v>1471</v>
      </c>
      <c r="C164" s="96">
        <v>1510</v>
      </c>
      <c r="D164" s="95" t="s">
        <v>1472</v>
      </c>
      <c r="E164" s="116" t="str">
        <f>VLOOKUP($C164,'2022-23 School Level AAFTE'!$C:$X,8,FALSE)</f>
        <v>Yes</v>
      </c>
      <c r="F164" s="103">
        <f>VLOOKUP($C164,'2022-23 School Level AAFTE'!$C:$I,7,FALSE)</f>
        <v>296.45</v>
      </c>
      <c r="G164" s="106">
        <f>IFERROR(IF(E164= "yes",VLOOKUP(C164,Summary!$B:$I,5,0),0),0)</f>
        <v>0</v>
      </c>
      <c r="H164" s="105">
        <f t="shared" si="41"/>
        <v>296.45</v>
      </c>
      <c r="I164" s="168">
        <f>VLOOKUP($A164,'2023-24 Salary &amp; Benefits'!$A:$I,3,FALSE)</f>
        <v>1.06</v>
      </c>
      <c r="J164" s="168">
        <f>VLOOKUP($A164,'2023-24 Salary &amp; Benefits'!$A:$I,4,FALSE)</f>
        <v>1.06</v>
      </c>
      <c r="K164" s="155">
        <f t="shared" si="44"/>
        <v>296.45</v>
      </c>
      <c r="L164" s="154">
        <f t="shared" si="45"/>
        <v>0.87</v>
      </c>
      <c r="M164" s="156">
        <f>'2023-24 Salary &amp; Benefits'!$E$6</f>
        <v>72728</v>
      </c>
      <c r="N164" s="156">
        <f>'2023-24 Salary &amp; Benefits'!$F$6</f>
        <v>75419</v>
      </c>
      <c r="O164" s="9">
        <f t="shared" si="46"/>
        <v>67069.759999999995</v>
      </c>
      <c r="P164" s="9">
        <f t="shared" si="47"/>
        <v>2481.6399999999994</v>
      </c>
      <c r="Q164" s="9">
        <f>'2023-24 Salary &amp; Benefits'!G$6</f>
        <v>13464</v>
      </c>
      <c r="R164" s="157">
        <f>'2023-24 Salary &amp; Benefits'!H$6</f>
        <v>0.1797</v>
      </c>
      <c r="S164" s="157">
        <f>'2023-24 Salary &amp; Benefits'!I$6</f>
        <v>0.17330000000000001</v>
      </c>
      <c r="T164" s="9">
        <f t="shared" si="48"/>
        <v>24196.18</v>
      </c>
      <c r="U164" s="9">
        <f t="shared" si="49"/>
        <v>1159.19</v>
      </c>
      <c r="V164" s="9">
        <f t="shared" si="50"/>
        <v>200.89</v>
      </c>
      <c r="W164" s="9">
        <f t="shared" si="43"/>
        <v>1360.08</v>
      </c>
      <c r="X164" s="22">
        <f t="shared" si="42"/>
        <v>95107.66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s="21" customFormat="1">
      <c r="A165" s="83" t="s">
        <v>2444</v>
      </c>
      <c r="B165" s="95" t="s">
        <v>1471</v>
      </c>
      <c r="C165" s="96">
        <v>3649</v>
      </c>
      <c r="D165" s="95" t="s">
        <v>1480</v>
      </c>
      <c r="E165" s="116" t="str">
        <f>VLOOKUP($C165,'2022-23 School Level AAFTE'!$C:$X,8,FALSE)</f>
        <v>Yes</v>
      </c>
      <c r="F165" s="103">
        <f>VLOOKUP($C165,'2022-23 School Level AAFTE'!$C:$I,7,FALSE)</f>
        <v>627.39</v>
      </c>
      <c r="G165" s="106">
        <f>IFERROR(IF(E165= "yes",VLOOKUP(C165,Summary!$B:$I,5,0),0),0)</f>
        <v>0</v>
      </c>
      <c r="H165" s="104">
        <f t="shared" si="41"/>
        <v>627.39</v>
      </c>
      <c r="I165" s="168">
        <f>VLOOKUP($A165,'2023-24 Salary &amp; Benefits'!$A:$I,3,FALSE)</f>
        <v>1.06</v>
      </c>
      <c r="J165" s="168">
        <f>VLOOKUP($A165,'2023-24 Salary &amp; Benefits'!$A:$I,4,FALSE)</f>
        <v>1.06</v>
      </c>
      <c r="K165" s="155">
        <f t="shared" si="44"/>
        <v>627.39</v>
      </c>
      <c r="L165" s="154">
        <f t="shared" si="45"/>
        <v>1.84</v>
      </c>
      <c r="M165" s="156">
        <f>'2023-24 Salary &amp; Benefits'!$E$6</f>
        <v>72728</v>
      </c>
      <c r="N165" s="156">
        <f>'2023-24 Salary &amp; Benefits'!$F$6</f>
        <v>75419</v>
      </c>
      <c r="O165" s="9">
        <f t="shared" si="46"/>
        <v>141848.69</v>
      </c>
      <c r="P165" s="9">
        <f t="shared" si="47"/>
        <v>5248.5299999999988</v>
      </c>
      <c r="Q165" s="9">
        <f>'2023-24 Salary &amp; Benefits'!G$6</f>
        <v>13464</v>
      </c>
      <c r="R165" s="157">
        <f>'2023-24 Salary &amp; Benefits'!H$6</f>
        <v>0.1797</v>
      </c>
      <c r="S165" s="157">
        <f>'2023-24 Salary &amp; Benefits'!I$6</f>
        <v>0.17330000000000001</v>
      </c>
      <c r="T165" s="9">
        <f t="shared" si="48"/>
        <v>51173.54</v>
      </c>
      <c r="U165" s="9">
        <f t="shared" si="49"/>
        <v>2451.62</v>
      </c>
      <c r="V165" s="9">
        <f t="shared" si="50"/>
        <v>424.87</v>
      </c>
      <c r="W165" s="9">
        <f t="shared" si="43"/>
        <v>2876.49</v>
      </c>
      <c r="X165" s="22">
        <f t="shared" si="42"/>
        <v>201147.25</v>
      </c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s="21" customFormat="1">
      <c r="A166" s="83" t="s">
        <v>2444</v>
      </c>
      <c r="B166" s="95" t="s">
        <v>1471</v>
      </c>
      <c r="C166" s="96">
        <v>2576</v>
      </c>
      <c r="D166" s="95" t="s">
        <v>1475</v>
      </c>
      <c r="E166" s="116" t="str">
        <f>VLOOKUP($C166,'2022-23 School Level AAFTE'!$C:$X,8,FALSE)</f>
        <v>No</v>
      </c>
      <c r="F166" s="103">
        <f>VLOOKUP($C166,'2022-23 School Level AAFTE'!$C:$I,7,FALSE)</f>
        <v>632.87</v>
      </c>
      <c r="G166" s="106">
        <f>IFERROR(IF(E166= "yes",VLOOKUP(C166,Summary!$B:$I,5,0),0),0)</f>
        <v>0</v>
      </c>
      <c r="H166" s="105">
        <f t="shared" si="41"/>
        <v>0</v>
      </c>
      <c r="I166" s="168">
        <f>VLOOKUP($A166,'2023-24 Salary &amp; Benefits'!$A:$I,3,FALSE)</f>
        <v>1.06</v>
      </c>
      <c r="J166" s="168">
        <f>VLOOKUP($A166,'2023-24 Salary &amp; Benefits'!$A:$I,4,FALSE)</f>
        <v>1.06</v>
      </c>
      <c r="K166" s="155">
        <f t="shared" si="44"/>
        <v>0</v>
      </c>
      <c r="L166" s="154">
        <f t="shared" si="45"/>
        <v>0</v>
      </c>
      <c r="M166" s="156">
        <f>'2023-24 Salary &amp; Benefits'!$E$6</f>
        <v>72728</v>
      </c>
      <c r="N166" s="156">
        <f>'2023-24 Salary &amp; Benefits'!$F$6</f>
        <v>75419</v>
      </c>
      <c r="O166" s="9">
        <f t="shared" si="46"/>
        <v>0</v>
      </c>
      <c r="P166" s="9">
        <f t="shared" si="47"/>
        <v>0</v>
      </c>
      <c r="Q166" s="9">
        <f>'2023-24 Salary &amp; Benefits'!G$6</f>
        <v>13464</v>
      </c>
      <c r="R166" s="157">
        <f>'2023-24 Salary &amp; Benefits'!H$6</f>
        <v>0.1797</v>
      </c>
      <c r="S166" s="157">
        <f>'2023-24 Salary &amp; Benefits'!I$6</f>
        <v>0.17330000000000001</v>
      </c>
      <c r="T166" s="9">
        <f t="shared" si="48"/>
        <v>0</v>
      </c>
      <c r="U166" s="9">
        <f t="shared" si="49"/>
        <v>0</v>
      </c>
      <c r="V166" s="9">
        <f t="shared" si="50"/>
        <v>0</v>
      </c>
      <c r="W166" s="9">
        <f t="shared" si="43"/>
        <v>0</v>
      </c>
      <c r="X166" s="22">
        <f t="shared" si="42"/>
        <v>0</v>
      </c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s="21" customFormat="1">
      <c r="A167" s="83" t="s">
        <v>2444</v>
      </c>
      <c r="B167" s="95" t="s">
        <v>1471</v>
      </c>
      <c r="C167" s="96">
        <v>4578</v>
      </c>
      <c r="D167" s="95" t="s">
        <v>1492</v>
      </c>
      <c r="E167" s="116" t="str">
        <f>VLOOKUP($C167,'2022-23 School Level AAFTE'!$C:$X,8,FALSE)</f>
        <v>No</v>
      </c>
      <c r="F167" s="103">
        <f>VLOOKUP($C167,'2022-23 School Level AAFTE'!$C:$I,7,FALSE)</f>
        <v>605.46</v>
      </c>
      <c r="G167" s="106">
        <f>IFERROR(IF(E167= "yes",VLOOKUP(C167,Summary!$B:$I,5,0),0),0)</f>
        <v>0</v>
      </c>
      <c r="H167" s="104">
        <f t="shared" si="41"/>
        <v>0</v>
      </c>
      <c r="I167" s="168">
        <f>VLOOKUP($A167,'2023-24 Salary &amp; Benefits'!$A:$I,3,FALSE)</f>
        <v>1.06</v>
      </c>
      <c r="J167" s="168">
        <f>VLOOKUP($A167,'2023-24 Salary &amp; Benefits'!$A:$I,4,FALSE)</f>
        <v>1.06</v>
      </c>
      <c r="K167" s="155">
        <f t="shared" si="44"/>
        <v>0</v>
      </c>
      <c r="L167" s="154">
        <f t="shared" si="45"/>
        <v>0</v>
      </c>
      <c r="M167" s="156">
        <f>'2023-24 Salary &amp; Benefits'!$E$6</f>
        <v>72728</v>
      </c>
      <c r="N167" s="156">
        <f>'2023-24 Salary &amp; Benefits'!$F$6</f>
        <v>75419</v>
      </c>
      <c r="O167" s="9">
        <f t="shared" si="46"/>
        <v>0</v>
      </c>
      <c r="P167" s="9">
        <f t="shared" si="47"/>
        <v>0</v>
      </c>
      <c r="Q167" s="9">
        <f>'2023-24 Salary &amp; Benefits'!G$6</f>
        <v>13464</v>
      </c>
      <c r="R167" s="157">
        <f>'2023-24 Salary &amp; Benefits'!H$6</f>
        <v>0.1797</v>
      </c>
      <c r="S167" s="157">
        <f>'2023-24 Salary &amp; Benefits'!I$6</f>
        <v>0.17330000000000001</v>
      </c>
      <c r="T167" s="9">
        <f t="shared" si="48"/>
        <v>0</v>
      </c>
      <c r="U167" s="9">
        <f t="shared" si="49"/>
        <v>0</v>
      </c>
      <c r="V167" s="9">
        <f t="shared" si="50"/>
        <v>0</v>
      </c>
      <c r="W167" s="9">
        <f t="shared" si="43"/>
        <v>0</v>
      </c>
      <c r="X167" s="22">
        <f t="shared" si="42"/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s="21" customFormat="1">
      <c r="A168" s="83" t="s">
        <v>2444</v>
      </c>
      <c r="B168" s="95" t="s">
        <v>1471</v>
      </c>
      <c r="C168" s="96">
        <v>2877</v>
      </c>
      <c r="D168" s="95" t="s">
        <v>1478</v>
      </c>
      <c r="E168" s="116" t="str">
        <f>VLOOKUP($C168,'2022-23 School Level AAFTE'!$C:$X,8,FALSE)</f>
        <v>No</v>
      </c>
      <c r="F168" s="103">
        <f>VLOOKUP($C168,'2022-23 School Level AAFTE'!$C:$I,7,FALSE)</f>
        <v>563.20000000000005</v>
      </c>
      <c r="G168" s="106">
        <f>IFERROR(IF(E168= "yes",VLOOKUP(C168,Summary!$B:$I,5,0),0),0)</f>
        <v>0</v>
      </c>
      <c r="H168" s="105">
        <f t="shared" si="41"/>
        <v>0</v>
      </c>
      <c r="I168" s="168">
        <f>VLOOKUP($A168,'2023-24 Salary &amp; Benefits'!$A:$I,3,FALSE)</f>
        <v>1.06</v>
      </c>
      <c r="J168" s="168">
        <f>VLOOKUP($A168,'2023-24 Salary &amp; Benefits'!$A:$I,4,FALSE)</f>
        <v>1.06</v>
      </c>
      <c r="K168" s="155">
        <f t="shared" si="44"/>
        <v>0</v>
      </c>
      <c r="L168" s="154">
        <f t="shared" si="45"/>
        <v>0</v>
      </c>
      <c r="M168" s="156">
        <f>'2023-24 Salary &amp; Benefits'!$E$6</f>
        <v>72728</v>
      </c>
      <c r="N168" s="156">
        <f>'2023-24 Salary &amp; Benefits'!$F$6</f>
        <v>75419</v>
      </c>
      <c r="O168" s="9">
        <f t="shared" si="46"/>
        <v>0</v>
      </c>
      <c r="P168" s="9">
        <f t="shared" si="47"/>
        <v>0</v>
      </c>
      <c r="Q168" s="9">
        <f>'2023-24 Salary &amp; Benefits'!G$6</f>
        <v>13464</v>
      </c>
      <c r="R168" s="157">
        <f>'2023-24 Salary &amp; Benefits'!H$6</f>
        <v>0.1797</v>
      </c>
      <c r="S168" s="157">
        <f>'2023-24 Salary &amp; Benefits'!I$6</f>
        <v>0.17330000000000001</v>
      </c>
      <c r="T168" s="9">
        <f t="shared" si="48"/>
        <v>0</v>
      </c>
      <c r="U168" s="9">
        <f t="shared" si="49"/>
        <v>0</v>
      </c>
      <c r="V168" s="9">
        <f t="shared" si="50"/>
        <v>0</v>
      </c>
      <c r="W168" s="9">
        <f t="shared" si="43"/>
        <v>0</v>
      </c>
      <c r="X168" s="22">
        <f t="shared" si="42"/>
        <v>0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s="21" customFormat="1">
      <c r="A169" s="83" t="s">
        <v>2444</v>
      </c>
      <c r="B169" s="95" t="s">
        <v>1471</v>
      </c>
      <c r="C169" s="96">
        <v>4099</v>
      </c>
      <c r="D169" s="95" t="s">
        <v>1446</v>
      </c>
      <c r="E169" s="116" t="str">
        <f>VLOOKUP($C169,'2022-23 School Level AAFTE'!$C:$X,8,FALSE)</f>
        <v>Yes</v>
      </c>
      <c r="F169" s="103">
        <f>VLOOKUP($C169,'2022-23 School Level AAFTE'!$C:$I,7,FALSE)</f>
        <v>543.74</v>
      </c>
      <c r="G169" s="106">
        <f>IFERROR(IF(E169= "yes",VLOOKUP(C169,Summary!$B:$I,5,0),0),0)</f>
        <v>0</v>
      </c>
      <c r="H169" s="104">
        <f t="shared" si="41"/>
        <v>543.74</v>
      </c>
      <c r="I169" s="168">
        <f>VLOOKUP($A169,'2023-24 Salary &amp; Benefits'!$A:$I,3,FALSE)</f>
        <v>1.06</v>
      </c>
      <c r="J169" s="168">
        <f>VLOOKUP($A169,'2023-24 Salary &amp; Benefits'!$A:$I,4,FALSE)</f>
        <v>1.06</v>
      </c>
      <c r="K169" s="155">
        <f t="shared" si="44"/>
        <v>543.74</v>
      </c>
      <c r="L169" s="154">
        <f t="shared" si="45"/>
        <v>1.595</v>
      </c>
      <c r="M169" s="156">
        <f>'2023-24 Salary &amp; Benefits'!$E$6</f>
        <v>72728</v>
      </c>
      <c r="N169" s="156">
        <f>'2023-24 Salary &amp; Benefits'!$F$6</f>
        <v>75419</v>
      </c>
      <c r="O169" s="9">
        <f t="shared" si="46"/>
        <v>122961.23</v>
      </c>
      <c r="P169" s="9">
        <f t="shared" si="47"/>
        <v>4549.6699999999983</v>
      </c>
      <c r="Q169" s="9">
        <f>'2023-24 Salary &amp; Benefits'!G$6</f>
        <v>13464</v>
      </c>
      <c r="R169" s="157">
        <f>'2023-24 Salary &amp; Benefits'!H$6</f>
        <v>0.1797</v>
      </c>
      <c r="S169" s="157">
        <f>'2023-24 Salary &amp; Benefits'!I$6</f>
        <v>0.17330000000000001</v>
      </c>
      <c r="T169" s="9">
        <f t="shared" si="48"/>
        <v>44359.67</v>
      </c>
      <c r="U169" s="9">
        <f t="shared" si="49"/>
        <v>2125.1799999999998</v>
      </c>
      <c r="V169" s="9">
        <f t="shared" si="50"/>
        <v>368.29</v>
      </c>
      <c r="W169" s="9">
        <f t="shared" si="43"/>
        <v>2493.4699999999998</v>
      </c>
      <c r="X169" s="22">
        <f t="shared" si="42"/>
        <v>174364.04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s="21" customFormat="1">
      <c r="A170" s="83" t="s">
        <v>2444</v>
      </c>
      <c r="B170" s="95" t="s">
        <v>1471</v>
      </c>
      <c r="C170" s="96">
        <v>5159</v>
      </c>
      <c r="D170" s="95" t="s">
        <v>1494</v>
      </c>
      <c r="E170" s="116" t="str">
        <f>VLOOKUP($C170,'2022-23 School Level AAFTE'!$C:$X,8,FALSE)</f>
        <v>No</v>
      </c>
      <c r="F170" s="103">
        <f>VLOOKUP($C170,'2022-23 School Level AAFTE'!$C:$I,7,FALSE)</f>
        <v>524.24</v>
      </c>
      <c r="G170" s="106">
        <f>IFERROR(IF(E170= "yes",VLOOKUP(C170,Summary!$B:$I,5,0),0),0)</f>
        <v>0</v>
      </c>
      <c r="H170" s="105">
        <f t="shared" si="41"/>
        <v>0</v>
      </c>
      <c r="I170" s="168">
        <f>VLOOKUP($A170,'2023-24 Salary &amp; Benefits'!$A:$I,3,FALSE)</f>
        <v>1.06</v>
      </c>
      <c r="J170" s="168">
        <f>VLOOKUP($A170,'2023-24 Salary &amp; Benefits'!$A:$I,4,FALSE)</f>
        <v>1.06</v>
      </c>
      <c r="K170" s="155">
        <f t="shared" si="44"/>
        <v>0</v>
      </c>
      <c r="L170" s="154">
        <f t="shared" si="45"/>
        <v>0</v>
      </c>
      <c r="M170" s="156">
        <f>'2023-24 Salary &amp; Benefits'!$E$6</f>
        <v>72728</v>
      </c>
      <c r="N170" s="156">
        <f>'2023-24 Salary &amp; Benefits'!$F$6</f>
        <v>75419</v>
      </c>
      <c r="O170" s="9">
        <f t="shared" si="46"/>
        <v>0</v>
      </c>
      <c r="P170" s="9">
        <f t="shared" si="47"/>
        <v>0</v>
      </c>
      <c r="Q170" s="9">
        <f>'2023-24 Salary &amp; Benefits'!G$6</f>
        <v>13464</v>
      </c>
      <c r="R170" s="157">
        <f>'2023-24 Salary &amp; Benefits'!H$6</f>
        <v>0.1797</v>
      </c>
      <c r="S170" s="157">
        <f>'2023-24 Salary &amp; Benefits'!I$6</f>
        <v>0.17330000000000001</v>
      </c>
      <c r="T170" s="9">
        <f t="shared" si="48"/>
        <v>0</v>
      </c>
      <c r="U170" s="9">
        <f t="shared" si="49"/>
        <v>0</v>
      </c>
      <c r="V170" s="9">
        <f t="shared" si="50"/>
        <v>0</v>
      </c>
      <c r="W170" s="9">
        <f t="shared" si="43"/>
        <v>0</v>
      </c>
      <c r="X170" s="22">
        <f t="shared" si="42"/>
        <v>0</v>
      </c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s="21" customFormat="1">
      <c r="A171" s="83" t="s">
        <v>2444</v>
      </c>
      <c r="B171" s="95" t="s">
        <v>1471</v>
      </c>
      <c r="C171" s="96">
        <v>4407</v>
      </c>
      <c r="D171" s="95" t="s">
        <v>243</v>
      </c>
      <c r="E171" s="116" t="str">
        <f>VLOOKUP($C171,'2022-23 School Level AAFTE'!$C:$X,8,FALSE)</f>
        <v>No</v>
      </c>
      <c r="F171" s="103">
        <f>VLOOKUP($C171,'2022-23 School Level AAFTE'!$C:$I,7,FALSE)</f>
        <v>636.19000000000005</v>
      </c>
      <c r="G171" s="106">
        <f>IFERROR(IF(E171= "yes",VLOOKUP(C171,Summary!$B:$I,5,0),0),0)</f>
        <v>0</v>
      </c>
      <c r="H171" s="105">
        <f t="shared" si="41"/>
        <v>0</v>
      </c>
      <c r="I171" s="168">
        <f>VLOOKUP($A171,'2023-24 Salary &amp; Benefits'!$A:$I,3,FALSE)</f>
        <v>1.06</v>
      </c>
      <c r="J171" s="168">
        <f>VLOOKUP($A171,'2023-24 Salary &amp; Benefits'!$A:$I,4,FALSE)</f>
        <v>1.06</v>
      </c>
      <c r="K171" s="155">
        <f t="shared" si="44"/>
        <v>0</v>
      </c>
      <c r="L171" s="154">
        <f t="shared" si="45"/>
        <v>0</v>
      </c>
      <c r="M171" s="156">
        <f>'2023-24 Salary &amp; Benefits'!$E$6</f>
        <v>72728</v>
      </c>
      <c r="N171" s="156">
        <f>'2023-24 Salary &amp; Benefits'!$F$6</f>
        <v>75419</v>
      </c>
      <c r="O171" s="9">
        <f t="shared" si="46"/>
        <v>0</v>
      </c>
      <c r="P171" s="9">
        <f t="shared" si="47"/>
        <v>0</v>
      </c>
      <c r="Q171" s="9">
        <f>'2023-24 Salary &amp; Benefits'!G$6</f>
        <v>13464</v>
      </c>
      <c r="R171" s="157">
        <f>'2023-24 Salary &amp; Benefits'!H$6</f>
        <v>0.1797</v>
      </c>
      <c r="S171" s="157">
        <f>'2023-24 Salary &amp; Benefits'!I$6</f>
        <v>0.17330000000000001</v>
      </c>
      <c r="T171" s="9">
        <f t="shared" si="48"/>
        <v>0</v>
      </c>
      <c r="U171" s="9">
        <f t="shared" si="49"/>
        <v>0</v>
      </c>
      <c r="V171" s="9">
        <f t="shared" si="50"/>
        <v>0</v>
      </c>
      <c r="W171" s="9">
        <f t="shared" si="43"/>
        <v>0</v>
      </c>
      <c r="X171" s="22">
        <f t="shared" si="42"/>
        <v>0</v>
      </c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s="21" customFormat="1">
      <c r="A172" s="83" t="s">
        <v>2444</v>
      </c>
      <c r="B172" s="95" t="s">
        <v>1471</v>
      </c>
      <c r="C172" s="96">
        <v>4297</v>
      </c>
      <c r="D172" s="95" t="s">
        <v>1488</v>
      </c>
      <c r="E172" s="116" t="str">
        <f>VLOOKUP($C172,'2022-23 School Level AAFTE'!$C:$X,8,FALSE)</f>
        <v>No</v>
      </c>
      <c r="F172" s="103">
        <f>VLOOKUP($C172,'2022-23 School Level AAFTE'!$C:$I,7,FALSE)</f>
        <v>539.91</v>
      </c>
      <c r="G172" s="106">
        <f>IFERROR(IF(E172= "yes",VLOOKUP(C172,Summary!$B:$I,5,0),0),0)</f>
        <v>0</v>
      </c>
      <c r="H172" s="105">
        <f t="shared" si="41"/>
        <v>0</v>
      </c>
      <c r="I172" s="168">
        <f>VLOOKUP($A172,'2023-24 Salary &amp; Benefits'!$A:$I,3,FALSE)</f>
        <v>1.06</v>
      </c>
      <c r="J172" s="168">
        <f>VLOOKUP($A172,'2023-24 Salary &amp; Benefits'!$A:$I,4,FALSE)</f>
        <v>1.06</v>
      </c>
      <c r="K172" s="155">
        <f t="shared" si="44"/>
        <v>0</v>
      </c>
      <c r="L172" s="154">
        <f t="shared" si="45"/>
        <v>0</v>
      </c>
      <c r="M172" s="156">
        <f>'2023-24 Salary &amp; Benefits'!$E$6</f>
        <v>72728</v>
      </c>
      <c r="N172" s="156">
        <f>'2023-24 Salary &amp; Benefits'!$F$6</f>
        <v>75419</v>
      </c>
      <c r="O172" s="9">
        <f t="shared" si="46"/>
        <v>0</v>
      </c>
      <c r="P172" s="9">
        <f t="shared" si="47"/>
        <v>0</v>
      </c>
      <c r="Q172" s="9">
        <f>'2023-24 Salary &amp; Benefits'!G$6</f>
        <v>13464</v>
      </c>
      <c r="R172" s="157">
        <f>'2023-24 Salary &amp; Benefits'!H$6</f>
        <v>0.1797</v>
      </c>
      <c r="S172" s="157">
        <f>'2023-24 Salary &amp; Benefits'!I$6</f>
        <v>0.17330000000000001</v>
      </c>
      <c r="T172" s="9">
        <f t="shared" si="48"/>
        <v>0</v>
      </c>
      <c r="U172" s="9">
        <f t="shared" si="49"/>
        <v>0</v>
      </c>
      <c r="V172" s="9">
        <f t="shared" si="50"/>
        <v>0</v>
      </c>
      <c r="W172" s="9">
        <f t="shared" si="43"/>
        <v>0</v>
      </c>
      <c r="X172" s="22">
        <f t="shared" si="42"/>
        <v>0</v>
      </c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21" customFormat="1">
      <c r="A173" s="83" t="s">
        <v>2444</v>
      </c>
      <c r="B173" s="95" t="s">
        <v>1471</v>
      </c>
      <c r="C173" s="96">
        <v>5033</v>
      </c>
      <c r="D173" s="95" t="s">
        <v>1493</v>
      </c>
      <c r="E173" s="116" t="str">
        <f>VLOOKUP($C173,'2022-23 School Level AAFTE'!$C:$X,8,FALSE)</f>
        <v>No</v>
      </c>
      <c r="F173" s="103">
        <f>VLOOKUP($C173,'2022-23 School Level AAFTE'!$C:$I,7,FALSE)</f>
        <v>1954.37</v>
      </c>
      <c r="G173" s="106">
        <f>IFERROR(IF(E173= "yes",VLOOKUP(C173,Summary!$B:$I,5,0),0),0)</f>
        <v>0</v>
      </c>
      <c r="H173" s="105">
        <f t="shared" si="41"/>
        <v>0</v>
      </c>
      <c r="I173" s="168">
        <f>VLOOKUP($A173,'2023-24 Salary &amp; Benefits'!$A:$I,3,FALSE)</f>
        <v>1.06</v>
      </c>
      <c r="J173" s="168">
        <f>VLOOKUP($A173,'2023-24 Salary &amp; Benefits'!$A:$I,4,FALSE)</f>
        <v>1.06</v>
      </c>
      <c r="K173" s="155">
        <f t="shared" si="44"/>
        <v>0</v>
      </c>
      <c r="L173" s="154">
        <f t="shared" si="45"/>
        <v>0</v>
      </c>
      <c r="M173" s="156">
        <f>'2023-24 Salary &amp; Benefits'!$E$6</f>
        <v>72728</v>
      </c>
      <c r="N173" s="156">
        <f>'2023-24 Salary &amp; Benefits'!$F$6</f>
        <v>75419</v>
      </c>
      <c r="O173" s="9">
        <f t="shared" si="46"/>
        <v>0</v>
      </c>
      <c r="P173" s="9">
        <f t="shared" si="47"/>
        <v>0</v>
      </c>
      <c r="Q173" s="9">
        <f>'2023-24 Salary &amp; Benefits'!G$6</f>
        <v>13464</v>
      </c>
      <c r="R173" s="157">
        <f>'2023-24 Salary &amp; Benefits'!H$6</f>
        <v>0.1797</v>
      </c>
      <c r="S173" s="157">
        <f>'2023-24 Salary &amp; Benefits'!I$6</f>
        <v>0.17330000000000001</v>
      </c>
      <c r="T173" s="9">
        <f t="shared" si="48"/>
        <v>0</v>
      </c>
      <c r="U173" s="9">
        <f t="shared" si="49"/>
        <v>0</v>
      </c>
      <c r="V173" s="9">
        <f t="shared" si="50"/>
        <v>0</v>
      </c>
      <c r="W173" s="9">
        <f t="shared" si="43"/>
        <v>0</v>
      </c>
      <c r="X173" s="22">
        <f t="shared" si="42"/>
        <v>0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</row>
    <row r="174" spans="1:159" s="21" customFormat="1">
      <c r="A174" s="83" t="s">
        <v>2444</v>
      </c>
      <c r="B174" s="95" t="s">
        <v>1471</v>
      </c>
      <c r="C174" s="96">
        <v>2748</v>
      </c>
      <c r="D174" s="95" t="s">
        <v>1476</v>
      </c>
      <c r="E174" s="116" t="str">
        <f>VLOOKUP($C174,'2022-23 School Level AAFTE'!$C:$X,8,FALSE)</f>
        <v>No</v>
      </c>
      <c r="F174" s="103">
        <f>VLOOKUP($C174,'2022-23 School Level AAFTE'!$C:$I,7,FALSE)</f>
        <v>340.64</v>
      </c>
      <c r="G174" s="106">
        <f>IFERROR(IF(E174= "yes",VLOOKUP(C174,Summary!$B:$I,5,0),0),0)</f>
        <v>0</v>
      </c>
      <c r="H174" s="105">
        <f t="shared" si="41"/>
        <v>0</v>
      </c>
      <c r="I174" s="168">
        <f>VLOOKUP($A174,'2023-24 Salary &amp; Benefits'!$A:$I,3,FALSE)</f>
        <v>1.06</v>
      </c>
      <c r="J174" s="168">
        <f>VLOOKUP($A174,'2023-24 Salary &amp; Benefits'!$A:$I,4,FALSE)</f>
        <v>1.06</v>
      </c>
      <c r="K174" s="155">
        <f t="shared" si="44"/>
        <v>0</v>
      </c>
      <c r="L174" s="154">
        <f t="shared" si="45"/>
        <v>0</v>
      </c>
      <c r="M174" s="156">
        <f>'2023-24 Salary &amp; Benefits'!$E$6</f>
        <v>72728</v>
      </c>
      <c r="N174" s="156">
        <f>'2023-24 Salary &amp; Benefits'!$F$6</f>
        <v>75419</v>
      </c>
      <c r="O174" s="9">
        <f t="shared" si="46"/>
        <v>0</v>
      </c>
      <c r="P174" s="9">
        <f t="shared" si="47"/>
        <v>0</v>
      </c>
      <c r="Q174" s="9">
        <f>'2023-24 Salary &amp; Benefits'!G$6</f>
        <v>13464</v>
      </c>
      <c r="R174" s="157">
        <f>'2023-24 Salary &amp; Benefits'!H$6</f>
        <v>0.1797</v>
      </c>
      <c r="S174" s="157">
        <f>'2023-24 Salary &amp; Benefits'!I$6</f>
        <v>0.17330000000000001</v>
      </c>
      <c r="T174" s="9">
        <f t="shared" si="48"/>
        <v>0</v>
      </c>
      <c r="U174" s="9">
        <f t="shared" si="49"/>
        <v>0</v>
      </c>
      <c r="V174" s="9">
        <f t="shared" si="50"/>
        <v>0</v>
      </c>
      <c r="W174" s="9">
        <f t="shared" si="43"/>
        <v>0</v>
      </c>
      <c r="X174" s="22">
        <f t="shared" si="42"/>
        <v>0</v>
      </c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s="21" customFormat="1">
      <c r="A175" s="83" t="s">
        <v>2444</v>
      </c>
      <c r="B175" s="95" t="s">
        <v>1471</v>
      </c>
      <c r="C175" s="96">
        <v>5635</v>
      </c>
      <c r="D175" s="95" t="s">
        <v>3326</v>
      </c>
      <c r="E175" s="116" t="str">
        <f>VLOOKUP($C175,'2022-23 School Level AAFTE'!$C:$X,8,FALSE)</f>
        <v>No</v>
      </c>
      <c r="F175" s="103">
        <f>VLOOKUP($C175,'2022-23 School Level AAFTE'!$C:$I,7,FALSE)</f>
        <v>550.42999999999995</v>
      </c>
      <c r="G175" s="106">
        <f>IFERROR(IF(E175= "yes",VLOOKUP(C175,Summary!$B:$I,5,0),0),0)</f>
        <v>0</v>
      </c>
      <c r="H175" s="105">
        <f t="shared" si="41"/>
        <v>0</v>
      </c>
      <c r="I175" s="168">
        <f>VLOOKUP($A175,'2023-24 Salary &amp; Benefits'!$A:$I,3,FALSE)</f>
        <v>1.06</v>
      </c>
      <c r="J175" s="168">
        <f>VLOOKUP($A175,'2023-24 Salary &amp; Benefits'!$A:$I,4,FALSE)</f>
        <v>1.06</v>
      </c>
      <c r="K175" s="155">
        <f t="shared" si="44"/>
        <v>0</v>
      </c>
      <c r="L175" s="154">
        <f t="shared" si="45"/>
        <v>0</v>
      </c>
      <c r="M175" s="156">
        <f>'2023-24 Salary &amp; Benefits'!$E$6</f>
        <v>72728</v>
      </c>
      <c r="N175" s="156">
        <f>'2023-24 Salary &amp; Benefits'!$F$6</f>
        <v>75419</v>
      </c>
      <c r="O175" s="9">
        <f t="shared" si="46"/>
        <v>0</v>
      </c>
      <c r="P175" s="9">
        <f t="shared" si="47"/>
        <v>0</v>
      </c>
      <c r="Q175" s="9">
        <f>'2023-24 Salary &amp; Benefits'!G$6</f>
        <v>13464</v>
      </c>
      <c r="R175" s="157">
        <f>'2023-24 Salary &amp; Benefits'!H$6</f>
        <v>0.1797</v>
      </c>
      <c r="S175" s="157">
        <f>'2023-24 Salary &amp; Benefits'!I$6</f>
        <v>0.17330000000000001</v>
      </c>
      <c r="T175" s="9">
        <f t="shared" si="48"/>
        <v>0</v>
      </c>
      <c r="U175" s="9">
        <f t="shared" si="49"/>
        <v>0</v>
      </c>
      <c r="V175" s="9">
        <f t="shared" si="50"/>
        <v>0</v>
      </c>
      <c r="W175" s="9">
        <f t="shared" si="43"/>
        <v>0</v>
      </c>
      <c r="X175" s="22">
        <f t="shared" si="42"/>
        <v>0</v>
      </c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s="21" customFormat="1">
      <c r="A176" s="83" t="s">
        <v>2444</v>
      </c>
      <c r="B176" s="95" t="s">
        <v>1471</v>
      </c>
      <c r="C176" s="96">
        <v>5206</v>
      </c>
      <c r="D176" s="95" t="s">
        <v>259</v>
      </c>
      <c r="E176" s="116" t="str">
        <f>VLOOKUP($C176,'2022-23 School Level AAFTE'!$C:$X,8,FALSE)</f>
        <v>Yes</v>
      </c>
      <c r="F176" s="103">
        <f>VLOOKUP($C176,'2022-23 School Level AAFTE'!$C:$I,7,FALSE)</f>
        <v>926.97</v>
      </c>
      <c r="G176" s="106">
        <f>IFERROR(IF(E176= "yes",VLOOKUP(C176,Summary!$B:$I,5,0),0),0)</f>
        <v>0</v>
      </c>
      <c r="H176" s="105">
        <f t="shared" si="41"/>
        <v>926.97</v>
      </c>
      <c r="I176" s="168">
        <f>VLOOKUP($A176,'2023-24 Salary &amp; Benefits'!$A:$I,3,FALSE)</f>
        <v>1.06</v>
      </c>
      <c r="J176" s="168">
        <f>VLOOKUP($A176,'2023-24 Salary &amp; Benefits'!$A:$I,4,FALSE)</f>
        <v>1.06</v>
      </c>
      <c r="K176" s="155">
        <f t="shared" si="44"/>
        <v>926.97</v>
      </c>
      <c r="L176" s="154">
        <f t="shared" si="45"/>
        <v>2.7189999999999999</v>
      </c>
      <c r="M176" s="156">
        <f>'2023-24 Salary &amp; Benefits'!$E$6</f>
        <v>72728</v>
      </c>
      <c r="N176" s="156">
        <f>'2023-24 Salary &amp; Benefits'!$F$6</f>
        <v>75419</v>
      </c>
      <c r="O176" s="9">
        <f t="shared" si="46"/>
        <v>209612.28</v>
      </c>
      <c r="P176" s="9">
        <f t="shared" si="47"/>
        <v>7755.8399999999965</v>
      </c>
      <c r="Q176" s="9">
        <f>'2023-24 Salary &amp; Benefits'!G$6</f>
        <v>13464</v>
      </c>
      <c r="R176" s="157">
        <f>'2023-24 Salary &amp; Benefits'!H$6</f>
        <v>0.1797</v>
      </c>
      <c r="S176" s="157">
        <f>'2023-24 Salary &amp; Benefits'!I$6</f>
        <v>0.17330000000000001</v>
      </c>
      <c r="T176" s="9">
        <f t="shared" si="48"/>
        <v>75620.03</v>
      </c>
      <c r="U176" s="9">
        <f t="shared" si="49"/>
        <v>3622.8</v>
      </c>
      <c r="V176" s="9">
        <f t="shared" si="50"/>
        <v>627.83000000000004</v>
      </c>
      <c r="W176" s="9">
        <f t="shared" si="43"/>
        <v>4250.63</v>
      </c>
      <c r="X176" s="22">
        <f t="shared" si="42"/>
        <v>297238.78000000003</v>
      </c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s="21" customFormat="1">
      <c r="A177" s="83" t="s">
        <v>2444</v>
      </c>
      <c r="B177" s="95" t="s">
        <v>1471</v>
      </c>
      <c r="C177" s="96">
        <v>4102</v>
      </c>
      <c r="D177" s="95" t="s">
        <v>1482</v>
      </c>
      <c r="E177" s="116" t="str">
        <f>VLOOKUP($C177,'2022-23 School Level AAFTE'!$C:$X,8,FALSE)</f>
        <v>Yes</v>
      </c>
      <c r="F177" s="103">
        <f>VLOOKUP($C177,'2022-23 School Level AAFTE'!$C:$I,7,FALSE)</f>
        <v>450.57</v>
      </c>
      <c r="G177" s="106">
        <f>IFERROR(IF(E177= "yes",VLOOKUP(C177,Summary!$B:$I,5,0),0),0)</f>
        <v>0</v>
      </c>
      <c r="H177" s="105">
        <f t="shared" si="41"/>
        <v>450.57</v>
      </c>
      <c r="I177" s="168">
        <f>VLOOKUP($A177,'2023-24 Salary &amp; Benefits'!$A:$I,3,FALSE)</f>
        <v>1.06</v>
      </c>
      <c r="J177" s="168">
        <f>VLOOKUP($A177,'2023-24 Salary &amp; Benefits'!$A:$I,4,FALSE)</f>
        <v>1.06</v>
      </c>
      <c r="K177" s="155">
        <f t="shared" si="44"/>
        <v>450.57</v>
      </c>
      <c r="L177" s="154">
        <f t="shared" si="45"/>
        <v>1.3220000000000001</v>
      </c>
      <c r="M177" s="156">
        <f>'2023-24 Salary &amp; Benefits'!$E$6</f>
        <v>72728</v>
      </c>
      <c r="N177" s="156">
        <f>'2023-24 Salary &amp; Benefits'!$F$6</f>
        <v>75419</v>
      </c>
      <c r="O177" s="9">
        <f t="shared" si="46"/>
        <v>101915.2</v>
      </c>
      <c r="P177" s="9">
        <f t="shared" si="47"/>
        <v>3770.9499999999971</v>
      </c>
      <c r="Q177" s="9">
        <f>'2023-24 Salary &amp; Benefits'!G$6</f>
        <v>13464</v>
      </c>
      <c r="R177" s="157">
        <f>'2023-24 Salary &amp; Benefits'!H$6</f>
        <v>0.1797</v>
      </c>
      <c r="S177" s="157">
        <f>'2023-24 Salary &amp; Benefits'!I$6</f>
        <v>0.17330000000000001</v>
      </c>
      <c r="T177" s="9">
        <f t="shared" si="48"/>
        <v>36767.08</v>
      </c>
      <c r="U177" s="9">
        <f t="shared" si="49"/>
        <v>1761.44</v>
      </c>
      <c r="V177" s="9">
        <f t="shared" si="50"/>
        <v>305.26</v>
      </c>
      <c r="W177" s="9">
        <f t="shared" si="43"/>
        <v>2066.6999999999998</v>
      </c>
      <c r="X177" s="22">
        <f t="shared" si="42"/>
        <v>144519.93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s="21" customFormat="1">
      <c r="A178" s="83" t="s">
        <v>2444</v>
      </c>
      <c r="B178" s="95" t="s">
        <v>1471</v>
      </c>
      <c r="C178" s="96">
        <v>5160</v>
      </c>
      <c r="D178" s="95" t="s">
        <v>1495</v>
      </c>
      <c r="E178" s="116" t="str">
        <f>VLOOKUP($C178,'2022-23 School Level AAFTE'!$C:$X,8,FALSE)</f>
        <v>No</v>
      </c>
      <c r="F178" s="103">
        <f>VLOOKUP($C178,'2022-23 School Level AAFTE'!$C:$I,7,FALSE)</f>
        <v>713.76</v>
      </c>
      <c r="G178" s="106">
        <f>IFERROR(IF(E178= "yes",VLOOKUP(C178,Summary!$B:$I,5,0),0),0)</f>
        <v>0</v>
      </c>
      <c r="H178" s="104">
        <f t="shared" si="41"/>
        <v>0</v>
      </c>
      <c r="I178" s="168">
        <f>VLOOKUP($A178,'2023-24 Salary &amp; Benefits'!$A:$I,3,FALSE)</f>
        <v>1.06</v>
      </c>
      <c r="J178" s="168">
        <f>VLOOKUP($A178,'2023-24 Salary &amp; Benefits'!$A:$I,4,FALSE)</f>
        <v>1.06</v>
      </c>
      <c r="K178" s="155">
        <f t="shared" si="44"/>
        <v>0</v>
      </c>
      <c r="L178" s="154">
        <f t="shared" si="45"/>
        <v>0</v>
      </c>
      <c r="M178" s="156">
        <f>'2023-24 Salary &amp; Benefits'!$E$6</f>
        <v>72728</v>
      </c>
      <c r="N178" s="156">
        <f>'2023-24 Salary &amp; Benefits'!$F$6</f>
        <v>75419</v>
      </c>
      <c r="O178" s="9">
        <f t="shared" si="46"/>
        <v>0</v>
      </c>
      <c r="P178" s="9">
        <f t="shared" si="47"/>
        <v>0</v>
      </c>
      <c r="Q178" s="9">
        <f>'2023-24 Salary &amp; Benefits'!G$6</f>
        <v>13464</v>
      </c>
      <c r="R178" s="157">
        <f>'2023-24 Salary &amp; Benefits'!H$6</f>
        <v>0.1797</v>
      </c>
      <c r="S178" s="157">
        <f>'2023-24 Salary &amp; Benefits'!I$6</f>
        <v>0.17330000000000001</v>
      </c>
      <c r="T178" s="9">
        <f t="shared" si="48"/>
        <v>0</v>
      </c>
      <c r="U178" s="9">
        <f t="shared" si="49"/>
        <v>0</v>
      </c>
      <c r="V178" s="9">
        <f t="shared" si="50"/>
        <v>0</v>
      </c>
      <c r="W178" s="9">
        <f t="shared" si="43"/>
        <v>0</v>
      </c>
      <c r="X178" s="22">
        <f t="shared" si="42"/>
        <v>0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s="21" customFormat="1">
      <c r="A179" s="83" t="s">
        <v>2444</v>
      </c>
      <c r="B179" s="95" t="s">
        <v>1471</v>
      </c>
      <c r="C179" s="96">
        <v>4538</v>
      </c>
      <c r="D179" s="95" t="s">
        <v>1491</v>
      </c>
      <c r="E179" s="116" t="str">
        <f>VLOOKUP($C179,'2022-23 School Level AAFTE'!$C:$X,8,FALSE)</f>
        <v>No</v>
      </c>
      <c r="F179" s="103">
        <f>VLOOKUP($C179,'2022-23 School Level AAFTE'!$C:$I,7,FALSE)</f>
        <v>470.43</v>
      </c>
      <c r="G179" s="106">
        <f>IFERROR(IF(E179= "yes",VLOOKUP(C179,Summary!$B:$I,5,0),0),0)</f>
        <v>0</v>
      </c>
      <c r="H179" s="104">
        <f t="shared" si="41"/>
        <v>0</v>
      </c>
      <c r="I179" s="168">
        <f>VLOOKUP($A179,'2023-24 Salary &amp; Benefits'!$A:$I,3,FALSE)</f>
        <v>1.06</v>
      </c>
      <c r="J179" s="168">
        <f>VLOOKUP($A179,'2023-24 Salary &amp; Benefits'!$A:$I,4,FALSE)</f>
        <v>1.06</v>
      </c>
      <c r="K179" s="155">
        <f t="shared" si="44"/>
        <v>0</v>
      </c>
      <c r="L179" s="154">
        <f t="shared" si="45"/>
        <v>0</v>
      </c>
      <c r="M179" s="156">
        <f>'2023-24 Salary &amp; Benefits'!$E$6</f>
        <v>72728</v>
      </c>
      <c r="N179" s="156">
        <f>'2023-24 Salary &amp; Benefits'!$F$6</f>
        <v>75419</v>
      </c>
      <c r="O179" s="9">
        <f t="shared" si="46"/>
        <v>0</v>
      </c>
      <c r="P179" s="9">
        <f t="shared" si="47"/>
        <v>0</v>
      </c>
      <c r="Q179" s="9">
        <f>'2023-24 Salary &amp; Benefits'!G$6</f>
        <v>13464</v>
      </c>
      <c r="R179" s="157">
        <f>'2023-24 Salary &amp; Benefits'!H$6</f>
        <v>0.1797</v>
      </c>
      <c r="S179" s="157">
        <f>'2023-24 Salary &amp; Benefits'!I$6</f>
        <v>0.17330000000000001</v>
      </c>
      <c r="T179" s="9">
        <f t="shared" si="48"/>
        <v>0</v>
      </c>
      <c r="U179" s="9">
        <f t="shared" si="49"/>
        <v>0</v>
      </c>
      <c r="V179" s="9">
        <f t="shared" si="50"/>
        <v>0</v>
      </c>
      <c r="W179" s="9">
        <f t="shared" si="43"/>
        <v>0</v>
      </c>
      <c r="X179" s="22">
        <f t="shared" si="42"/>
        <v>0</v>
      </c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s="21" customFormat="1">
      <c r="A180" s="83" t="s">
        <v>2444</v>
      </c>
      <c r="B180" s="95" t="s">
        <v>1471</v>
      </c>
      <c r="C180" s="96">
        <v>5961</v>
      </c>
      <c r="D180" s="95" t="s">
        <v>1497</v>
      </c>
      <c r="E180" s="116" t="str">
        <f>VLOOKUP($C180,'2022-23 School Level AAFTE'!$C:$X,8,FALSE)</f>
        <v>No</v>
      </c>
      <c r="F180" s="103">
        <f>VLOOKUP($C180,'2022-23 School Level AAFTE'!$C:$I,7,FALSE)</f>
        <v>320.56</v>
      </c>
      <c r="G180" s="106">
        <f>IFERROR(IF(E180= "yes",VLOOKUP(C180,Summary!$B:$I,5,0),0),0)</f>
        <v>0</v>
      </c>
      <c r="H180" s="105">
        <f t="shared" si="41"/>
        <v>0</v>
      </c>
      <c r="I180" s="168">
        <f>VLOOKUP($A180,'2023-24 Salary &amp; Benefits'!$A:$I,3,FALSE)</f>
        <v>1.06</v>
      </c>
      <c r="J180" s="168">
        <f>VLOOKUP($A180,'2023-24 Salary &amp; Benefits'!$A:$I,4,FALSE)</f>
        <v>1.06</v>
      </c>
      <c r="K180" s="155">
        <f t="shared" si="44"/>
        <v>0</v>
      </c>
      <c r="L180" s="154">
        <f t="shared" si="45"/>
        <v>0</v>
      </c>
      <c r="M180" s="156">
        <f>'2023-24 Salary &amp; Benefits'!$E$6</f>
        <v>72728</v>
      </c>
      <c r="N180" s="156">
        <f>'2023-24 Salary &amp; Benefits'!$F$6</f>
        <v>75419</v>
      </c>
      <c r="O180" s="9">
        <f t="shared" si="46"/>
        <v>0</v>
      </c>
      <c r="P180" s="9">
        <f t="shared" si="47"/>
        <v>0</v>
      </c>
      <c r="Q180" s="9">
        <f>'2023-24 Salary &amp; Benefits'!G$6</f>
        <v>13464</v>
      </c>
      <c r="R180" s="157">
        <f>'2023-24 Salary &amp; Benefits'!H$6</f>
        <v>0.1797</v>
      </c>
      <c r="S180" s="157">
        <f>'2023-24 Salary &amp; Benefits'!I$6</f>
        <v>0.17330000000000001</v>
      </c>
      <c r="T180" s="9">
        <f t="shared" si="48"/>
        <v>0</v>
      </c>
      <c r="U180" s="9">
        <f t="shared" si="49"/>
        <v>0</v>
      </c>
      <c r="V180" s="9">
        <f t="shared" si="50"/>
        <v>0</v>
      </c>
      <c r="W180" s="9">
        <f t="shared" si="43"/>
        <v>0</v>
      </c>
      <c r="X180" s="22">
        <f t="shared" si="42"/>
        <v>0</v>
      </c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s="21" customFormat="1">
      <c r="A181" s="83" t="s">
        <v>2444</v>
      </c>
      <c r="B181" s="95" t="s">
        <v>1471</v>
      </c>
      <c r="C181" s="96">
        <v>4381</v>
      </c>
      <c r="D181" s="95" t="s">
        <v>1490</v>
      </c>
      <c r="E181" s="116" t="str">
        <f>VLOOKUP($C181,'2022-23 School Level AAFTE'!$C:$X,8,FALSE)</f>
        <v>No</v>
      </c>
      <c r="F181" s="103">
        <f>VLOOKUP($C181,'2022-23 School Level AAFTE'!$C:$I,7,FALSE)</f>
        <v>511.28</v>
      </c>
      <c r="G181" s="106">
        <f>IFERROR(IF(E181= "yes",VLOOKUP(C181,Summary!$B:$I,5,0),0),0)</f>
        <v>0</v>
      </c>
      <c r="H181" s="105">
        <f t="shared" si="41"/>
        <v>0</v>
      </c>
      <c r="I181" s="168">
        <f>VLOOKUP($A181,'2023-24 Salary &amp; Benefits'!$A:$I,3,FALSE)</f>
        <v>1.06</v>
      </c>
      <c r="J181" s="168">
        <f>VLOOKUP($A181,'2023-24 Salary &amp; Benefits'!$A:$I,4,FALSE)</f>
        <v>1.06</v>
      </c>
      <c r="K181" s="155">
        <f t="shared" si="44"/>
        <v>0</v>
      </c>
      <c r="L181" s="154">
        <f t="shared" si="45"/>
        <v>0</v>
      </c>
      <c r="M181" s="156">
        <f>'2023-24 Salary &amp; Benefits'!$E$6</f>
        <v>72728</v>
      </c>
      <c r="N181" s="156">
        <f>'2023-24 Salary &amp; Benefits'!$F$6</f>
        <v>75419</v>
      </c>
      <c r="O181" s="9">
        <f t="shared" si="46"/>
        <v>0</v>
      </c>
      <c r="P181" s="9">
        <f t="shared" si="47"/>
        <v>0</v>
      </c>
      <c r="Q181" s="9">
        <f>'2023-24 Salary &amp; Benefits'!G$6</f>
        <v>13464</v>
      </c>
      <c r="R181" s="157">
        <f>'2023-24 Salary &amp; Benefits'!H$6</f>
        <v>0.1797</v>
      </c>
      <c r="S181" s="157">
        <f>'2023-24 Salary &amp; Benefits'!I$6</f>
        <v>0.17330000000000001</v>
      </c>
      <c r="T181" s="9">
        <f t="shared" si="48"/>
        <v>0</v>
      </c>
      <c r="U181" s="9">
        <f t="shared" si="49"/>
        <v>0</v>
      </c>
      <c r="V181" s="9">
        <f t="shared" si="50"/>
        <v>0</v>
      </c>
      <c r="W181" s="9">
        <f t="shared" si="43"/>
        <v>0</v>
      </c>
      <c r="X181" s="22">
        <f t="shared" si="42"/>
        <v>0</v>
      </c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s="21" customFormat="1">
      <c r="A182" s="83" t="s">
        <v>2444</v>
      </c>
      <c r="B182" s="95" t="s">
        <v>1471</v>
      </c>
      <c r="C182" s="96">
        <v>5665</v>
      </c>
      <c r="D182" s="95" t="s">
        <v>3327</v>
      </c>
      <c r="E182" s="116" t="str">
        <f>VLOOKUP($C182,'2022-23 School Level AAFTE'!$C:$X,8,FALSE)</f>
        <v>No</v>
      </c>
      <c r="F182" s="103">
        <f>VLOOKUP($C182,'2022-23 School Level AAFTE'!$C:$I,7,FALSE)</f>
        <v>59.14</v>
      </c>
      <c r="G182" s="106">
        <f>IFERROR(IF(E182= "yes",VLOOKUP(C182,Summary!$B:$I,5,0),0),0)</f>
        <v>0</v>
      </c>
      <c r="H182" s="104">
        <f t="shared" si="41"/>
        <v>0</v>
      </c>
      <c r="I182" s="168">
        <f>VLOOKUP($A182,'2023-24 Salary &amp; Benefits'!$A:$I,3,FALSE)</f>
        <v>1.06</v>
      </c>
      <c r="J182" s="168">
        <f>VLOOKUP($A182,'2023-24 Salary &amp; Benefits'!$A:$I,4,FALSE)</f>
        <v>1.06</v>
      </c>
      <c r="K182" s="155">
        <f t="shared" si="44"/>
        <v>0</v>
      </c>
      <c r="L182" s="154">
        <f t="shared" si="45"/>
        <v>0</v>
      </c>
      <c r="M182" s="156">
        <f>'2023-24 Salary &amp; Benefits'!$E$6</f>
        <v>72728</v>
      </c>
      <c r="N182" s="156">
        <f>'2023-24 Salary &amp; Benefits'!$F$6</f>
        <v>75419</v>
      </c>
      <c r="O182" s="9">
        <f t="shared" si="46"/>
        <v>0</v>
      </c>
      <c r="P182" s="9">
        <f t="shared" si="47"/>
        <v>0</v>
      </c>
      <c r="Q182" s="9">
        <f>'2023-24 Salary &amp; Benefits'!G$6</f>
        <v>13464</v>
      </c>
      <c r="R182" s="157">
        <f>'2023-24 Salary &amp; Benefits'!H$6</f>
        <v>0.1797</v>
      </c>
      <c r="S182" s="157">
        <f>'2023-24 Salary &amp; Benefits'!I$6</f>
        <v>0.17330000000000001</v>
      </c>
      <c r="T182" s="9">
        <f t="shared" si="48"/>
        <v>0</v>
      </c>
      <c r="U182" s="9">
        <f t="shared" si="49"/>
        <v>0</v>
      </c>
      <c r="V182" s="9">
        <f t="shared" si="50"/>
        <v>0</v>
      </c>
      <c r="W182" s="9">
        <f t="shared" si="43"/>
        <v>0</v>
      </c>
      <c r="X182" s="22">
        <f t="shared" si="42"/>
        <v>0</v>
      </c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s="21" customFormat="1">
      <c r="A183" s="83" t="s">
        <v>2444</v>
      </c>
      <c r="B183" s="95" t="s">
        <v>1471</v>
      </c>
      <c r="C183" s="96">
        <v>4227</v>
      </c>
      <c r="D183" s="95" t="s">
        <v>1486</v>
      </c>
      <c r="E183" s="116" t="str">
        <f>VLOOKUP($C183,'2022-23 School Level AAFTE'!$C:$X,8,FALSE)</f>
        <v>No</v>
      </c>
      <c r="F183" s="103">
        <f>VLOOKUP($C183,'2022-23 School Level AAFTE'!$C:$I,7,FALSE)</f>
        <v>411.86</v>
      </c>
      <c r="G183" s="106">
        <f>IFERROR(IF(E183= "yes",VLOOKUP(C183,Summary!$B:$I,5,0),0),0)</f>
        <v>0</v>
      </c>
      <c r="H183" s="104">
        <f t="shared" si="41"/>
        <v>0</v>
      </c>
      <c r="I183" s="168">
        <f>VLOOKUP($A183,'2023-24 Salary &amp; Benefits'!$A:$I,3,FALSE)</f>
        <v>1.06</v>
      </c>
      <c r="J183" s="168">
        <f>VLOOKUP($A183,'2023-24 Salary &amp; Benefits'!$A:$I,4,FALSE)</f>
        <v>1.06</v>
      </c>
      <c r="K183" s="155">
        <f t="shared" si="44"/>
        <v>0</v>
      </c>
      <c r="L183" s="154">
        <f t="shared" si="45"/>
        <v>0</v>
      </c>
      <c r="M183" s="156">
        <f>'2023-24 Salary &amp; Benefits'!$E$6</f>
        <v>72728</v>
      </c>
      <c r="N183" s="156">
        <f>'2023-24 Salary &amp; Benefits'!$F$6</f>
        <v>75419</v>
      </c>
      <c r="O183" s="9">
        <f t="shared" si="46"/>
        <v>0</v>
      </c>
      <c r="P183" s="9">
        <f t="shared" si="47"/>
        <v>0</v>
      </c>
      <c r="Q183" s="9">
        <f>'2023-24 Salary &amp; Benefits'!G$6</f>
        <v>13464</v>
      </c>
      <c r="R183" s="157">
        <f>'2023-24 Salary &amp; Benefits'!H$6</f>
        <v>0.1797</v>
      </c>
      <c r="S183" s="157">
        <f>'2023-24 Salary &amp; Benefits'!I$6</f>
        <v>0.17330000000000001</v>
      </c>
      <c r="T183" s="9">
        <f t="shared" si="48"/>
        <v>0</v>
      </c>
      <c r="U183" s="9">
        <f t="shared" si="49"/>
        <v>0</v>
      </c>
      <c r="V183" s="9">
        <f t="shared" si="50"/>
        <v>0</v>
      </c>
      <c r="W183" s="9">
        <f t="shared" si="43"/>
        <v>0</v>
      </c>
      <c r="X183" s="22">
        <f t="shared" si="42"/>
        <v>0</v>
      </c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s="21" customFormat="1">
      <c r="A184" s="83" t="s">
        <v>2444</v>
      </c>
      <c r="B184" s="95" t="s">
        <v>1471</v>
      </c>
      <c r="C184" s="96">
        <v>2543</v>
      </c>
      <c r="D184" s="95" t="s">
        <v>1474</v>
      </c>
      <c r="E184" s="116" t="str">
        <f>VLOOKUP($C184,'2022-23 School Level AAFTE'!$C:$X,8,FALSE)</f>
        <v>Yes</v>
      </c>
      <c r="F184" s="103">
        <f>VLOOKUP($C184,'2022-23 School Level AAFTE'!$C:$I,7,FALSE)</f>
        <v>302.43</v>
      </c>
      <c r="G184" s="106">
        <f>IFERROR(IF(E184= "yes",VLOOKUP(C184,Summary!$B:$I,5,0),0),0)</f>
        <v>0</v>
      </c>
      <c r="H184" s="104">
        <f t="shared" si="41"/>
        <v>302.43</v>
      </c>
      <c r="I184" s="168">
        <f>VLOOKUP($A184,'2023-24 Salary &amp; Benefits'!$A:$I,3,FALSE)</f>
        <v>1.06</v>
      </c>
      <c r="J184" s="168">
        <f>VLOOKUP($A184,'2023-24 Salary &amp; Benefits'!$A:$I,4,FALSE)</f>
        <v>1.06</v>
      </c>
      <c r="K184" s="155">
        <f t="shared" si="44"/>
        <v>302.43</v>
      </c>
      <c r="L184" s="154">
        <f t="shared" si="45"/>
        <v>0.88700000000000001</v>
      </c>
      <c r="M184" s="156">
        <f>'2023-24 Salary &amp; Benefits'!$E$6</f>
        <v>72728</v>
      </c>
      <c r="N184" s="156">
        <f>'2023-24 Salary &amp; Benefits'!$F$6</f>
        <v>75419</v>
      </c>
      <c r="O184" s="9">
        <f t="shared" si="46"/>
        <v>68380.320000000007</v>
      </c>
      <c r="P184" s="9">
        <f t="shared" si="47"/>
        <v>2530.1299999999901</v>
      </c>
      <c r="Q184" s="9">
        <f>'2023-24 Salary &amp; Benefits'!G$6</f>
        <v>13464</v>
      </c>
      <c r="R184" s="157">
        <f>'2023-24 Salary &amp; Benefits'!H$6</f>
        <v>0.1797</v>
      </c>
      <c r="S184" s="157">
        <f>'2023-24 Salary &amp; Benefits'!I$6</f>
        <v>0.17330000000000001</v>
      </c>
      <c r="T184" s="9">
        <f t="shared" si="48"/>
        <v>24668.98</v>
      </c>
      <c r="U184" s="9">
        <f t="shared" si="49"/>
        <v>1181.8399999999999</v>
      </c>
      <c r="V184" s="9">
        <f t="shared" si="50"/>
        <v>204.81</v>
      </c>
      <c r="W184" s="9">
        <f t="shared" si="43"/>
        <v>1386.6499999999999</v>
      </c>
      <c r="X184" s="22">
        <f t="shared" si="42"/>
        <v>96966.079999999987</v>
      </c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s="21" customFormat="1">
      <c r="A185" s="83" t="s">
        <v>2444</v>
      </c>
      <c r="B185" s="95" t="s">
        <v>1471</v>
      </c>
      <c r="C185" s="96">
        <v>4103</v>
      </c>
      <c r="D185" s="95" t="s">
        <v>1483</v>
      </c>
      <c r="E185" s="116" t="str">
        <f>VLOOKUP($C185,'2022-23 School Level AAFTE'!$C:$X,8,FALSE)</f>
        <v>Yes</v>
      </c>
      <c r="F185" s="103">
        <f>VLOOKUP($C185,'2022-23 School Level AAFTE'!$C:$I,7,FALSE)</f>
        <v>612.71</v>
      </c>
      <c r="G185" s="106">
        <f>IFERROR(IF(E185= "yes",VLOOKUP(C185,Summary!$B:$I,5,0),0),0)</f>
        <v>0</v>
      </c>
      <c r="H185" s="105">
        <f t="shared" si="41"/>
        <v>612.71</v>
      </c>
      <c r="I185" s="168">
        <f>VLOOKUP($A185,'2023-24 Salary &amp; Benefits'!$A:$I,3,FALSE)</f>
        <v>1.06</v>
      </c>
      <c r="J185" s="168">
        <f>VLOOKUP($A185,'2023-24 Salary &amp; Benefits'!$A:$I,4,FALSE)</f>
        <v>1.06</v>
      </c>
      <c r="K185" s="155">
        <f t="shared" si="44"/>
        <v>612.71</v>
      </c>
      <c r="L185" s="154">
        <f t="shared" si="45"/>
        <v>1.7969999999999999</v>
      </c>
      <c r="M185" s="156">
        <f>'2023-24 Salary &amp; Benefits'!$E$6</f>
        <v>72728</v>
      </c>
      <c r="N185" s="156">
        <f>'2023-24 Salary &amp; Benefits'!$F$6</f>
        <v>75419</v>
      </c>
      <c r="O185" s="9">
        <f t="shared" si="46"/>
        <v>138533.75</v>
      </c>
      <c r="P185" s="9">
        <f t="shared" si="47"/>
        <v>5125.8699999999953</v>
      </c>
      <c r="Q185" s="9">
        <f>'2023-24 Salary &amp; Benefits'!G$6</f>
        <v>13464</v>
      </c>
      <c r="R185" s="157">
        <f>'2023-24 Salary &amp; Benefits'!H$6</f>
        <v>0.1797</v>
      </c>
      <c r="S185" s="157">
        <f>'2023-24 Salary &amp; Benefits'!I$6</f>
        <v>0.17330000000000001</v>
      </c>
      <c r="T185" s="9">
        <f t="shared" si="48"/>
        <v>49977.64</v>
      </c>
      <c r="U185" s="9">
        <f t="shared" si="49"/>
        <v>2394.33</v>
      </c>
      <c r="V185" s="9">
        <f t="shared" si="50"/>
        <v>414.94</v>
      </c>
      <c r="W185" s="9">
        <f t="shared" si="43"/>
        <v>2809.27</v>
      </c>
      <c r="X185" s="22">
        <f t="shared" si="42"/>
        <v>196446.53</v>
      </c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s="21" customFormat="1">
      <c r="A186" s="83" t="s">
        <v>2444</v>
      </c>
      <c r="B186" s="95" t="s">
        <v>1471</v>
      </c>
      <c r="C186" s="96">
        <v>2399</v>
      </c>
      <c r="D186" s="95" t="s">
        <v>1473</v>
      </c>
      <c r="E186" s="116" t="str">
        <f>VLOOKUP($C186,'2022-23 School Level AAFTE'!$C:$X,8,FALSE)</f>
        <v>Yes</v>
      </c>
      <c r="F186" s="103">
        <f>VLOOKUP($C186,'2022-23 School Level AAFTE'!$C:$I,7,FALSE)</f>
        <v>357.86</v>
      </c>
      <c r="G186" s="106">
        <f>IFERROR(IF(E186= "yes",VLOOKUP(C186,Summary!$B:$I,5,0),0),0)</f>
        <v>0</v>
      </c>
      <c r="H186" s="105">
        <f t="shared" si="41"/>
        <v>357.86</v>
      </c>
      <c r="I186" s="168">
        <f>VLOOKUP($A186,'2023-24 Salary &amp; Benefits'!$A:$I,3,FALSE)</f>
        <v>1.06</v>
      </c>
      <c r="J186" s="168">
        <f>VLOOKUP($A186,'2023-24 Salary &amp; Benefits'!$A:$I,4,FALSE)</f>
        <v>1.06</v>
      </c>
      <c r="K186" s="155">
        <f t="shared" si="44"/>
        <v>357.86</v>
      </c>
      <c r="L186" s="154">
        <f t="shared" si="45"/>
        <v>1.05</v>
      </c>
      <c r="M186" s="156">
        <f>'2023-24 Salary &amp; Benefits'!$E$6</f>
        <v>72728</v>
      </c>
      <c r="N186" s="156">
        <f>'2023-24 Salary &amp; Benefits'!$F$6</f>
        <v>75419</v>
      </c>
      <c r="O186" s="9">
        <f t="shared" si="46"/>
        <v>80946.259999999995</v>
      </c>
      <c r="P186" s="9">
        <f t="shared" si="47"/>
        <v>2995.0900000000111</v>
      </c>
      <c r="Q186" s="9">
        <f>'2023-24 Salary &amp; Benefits'!G$6</f>
        <v>13464</v>
      </c>
      <c r="R186" s="157">
        <f>'2023-24 Salary &amp; Benefits'!H$6</f>
        <v>0.1797</v>
      </c>
      <c r="S186" s="157">
        <f>'2023-24 Salary &amp; Benefits'!I$6</f>
        <v>0.17330000000000001</v>
      </c>
      <c r="T186" s="9">
        <f t="shared" si="48"/>
        <v>29202.29</v>
      </c>
      <c r="U186" s="9">
        <f t="shared" si="49"/>
        <v>1399.02</v>
      </c>
      <c r="V186" s="9">
        <f t="shared" si="50"/>
        <v>242.45</v>
      </c>
      <c r="W186" s="9">
        <f t="shared" si="43"/>
        <v>1641.47</v>
      </c>
      <c r="X186" s="22">
        <f t="shared" si="42"/>
        <v>114785.11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s="21" customFormat="1">
      <c r="A187" s="83" t="s">
        <v>2444</v>
      </c>
      <c r="B187" s="95" t="s">
        <v>1471</v>
      </c>
      <c r="C187" s="96">
        <v>4158</v>
      </c>
      <c r="D187" s="95" t="s">
        <v>1484</v>
      </c>
      <c r="E187" s="116" t="str">
        <f>VLOOKUP($C187,'2022-23 School Level AAFTE'!$C:$X,8,FALSE)</f>
        <v>Yes</v>
      </c>
      <c r="F187" s="103">
        <f>VLOOKUP($C187,'2022-23 School Level AAFTE'!$C:$I,7,FALSE)</f>
        <v>1746.61</v>
      </c>
      <c r="G187" s="106">
        <f>IFERROR(IF(E187= "yes",VLOOKUP(C187,Summary!$B:$I,5,0),0),0)</f>
        <v>0</v>
      </c>
      <c r="H187" s="104">
        <f t="shared" si="41"/>
        <v>1746.61</v>
      </c>
      <c r="I187" s="168">
        <f>VLOOKUP($A187,'2023-24 Salary &amp; Benefits'!$A:$I,3,FALSE)</f>
        <v>1.06</v>
      </c>
      <c r="J187" s="168">
        <f>VLOOKUP($A187,'2023-24 Salary &amp; Benefits'!$A:$I,4,FALSE)</f>
        <v>1.06</v>
      </c>
      <c r="K187" s="155">
        <f t="shared" si="44"/>
        <v>1746.61</v>
      </c>
      <c r="L187" s="154">
        <f t="shared" si="45"/>
        <v>5.1230000000000002</v>
      </c>
      <c r="M187" s="156">
        <f>'2023-24 Salary &amp; Benefits'!$E$6</f>
        <v>72728</v>
      </c>
      <c r="N187" s="156">
        <f>'2023-24 Salary &amp; Benefits'!$F$6</f>
        <v>75419</v>
      </c>
      <c r="O187" s="9">
        <f t="shared" si="46"/>
        <v>394940.68</v>
      </c>
      <c r="P187" s="9">
        <f t="shared" si="47"/>
        <v>14613.150000000023</v>
      </c>
      <c r="Q187" s="9">
        <f>'2023-24 Salary &amp; Benefits'!G$6</f>
        <v>13464</v>
      </c>
      <c r="R187" s="157">
        <f>'2023-24 Salary &amp; Benefits'!H$6</f>
        <v>0.1797</v>
      </c>
      <c r="S187" s="157">
        <f>'2023-24 Salary &amp; Benefits'!I$6</f>
        <v>0.17330000000000001</v>
      </c>
      <c r="T187" s="9">
        <f t="shared" si="48"/>
        <v>142479.37</v>
      </c>
      <c r="U187" s="9">
        <f t="shared" si="49"/>
        <v>6825.9</v>
      </c>
      <c r="V187" s="9">
        <f t="shared" si="50"/>
        <v>1182.93</v>
      </c>
      <c r="W187" s="9">
        <f t="shared" si="43"/>
        <v>8008.83</v>
      </c>
      <c r="X187" s="22">
        <f t="shared" si="42"/>
        <v>560042.03</v>
      </c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s="21" customFormat="1">
      <c r="A188" s="83" t="s">
        <v>2444</v>
      </c>
      <c r="B188" s="95" t="s">
        <v>1471</v>
      </c>
      <c r="C188" s="96">
        <v>3751</v>
      </c>
      <c r="D188" s="95" t="s">
        <v>1481</v>
      </c>
      <c r="E188" s="116" t="str">
        <f>VLOOKUP($C188,'2022-23 School Level AAFTE'!$C:$X,8,FALSE)</f>
        <v>Yes</v>
      </c>
      <c r="F188" s="103">
        <f>VLOOKUP($C188,'2022-23 School Level AAFTE'!$C:$I,7,FALSE)</f>
        <v>716.22</v>
      </c>
      <c r="G188" s="106">
        <f>IFERROR(IF(E188= "yes",VLOOKUP(C188,Summary!$B:$I,5,0),0),0)</f>
        <v>0</v>
      </c>
      <c r="H188" s="105">
        <f t="shared" si="41"/>
        <v>716.22</v>
      </c>
      <c r="I188" s="168">
        <f>VLOOKUP($A188,'2023-24 Salary &amp; Benefits'!$A:$I,3,FALSE)</f>
        <v>1.06</v>
      </c>
      <c r="J188" s="168">
        <f>VLOOKUP($A188,'2023-24 Salary &amp; Benefits'!$A:$I,4,FALSE)</f>
        <v>1.06</v>
      </c>
      <c r="K188" s="155">
        <f t="shared" si="44"/>
        <v>716.22</v>
      </c>
      <c r="L188" s="154">
        <f t="shared" si="45"/>
        <v>2.101</v>
      </c>
      <c r="M188" s="156">
        <f>'2023-24 Salary &amp; Benefits'!$E$6</f>
        <v>72728</v>
      </c>
      <c r="N188" s="156">
        <f>'2023-24 Salary &amp; Benefits'!$F$6</f>
        <v>75419</v>
      </c>
      <c r="O188" s="9">
        <f t="shared" si="46"/>
        <v>161969.62</v>
      </c>
      <c r="P188" s="9">
        <f t="shared" si="47"/>
        <v>5993.0200000000186</v>
      </c>
      <c r="Q188" s="9">
        <f>'2023-24 Salary &amp; Benefits'!G$6</f>
        <v>13464</v>
      </c>
      <c r="R188" s="157">
        <f>'2023-24 Salary &amp; Benefits'!H$6</f>
        <v>0.1797</v>
      </c>
      <c r="S188" s="157">
        <f>'2023-24 Salary &amp; Benefits'!I$6</f>
        <v>0.17330000000000001</v>
      </c>
      <c r="T188" s="9">
        <f t="shared" si="48"/>
        <v>58432.4</v>
      </c>
      <c r="U188" s="9">
        <f t="shared" si="49"/>
        <v>2799.38</v>
      </c>
      <c r="V188" s="9">
        <f t="shared" si="50"/>
        <v>485.13</v>
      </c>
      <c r="W188" s="9">
        <f t="shared" si="43"/>
        <v>3284.51</v>
      </c>
      <c r="X188" s="22">
        <f t="shared" si="42"/>
        <v>229679.55000000002</v>
      </c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s="21" customFormat="1">
      <c r="A189" s="83" t="s">
        <v>2444</v>
      </c>
      <c r="B189" s="95" t="s">
        <v>1471</v>
      </c>
      <c r="C189" s="96">
        <v>1560</v>
      </c>
      <c r="D189" s="95" t="s">
        <v>3328</v>
      </c>
      <c r="E189" s="116" t="str">
        <f>VLOOKUP($C189,'2022-23 School Level AAFTE'!$C:$X,8,FALSE)</f>
        <v>No</v>
      </c>
      <c r="F189" s="103">
        <f>VLOOKUP($C189,'2022-23 School Level AAFTE'!$C:$I,7,FALSE)</f>
        <v>33.57</v>
      </c>
      <c r="G189" s="106">
        <f>IFERROR(IF(E189= "yes",VLOOKUP(C189,Summary!$B:$I,5,0),0),0)</f>
        <v>0</v>
      </c>
      <c r="H189" s="105">
        <f t="shared" si="41"/>
        <v>0</v>
      </c>
      <c r="I189" s="168">
        <f>VLOOKUP($A189,'2023-24 Salary &amp; Benefits'!$A:$I,3,FALSE)</f>
        <v>1.06</v>
      </c>
      <c r="J189" s="168">
        <f>VLOOKUP($A189,'2023-24 Salary &amp; Benefits'!$A:$I,4,FALSE)</f>
        <v>1.06</v>
      </c>
      <c r="K189" s="155">
        <f t="shared" si="44"/>
        <v>0</v>
      </c>
      <c r="L189" s="154">
        <f t="shared" si="45"/>
        <v>0</v>
      </c>
      <c r="M189" s="156">
        <f>'2023-24 Salary &amp; Benefits'!$E$6</f>
        <v>72728</v>
      </c>
      <c r="N189" s="156">
        <f>'2023-24 Salary &amp; Benefits'!$F$6</f>
        <v>75419</v>
      </c>
      <c r="O189" s="9">
        <f t="shared" si="46"/>
        <v>0</v>
      </c>
      <c r="P189" s="9">
        <f t="shared" si="47"/>
        <v>0</v>
      </c>
      <c r="Q189" s="9">
        <f>'2023-24 Salary &amp; Benefits'!G$6</f>
        <v>13464</v>
      </c>
      <c r="R189" s="157">
        <f>'2023-24 Salary &amp; Benefits'!H$6</f>
        <v>0.1797</v>
      </c>
      <c r="S189" s="157">
        <f>'2023-24 Salary &amp; Benefits'!I$6</f>
        <v>0.17330000000000001</v>
      </c>
      <c r="T189" s="9">
        <f t="shared" si="48"/>
        <v>0</v>
      </c>
      <c r="U189" s="9">
        <f t="shared" si="49"/>
        <v>0</v>
      </c>
      <c r="V189" s="9">
        <f t="shared" si="50"/>
        <v>0</v>
      </c>
      <c r="W189" s="9">
        <f t="shared" si="43"/>
        <v>0</v>
      </c>
      <c r="X189" s="22">
        <f t="shared" si="42"/>
        <v>0</v>
      </c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s="21" customFormat="1">
      <c r="A190" s="83" t="s">
        <v>2379</v>
      </c>
      <c r="B190" s="95" t="s">
        <v>1103</v>
      </c>
      <c r="C190" s="96">
        <v>3392</v>
      </c>
      <c r="D190" s="95" t="s">
        <v>1104</v>
      </c>
      <c r="E190" s="116" t="str">
        <f>VLOOKUP($C190,'2022-23 School Level AAFTE'!$C:$X,8,FALSE)</f>
        <v>No</v>
      </c>
      <c r="F190" s="103">
        <f>VLOOKUP($C190,'2022-23 School Level AAFTE'!$C:$I,7,FALSE)</f>
        <v>103.43</v>
      </c>
      <c r="G190" s="106">
        <f>IFERROR(IF(E190= "yes",VLOOKUP(C190,Summary!$B:$I,5,0),0),0)</f>
        <v>0</v>
      </c>
      <c r="H190" s="104">
        <f t="shared" si="41"/>
        <v>0</v>
      </c>
      <c r="I190" s="168">
        <f>VLOOKUP($A190,'2023-24 Salary &amp; Benefits'!$A:$I,3,FALSE)</f>
        <v>1</v>
      </c>
      <c r="J190" s="168">
        <f>VLOOKUP($A190,'2023-24 Salary &amp; Benefits'!$A:$I,4,FALSE)</f>
        <v>1</v>
      </c>
      <c r="K190" s="155">
        <f t="shared" si="44"/>
        <v>0</v>
      </c>
      <c r="L190" s="154">
        <f t="shared" si="45"/>
        <v>0</v>
      </c>
      <c r="M190" s="156">
        <f>'2023-24 Salary &amp; Benefits'!$E$6</f>
        <v>72728</v>
      </c>
      <c r="N190" s="156">
        <f>'2023-24 Salary &amp; Benefits'!$F$6</f>
        <v>75419</v>
      </c>
      <c r="O190" s="9">
        <f t="shared" si="46"/>
        <v>0</v>
      </c>
      <c r="P190" s="9">
        <f t="shared" si="47"/>
        <v>0</v>
      </c>
      <c r="Q190" s="9">
        <f>'2023-24 Salary &amp; Benefits'!G$6</f>
        <v>13464</v>
      </c>
      <c r="R190" s="157">
        <f>'2023-24 Salary &amp; Benefits'!H$6</f>
        <v>0.1797</v>
      </c>
      <c r="S190" s="157">
        <f>'2023-24 Salary &amp; Benefits'!I$6</f>
        <v>0.17330000000000001</v>
      </c>
      <c r="T190" s="9">
        <f t="shared" si="48"/>
        <v>0</v>
      </c>
      <c r="U190" s="9">
        <f t="shared" si="49"/>
        <v>0</v>
      </c>
      <c r="V190" s="9">
        <f t="shared" si="50"/>
        <v>0</v>
      </c>
      <c r="W190" s="9">
        <f t="shared" si="43"/>
        <v>0</v>
      </c>
      <c r="X190" s="22">
        <f t="shared" si="42"/>
        <v>0</v>
      </c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s="21" customFormat="1">
      <c r="A191" s="83" t="s">
        <v>2529</v>
      </c>
      <c r="B191" s="95" t="s">
        <v>2092</v>
      </c>
      <c r="C191" s="96">
        <v>2713</v>
      </c>
      <c r="D191" s="95" t="s">
        <v>2093</v>
      </c>
      <c r="E191" s="116" t="str">
        <f>VLOOKUP($C191,'2022-23 School Level AAFTE'!$C:$X,8,FALSE)</f>
        <v>No</v>
      </c>
      <c r="F191" s="103">
        <f>VLOOKUP($C191,'2022-23 School Level AAFTE'!$C:$I,7,FALSE)</f>
        <v>462.06</v>
      </c>
      <c r="G191" s="106">
        <f>IFERROR(IF(E191= "yes",VLOOKUP(C191,Summary!$B:$I,5,0),0),0)</f>
        <v>0</v>
      </c>
      <c r="H191" s="104">
        <f t="shared" si="41"/>
        <v>0</v>
      </c>
      <c r="I191" s="168">
        <f>VLOOKUP($A191,'2023-24 Salary &amp; Benefits'!$A:$I,3,FALSE)</f>
        <v>1.1200000000000001</v>
      </c>
      <c r="J191" s="168">
        <f>VLOOKUP($A191,'2023-24 Salary &amp; Benefits'!$A:$I,4,FALSE)</f>
        <v>1.1400000000000001</v>
      </c>
      <c r="K191" s="155">
        <f t="shared" si="44"/>
        <v>0</v>
      </c>
      <c r="L191" s="154">
        <f t="shared" si="45"/>
        <v>0</v>
      </c>
      <c r="M191" s="156">
        <f>'2023-24 Salary &amp; Benefits'!$E$6</f>
        <v>72728</v>
      </c>
      <c r="N191" s="156">
        <f>'2023-24 Salary &amp; Benefits'!$F$6</f>
        <v>75419</v>
      </c>
      <c r="O191" s="9">
        <f t="shared" si="46"/>
        <v>0</v>
      </c>
      <c r="P191" s="9">
        <f t="shared" si="47"/>
        <v>0</v>
      </c>
      <c r="Q191" s="9">
        <f>'2023-24 Salary &amp; Benefits'!G$6</f>
        <v>13464</v>
      </c>
      <c r="R191" s="157">
        <f>'2023-24 Salary &amp; Benefits'!H$6</f>
        <v>0.1797</v>
      </c>
      <c r="S191" s="157">
        <f>'2023-24 Salary &amp; Benefits'!I$6</f>
        <v>0.17330000000000001</v>
      </c>
      <c r="T191" s="9">
        <f t="shared" si="48"/>
        <v>0</v>
      </c>
      <c r="U191" s="9">
        <f t="shared" si="49"/>
        <v>0</v>
      </c>
      <c r="V191" s="9">
        <f t="shared" si="50"/>
        <v>0</v>
      </c>
      <c r="W191" s="9">
        <f t="shared" si="43"/>
        <v>0</v>
      </c>
      <c r="X191" s="22">
        <f t="shared" si="42"/>
        <v>0</v>
      </c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s="21" customFormat="1">
      <c r="A192" s="83" t="s">
        <v>2529</v>
      </c>
      <c r="B192" s="95" t="s">
        <v>2092</v>
      </c>
      <c r="C192" s="96">
        <v>3136</v>
      </c>
      <c r="D192" s="95" t="s">
        <v>2094</v>
      </c>
      <c r="E192" s="116" t="str">
        <f>VLOOKUP($C192,'2022-23 School Level AAFTE'!$C:$X,8,FALSE)</f>
        <v>No</v>
      </c>
      <c r="F192" s="103">
        <f>VLOOKUP($C192,'2022-23 School Level AAFTE'!$C:$I,7,FALSE)</f>
        <v>613.61</v>
      </c>
      <c r="G192" s="106">
        <f>IFERROR(IF(E192= "yes",VLOOKUP(C192,Summary!$B:$I,5,0),0),0)</f>
        <v>0</v>
      </c>
      <c r="H192" s="105">
        <f t="shared" si="41"/>
        <v>0</v>
      </c>
      <c r="I192" s="168">
        <f>VLOOKUP($A192,'2023-24 Salary &amp; Benefits'!$A:$I,3,FALSE)</f>
        <v>1.1200000000000001</v>
      </c>
      <c r="J192" s="168">
        <f>VLOOKUP($A192,'2023-24 Salary &amp; Benefits'!$A:$I,4,FALSE)</f>
        <v>1.1400000000000001</v>
      </c>
      <c r="K192" s="155">
        <f t="shared" si="44"/>
        <v>0</v>
      </c>
      <c r="L192" s="154">
        <f t="shared" si="45"/>
        <v>0</v>
      </c>
      <c r="M192" s="156">
        <f>'2023-24 Salary &amp; Benefits'!$E$6</f>
        <v>72728</v>
      </c>
      <c r="N192" s="156">
        <f>'2023-24 Salary &amp; Benefits'!$F$6</f>
        <v>75419</v>
      </c>
      <c r="O192" s="9">
        <f t="shared" si="46"/>
        <v>0</v>
      </c>
      <c r="P192" s="9">
        <f t="shared" si="47"/>
        <v>0</v>
      </c>
      <c r="Q192" s="9">
        <f>'2023-24 Salary &amp; Benefits'!G$6</f>
        <v>13464</v>
      </c>
      <c r="R192" s="157">
        <f>'2023-24 Salary &amp; Benefits'!H$6</f>
        <v>0.1797</v>
      </c>
      <c r="S192" s="157">
        <f>'2023-24 Salary &amp; Benefits'!I$6</f>
        <v>0.17330000000000001</v>
      </c>
      <c r="T192" s="9">
        <f t="shared" si="48"/>
        <v>0</v>
      </c>
      <c r="U192" s="9">
        <f t="shared" si="49"/>
        <v>0</v>
      </c>
      <c r="V192" s="9">
        <f t="shared" si="50"/>
        <v>0</v>
      </c>
      <c r="W192" s="9">
        <f t="shared" si="43"/>
        <v>0</v>
      </c>
      <c r="X192" s="22">
        <f t="shared" si="42"/>
        <v>0</v>
      </c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s="21" customFormat="1">
      <c r="A193" s="83" t="s">
        <v>2529</v>
      </c>
      <c r="B193" s="95" t="s">
        <v>2092</v>
      </c>
      <c r="C193" s="96">
        <v>5021</v>
      </c>
      <c r="D193" s="95" t="s">
        <v>2098</v>
      </c>
      <c r="E193" s="116" t="str">
        <f>VLOOKUP($C193,'2022-23 School Level AAFTE'!$C:$X,8,FALSE)</f>
        <v>No</v>
      </c>
      <c r="F193" s="103">
        <f>VLOOKUP($C193,'2022-23 School Level AAFTE'!$C:$I,7,FALSE)</f>
        <v>57.7</v>
      </c>
      <c r="G193" s="106">
        <f>IFERROR(IF(E193= "yes",VLOOKUP(C193,Summary!$B:$I,5,0),0),0)</f>
        <v>0</v>
      </c>
      <c r="H193" s="104">
        <f t="shared" si="41"/>
        <v>0</v>
      </c>
      <c r="I193" s="168">
        <f>VLOOKUP($A193,'2023-24 Salary &amp; Benefits'!$A:$I,3,FALSE)</f>
        <v>1.1200000000000001</v>
      </c>
      <c r="J193" s="168">
        <f>VLOOKUP($A193,'2023-24 Salary &amp; Benefits'!$A:$I,4,FALSE)</f>
        <v>1.1400000000000001</v>
      </c>
      <c r="K193" s="155">
        <f t="shared" si="44"/>
        <v>0</v>
      </c>
      <c r="L193" s="154">
        <f t="shared" si="45"/>
        <v>0</v>
      </c>
      <c r="M193" s="156">
        <f>'2023-24 Salary &amp; Benefits'!$E$6</f>
        <v>72728</v>
      </c>
      <c r="N193" s="156">
        <f>'2023-24 Salary &amp; Benefits'!$F$6</f>
        <v>75419</v>
      </c>
      <c r="O193" s="9">
        <f t="shared" si="46"/>
        <v>0</v>
      </c>
      <c r="P193" s="9">
        <f t="shared" si="47"/>
        <v>0</v>
      </c>
      <c r="Q193" s="9">
        <f>'2023-24 Salary &amp; Benefits'!G$6</f>
        <v>13464</v>
      </c>
      <c r="R193" s="157">
        <f>'2023-24 Salary &amp; Benefits'!H$6</f>
        <v>0.1797</v>
      </c>
      <c r="S193" s="157">
        <f>'2023-24 Salary &amp; Benefits'!I$6</f>
        <v>0.17330000000000001</v>
      </c>
      <c r="T193" s="9">
        <f t="shared" si="48"/>
        <v>0</v>
      </c>
      <c r="U193" s="9">
        <f t="shared" si="49"/>
        <v>0</v>
      </c>
      <c r="V193" s="9">
        <f t="shared" si="50"/>
        <v>0</v>
      </c>
      <c r="W193" s="9">
        <f t="shared" si="43"/>
        <v>0</v>
      </c>
      <c r="X193" s="22">
        <f t="shared" si="42"/>
        <v>0</v>
      </c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s="21" customFormat="1">
      <c r="A194" s="83" t="s">
        <v>2529</v>
      </c>
      <c r="B194" s="95" t="s">
        <v>2092</v>
      </c>
      <c r="C194" s="96">
        <v>3796</v>
      </c>
      <c r="D194" s="95" t="s">
        <v>2095</v>
      </c>
      <c r="E194" s="116" t="str">
        <f>VLOOKUP($C194,'2022-23 School Level AAFTE'!$C:$X,8,FALSE)</f>
        <v>No</v>
      </c>
      <c r="F194" s="103">
        <f>VLOOKUP($C194,'2022-23 School Level AAFTE'!$C:$I,7,FALSE)</f>
        <v>455.4</v>
      </c>
      <c r="G194" s="106">
        <f>IFERROR(IF(E194= "yes",VLOOKUP(C194,Summary!$B:$I,5,0),0),0)</f>
        <v>0</v>
      </c>
      <c r="H194" s="104">
        <f t="shared" si="41"/>
        <v>0</v>
      </c>
      <c r="I194" s="168">
        <f>VLOOKUP($A194,'2023-24 Salary &amp; Benefits'!$A:$I,3,FALSE)</f>
        <v>1.1200000000000001</v>
      </c>
      <c r="J194" s="168">
        <f>VLOOKUP($A194,'2023-24 Salary &amp; Benefits'!$A:$I,4,FALSE)</f>
        <v>1.1400000000000001</v>
      </c>
      <c r="K194" s="155">
        <f t="shared" si="44"/>
        <v>0</v>
      </c>
      <c r="L194" s="154">
        <f t="shared" si="45"/>
        <v>0</v>
      </c>
      <c r="M194" s="156">
        <f>'2023-24 Salary &amp; Benefits'!$E$6</f>
        <v>72728</v>
      </c>
      <c r="N194" s="156">
        <f>'2023-24 Salary &amp; Benefits'!$F$6</f>
        <v>75419</v>
      </c>
      <c r="O194" s="9">
        <f t="shared" si="46"/>
        <v>0</v>
      </c>
      <c r="P194" s="9">
        <f t="shared" si="47"/>
        <v>0</v>
      </c>
      <c r="Q194" s="9">
        <f>'2023-24 Salary &amp; Benefits'!G$6</f>
        <v>13464</v>
      </c>
      <c r="R194" s="157">
        <f>'2023-24 Salary &amp; Benefits'!H$6</f>
        <v>0.1797</v>
      </c>
      <c r="S194" s="157">
        <f>'2023-24 Salary &amp; Benefits'!I$6</f>
        <v>0.17330000000000001</v>
      </c>
      <c r="T194" s="9">
        <f t="shared" si="48"/>
        <v>0</v>
      </c>
      <c r="U194" s="9">
        <f t="shared" si="49"/>
        <v>0</v>
      </c>
      <c r="V194" s="9">
        <f t="shared" si="50"/>
        <v>0</v>
      </c>
      <c r="W194" s="9">
        <f t="shared" si="43"/>
        <v>0</v>
      </c>
      <c r="X194" s="22">
        <f t="shared" si="42"/>
        <v>0</v>
      </c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s="21" customFormat="1">
      <c r="A195" s="83" t="s">
        <v>2529</v>
      </c>
      <c r="B195" s="95" t="s">
        <v>2092</v>
      </c>
      <c r="C195" s="96">
        <v>4476</v>
      </c>
      <c r="D195" s="86" t="s">
        <v>2097</v>
      </c>
      <c r="E195" s="116" t="str">
        <f>VLOOKUP($C195,'2022-23 School Level AAFTE'!$C:$X,8,FALSE)</f>
        <v>No</v>
      </c>
      <c r="F195" s="103">
        <f>VLOOKUP($C195,'2022-23 School Level AAFTE'!$C:$I,7,FALSE)</f>
        <v>426.28</v>
      </c>
      <c r="G195" s="106">
        <f>IFERROR(IF(E195= "yes",VLOOKUP(C195,Summary!$B:$I,5,0),0),0)</f>
        <v>0</v>
      </c>
      <c r="H195" s="104">
        <f t="shared" si="41"/>
        <v>0</v>
      </c>
      <c r="I195" s="168">
        <f>VLOOKUP($A195,'2023-24 Salary &amp; Benefits'!$A:$I,3,FALSE)</f>
        <v>1.1200000000000001</v>
      </c>
      <c r="J195" s="168">
        <f>VLOOKUP($A195,'2023-24 Salary &amp; Benefits'!$A:$I,4,FALSE)</f>
        <v>1.1400000000000001</v>
      </c>
      <c r="K195" s="155">
        <f t="shared" si="44"/>
        <v>0</v>
      </c>
      <c r="L195" s="154">
        <f t="shared" si="45"/>
        <v>0</v>
      </c>
      <c r="M195" s="156">
        <f>'2023-24 Salary &amp; Benefits'!$E$6</f>
        <v>72728</v>
      </c>
      <c r="N195" s="156">
        <f>'2023-24 Salary &amp; Benefits'!$F$6</f>
        <v>75419</v>
      </c>
      <c r="O195" s="9">
        <f t="shared" si="46"/>
        <v>0</v>
      </c>
      <c r="P195" s="9">
        <f t="shared" si="47"/>
        <v>0</v>
      </c>
      <c r="Q195" s="9">
        <f>'2023-24 Salary &amp; Benefits'!G$6</f>
        <v>13464</v>
      </c>
      <c r="R195" s="157">
        <f>'2023-24 Salary &amp; Benefits'!H$6</f>
        <v>0.1797</v>
      </c>
      <c r="S195" s="157">
        <f>'2023-24 Salary &amp; Benefits'!I$6</f>
        <v>0.17330000000000001</v>
      </c>
      <c r="T195" s="9">
        <f t="shared" si="48"/>
        <v>0</v>
      </c>
      <c r="U195" s="9">
        <f t="shared" si="49"/>
        <v>0</v>
      </c>
      <c r="V195" s="9">
        <f t="shared" si="50"/>
        <v>0</v>
      </c>
      <c r="W195" s="9">
        <f t="shared" si="43"/>
        <v>0</v>
      </c>
      <c r="X195" s="22">
        <f t="shared" si="42"/>
        <v>0</v>
      </c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s="21" customFormat="1">
      <c r="A196" s="83" t="s">
        <v>2529</v>
      </c>
      <c r="B196" s="95" t="s">
        <v>2092</v>
      </c>
      <c r="C196" s="96">
        <v>5465</v>
      </c>
      <c r="D196" s="95" t="s">
        <v>2711</v>
      </c>
      <c r="E196" s="116" t="str">
        <f>VLOOKUP($C196,'2022-23 School Level AAFTE'!$C:$X,8,FALSE)</f>
        <v>Yes</v>
      </c>
      <c r="F196" s="103">
        <f>VLOOKUP($C196,'2022-23 School Level AAFTE'!$C:$I,7,FALSE)</f>
        <v>9.86</v>
      </c>
      <c r="G196" s="106">
        <f>IFERROR(IF(E196= "yes",VLOOKUP(C196,Summary!$B:$I,5,0),0),0)</f>
        <v>0</v>
      </c>
      <c r="H196" s="104">
        <f t="shared" si="41"/>
        <v>9.86</v>
      </c>
      <c r="I196" s="168">
        <f>VLOOKUP($A196,'2023-24 Salary &amp; Benefits'!$A:$I,3,FALSE)</f>
        <v>1.1200000000000001</v>
      </c>
      <c r="J196" s="168">
        <f>VLOOKUP($A196,'2023-24 Salary &amp; Benefits'!$A:$I,4,FALSE)</f>
        <v>1.1400000000000001</v>
      </c>
      <c r="K196" s="155">
        <f t="shared" si="44"/>
        <v>9.86</v>
      </c>
      <c r="L196" s="154">
        <f t="shared" si="45"/>
        <v>2.9000000000000001E-2</v>
      </c>
      <c r="M196" s="156">
        <f>'2023-24 Salary &amp; Benefits'!$E$6</f>
        <v>72728</v>
      </c>
      <c r="N196" s="156">
        <f>'2023-24 Salary &amp; Benefits'!$F$6</f>
        <v>75419</v>
      </c>
      <c r="O196" s="9">
        <f t="shared" si="46"/>
        <v>2362.21</v>
      </c>
      <c r="P196" s="9">
        <f t="shared" si="47"/>
        <v>131.13999999999987</v>
      </c>
      <c r="Q196" s="9">
        <f>'2023-24 Salary &amp; Benefits'!G$6</f>
        <v>13464</v>
      </c>
      <c r="R196" s="157">
        <f>'2023-24 Salary &amp; Benefits'!H$6</f>
        <v>0.1797</v>
      </c>
      <c r="S196" s="157">
        <f>'2023-24 Salary &amp; Benefits'!I$6</f>
        <v>0.17330000000000001</v>
      </c>
      <c r="T196" s="9">
        <f t="shared" si="48"/>
        <v>837.67</v>
      </c>
      <c r="U196" s="9">
        <f t="shared" si="49"/>
        <v>41.56</v>
      </c>
      <c r="V196" s="9">
        <f t="shared" si="50"/>
        <v>7.2</v>
      </c>
      <c r="W196" s="9">
        <f t="shared" si="43"/>
        <v>48.760000000000005</v>
      </c>
      <c r="X196" s="22">
        <f t="shared" si="42"/>
        <v>3379.78</v>
      </c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s="21" customFormat="1">
      <c r="A197" s="83" t="s">
        <v>2529</v>
      </c>
      <c r="B197" s="95" t="s">
        <v>2092</v>
      </c>
      <c r="C197" s="96">
        <v>4459</v>
      </c>
      <c r="D197" s="95" t="s">
        <v>2096</v>
      </c>
      <c r="E197" s="116" t="str">
        <f>VLOOKUP($C197,'2022-23 School Level AAFTE'!$C:$X,8,FALSE)</f>
        <v>No</v>
      </c>
      <c r="F197" s="103">
        <f>VLOOKUP($C197,'2022-23 School Level AAFTE'!$C:$I,7,FALSE)</f>
        <v>9.86</v>
      </c>
      <c r="G197" s="106">
        <f>IFERROR(IF(E197= "yes",VLOOKUP(C197,Summary!$B:$I,5,0),0),0)</f>
        <v>0</v>
      </c>
      <c r="H197" s="104">
        <f t="shared" si="41"/>
        <v>0</v>
      </c>
      <c r="I197" s="168">
        <f>VLOOKUP($A197,'2023-24 Salary &amp; Benefits'!$A:$I,3,FALSE)</f>
        <v>1.1200000000000001</v>
      </c>
      <c r="J197" s="168">
        <f>VLOOKUP($A197,'2023-24 Salary &amp; Benefits'!$A:$I,4,FALSE)</f>
        <v>1.1400000000000001</v>
      </c>
      <c r="K197" s="155">
        <f t="shared" si="44"/>
        <v>0</v>
      </c>
      <c r="L197" s="154">
        <f t="shared" si="45"/>
        <v>0</v>
      </c>
      <c r="M197" s="156">
        <f>'2023-24 Salary &amp; Benefits'!$E$6</f>
        <v>72728</v>
      </c>
      <c r="N197" s="156">
        <f>'2023-24 Salary &amp; Benefits'!$F$6</f>
        <v>75419</v>
      </c>
      <c r="O197" s="9">
        <f t="shared" si="46"/>
        <v>0</v>
      </c>
      <c r="P197" s="9">
        <f t="shared" si="47"/>
        <v>0</v>
      </c>
      <c r="Q197" s="9">
        <f>'2023-24 Salary &amp; Benefits'!G$6</f>
        <v>13464</v>
      </c>
      <c r="R197" s="157">
        <f>'2023-24 Salary &amp; Benefits'!H$6</f>
        <v>0.1797</v>
      </c>
      <c r="S197" s="157">
        <f>'2023-24 Salary &amp; Benefits'!I$6</f>
        <v>0.17330000000000001</v>
      </c>
      <c r="T197" s="9">
        <f t="shared" si="48"/>
        <v>0</v>
      </c>
      <c r="U197" s="9">
        <f t="shared" si="49"/>
        <v>0</v>
      </c>
      <c r="V197" s="9">
        <f t="shared" si="50"/>
        <v>0</v>
      </c>
      <c r="W197" s="9">
        <f t="shared" si="43"/>
        <v>0</v>
      </c>
      <c r="X197" s="22">
        <f t="shared" si="42"/>
        <v>0</v>
      </c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s="21" customFormat="1">
      <c r="A198" s="83" t="s">
        <v>2394</v>
      </c>
      <c r="B198" s="95" t="s">
        <v>1150</v>
      </c>
      <c r="C198" s="96">
        <v>2516</v>
      </c>
      <c r="D198" s="95" t="s">
        <v>1151</v>
      </c>
      <c r="E198" s="116" t="str">
        <f>VLOOKUP($C198,'2022-23 School Level AAFTE'!$C:$X,8,FALSE)</f>
        <v>No</v>
      </c>
      <c r="F198" s="103">
        <f>VLOOKUP($C198,'2022-23 School Level AAFTE'!$C:$I,7,FALSE)</f>
        <v>73.22</v>
      </c>
      <c r="G198" s="106">
        <f>IFERROR(IF(E198= "yes",VLOOKUP(C198,Summary!$B:$I,5,0),0),0)</f>
        <v>0</v>
      </c>
      <c r="H198" s="104">
        <f t="shared" ref="H198:H260" si="51">IF(E198= "yes", F198,0)</f>
        <v>0</v>
      </c>
      <c r="I198" s="168">
        <f>VLOOKUP($A198,'2023-24 Salary &amp; Benefits'!$A:$I,3,FALSE)</f>
        <v>1</v>
      </c>
      <c r="J198" s="168">
        <f>VLOOKUP($A198,'2023-24 Salary &amp; Benefits'!$A:$I,4,FALSE)</f>
        <v>1</v>
      </c>
      <c r="K198" s="155">
        <f t="shared" si="44"/>
        <v>0</v>
      </c>
      <c r="L198" s="154">
        <f t="shared" si="45"/>
        <v>0</v>
      </c>
      <c r="M198" s="156">
        <f>'2023-24 Salary &amp; Benefits'!$E$6</f>
        <v>72728</v>
      </c>
      <c r="N198" s="156">
        <f>'2023-24 Salary &amp; Benefits'!$F$6</f>
        <v>75419</v>
      </c>
      <c r="O198" s="9">
        <f t="shared" si="46"/>
        <v>0</v>
      </c>
      <c r="P198" s="9">
        <f t="shared" si="47"/>
        <v>0</v>
      </c>
      <c r="Q198" s="9">
        <f>'2023-24 Salary &amp; Benefits'!G$6</f>
        <v>13464</v>
      </c>
      <c r="R198" s="157">
        <f>'2023-24 Salary &amp; Benefits'!H$6</f>
        <v>0.1797</v>
      </c>
      <c r="S198" s="157">
        <f>'2023-24 Salary &amp; Benefits'!I$6</f>
        <v>0.17330000000000001</v>
      </c>
      <c r="T198" s="9">
        <f t="shared" si="48"/>
        <v>0</v>
      </c>
      <c r="U198" s="9">
        <f t="shared" si="49"/>
        <v>0</v>
      </c>
      <c r="V198" s="9">
        <f t="shared" si="50"/>
        <v>0</v>
      </c>
      <c r="W198" s="9">
        <f t="shared" si="43"/>
        <v>0</v>
      </c>
      <c r="X198" s="22">
        <f t="shared" ref="X198:X260" si="52">SUM(T198,O198:P198,W198)</f>
        <v>0</v>
      </c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s="21" customFormat="1">
      <c r="A199" s="83" t="s">
        <v>2366</v>
      </c>
      <c r="B199" s="95" t="s">
        <v>1015</v>
      </c>
      <c r="C199" s="96">
        <v>3641</v>
      </c>
      <c r="D199" s="95" t="s">
        <v>1022</v>
      </c>
      <c r="E199" s="116" t="str">
        <f>VLOOKUP($C199,'2022-23 School Level AAFTE'!$C:$X,8,FALSE)</f>
        <v>Yes</v>
      </c>
      <c r="F199" s="103">
        <f>VLOOKUP($C199,'2022-23 School Level AAFTE'!$C:$I,7,FALSE)</f>
        <v>373.26</v>
      </c>
      <c r="G199" s="106">
        <f>IFERROR(IF(E199= "yes",VLOOKUP(C199,Summary!$B:$I,5,0),0),0)</f>
        <v>0</v>
      </c>
      <c r="H199" s="104">
        <f t="shared" si="51"/>
        <v>373.26</v>
      </c>
      <c r="I199" s="168">
        <f>VLOOKUP($A199,'2023-24 Salary &amp; Benefits'!$A:$I,3,FALSE)</f>
        <v>1.18</v>
      </c>
      <c r="J199" s="168">
        <f>VLOOKUP($A199,'2023-24 Salary &amp; Benefits'!$A:$I,4,FALSE)</f>
        <v>1.18</v>
      </c>
      <c r="K199" s="155">
        <f t="shared" si="44"/>
        <v>373.26</v>
      </c>
      <c r="L199" s="154">
        <f t="shared" si="45"/>
        <v>1.095</v>
      </c>
      <c r="M199" s="156">
        <f>'2023-24 Salary &amp; Benefits'!$E$6</f>
        <v>72728</v>
      </c>
      <c r="N199" s="156">
        <f>'2023-24 Salary &amp; Benefits'!$F$6</f>
        <v>75419</v>
      </c>
      <c r="O199" s="9">
        <f t="shared" si="46"/>
        <v>93971.85</v>
      </c>
      <c r="P199" s="9">
        <f t="shared" si="47"/>
        <v>3477.0399999999936</v>
      </c>
      <c r="Q199" s="9">
        <f>'2023-24 Salary &amp; Benefits'!G$6</f>
        <v>13464</v>
      </c>
      <c r="R199" s="157">
        <f>'2023-24 Salary &amp; Benefits'!H$6</f>
        <v>0.1797</v>
      </c>
      <c r="S199" s="157">
        <f>'2023-24 Salary &amp; Benefits'!I$6</f>
        <v>0.17330000000000001</v>
      </c>
      <c r="T199" s="9">
        <f t="shared" si="48"/>
        <v>32232.39</v>
      </c>
      <c r="U199" s="9">
        <f t="shared" si="49"/>
        <v>1624.15</v>
      </c>
      <c r="V199" s="9">
        <f t="shared" si="50"/>
        <v>281.47000000000003</v>
      </c>
      <c r="W199" s="9">
        <f t="shared" si="43"/>
        <v>1905.6200000000001</v>
      </c>
      <c r="X199" s="22">
        <f t="shared" si="52"/>
        <v>131586.9</v>
      </c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s="21" customFormat="1">
      <c r="A200" s="83" t="s">
        <v>2366</v>
      </c>
      <c r="B200" s="95" t="s">
        <v>1015</v>
      </c>
      <c r="C200" s="96">
        <v>3109</v>
      </c>
      <c r="D200" s="95" t="s">
        <v>1020</v>
      </c>
      <c r="E200" s="116" t="str">
        <f>VLOOKUP($C200,'2022-23 School Level AAFTE'!$C:$X,8,FALSE)</f>
        <v>Yes</v>
      </c>
      <c r="F200" s="103">
        <f>VLOOKUP($C200,'2022-23 School Level AAFTE'!$C:$I,7,FALSE)</f>
        <v>1179.17</v>
      </c>
      <c r="G200" s="106">
        <f>IFERROR(IF(E200= "yes",VLOOKUP(C200,Summary!$B:$I,5,0),0),0)</f>
        <v>0</v>
      </c>
      <c r="H200" s="104">
        <f t="shared" si="51"/>
        <v>1179.17</v>
      </c>
      <c r="I200" s="168">
        <f>VLOOKUP($A200,'2023-24 Salary &amp; Benefits'!$A:$I,3,FALSE)</f>
        <v>1.18</v>
      </c>
      <c r="J200" s="168">
        <f>VLOOKUP($A200,'2023-24 Salary &amp; Benefits'!$A:$I,4,FALSE)</f>
        <v>1.18</v>
      </c>
      <c r="K200" s="155">
        <f t="shared" si="44"/>
        <v>1179.17</v>
      </c>
      <c r="L200" s="154">
        <f t="shared" si="45"/>
        <v>3.4590000000000001</v>
      </c>
      <c r="M200" s="156">
        <f>'2023-24 Salary &amp; Benefits'!$E$6</f>
        <v>72728</v>
      </c>
      <c r="N200" s="156">
        <f>'2023-24 Salary &amp; Benefits'!$F$6</f>
        <v>75419</v>
      </c>
      <c r="O200" s="9">
        <f t="shared" si="46"/>
        <v>296848.06</v>
      </c>
      <c r="P200" s="9">
        <f t="shared" si="47"/>
        <v>10983.640000000014</v>
      </c>
      <c r="Q200" s="9">
        <f>'2023-24 Salary &amp; Benefits'!G$6</f>
        <v>13464</v>
      </c>
      <c r="R200" s="157">
        <f>'2023-24 Salary &amp; Benefits'!H$6</f>
        <v>0.1797</v>
      </c>
      <c r="S200" s="157">
        <f>'2023-24 Salary &amp; Benefits'!I$6</f>
        <v>0.17330000000000001</v>
      </c>
      <c r="T200" s="9">
        <f t="shared" si="48"/>
        <v>101819.04</v>
      </c>
      <c r="U200" s="9">
        <f t="shared" si="49"/>
        <v>5130.53</v>
      </c>
      <c r="V200" s="9">
        <f t="shared" si="50"/>
        <v>889.12</v>
      </c>
      <c r="W200" s="9">
        <f t="shared" si="43"/>
        <v>6019.65</v>
      </c>
      <c r="X200" s="22">
        <f t="shared" si="52"/>
        <v>415670.39</v>
      </c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s="21" customFormat="1">
      <c r="A201" s="83" t="s">
        <v>2366</v>
      </c>
      <c r="B201" s="95" t="s">
        <v>1015</v>
      </c>
      <c r="C201" s="96">
        <v>1749</v>
      </c>
      <c r="D201" s="95" t="s">
        <v>1017</v>
      </c>
      <c r="E201" s="116" t="str">
        <f>VLOOKUP($C201,'2022-23 School Level AAFTE'!$C:$X,8,FALSE)</f>
        <v>No</v>
      </c>
      <c r="F201" s="103">
        <f>VLOOKUP($C201,'2022-23 School Level AAFTE'!$C:$I,7,FALSE)</f>
        <v>59.19</v>
      </c>
      <c r="G201" s="106">
        <f>IFERROR(IF(E201= "yes",VLOOKUP(C201,Summary!$B:$I,5,0),0),0)</f>
        <v>0</v>
      </c>
      <c r="H201" s="104">
        <f t="shared" si="51"/>
        <v>0</v>
      </c>
      <c r="I201" s="168">
        <f>VLOOKUP($A201,'2023-24 Salary &amp; Benefits'!$A:$I,3,FALSE)</f>
        <v>1.18</v>
      </c>
      <c r="J201" s="168">
        <f>VLOOKUP($A201,'2023-24 Salary &amp; Benefits'!$A:$I,4,FALSE)</f>
        <v>1.18</v>
      </c>
      <c r="K201" s="155">
        <f t="shared" si="44"/>
        <v>0</v>
      </c>
      <c r="L201" s="154">
        <f t="shared" si="45"/>
        <v>0</v>
      </c>
      <c r="M201" s="156">
        <f>'2023-24 Salary &amp; Benefits'!$E$6</f>
        <v>72728</v>
      </c>
      <c r="N201" s="156">
        <f>'2023-24 Salary &amp; Benefits'!$F$6</f>
        <v>75419</v>
      </c>
      <c r="O201" s="9">
        <f t="shared" si="46"/>
        <v>0</v>
      </c>
      <c r="P201" s="9">
        <f t="shared" si="47"/>
        <v>0</v>
      </c>
      <c r="Q201" s="9">
        <f>'2023-24 Salary &amp; Benefits'!G$6</f>
        <v>13464</v>
      </c>
      <c r="R201" s="157">
        <f>'2023-24 Salary &amp; Benefits'!H$6</f>
        <v>0.1797</v>
      </c>
      <c r="S201" s="157">
        <f>'2023-24 Salary &amp; Benefits'!I$6</f>
        <v>0.17330000000000001</v>
      </c>
      <c r="T201" s="9">
        <f t="shared" si="48"/>
        <v>0</v>
      </c>
      <c r="U201" s="9">
        <f t="shared" si="49"/>
        <v>0</v>
      </c>
      <c r="V201" s="9">
        <f t="shared" si="50"/>
        <v>0</v>
      </c>
      <c r="W201" s="9">
        <f t="shared" si="43"/>
        <v>0</v>
      </c>
      <c r="X201" s="22">
        <f t="shared" si="52"/>
        <v>0</v>
      </c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s="21" customFormat="1">
      <c r="A202" s="83" t="s">
        <v>2366</v>
      </c>
      <c r="B202" s="95" t="s">
        <v>1015</v>
      </c>
      <c r="C202" s="96">
        <v>3108</v>
      </c>
      <c r="D202" s="95" t="s">
        <v>1019</v>
      </c>
      <c r="E202" s="116" t="str">
        <f>VLOOKUP($C202,'2022-23 School Level AAFTE'!$C:$X,8,FALSE)</f>
        <v>Yes</v>
      </c>
      <c r="F202" s="103">
        <f>VLOOKUP($C202,'2022-23 School Level AAFTE'!$C:$I,7,FALSE)</f>
        <v>324.56</v>
      </c>
      <c r="G202" s="106">
        <f>IFERROR(IF(E202= "yes",VLOOKUP(C202,Summary!$B:$I,5,0),0),0)</f>
        <v>0</v>
      </c>
      <c r="H202" s="104">
        <f t="shared" si="51"/>
        <v>324.56</v>
      </c>
      <c r="I202" s="168">
        <f>VLOOKUP($A202,'2023-24 Salary &amp; Benefits'!$A:$I,3,FALSE)</f>
        <v>1.18</v>
      </c>
      <c r="J202" s="168">
        <f>VLOOKUP($A202,'2023-24 Salary &amp; Benefits'!$A:$I,4,FALSE)</f>
        <v>1.18</v>
      </c>
      <c r="K202" s="155">
        <f t="shared" si="44"/>
        <v>324.56</v>
      </c>
      <c r="L202" s="154">
        <f t="shared" si="45"/>
        <v>0.95199999999999996</v>
      </c>
      <c r="M202" s="156">
        <f>'2023-24 Salary &amp; Benefits'!$E$6</f>
        <v>72728</v>
      </c>
      <c r="N202" s="156">
        <f>'2023-24 Salary &amp; Benefits'!$F$6</f>
        <v>75419</v>
      </c>
      <c r="O202" s="9">
        <f t="shared" si="46"/>
        <v>81699.73</v>
      </c>
      <c r="P202" s="9">
        <f t="shared" si="47"/>
        <v>3022.9600000000064</v>
      </c>
      <c r="Q202" s="9">
        <f>'2023-24 Salary &amp; Benefits'!G$6</f>
        <v>13464</v>
      </c>
      <c r="R202" s="157">
        <f>'2023-24 Salary &amp; Benefits'!H$6</f>
        <v>0.1797</v>
      </c>
      <c r="S202" s="157">
        <f>'2023-24 Salary &amp; Benefits'!I$6</f>
        <v>0.17330000000000001</v>
      </c>
      <c r="T202" s="9">
        <f t="shared" si="48"/>
        <v>28023.05</v>
      </c>
      <c r="U202" s="9">
        <f t="shared" si="49"/>
        <v>1412.04</v>
      </c>
      <c r="V202" s="9">
        <f t="shared" si="50"/>
        <v>244.71</v>
      </c>
      <c r="W202" s="9">
        <f t="shared" ref="W202:W265" si="53">SUM(U202:V202)</f>
        <v>1656.75</v>
      </c>
      <c r="X202" s="22">
        <f t="shared" si="52"/>
        <v>114402.49</v>
      </c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s="21" customFormat="1">
      <c r="A203" s="83" t="s">
        <v>2366</v>
      </c>
      <c r="B203" s="95" t="s">
        <v>1015</v>
      </c>
      <c r="C203" s="96">
        <v>4421</v>
      </c>
      <c r="D203" s="95" t="s">
        <v>1023</v>
      </c>
      <c r="E203" s="116" t="str">
        <f>VLOOKUP($C203,'2022-23 School Level AAFTE'!$C:$X,8,FALSE)</f>
        <v>No</v>
      </c>
      <c r="F203" s="103">
        <f>VLOOKUP($C203,'2022-23 School Level AAFTE'!$C:$I,7,FALSE)</f>
        <v>344.43</v>
      </c>
      <c r="G203" s="106">
        <f>IFERROR(IF(E203= "yes",VLOOKUP(C203,Summary!$B:$I,5,0),0),0)</f>
        <v>0</v>
      </c>
      <c r="H203" s="104">
        <f t="shared" si="51"/>
        <v>0</v>
      </c>
      <c r="I203" s="168">
        <f>VLOOKUP($A203,'2023-24 Salary &amp; Benefits'!$A:$I,3,FALSE)</f>
        <v>1.18</v>
      </c>
      <c r="J203" s="168">
        <f>VLOOKUP($A203,'2023-24 Salary &amp; Benefits'!$A:$I,4,FALSE)</f>
        <v>1.18</v>
      </c>
      <c r="K203" s="155">
        <f t="shared" ref="K203:K266" si="54">IF(G203&gt;0,G203,H203)</f>
        <v>0</v>
      </c>
      <c r="L203" s="154">
        <f t="shared" ref="L203:L266" si="55">ROUND((($K203*1.1*36)/15)/900,3)</f>
        <v>0</v>
      </c>
      <c r="M203" s="156">
        <f>'2023-24 Salary &amp; Benefits'!$E$6</f>
        <v>72728</v>
      </c>
      <c r="N203" s="156">
        <f>'2023-24 Salary &amp; Benefits'!$F$6</f>
        <v>75419</v>
      </c>
      <c r="O203" s="9">
        <f t="shared" ref="O203:O266" si="56">ROUND($I203*$M203*$L203,2)</f>
        <v>0</v>
      </c>
      <c r="P203" s="9">
        <f t="shared" ref="P203:P266" si="57">ROUND($J203*$N203*$L203,2)-O203</f>
        <v>0</v>
      </c>
      <c r="Q203" s="9">
        <f>'2023-24 Salary &amp; Benefits'!G$6</f>
        <v>13464</v>
      </c>
      <c r="R203" s="157">
        <f>'2023-24 Salary &amp; Benefits'!H$6</f>
        <v>0.1797</v>
      </c>
      <c r="S203" s="157">
        <f>'2023-24 Salary &amp; Benefits'!I$6</f>
        <v>0.17330000000000001</v>
      </c>
      <c r="T203" s="9">
        <f t="shared" ref="T203:T266" si="58">ROUND(O203*R203+P203*S203+L203*Q203,2)</f>
        <v>0</v>
      </c>
      <c r="U203" s="9">
        <f t="shared" ref="U203:U266" si="59">ROUND((($N203*$J203*$L203)/180)*3,2)</f>
        <v>0</v>
      </c>
      <c r="V203" s="9">
        <f t="shared" ref="V203:V266" si="60">ROUND(U203*S203,2)</f>
        <v>0</v>
      </c>
      <c r="W203" s="9">
        <f t="shared" si="53"/>
        <v>0</v>
      </c>
      <c r="X203" s="22">
        <f t="shared" si="52"/>
        <v>0</v>
      </c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s="21" customFormat="1">
      <c r="A204" s="83" t="s">
        <v>2366</v>
      </c>
      <c r="B204" s="95" t="s">
        <v>1015</v>
      </c>
      <c r="C204" s="96">
        <v>4441</v>
      </c>
      <c r="D204" s="95" t="s">
        <v>1024</v>
      </c>
      <c r="E204" s="116" t="str">
        <f>VLOOKUP($C204,'2022-23 School Level AAFTE'!$C:$X,8,FALSE)</f>
        <v>Yes</v>
      </c>
      <c r="F204" s="103">
        <f>VLOOKUP($C204,'2022-23 School Level AAFTE'!$C:$I,7,FALSE)</f>
        <v>830.11</v>
      </c>
      <c r="G204" s="106">
        <f>IFERROR(IF(E204= "yes",VLOOKUP(C204,Summary!$B:$I,5,0),0),0)</f>
        <v>0</v>
      </c>
      <c r="H204" s="104">
        <f t="shared" si="51"/>
        <v>830.11</v>
      </c>
      <c r="I204" s="168">
        <f>VLOOKUP($A204,'2023-24 Salary &amp; Benefits'!$A:$I,3,FALSE)</f>
        <v>1.18</v>
      </c>
      <c r="J204" s="168">
        <f>VLOOKUP($A204,'2023-24 Salary &amp; Benefits'!$A:$I,4,FALSE)</f>
        <v>1.18</v>
      </c>
      <c r="K204" s="155">
        <f t="shared" si="54"/>
        <v>830.11</v>
      </c>
      <c r="L204" s="154">
        <f t="shared" si="55"/>
        <v>2.4350000000000001</v>
      </c>
      <c r="M204" s="156">
        <f>'2023-24 Salary &amp; Benefits'!$E$6</f>
        <v>72728</v>
      </c>
      <c r="N204" s="156">
        <f>'2023-24 Salary &amp; Benefits'!$F$6</f>
        <v>75419</v>
      </c>
      <c r="O204" s="9">
        <f t="shared" si="56"/>
        <v>208969.36</v>
      </c>
      <c r="P204" s="9">
        <f t="shared" si="57"/>
        <v>7732.0500000000175</v>
      </c>
      <c r="Q204" s="9">
        <f>'2023-24 Salary &amp; Benefits'!G$6</f>
        <v>13464</v>
      </c>
      <c r="R204" s="157">
        <f>'2023-24 Salary &amp; Benefits'!H$6</f>
        <v>0.1797</v>
      </c>
      <c r="S204" s="157">
        <f>'2023-24 Salary &amp; Benefits'!I$6</f>
        <v>0.17330000000000001</v>
      </c>
      <c r="T204" s="9">
        <f t="shared" si="58"/>
        <v>71676.600000000006</v>
      </c>
      <c r="U204" s="9">
        <f t="shared" si="59"/>
        <v>3611.69</v>
      </c>
      <c r="V204" s="9">
        <f t="shared" si="60"/>
        <v>625.91</v>
      </c>
      <c r="W204" s="9">
        <f t="shared" si="53"/>
        <v>4237.6000000000004</v>
      </c>
      <c r="X204" s="22">
        <f t="shared" si="52"/>
        <v>292615.61</v>
      </c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s="21" customFormat="1">
      <c r="A205" s="83" t="s">
        <v>2366</v>
      </c>
      <c r="B205" s="95" t="s">
        <v>1015</v>
      </c>
      <c r="C205" s="94">
        <v>3171</v>
      </c>
      <c r="D205" s="84" t="s">
        <v>1021</v>
      </c>
      <c r="E205" s="116" t="str">
        <f>VLOOKUP($C205,'2022-23 School Level AAFTE'!$C:$X,8,FALSE)</f>
        <v>Yes</v>
      </c>
      <c r="F205" s="103">
        <f>VLOOKUP($C205,'2022-23 School Level AAFTE'!$C:$I,7,FALSE)</f>
        <v>310.43</v>
      </c>
      <c r="G205" s="106">
        <f>IFERROR(IF(E205= "yes",VLOOKUP(C205,Summary!$B:$I,5,0),0),0)</f>
        <v>0</v>
      </c>
      <c r="H205" s="104">
        <f t="shared" si="51"/>
        <v>310.43</v>
      </c>
      <c r="I205" s="168">
        <f>VLOOKUP($A205,'2023-24 Salary &amp; Benefits'!$A:$I,3,FALSE)</f>
        <v>1.18</v>
      </c>
      <c r="J205" s="168">
        <f>VLOOKUP($A205,'2023-24 Salary &amp; Benefits'!$A:$I,4,FALSE)</f>
        <v>1.18</v>
      </c>
      <c r="K205" s="155">
        <f t="shared" si="54"/>
        <v>310.43</v>
      </c>
      <c r="L205" s="154">
        <f t="shared" si="55"/>
        <v>0.91100000000000003</v>
      </c>
      <c r="M205" s="156">
        <f>'2023-24 Salary &amp; Benefits'!$E$6</f>
        <v>72728</v>
      </c>
      <c r="N205" s="156">
        <f>'2023-24 Salary &amp; Benefits'!$F$6</f>
        <v>75419</v>
      </c>
      <c r="O205" s="9">
        <f t="shared" si="56"/>
        <v>78181.149999999994</v>
      </c>
      <c r="P205" s="9">
        <f t="shared" si="57"/>
        <v>2892.7700000000041</v>
      </c>
      <c r="Q205" s="9">
        <f>'2023-24 Salary &amp; Benefits'!G$6</f>
        <v>13464</v>
      </c>
      <c r="R205" s="157">
        <f>'2023-24 Salary &amp; Benefits'!H$6</f>
        <v>0.1797</v>
      </c>
      <c r="S205" s="157">
        <f>'2023-24 Salary &amp; Benefits'!I$6</f>
        <v>0.17330000000000001</v>
      </c>
      <c r="T205" s="9">
        <f t="shared" si="58"/>
        <v>26816.17</v>
      </c>
      <c r="U205" s="9">
        <f t="shared" si="59"/>
        <v>1351.23</v>
      </c>
      <c r="V205" s="9">
        <f t="shared" si="60"/>
        <v>234.17</v>
      </c>
      <c r="W205" s="9">
        <f t="shared" si="53"/>
        <v>1585.4</v>
      </c>
      <c r="X205" s="22">
        <f t="shared" si="52"/>
        <v>109475.48999999999</v>
      </c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s="21" customFormat="1">
      <c r="A206" s="83" t="s">
        <v>2366</v>
      </c>
      <c r="B206" s="95" t="s">
        <v>1015</v>
      </c>
      <c r="C206" s="96">
        <v>1737</v>
      </c>
      <c r="D206" s="95" t="s">
        <v>1016</v>
      </c>
      <c r="E206" s="116" t="str">
        <f>VLOOKUP($C206,'2022-23 School Level AAFTE'!$C:$X,8,FALSE)</f>
        <v>Yes</v>
      </c>
      <c r="F206" s="103">
        <f>VLOOKUP($C206,'2022-23 School Level AAFTE'!$C:$I,7,FALSE)</f>
        <v>99.72999999999999</v>
      </c>
      <c r="G206" s="106">
        <f>IFERROR(IF(E206= "yes",VLOOKUP(C206,Summary!$B:$I,5,0),0),0)</f>
        <v>0</v>
      </c>
      <c r="H206" s="105">
        <f t="shared" si="51"/>
        <v>99.72999999999999</v>
      </c>
      <c r="I206" s="168">
        <f>VLOOKUP($A206,'2023-24 Salary &amp; Benefits'!$A:$I,3,FALSE)</f>
        <v>1.18</v>
      </c>
      <c r="J206" s="168">
        <f>VLOOKUP($A206,'2023-24 Salary &amp; Benefits'!$A:$I,4,FALSE)</f>
        <v>1.18</v>
      </c>
      <c r="K206" s="155">
        <f t="shared" si="54"/>
        <v>99.72999999999999</v>
      </c>
      <c r="L206" s="154">
        <f t="shared" si="55"/>
        <v>0.29299999999999998</v>
      </c>
      <c r="M206" s="156">
        <f>'2023-24 Salary &amp; Benefits'!$E$6</f>
        <v>72728</v>
      </c>
      <c r="N206" s="156">
        <f>'2023-24 Salary &amp; Benefits'!$F$6</f>
        <v>75419</v>
      </c>
      <c r="O206" s="9">
        <f t="shared" si="56"/>
        <v>25144.98</v>
      </c>
      <c r="P206" s="9">
        <f t="shared" si="57"/>
        <v>930.38999999999942</v>
      </c>
      <c r="Q206" s="9">
        <f>'2023-24 Salary &amp; Benefits'!G$6</f>
        <v>13464</v>
      </c>
      <c r="R206" s="157">
        <f>'2023-24 Salary &amp; Benefits'!H$6</f>
        <v>0.1797</v>
      </c>
      <c r="S206" s="157">
        <f>'2023-24 Salary &amp; Benefits'!I$6</f>
        <v>0.17330000000000001</v>
      </c>
      <c r="T206" s="9">
        <f t="shared" si="58"/>
        <v>8624.74</v>
      </c>
      <c r="U206" s="9">
        <f t="shared" si="59"/>
        <v>434.59</v>
      </c>
      <c r="V206" s="9">
        <f t="shared" si="60"/>
        <v>75.31</v>
      </c>
      <c r="W206" s="9">
        <f t="shared" si="53"/>
        <v>509.9</v>
      </c>
      <c r="X206" s="22">
        <f t="shared" si="52"/>
        <v>35210.01</v>
      </c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s="21" customFormat="1">
      <c r="A207" s="83" t="s">
        <v>2366</v>
      </c>
      <c r="B207" s="95" t="s">
        <v>1015</v>
      </c>
      <c r="C207" s="96">
        <v>2853</v>
      </c>
      <c r="D207" s="95" t="s">
        <v>3169</v>
      </c>
      <c r="E207" s="116" t="str">
        <f>VLOOKUP($C207,'2022-23 School Level AAFTE'!$C:$X,8,FALSE)</f>
        <v>Yes</v>
      </c>
      <c r="F207" s="103">
        <f>VLOOKUP($C207,'2022-23 School Level AAFTE'!$C:$I,7,FALSE)</f>
        <v>378.58</v>
      </c>
      <c r="G207" s="106">
        <f>IFERROR(IF(E207= "yes",VLOOKUP(C207,Summary!$B:$I,5,0),0),0)</f>
        <v>0</v>
      </c>
      <c r="H207" s="105">
        <f t="shared" si="51"/>
        <v>378.58</v>
      </c>
      <c r="I207" s="168">
        <f>VLOOKUP($A207,'2023-24 Salary &amp; Benefits'!$A:$I,3,FALSE)</f>
        <v>1.18</v>
      </c>
      <c r="J207" s="168">
        <f>VLOOKUP($A207,'2023-24 Salary &amp; Benefits'!$A:$I,4,FALSE)</f>
        <v>1.18</v>
      </c>
      <c r="K207" s="155">
        <f t="shared" si="54"/>
        <v>378.58</v>
      </c>
      <c r="L207" s="154">
        <f t="shared" si="55"/>
        <v>1.111</v>
      </c>
      <c r="M207" s="156">
        <f>'2023-24 Salary &amp; Benefits'!$E$6</f>
        <v>72728</v>
      </c>
      <c r="N207" s="156">
        <f>'2023-24 Salary &amp; Benefits'!$F$6</f>
        <v>75419</v>
      </c>
      <c r="O207" s="9">
        <f t="shared" si="56"/>
        <v>95344.95</v>
      </c>
      <c r="P207" s="9">
        <f t="shared" si="57"/>
        <v>3527.8500000000058</v>
      </c>
      <c r="Q207" s="9">
        <f>'2023-24 Salary &amp; Benefits'!G$6</f>
        <v>13464</v>
      </c>
      <c r="R207" s="157">
        <f>'2023-24 Salary &amp; Benefits'!H$6</f>
        <v>0.1797</v>
      </c>
      <c r="S207" s="157">
        <f>'2023-24 Salary &amp; Benefits'!I$6</f>
        <v>0.17330000000000001</v>
      </c>
      <c r="T207" s="9">
        <f t="shared" si="58"/>
        <v>32703.37</v>
      </c>
      <c r="U207" s="9">
        <f t="shared" si="59"/>
        <v>1647.88</v>
      </c>
      <c r="V207" s="9">
        <f t="shared" si="60"/>
        <v>285.58</v>
      </c>
      <c r="W207" s="9">
        <f t="shared" si="53"/>
        <v>1933.46</v>
      </c>
      <c r="X207" s="22">
        <f t="shared" si="52"/>
        <v>133509.62999999998</v>
      </c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s="21" customFormat="1">
      <c r="A208" s="83" t="s">
        <v>2366</v>
      </c>
      <c r="B208" s="95" t="s">
        <v>1015</v>
      </c>
      <c r="C208" s="96">
        <v>2613</v>
      </c>
      <c r="D208" s="95" t="s">
        <v>1018</v>
      </c>
      <c r="E208" s="116" t="str">
        <f>VLOOKUP($C208,'2022-23 School Level AAFTE'!$C:$X,8,FALSE)</f>
        <v>Yes</v>
      </c>
      <c r="F208" s="103">
        <f>VLOOKUP($C208,'2022-23 School Level AAFTE'!$C:$I,7,FALSE)</f>
        <v>311.62</v>
      </c>
      <c r="G208" s="106">
        <f>IFERROR(IF(E208= "yes",VLOOKUP(C208,Summary!$B:$I,5,0),0),0)</f>
        <v>0</v>
      </c>
      <c r="H208" s="105">
        <f t="shared" si="51"/>
        <v>311.62</v>
      </c>
      <c r="I208" s="168">
        <f>VLOOKUP($A208,'2023-24 Salary &amp; Benefits'!$A:$I,3,FALSE)</f>
        <v>1.18</v>
      </c>
      <c r="J208" s="168">
        <f>VLOOKUP($A208,'2023-24 Salary &amp; Benefits'!$A:$I,4,FALSE)</f>
        <v>1.18</v>
      </c>
      <c r="K208" s="155">
        <f t="shared" si="54"/>
        <v>311.62</v>
      </c>
      <c r="L208" s="154">
        <f t="shared" si="55"/>
        <v>0.91400000000000003</v>
      </c>
      <c r="M208" s="156">
        <f>'2023-24 Salary &amp; Benefits'!$E$6</f>
        <v>72728</v>
      </c>
      <c r="N208" s="156">
        <f>'2023-24 Salary &amp; Benefits'!$F$6</f>
        <v>75419</v>
      </c>
      <c r="O208" s="9">
        <f t="shared" si="56"/>
        <v>78438.600000000006</v>
      </c>
      <c r="P208" s="9">
        <f t="shared" si="57"/>
        <v>2902.2999999999884</v>
      </c>
      <c r="Q208" s="9">
        <f>'2023-24 Salary &amp; Benefits'!G$6</f>
        <v>13464</v>
      </c>
      <c r="R208" s="157">
        <f>'2023-24 Salary &amp; Benefits'!H$6</f>
        <v>0.1797</v>
      </c>
      <c r="S208" s="157">
        <f>'2023-24 Salary &amp; Benefits'!I$6</f>
        <v>0.17330000000000001</v>
      </c>
      <c r="T208" s="9">
        <f t="shared" si="58"/>
        <v>26904.48</v>
      </c>
      <c r="U208" s="9">
        <f t="shared" si="59"/>
        <v>1355.68</v>
      </c>
      <c r="V208" s="9">
        <f t="shared" si="60"/>
        <v>234.94</v>
      </c>
      <c r="W208" s="9">
        <f t="shared" si="53"/>
        <v>1590.6200000000001</v>
      </c>
      <c r="X208" s="22">
        <f t="shared" si="52"/>
        <v>109835.99999999999</v>
      </c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s="21" customFormat="1">
      <c r="A209" s="83" t="s">
        <v>2366</v>
      </c>
      <c r="B209" s="95" t="s">
        <v>1015</v>
      </c>
      <c r="C209" s="96">
        <v>4038</v>
      </c>
      <c r="D209" s="95" t="s">
        <v>2712</v>
      </c>
      <c r="E209" s="116" t="str">
        <f>VLOOKUP($C209,'2022-23 School Level AAFTE'!$C:$X,8,FALSE)</f>
        <v>No</v>
      </c>
      <c r="F209" s="103">
        <f>VLOOKUP($C209,'2022-23 School Level AAFTE'!$C:$I,7,FALSE)</f>
        <v>283.35000000000002</v>
      </c>
      <c r="G209" s="106">
        <f>IFERROR(IF(E209= "yes",VLOOKUP(C209,Summary!$B:$I,5,0),0),0)</f>
        <v>0</v>
      </c>
      <c r="H209" s="105">
        <f t="shared" si="51"/>
        <v>0</v>
      </c>
      <c r="I209" s="168">
        <f>VLOOKUP($A209,'2023-24 Salary &amp; Benefits'!$A:$I,3,FALSE)</f>
        <v>1.18</v>
      </c>
      <c r="J209" s="168">
        <f>VLOOKUP($A209,'2023-24 Salary &amp; Benefits'!$A:$I,4,FALSE)</f>
        <v>1.18</v>
      </c>
      <c r="K209" s="155">
        <f t="shared" si="54"/>
        <v>0</v>
      </c>
      <c r="L209" s="154">
        <f t="shared" si="55"/>
        <v>0</v>
      </c>
      <c r="M209" s="156">
        <f>'2023-24 Salary &amp; Benefits'!$E$6</f>
        <v>72728</v>
      </c>
      <c r="N209" s="156">
        <f>'2023-24 Salary &amp; Benefits'!$F$6</f>
        <v>75419</v>
      </c>
      <c r="O209" s="9">
        <f t="shared" si="56"/>
        <v>0</v>
      </c>
      <c r="P209" s="9">
        <f t="shared" si="57"/>
        <v>0</v>
      </c>
      <c r="Q209" s="9">
        <f>'2023-24 Salary &amp; Benefits'!G$6</f>
        <v>13464</v>
      </c>
      <c r="R209" s="157">
        <f>'2023-24 Salary &amp; Benefits'!H$6</f>
        <v>0.1797</v>
      </c>
      <c r="S209" s="157">
        <f>'2023-24 Salary &amp; Benefits'!I$6</f>
        <v>0.17330000000000001</v>
      </c>
      <c r="T209" s="9">
        <f t="shared" si="58"/>
        <v>0</v>
      </c>
      <c r="U209" s="9">
        <f t="shared" si="59"/>
        <v>0</v>
      </c>
      <c r="V209" s="9">
        <f t="shared" si="60"/>
        <v>0</v>
      </c>
      <c r="W209" s="9">
        <f t="shared" si="53"/>
        <v>0</v>
      </c>
      <c r="X209" s="22">
        <f t="shared" si="52"/>
        <v>0</v>
      </c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s="21" customFormat="1">
      <c r="A210" s="83" t="s">
        <v>2419</v>
      </c>
      <c r="B210" s="95" t="s">
        <v>1240</v>
      </c>
      <c r="C210" s="96">
        <v>5272</v>
      </c>
      <c r="D210" s="95" t="s">
        <v>1244</v>
      </c>
      <c r="E210" s="116" t="str">
        <f>VLOOKUP($C210,'2022-23 School Level AAFTE'!$C:$X,8,FALSE)</f>
        <v>Yes</v>
      </c>
      <c r="F210" s="103">
        <f>VLOOKUP($C210,'2022-23 School Level AAFTE'!$C:$I,7,FALSE)</f>
        <v>13.89</v>
      </c>
      <c r="G210" s="106">
        <f>IFERROR(IF(E210= "yes",VLOOKUP(C210,Summary!$B:$I,5,0),0),0)</f>
        <v>0</v>
      </c>
      <c r="H210" s="105">
        <f t="shared" si="51"/>
        <v>13.89</v>
      </c>
      <c r="I210" s="168">
        <f>VLOOKUP($A210,'2023-24 Salary &amp; Benefits'!$A:$I,3,FALSE)</f>
        <v>1</v>
      </c>
      <c r="J210" s="168">
        <f>VLOOKUP($A210,'2023-24 Salary &amp; Benefits'!$A:$I,4,FALSE)</f>
        <v>1</v>
      </c>
      <c r="K210" s="155">
        <f t="shared" si="54"/>
        <v>13.89</v>
      </c>
      <c r="L210" s="154">
        <f t="shared" si="55"/>
        <v>4.1000000000000002E-2</v>
      </c>
      <c r="M210" s="156">
        <f>'2023-24 Salary &amp; Benefits'!$E$6</f>
        <v>72728</v>
      </c>
      <c r="N210" s="156">
        <f>'2023-24 Salary &amp; Benefits'!$F$6</f>
        <v>75419</v>
      </c>
      <c r="O210" s="9">
        <f t="shared" si="56"/>
        <v>2981.85</v>
      </c>
      <c r="P210" s="9">
        <f t="shared" si="57"/>
        <v>110.32999999999993</v>
      </c>
      <c r="Q210" s="9">
        <f>'2023-24 Salary &amp; Benefits'!G$6</f>
        <v>13464</v>
      </c>
      <c r="R210" s="157">
        <f>'2023-24 Salary &amp; Benefits'!H$6</f>
        <v>0.1797</v>
      </c>
      <c r="S210" s="157">
        <f>'2023-24 Salary &amp; Benefits'!I$6</f>
        <v>0.17330000000000001</v>
      </c>
      <c r="T210" s="9">
        <f t="shared" si="58"/>
        <v>1106.98</v>
      </c>
      <c r="U210" s="9">
        <f t="shared" si="59"/>
        <v>51.54</v>
      </c>
      <c r="V210" s="9">
        <f t="shared" si="60"/>
        <v>8.93</v>
      </c>
      <c r="W210" s="9">
        <f t="shared" si="53"/>
        <v>60.47</v>
      </c>
      <c r="X210" s="22">
        <f t="shared" si="52"/>
        <v>4259.63</v>
      </c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s="21" customFormat="1">
      <c r="A211" s="83" t="s">
        <v>2419</v>
      </c>
      <c r="B211" s="95" t="s">
        <v>1240</v>
      </c>
      <c r="C211" s="96">
        <v>3293</v>
      </c>
      <c r="D211" s="95" t="s">
        <v>1242</v>
      </c>
      <c r="E211" s="116" t="str">
        <f>VLOOKUP($C211,'2022-23 School Level AAFTE'!$C:$X,8,FALSE)</f>
        <v>Yes</v>
      </c>
      <c r="F211" s="103">
        <f>VLOOKUP($C211,'2022-23 School Level AAFTE'!$C:$I,7,FALSE)</f>
        <v>425.5</v>
      </c>
      <c r="G211" s="106">
        <f>IFERROR(IF(E211= "yes",VLOOKUP(C211,Summary!$B:$I,5,0),0),0)</f>
        <v>0</v>
      </c>
      <c r="H211" s="105">
        <f t="shared" si="51"/>
        <v>425.5</v>
      </c>
      <c r="I211" s="168">
        <f>VLOOKUP($A211,'2023-24 Salary &amp; Benefits'!$A:$I,3,FALSE)</f>
        <v>1</v>
      </c>
      <c r="J211" s="168">
        <f>VLOOKUP($A211,'2023-24 Salary &amp; Benefits'!$A:$I,4,FALSE)</f>
        <v>1</v>
      </c>
      <c r="K211" s="155">
        <f t="shared" si="54"/>
        <v>425.5</v>
      </c>
      <c r="L211" s="154">
        <f t="shared" si="55"/>
        <v>1.248</v>
      </c>
      <c r="M211" s="156">
        <f>'2023-24 Salary &amp; Benefits'!$E$6</f>
        <v>72728</v>
      </c>
      <c r="N211" s="156">
        <f>'2023-24 Salary &amp; Benefits'!$F$6</f>
        <v>75419</v>
      </c>
      <c r="O211" s="9">
        <f t="shared" si="56"/>
        <v>90764.54</v>
      </c>
      <c r="P211" s="9">
        <f t="shared" si="57"/>
        <v>3358.3700000000099</v>
      </c>
      <c r="Q211" s="9">
        <f>'2023-24 Salary &amp; Benefits'!G$6</f>
        <v>13464</v>
      </c>
      <c r="R211" s="157">
        <f>'2023-24 Salary &amp; Benefits'!H$6</f>
        <v>0.1797</v>
      </c>
      <c r="S211" s="157">
        <f>'2023-24 Salary &amp; Benefits'!I$6</f>
        <v>0.17330000000000001</v>
      </c>
      <c r="T211" s="9">
        <f t="shared" si="58"/>
        <v>33695.47</v>
      </c>
      <c r="U211" s="9">
        <f t="shared" si="59"/>
        <v>1568.72</v>
      </c>
      <c r="V211" s="9">
        <f t="shared" si="60"/>
        <v>271.86</v>
      </c>
      <c r="W211" s="9">
        <f t="shared" si="53"/>
        <v>1840.58</v>
      </c>
      <c r="X211" s="22">
        <f t="shared" si="52"/>
        <v>129658.96</v>
      </c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s="21" customFormat="1">
      <c r="A212" s="83" t="s">
        <v>2419</v>
      </c>
      <c r="B212" s="95" t="s">
        <v>1240</v>
      </c>
      <c r="C212" s="96">
        <v>2800</v>
      </c>
      <c r="D212" s="95" t="s">
        <v>1241</v>
      </c>
      <c r="E212" s="116" t="str">
        <f>VLOOKUP($C212,'2022-23 School Level AAFTE'!$C:$X,8,FALSE)</f>
        <v>Yes</v>
      </c>
      <c r="F212" s="103">
        <f>VLOOKUP($C212,'2022-23 School Level AAFTE'!$C:$I,7,FALSE)</f>
        <v>297.95999999999998</v>
      </c>
      <c r="G212" s="106">
        <f>IFERROR(IF(E212= "yes",VLOOKUP(C212,Summary!$B:$I,5,0),0),0)</f>
        <v>0</v>
      </c>
      <c r="H212" s="105">
        <f t="shared" si="51"/>
        <v>297.95999999999998</v>
      </c>
      <c r="I212" s="168">
        <f>VLOOKUP($A212,'2023-24 Salary &amp; Benefits'!$A:$I,3,FALSE)</f>
        <v>1</v>
      </c>
      <c r="J212" s="168">
        <f>VLOOKUP($A212,'2023-24 Salary &amp; Benefits'!$A:$I,4,FALSE)</f>
        <v>1</v>
      </c>
      <c r="K212" s="155">
        <f t="shared" si="54"/>
        <v>297.95999999999998</v>
      </c>
      <c r="L212" s="154">
        <f t="shared" si="55"/>
        <v>0.874</v>
      </c>
      <c r="M212" s="156">
        <f>'2023-24 Salary &amp; Benefits'!$E$6</f>
        <v>72728</v>
      </c>
      <c r="N212" s="156">
        <f>'2023-24 Salary &amp; Benefits'!$F$6</f>
        <v>75419</v>
      </c>
      <c r="O212" s="9">
        <f t="shared" si="56"/>
        <v>63564.27</v>
      </c>
      <c r="P212" s="9">
        <f t="shared" si="57"/>
        <v>2351.9400000000096</v>
      </c>
      <c r="Q212" s="9">
        <f>'2023-24 Salary &amp; Benefits'!G$6</f>
        <v>13464</v>
      </c>
      <c r="R212" s="157">
        <f>'2023-24 Salary &amp; Benefits'!H$6</f>
        <v>0.1797</v>
      </c>
      <c r="S212" s="157">
        <f>'2023-24 Salary &amp; Benefits'!I$6</f>
        <v>0.17330000000000001</v>
      </c>
      <c r="T212" s="9">
        <f t="shared" si="58"/>
        <v>23597.63</v>
      </c>
      <c r="U212" s="9">
        <f t="shared" si="59"/>
        <v>1098.5999999999999</v>
      </c>
      <c r="V212" s="9">
        <f t="shared" si="60"/>
        <v>190.39</v>
      </c>
      <c r="W212" s="9">
        <f t="shared" si="53"/>
        <v>1288.9899999999998</v>
      </c>
      <c r="X212" s="22">
        <f t="shared" si="52"/>
        <v>90802.83</v>
      </c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s="21" customFormat="1">
      <c r="A213" s="83" t="s">
        <v>2419</v>
      </c>
      <c r="B213" s="95" t="s">
        <v>1240</v>
      </c>
      <c r="C213" s="96">
        <v>4223</v>
      </c>
      <c r="D213" s="95" t="s">
        <v>1243</v>
      </c>
      <c r="E213" s="116" t="str">
        <f>VLOOKUP($C213,'2022-23 School Level AAFTE'!$C:$X,8,FALSE)</f>
        <v>Yes</v>
      </c>
      <c r="F213" s="103">
        <f>VLOOKUP($C213,'2022-23 School Level AAFTE'!$C:$I,7,FALSE)</f>
        <v>240.71</v>
      </c>
      <c r="G213" s="106">
        <f>IFERROR(IF(E213= "yes",VLOOKUP(C213,Summary!$B:$I,5,0),0),0)</f>
        <v>0</v>
      </c>
      <c r="H213" s="104">
        <f t="shared" si="51"/>
        <v>240.71</v>
      </c>
      <c r="I213" s="168">
        <f>VLOOKUP($A213,'2023-24 Salary &amp; Benefits'!$A:$I,3,FALSE)</f>
        <v>1</v>
      </c>
      <c r="J213" s="168">
        <f>VLOOKUP($A213,'2023-24 Salary &amp; Benefits'!$A:$I,4,FALSE)</f>
        <v>1</v>
      </c>
      <c r="K213" s="155">
        <f t="shared" si="54"/>
        <v>240.71</v>
      </c>
      <c r="L213" s="154">
        <f t="shared" si="55"/>
        <v>0.70599999999999996</v>
      </c>
      <c r="M213" s="156">
        <f>'2023-24 Salary &amp; Benefits'!$E$6</f>
        <v>72728</v>
      </c>
      <c r="N213" s="156">
        <f>'2023-24 Salary &amp; Benefits'!$F$6</f>
        <v>75419</v>
      </c>
      <c r="O213" s="9">
        <f t="shared" si="56"/>
        <v>51345.97</v>
      </c>
      <c r="P213" s="9">
        <f t="shared" si="57"/>
        <v>1899.8399999999965</v>
      </c>
      <c r="Q213" s="9">
        <f>'2023-24 Salary &amp; Benefits'!G$6</f>
        <v>13464</v>
      </c>
      <c r="R213" s="157">
        <f>'2023-24 Salary &amp; Benefits'!H$6</f>
        <v>0.1797</v>
      </c>
      <c r="S213" s="157">
        <f>'2023-24 Salary &amp; Benefits'!I$6</f>
        <v>0.17330000000000001</v>
      </c>
      <c r="T213" s="9">
        <f t="shared" si="58"/>
        <v>19061.7</v>
      </c>
      <c r="U213" s="9">
        <f t="shared" si="59"/>
        <v>887.43</v>
      </c>
      <c r="V213" s="9">
        <f t="shared" si="60"/>
        <v>153.79</v>
      </c>
      <c r="W213" s="9">
        <f t="shared" si="53"/>
        <v>1041.22</v>
      </c>
      <c r="X213" s="22">
        <f t="shared" si="52"/>
        <v>73348.73</v>
      </c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s="21" customFormat="1">
      <c r="A214" s="83" t="s">
        <v>2297</v>
      </c>
      <c r="B214" s="95" t="s">
        <v>337</v>
      </c>
      <c r="C214" s="96">
        <v>1900</v>
      </c>
      <c r="D214" s="95" t="s">
        <v>338</v>
      </c>
      <c r="E214" s="116" t="str">
        <f>VLOOKUP($C214,'2022-23 School Level AAFTE'!$C:$X,8,FALSE)</f>
        <v>Yes</v>
      </c>
      <c r="F214" s="103">
        <f>VLOOKUP($C214,'2022-23 School Level AAFTE'!$C:$I,7,FALSE)</f>
        <v>29.71</v>
      </c>
      <c r="G214" s="106">
        <f>IFERROR(IF(E214= "yes",VLOOKUP(C214,Summary!$B:$I,5,0),0),0)</f>
        <v>0</v>
      </c>
      <c r="H214" s="104">
        <f t="shared" si="51"/>
        <v>29.71</v>
      </c>
      <c r="I214" s="168">
        <f>VLOOKUP($A214,'2023-24 Salary &amp; Benefits'!$A:$I,3,FALSE)</f>
        <v>1</v>
      </c>
      <c r="J214" s="168">
        <f>VLOOKUP($A214,'2023-24 Salary &amp; Benefits'!$A:$I,4,FALSE)</f>
        <v>1</v>
      </c>
      <c r="K214" s="155">
        <f t="shared" si="54"/>
        <v>29.71</v>
      </c>
      <c r="L214" s="154">
        <f t="shared" si="55"/>
        <v>8.6999999999999994E-2</v>
      </c>
      <c r="M214" s="156">
        <f>'2023-24 Salary &amp; Benefits'!$E$6</f>
        <v>72728</v>
      </c>
      <c r="N214" s="156">
        <f>'2023-24 Salary &amp; Benefits'!$F$6</f>
        <v>75419</v>
      </c>
      <c r="O214" s="9">
        <f t="shared" si="56"/>
        <v>6327.34</v>
      </c>
      <c r="P214" s="9">
        <f t="shared" si="57"/>
        <v>234.10999999999967</v>
      </c>
      <c r="Q214" s="9">
        <f>'2023-24 Salary &amp; Benefits'!G$6</f>
        <v>13464</v>
      </c>
      <c r="R214" s="157">
        <f>'2023-24 Salary &amp; Benefits'!H$6</f>
        <v>0.1797</v>
      </c>
      <c r="S214" s="157">
        <f>'2023-24 Salary &amp; Benefits'!I$6</f>
        <v>0.17330000000000001</v>
      </c>
      <c r="T214" s="9">
        <f t="shared" si="58"/>
        <v>2348.96</v>
      </c>
      <c r="U214" s="9">
        <f t="shared" si="59"/>
        <v>109.36</v>
      </c>
      <c r="V214" s="9">
        <f t="shared" si="60"/>
        <v>18.95</v>
      </c>
      <c r="W214" s="9">
        <f t="shared" si="53"/>
        <v>128.31</v>
      </c>
      <c r="X214" s="22">
        <f t="shared" si="52"/>
        <v>9038.7199999999993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s="21" customFormat="1">
      <c r="A215" s="83" t="s">
        <v>2297</v>
      </c>
      <c r="B215" s="95" t="s">
        <v>337</v>
      </c>
      <c r="C215" s="96">
        <v>2562</v>
      </c>
      <c r="D215" s="95" t="s">
        <v>339</v>
      </c>
      <c r="E215" s="116" t="str">
        <f>VLOOKUP($C215,'2022-23 School Level AAFTE'!$C:$X,8,FALSE)</f>
        <v>Yes</v>
      </c>
      <c r="F215" s="103">
        <f>VLOOKUP($C215,'2022-23 School Level AAFTE'!$C:$I,7,FALSE)</f>
        <v>311.14</v>
      </c>
      <c r="G215" s="106">
        <f>IFERROR(IF(E215= "yes",VLOOKUP(C215,Summary!$B:$I,5,0),0),0)</f>
        <v>0</v>
      </c>
      <c r="H215" s="104">
        <f t="shared" si="51"/>
        <v>311.14</v>
      </c>
      <c r="I215" s="168">
        <f>VLOOKUP($A215,'2023-24 Salary &amp; Benefits'!$A:$I,3,FALSE)</f>
        <v>1</v>
      </c>
      <c r="J215" s="168">
        <f>VLOOKUP($A215,'2023-24 Salary &amp; Benefits'!$A:$I,4,FALSE)</f>
        <v>1</v>
      </c>
      <c r="K215" s="155">
        <f t="shared" si="54"/>
        <v>311.14</v>
      </c>
      <c r="L215" s="154">
        <f t="shared" si="55"/>
        <v>0.91300000000000003</v>
      </c>
      <c r="M215" s="156">
        <f>'2023-24 Salary &amp; Benefits'!$E$6</f>
        <v>72728</v>
      </c>
      <c r="N215" s="156">
        <f>'2023-24 Salary &amp; Benefits'!$F$6</f>
        <v>75419</v>
      </c>
      <c r="O215" s="9">
        <f t="shared" si="56"/>
        <v>66400.66</v>
      </c>
      <c r="P215" s="9">
        <f t="shared" si="57"/>
        <v>2456.8899999999994</v>
      </c>
      <c r="Q215" s="9">
        <f>'2023-24 Salary &amp; Benefits'!G$6</f>
        <v>13464</v>
      </c>
      <c r="R215" s="157">
        <f>'2023-24 Salary &amp; Benefits'!H$6</f>
        <v>0.1797</v>
      </c>
      <c r="S215" s="157">
        <f>'2023-24 Salary &amp; Benefits'!I$6</f>
        <v>0.17330000000000001</v>
      </c>
      <c r="T215" s="9">
        <f t="shared" si="58"/>
        <v>24650.61</v>
      </c>
      <c r="U215" s="9">
        <f t="shared" si="59"/>
        <v>1147.6300000000001</v>
      </c>
      <c r="V215" s="9">
        <f t="shared" si="60"/>
        <v>198.88</v>
      </c>
      <c r="W215" s="9">
        <f t="shared" si="53"/>
        <v>1346.5100000000002</v>
      </c>
      <c r="X215" s="22">
        <f t="shared" si="52"/>
        <v>94854.67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s="21" customFormat="1">
      <c r="A216" s="83" t="s">
        <v>2297</v>
      </c>
      <c r="B216" s="95" t="s">
        <v>337</v>
      </c>
      <c r="C216" s="96">
        <v>2788</v>
      </c>
      <c r="D216" s="95" t="s">
        <v>340</v>
      </c>
      <c r="E216" s="116" t="str">
        <f>VLOOKUP($C216,'2022-23 School Level AAFTE'!$C:$X,8,FALSE)</f>
        <v>Yes</v>
      </c>
      <c r="F216" s="103">
        <f>VLOOKUP($C216,'2022-23 School Level AAFTE'!$C:$I,7,FALSE)</f>
        <v>231.22</v>
      </c>
      <c r="G216" s="106">
        <f>IFERROR(IF(E216= "yes",VLOOKUP(C216,Summary!$B:$I,5,0),0),0)</f>
        <v>0</v>
      </c>
      <c r="H216" s="105">
        <f t="shared" si="51"/>
        <v>231.22</v>
      </c>
      <c r="I216" s="168">
        <f>VLOOKUP($A216,'2023-24 Salary &amp; Benefits'!$A:$I,3,FALSE)</f>
        <v>1</v>
      </c>
      <c r="J216" s="168">
        <f>VLOOKUP($A216,'2023-24 Salary &amp; Benefits'!$A:$I,4,FALSE)</f>
        <v>1</v>
      </c>
      <c r="K216" s="155">
        <f t="shared" si="54"/>
        <v>231.22</v>
      </c>
      <c r="L216" s="154">
        <f t="shared" si="55"/>
        <v>0.67800000000000005</v>
      </c>
      <c r="M216" s="156">
        <f>'2023-24 Salary &amp; Benefits'!$E$6</f>
        <v>72728</v>
      </c>
      <c r="N216" s="156">
        <f>'2023-24 Salary &amp; Benefits'!$F$6</f>
        <v>75419</v>
      </c>
      <c r="O216" s="9">
        <f t="shared" si="56"/>
        <v>49309.58</v>
      </c>
      <c r="P216" s="9">
        <f t="shared" si="57"/>
        <v>1824.5</v>
      </c>
      <c r="Q216" s="9">
        <f>'2023-24 Salary &amp; Benefits'!G$6</f>
        <v>13464</v>
      </c>
      <c r="R216" s="157">
        <f>'2023-24 Salary &amp; Benefits'!H$6</f>
        <v>0.1797</v>
      </c>
      <c r="S216" s="157">
        <f>'2023-24 Salary &amp; Benefits'!I$6</f>
        <v>0.17330000000000001</v>
      </c>
      <c r="T216" s="9">
        <f t="shared" si="58"/>
        <v>18305.71</v>
      </c>
      <c r="U216" s="9">
        <f t="shared" si="59"/>
        <v>852.23</v>
      </c>
      <c r="V216" s="9">
        <f t="shared" si="60"/>
        <v>147.69</v>
      </c>
      <c r="W216" s="9">
        <f t="shared" si="53"/>
        <v>999.92000000000007</v>
      </c>
      <c r="X216" s="22">
        <f t="shared" si="52"/>
        <v>70439.710000000006</v>
      </c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s="21" customFormat="1">
      <c r="A217" s="83" t="s">
        <v>2297</v>
      </c>
      <c r="B217" s="95" t="s">
        <v>337</v>
      </c>
      <c r="C217" s="96">
        <v>4213</v>
      </c>
      <c r="D217" s="95" t="s">
        <v>341</v>
      </c>
      <c r="E217" s="116" t="str">
        <f>VLOOKUP($C217,'2022-23 School Level AAFTE'!$C:$X,8,FALSE)</f>
        <v>Yes</v>
      </c>
      <c r="F217" s="103">
        <f>VLOOKUP($C217,'2022-23 School Level AAFTE'!$C:$I,7,FALSE)</f>
        <v>180.71</v>
      </c>
      <c r="G217" s="106">
        <f>IFERROR(IF(E217= "yes",VLOOKUP(C217,Summary!$B:$I,5,0),0),0)</f>
        <v>0</v>
      </c>
      <c r="H217" s="105">
        <f t="shared" si="51"/>
        <v>180.71</v>
      </c>
      <c r="I217" s="168">
        <f>VLOOKUP($A217,'2023-24 Salary &amp; Benefits'!$A:$I,3,FALSE)</f>
        <v>1</v>
      </c>
      <c r="J217" s="168">
        <f>VLOOKUP($A217,'2023-24 Salary &amp; Benefits'!$A:$I,4,FALSE)</f>
        <v>1</v>
      </c>
      <c r="K217" s="155">
        <f t="shared" si="54"/>
        <v>180.71</v>
      </c>
      <c r="L217" s="154">
        <f t="shared" si="55"/>
        <v>0.53</v>
      </c>
      <c r="M217" s="156">
        <f>'2023-24 Salary &amp; Benefits'!$E$6</f>
        <v>72728</v>
      </c>
      <c r="N217" s="156">
        <f>'2023-24 Salary &amp; Benefits'!$F$6</f>
        <v>75419</v>
      </c>
      <c r="O217" s="9">
        <f t="shared" si="56"/>
        <v>38545.839999999997</v>
      </c>
      <c r="P217" s="9">
        <f t="shared" si="57"/>
        <v>1426.2300000000032</v>
      </c>
      <c r="Q217" s="9">
        <f>'2023-24 Salary &amp; Benefits'!G$6</f>
        <v>13464</v>
      </c>
      <c r="R217" s="157">
        <f>'2023-24 Salary &amp; Benefits'!H$6</f>
        <v>0.1797</v>
      </c>
      <c r="S217" s="157">
        <f>'2023-24 Salary &amp; Benefits'!I$6</f>
        <v>0.17330000000000001</v>
      </c>
      <c r="T217" s="9">
        <f t="shared" si="58"/>
        <v>14309.77</v>
      </c>
      <c r="U217" s="9">
        <f t="shared" si="59"/>
        <v>666.2</v>
      </c>
      <c r="V217" s="9">
        <f t="shared" si="60"/>
        <v>115.45</v>
      </c>
      <c r="W217" s="9">
        <f t="shared" si="53"/>
        <v>781.65000000000009</v>
      </c>
      <c r="X217" s="22">
        <f t="shared" si="52"/>
        <v>55063.490000000005</v>
      </c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s="21" customFormat="1">
      <c r="A218" s="83" t="s">
        <v>2339</v>
      </c>
      <c r="B218" s="95" t="s">
        <v>532</v>
      </c>
      <c r="C218" s="96">
        <v>2836</v>
      </c>
      <c r="D218" s="95" t="s">
        <v>533</v>
      </c>
      <c r="E218" s="116" t="str">
        <f>VLOOKUP($C218,'2022-23 School Level AAFTE'!$C:$X,8,FALSE)</f>
        <v>Yes</v>
      </c>
      <c r="F218" s="103">
        <f>VLOOKUP($C218,'2022-23 School Level AAFTE'!$C:$I,7,FALSE)</f>
        <v>75.069999999999993</v>
      </c>
      <c r="G218" s="106">
        <f>IFERROR(IF(E218= "yes",VLOOKUP(C218,Summary!$B:$I,5,0),0),0)</f>
        <v>0</v>
      </c>
      <c r="H218" s="104">
        <f t="shared" si="51"/>
        <v>75.069999999999993</v>
      </c>
      <c r="I218" s="168">
        <f>VLOOKUP($A218,'2023-24 Salary &amp; Benefits'!$A:$I,3,FALSE)</f>
        <v>1</v>
      </c>
      <c r="J218" s="168">
        <f>VLOOKUP($A218,'2023-24 Salary &amp; Benefits'!$A:$I,4,FALSE)</f>
        <v>1</v>
      </c>
      <c r="K218" s="155">
        <f t="shared" si="54"/>
        <v>75.069999999999993</v>
      </c>
      <c r="L218" s="154">
        <f t="shared" si="55"/>
        <v>0.22</v>
      </c>
      <c r="M218" s="156">
        <f>'2023-24 Salary &amp; Benefits'!$E$6</f>
        <v>72728</v>
      </c>
      <c r="N218" s="156">
        <f>'2023-24 Salary &amp; Benefits'!$F$6</f>
        <v>75419</v>
      </c>
      <c r="O218" s="9">
        <f t="shared" si="56"/>
        <v>16000.16</v>
      </c>
      <c r="P218" s="9">
        <f t="shared" si="57"/>
        <v>592.02000000000044</v>
      </c>
      <c r="Q218" s="9">
        <f>'2023-24 Salary &amp; Benefits'!G$6</f>
        <v>13464</v>
      </c>
      <c r="R218" s="157">
        <f>'2023-24 Salary &amp; Benefits'!H$6</f>
        <v>0.1797</v>
      </c>
      <c r="S218" s="157">
        <f>'2023-24 Salary &amp; Benefits'!I$6</f>
        <v>0.17330000000000001</v>
      </c>
      <c r="T218" s="9">
        <f t="shared" si="58"/>
        <v>5939.91</v>
      </c>
      <c r="U218" s="9">
        <f t="shared" si="59"/>
        <v>276.54000000000002</v>
      </c>
      <c r="V218" s="9">
        <f t="shared" si="60"/>
        <v>47.92</v>
      </c>
      <c r="W218" s="9">
        <f t="shared" si="53"/>
        <v>324.46000000000004</v>
      </c>
      <c r="X218" s="22">
        <f t="shared" si="52"/>
        <v>22856.55</v>
      </c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s="21" customFormat="1">
      <c r="A219" s="83" t="s">
        <v>2456</v>
      </c>
      <c r="B219" s="95" t="s">
        <v>1544</v>
      </c>
      <c r="C219" s="96">
        <v>3603</v>
      </c>
      <c r="D219" s="95" t="s">
        <v>1550</v>
      </c>
      <c r="E219" s="116" t="str">
        <f>VLOOKUP($C219,'2022-23 School Level AAFTE'!$C:$X,8,FALSE)</f>
        <v>Yes</v>
      </c>
      <c r="F219" s="103">
        <f>VLOOKUP($C219,'2022-23 School Level AAFTE'!$C:$I,7,FALSE)</f>
        <v>394.86</v>
      </c>
      <c r="G219" s="106">
        <f>IFERROR(IF(E219= "yes",VLOOKUP(C219,Summary!$B:$I,5,0),0),0)</f>
        <v>0</v>
      </c>
      <c r="H219" s="104">
        <f t="shared" si="51"/>
        <v>394.86</v>
      </c>
      <c r="I219" s="168">
        <f>VLOOKUP($A219,'2023-24 Salary &amp; Benefits'!$A:$I,3,FALSE)</f>
        <v>1.1350000000000002</v>
      </c>
      <c r="J219" s="168">
        <f>VLOOKUP($A219,'2023-24 Salary &amp; Benefits'!$A:$I,4,FALSE)</f>
        <v>1.1350000000000002</v>
      </c>
      <c r="K219" s="155">
        <f t="shared" si="54"/>
        <v>394.86</v>
      </c>
      <c r="L219" s="154">
        <f t="shared" si="55"/>
        <v>1.1579999999999999</v>
      </c>
      <c r="M219" s="156">
        <f>'2023-24 Salary &amp; Benefits'!$E$6</f>
        <v>72728</v>
      </c>
      <c r="N219" s="156">
        <f>'2023-24 Salary &amp; Benefits'!$F$6</f>
        <v>75419</v>
      </c>
      <c r="O219" s="9">
        <f t="shared" si="56"/>
        <v>95588.59</v>
      </c>
      <c r="P219" s="9">
        <f t="shared" si="57"/>
        <v>3536.8600000000006</v>
      </c>
      <c r="Q219" s="9">
        <f>'2023-24 Salary &amp; Benefits'!G$6</f>
        <v>13464</v>
      </c>
      <c r="R219" s="157">
        <f>'2023-24 Salary &amp; Benefits'!H$6</f>
        <v>0.1797</v>
      </c>
      <c r="S219" s="157">
        <f>'2023-24 Salary &amp; Benefits'!I$6</f>
        <v>0.17330000000000001</v>
      </c>
      <c r="T219" s="9">
        <f t="shared" si="58"/>
        <v>33381.519999999997</v>
      </c>
      <c r="U219" s="9">
        <f t="shared" si="59"/>
        <v>1652.09</v>
      </c>
      <c r="V219" s="9">
        <f t="shared" si="60"/>
        <v>286.31</v>
      </c>
      <c r="W219" s="9">
        <f t="shared" si="53"/>
        <v>1938.3999999999999</v>
      </c>
      <c r="X219" s="22">
        <f t="shared" si="52"/>
        <v>134445.36999999997</v>
      </c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s="21" customFormat="1">
      <c r="A220" s="83" t="s">
        <v>2456</v>
      </c>
      <c r="B220" s="95" t="s">
        <v>1544</v>
      </c>
      <c r="C220" s="96">
        <v>4412</v>
      </c>
      <c r="D220" s="95" t="s">
        <v>1551</v>
      </c>
      <c r="E220" s="116" t="str">
        <f>VLOOKUP($C220,'2022-23 School Level AAFTE'!$C:$X,8,FALSE)</f>
        <v>No</v>
      </c>
      <c r="F220" s="103">
        <f>VLOOKUP($C220,'2022-23 School Level AAFTE'!$C:$I,7,FALSE)</f>
        <v>409.29</v>
      </c>
      <c r="G220" s="106">
        <f>IFERROR(IF(E220= "yes",VLOOKUP(C220,Summary!$B:$I,5,0),0),0)</f>
        <v>0</v>
      </c>
      <c r="H220" s="104">
        <f t="shared" si="51"/>
        <v>0</v>
      </c>
      <c r="I220" s="168">
        <f>VLOOKUP($A220,'2023-24 Salary &amp; Benefits'!$A:$I,3,FALSE)</f>
        <v>1.1350000000000002</v>
      </c>
      <c r="J220" s="168">
        <f>VLOOKUP($A220,'2023-24 Salary &amp; Benefits'!$A:$I,4,FALSE)</f>
        <v>1.1350000000000002</v>
      </c>
      <c r="K220" s="155">
        <f t="shared" si="54"/>
        <v>0</v>
      </c>
      <c r="L220" s="154">
        <f t="shared" si="55"/>
        <v>0</v>
      </c>
      <c r="M220" s="156">
        <f>'2023-24 Salary &amp; Benefits'!$E$6</f>
        <v>72728</v>
      </c>
      <c r="N220" s="156">
        <f>'2023-24 Salary &amp; Benefits'!$F$6</f>
        <v>75419</v>
      </c>
      <c r="O220" s="9">
        <f t="shared" si="56"/>
        <v>0</v>
      </c>
      <c r="P220" s="9">
        <f t="shared" si="57"/>
        <v>0</v>
      </c>
      <c r="Q220" s="9">
        <f>'2023-24 Salary &amp; Benefits'!G$6</f>
        <v>13464</v>
      </c>
      <c r="R220" s="157">
        <f>'2023-24 Salary &amp; Benefits'!H$6</f>
        <v>0.1797</v>
      </c>
      <c r="S220" s="157">
        <f>'2023-24 Salary &amp; Benefits'!I$6</f>
        <v>0.17330000000000001</v>
      </c>
      <c r="T220" s="9">
        <f t="shared" si="58"/>
        <v>0</v>
      </c>
      <c r="U220" s="9">
        <f t="shared" si="59"/>
        <v>0</v>
      </c>
      <c r="V220" s="9">
        <f t="shared" si="60"/>
        <v>0</v>
      </c>
      <c r="W220" s="9">
        <f t="shared" si="53"/>
        <v>0</v>
      </c>
      <c r="X220" s="22">
        <f t="shared" si="52"/>
        <v>0</v>
      </c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s="21" customFormat="1">
      <c r="A221" s="83" t="s">
        <v>2456</v>
      </c>
      <c r="B221" s="95" t="s">
        <v>1544</v>
      </c>
      <c r="C221" s="94">
        <v>2362</v>
      </c>
      <c r="D221" s="93" t="s">
        <v>1546</v>
      </c>
      <c r="E221" s="116" t="str">
        <f>VLOOKUP($C221,'2022-23 School Level AAFTE'!$C:$X,8,FALSE)</f>
        <v>Yes</v>
      </c>
      <c r="F221" s="103">
        <f>VLOOKUP($C221,'2022-23 School Level AAFTE'!$C:$I,7,FALSE)</f>
        <v>1082.77</v>
      </c>
      <c r="G221" s="106">
        <f>IFERROR(IF(E221= "yes",VLOOKUP(C221,Summary!$B:$I,5,0),0),0)</f>
        <v>0</v>
      </c>
      <c r="H221" s="104">
        <f t="shared" si="51"/>
        <v>1082.77</v>
      </c>
      <c r="I221" s="168">
        <f>VLOOKUP($A221,'2023-24 Salary &amp; Benefits'!$A:$I,3,FALSE)</f>
        <v>1.1350000000000002</v>
      </c>
      <c r="J221" s="168">
        <f>VLOOKUP($A221,'2023-24 Salary &amp; Benefits'!$A:$I,4,FALSE)</f>
        <v>1.1350000000000002</v>
      </c>
      <c r="K221" s="155">
        <f t="shared" si="54"/>
        <v>1082.77</v>
      </c>
      <c r="L221" s="154">
        <f t="shared" si="55"/>
        <v>3.1760000000000002</v>
      </c>
      <c r="M221" s="156">
        <f>'2023-24 Salary &amp; Benefits'!$E$6</f>
        <v>72728</v>
      </c>
      <c r="N221" s="156">
        <f>'2023-24 Salary &amp; Benefits'!$F$6</f>
        <v>75419</v>
      </c>
      <c r="O221" s="9">
        <f t="shared" si="56"/>
        <v>262166.99</v>
      </c>
      <c r="P221" s="9">
        <f t="shared" si="57"/>
        <v>9700.4000000000233</v>
      </c>
      <c r="Q221" s="9">
        <f>'2023-24 Salary &amp; Benefits'!G$6</f>
        <v>13464</v>
      </c>
      <c r="R221" s="157">
        <f>'2023-24 Salary &amp; Benefits'!H$6</f>
        <v>0.1797</v>
      </c>
      <c r="S221" s="157">
        <f>'2023-24 Salary &amp; Benefits'!I$6</f>
        <v>0.17330000000000001</v>
      </c>
      <c r="T221" s="9">
        <f t="shared" si="58"/>
        <v>91554.15</v>
      </c>
      <c r="U221" s="9">
        <f t="shared" si="59"/>
        <v>4531.12</v>
      </c>
      <c r="V221" s="9">
        <f t="shared" si="60"/>
        <v>785.24</v>
      </c>
      <c r="W221" s="9">
        <f t="shared" si="53"/>
        <v>5316.36</v>
      </c>
      <c r="X221" s="22">
        <f t="shared" si="52"/>
        <v>368737.9</v>
      </c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s="21" customFormat="1">
      <c r="A222" s="83" t="s">
        <v>2456</v>
      </c>
      <c r="B222" s="95" t="s">
        <v>1544</v>
      </c>
      <c r="C222" s="96">
        <v>1928</v>
      </c>
      <c r="D222" s="95" t="s">
        <v>1545</v>
      </c>
      <c r="E222" s="116" t="str">
        <f>VLOOKUP($C222,'2022-23 School Level AAFTE'!$C:$X,8,FALSE)</f>
        <v>Yes</v>
      </c>
      <c r="F222" s="103">
        <f>VLOOKUP($C222,'2022-23 School Level AAFTE'!$C:$I,7,FALSE)</f>
        <v>13.92</v>
      </c>
      <c r="G222" s="106">
        <f>IFERROR(IF(E222= "yes",VLOOKUP(C222,Summary!$B:$I,5,0),0),0)</f>
        <v>0</v>
      </c>
      <c r="H222" s="104">
        <f t="shared" si="51"/>
        <v>13.92</v>
      </c>
      <c r="I222" s="168">
        <f>VLOOKUP($A222,'2023-24 Salary &amp; Benefits'!$A:$I,3,FALSE)</f>
        <v>1.1350000000000002</v>
      </c>
      <c r="J222" s="168">
        <f>VLOOKUP($A222,'2023-24 Salary &amp; Benefits'!$A:$I,4,FALSE)</f>
        <v>1.1350000000000002</v>
      </c>
      <c r="K222" s="155">
        <f t="shared" si="54"/>
        <v>13.92</v>
      </c>
      <c r="L222" s="154">
        <f t="shared" si="55"/>
        <v>4.1000000000000002E-2</v>
      </c>
      <c r="M222" s="156">
        <f>'2023-24 Salary &amp; Benefits'!$E$6</f>
        <v>72728</v>
      </c>
      <c r="N222" s="156">
        <f>'2023-24 Salary &amp; Benefits'!$F$6</f>
        <v>75419</v>
      </c>
      <c r="O222" s="9">
        <f t="shared" si="56"/>
        <v>3384.4</v>
      </c>
      <c r="P222" s="9">
        <f t="shared" si="57"/>
        <v>125.2199999999998</v>
      </c>
      <c r="Q222" s="9">
        <f>'2023-24 Salary &amp; Benefits'!G$6</f>
        <v>13464</v>
      </c>
      <c r="R222" s="157">
        <f>'2023-24 Salary &amp; Benefits'!H$6</f>
        <v>0.1797</v>
      </c>
      <c r="S222" s="157">
        <f>'2023-24 Salary &amp; Benefits'!I$6</f>
        <v>0.17330000000000001</v>
      </c>
      <c r="T222" s="9">
        <f t="shared" si="58"/>
        <v>1181.9000000000001</v>
      </c>
      <c r="U222" s="9">
        <f t="shared" si="59"/>
        <v>58.49</v>
      </c>
      <c r="V222" s="9">
        <f t="shared" si="60"/>
        <v>10.14</v>
      </c>
      <c r="W222" s="9">
        <f t="shared" si="53"/>
        <v>68.63</v>
      </c>
      <c r="X222" s="22">
        <f t="shared" si="52"/>
        <v>4760.1500000000005</v>
      </c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s="21" customFormat="1">
      <c r="A223" s="83" t="s">
        <v>2456</v>
      </c>
      <c r="B223" s="95" t="s">
        <v>1544</v>
      </c>
      <c r="C223" s="96">
        <v>2379</v>
      </c>
      <c r="D223" s="95" t="s">
        <v>1547</v>
      </c>
      <c r="E223" s="116" t="str">
        <f>VLOOKUP($C223,'2022-23 School Level AAFTE'!$C:$X,8,FALSE)</f>
        <v>No</v>
      </c>
      <c r="F223" s="103">
        <f>VLOOKUP($C223,'2022-23 School Level AAFTE'!$C:$I,7,FALSE)</f>
        <v>372.29</v>
      </c>
      <c r="G223" s="106">
        <f>IFERROR(IF(E223= "yes",VLOOKUP(C223,Summary!$B:$I,5,0),0),0)</f>
        <v>0</v>
      </c>
      <c r="H223" s="104">
        <f t="shared" si="51"/>
        <v>0</v>
      </c>
      <c r="I223" s="168">
        <f>VLOOKUP($A223,'2023-24 Salary &amp; Benefits'!$A:$I,3,FALSE)</f>
        <v>1.1350000000000002</v>
      </c>
      <c r="J223" s="168">
        <f>VLOOKUP($A223,'2023-24 Salary &amp; Benefits'!$A:$I,4,FALSE)</f>
        <v>1.1350000000000002</v>
      </c>
      <c r="K223" s="155">
        <f t="shared" si="54"/>
        <v>0</v>
      </c>
      <c r="L223" s="154">
        <f t="shared" si="55"/>
        <v>0</v>
      </c>
      <c r="M223" s="156">
        <f>'2023-24 Salary &amp; Benefits'!$E$6</f>
        <v>72728</v>
      </c>
      <c r="N223" s="156">
        <f>'2023-24 Salary &amp; Benefits'!$F$6</f>
        <v>75419</v>
      </c>
      <c r="O223" s="9">
        <f t="shared" si="56"/>
        <v>0</v>
      </c>
      <c r="P223" s="9">
        <f t="shared" si="57"/>
        <v>0</v>
      </c>
      <c r="Q223" s="9">
        <f>'2023-24 Salary &amp; Benefits'!G$6</f>
        <v>13464</v>
      </c>
      <c r="R223" s="157">
        <f>'2023-24 Salary &amp; Benefits'!H$6</f>
        <v>0.1797</v>
      </c>
      <c r="S223" s="157">
        <f>'2023-24 Salary &amp; Benefits'!I$6</f>
        <v>0.17330000000000001</v>
      </c>
      <c r="T223" s="9">
        <f t="shared" si="58"/>
        <v>0</v>
      </c>
      <c r="U223" s="9">
        <f t="shared" si="59"/>
        <v>0</v>
      </c>
      <c r="V223" s="9">
        <f t="shared" si="60"/>
        <v>0</v>
      </c>
      <c r="W223" s="9">
        <f t="shared" si="53"/>
        <v>0</v>
      </c>
      <c r="X223" s="22">
        <f t="shared" si="52"/>
        <v>0</v>
      </c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s="21" customFormat="1">
      <c r="A224" s="83" t="s">
        <v>2456</v>
      </c>
      <c r="B224" s="95" t="s">
        <v>1544</v>
      </c>
      <c r="C224" s="96">
        <v>3251</v>
      </c>
      <c r="D224" s="95" t="s">
        <v>1549</v>
      </c>
      <c r="E224" s="116" t="str">
        <f>VLOOKUP($C224,'2022-23 School Level AAFTE'!$C:$X,8,FALSE)</f>
        <v>Yes</v>
      </c>
      <c r="F224" s="103">
        <f>VLOOKUP($C224,'2022-23 School Level AAFTE'!$C:$I,7,FALSE)</f>
        <v>559.17999999999995</v>
      </c>
      <c r="G224" s="106">
        <f>IFERROR(IF(E224= "yes",VLOOKUP(C224,Summary!$B:$I,5,0),0),0)</f>
        <v>0</v>
      </c>
      <c r="H224" s="105">
        <f t="shared" si="51"/>
        <v>559.17999999999995</v>
      </c>
      <c r="I224" s="168">
        <f>VLOOKUP($A224,'2023-24 Salary &amp; Benefits'!$A:$I,3,FALSE)</f>
        <v>1.1350000000000002</v>
      </c>
      <c r="J224" s="168">
        <f>VLOOKUP($A224,'2023-24 Salary &amp; Benefits'!$A:$I,4,FALSE)</f>
        <v>1.1350000000000002</v>
      </c>
      <c r="K224" s="155">
        <f t="shared" si="54"/>
        <v>559.17999999999995</v>
      </c>
      <c r="L224" s="154">
        <f t="shared" si="55"/>
        <v>1.64</v>
      </c>
      <c r="M224" s="156">
        <f>'2023-24 Salary &amp; Benefits'!$E$6</f>
        <v>72728</v>
      </c>
      <c r="N224" s="156">
        <f>'2023-24 Salary &amp; Benefits'!$F$6</f>
        <v>75419</v>
      </c>
      <c r="O224" s="9">
        <f t="shared" si="56"/>
        <v>135375.9</v>
      </c>
      <c r="P224" s="9">
        <f t="shared" si="57"/>
        <v>5009.0299999999988</v>
      </c>
      <c r="Q224" s="9">
        <f>'2023-24 Salary &amp; Benefits'!G$6</f>
        <v>13464</v>
      </c>
      <c r="R224" s="157">
        <f>'2023-24 Salary &amp; Benefits'!H$6</f>
        <v>0.1797</v>
      </c>
      <c r="S224" s="157">
        <f>'2023-24 Salary &amp; Benefits'!I$6</f>
        <v>0.17330000000000001</v>
      </c>
      <c r="T224" s="9">
        <f t="shared" si="58"/>
        <v>47276.07</v>
      </c>
      <c r="U224" s="9">
        <f t="shared" si="59"/>
        <v>2339.75</v>
      </c>
      <c r="V224" s="9">
        <f t="shared" si="60"/>
        <v>405.48</v>
      </c>
      <c r="W224" s="9">
        <f t="shared" si="53"/>
        <v>2745.23</v>
      </c>
      <c r="X224" s="22">
        <f t="shared" si="52"/>
        <v>190406.23</v>
      </c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s="21" customFormat="1">
      <c r="A225" s="83" t="s">
        <v>2456</v>
      </c>
      <c r="B225" s="95" t="s">
        <v>1544</v>
      </c>
      <c r="C225" s="96">
        <v>5525</v>
      </c>
      <c r="D225" s="95" t="s">
        <v>3123</v>
      </c>
      <c r="E225" s="116" t="str">
        <f>VLOOKUP($C225,'2022-23 School Level AAFTE'!$C:$X,8,FALSE)</f>
        <v>Yes</v>
      </c>
      <c r="F225" s="103">
        <f>VLOOKUP($C225,'2022-23 School Level AAFTE'!$C:$I,7,FALSE)</f>
        <v>9.8600000000000012</v>
      </c>
      <c r="G225" s="106">
        <f>IFERROR(IF(E225= "yes",VLOOKUP(C225,Summary!$B:$I,5,0),0),0)</f>
        <v>0</v>
      </c>
      <c r="H225" s="104">
        <f t="shared" si="51"/>
        <v>9.8600000000000012</v>
      </c>
      <c r="I225" s="168">
        <f>VLOOKUP($A225,'2023-24 Salary &amp; Benefits'!$A:$I,3,FALSE)</f>
        <v>1.1350000000000002</v>
      </c>
      <c r="J225" s="168">
        <f>VLOOKUP($A225,'2023-24 Salary &amp; Benefits'!$A:$I,4,FALSE)</f>
        <v>1.1350000000000002</v>
      </c>
      <c r="K225" s="155">
        <f t="shared" si="54"/>
        <v>9.8600000000000012</v>
      </c>
      <c r="L225" s="154">
        <f t="shared" si="55"/>
        <v>2.9000000000000001E-2</v>
      </c>
      <c r="M225" s="156">
        <f>'2023-24 Salary &amp; Benefits'!$E$6</f>
        <v>72728</v>
      </c>
      <c r="N225" s="156">
        <f>'2023-24 Salary &amp; Benefits'!$F$6</f>
        <v>75419</v>
      </c>
      <c r="O225" s="9">
        <f t="shared" si="56"/>
        <v>2393.84</v>
      </c>
      <c r="P225" s="9">
        <f t="shared" si="57"/>
        <v>88.579999999999927</v>
      </c>
      <c r="Q225" s="9">
        <f>'2023-24 Salary &amp; Benefits'!G$6</f>
        <v>13464</v>
      </c>
      <c r="R225" s="157">
        <f>'2023-24 Salary &amp; Benefits'!H$6</f>
        <v>0.1797</v>
      </c>
      <c r="S225" s="157">
        <f>'2023-24 Salary &amp; Benefits'!I$6</f>
        <v>0.17330000000000001</v>
      </c>
      <c r="T225" s="9">
        <f t="shared" si="58"/>
        <v>835.98</v>
      </c>
      <c r="U225" s="9">
        <f t="shared" si="59"/>
        <v>41.37</v>
      </c>
      <c r="V225" s="9">
        <f t="shared" si="60"/>
        <v>7.17</v>
      </c>
      <c r="W225" s="9">
        <f t="shared" si="53"/>
        <v>48.54</v>
      </c>
      <c r="X225" s="22">
        <f t="shared" si="52"/>
        <v>3366.94</v>
      </c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s="21" customFormat="1">
      <c r="A226" s="83" t="s">
        <v>2456</v>
      </c>
      <c r="B226" s="95" t="s">
        <v>1544</v>
      </c>
      <c r="C226" s="96">
        <v>2946</v>
      </c>
      <c r="D226" s="95" t="s">
        <v>1548</v>
      </c>
      <c r="E226" s="116" t="str">
        <f>VLOOKUP($C226,'2022-23 School Level AAFTE'!$C:$X,8,FALSE)</f>
        <v>Yes</v>
      </c>
      <c r="F226" s="103">
        <f>VLOOKUP($C226,'2022-23 School Level AAFTE'!$C:$I,7,FALSE)</f>
        <v>404.71</v>
      </c>
      <c r="G226" s="106">
        <f>IFERROR(IF(E226= "yes",VLOOKUP(C226,Summary!$B:$I,5,0),0),0)</f>
        <v>0</v>
      </c>
      <c r="H226" s="104">
        <f t="shared" si="51"/>
        <v>404.71</v>
      </c>
      <c r="I226" s="168">
        <f>VLOOKUP($A226,'2023-24 Salary &amp; Benefits'!$A:$I,3,FALSE)</f>
        <v>1.1350000000000002</v>
      </c>
      <c r="J226" s="168">
        <f>VLOOKUP($A226,'2023-24 Salary &amp; Benefits'!$A:$I,4,FALSE)</f>
        <v>1.1350000000000002</v>
      </c>
      <c r="K226" s="155">
        <f t="shared" si="54"/>
        <v>404.71</v>
      </c>
      <c r="L226" s="154">
        <f t="shared" si="55"/>
        <v>1.1870000000000001</v>
      </c>
      <c r="M226" s="156">
        <f>'2023-24 Salary &amp; Benefits'!$E$6</f>
        <v>72728</v>
      </c>
      <c r="N226" s="156">
        <f>'2023-24 Salary &amp; Benefits'!$F$6</f>
        <v>75419</v>
      </c>
      <c r="O226" s="9">
        <f t="shared" si="56"/>
        <v>97982.43</v>
      </c>
      <c r="P226" s="9">
        <f t="shared" si="57"/>
        <v>3625.4400000000023</v>
      </c>
      <c r="Q226" s="9">
        <f>'2023-24 Salary &amp; Benefits'!G$6</f>
        <v>13464</v>
      </c>
      <c r="R226" s="157">
        <f>'2023-24 Salary &amp; Benefits'!H$6</f>
        <v>0.1797</v>
      </c>
      <c r="S226" s="157">
        <f>'2023-24 Salary &amp; Benefits'!I$6</f>
        <v>0.17330000000000001</v>
      </c>
      <c r="T226" s="9">
        <f t="shared" si="58"/>
        <v>34217.5</v>
      </c>
      <c r="U226" s="9">
        <f t="shared" si="59"/>
        <v>1693.46</v>
      </c>
      <c r="V226" s="9">
        <f t="shared" si="60"/>
        <v>293.48</v>
      </c>
      <c r="W226" s="9">
        <f t="shared" si="53"/>
        <v>1986.94</v>
      </c>
      <c r="X226" s="22">
        <f t="shared" si="52"/>
        <v>137812.31</v>
      </c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s="21" customFormat="1">
      <c r="A227" s="83" t="s">
        <v>2284</v>
      </c>
      <c r="B227" s="95" t="s">
        <v>253</v>
      </c>
      <c r="C227" s="96">
        <v>5702</v>
      </c>
      <c r="D227" s="95" t="s">
        <v>3329</v>
      </c>
      <c r="E227" s="116" t="str">
        <f>VLOOKUP($C227,'2022-23 School Level AAFTE'!$C:$X,8,FALSE)</f>
        <v>No</v>
      </c>
      <c r="F227" s="103">
        <f>VLOOKUP($C227,'2022-23 School Level AAFTE'!$C:$I,7,FALSE)</f>
        <v>178.56</v>
      </c>
      <c r="G227" s="106">
        <f>IFERROR(IF(E227= "yes",VLOOKUP(C227,Summary!$B:$I,5,0),0),0)</f>
        <v>0</v>
      </c>
      <c r="H227" s="104">
        <f t="shared" si="51"/>
        <v>0</v>
      </c>
      <c r="I227" s="168">
        <f>VLOOKUP($A227,'2023-24 Salary &amp; Benefits'!$A:$I,3,FALSE)</f>
        <v>1.0750000000000002</v>
      </c>
      <c r="J227" s="168">
        <f>VLOOKUP($A227,'2023-24 Salary &amp; Benefits'!$A:$I,4,FALSE)</f>
        <v>1.1000000000000001</v>
      </c>
      <c r="K227" s="155">
        <f t="shared" si="54"/>
        <v>0</v>
      </c>
      <c r="L227" s="154">
        <f t="shared" si="55"/>
        <v>0</v>
      </c>
      <c r="M227" s="156">
        <f>'2023-24 Salary &amp; Benefits'!$E$6</f>
        <v>72728</v>
      </c>
      <c r="N227" s="156">
        <f>'2023-24 Salary &amp; Benefits'!$F$6</f>
        <v>75419</v>
      </c>
      <c r="O227" s="9">
        <f t="shared" si="56"/>
        <v>0</v>
      </c>
      <c r="P227" s="9">
        <f t="shared" si="57"/>
        <v>0</v>
      </c>
      <c r="Q227" s="9">
        <f>'2023-24 Salary &amp; Benefits'!G$6</f>
        <v>13464</v>
      </c>
      <c r="R227" s="157">
        <f>'2023-24 Salary &amp; Benefits'!H$6</f>
        <v>0.1797</v>
      </c>
      <c r="S227" s="157">
        <f>'2023-24 Salary &amp; Benefits'!I$6</f>
        <v>0.17330000000000001</v>
      </c>
      <c r="T227" s="9">
        <f t="shared" si="58"/>
        <v>0</v>
      </c>
      <c r="U227" s="9">
        <f t="shared" si="59"/>
        <v>0</v>
      </c>
      <c r="V227" s="9">
        <f t="shared" si="60"/>
        <v>0</v>
      </c>
      <c r="W227" s="9">
        <f t="shared" si="53"/>
        <v>0</v>
      </c>
      <c r="X227" s="22">
        <f t="shared" si="52"/>
        <v>0</v>
      </c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s="21" customFormat="1">
      <c r="A228" s="83" t="s">
        <v>2284</v>
      </c>
      <c r="B228" s="95" t="s">
        <v>253</v>
      </c>
      <c r="C228" s="96">
        <v>4567</v>
      </c>
      <c r="D228" s="95" t="s">
        <v>258</v>
      </c>
      <c r="E228" s="116" t="str">
        <f>VLOOKUP($C228,'2022-23 School Level AAFTE'!$C:$X,8,FALSE)</f>
        <v>No</v>
      </c>
      <c r="F228" s="103">
        <f>VLOOKUP($C228,'2022-23 School Level AAFTE'!$C:$I,7,FALSE)</f>
        <v>1957.29</v>
      </c>
      <c r="G228" s="106">
        <f>IFERROR(IF(E228= "yes",VLOOKUP(C228,Summary!$B:$I,5,0),0),0)</f>
        <v>0</v>
      </c>
      <c r="H228" s="104">
        <f t="shared" si="51"/>
        <v>0</v>
      </c>
      <c r="I228" s="168">
        <f>VLOOKUP($A228,'2023-24 Salary &amp; Benefits'!$A:$I,3,FALSE)</f>
        <v>1.0750000000000002</v>
      </c>
      <c r="J228" s="168">
        <f>VLOOKUP($A228,'2023-24 Salary &amp; Benefits'!$A:$I,4,FALSE)</f>
        <v>1.1000000000000001</v>
      </c>
      <c r="K228" s="155">
        <f t="shared" si="54"/>
        <v>0</v>
      </c>
      <c r="L228" s="154">
        <f t="shared" si="55"/>
        <v>0</v>
      </c>
      <c r="M228" s="156">
        <f>'2023-24 Salary &amp; Benefits'!$E$6</f>
        <v>72728</v>
      </c>
      <c r="N228" s="156">
        <f>'2023-24 Salary &amp; Benefits'!$F$6</f>
        <v>75419</v>
      </c>
      <c r="O228" s="9">
        <f t="shared" si="56"/>
        <v>0</v>
      </c>
      <c r="P228" s="9">
        <f t="shared" si="57"/>
        <v>0</v>
      </c>
      <c r="Q228" s="9">
        <f>'2023-24 Salary &amp; Benefits'!G$6</f>
        <v>13464</v>
      </c>
      <c r="R228" s="157">
        <f>'2023-24 Salary &amp; Benefits'!H$6</f>
        <v>0.1797</v>
      </c>
      <c r="S228" s="157">
        <f>'2023-24 Salary &amp; Benefits'!I$6</f>
        <v>0.17330000000000001</v>
      </c>
      <c r="T228" s="9">
        <f t="shared" si="58"/>
        <v>0</v>
      </c>
      <c r="U228" s="9">
        <f t="shared" si="59"/>
        <v>0</v>
      </c>
      <c r="V228" s="9">
        <f t="shared" si="60"/>
        <v>0</v>
      </c>
      <c r="W228" s="9">
        <f t="shared" si="53"/>
        <v>0</v>
      </c>
      <c r="X228" s="22">
        <f t="shared" si="52"/>
        <v>0</v>
      </c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s="21" customFormat="1">
      <c r="A229" s="83" t="s">
        <v>2284</v>
      </c>
      <c r="B229" s="95" t="s">
        <v>253</v>
      </c>
      <c r="C229" s="96">
        <v>5532</v>
      </c>
      <c r="D229" s="95" t="s">
        <v>3121</v>
      </c>
      <c r="E229" s="116" t="str">
        <f>VLOOKUP($C229,'2022-23 School Level AAFTE'!$C:$X,8,FALSE)</f>
        <v>No</v>
      </c>
      <c r="F229" s="103">
        <f>VLOOKUP($C229,'2022-23 School Level AAFTE'!$C:$I,7,FALSE)</f>
        <v>4.71</v>
      </c>
      <c r="G229" s="106">
        <f>IFERROR(IF(E229= "yes",VLOOKUP(C229,Summary!$B:$I,5,0),0),0)</f>
        <v>0</v>
      </c>
      <c r="H229" s="104">
        <f t="shared" si="51"/>
        <v>0</v>
      </c>
      <c r="I229" s="168">
        <f>VLOOKUP($A229,'2023-24 Salary &amp; Benefits'!$A:$I,3,FALSE)</f>
        <v>1.0750000000000002</v>
      </c>
      <c r="J229" s="168">
        <f>VLOOKUP($A229,'2023-24 Salary &amp; Benefits'!$A:$I,4,FALSE)</f>
        <v>1.1000000000000001</v>
      </c>
      <c r="K229" s="155">
        <f t="shared" si="54"/>
        <v>0</v>
      </c>
      <c r="L229" s="154">
        <f t="shared" si="55"/>
        <v>0</v>
      </c>
      <c r="M229" s="156">
        <f>'2023-24 Salary &amp; Benefits'!$E$6</f>
        <v>72728</v>
      </c>
      <c r="N229" s="156">
        <f>'2023-24 Salary &amp; Benefits'!$F$6</f>
        <v>75419</v>
      </c>
      <c r="O229" s="9">
        <f t="shared" si="56"/>
        <v>0</v>
      </c>
      <c r="P229" s="9">
        <f t="shared" si="57"/>
        <v>0</v>
      </c>
      <c r="Q229" s="9">
        <f>'2023-24 Salary &amp; Benefits'!G$6</f>
        <v>13464</v>
      </c>
      <c r="R229" s="157">
        <f>'2023-24 Salary &amp; Benefits'!H$6</f>
        <v>0.1797</v>
      </c>
      <c r="S229" s="157">
        <f>'2023-24 Salary &amp; Benefits'!I$6</f>
        <v>0.17330000000000001</v>
      </c>
      <c r="T229" s="9">
        <f t="shared" si="58"/>
        <v>0</v>
      </c>
      <c r="U229" s="9">
        <f t="shared" si="59"/>
        <v>0</v>
      </c>
      <c r="V229" s="9">
        <f t="shared" si="60"/>
        <v>0</v>
      </c>
      <c r="W229" s="9">
        <f t="shared" si="53"/>
        <v>0</v>
      </c>
      <c r="X229" s="22">
        <f t="shared" si="52"/>
        <v>0</v>
      </c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s="21" customFormat="1">
      <c r="A230" s="83" t="s">
        <v>2284</v>
      </c>
      <c r="B230" s="95" t="s">
        <v>253</v>
      </c>
      <c r="C230" s="96">
        <v>5533</v>
      </c>
      <c r="D230" s="95" t="s">
        <v>307</v>
      </c>
      <c r="E230" s="116" t="str">
        <f>VLOOKUP($C230,'2022-23 School Level AAFTE'!$C:$X,8,FALSE)</f>
        <v>No</v>
      </c>
      <c r="F230" s="103">
        <f>VLOOKUP($C230,'2022-23 School Level AAFTE'!$C:$I,7,FALSE)</f>
        <v>185.51000000000002</v>
      </c>
      <c r="G230" s="106">
        <f>IFERROR(IF(E230= "yes",VLOOKUP(C230,Summary!$B:$I,5,0),0),0)</f>
        <v>0</v>
      </c>
      <c r="H230" s="104">
        <f t="shared" si="51"/>
        <v>0</v>
      </c>
      <c r="I230" s="168">
        <f>VLOOKUP($A230,'2023-24 Salary &amp; Benefits'!$A:$I,3,FALSE)</f>
        <v>1.0750000000000002</v>
      </c>
      <c r="J230" s="168">
        <f>VLOOKUP($A230,'2023-24 Salary &amp; Benefits'!$A:$I,4,FALSE)</f>
        <v>1.1000000000000001</v>
      </c>
      <c r="K230" s="155">
        <f t="shared" si="54"/>
        <v>0</v>
      </c>
      <c r="L230" s="154">
        <f t="shared" si="55"/>
        <v>0</v>
      </c>
      <c r="M230" s="156">
        <f>'2023-24 Salary &amp; Benefits'!$E$6</f>
        <v>72728</v>
      </c>
      <c r="N230" s="156">
        <f>'2023-24 Salary &amp; Benefits'!$F$6</f>
        <v>75419</v>
      </c>
      <c r="O230" s="9">
        <f t="shared" si="56"/>
        <v>0</v>
      </c>
      <c r="P230" s="9">
        <f t="shared" si="57"/>
        <v>0</v>
      </c>
      <c r="Q230" s="9">
        <f>'2023-24 Salary &amp; Benefits'!G$6</f>
        <v>13464</v>
      </c>
      <c r="R230" s="157">
        <f>'2023-24 Salary &amp; Benefits'!H$6</f>
        <v>0.1797</v>
      </c>
      <c r="S230" s="157">
        <f>'2023-24 Salary &amp; Benefits'!I$6</f>
        <v>0.17330000000000001</v>
      </c>
      <c r="T230" s="9">
        <f t="shared" si="58"/>
        <v>0</v>
      </c>
      <c r="U230" s="9">
        <f t="shared" si="59"/>
        <v>0</v>
      </c>
      <c r="V230" s="9">
        <f t="shared" si="60"/>
        <v>0</v>
      </c>
      <c r="W230" s="9">
        <f t="shared" si="53"/>
        <v>0</v>
      </c>
      <c r="X230" s="22">
        <f t="shared" si="52"/>
        <v>0</v>
      </c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s="21" customFormat="1">
      <c r="A231" s="83" t="s">
        <v>2284</v>
      </c>
      <c r="B231" s="95" t="s">
        <v>253</v>
      </c>
      <c r="C231" s="96">
        <v>4182</v>
      </c>
      <c r="D231" s="95" t="s">
        <v>255</v>
      </c>
      <c r="E231" s="116" t="str">
        <f>VLOOKUP($C231,'2022-23 School Level AAFTE'!$C:$X,8,FALSE)</f>
        <v>No</v>
      </c>
      <c r="F231" s="103">
        <f>VLOOKUP($C231,'2022-23 School Level AAFTE'!$C:$I,7,FALSE)</f>
        <v>503.73</v>
      </c>
      <c r="G231" s="106">
        <f>IFERROR(IF(E231= "yes",VLOOKUP(C231,Summary!$B:$I,5,0),0),0)</f>
        <v>0</v>
      </c>
      <c r="H231" s="104">
        <f t="shared" si="51"/>
        <v>0</v>
      </c>
      <c r="I231" s="168">
        <f>VLOOKUP($A231,'2023-24 Salary &amp; Benefits'!$A:$I,3,FALSE)</f>
        <v>1.0750000000000002</v>
      </c>
      <c r="J231" s="168">
        <f>VLOOKUP($A231,'2023-24 Salary &amp; Benefits'!$A:$I,4,FALSE)</f>
        <v>1.1000000000000001</v>
      </c>
      <c r="K231" s="155">
        <f t="shared" si="54"/>
        <v>0</v>
      </c>
      <c r="L231" s="154">
        <f t="shared" si="55"/>
        <v>0</v>
      </c>
      <c r="M231" s="156">
        <f>'2023-24 Salary &amp; Benefits'!$E$6</f>
        <v>72728</v>
      </c>
      <c r="N231" s="156">
        <f>'2023-24 Salary &amp; Benefits'!$F$6</f>
        <v>75419</v>
      </c>
      <c r="O231" s="9">
        <f t="shared" si="56"/>
        <v>0</v>
      </c>
      <c r="P231" s="9">
        <f t="shared" si="57"/>
        <v>0</v>
      </c>
      <c r="Q231" s="9">
        <f>'2023-24 Salary &amp; Benefits'!G$6</f>
        <v>13464</v>
      </c>
      <c r="R231" s="157">
        <f>'2023-24 Salary &amp; Benefits'!H$6</f>
        <v>0.1797</v>
      </c>
      <c r="S231" s="157">
        <f>'2023-24 Salary &amp; Benefits'!I$6</f>
        <v>0.17330000000000001</v>
      </c>
      <c r="T231" s="9">
        <f t="shared" si="58"/>
        <v>0</v>
      </c>
      <c r="U231" s="9">
        <f t="shared" si="59"/>
        <v>0</v>
      </c>
      <c r="V231" s="9">
        <f t="shared" si="60"/>
        <v>0</v>
      </c>
      <c r="W231" s="9">
        <f t="shared" si="53"/>
        <v>0</v>
      </c>
      <c r="X231" s="22">
        <f t="shared" si="52"/>
        <v>0</v>
      </c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s="21" customFormat="1">
      <c r="A232" s="83" t="s">
        <v>2284</v>
      </c>
      <c r="B232" s="95" t="s">
        <v>253</v>
      </c>
      <c r="C232" s="96">
        <v>5158</v>
      </c>
      <c r="D232" s="95" t="s">
        <v>261</v>
      </c>
      <c r="E232" s="116" t="str">
        <f>VLOOKUP($C232,'2022-23 School Level AAFTE'!$C:$X,8,FALSE)</f>
        <v>No</v>
      </c>
      <c r="F232" s="103">
        <f>VLOOKUP($C232,'2022-23 School Level AAFTE'!$C:$I,7,FALSE)</f>
        <v>474.59</v>
      </c>
      <c r="G232" s="106">
        <f>IFERROR(IF(E232= "yes",VLOOKUP(C232,Summary!$B:$I,5,0),0),0)</f>
        <v>0</v>
      </c>
      <c r="H232" s="104">
        <f t="shared" si="51"/>
        <v>0</v>
      </c>
      <c r="I232" s="168">
        <f>VLOOKUP($A232,'2023-24 Salary &amp; Benefits'!$A:$I,3,FALSE)</f>
        <v>1.0750000000000002</v>
      </c>
      <c r="J232" s="168">
        <f>VLOOKUP($A232,'2023-24 Salary &amp; Benefits'!$A:$I,4,FALSE)</f>
        <v>1.1000000000000001</v>
      </c>
      <c r="K232" s="155">
        <f t="shared" si="54"/>
        <v>0</v>
      </c>
      <c r="L232" s="154">
        <f t="shared" si="55"/>
        <v>0</v>
      </c>
      <c r="M232" s="156">
        <f>'2023-24 Salary &amp; Benefits'!$E$6</f>
        <v>72728</v>
      </c>
      <c r="N232" s="156">
        <f>'2023-24 Salary &amp; Benefits'!$F$6</f>
        <v>75419</v>
      </c>
      <c r="O232" s="9">
        <f t="shared" si="56"/>
        <v>0</v>
      </c>
      <c r="P232" s="9">
        <f t="shared" si="57"/>
        <v>0</v>
      </c>
      <c r="Q232" s="9">
        <f>'2023-24 Salary &amp; Benefits'!G$6</f>
        <v>13464</v>
      </c>
      <c r="R232" s="157">
        <f>'2023-24 Salary &amp; Benefits'!H$6</f>
        <v>0.1797</v>
      </c>
      <c r="S232" s="157">
        <f>'2023-24 Salary &amp; Benefits'!I$6</f>
        <v>0.17330000000000001</v>
      </c>
      <c r="T232" s="9">
        <f t="shared" si="58"/>
        <v>0</v>
      </c>
      <c r="U232" s="9">
        <f t="shared" si="59"/>
        <v>0</v>
      </c>
      <c r="V232" s="9">
        <f t="shared" si="60"/>
        <v>0</v>
      </c>
      <c r="W232" s="9">
        <f t="shared" si="53"/>
        <v>0</v>
      </c>
      <c r="X232" s="22">
        <f t="shared" si="52"/>
        <v>0</v>
      </c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s="21" customFormat="1">
      <c r="A233" s="83" t="s">
        <v>2284</v>
      </c>
      <c r="B233" s="95" t="s">
        <v>253</v>
      </c>
      <c r="C233" s="96">
        <v>5104</v>
      </c>
      <c r="D233" s="95" t="s">
        <v>260</v>
      </c>
      <c r="E233" s="116" t="str">
        <f>VLOOKUP($C233,'2022-23 School Level AAFTE'!$C:$X,8,FALSE)</f>
        <v>No</v>
      </c>
      <c r="F233" s="103">
        <f>VLOOKUP($C233,'2022-23 School Level AAFTE'!$C:$I,7,FALSE)</f>
        <v>146.91999999999999</v>
      </c>
      <c r="G233" s="106">
        <f>IFERROR(IF(E233= "yes",VLOOKUP(C233,Summary!$B:$I,5,0),0),0)</f>
        <v>0</v>
      </c>
      <c r="H233" s="104">
        <f t="shared" si="51"/>
        <v>0</v>
      </c>
      <c r="I233" s="168">
        <f>VLOOKUP($A233,'2023-24 Salary &amp; Benefits'!$A:$I,3,FALSE)</f>
        <v>1.0750000000000002</v>
      </c>
      <c r="J233" s="168">
        <f>VLOOKUP($A233,'2023-24 Salary &amp; Benefits'!$A:$I,4,FALSE)</f>
        <v>1.1000000000000001</v>
      </c>
      <c r="K233" s="155">
        <f t="shared" si="54"/>
        <v>0</v>
      </c>
      <c r="L233" s="154">
        <f t="shared" si="55"/>
        <v>0</v>
      </c>
      <c r="M233" s="156">
        <f>'2023-24 Salary &amp; Benefits'!$E$6</f>
        <v>72728</v>
      </c>
      <c r="N233" s="156">
        <f>'2023-24 Salary &amp; Benefits'!$F$6</f>
        <v>75419</v>
      </c>
      <c r="O233" s="9">
        <f t="shared" si="56"/>
        <v>0</v>
      </c>
      <c r="P233" s="9">
        <f t="shared" si="57"/>
        <v>0</v>
      </c>
      <c r="Q233" s="9">
        <f>'2023-24 Salary &amp; Benefits'!G$6</f>
        <v>13464</v>
      </c>
      <c r="R233" s="157">
        <f>'2023-24 Salary &amp; Benefits'!H$6</f>
        <v>0.1797</v>
      </c>
      <c r="S233" s="157">
        <f>'2023-24 Salary &amp; Benefits'!I$6</f>
        <v>0.17330000000000001</v>
      </c>
      <c r="T233" s="9">
        <f t="shared" si="58"/>
        <v>0</v>
      </c>
      <c r="U233" s="9">
        <f t="shared" si="59"/>
        <v>0</v>
      </c>
      <c r="V233" s="9">
        <f t="shared" si="60"/>
        <v>0</v>
      </c>
      <c r="W233" s="9">
        <f t="shared" si="53"/>
        <v>0</v>
      </c>
      <c r="X233" s="22">
        <f t="shared" si="52"/>
        <v>0</v>
      </c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s="21" customFormat="1">
      <c r="A234" s="83" t="s">
        <v>2284</v>
      </c>
      <c r="B234" s="95" t="s">
        <v>253</v>
      </c>
      <c r="C234" s="96">
        <v>2725</v>
      </c>
      <c r="D234" s="95" t="s">
        <v>254</v>
      </c>
      <c r="E234" s="116" t="str">
        <f>VLOOKUP($C234,'2022-23 School Level AAFTE'!$C:$X,8,FALSE)</f>
        <v>No</v>
      </c>
      <c r="F234" s="103">
        <f>VLOOKUP($C234,'2022-23 School Level AAFTE'!$C:$I,7,FALSE)</f>
        <v>525.30999999999995</v>
      </c>
      <c r="G234" s="106">
        <f>IFERROR(IF(E234= "yes",VLOOKUP(C234,Summary!$B:$I,5,0),0),0)</f>
        <v>0</v>
      </c>
      <c r="H234" s="105">
        <f t="shared" si="51"/>
        <v>0</v>
      </c>
      <c r="I234" s="168">
        <f>VLOOKUP($A234,'2023-24 Salary &amp; Benefits'!$A:$I,3,FALSE)</f>
        <v>1.0750000000000002</v>
      </c>
      <c r="J234" s="168">
        <f>VLOOKUP($A234,'2023-24 Salary &amp; Benefits'!$A:$I,4,FALSE)</f>
        <v>1.1000000000000001</v>
      </c>
      <c r="K234" s="155">
        <f t="shared" si="54"/>
        <v>0</v>
      </c>
      <c r="L234" s="154">
        <f t="shared" si="55"/>
        <v>0</v>
      </c>
      <c r="M234" s="156">
        <f>'2023-24 Salary &amp; Benefits'!$E$6</f>
        <v>72728</v>
      </c>
      <c r="N234" s="156">
        <f>'2023-24 Salary &amp; Benefits'!$F$6</f>
        <v>75419</v>
      </c>
      <c r="O234" s="9">
        <f t="shared" si="56"/>
        <v>0</v>
      </c>
      <c r="P234" s="9">
        <f t="shared" si="57"/>
        <v>0</v>
      </c>
      <c r="Q234" s="9">
        <f>'2023-24 Salary &amp; Benefits'!G$6</f>
        <v>13464</v>
      </c>
      <c r="R234" s="157">
        <f>'2023-24 Salary &amp; Benefits'!H$6</f>
        <v>0.1797</v>
      </c>
      <c r="S234" s="157">
        <f>'2023-24 Salary &amp; Benefits'!I$6</f>
        <v>0.17330000000000001</v>
      </c>
      <c r="T234" s="9">
        <f t="shared" si="58"/>
        <v>0</v>
      </c>
      <c r="U234" s="9">
        <f t="shared" si="59"/>
        <v>0</v>
      </c>
      <c r="V234" s="9">
        <f t="shared" si="60"/>
        <v>0</v>
      </c>
      <c r="W234" s="9">
        <f t="shared" si="53"/>
        <v>0</v>
      </c>
      <c r="X234" s="22">
        <f t="shared" si="52"/>
        <v>0</v>
      </c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s="21" customFormat="1">
      <c r="A235" s="83" t="s">
        <v>2284</v>
      </c>
      <c r="B235" s="95" t="s">
        <v>253</v>
      </c>
      <c r="C235" s="96">
        <v>3474</v>
      </c>
      <c r="D235" s="95" t="s">
        <v>2797</v>
      </c>
      <c r="E235" s="116" t="str">
        <f>VLOOKUP($C235,'2022-23 School Level AAFTE'!$C:$X,8,FALSE)</f>
        <v>No</v>
      </c>
      <c r="F235" s="103">
        <f>VLOOKUP($C235,'2022-23 School Level AAFTE'!$C:$I,7,FALSE)</f>
        <v>359.78</v>
      </c>
      <c r="G235" s="106">
        <f>IFERROR(IF(E235= "yes",VLOOKUP(C235,Summary!$B:$I,5,0),0),0)</f>
        <v>0</v>
      </c>
      <c r="H235" s="105">
        <f t="shared" si="51"/>
        <v>0</v>
      </c>
      <c r="I235" s="168">
        <f>VLOOKUP($A235,'2023-24 Salary &amp; Benefits'!$A:$I,3,FALSE)</f>
        <v>1.0750000000000002</v>
      </c>
      <c r="J235" s="168">
        <f>VLOOKUP($A235,'2023-24 Salary &amp; Benefits'!$A:$I,4,FALSE)</f>
        <v>1.1000000000000001</v>
      </c>
      <c r="K235" s="155">
        <f t="shared" si="54"/>
        <v>0</v>
      </c>
      <c r="L235" s="154">
        <f t="shared" si="55"/>
        <v>0</v>
      </c>
      <c r="M235" s="156">
        <f>'2023-24 Salary &amp; Benefits'!$E$6</f>
        <v>72728</v>
      </c>
      <c r="N235" s="156">
        <f>'2023-24 Salary &amp; Benefits'!$F$6</f>
        <v>75419</v>
      </c>
      <c r="O235" s="9">
        <f t="shared" si="56"/>
        <v>0</v>
      </c>
      <c r="P235" s="9">
        <f t="shared" si="57"/>
        <v>0</v>
      </c>
      <c r="Q235" s="9">
        <f>'2023-24 Salary &amp; Benefits'!G$6</f>
        <v>13464</v>
      </c>
      <c r="R235" s="157">
        <f>'2023-24 Salary &amp; Benefits'!H$6</f>
        <v>0.1797</v>
      </c>
      <c r="S235" s="157">
        <f>'2023-24 Salary &amp; Benefits'!I$6</f>
        <v>0.17330000000000001</v>
      </c>
      <c r="T235" s="9">
        <f t="shared" si="58"/>
        <v>0</v>
      </c>
      <c r="U235" s="9">
        <f t="shared" si="59"/>
        <v>0</v>
      </c>
      <c r="V235" s="9">
        <f t="shared" si="60"/>
        <v>0</v>
      </c>
      <c r="W235" s="9">
        <f t="shared" si="53"/>
        <v>0</v>
      </c>
      <c r="X235" s="22">
        <f t="shared" si="52"/>
        <v>0</v>
      </c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s="21" customFormat="1">
      <c r="A236" s="83" t="s">
        <v>2284</v>
      </c>
      <c r="B236" s="95" t="s">
        <v>253</v>
      </c>
      <c r="C236" s="96">
        <v>5054</v>
      </c>
      <c r="D236" s="95" t="s">
        <v>259</v>
      </c>
      <c r="E236" s="116" t="str">
        <f>VLOOKUP($C236,'2022-23 School Level AAFTE'!$C:$X,8,FALSE)</f>
        <v>No</v>
      </c>
      <c r="F236" s="103">
        <f>VLOOKUP($C236,'2022-23 School Level AAFTE'!$C:$I,7,FALSE)</f>
        <v>685</v>
      </c>
      <c r="G236" s="106">
        <f>IFERROR(IF(E236= "yes",VLOOKUP(C236,Summary!$B:$I,5,0),0),0)</f>
        <v>0</v>
      </c>
      <c r="H236" s="104">
        <f t="shared" si="51"/>
        <v>0</v>
      </c>
      <c r="I236" s="168">
        <f>VLOOKUP($A236,'2023-24 Salary &amp; Benefits'!$A:$I,3,FALSE)</f>
        <v>1.0750000000000002</v>
      </c>
      <c r="J236" s="168">
        <f>VLOOKUP($A236,'2023-24 Salary &amp; Benefits'!$A:$I,4,FALSE)</f>
        <v>1.1000000000000001</v>
      </c>
      <c r="K236" s="155">
        <f t="shared" si="54"/>
        <v>0</v>
      </c>
      <c r="L236" s="154">
        <f t="shared" si="55"/>
        <v>0</v>
      </c>
      <c r="M236" s="156">
        <f>'2023-24 Salary &amp; Benefits'!$E$6</f>
        <v>72728</v>
      </c>
      <c r="N236" s="156">
        <f>'2023-24 Salary &amp; Benefits'!$F$6</f>
        <v>75419</v>
      </c>
      <c r="O236" s="9">
        <f t="shared" si="56"/>
        <v>0</v>
      </c>
      <c r="P236" s="9">
        <f t="shared" si="57"/>
        <v>0</v>
      </c>
      <c r="Q236" s="9">
        <f>'2023-24 Salary &amp; Benefits'!G$6</f>
        <v>13464</v>
      </c>
      <c r="R236" s="157">
        <f>'2023-24 Salary &amp; Benefits'!H$6</f>
        <v>0.1797</v>
      </c>
      <c r="S236" s="157">
        <f>'2023-24 Salary &amp; Benefits'!I$6</f>
        <v>0.17330000000000001</v>
      </c>
      <c r="T236" s="9">
        <f t="shared" si="58"/>
        <v>0</v>
      </c>
      <c r="U236" s="9">
        <f t="shared" si="59"/>
        <v>0</v>
      </c>
      <c r="V236" s="9">
        <f t="shared" si="60"/>
        <v>0</v>
      </c>
      <c r="W236" s="9">
        <f t="shared" si="53"/>
        <v>0</v>
      </c>
      <c r="X236" s="22">
        <f t="shared" si="52"/>
        <v>0</v>
      </c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s="21" customFormat="1">
      <c r="A237" s="83" t="s">
        <v>2284</v>
      </c>
      <c r="B237" s="95" t="s">
        <v>253</v>
      </c>
      <c r="C237" s="96">
        <v>5534</v>
      </c>
      <c r="D237" s="95" t="s">
        <v>3170</v>
      </c>
      <c r="E237" s="116" t="str">
        <f>VLOOKUP($C237,'2022-23 School Level AAFTE'!$C:$X,8,FALSE)</f>
        <v>No</v>
      </c>
      <c r="F237" s="103">
        <f>VLOOKUP($C237,'2022-23 School Level AAFTE'!$C:$I,7,FALSE)</f>
        <v>284.97000000000003</v>
      </c>
      <c r="G237" s="106">
        <f>IFERROR(IF(E237= "yes",VLOOKUP(C237,Summary!$B:$I,5,0),0),0)</f>
        <v>0</v>
      </c>
      <c r="H237" s="104">
        <f t="shared" si="51"/>
        <v>0</v>
      </c>
      <c r="I237" s="168">
        <f>VLOOKUP($A237,'2023-24 Salary &amp; Benefits'!$A:$I,3,FALSE)</f>
        <v>1.0750000000000002</v>
      </c>
      <c r="J237" s="168">
        <f>VLOOKUP($A237,'2023-24 Salary &amp; Benefits'!$A:$I,4,FALSE)</f>
        <v>1.1000000000000001</v>
      </c>
      <c r="K237" s="155">
        <f t="shared" si="54"/>
        <v>0</v>
      </c>
      <c r="L237" s="154">
        <f t="shared" si="55"/>
        <v>0</v>
      </c>
      <c r="M237" s="156">
        <f>'2023-24 Salary &amp; Benefits'!$E$6</f>
        <v>72728</v>
      </c>
      <c r="N237" s="156">
        <f>'2023-24 Salary &amp; Benefits'!$F$6</f>
        <v>75419</v>
      </c>
      <c r="O237" s="9">
        <f t="shared" si="56"/>
        <v>0</v>
      </c>
      <c r="P237" s="9">
        <f t="shared" si="57"/>
        <v>0</v>
      </c>
      <c r="Q237" s="9">
        <f>'2023-24 Salary &amp; Benefits'!G$6</f>
        <v>13464</v>
      </c>
      <c r="R237" s="157">
        <f>'2023-24 Salary &amp; Benefits'!H$6</f>
        <v>0.1797</v>
      </c>
      <c r="S237" s="157">
        <f>'2023-24 Salary &amp; Benefits'!I$6</f>
        <v>0.17330000000000001</v>
      </c>
      <c r="T237" s="9">
        <f t="shared" si="58"/>
        <v>0</v>
      </c>
      <c r="U237" s="9">
        <f t="shared" si="59"/>
        <v>0</v>
      </c>
      <c r="V237" s="9">
        <f t="shared" si="60"/>
        <v>0</v>
      </c>
      <c r="W237" s="9">
        <f t="shared" si="53"/>
        <v>0</v>
      </c>
      <c r="X237" s="22">
        <f t="shared" si="52"/>
        <v>0</v>
      </c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s="21" customFormat="1">
      <c r="A238" s="83" t="s">
        <v>2284</v>
      </c>
      <c r="B238" s="95" t="s">
        <v>253</v>
      </c>
      <c r="C238" s="96">
        <v>4563</v>
      </c>
      <c r="D238" s="95" t="s">
        <v>257</v>
      </c>
      <c r="E238" s="116" t="str">
        <f>VLOOKUP($C238,'2022-23 School Level AAFTE'!$C:$X,8,FALSE)</f>
        <v>No</v>
      </c>
      <c r="F238" s="103">
        <f>VLOOKUP($C238,'2022-23 School Level AAFTE'!$C:$I,7,FALSE)</f>
        <v>450.21</v>
      </c>
      <c r="G238" s="106">
        <f>IFERROR(IF(E238= "yes",VLOOKUP(C238,Summary!$B:$I,5,0),0),0)</f>
        <v>0</v>
      </c>
      <c r="H238" s="104">
        <f t="shared" si="51"/>
        <v>0</v>
      </c>
      <c r="I238" s="168">
        <f>VLOOKUP($A238,'2023-24 Salary &amp; Benefits'!$A:$I,3,FALSE)</f>
        <v>1.0750000000000002</v>
      </c>
      <c r="J238" s="168">
        <f>VLOOKUP($A238,'2023-24 Salary &amp; Benefits'!$A:$I,4,FALSE)</f>
        <v>1.1000000000000001</v>
      </c>
      <c r="K238" s="155">
        <f t="shared" si="54"/>
        <v>0</v>
      </c>
      <c r="L238" s="154">
        <f t="shared" si="55"/>
        <v>0</v>
      </c>
      <c r="M238" s="156">
        <f>'2023-24 Salary &amp; Benefits'!$E$6</f>
        <v>72728</v>
      </c>
      <c r="N238" s="156">
        <f>'2023-24 Salary &amp; Benefits'!$F$6</f>
        <v>75419</v>
      </c>
      <c r="O238" s="9">
        <f t="shared" si="56"/>
        <v>0</v>
      </c>
      <c r="P238" s="9">
        <f t="shared" si="57"/>
        <v>0</v>
      </c>
      <c r="Q238" s="9">
        <f>'2023-24 Salary &amp; Benefits'!G$6</f>
        <v>13464</v>
      </c>
      <c r="R238" s="157">
        <f>'2023-24 Salary &amp; Benefits'!H$6</f>
        <v>0.1797</v>
      </c>
      <c r="S238" s="157">
        <f>'2023-24 Salary &amp; Benefits'!I$6</f>
        <v>0.17330000000000001</v>
      </c>
      <c r="T238" s="9">
        <f t="shared" si="58"/>
        <v>0</v>
      </c>
      <c r="U238" s="9">
        <f t="shared" si="59"/>
        <v>0</v>
      </c>
      <c r="V238" s="9">
        <f t="shared" si="60"/>
        <v>0</v>
      </c>
      <c r="W238" s="9">
        <f t="shared" si="53"/>
        <v>0</v>
      </c>
      <c r="X238" s="22">
        <f t="shared" si="52"/>
        <v>0</v>
      </c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s="21" customFormat="1">
      <c r="A239" s="83" t="s">
        <v>2284</v>
      </c>
      <c r="B239" s="95" t="s">
        <v>253</v>
      </c>
      <c r="C239" s="96">
        <v>4508</v>
      </c>
      <c r="D239" s="95" t="s">
        <v>256</v>
      </c>
      <c r="E239" s="116" t="str">
        <f>VLOOKUP($C239,'2022-23 School Level AAFTE'!$C:$X,8,FALSE)</f>
        <v>No</v>
      </c>
      <c r="F239" s="103">
        <f>VLOOKUP($C239,'2022-23 School Level AAFTE'!$C:$I,7,FALSE)</f>
        <v>733.69</v>
      </c>
      <c r="G239" s="106">
        <f>IFERROR(IF(E239= "yes",VLOOKUP(C239,Summary!$B:$I,5,0),0),0)</f>
        <v>0</v>
      </c>
      <c r="H239" s="104">
        <f t="shared" si="51"/>
        <v>0</v>
      </c>
      <c r="I239" s="168">
        <f>VLOOKUP($A239,'2023-24 Salary &amp; Benefits'!$A:$I,3,FALSE)</f>
        <v>1.0750000000000002</v>
      </c>
      <c r="J239" s="168">
        <f>VLOOKUP($A239,'2023-24 Salary &amp; Benefits'!$A:$I,4,FALSE)</f>
        <v>1.1000000000000001</v>
      </c>
      <c r="K239" s="155">
        <f t="shared" si="54"/>
        <v>0</v>
      </c>
      <c r="L239" s="154">
        <f t="shared" si="55"/>
        <v>0</v>
      </c>
      <c r="M239" s="156">
        <f>'2023-24 Salary &amp; Benefits'!$E$6</f>
        <v>72728</v>
      </c>
      <c r="N239" s="156">
        <f>'2023-24 Salary &amp; Benefits'!$F$6</f>
        <v>75419</v>
      </c>
      <c r="O239" s="9">
        <f t="shared" si="56"/>
        <v>0</v>
      </c>
      <c r="P239" s="9">
        <f t="shared" si="57"/>
        <v>0</v>
      </c>
      <c r="Q239" s="9">
        <f>'2023-24 Salary &amp; Benefits'!G$6</f>
        <v>13464</v>
      </c>
      <c r="R239" s="157">
        <f>'2023-24 Salary &amp; Benefits'!H$6</f>
        <v>0.1797</v>
      </c>
      <c r="S239" s="157">
        <f>'2023-24 Salary &amp; Benefits'!I$6</f>
        <v>0.17330000000000001</v>
      </c>
      <c r="T239" s="9">
        <f t="shared" si="58"/>
        <v>0</v>
      </c>
      <c r="U239" s="9">
        <f t="shared" si="59"/>
        <v>0</v>
      </c>
      <c r="V239" s="9">
        <f t="shared" si="60"/>
        <v>0</v>
      </c>
      <c r="W239" s="9">
        <f t="shared" si="53"/>
        <v>0</v>
      </c>
      <c r="X239" s="22">
        <f t="shared" si="52"/>
        <v>0</v>
      </c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s="21" customFormat="1">
      <c r="A240" s="83" t="s">
        <v>2284</v>
      </c>
      <c r="B240" s="95" t="s">
        <v>253</v>
      </c>
      <c r="C240" s="96">
        <v>5309</v>
      </c>
      <c r="D240" s="95" t="s">
        <v>262</v>
      </c>
      <c r="E240" s="116" t="str">
        <f>VLOOKUP($C240,'2022-23 School Level AAFTE'!$C:$X,8,FALSE)</f>
        <v>No</v>
      </c>
      <c r="F240" s="103">
        <f>VLOOKUP($C240,'2022-23 School Level AAFTE'!$C:$I,7,FALSE)</f>
        <v>619.55999999999995</v>
      </c>
      <c r="G240" s="106">
        <f>IFERROR(IF(E240= "yes",VLOOKUP(C240,Summary!$B:$I,5,0),0),0)</f>
        <v>0</v>
      </c>
      <c r="H240" s="104">
        <f t="shared" si="51"/>
        <v>0</v>
      </c>
      <c r="I240" s="168">
        <f>VLOOKUP($A240,'2023-24 Salary &amp; Benefits'!$A:$I,3,FALSE)</f>
        <v>1.0750000000000002</v>
      </c>
      <c r="J240" s="168">
        <f>VLOOKUP($A240,'2023-24 Salary &amp; Benefits'!$A:$I,4,FALSE)</f>
        <v>1.1000000000000001</v>
      </c>
      <c r="K240" s="155">
        <f t="shared" si="54"/>
        <v>0</v>
      </c>
      <c r="L240" s="154">
        <f t="shared" si="55"/>
        <v>0</v>
      </c>
      <c r="M240" s="156">
        <f>'2023-24 Salary &amp; Benefits'!$E$6</f>
        <v>72728</v>
      </c>
      <c r="N240" s="156">
        <f>'2023-24 Salary &amp; Benefits'!$F$6</f>
        <v>75419</v>
      </c>
      <c r="O240" s="9">
        <f t="shared" si="56"/>
        <v>0</v>
      </c>
      <c r="P240" s="9">
        <f t="shared" si="57"/>
        <v>0</v>
      </c>
      <c r="Q240" s="9">
        <f>'2023-24 Salary &amp; Benefits'!G$6</f>
        <v>13464</v>
      </c>
      <c r="R240" s="157">
        <f>'2023-24 Salary &amp; Benefits'!H$6</f>
        <v>0.1797</v>
      </c>
      <c r="S240" s="157">
        <f>'2023-24 Salary &amp; Benefits'!I$6</f>
        <v>0.17330000000000001</v>
      </c>
      <c r="T240" s="9">
        <f t="shared" si="58"/>
        <v>0</v>
      </c>
      <c r="U240" s="9">
        <f t="shared" si="59"/>
        <v>0</v>
      </c>
      <c r="V240" s="9">
        <f t="shared" si="60"/>
        <v>0</v>
      </c>
      <c r="W240" s="9">
        <f t="shared" si="53"/>
        <v>0</v>
      </c>
      <c r="X240" s="22">
        <f t="shared" si="52"/>
        <v>0</v>
      </c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s="21" customFormat="1">
      <c r="A241" s="83" t="s">
        <v>2275</v>
      </c>
      <c r="B241" s="95" t="s">
        <v>151</v>
      </c>
      <c r="C241" s="96">
        <v>3422</v>
      </c>
      <c r="D241" s="95" t="s">
        <v>154</v>
      </c>
      <c r="E241" s="116" t="str">
        <f>VLOOKUP($C241,'2022-23 School Level AAFTE'!$C:$X,8,FALSE)</f>
        <v>Yes</v>
      </c>
      <c r="F241" s="103">
        <f>VLOOKUP($C241,'2022-23 School Level AAFTE'!$C:$I,7,FALSE)</f>
        <v>114.23</v>
      </c>
      <c r="G241" s="106">
        <f>IFERROR(IF(E241= "yes",VLOOKUP(C241,Summary!$B:$I,5,0),0),0)</f>
        <v>0</v>
      </c>
      <c r="H241" s="104">
        <f t="shared" si="51"/>
        <v>114.23</v>
      </c>
      <c r="I241" s="168">
        <f>VLOOKUP($A241,'2023-24 Salary &amp; Benefits'!$A:$I,3,FALSE)</f>
        <v>1</v>
      </c>
      <c r="J241" s="168">
        <f>VLOOKUP($A241,'2023-24 Salary &amp; Benefits'!$A:$I,4,FALSE)</f>
        <v>1</v>
      </c>
      <c r="K241" s="155">
        <f t="shared" si="54"/>
        <v>114.23</v>
      </c>
      <c r="L241" s="154">
        <f t="shared" si="55"/>
        <v>0.33500000000000002</v>
      </c>
      <c r="M241" s="156">
        <f>'2023-24 Salary &amp; Benefits'!$E$6</f>
        <v>72728</v>
      </c>
      <c r="N241" s="156">
        <f>'2023-24 Salary &amp; Benefits'!$F$6</f>
        <v>75419</v>
      </c>
      <c r="O241" s="9">
        <f t="shared" si="56"/>
        <v>24363.88</v>
      </c>
      <c r="P241" s="9">
        <f t="shared" si="57"/>
        <v>901.48999999999796</v>
      </c>
      <c r="Q241" s="9">
        <f>'2023-24 Salary &amp; Benefits'!G$6</f>
        <v>13464</v>
      </c>
      <c r="R241" s="157">
        <f>'2023-24 Salary &amp; Benefits'!H$6</f>
        <v>0.1797</v>
      </c>
      <c r="S241" s="157">
        <f>'2023-24 Salary &amp; Benefits'!I$6</f>
        <v>0.17330000000000001</v>
      </c>
      <c r="T241" s="9">
        <f t="shared" si="58"/>
        <v>9044.86</v>
      </c>
      <c r="U241" s="9">
        <f t="shared" si="59"/>
        <v>421.09</v>
      </c>
      <c r="V241" s="9">
        <f t="shared" si="60"/>
        <v>72.97</v>
      </c>
      <c r="W241" s="9">
        <f t="shared" si="53"/>
        <v>494.05999999999995</v>
      </c>
      <c r="X241" s="22">
        <f t="shared" si="52"/>
        <v>34804.29</v>
      </c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s="21" customFormat="1">
      <c r="A242" s="83" t="s">
        <v>2275</v>
      </c>
      <c r="B242" s="95" t="s">
        <v>151</v>
      </c>
      <c r="C242" s="96">
        <v>2594</v>
      </c>
      <c r="D242" s="95" t="s">
        <v>152</v>
      </c>
      <c r="E242" s="116" t="str">
        <f>VLOOKUP($C242,'2022-23 School Level AAFTE'!$C:$X,8,FALSE)</f>
        <v>Yes</v>
      </c>
      <c r="F242" s="103">
        <f>VLOOKUP($C242,'2022-23 School Level AAFTE'!$C:$I,7,FALSE)</f>
        <v>177.4</v>
      </c>
      <c r="G242" s="106">
        <f>IFERROR(IF(E242= "yes",VLOOKUP(C242,Summary!$B:$I,5,0),0),0)</f>
        <v>0</v>
      </c>
      <c r="H242" s="104">
        <f t="shared" si="51"/>
        <v>177.4</v>
      </c>
      <c r="I242" s="168">
        <f>VLOOKUP($A242,'2023-24 Salary &amp; Benefits'!$A:$I,3,FALSE)</f>
        <v>1</v>
      </c>
      <c r="J242" s="168">
        <f>VLOOKUP($A242,'2023-24 Salary &amp; Benefits'!$A:$I,4,FALSE)</f>
        <v>1</v>
      </c>
      <c r="K242" s="155">
        <f t="shared" si="54"/>
        <v>177.4</v>
      </c>
      <c r="L242" s="154">
        <f t="shared" si="55"/>
        <v>0.52</v>
      </c>
      <c r="M242" s="156">
        <f>'2023-24 Salary &amp; Benefits'!$E$6</f>
        <v>72728</v>
      </c>
      <c r="N242" s="156">
        <f>'2023-24 Salary &amp; Benefits'!$F$6</f>
        <v>75419</v>
      </c>
      <c r="O242" s="9">
        <f t="shared" si="56"/>
        <v>37818.559999999998</v>
      </c>
      <c r="P242" s="9">
        <f t="shared" si="57"/>
        <v>1399.3199999999997</v>
      </c>
      <c r="Q242" s="9">
        <f>'2023-24 Salary &amp; Benefits'!G$6</f>
        <v>13464</v>
      </c>
      <c r="R242" s="157">
        <f>'2023-24 Salary &amp; Benefits'!H$6</f>
        <v>0.1797</v>
      </c>
      <c r="S242" s="157">
        <f>'2023-24 Salary &amp; Benefits'!I$6</f>
        <v>0.17330000000000001</v>
      </c>
      <c r="T242" s="9">
        <f t="shared" si="58"/>
        <v>14039.78</v>
      </c>
      <c r="U242" s="9">
        <f t="shared" si="59"/>
        <v>653.63</v>
      </c>
      <c r="V242" s="9">
        <f t="shared" si="60"/>
        <v>113.27</v>
      </c>
      <c r="W242" s="9">
        <f t="shared" si="53"/>
        <v>766.9</v>
      </c>
      <c r="X242" s="22">
        <f t="shared" si="52"/>
        <v>54024.56</v>
      </c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s="21" customFormat="1">
      <c r="A243" s="83" t="s">
        <v>2275</v>
      </c>
      <c r="B243" s="95" t="s">
        <v>151</v>
      </c>
      <c r="C243" s="96">
        <v>3145</v>
      </c>
      <c r="D243" s="95" t="s">
        <v>153</v>
      </c>
      <c r="E243" s="116" t="str">
        <f>VLOOKUP($C243,'2022-23 School Level AAFTE'!$C:$X,8,FALSE)</f>
        <v>Yes</v>
      </c>
      <c r="F243" s="103">
        <f>VLOOKUP($C243,'2022-23 School Level AAFTE'!$C:$I,7,FALSE)</f>
        <v>188.51</v>
      </c>
      <c r="G243" s="106">
        <f>IFERROR(IF(E243= "yes",VLOOKUP(C243,Summary!$B:$I,5,0),0),0)</f>
        <v>0</v>
      </c>
      <c r="H243" s="104">
        <f t="shared" si="51"/>
        <v>188.51</v>
      </c>
      <c r="I243" s="168">
        <f>VLOOKUP($A243,'2023-24 Salary &amp; Benefits'!$A:$I,3,FALSE)</f>
        <v>1</v>
      </c>
      <c r="J243" s="168">
        <f>VLOOKUP($A243,'2023-24 Salary &amp; Benefits'!$A:$I,4,FALSE)</f>
        <v>1</v>
      </c>
      <c r="K243" s="155">
        <f t="shared" si="54"/>
        <v>188.51</v>
      </c>
      <c r="L243" s="154">
        <f t="shared" si="55"/>
        <v>0.55300000000000005</v>
      </c>
      <c r="M243" s="156">
        <f>'2023-24 Salary &amp; Benefits'!$E$6</f>
        <v>72728</v>
      </c>
      <c r="N243" s="156">
        <f>'2023-24 Salary &amp; Benefits'!$F$6</f>
        <v>75419</v>
      </c>
      <c r="O243" s="9">
        <f t="shared" si="56"/>
        <v>40218.58</v>
      </c>
      <c r="P243" s="9">
        <f t="shared" si="57"/>
        <v>1488.1299999999974</v>
      </c>
      <c r="Q243" s="9">
        <f>'2023-24 Salary &amp; Benefits'!G$6</f>
        <v>13464</v>
      </c>
      <c r="R243" s="157">
        <f>'2023-24 Salary &amp; Benefits'!H$6</f>
        <v>0.1797</v>
      </c>
      <c r="S243" s="157">
        <f>'2023-24 Salary &amp; Benefits'!I$6</f>
        <v>0.17330000000000001</v>
      </c>
      <c r="T243" s="9">
        <f t="shared" si="58"/>
        <v>14930.76</v>
      </c>
      <c r="U243" s="9">
        <f t="shared" si="59"/>
        <v>695.11</v>
      </c>
      <c r="V243" s="9">
        <f t="shared" si="60"/>
        <v>120.46</v>
      </c>
      <c r="W243" s="9">
        <f t="shared" si="53"/>
        <v>815.57</v>
      </c>
      <c r="X243" s="22">
        <f t="shared" si="52"/>
        <v>57453.04</v>
      </c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s="21" customFormat="1">
      <c r="A244" s="83" t="s">
        <v>2436</v>
      </c>
      <c r="B244" s="95" t="s">
        <v>1383</v>
      </c>
      <c r="C244" s="96">
        <v>2466</v>
      </c>
      <c r="D244" s="95" t="s">
        <v>1384</v>
      </c>
      <c r="E244" s="116" t="str">
        <f>VLOOKUP($C244,'2022-23 School Level AAFTE'!$C:$X,8,FALSE)</f>
        <v>No</v>
      </c>
      <c r="F244" s="103">
        <f>VLOOKUP($C244,'2022-23 School Level AAFTE'!$C:$I,7,FALSE)</f>
        <v>180.43</v>
      </c>
      <c r="G244" s="106">
        <f>IFERROR(IF(E244= "yes",VLOOKUP(C244,Summary!$B:$I,5,0),0),0)</f>
        <v>0</v>
      </c>
      <c r="H244" s="104">
        <f t="shared" si="51"/>
        <v>0</v>
      </c>
      <c r="I244" s="168">
        <f>VLOOKUP($A244,'2023-24 Salary &amp; Benefits'!$A:$I,3,FALSE)</f>
        <v>1.06</v>
      </c>
      <c r="J244" s="168">
        <f>VLOOKUP($A244,'2023-24 Salary &amp; Benefits'!$A:$I,4,FALSE)</f>
        <v>1.08</v>
      </c>
      <c r="K244" s="155">
        <f t="shared" si="54"/>
        <v>0</v>
      </c>
      <c r="L244" s="154">
        <f t="shared" si="55"/>
        <v>0</v>
      </c>
      <c r="M244" s="156">
        <f>'2023-24 Salary &amp; Benefits'!$E$6</f>
        <v>72728</v>
      </c>
      <c r="N244" s="156">
        <f>'2023-24 Salary &amp; Benefits'!$F$6</f>
        <v>75419</v>
      </c>
      <c r="O244" s="9">
        <f t="shared" si="56"/>
        <v>0</v>
      </c>
      <c r="P244" s="9">
        <f t="shared" si="57"/>
        <v>0</v>
      </c>
      <c r="Q244" s="9">
        <f>'2023-24 Salary &amp; Benefits'!G$6</f>
        <v>13464</v>
      </c>
      <c r="R244" s="157">
        <f>'2023-24 Salary &amp; Benefits'!H$6</f>
        <v>0.1797</v>
      </c>
      <c r="S244" s="157">
        <f>'2023-24 Salary &amp; Benefits'!I$6</f>
        <v>0.17330000000000001</v>
      </c>
      <c r="T244" s="9">
        <f t="shared" si="58"/>
        <v>0</v>
      </c>
      <c r="U244" s="9">
        <f t="shared" si="59"/>
        <v>0</v>
      </c>
      <c r="V244" s="9">
        <f t="shared" si="60"/>
        <v>0</v>
      </c>
      <c r="W244" s="9">
        <f t="shared" si="53"/>
        <v>0</v>
      </c>
      <c r="X244" s="22">
        <f t="shared" si="52"/>
        <v>0</v>
      </c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s="21" customFormat="1">
      <c r="A245" s="83" t="s">
        <v>2270</v>
      </c>
      <c r="B245" s="95" t="s">
        <v>113</v>
      </c>
      <c r="C245" s="96">
        <v>2827</v>
      </c>
      <c r="D245" s="95" t="s">
        <v>2801</v>
      </c>
      <c r="E245" s="116" t="str">
        <f>VLOOKUP($C245,'2022-23 School Level AAFTE'!$C:$X,8,FALSE)</f>
        <v>No</v>
      </c>
      <c r="F245" s="103">
        <f>VLOOKUP($C245,'2022-23 School Level AAFTE'!$C:$I,7,FALSE)</f>
        <v>256.29000000000002</v>
      </c>
      <c r="G245" s="106">
        <f>IFERROR(IF(E245= "yes",VLOOKUP(C245,Summary!$B:$I,5,0),0),0)</f>
        <v>0</v>
      </c>
      <c r="H245" s="104">
        <f t="shared" si="51"/>
        <v>0</v>
      </c>
      <c r="I245" s="168">
        <f>VLOOKUP($A245,'2023-24 Salary &amp; Benefits'!$A:$I,3,FALSE)</f>
        <v>1</v>
      </c>
      <c r="J245" s="168">
        <f>VLOOKUP($A245,'2023-24 Salary &amp; Benefits'!$A:$I,4,FALSE)</f>
        <v>1</v>
      </c>
      <c r="K245" s="155">
        <f t="shared" si="54"/>
        <v>0</v>
      </c>
      <c r="L245" s="154">
        <f t="shared" si="55"/>
        <v>0</v>
      </c>
      <c r="M245" s="156">
        <f>'2023-24 Salary &amp; Benefits'!$E$6</f>
        <v>72728</v>
      </c>
      <c r="N245" s="156">
        <f>'2023-24 Salary &amp; Benefits'!$F$6</f>
        <v>75419</v>
      </c>
      <c r="O245" s="9">
        <f t="shared" si="56"/>
        <v>0</v>
      </c>
      <c r="P245" s="9">
        <f t="shared" si="57"/>
        <v>0</v>
      </c>
      <c r="Q245" s="9">
        <f>'2023-24 Salary &amp; Benefits'!G$6</f>
        <v>13464</v>
      </c>
      <c r="R245" s="157">
        <f>'2023-24 Salary &amp; Benefits'!H$6</f>
        <v>0.1797</v>
      </c>
      <c r="S245" s="157">
        <f>'2023-24 Salary &amp; Benefits'!I$6</f>
        <v>0.17330000000000001</v>
      </c>
      <c r="T245" s="9">
        <f t="shared" si="58"/>
        <v>0</v>
      </c>
      <c r="U245" s="9">
        <f t="shared" si="59"/>
        <v>0</v>
      </c>
      <c r="V245" s="9">
        <f t="shared" si="60"/>
        <v>0</v>
      </c>
      <c r="W245" s="9">
        <f t="shared" si="53"/>
        <v>0</v>
      </c>
      <c r="X245" s="22">
        <f t="shared" si="52"/>
        <v>0</v>
      </c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s="21" customFormat="1">
      <c r="A246" s="83" t="s">
        <v>2270</v>
      </c>
      <c r="B246" s="95" t="s">
        <v>113</v>
      </c>
      <c r="C246" s="96">
        <v>4566</v>
      </c>
      <c r="D246" s="95" t="s">
        <v>117</v>
      </c>
      <c r="E246" s="116" t="str">
        <f>VLOOKUP($C246,'2022-23 School Level AAFTE'!$C:$X,8,FALSE)</f>
        <v>No</v>
      </c>
      <c r="F246" s="103">
        <f>VLOOKUP($C246,'2022-23 School Level AAFTE'!$C:$I,7,FALSE)</f>
        <v>19.71</v>
      </c>
      <c r="G246" s="106">
        <f>IFERROR(IF(E246= "yes",VLOOKUP(C246,Summary!$B:$I,5,0),0),0)</f>
        <v>0</v>
      </c>
      <c r="H246" s="105">
        <f t="shared" si="51"/>
        <v>0</v>
      </c>
      <c r="I246" s="168">
        <f>VLOOKUP($A246,'2023-24 Salary &amp; Benefits'!$A:$I,3,FALSE)</f>
        <v>1</v>
      </c>
      <c r="J246" s="168">
        <f>VLOOKUP($A246,'2023-24 Salary &amp; Benefits'!$A:$I,4,FALSE)</f>
        <v>1</v>
      </c>
      <c r="K246" s="155">
        <f t="shared" si="54"/>
        <v>0</v>
      </c>
      <c r="L246" s="154">
        <f t="shared" si="55"/>
        <v>0</v>
      </c>
      <c r="M246" s="156">
        <f>'2023-24 Salary &amp; Benefits'!$E$6</f>
        <v>72728</v>
      </c>
      <c r="N246" s="156">
        <f>'2023-24 Salary &amp; Benefits'!$F$6</f>
        <v>75419</v>
      </c>
      <c r="O246" s="9">
        <f t="shared" si="56"/>
        <v>0</v>
      </c>
      <c r="P246" s="9">
        <f t="shared" si="57"/>
        <v>0</v>
      </c>
      <c r="Q246" s="9">
        <f>'2023-24 Salary &amp; Benefits'!G$6</f>
        <v>13464</v>
      </c>
      <c r="R246" s="157">
        <f>'2023-24 Salary &amp; Benefits'!H$6</f>
        <v>0.1797</v>
      </c>
      <c r="S246" s="157">
        <f>'2023-24 Salary &amp; Benefits'!I$6</f>
        <v>0.17330000000000001</v>
      </c>
      <c r="T246" s="9">
        <f t="shared" si="58"/>
        <v>0</v>
      </c>
      <c r="U246" s="9">
        <f t="shared" si="59"/>
        <v>0</v>
      </c>
      <c r="V246" s="9">
        <f t="shared" si="60"/>
        <v>0</v>
      </c>
      <c r="W246" s="9">
        <f t="shared" si="53"/>
        <v>0</v>
      </c>
      <c r="X246" s="22">
        <f t="shared" si="52"/>
        <v>0</v>
      </c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s="21" customFormat="1">
      <c r="A247" s="83" t="s">
        <v>2270</v>
      </c>
      <c r="B247" s="95" t="s">
        <v>113</v>
      </c>
      <c r="C247" s="96">
        <v>3564</v>
      </c>
      <c r="D247" s="95" t="s">
        <v>115</v>
      </c>
      <c r="E247" s="116" t="str">
        <f>VLOOKUP($C247,'2022-23 School Level AAFTE'!$C:$X,8,FALSE)</f>
        <v>No</v>
      </c>
      <c r="F247" s="103">
        <f>VLOOKUP($C247,'2022-23 School Level AAFTE'!$C:$I,7,FALSE)</f>
        <v>402.99</v>
      </c>
      <c r="G247" s="106">
        <f>IFERROR(IF(E247= "yes",VLOOKUP(C247,Summary!$B:$I,5,0),0),0)</f>
        <v>0</v>
      </c>
      <c r="H247" s="105">
        <f t="shared" si="51"/>
        <v>0</v>
      </c>
      <c r="I247" s="168">
        <f>VLOOKUP($A247,'2023-24 Salary &amp; Benefits'!$A:$I,3,FALSE)</f>
        <v>1</v>
      </c>
      <c r="J247" s="168">
        <f>VLOOKUP($A247,'2023-24 Salary &amp; Benefits'!$A:$I,4,FALSE)</f>
        <v>1</v>
      </c>
      <c r="K247" s="155">
        <f t="shared" si="54"/>
        <v>0</v>
      </c>
      <c r="L247" s="154">
        <f t="shared" si="55"/>
        <v>0</v>
      </c>
      <c r="M247" s="156">
        <f>'2023-24 Salary &amp; Benefits'!$E$6</f>
        <v>72728</v>
      </c>
      <c r="N247" s="156">
        <f>'2023-24 Salary &amp; Benefits'!$F$6</f>
        <v>75419</v>
      </c>
      <c r="O247" s="9">
        <f t="shared" si="56"/>
        <v>0</v>
      </c>
      <c r="P247" s="9">
        <f t="shared" si="57"/>
        <v>0</v>
      </c>
      <c r="Q247" s="9">
        <f>'2023-24 Salary &amp; Benefits'!G$6</f>
        <v>13464</v>
      </c>
      <c r="R247" s="157">
        <f>'2023-24 Salary &amp; Benefits'!H$6</f>
        <v>0.1797</v>
      </c>
      <c r="S247" s="157">
        <f>'2023-24 Salary &amp; Benefits'!I$6</f>
        <v>0.17330000000000001</v>
      </c>
      <c r="T247" s="9">
        <f t="shared" si="58"/>
        <v>0</v>
      </c>
      <c r="U247" s="9">
        <f t="shared" si="59"/>
        <v>0</v>
      </c>
      <c r="V247" s="9">
        <f t="shared" si="60"/>
        <v>0</v>
      </c>
      <c r="W247" s="9">
        <f t="shared" si="53"/>
        <v>0</v>
      </c>
      <c r="X247" s="22">
        <f t="shared" si="52"/>
        <v>0</v>
      </c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s="21" customFormat="1">
      <c r="A248" s="83" t="s">
        <v>2270</v>
      </c>
      <c r="B248" s="95" t="s">
        <v>113</v>
      </c>
      <c r="C248" s="96">
        <v>5418</v>
      </c>
      <c r="D248" s="95" t="s">
        <v>118</v>
      </c>
      <c r="E248" s="116" t="str">
        <f>VLOOKUP($C248,'2022-23 School Level AAFTE'!$C:$X,8,FALSE)</f>
        <v>No</v>
      </c>
      <c r="F248" s="103">
        <f>VLOOKUP($C248,'2022-23 School Level AAFTE'!$C:$I,7,FALSE)</f>
        <v>24.76</v>
      </c>
      <c r="G248" s="106">
        <f>IFERROR(IF(E248= "yes",VLOOKUP(C248,Summary!$B:$I,5,0),0),0)</f>
        <v>0</v>
      </c>
      <c r="H248" s="105">
        <f t="shared" si="51"/>
        <v>0</v>
      </c>
      <c r="I248" s="168">
        <f>VLOOKUP($A248,'2023-24 Salary &amp; Benefits'!$A:$I,3,FALSE)</f>
        <v>1</v>
      </c>
      <c r="J248" s="168">
        <f>VLOOKUP($A248,'2023-24 Salary &amp; Benefits'!$A:$I,4,FALSE)</f>
        <v>1</v>
      </c>
      <c r="K248" s="155">
        <f t="shared" si="54"/>
        <v>0</v>
      </c>
      <c r="L248" s="154">
        <f t="shared" si="55"/>
        <v>0</v>
      </c>
      <c r="M248" s="156">
        <f>'2023-24 Salary &amp; Benefits'!$E$6</f>
        <v>72728</v>
      </c>
      <c r="N248" s="156">
        <f>'2023-24 Salary &amp; Benefits'!$F$6</f>
        <v>75419</v>
      </c>
      <c r="O248" s="9">
        <f t="shared" si="56"/>
        <v>0</v>
      </c>
      <c r="P248" s="9">
        <f t="shared" si="57"/>
        <v>0</v>
      </c>
      <c r="Q248" s="9">
        <f>'2023-24 Salary &amp; Benefits'!G$6</f>
        <v>13464</v>
      </c>
      <c r="R248" s="157">
        <f>'2023-24 Salary &amp; Benefits'!H$6</f>
        <v>0.1797</v>
      </c>
      <c r="S248" s="157">
        <f>'2023-24 Salary &amp; Benefits'!I$6</f>
        <v>0.17330000000000001</v>
      </c>
      <c r="T248" s="9">
        <f t="shared" si="58"/>
        <v>0</v>
      </c>
      <c r="U248" s="9">
        <f t="shared" si="59"/>
        <v>0</v>
      </c>
      <c r="V248" s="9">
        <f t="shared" si="60"/>
        <v>0</v>
      </c>
      <c r="W248" s="9">
        <f t="shared" si="53"/>
        <v>0</v>
      </c>
      <c r="X248" s="22">
        <f t="shared" si="52"/>
        <v>0</v>
      </c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s="21" customFormat="1">
      <c r="A249" s="83" t="s">
        <v>2270</v>
      </c>
      <c r="B249" s="95" t="s">
        <v>113</v>
      </c>
      <c r="C249" s="96">
        <v>4403</v>
      </c>
      <c r="D249" s="95" t="s">
        <v>116</v>
      </c>
      <c r="E249" s="116" t="str">
        <f>VLOOKUP($C249,'2022-23 School Level AAFTE'!$C:$X,8,FALSE)</f>
        <v>No</v>
      </c>
      <c r="F249" s="103">
        <f>VLOOKUP($C249,'2022-23 School Level AAFTE'!$C:$I,7,FALSE)</f>
        <v>265.12</v>
      </c>
      <c r="G249" s="106">
        <f>IFERROR(IF(E249= "yes",VLOOKUP(C249,Summary!$B:$I,5,0),0),0)</f>
        <v>0</v>
      </c>
      <c r="H249" s="105">
        <f t="shared" si="51"/>
        <v>0</v>
      </c>
      <c r="I249" s="168">
        <f>VLOOKUP($A249,'2023-24 Salary &amp; Benefits'!$A:$I,3,FALSE)</f>
        <v>1</v>
      </c>
      <c r="J249" s="168">
        <f>VLOOKUP($A249,'2023-24 Salary &amp; Benefits'!$A:$I,4,FALSE)</f>
        <v>1</v>
      </c>
      <c r="K249" s="155">
        <f t="shared" si="54"/>
        <v>0</v>
      </c>
      <c r="L249" s="154">
        <f t="shared" si="55"/>
        <v>0</v>
      </c>
      <c r="M249" s="156">
        <f>'2023-24 Salary &amp; Benefits'!$E$6</f>
        <v>72728</v>
      </c>
      <c r="N249" s="156">
        <f>'2023-24 Salary &amp; Benefits'!$F$6</f>
        <v>75419</v>
      </c>
      <c r="O249" s="9">
        <f t="shared" si="56"/>
        <v>0</v>
      </c>
      <c r="P249" s="9">
        <f t="shared" si="57"/>
        <v>0</v>
      </c>
      <c r="Q249" s="9">
        <f>'2023-24 Salary &amp; Benefits'!G$6</f>
        <v>13464</v>
      </c>
      <c r="R249" s="157">
        <f>'2023-24 Salary &amp; Benefits'!H$6</f>
        <v>0.1797</v>
      </c>
      <c r="S249" s="157">
        <f>'2023-24 Salary &amp; Benefits'!I$6</f>
        <v>0.17330000000000001</v>
      </c>
      <c r="T249" s="9">
        <f t="shared" si="58"/>
        <v>0</v>
      </c>
      <c r="U249" s="9">
        <f t="shared" si="59"/>
        <v>0</v>
      </c>
      <c r="V249" s="9">
        <f t="shared" si="60"/>
        <v>0</v>
      </c>
      <c r="W249" s="9">
        <f t="shared" si="53"/>
        <v>0</v>
      </c>
      <c r="X249" s="22">
        <f t="shared" si="52"/>
        <v>0</v>
      </c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s="21" customFormat="1">
      <c r="A250" s="83" t="s">
        <v>2270</v>
      </c>
      <c r="B250" s="95" t="s">
        <v>113</v>
      </c>
      <c r="C250" s="96">
        <v>5640</v>
      </c>
      <c r="D250" s="95" t="s">
        <v>3171</v>
      </c>
      <c r="E250" s="116" t="str">
        <f>VLOOKUP($C250,'2022-23 School Level AAFTE'!$C:$X,8,FALSE)</f>
        <v>Yes</v>
      </c>
      <c r="F250" s="103">
        <f>VLOOKUP($C250,'2022-23 School Level AAFTE'!$C:$I,7,FALSE)</f>
        <v>8.5399999999999991</v>
      </c>
      <c r="G250" s="106">
        <f>IFERROR(IF(E250= "yes",VLOOKUP(C250,Summary!$B:$I,5,0),0),0)</f>
        <v>0</v>
      </c>
      <c r="H250" s="105">
        <f t="shared" si="51"/>
        <v>8.5399999999999991</v>
      </c>
      <c r="I250" s="168">
        <f>VLOOKUP($A250,'2023-24 Salary &amp; Benefits'!$A:$I,3,FALSE)</f>
        <v>1</v>
      </c>
      <c r="J250" s="168">
        <f>VLOOKUP($A250,'2023-24 Salary &amp; Benefits'!$A:$I,4,FALSE)</f>
        <v>1</v>
      </c>
      <c r="K250" s="155">
        <f t="shared" si="54"/>
        <v>8.5399999999999991</v>
      </c>
      <c r="L250" s="154">
        <f t="shared" si="55"/>
        <v>2.5000000000000001E-2</v>
      </c>
      <c r="M250" s="156">
        <f>'2023-24 Salary &amp; Benefits'!$E$6</f>
        <v>72728</v>
      </c>
      <c r="N250" s="156">
        <f>'2023-24 Salary &amp; Benefits'!$F$6</f>
        <v>75419</v>
      </c>
      <c r="O250" s="9">
        <f t="shared" si="56"/>
        <v>1818.2</v>
      </c>
      <c r="P250" s="9">
        <f t="shared" si="57"/>
        <v>67.279999999999973</v>
      </c>
      <c r="Q250" s="9">
        <f>'2023-24 Salary &amp; Benefits'!G$6</f>
        <v>13464</v>
      </c>
      <c r="R250" s="157">
        <f>'2023-24 Salary &amp; Benefits'!H$6</f>
        <v>0.1797</v>
      </c>
      <c r="S250" s="157">
        <f>'2023-24 Salary &amp; Benefits'!I$6</f>
        <v>0.17330000000000001</v>
      </c>
      <c r="T250" s="9">
        <f t="shared" si="58"/>
        <v>674.99</v>
      </c>
      <c r="U250" s="9">
        <f t="shared" si="59"/>
        <v>31.42</v>
      </c>
      <c r="V250" s="9">
        <f t="shared" si="60"/>
        <v>5.45</v>
      </c>
      <c r="W250" s="9">
        <f t="shared" si="53"/>
        <v>36.870000000000005</v>
      </c>
      <c r="X250" s="22">
        <f t="shared" si="52"/>
        <v>2597.34</v>
      </c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21" customFormat="1">
      <c r="A251" s="83" t="s">
        <v>2270</v>
      </c>
      <c r="B251" s="95" t="s">
        <v>113</v>
      </c>
      <c r="C251" s="96">
        <v>2760</v>
      </c>
      <c r="D251" s="95" t="s">
        <v>114</v>
      </c>
      <c r="E251" s="116" t="str">
        <f>VLOOKUP($C251,'2022-23 School Level AAFTE'!$C:$X,8,FALSE)</f>
        <v>No</v>
      </c>
      <c r="F251" s="103">
        <f>VLOOKUP($C251,'2022-23 School Level AAFTE'!$C:$I,7,FALSE)</f>
        <v>250.43</v>
      </c>
      <c r="G251" s="106">
        <f>IFERROR(IF(E251= "yes",VLOOKUP(C251,Summary!$B:$I,5,0),0),0)</f>
        <v>0</v>
      </c>
      <c r="H251" s="105">
        <f t="shared" si="51"/>
        <v>0</v>
      </c>
      <c r="I251" s="168">
        <f>VLOOKUP($A251,'2023-24 Salary &amp; Benefits'!$A:$I,3,FALSE)</f>
        <v>1</v>
      </c>
      <c r="J251" s="168">
        <f>VLOOKUP($A251,'2023-24 Salary &amp; Benefits'!$A:$I,4,FALSE)</f>
        <v>1</v>
      </c>
      <c r="K251" s="155">
        <f t="shared" si="54"/>
        <v>0</v>
      </c>
      <c r="L251" s="154">
        <f t="shared" si="55"/>
        <v>0</v>
      </c>
      <c r="M251" s="156">
        <f>'2023-24 Salary &amp; Benefits'!$E$6</f>
        <v>72728</v>
      </c>
      <c r="N251" s="156">
        <f>'2023-24 Salary &amp; Benefits'!$F$6</f>
        <v>75419</v>
      </c>
      <c r="O251" s="9">
        <f t="shared" si="56"/>
        <v>0</v>
      </c>
      <c r="P251" s="9">
        <f t="shared" si="57"/>
        <v>0</v>
      </c>
      <c r="Q251" s="9">
        <f>'2023-24 Salary &amp; Benefits'!G$6</f>
        <v>13464</v>
      </c>
      <c r="R251" s="157">
        <f>'2023-24 Salary &amp; Benefits'!H$6</f>
        <v>0.1797</v>
      </c>
      <c r="S251" s="157">
        <f>'2023-24 Salary &amp; Benefits'!I$6</f>
        <v>0.17330000000000001</v>
      </c>
      <c r="T251" s="9">
        <f t="shared" si="58"/>
        <v>0</v>
      </c>
      <c r="U251" s="9">
        <f t="shared" si="59"/>
        <v>0</v>
      </c>
      <c r="V251" s="9">
        <f t="shared" si="60"/>
        <v>0</v>
      </c>
      <c r="W251" s="9">
        <f t="shared" si="53"/>
        <v>0</v>
      </c>
      <c r="X251" s="22">
        <f t="shared" si="52"/>
        <v>0</v>
      </c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</row>
    <row r="252" spans="1:159" s="21" customFormat="1">
      <c r="A252" s="83" t="s">
        <v>2269</v>
      </c>
      <c r="B252" s="95" t="s">
        <v>109</v>
      </c>
      <c r="C252" s="96">
        <v>3268</v>
      </c>
      <c r="D252" s="95" t="s">
        <v>112</v>
      </c>
      <c r="E252" s="116" t="str">
        <f>VLOOKUP($C252,'2022-23 School Level AAFTE'!$C:$X,8,FALSE)</f>
        <v>No</v>
      </c>
      <c r="F252" s="103">
        <f>VLOOKUP($C252,'2022-23 School Level AAFTE'!$C:$I,7,FALSE)</f>
        <v>497.24</v>
      </c>
      <c r="G252" s="106">
        <f>IFERROR(IF(E252= "yes",VLOOKUP(C252,Summary!$B:$I,5,0),0),0)</f>
        <v>0</v>
      </c>
      <c r="H252" s="105">
        <f t="shared" si="51"/>
        <v>0</v>
      </c>
      <c r="I252" s="168">
        <f>VLOOKUP($A252,'2023-24 Salary &amp; Benefits'!$A:$I,3,FALSE)</f>
        <v>1</v>
      </c>
      <c r="J252" s="168">
        <f>VLOOKUP($A252,'2023-24 Salary &amp; Benefits'!$A:$I,4,FALSE)</f>
        <v>1.04</v>
      </c>
      <c r="K252" s="155">
        <f t="shared" si="54"/>
        <v>0</v>
      </c>
      <c r="L252" s="154">
        <f t="shared" si="55"/>
        <v>0</v>
      </c>
      <c r="M252" s="156">
        <f>'2023-24 Salary &amp; Benefits'!$E$6</f>
        <v>72728</v>
      </c>
      <c r="N252" s="156">
        <f>'2023-24 Salary &amp; Benefits'!$F$6</f>
        <v>75419</v>
      </c>
      <c r="O252" s="9">
        <f t="shared" si="56"/>
        <v>0</v>
      </c>
      <c r="P252" s="9">
        <f t="shared" si="57"/>
        <v>0</v>
      </c>
      <c r="Q252" s="9">
        <f>'2023-24 Salary &amp; Benefits'!G$6</f>
        <v>13464</v>
      </c>
      <c r="R252" s="157">
        <f>'2023-24 Salary &amp; Benefits'!H$6</f>
        <v>0.1797</v>
      </c>
      <c r="S252" s="157">
        <f>'2023-24 Salary &amp; Benefits'!I$6</f>
        <v>0.17330000000000001</v>
      </c>
      <c r="T252" s="9">
        <f t="shared" si="58"/>
        <v>0</v>
      </c>
      <c r="U252" s="9">
        <f t="shared" si="59"/>
        <v>0</v>
      </c>
      <c r="V252" s="9">
        <f t="shared" si="60"/>
        <v>0</v>
      </c>
      <c r="W252" s="9">
        <f t="shared" si="53"/>
        <v>0</v>
      </c>
      <c r="X252" s="22">
        <f t="shared" si="52"/>
        <v>0</v>
      </c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</row>
    <row r="253" spans="1:159" s="21" customFormat="1">
      <c r="A253" s="83" t="s">
        <v>2269</v>
      </c>
      <c r="B253" s="95" t="s">
        <v>109</v>
      </c>
      <c r="C253" s="96">
        <v>2315</v>
      </c>
      <c r="D253" s="95" t="s">
        <v>110</v>
      </c>
      <c r="E253" s="116" t="str">
        <f>VLOOKUP($C253,'2022-23 School Level AAFTE'!$C:$X,8,FALSE)</f>
        <v>No</v>
      </c>
      <c r="F253" s="103">
        <f>VLOOKUP($C253,'2022-23 School Level AAFTE'!$C:$I,7,FALSE)</f>
        <v>511.73</v>
      </c>
      <c r="G253" s="106">
        <f>IFERROR(IF(E253= "yes",VLOOKUP(C253,Summary!$B:$I,5,0),0),0)</f>
        <v>0</v>
      </c>
      <c r="H253" s="105">
        <f t="shared" si="51"/>
        <v>0</v>
      </c>
      <c r="I253" s="168">
        <f>VLOOKUP($A253,'2023-24 Salary &amp; Benefits'!$A:$I,3,FALSE)</f>
        <v>1</v>
      </c>
      <c r="J253" s="168">
        <f>VLOOKUP($A253,'2023-24 Salary &amp; Benefits'!$A:$I,4,FALSE)</f>
        <v>1.04</v>
      </c>
      <c r="K253" s="155">
        <f t="shared" si="54"/>
        <v>0</v>
      </c>
      <c r="L253" s="154">
        <f t="shared" si="55"/>
        <v>0</v>
      </c>
      <c r="M253" s="156">
        <f>'2023-24 Salary &amp; Benefits'!$E$6</f>
        <v>72728</v>
      </c>
      <c r="N253" s="156">
        <f>'2023-24 Salary &amp; Benefits'!$F$6</f>
        <v>75419</v>
      </c>
      <c r="O253" s="9">
        <f t="shared" si="56"/>
        <v>0</v>
      </c>
      <c r="P253" s="9">
        <f t="shared" si="57"/>
        <v>0</v>
      </c>
      <c r="Q253" s="9">
        <f>'2023-24 Salary &amp; Benefits'!G$6</f>
        <v>13464</v>
      </c>
      <c r="R253" s="157">
        <f>'2023-24 Salary &amp; Benefits'!H$6</f>
        <v>0.1797</v>
      </c>
      <c r="S253" s="157">
        <f>'2023-24 Salary &amp; Benefits'!I$6</f>
        <v>0.17330000000000001</v>
      </c>
      <c r="T253" s="9">
        <f t="shared" si="58"/>
        <v>0</v>
      </c>
      <c r="U253" s="9">
        <f t="shared" si="59"/>
        <v>0</v>
      </c>
      <c r="V253" s="9">
        <f t="shared" si="60"/>
        <v>0</v>
      </c>
      <c r="W253" s="9">
        <f t="shared" si="53"/>
        <v>0</v>
      </c>
      <c r="X253" s="22">
        <f t="shared" si="52"/>
        <v>0</v>
      </c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s="21" customFormat="1">
      <c r="A254" s="83" t="s">
        <v>2269</v>
      </c>
      <c r="B254" s="95" t="s">
        <v>109</v>
      </c>
      <c r="C254" s="96">
        <v>2787</v>
      </c>
      <c r="D254" s="95" t="s">
        <v>111</v>
      </c>
      <c r="E254" s="116" t="str">
        <f>VLOOKUP($C254,'2022-23 School Level AAFTE'!$C:$X,8,FALSE)</f>
        <v>No</v>
      </c>
      <c r="F254" s="103">
        <f>VLOOKUP($C254,'2022-23 School Level AAFTE'!$C:$I,7,FALSE)</f>
        <v>586.48</v>
      </c>
      <c r="G254" s="106">
        <f>IFERROR(IF(E254= "yes",VLOOKUP(C254,Summary!$B:$I,5,0),0),0)</f>
        <v>0</v>
      </c>
      <c r="H254" s="105">
        <f t="shared" si="51"/>
        <v>0</v>
      </c>
      <c r="I254" s="168">
        <f>VLOOKUP($A254,'2023-24 Salary &amp; Benefits'!$A:$I,3,FALSE)</f>
        <v>1</v>
      </c>
      <c r="J254" s="168">
        <f>VLOOKUP($A254,'2023-24 Salary &amp; Benefits'!$A:$I,4,FALSE)</f>
        <v>1.04</v>
      </c>
      <c r="K254" s="155">
        <f t="shared" si="54"/>
        <v>0</v>
      </c>
      <c r="L254" s="154">
        <f t="shared" si="55"/>
        <v>0</v>
      </c>
      <c r="M254" s="156">
        <f>'2023-24 Salary &amp; Benefits'!$E$6</f>
        <v>72728</v>
      </c>
      <c r="N254" s="156">
        <f>'2023-24 Salary &amp; Benefits'!$F$6</f>
        <v>75419</v>
      </c>
      <c r="O254" s="9">
        <f t="shared" si="56"/>
        <v>0</v>
      </c>
      <c r="P254" s="9">
        <f t="shared" si="57"/>
        <v>0</v>
      </c>
      <c r="Q254" s="9">
        <f>'2023-24 Salary &amp; Benefits'!G$6</f>
        <v>13464</v>
      </c>
      <c r="R254" s="157">
        <f>'2023-24 Salary &amp; Benefits'!H$6</f>
        <v>0.1797</v>
      </c>
      <c r="S254" s="157">
        <f>'2023-24 Salary &amp; Benefits'!I$6</f>
        <v>0.17330000000000001</v>
      </c>
      <c r="T254" s="9">
        <f t="shared" si="58"/>
        <v>0</v>
      </c>
      <c r="U254" s="9">
        <f t="shared" si="59"/>
        <v>0</v>
      </c>
      <c r="V254" s="9">
        <f t="shared" si="60"/>
        <v>0</v>
      </c>
      <c r="W254" s="9">
        <f t="shared" si="53"/>
        <v>0</v>
      </c>
      <c r="X254" s="22">
        <f t="shared" si="52"/>
        <v>0</v>
      </c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s="21" customFormat="1">
      <c r="A255" s="83" t="s">
        <v>2292</v>
      </c>
      <c r="B255" s="95" t="s">
        <v>312</v>
      </c>
      <c r="C255" s="96">
        <v>2762</v>
      </c>
      <c r="D255" s="95" t="s">
        <v>314</v>
      </c>
      <c r="E255" s="116" t="str">
        <f>VLOOKUP($C255,'2022-23 School Level AAFTE'!$C:$X,8,FALSE)</f>
        <v>Yes</v>
      </c>
      <c r="F255" s="103">
        <f>VLOOKUP($C255,'2022-23 School Level AAFTE'!$C:$I,7,FALSE)</f>
        <v>642.59</v>
      </c>
      <c r="G255" s="106">
        <f>IFERROR(IF(E255= "yes",VLOOKUP(C255,Summary!$B:$I,5,0),0),0)</f>
        <v>0</v>
      </c>
      <c r="H255" s="105">
        <f t="shared" si="51"/>
        <v>642.59</v>
      </c>
      <c r="I255" s="168">
        <f>VLOOKUP($A255,'2023-24 Salary &amp; Benefits'!$A:$I,3,FALSE)</f>
        <v>1</v>
      </c>
      <c r="J255" s="168">
        <f>VLOOKUP($A255,'2023-24 Salary &amp; Benefits'!$A:$I,4,FALSE)</f>
        <v>1</v>
      </c>
      <c r="K255" s="155">
        <f t="shared" si="54"/>
        <v>642.59</v>
      </c>
      <c r="L255" s="154">
        <f t="shared" si="55"/>
        <v>1.885</v>
      </c>
      <c r="M255" s="156">
        <f>'2023-24 Salary &amp; Benefits'!$E$6</f>
        <v>72728</v>
      </c>
      <c r="N255" s="156">
        <f>'2023-24 Salary &amp; Benefits'!$F$6</f>
        <v>75419</v>
      </c>
      <c r="O255" s="9">
        <f t="shared" si="56"/>
        <v>137092.28</v>
      </c>
      <c r="P255" s="9">
        <f t="shared" si="57"/>
        <v>5072.5400000000081</v>
      </c>
      <c r="Q255" s="9">
        <f>'2023-24 Salary &amp; Benefits'!G$6</f>
        <v>13464</v>
      </c>
      <c r="R255" s="157">
        <f>'2023-24 Salary &amp; Benefits'!H$6</f>
        <v>0.1797</v>
      </c>
      <c r="S255" s="157">
        <f>'2023-24 Salary &amp; Benefits'!I$6</f>
        <v>0.17330000000000001</v>
      </c>
      <c r="T255" s="9">
        <f t="shared" si="58"/>
        <v>50894.19</v>
      </c>
      <c r="U255" s="9">
        <f t="shared" si="59"/>
        <v>2369.41</v>
      </c>
      <c r="V255" s="9">
        <f t="shared" si="60"/>
        <v>410.62</v>
      </c>
      <c r="W255" s="9">
        <f t="shared" si="53"/>
        <v>2780.0299999999997</v>
      </c>
      <c r="X255" s="22">
        <f t="shared" si="52"/>
        <v>195839.04</v>
      </c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s="21" customFormat="1">
      <c r="A256" s="83" t="s">
        <v>2292</v>
      </c>
      <c r="B256" s="95" t="s">
        <v>312</v>
      </c>
      <c r="C256" s="96">
        <v>2281</v>
      </c>
      <c r="D256" s="95" t="s">
        <v>313</v>
      </c>
      <c r="E256" s="116" t="str">
        <f>VLOOKUP($C256,'2022-23 School Level AAFTE'!$C:$X,8,FALSE)</f>
        <v>No</v>
      </c>
      <c r="F256" s="103">
        <f>VLOOKUP($C256,'2022-23 School Level AAFTE'!$C:$I,7,FALSE)</f>
        <v>443.42</v>
      </c>
      <c r="G256" s="106">
        <f>IFERROR(IF(E256= "yes",VLOOKUP(C256,Summary!$B:$I,5,0),0),0)</f>
        <v>0</v>
      </c>
      <c r="H256" s="105">
        <f t="shared" si="51"/>
        <v>0</v>
      </c>
      <c r="I256" s="168">
        <f>VLOOKUP($A256,'2023-24 Salary &amp; Benefits'!$A:$I,3,FALSE)</f>
        <v>1</v>
      </c>
      <c r="J256" s="168">
        <f>VLOOKUP($A256,'2023-24 Salary &amp; Benefits'!$A:$I,4,FALSE)</f>
        <v>1</v>
      </c>
      <c r="K256" s="155">
        <f t="shared" si="54"/>
        <v>0</v>
      </c>
      <c r="L256" s="154">
        <f t="shared" si="55"/>
        <v>0</v>
      </c>
      <c r="M256" s="156">
        <f>'2023-24 Salary &amp; Benefits'!$E$6</f>
        <v>72728</v>
      </c>
      <c r="N256" s="156">
        <f>'2023-24 Salary &amp; Benefits'!$F$6</f>
        <v>75419</v>
      </c>
      <c r="O256" s="9">
        <f t="shared" si="56"/>
        <v>0</v>
      </c>
      <c r="P256" s="9">
        <f t="shared" si="57"/>
        <v>0</v>
      </c>
      <c r="Q256" s="9">
        <f>'2023-24 Salary &amp; Benefits'!G$6</f>
        <v>13464</v>
      </c>
      <c r="R256" s="157">
        <f>'2023-24 Salary &amp; Benefits'!H$6</f>
        <v>0.1797</v>
      </c>
      <c r="S256" s="157">
        <f>'2023-24 Salary &amp; Benefits'!I$6</f>
        <v>0.17330000000000001</v>
      </c>
      <c r="T256" s="9">
        <f t="shared" si="58"/>
        <v>0</v>
      </c>
      <c r="U256" s="9">
        <f t="shared" si="59"/>
        <v>0</v>
      </c>
      <c r="V256" s="9">
        <f t="shared" si="60"/>
        <v>0</v>
      </c>
      <c r="W256" s="9">
        <f t="shared" si="53"/>
        <v>0</v>
      </c>
      <c r="X256" s="22">
        <f t="shared" si="52"/>
        <v>0</v>
      </c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s="21" customFormat="1">
      <c r="A257" s="83" t="s">
        <v>2292</v>
      </c>
      <c r="B257" s="95" t="s">
        <v>312</v>
      </c>
      <c r="C257" s="96">
        <v>3969</v>
      </c>
      <c r="D257" s="95" t="s">
        <v>315</v>
      </c>
      <c r="E257" s="116" t="str">
        <f>VLOOKUP($C257,'2022-23 School Level AAFTE'!$C:$X,8,FALSE)</f>
        <v>No</v>
      </c>
      <c r="F257" s="103">
        <f>VLOOKUP($C257,'2022-23 School Level AAFTE'!$C:$I,7,FALSE)</f>
        <v>344.18</v>
      </c>
      <c r="G257" s="106">
        <f>IFERROR(IF(E257= "yes",VLOOKUP(C257,Summary!$B:$I,5,0),0),0)</f>
        <v>0</v>
      </c>
      <c r="H257" s="105">
        <f t="shared" si="51"/>
        <v>0</v>
      </c>
      <c r="I257" s="168">
        <f>VLOOKUP($A257,'2023-24 Salary &amp; Benefits'!$A:$I,3,FALSE)</f>
        <v>1</v>
      </c>
      <c r="J257" s="168">
        <f>VLOOKUP($A257,'2023-24 Salary &amp; Benefits'!$A:$I,4,FALSE)</f>
        <v>1</v>
      </c>
      <c r="K257" s="155">
        <f t="shared" si="54"/>
        <v>0</v>
      </c>
      <c r="L257" s="154">
        <f t="shared" si="55"/>
        <v>0</v>
      </c>
      <c r="M257" s="156">
        <f>'2023-24 Salary &amp; Benefits'!$E$6</f>
        <v>72728</v>
      </c>
      <c r="N257" s="156">
        <f>'2023-24 Salary &amp; Benefits'!$F$6</f>
        <v>75419</v>
      </c>
      <c r="O257" s="9">
        <f t="shared" si="56"/>
        <v>0</v>
      </c>
      <c r="P257" s="9">
        <f t="shared" si="57"/>
        <v>0</v>
      </c>
      <c r="Q257" s="9">
        <f>'2023-24 Salary &amp; Benefits'!G$6</f>
        <v>13464</v>
      </c>
      <c r="R257" s="157">
        <f>'2023-24 Salary &amp; Benefits'!H$6</f>
        <v>0.1797</v>
      </c>
      <c r="S257" s="157">
        <f>'2023-24 Salary &amp; Benefits'!I$6</f>
        <v>0.17330000000000001</v>
      </c>
      <c r="T257" s="9">
        <f t="shared" si="58"/>
        <v>0</v>
      </c>
      <c r="U257" s="9">
        <f t="shared" si="59"/>
        <v>0</v>
      </c>
      <c r="V257" s="9">
        <f t="shared" si="60"/>
        <v>0</v>
      </c>
      <c r="W257" s="9">
        <f t="shared" si="53"/>
        <v>0</v>
      </c>
      <c r="X257" s="22">
        <f t="shared" si="52"/>
        <v>0</v>
      </c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s="21" customFormat="1">
      <c r="A258" s="83" t="s">
        <v>2292</v>
      </c>
      <c r="B258" s="95" t="s">
        <v>312</v>
      </c>
      <c r="C258" s="96">
        <v>5666</v>
      </c>
      <c r="D258" s="95" t="s">
        <v>3330</v>
      </c>
      <c r="E258" s="116" t="str">
        <f>VLOOKUP($C258,'2022-23 School Level AAFTE'!$C:$X,8,FALSE)</f>
        <v>Yes</v>
      </c>
      <c r="F258" s="103">
        <f>VLOOKUP($C258,'2022-23 School Level AAFTE'!$C:$I,7,FALSE)</f>
        <v>10.14</v>
      </c>
      <c r="G258" s="106">
        <f>IFERROR(IF(E258= "yes",VLOOKUP(C258,Summary!$B:$I,5,0),0),0)</f>
        <v>0</v>
      </c>
      <c r="H258" s="105">
        <f t="shared" si="51"/>
        <v>10.14</v>
      </c>
      <c r="I258" s="168">
        <f>VLOOKUP($A258,'2023-24 Salary &amp; Benefits'!$A:$I,3,FALSE)</f>
        <v>1</v>
      </c>
      <c r="J258" s="168">
        <f>VLOOKUP($A258,'2023-24 Salary &amp; Benefits'!$A:$I,4,FALSE)</f>
        <v>1</v>
      </c>
      <c r="K258" s="155">
        <f t="shared" si="54"/>
        <v>10.14</v>
      </c>
      <c r="L258" s="154">
        <f t="shared" si="55"/>
        <v>0.03</v>
      </c>
      <c r="M258" s="156">
        <f>'2023-24 Salary &amp; Benefits'!$E$6</f>
        <v>72728</v>
      </c>
      <c r="N258" s="156">
        <f>'2023-24 Salary &amp; Benefits'!$F$6</f>
        <v>75419</v>
      </c>
      <c r="O258" s="9">
        <f t="shared" si="56"/>
        <v>2181.84</v>
      </c>
      <c r="P258" s="9">
        <f t="shared" si="57"/>
        <v>80.730000000000018</v>
      </c>
      <c r="Q258" s="9">
        <f>'2023-24 Salary &amp; Benefits'!G$6</f>
        <v>13464</v>
      </c>
      <c r="R258" s="157">
        <f>'2023-24 Salary &amp; Benefits'!H$6</f>
        <v>0.1797</v>
      </c>
      <c r="S258" s="157">
        <f>'2023-24 Salary &amp; Benefits'!I$6</f>
        <v>0.17330000000000001</v>
      </c>
      <c r="T258" s="9">
        <f t="shared" si="58"/>
        <v>809.99</v>
      </c>
      <c r="U258" s="9">
        <f t="shared" si="59"/>
        <v>37.71</v>
      </c>
      <c r="V258" s="9">
        <f t="shared" si="60"/>
        <v>6.54</v>
      </c>
      <c r="W258" s="9">
        <f t="shared" si="53"/>
        <v>44.25</v>
      </c>
      <c r="X258" s="22">
        <f t="shared" si="52"/>
        <v>3116.81</v>
      </c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21" customFormat="1">
      <c r="A259" s="83" t="s">
        <v>3159</v>
      </c>
      <c r="B259" s="95" t="s">
        <v>3173</v>
      </c>
      <c r="C259" s="96">
        <v>5607</v>
      </c>
      <c r="D259" s="95" t="s">
        <v>3173</v>
      </c>
      <c r="E259" s="116" t="str">
        <f>VLOOKUP($C259,'2022-23 School Level AAFTE'!$C:$X,8,FALSE)</f>
        <v>No</v>
      </c>
      <c r="F259" s="103">
        <f>VLOOKUP($C259,'2022-23 School Level AAFTE'!$C:$I,7,FALSE)</f>
        <v>443.86</v>
      </c>
      <c r="G259" s="106">
        <f>IFERROR(IF(E259= "yes",VLOOKUP(C259,Summary!$B:$I,5,0),0),0)</f>
        <v>0</v>
      </c>
      <c r="H259" s="105">
        <f t="shared" si="51"/>
        <v>0</v>
      </c>
      <c r="I259" s="168">
        <f>VLOOKUP($A259,'2023-24 Salary &amp; Benefits'!$A:$I,3,FALSE)</f>
        <v>1.18</v>
      </c>
      <c r="J259" s="168">
        <f>VLOOKUP($A259,'2023-24 Salary &amp; Benefits'!$A:$I,4,FALSE)</f>
        <v>1.18</v>
      </c>
      <c r="K259" s="155">
        <f t="shared" si="54"/>
        <v>0</v>
      </c>
      <c r="L259" s="154">
        <f t="shared" si="55"/>
        <v>0</v>
      </c>
      <c r="M259" s="156">
        <f>'2023-24 Salary &amp; Benefits'!$E$6</f>
        <v>72728</v>
      </c>
      <c r="N259" s="156">
        <f>'2023-24 Salary &amp; Benefits'!$F$6</f>
        <v>75419</v>
      </c>
      <c r="O259" s="9">
        <f t="shared" si="56"/>
        <v>0</v>
      </c>
      <c r="P259" s="9">
        <f t="shared" si="57"/>
        <v>0</v>
      </c>
      <c r="Q259" s="9">
        <f>'2023-24 Salary &amp; Benefits'!G$6</f>
        <v>13464</v>
      </c>
      <c r="R259" s="157">
        <f>'2023-24 Salary &amp; Benefits'!H$6</f>
        <v>0.1797</v>
      </c>
      <c r="S259" s="157">
        <f>'2023-24 Salary &amp; Benefits'!I$6</f>
        <v>0.17330000000000001</v>
      </c>
      <c r="T259" s="9">
        <f t="shared" si="58"/>
        <v>0</v>
      </c>
      <c r="U259" s="9">
        <f t="shared" si="59"/>
        <v>0</v>
      </c>
      <c r="V259" s="9">
        <f t="shared" si="60"/>
        <v>0</v>
      </c>
      <c r="W259" s="9">
        <f t="shared" si="53"/>
        <v>0</v>
      </c>
      <c r="X259" s="22">
        <f t="shared" si="52"/>
        <v>0</v>
      </c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</row>
    <row r="260" spans="1:159" s="21" customFormat="1">
      <c r="A260" s="83" t="s">
        <v>2380</v>
      </c>
      <c r="B260" s="95" t="s">
        <v>1105</v>
      </c>
      <c r="C260" s="96">
        <v>2251</v>
      </c>
      <c r="D260" s="95" t="s">
        <v>1106</v>
      </c>
      <c r="E260" s="116" t="str">
        <f>VLOOKUP($C260,'2022-23 School Level AAFTE'!$C:$X,8,FALSE)</f>
        <v>No</v>
      </c>
      <c r="F260" s="103">
        <f>VLOOKUP($C260,'2022-23 School Level AAFTE'!$C:$I,7,FALSE)</f>
        <v>96.14</v>
      </c>
      <c r="G260" s="106">
        <f>IFERROR(IF(E260= "yes",VLOOKUP(C260,Summary!$B:$I,5,0),0),0)</f>
        <v>0</v>
      </c>
      <c r="H260" s="105">
        <f t="shared" si="51"/>
        <v>0</v>
      </c>
      <c r="I260" s="168">
        <f>VLOOKUP($A260,'2023-24 Salary &amp; Benefits'!$A:$I,3,FALSE)</f>
        <v>1</v>
      </c>
      <c r="J260" s="168">
        <f>VLOOKUP($A260,'2023-24 Salary &amp; Benefits'!$A:$I,4,FALSE)</f>
        <v>1.02</v>
      </c>
      <c r="K260" s="155">
        <f t="shared" si="54"/>
        <v>0</v>
      </c>
      <c r="L260" s="154">
        <f t="shared" si="55"/>
        <v>0</v>
      </c>
      <c r="M260" s="156">
        <f>'2023-24 Salary &amp; Benefits'!$E$6</f>
        <v>72728</v>
      </c>
      <c r="N260" s="156">
        <f>'2023-24 Salary &amp; Benefits'!$F$6</f>
        <v>75419</v>
      </c>
      <c r="O260" s="9">
        <f t="shared" si="56"/>
        <v>0</v>
      </c>
      <c r="P260" s="9">
        <f t="shared" si="57"/>
        <v>0</v>
      </c>
      <c r="Q260" s="9">
        <f>'2023-24 Salary &amp; Benefits'!G$6</f>
        <v>13464</v>
      </c>
      <c r="R260" s="157">
        <f>'2023-24 Salary &amp; Benefits'!H$6</f>
        <v>0.1797</v>
      </c>
      <c r="S260" s="157">
        <f>'2023-24 Salary &amp; Benefits'!I$6</f>
        <v>0.17330000000000001</v>
      </c>
      <c r="T260" s="9">
        <f t="shared" si="58"/>
        <v>0</v>
      </c>
      <c r="U260" s="9">
        <f t="shared" si="59"/>
        <v>0</v>
      </c>
      <c r="V260" s="9">
        <f t="shared" si="60"/>
        <v>0</v>
      </c>
      <c r="W260" s="9">
        <f t="shared" si="53"/>
        <v>0</v>
      </c>
      <c r="X260" s="22">
        <f t="shared" si="52"/>
        <v>0</v>
      </c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</row>
    <row r="261" spans="1:159" s="21" customFormat="1">
      <c r="A261" s="83" t="s">
        <v>2369</v>
      </c>
      <c r="B261" s="95" t="s">
        <v>1047</v>
      </c>
      <c r="C261" s="96">
        <v>5472</v>
      </c>
      <c r="D261" s="95" t="s">
        <v>2713</v>
      </c>
      <c r="E261" s="116" t="str">
        <f>VLOOKUP($C261,'2022-23 School Level AAFTE'!$C:$X,8,FALSE)</f>
        <v>No</v>
      </c>
      <c r="F261" s="103">
        <f>VLOOKUP($C261,'2022-23 School Level AAFTE'!$C:$I,7,FALSE)</f>
        <v>545.16</v>
      </c>
      <c r="G261" s="106">
        <f>IFERROR(IF(E261= "yes",VLOOKUP(C261,Summary!$B:$I,5,0),0),0)</f>
        <v>0</v>
      </c>
      <c r="H261" s="105">
        <f t="shared" ref="H261:H322" si="61">IF(E261= "yes", F261,0)</f>
        <v>0</v>
      </c>
      <c r="I261" s="168">
        <f>VLOOKUP($A261,'2023-24 Salary &amp; Benefits'!$A:$I,3,FALSE)</f>
        <v>1.18</v>
      </c>
      <c r="J261" s="168">
        <f>VLOOKUP($A261,'2023-24 Salary &amp; Benefits'!$A:$I,4,FALSE)</f>
        <v>1.22</v>
      </c>
      <c r="K261" s="155">
        <f t="shared" si="54"/>
        <v>0</v>
      </c>
      <c r="L261" s="154">
        <f t="shared" si="55"/>
        <v>0</v>
      </c>
      <c r="M261" s="156">
        <f>'2023-24 Salary &amp; Benefits'!$E$6</f>
        <v>72728</v>
      </c>
      <c r="N261" s="156">
        <f>'2023-24 Salary &amp; Benefits'!$F$6</f>
        <v>75419</v>
      </c>
      <c r="O261" s="9">
        <f t="shared" si="56"/>
        <v>0</v>
      </c>
      <c r="P261" s="9">
        <f t="shared" si="57"/>
        <v>0</v>
      </c>
      <c r="Q261" s="9">
        <f>'2023-24 Salary &amp; Benefits'!G$6</f>
        <v>13464</v>
      </c>
      <c r="R261" s="157">
        <f>'2023-24 Salary &amp; Benefits'!H$6</f>
        <v>0.1797</v>
      </c>
      <c r="S261" s="157">
        <f>'2023-24 Salary &amp; Benefits'!I$6</f>
        <v>0.17330000000000001</v>
      </c>
      <c r="T261" s="9">
        <f t="shared" si="58"/>
        <v>0</v>
      </c>
      <c r="U261" s="9">
        <f t="shared" si="59"/>
        <v>0</v>
      </c>
      <c r="V261" s="9">
        <f t="shared" si="60"/>
        <v>0</v>
      </c>
      <c r="W261" s="9">
        <f t="shared" si="53"/>
        <v>0</v>
      </c>
      <c r="X261" s="22">
        <f t="shared" ref="X261:X322" si="62">SUM(T261,O261:P261,W261)</f>
        <v>0</v>
      </c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</row>
    <row r="262" spans="1:159" s="21" customFormat="1">
      <c r="A262" s="83" t="s">
        <v>2369</v>
      </c>
      <c r="B262" s="95" t="s">
        <v>1047</v>
      </c>
      <c r="C262" s="96">
        <v>2994</v>
      </c>
      <c r="D262" s="95" t="s">
        <v>1049</v>
      </c>
      <c r="E262" s="116" t="str">
        <f>VLOOKUP($C262,'2022-23 School Level AAFTE'!$C:$X,8,FALSE)</f>
        <v>No</v>
      </c>
      <c r="F262" s="103">
        <f>VLOOKUP($C262,'2022-23 School Level AAFTE'!$C:$I,7,FALSE)</f>
        <v>416.14</v>
      </c>
      <c r="G262" s="106">
        <f>IFERROR(IF(E262= "yes",VLOOKUP(C262,Summary!$B:$I,5,0),0),0)</f>
        <v>0</v>
      </c>
      <c r="H262" s="105">
        <f t="shared" si="61"/>
        <v>0</v>
      </c>
      <c r="I262" s="168">
        <f>VLOOKUP($A262,'2023-24 Salary &amp; Benefits'!$A:$I,3,FALSE)</f>
        <v>1.18</v>
      </c>
      <c r="J262" s="168">
        <f>VLOOKUP($A262,'2023-24 Salary &amp; Benefits'!$A:$I,4,FALSE)</f>
        <v>1.22</v>
      </c>
      <c r="K262" s="155">
        <f t="shared" si="54"/>
        <v>0</v>
      </c>
      <c r="L262" s="154">
        <f t="shared" si="55"/>
        <v>0</v>
      </c>
      <c r="M262" s="156">
        <f>'2023-24 Salary &amp; Benefits'!$E$6</f>
        <v>72728</v>
      </c>
      <c r="N262" s="156">
        <f>'2023-24 Salary &amp; Benefits'!$F$6</f>
        <v>75419</v>
      </c>
      <c r="O262" s="9">
        <f t="shared" si="56"/>
        <v>0</v>
      </c>
      <c r="P262" s="9">
        <f t="shared" si="57"/>
        <v>0</v>
      </c>
      <c r="Q262" s="9">
        <f>'2023-24 Salary &amp; Benefits'!G$6</f>
        <v>13464</v>
      </c>
      <c r="R262" s="157">
        <f>'2023-24 Salary &amp; Benefits'!H$6</f>
        <v>0.1797</v>
      </c>
      <c r="S262" s="157">
        <f>'2023-24 Salary &amp; Benefits'!I$6</f>
        <v>0.17330000000000001</v>
      </c>
      <c r="T262" s="9">
        <f t="shared" si="58"/>
        <v>0</v>
      </c>
      <c r="U262" s="9">
        <f t="shared" si="59"/>
        <v>0</v>
      </c>
      <c r="V262" s="9">
        <f t="shared" si="60"/>
        <v>0</v>
      </c>
      <c r="W262" s="9">
        <f t="shared" si="53"/>
        <v>0</v>
      </c>
      <c r="X262" s="22">
        <f t="shared" si="62"/>
        <v>0</v>
      </c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</row>
    <row r="263" spans="1:159" s="21" customFormat="1">
      <c r="A263" s="83" t="s">
        <v>2369</v>
      </c>
      <c r="B263" s="95" t="s">
        <v>1047</v>
      </c>
      <c r="C263" s="96">
        <v>2615</v>
      </c>
      <c r="D263" s="95" t="s">
        <v>1048</v>
      </c>
      <c r="E263" s="116" t="str">
        <f>VLOOKUP($C263,'2022-23 School Level AAFTE'!$C:$X,8,FALSE)</f>
        <v>No</v>
      </c>
      <c r="F263" s="103">
        <f>VLOOKUP($C263,'2022-23 School Level AAFTE'!$C:$I,7,FALSE)</f>
        <v>1611.7199999999998</v>
      </c>
      <c r="G263" s="106">
        <f>IFERROR(IF(E263= "yes",VLOOKUP(C263,Summary!$B:$I,5,0),0),0)</f>
        <v>0</v>
      </c>
      <c r="H263" s="105">
        <f t="shared" si="61"/>
        <v>0</v>
      </c>
      <c r="I263" s="168">
        <f>VLOOKUP($A263,'2023-24 Salary &amp; Benefits'!$A:$I,3,FALSE)</f>
        <v>1.18</v>
      </c>
      <c r="J263" s="168">
        <f>VLOOKUP($A263,'2023-24 Salary &amp; Benefits'!$A:$I,4,FALSE)</f>
        <v>1.22</v>
      </c>
      <c r="K263" s="155">
        <f t="shared" si="54"/>
        <v>0</v>
      </c>
      <c r="L263" s="154">
        <f t="shared" si="55"/>
        <v>0</v>
      </c>
      <c r="M263" s="156">
        <f>'2023-24 Salary &amp; Benefits'!$E$6</f>
        <v>72728</v>
      </c>
      <c r="N263" s="156">
        <f>'2023-24 Salary &amp; Benefits'!$F$6</f>
        <v>75419</v>
      </c>
      <c r="O263" s="9">
        <f t="shared" si="56"/>
        <v>0</v>
      </c>
      <c r="P263" s="9">
        <f t="shared" si="57"/>
        <v>0</v>
      </c>
      <c r="Q263" s="9">
        <f>'2023-24 Salary &amp; Benefits'!G$6</f>
        <v>13464</v>
      </c>
      <c r="R263" s="157">
        <f>'2023-24 Salary &amp; Benefits'!H$6</f>
        <v>0.1797</v>
      </c>
      <c r="S263" s="157">
        <f>'2023-24 Salary &amp; Benefits'!I$6</f>
        <v>0.17330000000000001</v>
      </c>
      <c r="T263" s="9">
        <f t="shared" si="58"/>
        <v>0</v>
      </c>
      <c r="U263" s="9">
        <f t="shared" si="59"/>
        <v>0</v>
      </c>
      <c r="V263" s="9">
        <f t="shared" si="60"/>
        <v>0</v>
      </c>
      <c r="W263" s="9">
        <f t="shared" si="53"/>
        <v>0</v>
      </c>
      <c r="X263" s="22">
        <f t="shared" si="62"/>
        <v>0</v>
      </c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s="21" customFormat="1">
      <c r="A264" s="83" t="s">
        <v>2369</v>
      </c>
      <c r="B264" s="95" t="s">
        <v>1047</v>
      </c>
      <c r="C264" s="96">
        <v>3237</v>
      </c>
      <c r="D264" s="95" t="s">
        <v>1050</v>
      </c>
      <c r="E264" s="116" t="str">
        <f>VLOOKUP($C264,'2022-23 School Level AAFTE'!$C:$X,8,FALSE)</f>
        <v>No</v>
      </c>
      <c r="F264" s="103">
        <f>VLOOKUP($C264,'2022-23 School Level AAFTE'!$C:$I,7,FALSE)</f>
        <v>630.85</v>
      </c>
      <c r="G264" s="106">
        <f>IFERROR(IF(E264= "yes",VLOOKUP(C264,Summary!$B:$I,5,0),0),0)</f>
        <v>0</v>
      </c>
      <c r="H264" s="105">
        <f t="shared" si="61"/>
        <v>0</v>
      </c>
      <c r="I264" s="168">
        <f>VLOOKUP($A264,'2023-24 Salary &amp; Benefits'!$A:$I,3,FALSE)</f>
        <v>1.18</v>
      </c>
      <c r="J264" s="168">
        <f>VLOOKUP($A264,'2023-24 Salary &amp; Benefits'!$A:$I,4,FALSE)</f>
        <v>1.22</v>
      </c>
      <c r="K264" s="155">
        <f t="shared" si="54"/>
        <v>0</v>
      </c>
      <c r="L264" s="154">
        <f t="shared" si="55"/>
        <v>0</v>
      </c>
      <c r="M264" s="156">
        <f>'2023-24 Salary &amp; Benefits'!$E$6</f>
        <v>72728</v>
      </c>
      <c r="N264" s="156">
        <f>'2023-24 Salary &amp; Benefits'!$F$6</f>
        <v>75419</v>
      </c>
      <c r="O264" s="9">
        <f t="shared" si="56"/>
        <v>0</v>
      </c>
      <c r="P264" s="9">
        <f t="shared" si="57"/>
        <v>0</v>
      </c>
      <c r="Q264" s="9">
        <f>'2023-24 Salary &amp; Benefits'!G$6</f>
        <v>13464</v>
      </c>
      <c r="R264" s="157">
        <f>'2023-24 Salary &amp; Benefits'!H$6</f>
        <v>0.1797</v>
      </c>
      <c r="S264" s="157">
        <f>'2023-24 Salary &amp; Benefits'!I$6</f>
        <v>0.17330000000000001</v>
      </c>
      <c r="T264" s="9">
        <f t="shared" si="58"/>
        <v>0</v>
      </c>
      <c r="U264" s="9">
        <f t="shared" si="59"/>
        <v>0</v>
      </c>
      <c r="V264" s="9">
        <f t="shared" si="60"/>
        <v>0</v>
      </c>
      <c r="W264" s="9">
        <f t="shared" si="53"/>
        <v>0</v>
      </c>
      <c r="X264" s="22">
        <f t="shared" si="62"/>
        <v>0</v>
      </c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s="21" customFormat="1">
      <c r="A265" s="83" t="s">
        <v>2369</v>
      </c>
      <c r="B265" s="95" t="s">
        <v>1047</v>
      </c>
      <c r="C265" s="96">
        <v>4016</v>
      </c>
      <c r="D265" s="95" t="s">
        <v>1054</v>
      </c>
      <c r="E265" s="116" t="str">
        <f>VLOOKUP($C265,'2022-23 School Level AAFTE'!$C:$X,8,FALSE)</f>
        <v>Yes</v>
      </c>
      <c r="F265" s="103">
        <f>VLOOKUP($C265,'2022-23 School Level AAFTE'!$C:$I,7,FALSE)</f>
        <v>425.57</v>
      </c>
      <c r="G265" s="106">
        <f>IFERROR(IF(E265= "yes",VLOOKUP(C265,Summary!$B:$I,5,0),0),0)</f>
        <v>0</v>
      </c>
      <c r="H265" s="105">
        <f t="shared" si="61"/>
        <v>425.57</v>
      </c>
      <c r="I265" s="168">
        <f>VLOOKUP($A265,'2023-24 Salary &amp; Benefits'!$A:$I,3,FALSE)</f>
        <v>1.18</v>
      </c>
      <c r="J265" s="168">
        <f>VLOOKUP($A265,'2023-24 Salary &amp; Benefits'!$A:$I,4,FALSE)</f>
        <v>1.22</v>
      </c>
      <c r="K265" s="155">
        <f t="shared" si="54"/>
        <v>425.57</v>
      </c>
      <c r="L265" s="154">
        <f t="shared" si="55"/>
        <v>1.248</v>
      </c>
      <c r="M265" s="156">
        <f>'2023-24 Salary &amp; Benefits'!$E$6</f>
        <v>72728</v>
      </c>
      <c r="N265" s="156">
        <f>'2023-24 Salary &amp; Benefits'!$F$6</f>
        <v>75419</v>
      </c>
      <c r="O265" s="9">
        <f t="shared" si="56"/>
        <v>107102.16</v>
      </c>
      <c r="P265" s="9">
        <f t="shared" si="57"/>
        <v>7727.7899999999936</v>
      </c>
      <c r="Q265" s="9">
        <f>'2023-24 Salary &amp; Benefits'!G$6</f>
        <v>13464</v>
      </c>
      <c r="R265" s="157">
        <f>'2023-24 Salary &amp; Benefits'!H$6</f>
        <v>0.1797</v>
      </c>
      <c r="S265" s="157">
        <f>'2023-24 Salary &amp; Benefits'!I$6</f>
        <v>0.17330000000000001</v>
      </c>
      <c r="T265" s="9">
        <f t="shared" si="58"/>
        <v>37388.559999999998</v>
      </c>
      <c r="U265" s="9">
        <f t="shared" si="59"/>
        <v>1913.83</v>
      </c>
      <c r="V265" s="9">
        <f t="shared" si="60"/>
        <v>331.67</v>
      </c>
      <c r="W265" s="9">
        <f t="shared" si="53"/>
        <v>2245.5</v>
      </c>
      <c r="X265" s="22">
        <f t="shared" si="62"/>
        <v>154464.01</v>
      </c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s="21" customFormat="1">
      <c r="A266" s="83" t="s">
        <v>2369</v>
      </c>
      <c r="B266" s="95" t="s">
        <v>1047</v>
      </c>
      <c r="C266" s="96">
        <v>4014</v>
      </c>
      <c r="D266" s="95" t="s">
        <v>1052</v>
      </c>
      <c r="E266" s="116" t="str">
        <f>VLOOKUP($C266,'2022-23 School Level AAFTE'!$C:$X,8,FALSE)</f>
        <v>No</v>
      </c>
      <c r="F266" s="103">
        <f>VLOOKUP($C266,'2022-23 School Level AAFTE'!$C:$I,7,FALSE)</f>
        <v>383</v>
      </c>
      <c r="G266" s="106">
        <f>IFERROR(IF(E266= "yes",VLOOKUP(C266,Summary!$B:$I,5,0),0),0)</f>
        <v>0</v>
      </c>
      <c r="H266" s="104">
        <f t="shared" si="61"/>
        <v>0</v>
      </c>
      <c r="I266" s="168">
        <f>VLOOKUP($A266,'2023-24 Salary &amp; Benefits'!$A:$I,3,FALSE)</f>
        <v>1.18</v>
      </c>
      <c r="J266" s="168">
        <f>VLOOKUP($A266,'2023-24 Salary &amp; Benefits'!$A:$I,4,FALSE)</f>
        <v>1.22</v>
      </c>
      <c r="K266" s="155">
        <f t="shared" si="54"/>
        <v>0</v>
      </c>
      <c r="L266" s="154">
        <f t="shared" si="55"/>
        <v>0</v>
      </c>
      <c r="M266" s="156">
        <f>'2023-24 Salary &amp; Benefits'!$E$6</f>
        <v>72728</v>
      </c>
      <c r="N266" s="156">
        <f>'2023-24 Salary &amp; Benefits'!$F$6</f>
        <v>75419</v>
      </c>
      <c r="O266" s="9">
        <f t="shared" si="56"/>
        <v>0</v>
      </c>
      <c r="P266" s="9">
        <f t="shared" si="57"/>
        <v>0</v>
      </c>
      <c r="Q266" s="9">
        <f>'2023-24 Salary &amp; Benefits'!G$6</f>
        <v>13464</v>
      </c>
      <c r="R266" s="157">
        <f>'2023-24 Salary &amp; Benefits'!H$6</f>
        <v>0.1797</v>
      </c>
      <c r="S266" s="157">
        <f>'2023-24 Salary &amp; Benefits'!I$6</f>
        <v>0.17330000000000001</v>
      </c>
      <c r="T266" s="9">
        <f t="shared" si="58"/>
        <v>0</v>
      </c>
      <c r="U266" s="9">
        <f t="shared" si="59"/>
        <v>0</v>
      </c>
      <c r="V266" s="9">
        <f t="shared" si="60"/>
        <v>0</v>
      </c>
      <c r="W266" s="9">
        <f t="shared" ref="W266:W329" si="63">SUM(U266:V266)</f>
        <v>0</v>
      </c>
      <c r="X266" s="22">
        <f t="shared" si="62"/>
        <v>0</v>
      </c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s="21" customFormat="1">
      <c r="A267" s="83" t="s">
        <v>2369</v>
      </c>
      <c r="B267" s="95" t="s">
        <v>1047</v>
      </c>
      <c r="C267" s="96">
        <v>4341</v>
      </c>
      <c r="D267" s="95" t="s">
        <v>1059</v>
      </c>
      <c r="E267" s="116" t="str">
        <f>VLOOKUP($C267,'2022-23 School Level AAFTE'!$C:$X,8,FALSE)</f>
        <v>No</v>
      </c>
      <c r="F267" s="103">
        <f>VLOOKUP($C267,'2022-23 School Level AAFTE'!$C:$I,7,FALSE)</f>
        <v>406.29</v>
      </c>
      <c r="G267" s="106">
        <f>IFERROR(IF(E267= "yes",VLOOKUP(C267,Summary!$B:$I,5,0),0),0)</f>
        <v>0</v>
      </c>
      <c r="H267" s="105">
        <f t="shared" si="61"/>
        <v>0</v>
      </c>
      <c r="I267" s="168">
        <f>VLOOKUP($A267,'2023-24 Salary &amp; Benefits'!$A:$I,3,FALSE)</f>
        <v>1.18</v>
      </c>
      <c r="J267" s="168">
        <f>VLOOKUP($A267,'2023-24 Salary &amp; Benefits'!$A:$I,4,FALSE)</f>
        <v>1.22</v>
      </c>
      <c r="K267" s="155">
        <f t="shared" ref="K267:K330" si="64">IF(G267&gt;0,G267,H267)</f>
        <v>0</v>
      </c>
      <c r="L267" s="154">
        <f t="shared" ref="L267:L330" si="65">ROUND((($K267*1.1*36)/15)/900,3)</f>
        <v>0</v>
      </c>
      <c r="M267" s="156">
        <f>'2023-24 Salary &amp; Benefits'!$E$6</f>
        <v>72728</v>
      </c>
      <c r="N267" s="156">
        <f>'2023-24 Salary &amp; Benefits'!$F$6</f>
        <v>75419</v>
      </c>
      <c r="O267" s="9">
        <f t="shared" ref="O267:O330" si="66">ROUND($I267*$M267*$L267,2)</f>
        <v>0</v>
      </c>
      <c r="P267" s="9">
        <f t="shared" ref="P267:P330" si="67">ROUND($J267*$N267*$L267,2)-O267</f>
        <v>0</v>
      </c>
      <c r="Q267" s="9">
        <f>'2023-24 Salary &amp; Benefits'!G$6</f>
        <v>13464</v>
      </c>
      <c r="R267" s="157">
        <f>'2023-24 Salary &amp; Benefits'!H$6</f>
        <v>0.1797</v>
      </c>
      <c r="S267" s="157">
        <f>'2023-24 Salary &amp; Benefits'!I$6</f>
        <v>0.17330000000000001</v>
      </c>
      <c r="T267" s="9">
        <f t="shared" ref="T267:T330" si="68">ROUND(O267*R267+P267*S267+L267*Q267,2)</f>
        <v>0</v>
      </c>
      <c r="U267" s="9">
        <f t="shared" ref="U267:U330" si="69">ROUND((($N267*$J267*$L267)/180)*3,2)</f>
        <v>0</v>
      </c>
      <c r="V267" s="9">
        <f t="shared" ref="V267:V330" si="70">ROUND(U267*S267,2)</f>
        <v>0</v>
      </c>
      <c r="W267" s="9">
        <f t="shared" si="63"/>
        <v>0</v>
      </c>
      <c r="X267" s="22">
        <f t="shared" si="62"/>
        <v>0</v>
      </c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s="21" customFormat="1">
      <c r="A268" s="83" t="s">
        <v>2369</v>
      </c>
      <c r="B268" s="95" t="s">
        <v>1047</v>
      </c>
      <c r="C268" s="96">
        <v>4444</v>
      </c>
      <c r="D268" s="95" t="s">
        <v>1062</v>
      </c>
      <c r="E268" s="116" t="str">
        <f>VLOOKUP($C268,'2022-23 School Level AAFTE'!$C:$X,8,FALSE)</f>
        <v>No</v>
      </c>
      <c r="F268" s="103">
        <f>VLOOKUP($C268,'2022-23 School Level AAFTE'!$C:$I,7,FALSE)</f>
        <v>468</v>
      </c>
      <c r="G268" s="106">
        <f>IFERROR(IF(E268= "yes",VLOOKUP(C268,Summary!$B:$I,5,0),0),0)</f>
        <v>0</v>
      </c>
      <c r="H268" s="104">
        <f t="shared" si="61"/>
        <v>0</v>
      </c>
      <c r="I268" s="168">
        <f>VLOOKUP($A268,'2023-24 Salary &amp; Benefits'!$A:$I,3,FALSE)</f>
        <v>1.18</v>
      </c>
      <c r="J268" s="168">
        <f>VLOOKUP($A268,'2023-24 Salary &amp; Benefits'!$A:$I,4,FALSE)</f>
        <v>1.22</v>
      </c>
      <c r="K268" s="155">
        <f t="shared" si="64"/>
        <v>0</v>
      </c>
      <c r="L268" s="154">
        <f t="shared" si="65"/>
        <v>0</v>
      </c>
      <c r="M268" s="156">
        <f>'2023-24 Salary &amp; Benefits'!$E$6</f>
        <v>72728</v>
      </c>
      <c r="N268" s="156">
        <f>'2023-24 Salary &amp; Benefits'!$F$6</f>
        <v>75419</v>
      </c>
      <c r="O268" s="9">
        <f t="shared" si="66"/>
        <v>0</v>
      </c>
      <c r="P268" s="9">
        <f t="shared" si="67"/>
        <v>0</v>
      </c>
      <c r="Q268" s="9">
        <f>'2023-24 Salary &amp; Benefits'!G$6</f>
        <v>13464</v>
      </c>
      <c r="R268" s="157">
        <f>'2023-24 Salary &amp; Benefits'!H$6</f>
        <v>0.1797</v>
      </c>
      <c r="S268" s="157">
        <f>'2023-24 Salary &amp; Benefits'!I$6</f>
        <v>0.17330000000000001</v>
      </c>
      <c r="T268" s="9">
        <f t="shared" si="68"/>
        <v>0</v>
      </c>
      <c r="U268" s="9">
        <f t="shared" si="69"/>
        <v>0</v>
      </c>
      <c r="V268" s="9">
        <f t="shared" si="70"/>
        <v>0</v>
      </c>
      <c r="W268" s="9">
        <f t="shared" si="63"/>
        <v>0</v>
      </c>
      <c r="X268" s="22">
        <f t="shared" si="62"/>
        <v>0</v>
      </c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s="21" customFormat="1">
      <c r="A269" s="83" t="s">
        <v>2369</v>
      </c>
      <c r="B269" s="95" t="s">
        <v>1047</v>
      </c>
      <c r="C269" s="96">
        <v>4015</v>
      </c>
      <c r="D269" s="95" t="s">
        <v>1053</v>
      </c>
      <c r="E269" s="116" t="str">
        <f>VLOOKUP($C269,'2022-23 School Level AAFTE'!$C:$X,8,FALSE)</f>
        <v>Yes</v>
      </c>
      <c r="F269" s="103">
        <f>VLOOKUP($C269,'2022-23 School Level AAFTE'!$C:$I,7,FALSE)</f>
        <v>278</v>
      </c>
      <c r="G269" s="106">
        <f>IFERROR(IF(E269= "yes",VLOOKUP(C269,Summary!$B:$I,5,0),0),0)</f>
        <v>0</v>
      </c>
      <c r="H269" s="104">
        <f t="shared" si="61"/>
        <v>278</v>
      </c>
      <c r="I269" s="168">
        <f>VLOOKUP($A269,'2023-24 Salary &amp; Benefits'!$A:$I,3,FALSE)</f>
        <v>1.18</v>
      </c>
      <c r="J269" s="168">
        <f>VLOOKUP($A269,'2023-24 Salary &amp; Benefits'!$A:$I,4,FALSE)</f>
        <v>1.22</v>
      </c>
      <c r="K269" s="155">
        <f t="shared" si="64"/>
        <v>278</v>
      </c>
      <c r="L269" s="154">
        <f t="shared" si="65"/>
        <v>0.81499999999999995</v>
      </c>
      <c r="M269" s="156">
        <f>'2023-24 Salary &amp; Benefits'!$E$6</f>
        <v>72728</v>
      </c>
      <c r="N269" s="156">
        <f>'2023-24 Salary &amp; Benefits'!$F$6</f>
        <v>75419</v>
      </c>
      <c r="O269" s="9">
        <f t="shared" si="66"/>
        <v>69942.52</v>
      </c>
      <c r="P269" s="9">
        <f t="shared" si="67"/>
        <v>5046.5899999999965</v>
      </c>
      <c r="Q269" s="9">
        <f>'2023-24 Salary &amp; Benefits'!G$6</f>
        <v>13464</v>
      </c>
      <c r="R269" s="157">
        <f>'2023-24 Salary &amp; Benefits'!H$6</f>
        <v>0.1797</v>
      </c>
      <c r="S269" s="157">
        <f>'2023-24 Salary &amp; Benefits'!I$6</f>
        <v>0.17330000000000001</v>
      </c>
      <c r="T269" s="9">
        <f t="shared" si="68"/>
        <v>24416.400000000001</v>
      </c>
      <c r="U269" s="9">
        <f t="shared" si="69"/>
        <v>1249.82</v>
      </c>
      <c r="V269" s="9">
        <f t="shared" si="70"/>
        <v>216.59</v>
      </c>
      <c r="W269" s="9">
        <f t="shared" si="63"/>
        <v>1466.4099999999999</v>
      </c>
      <c r="X269" s="22">
        <f t="shared" si="62"/>
        <v>100871.92000000001</v>
      </c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s="21" customFormat="1">
      <c r="A270" s="83" t="s">
        <v>2369</v>
      </c>
      <c r="B270" s="95" t="s">
        <v>1047</v>
      </c>
      <c r="C270" s="96">
        <v>3791</v>
      </c>
      <c r="D270" s="95" t="s">
        <v>1051</v>
      </c>
      <c r="E270" s="116" t="str">
        <f>VLOOKUP($C270,'2022-23 School Level AAFTE'!$C:$X,8,FALSE)</f>
        <v>Yes</v>
      </c>
      <c r="F270" s="103">
        <f>VLOOKUP($C270,'2022-23 School Level AAFTE'!$C:$I,7,FALSE)</f>
        <v>598.34</v>
      </c>
      <c r="G270" s="106">
        <f>IFERROR(IF(E270= "yes",VLOOKUP(C270,Summary!$B:$I,5,0),0),0)</f>
        <v>0</v>
      </c>
      <c r="H270" s="104">
        <f t="shared" si="61"/>
        <v>598.34</v>
      </c>
      <c r="I270" s="168">
        <f>VLOOKUP($A270,'2023-24 Salary &amp; Benefits'!$A:$I,3,FALSE)</f>
        <v>1.18</v>
      </c>
      <c r="J270" s="168">
        <f>VLOOKUP($A270,'2023-24 Salary &amp; Benefits'!$A:$I,4,FALSE)</f>
        <v>1.22</v>
      </c>
      <c r="K270" s="155">
        <f t="shared" si="64"/>
        <v>598.34</v>
      </c>
      <c r="L270" s="154">
        <f t="shared" si="65"/>
        <v>1.7549999999999999</v>
      </c>
      <c r="M270" s="156">
        <f>'2023-24 Salary &amp; Benefits'!$E$6</f>
        <v>72728</v>
      </c>
      <c r="N270" s="156">
        <f>'2023-24 Salary &amp; Benefits'!$F$6</f>
        <v>75419</v>
      </c>
      <c r="O270" s="9">
        <f t="shared" si="66"/>
        <v>150612.42000000001</v>
      </c>
      <c r="P270" s="9">
        <f t="shared" si="67"/>
        <v>10867.199999999983</v>
      </c>
      <c r="Q270" s="9">
        <f>'2023-24 Salary &amp; Benefits'!G$6</f>
        <v>13464</v>
      </c>
      <c r="R270" s="157">
        <f>'2023-24 Salary &amp; Benefits'!H$6</f>
        <v>0.1797</v>
      </c>
      <c r="S270" s="157">
        <f>'2023-24 Salary &amp; Benefits'!I$6</f>
        <v>0.17330000000000001</v>
      </c>
      <c r="T270" s="9">
        <f t="shared" si="68"/>
        <v>52577.66</v>
      </c>
      <c r="U270" s="9">
        <f t="shared" si="69"/>
        <v>2691.33</v>
      </c>
      <c r="V270" s="9">
        <f t="shared" si="70"/>
        <v>466.41</v>
      </c>
      <c r="W270" s="9">
        <f t="shared" si="63"/>
        <v>3157.74</v>
      </c>
      <c r="X270" s="22">
        <f t="shared" si="62"/>
        <v>217215.02</v>
      </c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s="21" customFormat="1">
      <c r="A271" s="83" t="s">
        <v>2369</v>
      </c>
      <c r="B271" s="95" t="s">
        <v>1047</v>
      </c>
      <c r="C271" s="96">
        <v>4393</v>
      </c>
      <c r="D271" s="95" t="s">
        <v>1061</v>
      </c>
      <c r="E271" s="116" t="str">
        <f>VLOOKUP($C271,'2022-23 School Level AAFTE'!$C:$X,8,FALSE)</f>
        <v>No</v>
      </c>
      <c r="F271" s="103">
        <f>VLOOKUP($C271,'2022-23 School Level AAFTE'!$C:$I,7,FALSE)</f>
        <v>366.14</v>
      </c>
      <c r="G271" s="106">
        <f>IFERROR(IF(E271= "yes",VLOOKUP(C271,Summary!$B:$I,5,0),0),0)</f>
        <v>0</v>
      </c>
      <c r="H271" s="105">
        <f t="shared" si="61"/>
        <v>0</v>
      </c>
      <c r="I271" s="168">
        <f>VLOOKUP($A271,'2023-24 Salary &amp; Benefits'!$A:$I,3,FALSE)</f>
        <v>1.18</v>
      </c>
      <c r="J271" s="168">
        <f>VLOOKUP($A271,'2023-24 Salary &amp; Benefits'!$A:$I,4,FALSE)</f>
        <v>1.22</v>
      </c>
      <c r="K271" s="155">
        <f t="shared" si="64"/>
        <v>0</v>
      </c>
      <c r="L271" s="154">
        <f t="shared" si="65"/>
        <v>0</v>
      </c>
      <c r="M271" s="156">
        <f>'2023-24 Salary &amp; Benefits'!$E$6</f>
        <v>72728</v>
      </c>
      <c r="N271" s="156">
        <f>'2023-24 Salary &amp; Benefits'!$F$6</f>
        <v>75419</v>
      </c>
      <c r="O271" s="9">
        <f t="shared" si="66"/>
        <v>0</v>
      </c>
      <c r="P271" s="9">
        <f t="shared" si="67"/>
        <v>0</v>
      </c>
      <c r="Q271" s="9">
        <f>'2023-24 Salary &amp; Benefits'!G$6</f>
        <v>13464</v>
      </c>
      <c r="R271" s="157">
        <f>'2023-24 Salary &amp; Benefits'!H$6</f>
        <v>0.1797</v>
      </c>
      <c r="S271" s="157">
        <f>'2023-24 Salary &amp; Benefits'!I$6</f>
        <v>0.17330000000000001</v>
      </c>
      <c r="T271" s="9">
        <f t="shared" si="68"/>
        <v>0</v>
      </c>
      <c r="U271" s="9">
        <f t="shared" si="69"/>
        <v>0</v>
      </c>
      <c r="V271" s="9">
        <f t="shared" si="70"/>
        <v>0</v>
      </c>
      <c r="W271" s="9">
        <f t="shared" si="63"/>
        <v>0</v>
      </c>
      <c r="X271" s="22">
        <f t="shared" si="62"/>
        <v>0</v>
      </c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s="21" customFormat="1">
      <c r="A272" s="83" t="s">
        <v>2369</v>
      </c>
      <c r="B272" s="95" t="s">
        <v>1047</v>
      </c>
      <c r="C272" s="96">
        <v>3594</v>
      </c>
      <c r="D272" s="95" t="s">
        <v>3174</v>
      </c>
      <c r="E272" s="116" t="str">
        <f>VLOOKUP($C272,'2022-23 School Level AAFTE'!$C:$X,8,FALSE)</f>
        <v>No</v>
      </c>
      <c r="F272" s="103">
        <f>VLOOKUP($C272,'2022-23 School Level AAFTE'!$C:$I,7,FALSE)</f>
        <v>441.71</v>
      </c>
      <c r="G272" s="106">
        <f>IFERROR(IF(E272= "yes",VLOOKUP(C272,Summary!$B:$I,5,0),0),0)</f>
        <v>0</v>
      </c>
      <c r="H272" s="104">
        <f t="shared" si="61"/>
        <v>0</v>
      </c>
      <c r="I272" s="168">
        <f>VLOOKUP($A272,'2023-24 Salary &amp; Benefits'!$A:$I,3,FALSE)</f>
        <v>1.18</v>
      </c>
      <c r="J272" s="168">
        <f>VLOOKUP($A272,'2023-24 Salary &amp; Benefits'!$A:$I,4,FALSE)</f>
        <v>1.22</v>
      </c>
      <c r="K272" s="155">
        <f t="shared" si="64"/>
        <v>0</v>
      </c>
      <c r="L272" s="154">
        <f t="shared" si="65"/>
        <v>0</v>
      </c>
      <c r="M272" s="156">
        <f>'2023-24 Salary &amp; Benefits'!$E$6</f>
        <v>72728</v>
      </c>
      <c r="N272" s="156">
        <f>'2023-24 Salary &amp; Benefits'!$F$6</f>
        <v>75419</v>
      </c>
      <c r="O272" s="9">
        <f t="shared" si="66"/>
        <v>0</v>
      </c>
      <c r="P272" s="9">
        <f t="shared" si="67"/>
        <v>0</v>
      </c>
      <c r="Q272" s="9">
        <f>'2023-24 Salary &amp; Benefits'!G$6</f>
        <v>13464</v>
      </c>
      <c r="R272" s="157">
        <f>'2023-24 Salary &amp; Benefits'!H$6</f>
        <v>0.1797</v>
      </c>
      <c r="S272" s="157">
        <f>'2023-24 Salary &amp; Benefits'!I$6</f>
        <v>0.17330000000000001</v>
      </c>
      <c r="T272" s="9">
        <f t="shared" si="68"/>
        <v>0</v>
      </c>
      <c r="U272" s="9">
        <f t="shared" si="69"/>
        <v>0</v>
      </c>
      <c r="V272" s="9">
        <f t="shared" si="70"/>
        <v>0</v>
      </c>
      <c r="W272" s="9">
        <f t="shared" si="63"/>
        <v>0</v>
      </c>
      <c r="X272" s="22">
        <f t="shared" si="62"/>
        <v>0</v>
      </c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s="21" customFormat="1">
      <c r="A273" s="83" t="s">
        <v>2369</v>
      </c>
      <c r="B273" s="95" t="s">
        <v>1047</v>
      </c>
      <c r="C273" s="96">
        <v>4509</v>
      </c>
      <c r="D273" s="95" t="s">
        <v>1063</v>
      </c>
      <c r="E273" s="116" t="str">
        <f>VLOOKUP($C273,'2022-23 School Level AAFTE'!$C:$X,8,FALSE)</f>
        <v>No</v>
      </c>
      <c r="F273" s="103">
        <f>VLOOKUP($C273,'2022-23 School Level AAFTE'!$C:$I,7,FALSE)</f>
        <v>949.99</v>
      </c>
      <c r="G273" s="106">
        <f>IFERROR(IF(E273= "yes",VLOOKUP(C273,Summary!$B:$I,5,0),0),0)</f>
        <v>0</v>
      </c>
      <c r="H273" s="105">
        <f t="shared" si="61"/>
        <v>0</v>
      </c>
      <c r="I273" s="168">
        <f>VLOOKUP($A273,'2023-24 Salary &amp; Benefits'!$A:$I,3,FALSE)</f>
        <v>1.18</v>
      </c>
      <c r="J273" s="168">
        <f>VLOOKUP($A273,'2023-24 Salary &amp; Benefits'!$A:$I,4,FALSE)</f>
        <v>1.22</v>
      </c>
      <c r="K273" s="155">
        <f t="shared" si="64"/>
        <v>0</v>
      </c>
      <c r="L273" s="154">
        <f t="shared" si="65"/>
        <v>0</v>
      </c>
      <c r="M273" s="156">
        <f>'2023-24 Salary &amp; Benefits'!$E$6</f>
        <v>72728</v>
      </c>
      <c r="N273" s="156">
        <f>'2023-24 Salary &amp; Benefits'!$F$6</f>
        <v>75419</v>
      </c>
      <c r="O273" s="9">
        <f t="shared" si="66"/>
        <v>0</v>
      </c>
      <c r="P273" s="9">
        <f t="shared" si="67"/>
        <v>0</v>
      </c>
      <c r="Q273" s="9">
        <f>'2023-24 Salary &amp; Benefits'!G$6</f>
        <v>13464</v>
      </c>
      <c r="R273" s="157">
        <f>'2023-24 Salary &amp; Benefits'!H$6</f>
        <v>0.1797</v>
      </c>
      <c r="S273" s="157">
        <f>'2023-24 Salary &amp; Benefits'!I$6</f>
        <v>0.17330000000000001</v>
      </c>
      <c r="T273" s="9">
        <f t="shared" si="68"/>
        <v>0</v>
      </c>
      <c r="U273" s="9">
        <f t="shared" si="69"/>
        <v>0</v>
      </c>
      <c r="V273" s="9">
        <f t="shared" si="70"/>
        <v>0</v>
      </c>
      <c r="W273" s="9">
        <f t="shared" si="63"/>
        <v>0</v>
      </c>
      <c r="X273" s="22">
        <f t="shared" si="62"/>
        <v>0</v>
      </c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s="21" customFormat="1">
      <c r="A274" s="83" t="s">
        <v>2369</v>
      </c>
      <c r="B274" s="95" t="s">
        <v>1047</v>
      </c>
      <c r="C274" s="96">
        <v>4100</v>
      </c>
      <c r="D274" s="95" t="s">
        <v>1055</v>
      </c>
      <c r="E274" s="116" t="str">
        <f>VLOOKUP($C274,'2022-23 School Level AAFTE'!$C:$X,8,FALSE)</f>
        <v>No</v>
      </c>
      <c r="F274" s="103">
        <f>VLOOKUP($C274,'2022-23 School Level AAFTE'!$C:$I,7,FALSE)</f>
        <v>1110.3499999999999</v>
      </c>
      <c r="G274" s="106">
        <f>IFERROR(IF(E274= "yes",VLOOKUP(C274,Summary!$B:$I,5,0),0),0)</f>
        <v>0</v>
      </c>
      <c r="H274" s="104">
        <f t="shared" si="61"/>
        <v>0</v>
      </c>
      <c r="I274" s="168">
        <f>VLOOKUP($A274,'2023-24 Salary &amp; Benefits'!$A:$I,3,FALSE)</f>
        <v>1.18</v>
      </c>
      <c r="J274" s="168">
        <f>VLOOKUP($A274,'2023-24 Salary &amp; Benefits'!$A:$I,4,FALSE)</f>
        <v>1.22</v>
      </c>
      <c r="K274" s="155">
        <f t="shared" si="64"/>
        <v>0</v>
      </c>
      <c r="L274" s="154">
        <f t="shared" si="65"/>
        <v>0</v>
      </c>
      <c r="M274" s="156">
        <f>'2023-24 Salary &amp; Benefits'!$E$6</f>
        <v>72728</v>
      </c>
      <c r="N274" s="156">
        <f>'2023-24 Salary &amp; Benefits'!$F$6</f>
        <v>75419</v>
      </c>
      <c r="O274" s="9">
        <f t="shared" si="66"/>
        <v>0</v>
      </c>
      <c r="P274" s="9">
        <f t="shared" si="67"/>
        <v>0</v>
      </c>
      <c r="Q274" s="9">
        <f>'2023-24 Salary &amp; Benefits'!G$6</f>
        <v>13464</v>
      </c>
      <c r="R274" s="157">
        <f>'2023-24 Salary &amp; Benefits'!H$6</f>
        <v>0.1797</v>
      </c>
      <c r="S274" s="157">
        <f>'2023-24 Salary &amp; Benefits'!I$6</f>
        <v>0.17330000000000001</v>
      </c>
      <c r="T274" s="9">
        <f t="shared" si="68"/>
        <v>0</v>
      </c>
      <c r="U274" s="9">
        <f t="shared" si="69"/>
        <v>0</v>
      </c>
      <c r="V274" s="9">
        <f t="shared" si="70"/>
        <v>0</v>
      </c>
      <c r="W274" s="9">
        <f t="shared" si="63"/>
        <v>0</v>
      </c>
      <c r="X274" s="22">
        <f t="shared" si="62"/>
        <v>0</v>
      </c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s="21" customFormat="1">
      <c r="A275" s="83" t="s">
        <v>2369</v>
      </c>
      <c r="B275" s="95" t="s">
        <v>1047</v>
      </c>
      <c r="C275" s="96">
        <v>4527</v>
      </c>
      <c r="D275" s="95" t="s">
        <v>1064</v>
      </c>
      <c r="E275" s="116" t="str">
        <f>VLOOKUP($C275,'2022-23 School Level AAFTE'!$C:$X,8,FALSE)</f>
        <v>No</v>
      </c>
      <c r="F275" s="103">
        <f>VLOOKUP($C275,'2022-23 School Level AAFTE'!$C:$I,7,FALSE)</f>
        <v>395.14</v>
      </c>
      <c r="G275" s="106">
        <f>IFERROR(IF(E275= "yes",VLOOKUP(C275,Summary!$B:$I,5,0),0),0)</f>
        <v>0</v>
      </c>
      <c r="H275" s="104">
        <f t="shared" si="61"/>
        <v>0</v>
      </c>
      <c r="I275" s="168">
        <f>VLOOKUP($A275,'2023-24 Salary &amp; Benefits'!$A:$I,3,FALSE)</f>
        <v>1.18</v>
      </c>
      <c r="J275" s="168">
        <f>VLOOKUP($A275,'2023-24 Salary &amp; Benefits'!$A:$I,4,FALSE)</f>
        <v>1.22</v>
      </c>
      <c r="K275" s="155">
        <f t="shared" si="64"/>
        <v>0</v>
      </c>
      <c r="L275" s="154">
        <f t="shared" si="65"/>
        <v>0</v>
      </c>
      <c r="M275" s="156">
        <f>'2023-24 Salary &amp; Benefits'!$E$6</f>
        <v>72728</v>
      </c>
      <c r="N275" s="156">
        <f>'2023-24 Salary &amp; Benefits'!$F$6</f>
        <v>75419</v>
      </c>
      <c r="O275" s="9">
        <f t="shared" si="66"/>
        <v>0</v>
      </c>
      <c r="P275" s="9">
        <f t="shared" si="67"/>
        <v>0</v>
      </c>
      <c r="Q275" s="9">
        <f>'2023-24 Salary &amp; Benefits'!G$6</f>
        <v>13464</v>
      </c>
      <c r="R275" s="157">
        <f>'2023-24 Salary &amp; Benefits'!H$6</f>
        <v>0.1797</v>
      </c>
      <c r="S275" s="157">
        <f>'2023-24 Salary &amp; Benefits'!I$6</f>
        <v>0.17330000000000001</v>
      </c>
      <c r="T275" s="9">
        <f t="shared" si="68"/>
        <v>0</v>
      </c>
      <c r="U275" s="9">
        <f t="shared" si="69"/>
        <v>0</v>
      </c>
      <c r="V275" s="9">
        <f t="shared" si="70"/>
        <v>0</v>
      </c>
      <c r="W275" s="9">
        <f t="shared" si="63"/>
        <v>0</v>
      </c>
      <c r="X275" s="22">
        <f t="shared" si="62"/>
        <v>0</v>
      </c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s="21" customFormat="1">
      <c r="A276" s="83" t="s">
        <v>2369</v>
      </c>
      <c r="B276" s="95" t="s">
        <v>1047</v>
      </c>
      <c r="C276" s="96">
        <v>4249</v>
      </c>
      <c r="D276" s="95" t="s">
        <v>1058</v>
      </c>
      <c r="E276" s="116" t="str">
        <f>VLOOKUP($C276,'2022-23 School Level AAFTE'!$C:$X,8,FALSE)</f>
        <v>No</v>
      </c>
      <c r="F276" s="103">
        <f>VLOOKUP($C276,'2022-23 School Level AAFTE'!$C:$I,7,FALSE)</f>
        <v>751.61</v>
      </c>
      <c r="G276" s="106">
        <f>IFERROR(IF(E276= "yes",VLOOKUP(C276,Summary!$B:$I,5,0),0),0)</f>
        <v>0</v>
      </c>
      <c r="H276" s="105">
        <f t="shared" si="61"/>
        <v>0</v>
      </c>
      <c r="I276" s="168">
        <f>VLOOKUP($A276,'2023-24 Salary &amp; Benefits'!$A:$I,3,FALSE)</f>
        <v>1.18</v>
      </c>
      <c r="J276" s="168">
        <f>VLOOKUP($A276,'2023-24 Salary &amp; Benefits'!$A:$I,4,FALSE)</f>
        <v>1.22</v>
      </c>
      <c r="K276" s="155">
        <f t="shared" si="64"/>
        <v>0</v>
      </c>
      <c r="L276" s="154">
        <f t="shared" si="65"/>
        <v>0</v>
      </c>
      <c r="M276" s="156">
        <f>'2023-24 Salary &amp; Benefits'!$E$6</f>
        <v>72728</v>
      </c>
      <c r="N276" s="156">
        <f>'2023-24 Salary &amp; Benefits'!$F$6</f>
        <v>75419</v>
      </c>
      <c r="O276" s="9">
        <f t="shared" si="66"/>
        <v>0</v>
      </c>
      <c r="P276" s="9">
        <f t="shared" si="67"/>
        <v>0</v>
      </c>
      <c r="Q276" s="9">
        <f>'2023-24 Salary &amp; Benefits'!G$6</f>
        <v>13464</v>
      </c>
      <c r="R276" s="157">
        <f>'2023-24 Salary &amp; Benefits'!H$6</f>
        <v>0.1797</v>
      </c>
      <c r="S276" s="157">
        <f>'2023-24 Salary &amp; Benefits'!I$6</f>
        <v>0.17330000000000001</v>
      </c>
      <c r="T276" s="9">
        <f t="shared" si="68"/>
        <v>0</v>
      </c>
      <c r="U276" s="9">
        <f t="shared" si="69"/>
        <v>0</v>
      </c>
      <c r="V276" s="9">
        <f t="shared" si="70"/>
        <v>0</v>
      </c>
      <c r="W276" s="9">
        <f t="shared" si="63"/>
        <v>0</v>
      </c>
      <c r="X276" s="22">
        <f t="shared" si="62"/>
        <v>0</v>
      </c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s="21" customFormat="1">
      <c r="A277" s="83" t="s">
        <v>2369</v>
      </c>
      <c r="B277" s="95" t="s">
        <v>1047</v>
      </c>
      <c r="C277" s="96">
        <v>4372</v>
      </c>
      <c r="D277" s="95" t="s">
        <v>1060</v>
      </c>
      <c r="E277" s="116" t="str">
        <f>VLOOKUP($C277,'2022-23 School Level AAFTE'!$C:$X,8,FALSE)</f>
        <v>No</v>
      </c>
      <c r="F277" s="103">
        <f>VLOOKUP($C277,'2022-23 School Level AAFTE'!$C:$I,7,FALSE)</f>
        <v>419.57</v>
      </c>
      <c r="G277" s="106">
        <f>IFERROR(IF(E277= "yes",VLOOKUP(C277,Summary!$B:$I,5,0),0),0)</f>
        <v>0</v>
      </c>
      <c r="H277" s="105">
        <f t="shared" si="61"/>
        <v>0</v>
      </c>
      <c r="I277" s="168">
        <f>VLOOKUP($A277,'2023-24 Salary &amp; Benefits'!$A:$I,3,FALSE)</f>
        <v>1.18</v>
      </c>
      <c r="J277" s="168">
        <f>VLOOKUP($A277,'2023-24 Salary &amp; Benefits'!$A:$I,4,FALSE)</f>
        <v>1.22</v>
      </c>
      <c r="K277" s="155">
        <f t="shared" si="64"/>
        <v>0</v>
      </c>
      <c r="L277" s="154">
        <f t="shared" si="65"/>
        <v>0</v>
      </c>
      <c r="M277" s="156">
        <f>'2023-24 Salary &amp; Benefits'!$E$6</f>
        <v>72728</v>
      </c>
      <c r="N277" s="156">
        <f>'2023-24 Salary &amp; Benefits'!$F$6</f>
        <v>75419</v>
      </c>
      <c r="O277" s="9">
        <f t="shared" si="66"/>
        <v>0</v>
      </c>
      <c r="P277" s="9">
        <f t="shared" si="67"/>
        <v>0</v>
      </c>
      <c r="Q277" s="9">
        <f>'2023-24 Salary &amp; Benefits'!G$6</f>
        <v>13464</v>
      </c>
      <c r="R277" s="157">
        <f>'2023-24 Salary &amp; Benefits'!H$6</f>
        <v>0.1797</v>
      </c>
      <c r="S277" s="157">
        <f>'2023-24 Salary &amp; Benefits'!I$6</f>
        <v>0.17330000000000001</v>
      </c>
      <c r="T277" s="9">
        <f t="shared" si="68"/>
        <v>0</v>
      </c>
      <c r="U277" s="9">
        <f t="shared" si="69"/>
        <v>0</v>
      </c>
      <c r="V277" s="9">
        <f t="shared" si="70"/>
        <v>0</v>
      </c>
      <c r="W277" s="9">
        <f t="shared" si="63"/>
        <v>0</v>
      </c>
      <c r="X277" s="22">
        <f t="shared" si="62"/>
        <v>0</v>
      </c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s="21" customFormat="1">
      <c r="A278" s="83" t="s">
        <v>2369</v>
      </c>
      <c r="B278" s="95" t="s">
        <v>1047</v>
      </c>
      <c r="C278" s="96">
        <v>4101</v>
      </c>
      <c r="D278" s="95" t="s">
        <v>1056</v>
      </c>
      <c r="E278" s="116" t="str">
        <f>VLOOKUP($C278,'2022-23 School Level AAFTE'!$C:$X,8,FALSE)</f>
        <v>No</v>
      </c>
      <c r="F278" s="103">
        <f>VLOOKUP($C278,'2022-23 School Level AAFTE'!$C:$I,7,FALSE)</f>
        <v>424.43</v>
      </c>
      <c r="G278" s="106">
        <f>IFERROR(IF(E278= "yes",VLOOKUP(C278,Summary!$B:$I,5,0),0),0)</f>
        <v>0</v>
      </c>
      <c r="H278" s="105">
        <f t="shared" si="61"/>
        <v>0</v>
      </c>
      <c r="I278" s="168">
        <f>VLOOKUP($A278,'2023-24 Salary &amp; Benefits'!$A:$I,3,FALSE)</f>
        <v>1.18</v>
      </c>
      <c r="J278" s="168">
        <f>VLOOKUP($A278,'2023-24 Salary &amp; Benefits'!$A:$I,4,FALSE)</f>
        <v>1.22</v>
      </c>
      <c r="K278" s="155">
        <f t="shared" si="64"/>
        <v>0</v>
      </c>
      <c r="L278" s="154">
        <f t="shared" si="65"/>
        <v>0</v>
      </c>
      <c r="M278" s="156">
        <f>'2023-24 Salary &amp; Benefits'!$E$6</f>
        <v>72728</v>
      </c>
      <c r="N278" s="156">
        <f>'2023-24 Salary &amp; Benefits'!$F$6</f>
        <v>75419</v>
      </c>
      <c r="O278" s="9">
        <f t="shared" si="66"/>
        <v>0</v>
      </c>
      <c r="P278" s="9">
        <f t="shared" si="67"/>
        <v>0</v>
      </c>
      <c r="Q278" s="9">
        <f>'2023-24 Salary &amp; Benefits'!G$6</f>
        <v>13464</v>
      </c>
      <c r="R278" s="157">
        <f>'2023-24 Salary &amp; Benefits'!H$6</f>
        <v>0.1797</v>
      </c>
      <c r="S278" s="157">
        <f>'2023-24 Salary &amp; Benefits'!I$6</f>
        <v>0.17330000000000001</v>
      </c>
      <c r="T278" s="9">
        <f t="shared" si="68"/>
        <v>0</v>
      </c>
      <c r="U278" s="9">
        <f t="shared" si="69"/>
        <v>0</v>
      </c>
      <c r="V278" s="9">
        <f t="shared" si="70"/>
        <v>0</v>
      </c>
      <c r="W278" s="9">
        <f t="shared" si="63"/>
        <v>0</v>
      </c>
      <c r="X278" s="22">
        <f t="shared" si="62"/>
        <v>0</v>
      </c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s="21" customFormat="1">
      <c r="A279" s="83" t="s">
        <v>2369</v>
      </c>
      <c r="B279" s="95" t="s">
        <v>1047</v>
      </c>
      <c r="C279" s="96">
        <v>4135</v>
      </c>
      <c r="D279" s="95" t="s">
        <v>1057</v>
      </c>
      <c r="E279" s="116" t="str">
        <f>VLOOKUP($C279,'2022-23 School Level AAFTE'!$C:$X,8,FALSE)</f>
        <v>Yes</v>
      </c>
      <c r="F279" s="103">
        <f>VLOOKUP($C279,'2022-23 School Level AAFTE'!$C:$I,7,FALSE)</f>
        <v>383.19</v>
      </c>
      <c r="G279" s="106">
        <f>IFERROR(IF(E279= "yes",VLOOKUP(C279,Summary!$B:$I,5,0),0),0)</f>
        <v>0</v>
      </c>
      <c r="H279" s="105">
        <f t="shared" si="61"/>
        <v>383.19</v>
      </c>
      <c r="I279" s="168">
        <f>VLOOKUP($A279,'2023-24 Salary &amp; Benefits'!$A:$I,3,FALSE)</f>
        <v>1.18</v>
      </c>
      <c r="J279" s="168">
        <f>VLOOKUP($A279,'2023-24 Salary &amp; Benefits'!$A:$I,4,FALSE)</f>
        <v>1.22</v>
      </c>
      <c r="K279" s="155">
        <f t="shared" si="64"/>
        <v>383.19</v>
      </c>
      <c r="L279" s="154">
        <f t="shared" si="65"/>
        <v>1.1240000000000001</v>
      </c>
      <c r="M279" s="156">
        <f>'2023-24 Salary &amp; Benefits'!$E$6</f>
        <v>72728</v>
      </c>
      <c r="N279" s="156">
        <f>'2023-24 Salary &amp; Benefits'!$F$6</f>
        <v>75419</v>
      </c>
      <c r="O279" s="9">
        <f t="shared" si="66"/>
        <v>96460.6</v>
      </c>
      <c r="P279" s="9">
        <f t="shared" si="67"/>
        <v>6959.9700000000012</v>
      </c>
      <c r="Q279" s="9">
        <f>'2023-24 Salary &amp; Benefits'!G$6</f>
        <v>13464</v>
      </c>
      <c r="R279" s="157">
        <f>'2023-24 Salary &amp; Benefits'!H$6</f>
        <v>0.1797</v>
      </c>
      <c r="S279" s="157">
        <f>'2023-24 Salary &amp; Benefits'!I$6</f>
        <v>0.17330000000000001</v>
      </c>
      <c r="T279" s="9">
        <f t="shared" si="68"/>
        <v>33673.67</v>
      </c>
      <c r="U279" s="9">
        <f t="shared" si="69"/>
        <v>1723.68</v>
      </c>
      <c r="V279" s="9">
        <f t="shared" si="70"/>
        <v>298.70999999999998</v>
      </c>
      <c r="W279" s="9">
        <f t="shared" si="63"/>
        <v>2022.39</v>
      </c>
      <c r="X279" s="22">
        <f t="shared" si="62"/>
        <v>139116.63</v>
      </c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s="21" customFormat="1">
      <c r="A280" s="83" t="s">
        <v>2487</v>
      </c>
      <c r="B280" s="95" t="s">
        <v>1845</v>
      </c>
      <c r="C280" s="96">
        <v>3259</v>
      </c>
      <c r="D280" s="95" t="s">
        <v>1784</v>
      </c>
      <c r="E280" s="116" t="str">
        <f>VLOOKUP($C280,'2022-23 School Level AAFTE'!$C:$X,8,FALSE)</f>
        <v>Yes</v>
      </c>
      <c r="F280" s="103">
        <f>VLOOKUP($C280,'2022-23 School Level AAFTE'!$C:$I,7,FALSE)</f>
        <v>367.49</v>
      </c>
      <c r="G280" s="106">
        <f>IFERROR(IF(E280= "yes",VLOOKUP(C280,Summary!$B:$I,5,0),0),0)</f>
        <v>0</v>
      </c>
      <c r="H280" s="105">
        <f t="shared" si="61"/>
        <v>367.49</v>
      </c>
      <c r="I280" s="168">
        <f>VLOOKUP($A280,'2023-24 Salary &amp; Benefits'!$A:$I,3,FALSE)</f>
        <v>1</v>
      </c>
      <c r="J280" s="168">
        <f>VLOOKUP($A280,'2023-24 Salary &amp; Benefits'!$A:$I,4,FALSE)</f>
        <v>1.04</v>
      </c>
      <c r="K280" s="155">
        <f t="shared" si="64"/>
        <v>367.49</v>
      </c>
      <c r="L280" s="154">
        <f t="shared" si="65"/>
        <v>1.0780000000000001</v>
      </c>
      <c r="M280" s="156">
        <f>'2023-24 Salary &amp; Benefits'!$E$6</f>
        <v>72728</v>
      </c>
      <c r="N280" s="156">
        <f>'2023-24 Salary &amp; Benefits'!$F$6</f>
        <v>75419</v>
      </c>
      <c r="O280" s="9">
        <f t="shared" si="66"/>
        <v>78400.78</v>
      </c>
      <c r="P280" s="9">
        <f t="shared" si="67"/>
        <v>6152.9700000000012</v>
      </c>
      <c r="Q280" s="9">
        <f>'2023-24 Salary &amp; Benefits'!G$6</f>
        <v>13464</v>
      </c>
      <c r="R280" s="157">
        <f>'2023-24 Salary &amp; Benefits'!H$6</f>
        <v>0.1797</v>
      </c>
      <c r="S280" s="157">
        <f>'2023-24 Salary &amp; Benefits'!I$6</f>
        <v>0.17330000000000001</v>
      </c>
      <c r="T280" s="9">
        <f t="shared" si="68"/>
        <v>29669.119999999999</v>
      </c>
      <c r="U280" s="9">
        <f t="shared" si="69"/>
        <v>1409.23</v>
      </c>
      <c r="V280" s="9">
        <f t="shared" si="70"/>
        <v>244.22</v>
      </c>
      <c r="W280" s="9">
        <f t="shared" si="63"/>
        <v>1653.45</v>
      </c>
      <c r="X280" s="22">
        <f t="shared" si="62"/>
        <v>115876.31999999999</v>
      </c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s="21" customFormat="1">
      <c r="A281" s="83" t="s">
        <v>2487</v>
      </c>
      <c r="B281" s="95" t="s">
        <v>1845</v>
      </c>
      <c r="C281" s="96">
        <v>3260</v>
      </c>
      <c r="D281" s="95" t="s">
        <v>1855</v>
      </c>
      <c r="E281" s="116" t="str">
        <f>VLOOKUP($C281,'2022-23 School Level AAFTE'!$C:$X,8,FALSE)</f>
        <v>Yes</v>
      </c>
      <c r="F281" s="103">
        <f>VLOOKUP($C281,'2022-23 School Level AAFTE'!$C:$I,7,FALSE)</f>
        <v>419.29</v>
      </c>
      <c r="G281" s="106">
        <f>IFERROR(IF(E281= "yes",VLOOKUP(C281,Summary!$B:$I,5,0),0),0)</f>
        <v>0</v>
      </c>
      <c r="H281" s="104">
        <f t="shared" si="61"/>
        <v>419.29</v>
      </c>
      <c r="I281" s="168">
        <f>VLOOKUP($A281,'2023-24 Salary &amp; Benefits'!$A:$I,3,FALSE)</f>
        <v>1</v>
      </c>
      <c r="J281" s="168">
        <f>VLOOKUP($A281,'2023-24 Salary &amp; Benefits'!$A:$I,4,FALSE)</f>
        <v>1.04</v>
      </c>
      <c r="K281" s="155">
        <f t="shared" si="64"/>
        <v>419.29</v>
      </c>
      <c r="L281" s="154">
        <f t="shared" si="65"/>
        <v>1.23</v>
      </c>
      <c r="M281" s="156">
        <f>'2023-24 Salary &amp; Benefits'!$E$6</f>
        <v>72728</v>
      </c>
      <c r="N281" s="156">
        <f>'2023-24 Salary &amp; Benefits'!$F$6</f>
        <v>75419</v>
      </c>
      <c r="O281" s="9">
        <f t="shared" si="66"/>
        <v>89455.44</v>
      </c>
      <c r="P281" s="9">
        <f t="shared" si="67"/>
        <v>7020.5399999999936</v>
      </c>
      <c r="Q281" s="9">
        <f>'2023-24 Salary &amp; Benefits'!G$6</f>
        <v>13464</v>
      </c>
      <c r="R281" s="157">
        <f>'2023-24 Salary &amp; Benefits'!H$6</f>
        <v>0.1797</v>
      </c>
      <c r="S281" s="157">
        <f>'2023-24 Salary &amp; Benefits'!I$6</f>
        <v>0.17330000000000001</v>
      </c>
      <c r="T281" s="9">
        <f t="shared" si="68"/>
        <v>33852.519999999997</v>
      </c>
      <c r="U281" s="9">
        <f t="shared" si="69"/>
        <v>1607.93</v>
      </c>
      <c r="V281" s="9">
        <f t="shared" si="70"/>
        <v>278.64999999999998</v>
      </c>
      <c r="W281" s="9">
        <f t="shared" si="63"/>
        <v>1886.58</v>
      </c>
      <c r="X281" s="22">
        <f t="shared" si="62"/>
        <v>132215.07999999999</v>
      </c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s="21" customFormat="1">
      <c r="A282" s="83" t="s">
        <v>2487</v>
      </c>
      <c r="B282" s="95" t="s">
        <v>1845</v>
      </c>
      <c r="C282" s="96">
        <v>2892</v>
      </c>
      <c r="D282" s="95" t="s">
        <v>1850</v>
      </c>
      <c r="E282" s="116" t="str">
        <f>VLOOKUP($C282,'2022-23 School Level AAFTE'!$C:$X,8,FALSE)</f>
        <v>Yes</v>
      </c>
      <c r="F282" s="103">
        <f>VLOOKUP($C282,'2022-23 School Level AAFTE'!$C:$I,7,FALSE)</f>
        <v>290</v>
      </c>
      <c r="G282" s="106">
        <f>IFERROR(IF(E282= "yes",VLOOKUP(C282,Summary!$B:$I,5,0),0),0)</f>
        <v>0</v>
      </c>
      <c r="H282" s="104">
        <f t="shared" si="61"/>
        <v>290</v>
      </c>
      <c r="I282" s="168">
        <f>VLOOKUP($A282,'2023-24 Salary &amp; Benefits'!$A:$I,3,FALSE)</f>
        <v>1</v>
      </c>
      <c r="J282" s="168">
        <f>VLOOKUP($A282,'2023-24 Salary &amp; Benefits'!$A:$I,4,FALSE)</f>
        <v>1.04</v>
      </c>
      <c r="K282" s="155">
        <f t="shared" si="64"/>
        <v>290</v>
      </c>
      <c r="L282" s="154">
        <f t="shared" si="65"/>
        <v>0.85099999999999998</v>
      </c>
      <c r="M282" s="156">
        <f>'2023-24 Salary &amp; Benefits'!$E$6</f>
        <v>72728</v>
      </c>
      <c r="N282" s="156">
        <f>'2023-24 Salary &amp; Benefits'!$F$6</f>
        <v>75419</v>
      </c>
      <c r="O282" s="9">
        <f t="shared" si="66"/>
        <v>61891.53</v>
      </c>
      <c r="P282" s="9">
        <f t="shared" si="67"/>
        <v>4857.3000000000029</v>
      </c>
      <c r="Q282" s="9">
        <f>'2023-24 Salary &amp; Benefits'!G$6</f>
        <v>13464</v>
      </c>
      <c r="R282" s="157">
        <f>'2023-24 Salary &amp; Benefits'!H$6</f>
        <v>0.1797</v>
      </c>
      <c r="S282" s="157">
        <f>'2023-24 Salary &amp; Benefits'!I$6</f>
        <v>0.17330000000000001</v>
      </c>
      <c r="T282" s="9">
        <f t="shared" si="68"/>
        <v>23421.54</v>
      </c>
      <c r="U282" s="9">
        <f t="shared" si="69"/>
        <v>1112.48</v>
      </c>
      <c r="V282" s="9">
        <f t="shared" si="70"/>
        <v>192.79</v>
      </c>
      <c r="W282" s="9">
        <f t="shared" si="63"/>
        <v>1305.27</v>
      </c>
      <c r="X282" s="22">
        <f t="shared" si="62"/>
        <v>91475.640000000014</v>
      </c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s="21" customFormat="1">
      <c r="A283" s="83" t="s">
        <v>2487</v>
      </c>
      <c r="B283" s="95" t="s">
        <v>1845</v>
      </c>
      <c r="C283" s="96">
        <v>3065</v>
      </c>
      <c r="D283" s="95" t="s">
        <v>1853</v>
      </c>
      <c r="E283" s="116" t="str">
        <f>VLOOKUP($C283,'2022-23 School Level AAFTE'!$C:$X,8,FALSE)</f>
        <v>No</v>
      </c>
      <c r="F283" s="103">
        <f>VLOOKUP($C283,'2022-23 School Level AAFTE'!$C:$I,7,FALSE)</f>
        <v>1328.0600000000002</v>
      </c>
      <c r="G283" s="106">
        <f>IFERROR(IF(E283= "yes",VLOOKUP(C283,Summary!$B:$I,5,0),0),0)</f>
        <v>0</v>
      </c>
      <c r="H283" s="104">
        <f t="shared" si="61"/>
        <v>0</v>
      </c>
      <c r="I283" s="168">
        <f>VLOOKUP($A283,'2023-24 Salary &amp; Benefits'!$A:$I,3,FALSE)</f>
        <v>1</v>
      </c>
      <c r="J283" s="168">
        <f>VLOOKUP($A283,'2023-24 Salary &amp; Benefits'!$A:$I,4,FALSE)</f>
        <v>1.04</v>
      </c>
      <c r="K283" s="155">
        <f t="shared" si="64"/>
        <v>0</v>
      </c>
      <c r="L283" s="154">
        <f t="shared" si="65"/>
        <v>0</v>
      </c>
      <c r="M283" s="156">
        <f>'2023-24 Salary &amp; Benefits'!$E$6</f>
        <v>72728</v>
      </c>
      <c r="N283" s="156">
        <f>'2023-24 Salary &amp; Benefits'!$F$6</f>
        <v>75419</v>
      </c>
      <c r="O283" s="9">
        <f t="shared" si="66"/>
        <v>0</v>
      </c>
      <c r="P283" s="9">
        <f t="shared" si="67"/>
        <v>0</v>
      </c>
      <c r="Q283" s="9">
        <f>'2023-24 Salary &amp; Benefits'!G$6</f>
        <v>13464</v>
      </c>
      <c r="R283" s="157">
        <f>'2023-24 Salary &amp; Benefits'!H$6</f>
        <v>0.1797</v>
      </c>
      <c r="S283" s="157">
        <f>'2023-24 Salary &amp; Benefits'!I$6</f>
        <v>0.17330000000000001</v>
      </c>
      <c r="T283" s="9">
        <f t="shared" si="68"/>
        <v>0</v>
      </c>
      <c r="U283" s="9">
        <f t="shared" si="69"/>
        <v>0</v>
      </c>
      <c r="V283" s="9">
        <f t="shared" si="70"/>
        <v>0</v>
      </c>
      <c r="W283" s="9">
        <f t="shared" si="63"/>
        <v>0</v>
      </c>
      <c r="X283" s="22">
        <f t="shared" si="62"/>
        <v>0</v>
      </c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s="21" customFormat="1">
      <c r="A284" s="83" t="s">
        <v>2487</v>
      </c>
      <c r="B284" s="95" t="s">
        <v>1845</v>
      </c>
      <c r="C284" s="96">
        <v>5667</v>
      </c>
      <c r="D284" s="95" t="s">
        <v>3331</v>
      </c>
      <c r="E284" s="116" t="str">
        <f>VLOOKUP($C284,'2022-23 School Level AAFTE'!$C:$X,8,FALSE)</f>
        <v>Yes</v>
      </c>
      <c r="F284" s="103">
        <f>VLOOKUP($C284,'2022-23 School Level AAFTE'!$C:$I,7,FALSE)</f>
        <v>114.87</v>
      </c>
      <c r="G284" s="106">
        <f>IFERROR(IF(E284= "yes",VLOOKUP(C284,Summary!$B:$I,5,0),0),0)</f>
        <v>0</v>
      </c>
      <c r="H284" s="104">
        <f t="shared" si="61"/>
        <v>114.87</v>
      </c>
      <c r="I284" s="168">
        <f>VLOOKUP($A284,'2023-24 Salary &amp; Benefits'!$A:$I,3,FALSE)</f>
        <v>1</v>
      </c>
      <c r="J284" s="168">
        <f>VLOOKUP($A284,'2023-24 Salary &amp; Benefits'!$A:$I,4,FALSE)</f>
        <v>1.04</v>
      </c>
      <c r="K284" s="155">
        <f t="shared" si="64"/>
        <v>114.87</v>
      </c>
      <c r="L284" s="154">
        <f t="shared" si="65"/>
        <v>0.33700000000000002</v>
      </c>
      <c r="M284" s="156">
        <f>'2023-24 Salary &amp; Benefits'!$E$6</f>
        <v>72728</v>
      </c>
      <c r="N284" s="156">
        <f>'2023-24 Salary &amp; Benefits'!$F$6</f>
        <v>75419</v>
      </c>
      <c r="O284" s="9">
        <f t="shared" si="66"/>
        <v>24509.34</v>
      </c>
      <c r="P284" s="9">
        <f t="shared" si="67"/>
        <v>1923.5099999999984</v>
      </c>
      <c r="Q284" s="9">
        <f>'2023-24 Salary &amp; Benefits'!G$6</f>
        <v>13464</v>
      </c>
      <c r="R284" s="157">
        <f>'2023-24 Salary &amp; Benefits'!H$6</f>
        <v>0.1797</v>
      </c>
      <c r="S284" s="157">
        <f>'2023-24 Salary &amp; Benefits'!I$6</f>
        <v>0.17330000000000001</v>
      </c>
      <c r="T284" s="9">
        <f t="shared" si="68"/>
        <v>9275.0400000000009</v>
      </c>
      <c r="U284" s="9">
        <f t="shared" si="69"/>
        <v>440.55</v>
      </c>
      <c r="V284" s="9">
        <f t="shared" si="70"/>
        <v>76.349999999999994</v>
      </c>
      <c r="W284" s="9">
        <f t="shared" si="63"/>
        <v>516.9</v>
      </c>
      <c r="X284" s="22">
        <f t="shared" si="62"/>
        <v>36224.79</v>
      </c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s="21" customFormat="1">
      <c r="A285" s="83" t="s">
        <v>2487</v>
      </c>
      <c r="B285" s="95" t="s">
        <v>1845</v>
      </c>
      <c r="C285" s="96">
        <v>3929</v>
      </c>
      <c r="D285" s="95" t="s">
        <v>1861</v>
      </c>
      <c r="E285" s="116" t="str">
        <f>VLOOKUP($C285,'2022-23 School Level AAFTE'!$C:$X,8,FALSE)</f>
        <v>No</v>
      </c>
      <c r="F285" s="103">
        <f>VLOOKUP($C285,'2022-23 School Level AAFTE'!$C:$I,7,FALSE)</f>
        <v>415.19</v>
      </c>
      <c r="G285" s="106">
        <f>IFERROR(IF(E285= "yes",VLOOKUP(C285,Summary!$B:$I,5,0),0),0)</f>
        <v>0</v>
      </c>
      <c r="H285" s="104">
        <f t="shared" si="61"/>
        <v>0</v>
      </c>
      <c r="I285" s="168">
        <f>VLOOKUP($A285,'2023-24 Salary &amp; Benefits'!$A:$I,3,FALSE)</f>
        <v>1</v>
      </c>
      <c r="J285" s="168">
        <f>VLOOKUP($A285,'2023-24 Salary &amp; Benefits'!$A:$I,4,FALSE)</f>
        <v>1.04</v>
      </c>
      <c r="K285" s="155">
        <f t="shared" si="64"/>
        <v>0</v>
      </c>
      <c r="L285" s="154">
        <f t="shared" si="65"/>
        <v>0</v>
      </c>
      <c r="M285" s="156">
        <f>'2023-24 Salary &amp; Benefits'!$E$6</f>
        <v>72728</v>
      </c>
      <c r="N285" s="156">
        <f>'2023-24 Salary &amp; Benefits'!$F$6</f>
        <v>75419</v>
      </c>
      <c r="O285" s="9">
        <f t="shared" si="66"/>
        <v>0</v>
      </c>
      <c r="P285" s="9">
        <f t="shared" si="67"/>
        <v>0</v>
      </c>
      <c r="Q285" s="9">
        <f>'2023-24 Salary &amp; Benefits'!G$6</f>
        <v>13464</v>
      </c>
      <c r="R285" s="157">
        <f>'2023-24 Salary &amp; Benefits'!H$6</f>
        <v>0.1797</v>
      </c>
      <c r="S285" s="157">
        <f>'2023-24 Salary &amp; Benefits'!I$6</f>
        <v>0.17330000000000001</v>
      </c>
      <c r="T285" s="9">
        <f t="shared" si="68"/>
        <v>0</v>
      </c>
      <c r="U285" s="9">
        <f t="shared" si="69"/>
        <v>0</v>
      </c>
      <c r="V285" s="9">
        <f t="shared" si="70"/>
        <v>0</v>
      </c>
      <c r="W285" s="9">
        <f t="shared" si="63"/>
        <v>0</v>
      </c>
      <c r="X285" s="22">
        <f t="shared" si="62"/>
        <v>0</v>
      </c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s="21" customFormat="1">
      <c r="A286" s="83" t="s">
        <v>2487</v>
      </c>
      <c r="B286" s="95" t="s">
        <v>1845</v>
      </c>
      <c r="C286" s="96">
        <v>5328</v>
      </c>
      <c r="D286" s="95" t="s">
        <v>1866</v>
      </c>
      <c r="E286" s="116" t="str">
        <f>VLOOKUP($C286,'2022-23 School Level AAFTE'!$C:$X,8,FALSE)</f>
        <v>No</v>
      </c>
      <c r="F286" s="103">
        <f>VLOOKUP($C286,'2022-23 School Level AAFTE'!$C:$I,7,FALSE)</f>
        <v>90</v>
      </c>
      <c r="G286" s="106">
        <f>IFERROR(IF(E286= "yes",VLOOKUP(C286,Summary!$B:$I,5,0),0),0)</f>
        <v>0</v>
      </c>
      <c r="H286" s="105">
        <f t="shared" si="61"/>
        <v>0</v>
      </c>
      <c r="I286" s="168">
        <f>VLOOKUP($A286,'2023-24 Salary &amp; Benefits'!$A:$I,3,FALSE)</f>
        <v>1</v>
      </c>
      <c r="J286" s="168">
        <f>VLOOKUP($A286,'2023-24 Salary &amp; Benefits'!$A:$I,4,FALSE)</f>
        <v>1.04</v>
      </c>
      <c r="K286" s="155">
        <f t="shared" si="64"/>
        <v>0</v>
      </c>
      <c r="L286" s="154">
        <f t="shared" si="65"/>
        <v>0</v>
      </c>
      <c r="M286" s="156">
        <f>'2023-24 Salary &amp; Benefits'!$E$6</f>
        <v>72728</v>
      </c>
      <c r="N286" s="156">
        <f>'2023-24 Salary &amp; Benefits'!$F$6</f>
        <v>75419</v>
      </c>
      <c r="O286" s="9">
        <f t="shared" si="66"/>
        <v>0</v>
      </c>
      <c r="P286" s="9">
        <f t="shared" si="67"/>
        <v>0</v>
      </c>
      <c r="Q286" s="9">
        <f>'2023-24 Salary &amp; Benefits'!G$6</f>
        <v>13464</v>
      </c>
      <c r="R286" s="157">
        <f>'2023-24 Salary &amp; Benefits'!H$6</f>
        <v>0.1797</v>
      </c>
      <c r="S286" s="157">
        <f>'2023-24 Salary &amp; Benefits'!I$6</f>
        <v>0.17330000000000001</v>
      </c>
      <c r="T286" s="9">
        <f t="shared" si="68"/>
        <v>0</v>
      </c>
      <c r="U286" s="9">
        <f t="shared" si="69"/>
        <v>0</v>
      </c>
      <c r="V286" s="9">
        <f t="shared" si="70"/>
        <v>0</v>
      </c>
      <c r="W286" s="9">
        <f t="shared" si="63"/>
        <v>0</v>
      </c>
      <c r="X286" s="22">
        <f t="shared" si="62"/>
        <v>0</v>
      </c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s="21" customFormat="1">
      <c r="A287" s="83" t="s">
        <v>2487</v>
      </c>
      <c r="B287" s="95" t="s">
        <v>1845</v>
      </c>
      <c r="C287" s="96">
        <v>3890</v>
      </c>
      <c r="D287" s="95" t="s">
        <v>923</v>
      </c>
      <c r="E287" s="116" t="str">
        <f>VLOOKUP($C287,'2022-23 School Level AAFTE'!$C:$X,8,FALSE)</f>
        <v>No</v>
      </c>
      <c r="F287" s="103">
        <f>VLOOKUP($C287,'2022-23 School Level AAFTE'!$C:$I,7,FALSE)</f>
        <v>632.92999999999995</v>
      </c>
      <c r="G287" s="106">
        <f>IFERROR(IF(E287= "yes",VLOOKUP(C287,Summary!$B:$I,5,0),0),0)</f>
        <v>0</v>
      </c>
      <c r="H287" s="104">
        <f t="shared" si="61"/>
        <v>0</v>
      </c>
      <c r="I287" s="168">
        <f>VLOOKUP($A287,'2023-24 Salary &amp; Benefits'!$A:$I,3,FALSE)</f>
        <v>1</v>
      </c>
      <c r="J287" s="168">
        <f>VLOOKUP($A287,'2023-24 Salary &amp; Benefits'!$A:$I,4,FALSE)</f>
        <v>1.04</v>
      </c>
      <c r="K287" s="155">
        <f t="shared" si="64"/>
        <v>0</v>
      </c>
      <c r="L287" s="154">
        <f t="shared" si="65"/>
        <v>0</v>
      </c>
      <c r="M287" s="156">
        <f>'2023-24 Salary &amp; Benefits'!$E$6</f>
        <v>72728</v>
      </c>
      <c r="N287" s="156">
        <f>'2023-24 Salary &amp; Benefits'!$F$6</f>
        <v>75419</v>
      </c>
      <c r="O287" s="9">
        <f t="shared" si="66"/>
        <v>0</v>
      </c>
      <c r="P287" s="9">
        <f t="shared" si="67"/>
        <v>0</v>
      </c>
      <c r="Q287" s="9">
        <f>'2023-24 Salary &amp; Benefits'!G$6</f>
        <v>13464</v>
      </c>
      <c r="R287" s="157">
        <f>'2023-24 Salary &amp; Benefits'!H$6</f>
        <v>0.1797</v>
      </c>
      <c r="S287" s="157">
        <f>'2023-24 Salary &amp; Benefits'!I$6</f>
        <v>0.17330000000000001</v>
      </c>
      <c r="T287" s="9">
        <f t="shared" si="68"/>
        <v>0</v>
      </c>
      <c r="U287" s="9">
        <f t="shared" si="69"/>
        <v>0</v>
      </c>
      <c r="V287" s="9">
        <f t="shared" si="70"/>
        <v>0</v>
      </c>
      <c r="W287" s="9">
        <f t="shared" si="63"/>
        <v>0</v>
      </c>
      <c r="X287" s="22">
        <f t="shared" si="62"/>
        <v>0</v>
      </c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s="21" customFormat="1">
      <c r="A288" s="83" t="s">
        <v>2487</v>
      </c>
      <c r="B288" s="95" t="s">
        <v>1845</v>
      </c>
      <c r="C288" s="96">
        <v>2157</v>
      </c>
      <c r="D288" s="95" t="s">
        <v>1848</v>
      </c>
      <c r="E288" s="116" t="str">
        <f>VLOOKUP($C288,'2022-23 School Level AAFTE'!$C:$X,8,FALSE)</f>
        <v>No</v>
      </c>
      <c r="F288" s="103">
        <f>VLOOKUP($C288,'2022-23 School Level AAFTE'!$C:$I,7,FALSE)</f>
        <v>605.57000000000005</v>
      </c>
      <c r="G288" s="106">
        <f>IFERROR(IF(E288= "yes",VLOOKUP(C288,Summary!$B:$I,5,0),0),0)</f>
        <v>0</v>
      </c>
      <c r="H288" s="104">
        <f t="shared" si="61"/>
        <v>0</v>
      </c>
      <c r="I288" s="168">
        <f>VLOOKUP($A288,'2023-24 Salary &amp; Benefits'!$A:$I,3,FALSE)</f>
        <v>1</v>
      </c>
      <c r="J288" s="168">
        <f>VLOOKUP($A288,'2023-24 Salary &amp; Benefits'!$A:$I,4,FALSE)</f>
        <v>1.04</v>
      </c>
      <c r="K288" s="155">
        <f t="shared" si="64"/>
        <v>0</v>
      </c>
      <c r="L288" s="154">
        <f t="shared" si="65"/>
        <v>0</v>
      </c>
      <c r="M288" s="156">
        <f>'2023-24 Salary &amp; Benefits'!$E$6</f>
        <v>72728</v>
      </c>
      <c r="N288" s="156">
        <f>'2023-24 Salary &amp; Benefits'!$F$6</f>
        <v>75419</v>
      </c>
      <c r="O288" s="9">
        <f t="shared" si="66"/>
        <v>0</v>
      </c>
      <c r="P288" s="9">
        <f t="shared" si="67"/>
        <v>0</v>
      </c>
      <c r="Q288" s="9">
        <f>'2023-24 Salary &amp; Benefits'!G$6</f>
        <v>13464</v>
      </c>
      <c r="R288" s="157">
        <f>'2023-24 Salary &amp; Benefits'!H$6</f>
        <v>0.1797</v>
      </c>
      <c r="S288" s="157">
        <f>'2023-24 Salary &amp; Benefits'!I$6</f>
        <v>0.17330000000000001</v>
      </c>
      <c r="T288" s="9">
        <f t="shared" si="68"/>
        <v>0</v>
      </c>
      <c r="U288" s="9">
        <f t="shared" si="69"/>
        <v>0</v>
      </c>
      <c r="V288" s="9">
        <f t="shared" si="70"/>
        <v>0</v>
      </c>
      <c r="W288" s="9">
        <f t="shared" si="63"/>
        <v>0</v>
      </c>
      <c r="X288" s="22">
        <f t="shared" si="62"/>
        <v>0</v>
      </c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21" customFormat="1">
      <c r="A289" s="83" t="s">
        <v>2487</v>
      </c>
      <c r="B289" s="95" t="s">
        <v>1845</v>
      </c>
      <c r="C289" s="96">
        <v>3573</v>
      </c>
      <c r="D289" s="95" t="s">
        <v>1859</v>
      </c>
      <c r="E289" s="116" t="str">
        <f>VLOOKUP($C289,'2022-23 School Level AAFTE'!$C:$X,8,FALSE)</f>
        <v>No</v>
      </c>
      <c r="F289" s="103">
        <f>VLOOKUP($C289,'2022-23 School Level AAFTE'!$C:$I,7,FALSE)</f>
        <v>509.58</v>
      </c>
      <c r="G289" s="106">
        <f>IFERROR(IF(E289= "yes",VLOOKUP(C289,Summary!$B:$I,5,0),0),0)</f>
        <v>0</v>
      </c>
      <c r="H289" s="104">
        <f t="shared" si="61"/>
        <v>0</v>
      </c>
      <c r="I289" s="168">
        <f>VLOOKUP($A289,'2023-24 Salary &amp; Benefits'!$A:$I,3,FALSE)</f>
        <v>1</v>
      </c>
      <c r="J289" s="168">
        <f>VLOOKUP($A289,'2023-24 Salary &amp; Benefits'!$A:$I,4,FALSE)</f>
        <v>1.04</v>
      </c>
      <c r="K289" s="155">
        <f t="shared" si="64"/>
        <v>0</v>
      </c>
      <c r="L289" s="154">
        <f t="shared" si="65"/>
        <v>0</v>
      </c>
      <c r="M289" s="156">
        <f>'2023-24 Salary &amp; Benefits'!$E$6</f>
        <v>72728</v>
      </c>
      <c r="N289" s="156">
        <f>'2023-24 Salary &amp; Benefits'!$F$6</f>
        <v>75419</v>
      </c>
      <c r="O289" s="9">
        <f t="shared" si="66"/>
        <v>0</v>
      </c>
      <c r="P289" s="9">
        <f t="shared" si="67"/>
        <v>0</v>
      </c>
      <c r="Q289" s="9">
        <f>'2023-24 Salary &amp; Benefits'!G$6</f>
        <v>13464</v>
      </c>
      <c r="R289" s="157">
        <f>'2023-24 Salary &amp; Benefits'!H$6</f>
        <v>0.1797</v>
      </c>
      <c r="S289" s="157">
        <f>'2023-24 Salary &amp; Benefits'!I$6</f>
        <v>0.17330000000000001</v>
      </c>
      <c r="T289" s="9">
        <f t="shared" si="68"/>
        <v>0</v>
      </c>
      <c r="U289" s="9">
        <f t="shared" si="69"/>
        <v>0</v>
      </c>
      <c r="V289" s="9">
        <f t="shared" si="70"/>
        <v>0</v>
      </c>
      <c r="W289" s="9">
        <f t="shared" si="63"/>
        <v>0</v>
      </c>
      <c r="X289" s="22">
        <f t="shared" si="62"/>
        <v>0</v>
      </c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</row>
    <row r="290" spans="1:159" s="21" customFormat="1">
      <c r="A290" s="83" t="s">
        <v>2487</v>
      </c>
      <c r="B290" s="95" t="s">
        <v>1845</v>
      </c>
      <c r="C290" s="96">
        <v>4185</v>
      </c>
      <c r="D290" s="95" t="s">
        <v>1863</v>
      </c>
      <c r="E290" s="116" t="str">
        <f>VLOOKUP($C290,'2022-23 School Level AAFTE'!$C:$X,8,FALSE)</f>
        <v>No</v>
      </c>
      <c r="F290" s="103">
        <f>VLOOKUP($C290,'2022-23 School Level AAFTE'!$C:$I,7,FALSE)</f>
        <v>481.36</v>
      </c>
      <c r="G290" s="106">
        <f>IFERROR(IF(E290= "yes",VLOOKUP(C290,Summary!$B:$I,5,0),0),0)</f>
        <v>0</v>
      </c>
      <c r="H290" s="105">
        <f t="shared" si="61"/>
        <v>0</v>
      </c>
      <c r="I290" s="168">
        <f>VLOOKUP($A290,'2023-24 Salary &amp; Benefits'!$A:$I,3,FALSE)</f>
        <v>1</v>
      </c>
      <c r="J290" s="168">
        <f>VLOOKUP($A290,'2023-24 Salary &amp; Benefits'!$A:$I,4,FALSE)</f>
        <v>1.04</v>
      </c>
      <c r="K290" s="155">
        <f t="shared" si="64"/>
        <v>0</v>
      </c>
      <c r="L290" s="154">
        <f t="shared" si="65"/>
        <v>0</v>
      </c>
      <c r="M290" s="156">
        <f>'2023-24 Salary &amp; Benefits'!$E$6</f>
        <v>72728</v>
      </c>
      <c r="N290" s="156">
        <f>'2023-24 Salary &amp; Benefits'!$F$6</f>
        <v>75419</v>
      </c>
      <c r="O290" s="9">
        <f t="shared" si="66"/>
        <v>0</v>
      </c>
      <c r="P290" s="9">
        <f t="shared" si="67"/>
        <v>0</v>
      </c>
      <c r="Q290" s="9">
        <f>'2023-24 Salary &amp; Benefits'!G$6</f>
        <v>13464</v>
      </c>
      <c r="R290" s="157">
        <f>'2023-24 Salary &amp; Benefits'!H$6</f>
        <v>0.1797</v>
      </c>
      <c r="S290" s="157">
        <f>'2023-24 Salary &amp; Benefits'!I$6</f>
        <v>0.17330000000000001</v>
      </c>
      <c r="T290" s="9">
        <f t="shared" si="68"/>
        <v>0</v>
      </c>
      <c r="U290" s="9">
        <f t="shared" si="69"/>
        <v>0</v>
      </c>
      <c r="V290" s="9">
        <f t="shared" si="70"/>
        <v>0</v>
      </c>
      <c r="W290" s="9">
        <f t="shared" si="63"/>
        <v>0</v>
      </c>
      <c r="X290" s="22">
        <f t="shared" si="62"/>
        <v>0</v>
      </c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21" customFormat="1">
      <c r="A291" s="83" t="s">
        <v>2487</v>
      </c>
      <c r="B291" s="95" t="s">
        <v>1845</v>
      </c>
      <c r="C291" s="96">
        <v>5507</v>
      </c>
      <c r="D291" s="95" t="s">
        <v>2714</v>
      </c>
      <c r="E291" s="116" t="str">
        <f>VLOOKUP($C291,'2022-23 School Level AAFTE'!$C:$X,8,FALSE)</f>
        <v>No</v>
      </c>
      <c r="F291" s="103">
        <f>VLOOKUP($C291,'2022-23 School Level AAFTE'!$C:$I,7,FALSE)</f>
        <v>496.86</v>
      </c>
      <c r="G291" s="106">
        <f>IFERROR(IF(E291= "yes",VLOOKUP(C291,Summary!$B:$I,5,0),0),0)</f>
        <v>0</v>
      </c>
      <c r="H291" s="104">
        <f t="shared" si="61"/>
        <v>0</v>
      </c>
      <c r="I291" s="168">
        <f>VLOOKUP($A291,'2023-24 Salary &amp; Benefits'!$A:$I,3,FALSE)</f>
        <v>1</v>
      </c>
      <c r="J291" s="168">
        <f>VLOOKUP($A291,'2023-24 Salary &amp; Benefits'!$A:$I,4,FALSE)</f>
        <v>1.04</v>
      </c>
      <c r="K291" s="155">
        <f t="shared" si="64"/>
        <v>0</v>
      </c>
      <c r="L291" s="154">
        <f t="shared" si="65"/>
        <v>0</v>
      </c>
      <c r="M291" s="156">
        <f>'2023-24 Salary &amp; Benefits'!$E$6</f>
        <v>72728</v>
      </c>
      <c r="N291" s="156">
        <f>'2023-24 Salary &amp; Benefits'!$F$6</f>
        <v>75419</v>
      </c>
      <c r="O291" s="9">
        <f t="shared" si="66"/>
        <v>0</v>
      </c>
      <c r="P291" s="9">
        <f t="shared" si="67"/>
        <v>0</v>
      </c>
      <c r="Q291" s="9">
        <f>'2023-24 Salary &amp; Benefits'!G$6</f>
        <v>13464</v>
      </c>
      <c r="R291" s="157">
        <f>'2023-24 Salary &amp; Benefits'!H$6</f>
        <v>0.1797</v>
      </c>
      <c r="S291" s="157">
        <f>'2023-24 Salary &amp; Benefits'!I$6</f>
        <v>0.17330000000000001</v>
      </c>
      <c r="T291" s="9">
        <f t="shared" si="68"/>
        <v>0</v>
      </c>
      <c r="U291" s="9">
        <f t="shared" si="69"/>
        <v>0</v>
      </c>
      <c r="V291" s="9">
        <f t="shared" si="70"/>
        <v>0</v>
      </c>
      <c r="W291" s="9">
        <f t="shared" si="63"/>
        <v>0</v>
      </c>
      <c r="X291" s="22">
        <f t="shared" si="62"/>
        <v>0</v>
      </c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</row>
    <row r="292" spans="1:159" s="21" customFormat="1">
      <c r="A292" s="83" t="s">
        <v>2487</v>
      </c>
      <c r="B292" s="95" t="s">
        <v>1845</v>
      </c>
      <c r="C292" s="96">
        <v>4529</v>
      </c>
      <c r="D292" s="95" t="s">
        <v>1864</v>
      </c>
      <c r="E292" s="116" t="str">
        <f>VLOOKUP($C292,'2022-23 School Level AAFTE'!$C:$X,8,FALSE)</f>
        <v>No</v>
      </c>
      <c r="F292" s="103">
        <f>VLOOKUP($C292,'2022-23 School Level AAFTE'!$C:$I,7,FALSE)</f>
        <v>477.16</v>
      </c>
      <c r="G292" s="106">
        <f>IFERROR(IF(E292= "yes",VLOOKUP(C292,Summary!$B:$I,5,0),0),0)</f>
        <v>0</v>
      </c>
      <c r="H292" s="104">
        <f t="shared" si="61"/>
        <v>0</v>
      </c>
      <c r="I292" s="168">
        <f>VLOOKUP($A292,'2023-24 Salary &amp; Benefits'!$A:$I,3,FALSE)</f>
        <v>1</v>
      </c>
      <c r="J292" s="168">
        <f>VLOOKUP($A292,'2023-24 Salary &amp; Benefits'!$A:$I,4,FALSE)</f>
        <v>1.04</v>
      </c>
      <c r="K292" s="155">
        <f t="shared" si="64"/>
        <v>0</v>
      </c>
      <c r="L292" s="154">
        <f t="shared" si="65"/>
        <v>0</v>
      </c>
      <c r="M292" s="156">
        <f>'2023-24 Salary &amp; Benefits'!$E$6</f>
        <v>72728</v>
      </c>
      <c r="N292" s="156">
        <f>'2023-24 Salary &amp; Benefits'!$F$6</f>
        <v>75419</v>
      </c>
      <c r="O292" s="9">
        <f t="shared" si="66"/>
        <v>0</v>
      </c>
      <c r="P292" s="9">
        <f t="shared" si="67"/>
        <v>0</v>
      </c>
      <c r="Q292" s="9">
        <f>'2023-24 Salary &amp; Benefits'!G$6</f>
        <v>13464</v>
      </c>
      <c r="R292" s="157">
        <f>'2023-24 Salary &amp; Benefits'!H$6</f>
        <v>0.1797</v>
      </c>
      <c r="S292" s="157">
        <f>'2023-24 Salary &amp; Benefits'!I$6</f>
        <v>0.17330000000000001</v>
      </c>
      <c r="T292" s="9">
        <f t="shared" si="68"/>
        <v>0</v>
      </c>
      <c r="U292" s="9">
        <f t="shared" si="69"/>
        <v>0</v>
      </c>
      <c r="V292" s="9">
        <f t="shared" si="70"/>
        <v>0</v>
      </c>
      <c r="W292" s="9">
        <f t="shared" si="63"/>
        <v>0</v>
      </c>
      <c r="X292" s="22">
        <f t="shared" si="62"/>
        <v>0</v>
      </c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s="21" customFormat="1">
      <c r="A293" s="83" t="s">
        <v>2487</v>
      </c>
      <c r="B293" s="95" t="s">
        <v>1845</v>
      </c>
      <c r="C293" s="96">
        <v>3127</v>
      </c>
      <c r="D293" s="95" t="s">
        <v>1854</v>
      </c>
      <c r="E293" s="116" t="str">
        <f>VLOOKUP($C293,'2022-23 School Level AAFTE'!$C:$X,8,FALSE)</f>
        <v>Yes</v>
      </c>
      <c r="F293" s="103">
        <f>VLOOKUP($C293,'2022-23 School Level AAFTE'!$C:$I,7,FALSE)</f>
        <v>302.8</v>
      </c>
      <c r="G293" s="106">
        <f>IFERROR(IF(E293= "yes",VLOOKUP(C293,Summary!$B:$I,5,0),0),0)</f>
        <v>0</v>
      </c>
      <c r="H293" s="104">
        <f t="shared" si="61"/>
        <v>302.8</v>
      </c>
      <c r="I293" s="168">
        <f>VLOOKUP($A293,'2023-24 Salary &amp; Benefits'!$A:$I,3,FALSE)</f>
        <v>1</v>
      </c>
      <c r="J293" s="168">
        <f>VLOOKUP($A293,'2023-24 Salary &amp; Benefits'!$A:$I,4,FALSE)</f>
        <v>1.04</v>
      </c>
      <c r="K293" s="155">
        <f t="shared" si="64"/>
        <v>302.8</v>
      </c>
      <c r="L293" s="154">
        <f t="shared" si="65"/>
        <v>0.88800000000000001</v>
      </c>
      <c r="M293" s="156">
        <f>'2023-24 Salary &amp; Benefits'!$E$6</f>
        <v>72728</v>
      </c>
      <c r="N293" s="156">
        <f>'2023-24 Salary &amp; Benefits'!$F$6</f>
        <v>75419</v>
      </c>
      <c r="O293" s="9">
        <f t="shared" si="66"/>
        <v>64582.46</v>
      </c>
      <c r="P293" s="9">
        <f t="shared" si="67"/>
        <v>5068.489999999998</v>
      </c>
      <c r="Q293" s="9">
        <f>'2023-24 Salary &amp; Benefits'!G$6</f>
        <v>13464</v>
      </c>
      <c r="R293" s="157">
        <f>'2023-24 Salary &amp; Benefits'!H$6</f>
        <v>0.1797</v>
      </c>
      <c r="S293" s="157">
        <f>'2023-24 Salary &amp; Benefits'!I$6</f>
        <v>0.17330000000000001</v>
      </c>
      <c r="T293" s="9">
        <f t="shared" si="68"/>
        <v>24439.87</v>
      </c>
      <c r="U293" s="9">
        <f t="shared" si="69"/>
        <v>1160.8499999999999</v>
      </c>
      <c r="V293" s="9">
        <f t="shared" si="70"/>
        <v>201.18</v>
      </c>
      <c r="W293" s="9">
        <f t="shared" si="63"/>
        <v>1362.03</v>
      </c>
      <c r="X293" s="22">
        <f t="shared" si="62"/>
        <v>95452.85</v>
      </c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s="21" customFormat="1">
      <c r="A294" s="83" t="s">
        <v>2487</v>
      </c>
      <c r="B294" s="95" t="s">
        <v>1845</v>
      </c>
      <c r="C294" s="96">
        <v>3918</v>
      </c>
      <c r="D294" s="95" t="s">
        <v>1860</v>
      </c>
      <c r="E294" s="116" t="str">
        <f>VLOOKUP($C294,'2022-23 School Level AAFTE'!$C:$X,8,FALSE)</f>
        <v>Yes</v>
      </c>
      <c r="F294" s="103">
        <f>VLOOKUP($C294,'2022-23 School Level AAFTE'!$C:$I,7,FALSE)</f>
        <v>109.21000000000001</v>
      </c>
      <c r="G294" s="106">
        <f>IFERROR(IF(E294= "yes",VLOOKUP(C294,Summary!$B:$I,5,0),0),0)</f>
        <v>0</v>
      </c>
      <c r="H294" s="105">
        <f t="shared" si="61"/>
        <v>109.21000000000001</v>
      </c>
      <c r="I294" s="168">
        <f>VLOOKUP($A294,'2023-24 Salary &amp; Benefits'!$A:$I,3,FALSE)</f>
        <v>1</v>
      </c>
      <c r="J294" s="168">
        <f>VLOOKUP($A294,'2023-24 Salary &amp; Benefits'!$A:$I,4,FALSE)</f>
        <v>1.04</v>
      </c>
      <c r="K294" s="155">
        <f t="shared" si="64"/>
        <v>109.21000000000001</v>
      </c>
      <c r="L294" s="154">
        <f t="shared" si="65"/>
        <v>0.32</v>
      </c>
      <c r="M294" s="156">
        <f>'2023-24 Salary &amp; Benefits'!$E$6</f>
        <v>72728</v>
      </c>
      <c r="N294" s="156">
        <f>'2023-24 Salary &amp; Benefits'!$F$6</f>
        <v>75419</v>
      </c>
      <c r="O294" s="9">
        <f t="shared" si="66"/>
        <v>23272.959999999999</v>
      </c>
      <c r="P294" s="9">
        <f t="shared" si="67"/>
        <v>1826.4799999999996</v>
      </c>
      <c r="Q294" s="9">
        <f>'2023-24 Salary &amp; Benefits'!G$6</f>
        <v>13464</v>
      </c>
      <c r="R294" s="157">
        <f>'2023-24 Salary &amp; Benefits'!H$6</f>
        <v>0.1797</v>
      </c>
      <c r="S294" s="157">
        <f>'2023-24 Salary &amp; Benefits'!I$6</f>
        <v>0.17330000000000001</v>
      </c>
      <c r="T294" s="9">
        <f t="shared" si="68"/>
        <v>8807.16</v>
      </c>
      <c r="U294" s="9">
        <f t="shared" si="69"/>
        <v>418.32</v>
      </c>
      <c r="V294" s="9">
        <f t="shared" si="70"/>
        <v>72.489999999999995</v>
      </c>
      <c r="W294" s="9">
        <f t="shared" si="63"/>
        <v>490.81</v>
      </c>
      <c r="X294" s="22">
        <f t="shared" si="62"/>
        <v>34397.409999999996</v>
      </c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s="21" customFormat="1">
      <c r="A295" s="83" t="s">
        <v>2487</v>
      </c>
      <c r="B295" s="95" t="s">
        <v>1845</v>
      </c>
      <c r="C295" s="96">
        <v>2776</v>
      </c>
      <c r="D295" s="95" t="s">
        <v>1849</v>
      </c>
      <c r="E295" s="116" t="str">
        <f>VLOOKUP($C295,'2022-23 School Level AAFTE'!$C:$X,8,FALSE)</f>
        <v>Yes</v>
      </c>
      <c r="F295" s="103">
        <f>VLOOKUP($C295,'2022-23 School Level AAFTE'!$C:$I,7,FALSE)</f>
        <v>507.95</v>
      </c>
      <c r="G295" s="106">
        <f>IFERROR(IF(E295= "yes",VLOOKUP(C295,Summary!$B:$I,5,0),0),0)</f>
        <v>0</v>
      </c>
      <c r="H295" s="105">
        <f t="shared" si="61"/>
        <v>507.95</v>
      </c>
      <c r="I295" s="168">
        <f>VLOOKUP($A295,'2023-24 Salary &amp; Benefits'!$A:$I,3,FALSE)</f>
        <v>1</v>
      </c>
      <c r="J295" s="168">
        <f>VLOOKUP($A295,'2023-24 Salary &amp; Benefits'!$A:$I,4,FALSE)</f>
        <v>1.04</v>
      </c>
      <c r="K295" s="155">
        <f t="shared" si="64"/>
        <v>507.95</v>
      </c>
      <c r="L295" s="154">
        <f t="shared" si="65"/>
        <v>1.49</v>
      </c>
      <c r="M295" s="156">
        <f>'2023-24 Salary &amp; Benefits'!$E$6</f>
        <v>72728</v>
      </c>
      <c r="N295" s="156">
        <f>'2023-24 Salary &amp; Benefits'!$F$6</f>
        <v>75419</v>
      </c>
      <c r="O295" s="9">
        <f t="shared" si="66"/>
        <v>108364.72</v>
      </c>
      <c r="P295" s="9">
        <f t="shared" si="67"/>
        <v>8504.5599999999977</v>
      </c>
      <c r="Q295" s="9">
        <f>'2023-24 Salary &amp; Benefits'!G$6</f>
        <v>13464</v>
      </c>
      <c r="R295" s="157">
        <f>'2023-24 Salary &amp; Benefits'!H$6</f>
        <v>0.1797</v>
      </c>
      <c r="S295" s="157">
        <f>'2023-24 Salary &amp; Benefits'!I$6</f>
        <v>0.17330000000000001</v>
      </c>
      <c r="T295" s="9">
        <f t="shared" si="68"/>
        <v>41008.339999999997</v>
      </c>
      <c r="U295" s="9">
        <f t="shared" si="69"/>
        <v>1947.82</v>
      </c>
      <c r="V295" s="9">
        <f t="shared" si="70"/>
        <v>337.56</v>
      </c>
      <c r="W295" s="9">
        <f t="shared" si="63"/>
        <v>2285.38</v>
      </c>
      <c r="X295" s="22">
        <f t="shared" si="62"/>
        <v>160163</v>
      </c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s="21" customFormat="1">
      <c r="A296" s="83" t="s">
        <v>2487</v>
      </c>
      <c r="B296" s="95" t="s">
        <v>1845</v>
      </c>
      <c r="C296" s="96">
        <v>2113</v>
      </c>
      <c r="D296" s="95" t="s">
        <v>1847</v>
      </c>
      <c r="E296" s="116" t="str">
        <f>VLOOKUP($C296,'2022-23 School Level AAFTE'!$C:$X,8,FALSE)</f>
        <v>Yes</v>
      </c>
      <c r="F296" s="103">
        <f>VLOOKUP($C296,'2022-23 School Level AAFTE'!$C:$I,7,FALSE)</f>
        <v>625.71</v>
      </c>
      <c r="G296" s="106">
        <f>IFERROR(IF(E296= "yes",VLOOKUP(C296,Summary!$B:$I,5,0),0),0)</f>
        <v>0</v>
      </c>
      <c r="H296" s="105">
        <f t="shared" si="61"/>
        <v>625.71</v>
      </c>
      <c r="I296" s="168">
        <f>VLOOKUP($A296,'2023-24 Salary &amp; Benefits'!$A:$I,3,FALSE)</f>
        <v>1</v>
      </c>
      <c r="J296" s="168">
        <f>VLOOKUP($A296,'2023-24 Salary &amp; Benefits'!$A:$I,4,FALSE)</f>
        <v>1.04</v>
      </c>
      <c r="K296" s="155">
        <f t="shared" si="64"/>
        <v>625.71</v>
      </c>
      <c r="L296" s="154">
        <f t="shared" si="65"/>
        <v>1.835</v>
      </c>
      <c r="M296" s="156">
        <f>'2023-24 Salary &amp; Benefits'!$E$6</f>
        <v>72728</v>
      </c>
      <c r="N296" s="156">
        <f>'2023-24 Salary &amp; Benefits'!$F$6</f>
        <v>75419</v>
      </c>
      <c r="O296" s="9">
        <f t="shared" si="66"/>
        <v>133455.88</v>
      </c>
      <c r="P296" s="9">
        <f t="shared" si="67"/>
        <v>10473.739999999991</v>
      </c>
      <c r="Q296" s="9">
        <f>'2023-24 Salary &amp; Benefits'!G$6</f>
        <v>13464</v>
      </c>
      <c r="R296" s="157">
        <f>'2023-24 Salary &amp; Benefits'!H$6</f>
        <v>0.1797</v>
      </c>
      <c r="S296" s="157">
        <f>'2023-24 Salary &amp; Benefits'!I$6</f>
        <v>0.17330000000000001</v>
      </c>
      <c r="T296" s="9">
        <f t="shared" si="68"/>
        <v>50503.56</v>
      </c>
      <c r="U296" s="9">
        <f t="shared" si="69"/>
        <v>2398.83</v>
      </c>
      <c r="V296" s="9">
        <f t="shared" si="70"/>
        <v>415.72</v>
      </c>
      <c r="W296" s="9">
        <f t="shared" si="63"/>
        <v>2814.55</v>
      </c>
      <c r="X296" s="22">
        <f t="shared" si="62"/>
        <v>197247.72999999998</v>
      </c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s="21" customFormat="1">
      <c r="A297" s="83" t="s">
        <v>2487</v>
      </c>
      <c r="B297" s="95" t="s">
        <v>1845</v>
      </c>
      <c r="C297" s="96">
        <v>4098</v>
      </c>
      <c r="D297" s="86" t="s">
        <v>1862</v>
      </c>
      <c r="E297" s="116" t="str">
        <f>VLOOKUP($C297,'2022-23 School Level AAFTE'!$C:$X,8,FALSE)</f>
        <v>No</v>
      </c>
      <c r="F297" s="103">
        <f>VLOOKUP($C297,'2022-23 School Level AAFTE'!$C:$I,7,FALSE)</f>
        <v>411.47</v>
      </c>
      <c r="G297" s="106">
        <f>IFERROR(IF(E297= "yes",VLOOKUP(C297,Summary!$B:$I,5,0),0),0)</f>
        <v>0</v>
      </c>
      <c r="H297" s="104">
        <f t="shared" si="61"/>
        <v>0</v>
      </c>
      <c r="I297" s="168">
        <f>VLOOKUP($A297,'2023-24 Salary &amp; Benefits'!$A:$I,3,FALSE)</f>
        <v>1</v>
      </c>
      <c r="J297" s="168">
        <f>VLOOKUP($A297,'2023-24 Salary &amp; Benefits'!$A:$I,4,FALSE)</f>
        <v>1.04</v>
      </c>
      <c r="K297" s="155">
        <f t="shared" si="64"/>
        <v>0</v>
      </c>
      <c r="L297" s="154">
        <f t="shared" si="65"/>
        <v>0</v>
      </c>
      <c r="M297" s="156">
        <f>'2023-24 Salary &amp; Benefits'!$E$6</f>
        <v>72728</v>
      </c>
      <c r="N297" s="156">
        <f>'2023-24 Salary &amp; Benefits'!$F$6</f>
        <v>75419</v>
      </c>
      <c r="O297" s="9">
        <f t="shared" si="66"/>
        <v>0</v>
      </c>
      <c r="P297" s="9">
        <f t="shared" si="67"/>
        <v>0</v>
      </c>
      <c r="Q297" s="9">
        <f>'2023-24 Salary &amp; Benefits'!G$6</f>
        <v>13464</v>
      </c>
      <c r="R297" s="157">
        <f>'2023-24 Salary &amp; Benefits'!H$6</f>
        <v>0.1797</v>
      </c>
      <c r="S297" s="157">
        <f>'2023-24 Salary &amp; Benefits'!I$6</f>
        <v>0.17330000000000001</v>
      </c>
      <c r="T297" s="9">
        <f t="shared" si="68"/>
        <v>0</v>
      </c>
      <c r="U297" s="9">
        <f t="shared" si="69"/>
        <v>0</v>
      </c>
      <c r="V297" s="9">
        <f t="shared" si="70"/>
        <v>0</v>
      </c>
      <c r="W297" s="9">
        <f t="shared" si="63"/>
        <v>0</v>
      </c>
      <c r="X297" s="22">
        <f t="shared" si="62"/>
        <v>0</v>
      </c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21" customFormat="1">
      <c r="A298" s="83" t="s">
        <v>2487</v>
      </c>
      <c r="B298" s="95" t="s">
        <v>1845</v>
      </c>
      <c r="C298" s="96">
        <v>2953</v>
      </c>
      <c r="D298" s="95" t="s">
        <v>1851</v>
      </c>
      <c r="E298" s="116" t="str">
        <f>VLOOKUP($C298,'2022-23 School Level AAFTE'!$C:$X,8,FALSE)</f>
        <v>Yes</v>
      </c>
      <c r="F298" s="103">
        <f>VLOOKUP($C298,'2022-23 School Level AAFTE'!$C:$I,7,FALSE)</f>
        <v>227.73</v>
      </c>
      <c r="G298" s="106">
        <f>IFERROR(IF(E298= "yes",VLOOKUP(C298,Summary!$B:$I,5,0),0),0)</f>
        <v>0</v>
      </c>
      <c r="H298" s="105">
        <f t="shared" si="61"/>
        <v>227.73</v>
      </c>
      <c r="I298" s="168">
        <f>VLOOKUP($A298,'2023-24 Salary &amp; Benefits'!$A:$I,3,FALSE)</f>
        <v>1</v>
      </c>
      <c r="J298" s="168">
        <f>VLOOKUP($A298,'2023-24 Salary &amp; Benefits'!$A:$I,4,FALSE)</f>
        <v>1.04</v>
      </c>
      <c r="K298" s="155">
        <f t="shared" si="64"/>
        <v>227.73</v>
      </c>
      <c r="L298" s="154">
        <f t="shared" si="65"/>
        <v>0.66800000000000004</v>
      </c>
      <c r="M298" s="156">
        <f>'2023-24 Salary &amp; Benefits'!$E$6</f>
        <v>72728</v>
      </c>
      <c r="N298" s="156">
        <f>'2023-24 Salary &amp; Benefits'!$F$6</f>
        <v>75419</v>
      </c>
      <c r="O298" s="9">
        <f t="shared" si="66"/>
        <v>48582.3</v>
      </c>
      <c r="P298" s="9">
        <f t="shared" si="67"/>
        <v>3812.7899999999936</v>
      </c>
      <c r="Q298" s="9">
        <f>'2023-24 Salary &amp; Benefits'!G$6</f>
        <v>13464</v>
      </c>
      <c r="R298" s="157">
        <f>'2023-24 Salary &amp; Benefits'!H$6</f>
        <v>0.1797</v>
      </c>
      <c r="S298" s="157">
        <f>'2023-24 Salary &amp; Benefits'!I$6</f>
        <v>0.17330000000000001</v>
      </c>
      <c r="T298" s="9">
        <f t="shared" si="68"/>
        <v>18384.95</v>
      </c>
      <c r="U298" s="9">
        <f t="shared" si="69"/>
        <v>873.25</v>
      </c>
      <c r="V298" s="9">
        <f t="shared" si="70"/>
        <v>151.33000000000001</v>
      </c>
      <c r="W298" s="9">
        <f t="shared" si="63"/>
        <v>1024.58</v>
      </c>
      <c r="X298" s="22">
        <f t="shared" si="62"/>
        <v>71804.62</v>
      </c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</row>
    <row r="299" spans="1:159" s="21" customFormat="1">
      <c r="A299" s="83" t="s">
        <v>2487</v>
      </c>
      <c r="B299" s="95" t="s">
        <v>1845</v>
      </c>
      <c r="C299" s="96">
        <v>5660</v>
      </c>
      <c r="D299" s="95" t="s">
        <v>3332</v>
      </c>
      <c r="E299" s="116" t="str">
        <f>VLOOKUP($C299,'2022-23 School Level AAFTE'!$C:$X,8,FALSE)</f>
        <v>No</v>
      </c>
      <c r="F299" s="103">
        <f>VLOOKUP($C299,'2022-23 School Level AAFTE'!$C:$I,7,FALSE)</f>
        <v>1330.35</v>
      </c>
      <c r="G299" s="106">
        <f>IFERROR(IF(E299= "yes",VLOOKUP(C299,Summary!$B:$I,5,0),0),0)</f>
        <v>0</v>
      </c>
      <c r="H299" s="104">
        <f t="shared" si="61"/>
        <v>0</v>
      </c>
      <c r="I299" s="168">
        <f>VLOOKUP($A299,'2023-24 Salary &amp; Benefits'!$A:$I,3,FALSE)</f>
        <v>1</v>
      </c>
      <c r="J299" s="168">
        <f>VLOOKUP($A299,'2023-24 Salary &amp; Benefits'!$A:$I,4,FALSE)</f>
        <v>1.04</v>
      </c>
      <c r="K299" s="155">
        <f t="shared" si="64"/>
        <v>0</v>
      </c>
      <c r="L299" s="154">
        <f t="shared" si="65"/>
        <v>0</v>
      </c>
      <c r="M299" s="156">
        <f>'2023-24 Salary &amp; Benefits'!$E$6</f>
        <v>72728</v>
      </c>
      <c r="N299" s="156">
        <f>'2023-24 Salary &amp; Benefits'!$F$6</f>
        <v>75419</v>
      </c>
      <c r="O299" s="9">
        <f t="shared" si="66"/>
        <v>0</v>
      </c>
      <c r="P299" s="9">
        <f t="shared" si="67"/>
        <v>0</v>
      </c>
      <c r="Q299" s="9">
        <f>'2023-24 Salary &amp; Benefits'!G$6</f>
        <v>13464</v>
      </c>
      <c r="R299" s="157">
        <f>'2023-24 Salary &amp; Benefits'!H$6</f>
        <v>0.1797</v>
      </c>
      <c r="S299" s="157">
        <f>'2023-24 Salary &amp; Benefits'!I$6</f>
        <v>0.17330000000000001</v>
      </c>
      <c r="T299" s="9">
        <f t="shared" si="68"/>
        <v>0</v>
      </c>
      <c r="U299" s="9">
        <f t="shared" si="69"/>
        <v>0</v>
      </c>
      <c r="V299" s="9">
        <f t="shared" si="70"/>
        <v>0</v>
      </c>
      <c r="W299" s="9">
        <f t="shared" si="63"/>
        <v>0</v>
      </c>
      <c r="X299" s="22">
        <f t="shared" si="62"/>
        <v>0</v>
      </c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</row>
    <row r="300" spans="1:159" s="21" customFormat="1">
      <c r="A300" s="83" t="s">
        <v>2487</v>
      </c>
      <c r="B300" s="95" t="s">
        <v>1845</v>
      </c>
      <c r="C300" s="96">
        <v>5541</v>
      </c>
      <c r="D300" s="86" t="s">
        <v>3175</v>
      </c>
      <c r="E300" s="116" t="str">
        <f>VLOOKUP($C300,'2022-23 School Level AAFTE'!$C:$X,8,FALSE)</f>
        <v>No</v>
      </c>
      <c r="F300" s="103">
        <f>VLOOKUP($C300,'2022-23 School Level AAFTE'!$C:$I,7,FALSE)</f>
        <v>573.77</v>
      </c>
      <c r="G300" s="106">
        <f>IFERROR(IF(E300= "yes",VLOOKUP(C300,Summary!$B:$I,5,0),0),0)</f>
        <v>0</v>
      </c>
      <c r="H300" s="104">
        <f t="shared" si="61"/>
        <v>0</v>
      </c>
      <c r="I300" s="168">
        <f>VLOOKUP($A300,'2023-24 Salary &amp; Benefits'!$A:$I,3,FALSE)</f>
        <v>1</v>
      </c>
      <c r="J300" s="168">
        <f>VLOOKUP($A300,'2023-24 Salary &amp; Benefits'!$A:$I,4,FALSE)</f>
        <v>1.04</v>
      </c>
      <c r="K300" s="155">
        <f t="shared" si="64"/>
        <v>0</v>
      </c>
      <c r="L300" s="154">
        <f t="shared" si="65"/>
        <v>0</v>
      </c>
      <c r="M300" s="156">
        <f>'2023-24 Salary &amp; Benefits'!$E$6</f>
        <v>72728</v>
      </c>
      <c r="N300" s="156">
        <f>'2023-24 Salary &amp; Benefits'!$F$6</f>
        <v>75419</v>
      </c>
      <c r="O300" s="9">
        <f t="shared" si="66"/>
        <v>0</v>
      </c>
      <c r="P300" s="9">
        <f t="shared" si="67"/>
        <v>0</v>
      </c>
      <c r="Q300" s="9">
        <f>'2023-24 Salary &amp; Benefits'!G$6</f>
        <v>13464</v>
      </c>
      <c r="R300" s="157">
        <f>'2023-24 Salary &amp; Benefits'!H$6</f>
        <v>0.1797</v>
      </c>
      <c r="S300" s="157">
        <f>'2023-24 Salary &amp; Benefits'!I$6</f>
        <v>0.17330000000000001</v>
      </c>
      <c r="T300" s="9">
        <f t="shared" si="68"/>
        <v>0</v>
      </c>
      <c r="U300" s="9">
        <f t="shared" si="69"/>
        <v>0</v>
      </c>
      <c r="V300" s="9">
        <f t="shared" si="70"/>
        <v>0</v>
      </c>
      <c r="W300" s="9">
        <f t="shared" si="63"/>
        <v>0</v>
      </c>
      <c r="X300" s="22">
        <f t="shared" si="62"/>
        <v>0</v>
      </c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s="21" customFormat="1">
      <c r="A301" s="83" t="s">
        <v>2487</v>
      </c>
      <c r="B301" s="95" t="s">
        <v>1845</v>
      </c>
      <c r="C301" s="96">
        <v>5003</v>
      </c>
      <c r="D301" s="95" t="s">
        <v>1865</v>
      </c>
      <c r="E301" s="116" t="str">
        <f>VLOOKUP($C301,'2022-23 School Level AAFTE'!$C:$X,8,FALSE)</f>
        <v>Yes</v>
      </c>
      <c r="F301" s="103">
        <f>VLOOKUP($C301,'2022-23 School Level AAFTE'!$C:$I,7,FALSE)</f>
        <v>27.04</v>
      </c>
      <c r="G301" s="106">
        <f>IFERROR(IF(E301= "yes",VLOOKUP(C301,Summary!$B:$I,5,0),0),0)</f>
        <v>0</v>
      </c>
      <c r="H301" s="105">
        <f t="shared" si="61"/>
        <v>27.04</v>
      </c>
      <c r="I301" s="168">
        <f>VLOOKUP($A301,'2023-24 Salary &amp; Benefits'!$A:$I,3,FALSE)</f>
        <v>1</v>
      </c>
      <c r="J301" s="168">
        <f>VLOOKUP($A301,'2023-24 Salary &amp; Benefits'!$A:$I,4,FALSE)</f>
        <v>1.04</v>
      </c>
      <c r="K301" s="155">
        <f t="shared" si="64"/>
        <v>27.04</v>
      </c>
      <c r="L301" s="154">
        <f t="shared" si="65"/>
        <v>7.9000000000000001E-2</v>
      </c>
      <c r="M301" s="156">
        <f>'2023-24 Salary &amp; Benefits'!$E$6</f>
        <v>72728</v>
      </c>
      <c r="N301" s="156">
        <f>'2023-24 Salary &amp; Benefits'!$F$6</f>
        <v>75419</v>
      </c>
      <c r="O301" s="9">
        <f t="shared" si="66"/>
        <v>5745.51</v>
      </c>
      <c r="P301" s="9">
        <f t="shared" si="67"/>
        <v>450.92000000000007</v>
      </c>
      <c r="Q301" s="9">
        <f>'2023-24 Salary &amp; Benefits'!G$6</f>
        <v>13464</v>
      </c>
      <c r="R301" s="157">
        <f>'2023-24 Salary &amp; Benefits'!H$6</f>
        <v>0.1797</v>
      </c>
      <c r="S301" s="157">
        <f>'2023-24 Salary &amp; Benefits'!I$6</f>
        <v>0.17330000000000001</v>
      </c>
      <c r="T301" s="9">
        <f t="shared" si="68"/>
        <v>2174.27</v>
      </c>
      <c r="U301" s="9">
        <f t="shared" si="69"/>
        <v>103.27</v>
      </c>
      <c r="V301" s="9">
        <f t="shared" si="70"/>
        <v>17.899999999999999</v>
      </c>
      <c r="W301" s="9">
        <f t="shared" si="63"/>
        <v>121.16999999999999</v>
      </c>
      <c r="X301" s="22">
        <f t="shared" si="62"/>
        <v>8491.8700000000008</v>
      </c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s="21" customFormat="1">
      <c r="A302" s="83" t="s">
        <v>2487</v>
      </c>
      <c r="B302" s="95" t="s">
        <v>1845</v>
      </c>
      <c r="C302" s="96">
        <v>5552</v>
      </c>
      <c r="D302" s="95" t="s">
        <v>1288</v>
      </c>
      <c r="E302" s="116" t="str">
        <f>VLOOKUP($C302,'2022-23 School Level AAFTE'!$C:$X,8,FALSE)</f>
        <v>No</v>
      </c>
      <c r="F302" s="103">
        <f>VLOOKUP($C302,'2022-23 School Level AAFTE'!$C:$I,7,FALSE)</f>
        <v>564.79</v>
      </c>
      <c r="G302" s="106">
        <f>IFERROR(IF(E302= "yes",VLOOKUP(C302,Summary!$B:$I,5,0),0),0)</f>
        <v>0</v>
      </c>
      <c r="H302" s="105">
        <f t="shared" si="61"/>
        <v>0</v>
      </c>
      <c r="I302" s="168">
        <f>VLOOKUP($A302,'2023-24 Salary &amp; Benefits'!$A:$I,3,FALSE)</f>
        <v>1</v>
      </c>
      <c r="J302" s="168">
        <f>VLOOKUP($A302,'2023-24 Salary &amp; Benefits'!$A:$I,4,FALSE)</f>
        <v>1.04</v>
      </c>
      <c r="K302" s="155">
        <f t="shared" si="64"/>
        <v>0</v>
      </c>
      <c r="L302" s="154">
        <f t="shared" si="65"/>
        <v>0</v>
      </c>
      <c r="M302" s="156">
        <f>'2023-24 Salary &amp; Benefits'!$E$6</f>
        <v>72728</v>
      </c>
      <c r="N302" s="156">
        <f>'2023-24 Salary &amp; Benefits'!$F$6</f>
        <v>75419</v>
      </c>
      <c r="O302" s="9">
        <f t="shared" si="66"/>
        <v>0</v>
      </c>
      <c r="P302" s="9">
        <f t="shared" si="67"/>
        <v>0</v>
      </c>
      <c r="Q302" s="9">
        <f>'2023-24 Salary &amp; Benefits'!G$6</f>
        <v>13464</v>
      </c>
      <c r="R302" s="157">
        <f>'2023-24 Salary &amp; Benefits'!H$6</f>
        <v>0.1797</v>
      </c>
      <c r="S302" s="157">
        <f>'2023-24 Salary &amp; Benefits'!I$6</f>
        <v>0.17330000000000001</v>
      </c>
      <c r="T302" s="9">
        <f t="shared" si="68"/>
        <v>0</v>
      </c>
      <c r="U302" s="9">
        <f t="shared" si="69"/>
        <v>0</v>
      </c>
      <c r="V302" s="9">
        <f t="shared" si="70"/>
        <v>0</v>
      </c>
      <c r="W302" s="9">
        <f t="shared" si="63"/>
        <v>0</v>
      </c>
      <c r="X302" s="22">
        <f t="shared" si="62"/>
        <v>0</v>
      </c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s="21" customFormat="1">
      <c r="A303" s="83" t="s">
        <v>2487</v>
      </c>
      <c r="B303" s="95" t="s">
        <v>1845</v>
      </c>
      <c r="C303" s="96">
        <v>3307</v>
      </c>
      <c r="D303" s="86" t="s">
        <v>1856</v>
      </c>
      <c r="E303" s="116" t="str">
        <f>VLOOKUP($C303,'2022-23 School Level AAFTE'!$C:$X,8,FALSE)</f>
        <v>No</v>
      </c>
      <c r="F303" s="103">
        <f>VLOOKUP($C303,'2022-23 School Level AAFTE'!$C:$I,7,FALSE)</f>
        <v>265.23</v>
      </c>
      <c r="G303" s="106">
        <f>IFERROR(IF(E303= "yes",VLOOKUP(C303,Summary!$B:$I,5,0),0),0)</f>
        <v>0</v>
      </c>
      <c r="H303" s="105">
        <f t="shared" si="61"/>
        <v>0</v>
      </c>
      <c r="I303" s="168">
        <f>VLOOKUP($A303,'2023-24 Salary &amp; Benefits'!$A:$I,3,FALSE)</f>
        <v>1</v>
      </c>
      <c r="J303" s="168">
        <f>VLOOKUP($A303,'2023-24 Salary &amp; Benefits'!$A:$I,4,FALSE)</f>
        <v>1.04</v>
      </c>
      <c r="K303" s="155">
        <f t="shared" si="64"/>
        <v>0</v>
      </c>
      <c r="L303" s="154">
        <f t="shared" si="65"/>
        <v>0</v>
      </c>
      <c r="M303" s="156">
        <f>'2023-24 Salary &amp; Benefits'!$E$6</f>
        <v>72728</v>
      </c>
      <c r="N303" s="156">
        <f>'2023-24 Salary &amp; Benefits'!$F$6</f>
        <v>75419</v>
      </c>
      <c r="O303" s="9">
        <f t="shared" si="66"/>
        <v>0</v>
      </c>
      <c r="P303" s="9">
        <f t="shared" si="67"/>
        <v>0</v>
      </c>
      <c r="Q303" s="9">
        <f>'2023-24 Salary &amp; Benefits'!G$6</f>
        <v>13464</v>
      </c>
      <c r="R303" s="157">
        <f>'2023-24 Salary &amp; Benefits'!H$6</f>
        <v>0.1797</v>
      </c>
      <c r="S303" s="157">
        <f>'2023-24 Salary &amp; Benefits'!I$6</f>
        <v>0.17330000000000001</v>
      </c>
      <c r="T303" s="9">
        <f t="shared" si="68"/>
        <v>0</v>
      </c>
      <c r="U303" s="9">
        <f t="shared" si="69"/>
        <v>0</v>
      </c>
      <c r="V303" s="9">
        <f t="shared" si="70"/>
        <v>0</v>
      </c>
      <c r="W303" s="9">
        <f t="shared" si="63"/>
        <v>0</v>
      </c>
      <c r="X303" s="22">
        <f t="shared" si="62"/>
        <v>0</v>
      </c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s="21" customFormat="1">
      <c r="A304" s="83" t="s">
        <v>2487</v>
      </c>
      <c r="B304" s="95" t="s">
        <v>1845</v>
      </c>
      <c r="C304" s="96">
        <v>1964</v>
      </c>
      <c r="D304" s="95" t="s">
        <v>1846</v>
      </c>
      <c r="E304" s="116" t="str">
        <f>VLOOKUP($C304,'2022-23 School Level AAFTE'!$C:$X,8,FALSE)</f>
        <v>No</v>
      </c>
      <c r="F304" s="103">
        <f>VLOOKUP($C304,'2022-23 School Level AAFTE'!$C:$I,7,FALSE)</f>
        <v>43.86</v>
      </c>
      <c r="G304" s="106">
        <f>IFERROR(IF(E304= "yes",VLOOKUP(C304,Summary!$B:$I,5,0),0),0)</f>
        <v>0</v>
      </c>
      <c r="H304" s="104">
        <f t="shared" si="61"/>
        <v>0</v>
      </c>
      <c r="I304" s="168">
        <f>VLOOKUP($A304,'2023-24 Salary &amp; Benefits'!$A:$I,3,FALSE)</f>
        <v>1</v>
      </c>
      <c r="J304" s="168">
        <f>VLOOKUP($A304,'2023-24 Salary &amp; Benefits'!$A:$I,4,FALSE)</f>
        <v>1.04</v>
      </c>
      <c r="K304" s="155">
        <f t="shared" si="64"/>
        <v>0</v>
      </c>
      <c r="L304" s="154">
        <f t="shared" si="65"/>
        <v>0</v>
      </c>
      <c r="M304" s="156">
        <f>'2023-24 Salary &amp; Benefits'!$E$6</f>
        <v>72728</v>
      </c>
      <c r="N304" s="156">
        <f>'2023-24 Salary &amp; Benefits'!$F$6</f>
        <v>75419</v>
      </c>
      <c r="O304" s="9">
        <f t="shared" si="66"/>
        <v>0</v>
      </c>
      <c r="P304" s="9">
        <f t="shared" si="67"/>
        <v>0</v>
      </c>
      <c r="Q304" s="9">
        <f>'2023-24 Salary &amp; Benefits'!G$6</f>
        <v>13464</v>
      </c>
      <c r="R304" s="157">
        <f>'2023-24 Salary &amp; Benefits'!H$6</f>
        <v>0.1797</v>
      </c>
      <c r="S304" s="157">
        <f>'2023-24 Salary &amp; Benefits'!I$6</f>
        <v>0.17330000000000001</v>
      </c>
      <c r="T304" s="9">
        <f t="shared" si="68"/>
        <v>0</v>
      </c>
      <c r="U304" s="9">
        <f t="shared" si="69"/>
        <v>0</v>
      </c>
      <c r="V304" s="9">
        <f t="shared" si="70"/>
        <v>0</v>
      </c>
      <c r="W304" s="9">
        <f t="shared" si="63"/>
        <v>0</v>
      </c>
      <c r="X304" s="22">
        <f t="shared" si="62"/>
        <v>0</v>
      </c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s="21" customFormat="1">
      <c r="A305" s="83" t="s">
        <v>2487</v>
      </c>
      <c r="B305" s="95" t="s">
        <v>1845</v>
      </c>
      <c r="C305" s="96">
        <v>5278</v>
      </c>
      <c r="D305" s="95" t="s">
        <v>2715</v>
      </c>
      <c r="E305" s="116" t="str">
        <f>VLOOKUP($C305,'2022-23 School Level AAFTE'!$C:$X,8,FALSE)</f>
        <v>No</v>
      </c>
      <c r="F305" s="103">
        <f>VLOOKUP($C305,'2022-23 School Level AAFTE'!$C:$I,7,FALSE)</f>
        <v>53.92</v>
      </c>
      <c r="G305" s="106">
        <f>IFERROR(IF(E305= "yes",VLOOKUP(C305,Summary!$B:$I,5,0),0),0)</f>
        <v>0</v>
      </c>
      <c r="H305" s="104">
        <f t="shared" si="61"/>
        <v>0</v>
      </c>
      <c r="I305" s="168">
        <f>VLOOKUP($A305,'2023-24 Salary &amp; Benefits'!$A:$I,3,FALSE)</f>
        <v>1</v>
      </c>
      <c r="J305" s="168">
        <f>VLOOKUP($A305,'2023-24 Salary &amp; Benefits'!$A:$I,4,FALSE)</f>
        <v>1.04</v>
      </c>
      <c r="K305" s="155">
        <f t="shared" si="64"/>
        <v>0</v>
      </c>
      <c r="L305" s="154">
        <f t="shared" si="65"/>
        <v>0</v>
      </c>
      <c r="M305" s="156">
        <f>'2023-24 Salary &amp; Benefits'!$E$6</f>
        <v>72728</v>
      </c>
      <c r="N305" s="156">
        <f>'2023-24 Salary &amp; Benefits'!$F$6</f>
        <v>75419</v>
      </c>
      <c r="O305" s="9">
        <f t="shared" si="66"/>
        <v>0</v>
      </c>
      <c r="P305" s="9">
        <f t="shared" si="67"/>
        <v>0</v>
      </c>
      <c r="Q305" s="9">
        <f>'2023-24 Salary &amp; Benefits'!G$6</f>
        <v>13464</v>
      </c>
      <c r="R305" s="157">
        <f>'2023-24 Salary &amp; Benefits'!H$6</f>
        <v>0.1797</v>
      </c>
      <c r="S305" s="157">
        <f>'2023-24 Salary &amp; Benefits'!I$6</f>
        <v>0.17330000000000001</v>
      </c>
      <c r="T305" s="9">
        <f t="shared" si="68"/>
        <v>0</v>
      </c>
      <c r="U305" s="9">
        <f t="shared" si="69"/>
        <v>0</v>
      </c>
      <c r="V305" s="9">
        <f t="shared" si="70"/>
        <v>0</v>
      </c>
      <c r="W305" s="9">
        <f t="shared" si="63"/>
        <v>0</v>
      </c>
      <c r="X305" s="22">
        <f t="shared" si="62"/>
        <v>0</v>
      </c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s="21" customFormat="1">
      <c r="A306" s="83" t="s">
        <v>2487</v>
      </c>
      <c r="B306" s="95" t="s">
        <v>1845</v>
      </c>
      <c r="C306" s="96">
        <v>5542</v>
      </c>
      <c r="D306" s="95" t="s">
        <v>3124</v>
      </c>
      <c r="E306" s="116" t="str">
        <f>VLOOKUP($C306,'2022-23 School Level AAFTE'!$C:$X,8,FALSE)</f>
        <v>No</v>
      </c>
      <c r="F306" s="103">
        <f>VLOOKUP($C306,'2022-23 School Level AAFTE'!$C:$I,7,FALSE)</f>
        <v>152.67999999999998</v>
      </c>
      <c r="G306" s="106">
        <f>IFERROR(IF(E306= "yes",VLOOKUP(C306,Summary!$B:$I,5,0),0),0)</f>
        <v>0</v>
      </c>
      <c r="H306" s="104">
        <f t="shared" si="61"/>
        <v>0</v>
      </c>
      <c r="I306" s="168">
        <f>VLOOKUP($A306,'2023-24 Salary &amp; Benefits'!$A:$I,3,FALSE)</f>
        <v>1</v>
      </c>
      <c r="J306" s="168">
        <f>VLOOKUP($A306,'2023-24 Salary &amp; Benefits'!$A:$I,4,FALSE)</f>
        <v>1.04</v>
      </c>
      <c r="K306" s="155">
        <f t="shared" si="64"/>
        <v>0</v>
      </c>
      <c r="L306" s="154">
        <f t="shared" si="65"/>
        <v>0</v>
      </c>
      <c r="M306" s="156">
        <f>'2023-24 Salary &amp; Benefits'!$E$6</f>
        <v>72728</v>
      </c>
      <c r="N306" s="156">
        <f>'2023-24 Salary &amp; Benefits'!$F$6</f>
        <v>75419</v>
      </c>
      <c r="O306" s="9">
        <f t="shared" si="66"/>
        <v>0</v>
      </c>
      <c r="P306" s="9">
        <f t="shared" si="67"/>
        <v>0</v>
      </c>
      <c r="Q306" s="9">
        <f>'2023-24 Salary &amp; Benefits'!G$6</f>
        <v>13464</v>
      </c>
      <c r="R306" s="157">
        <f>'2023-24 Salary &amp; Benefits'!H$6</f>
        <v>0.1797</v>
      </c>
      <c r="S306" s="157">
        <f>'2023-24 Salary &amp; Benefits'!I$6</f>
        <v>0.17330000000000001</v>
      </c>
      <c r="T306" s="9">
        <f t="shared" si="68"/>
        <v>0</v>
      </c>
      <c r="U306" s="9">
        <f t="shared" si="69"/>
        <v>0</v>
      </c>
      <c r="V306" s="9">
        <f t="shared" si="70"/>
        <v>0</v>
      </c>
      <c r="W306" s="9">
        <f t="shared" si="63"/>
        <v>0</v>
      </c>
      <c r="X306" s="22">
        <f t="shared" si="62"/>
        <v>0</v>
      </c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s="21" customFormat="1">
      <c r="A307" s="83" t="s">
        <v>2487</v>
      </c>
      <c r="B307" s="95" t="s">
        <v>1845</v>
      </c>
      <c r="C307" s="96">
        <v>3465</v>
      </c>
      <c r="D307" s="95" t="s">
        <v>1858</v>
      </c>
      <c r="E307" s="116" t="str">
        <f>VLOOKUP($C307,'2022-23 School Level AAFTE'!$C:$X,8,FALSE)</f>
        <v>No</v>
      </c>
      <c r="F307" s="103">
        <f>VLOOKUP($C307,'2022-23 School Level AAFTE'!$C:$I,7,FALSE)</f>
        <v>348.14</v>
      </c>
      <c r="G307" s="106">
        <f>IFERROR(IF(E307= "yes",VLOOKUP(C307,Summary!$B:$I,5,0),0),0)</f>
        <v>0</v>
      </c>
      <c r="H307" s="105">
        <f t="shared" si="61"/>
        <v>0</v>
      </c>
      <c r="I307" s="168">
        <f>VLOOKUP($A307,'2023-24 Salary &amp; Benefits'!$A:$I,3,FALSE)</f>
        <v>1</v>
      </c>
      <c r="J307" s="168">
        <f>VLOOKUP($A307,'2023-24 Salary &amp; Benefits'!$A:$I,4,FALSE)</f>
        <v>1.04</v>
      </c>
      <c r="K307" s="155">
        <f t="shared" si="64"/>
        <v>0</v>
      </c>
      <c r="L307" s="154">
        <f t="shared" si="65"/>
        <v>0</v>
      </c>
      <c r="M307" s="156">
        <f>'2023-24 Salary &amp; Benefits'!$E$6</f>
        <v>72728</v>
      </c>
      <c r="N307" s="156">
        <f>'2023-24 Salary &amp; Benefits'!$F$6</f>
        <v>75419</v>
      </c>
      <c r="O307" s="9">
        <f t="shared" si="66"/>
        <v>0</v>
      </c>
      <c r="P307" s="9">
        <f t="shared" si="67"/>
        <v>0</v>
      </c>
      <c r="Q307" s="9">
        <f>'2023-24 Salary &amp; Benefits'!G$6</f>
        <v>13464</v>
      </c>
      <c r="R307" s="157">
        <f>'2023-24 Salary &amp; Benefits'!H$6</f>
        <v>0.1797</v>
      </c>
      <c r="S307" s="157">
        <f>'2023-24 Salary &amp; Benefits'!I$6</f>
        <v>0.17330000000000001</v>
      </c>
      <c r="T307" s="9">
        <f t="shared" si="68"/>
        <v>0</v>
      </c>
      <c r="U307" s="9">
        <f t="shared" si="69"/>
        <v>0</v>
      </c>
      <c r="V307" s="9">
        <f t="shared" si="70"/>
        <v>0</v>
      </c>
      <c r="W307" s="9">
        <f t="shared" si="63"/>
        <v>0</v>
      </c>
      <c r="X307" s="22">
        <f t="shared" si="62"/>
        <v>0</v>
      </c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s="21" customFormat="1">
      <c r="A308" s="83" t="s">
        <v>2487</v>
      </c>
      <c r="B308" s="95" t="s">
        <v>1845</v>
      </c>
      <c r="C308" s="96">
        <v>4160</v>
      </c>
      <c r="D308" s="95" t="s">
        <v>691</v>
      </c>
      <c r="E308" s="116" t="str">
        <f>VLOOKUP($C308,'2022-23 School Level AAFTE'!$C:$X,8,FALSE)</f>
        <v>No</v>
      </c>
      <c r="F308" s="103">
        <f>VLOOKUP($C308,'2022-23 School Level AAFTE'!$C:$I,7,FALSE)</f>
        <v>675.43</v>
      </c>
      <c r="G308" s="106">
        <f>IFERROR(IF(E308= "yes",VLOOKUP(C308,Summary!$B:$I,5,0),0),0)</f>
        <v>0</v>
      </c>
      <c r="H308" s="105">
        <f t="shared" si="61"/>
        <v>0</v>
      </c>
      <c r="I308" s="168">
        <f>VLOOKUP($A308,'2023-24 Salary &amp; Benefits'!$A:$I,3,FALSE)</f>
        <v>1</v>
      </c>
      <c r="J308" s="168">
        <f>VLOOKUP($A308,'2023-24 Salary &amp; Benefits'!$A:$I,4,FALSE)</f>
        <v>1.04</v>
      </c>
      <c r="K308" s="155">
        <f t="shared" si="64"/>
        <v>0</v>
      </c>
      <c r="L308" s="154">
        <f t="shared" si="65"/>
        <v>0</v>
      </c>
      <c r="M308" s="156">
        <f>'2023-24 Salary &amp; Benefits'!$E$6</f>
        <v>72728</v>
      </c>
      <c r="N308" s="156">
        <f>'2023-24 Salary &amp; Benefits'!$F$6</f>
        <v>75419</v>
      </c>
      <c r="O308" s="9">
        <f t="shared" si="66"/>
        <v>0</v>
      </c>
      <c r="P308" s="9">
        <f t="shared" si="67"/>
        <v>0</v>
      </c>
      <c r="Q308" s="9">
        <f>'2023-24 Salary &amp; Benefits'!G$6</f>
        <v>13464</v>
      </c>
      <c r="R308" s="157">
        <f>'2023-24 Salary &amp; Benefits'!H$6</f>
        <v>0.1797</v>
      </c>
      <c r="S308" s="157">
        <f>'2023-24 Salary &amp; Benefits'!I$6</f>
        <v>0.17330000000000001</v>
      </c>
      <c r="T308" s="9">
        <f t="shared" si="68"/>
        <v>0</v>
      </c>
      <c r="U308" s="9">
        <f t="shared" si="69"/>
        <v>0</v>
      </c>
      <c r="V308" s="9">
        <f t="shared" si="70"/>
        <v>0</v>
      </c>
      <c r="W308" s="9">
        <f t="shared" si="63"/>
        <v>0</v>
      </c>
      <c r="X308" s="22">
        <f t="shared" si="62"/>
        <v>0</v>
      </c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s="21" customFormat="1">
      <c r="A309" s="83" t="s">
        <v>2487</v>
      </c>
      <c r="B309" s="95" t="s">
        <v>1845</v>
      </c>
      <c r="C309" s="96">
        <v>3064</v>
      </c>
      <c r="D309" s="95" t="s">
        <v>1852</v>
      </c>
      <c r="E309" s="116" t="str">
        <f>VLOOKUP($C309,'2022-23 School Level AAFTE'!$C:$X,8,FALSE)</f>
        <v>No</v>
      </c>
      <c r="F309" s="103">
        <f>VLOOKUP($C309,'2022-23 School Level AAFTE'!$C:$I,7,FALSE)</f>
        <v>285.31</v>
      </c>
      <c r="G309" s="106">
        <f>IFERROR(IF(E309= "yes",VLOOKUP(C309,Summary!$B:$I,5,0),0),0)</f>
        <v>0</v>
      </c>
      <c r="H309" s="105">
        <f t="shared" si="61"/>
        <v>0</v>
      </c>
      <c r="I309" s="168">
        <f>VLOOKUP($A309,'2023-24 Salary &amp; Benefits'!$A:$I,3,FALSE)</f>
        <v>1</v>
      </c>
      <c r="J309" s="168">
        <f>VLOOKUP($A309,'2023-24 Salary &amp; Benefits'!$A:$I,4,FALSE)</f>
        <v>1.04</v>
      </c>
      <c r="K309" s="155">
        <f t="shared" si="64"/>
        <v>0</v>
      </c>
      <c r="L309" s="154">
        <f t="shared" si="65"/>
        <v>0</v>
      </c>
      <c r="M309" s="156">
        <f>'2023-24 Salary &amp; Benefits'!$E$6</f>
        <v>72728</v>
      </c>
      <c r="N309" s="156">
        <f>'2023-24 Salary &amp; Benefits'!$F$6</f>
        <v>75419</v>
      </c>
      <c r="O309" s="9">
        <f t="shared" si="66"/>
        <v>0</v>
      </c>
      <c r="P309" s="9">
        <f t="shared" si="67"/>
        <v>0</v>
      </c>
      <c r="Q309" s="9">
        <f>'2023-24 Salary &amp; Benefits'!G$6</f>
        <v>13464</v>
      </c>
      <c r="R309" s="157">
        <f>'2023-24 Salary &amp; Benefits'!H$6</f>
        <v>0.1797</v>
      </c>
      <c r="S309" s="157">
        <f>'2023-24 Salary &amp; Benefits'!I$6</f>
        <v>0.17330000000000001</v>
      </c>
      <c r="T309" s="9">
        <f t="shared" si="68"/>
        <v>0</v>
      </c>
      <c r="U309" s="9">
        <f t="shared" si="69"/>
        <v>0</v>
      </c>
      <c r="V309" s="9">
        <f t="shared" si="70"/>
        <v>0</v>
      </c>
      <c r="W309" s="9">
        <f t="shared" si="63"/>
        <v>0</v>
      </c>
      <c r="X309" s="22">
        <f t="shared" si="62"/>
        <v>0</v>
      </c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s="21" customFormat="1">
      <c r="A310" s="83" t="s">
        <v>2487</v>
      </c>
      <c r="B310" s="95" t="s">
        <v>1845</v>
      </c>
      <c r="C310" s="96">
        <v>3415</v>
      </c>
      <c r="D310" s="95" t="s">
        <v>1857</v>
      </c>
      <c r="E310" s="116" t="str">
        <f>VLOOKUP($C310,'2022-23 School Level AAFTE'!$C:$X,8,FALSE)</f>
        <v>No</v>
      </c>
      <c r="F310" s="103">
        <f>VLOOKUP($C310,'2022-23 School Level AAFTE'!$C:$I,7,FALSE)</f>
        <v>1402.96</v>
      </c>
      <c r="G310" s="106">
        <f>IFERROR(IF(E310= "yes",VLOOKUP(C310,Summary!$B:$I,5,0),0),0)</f>
        <v>0</v>
      </c>
      <c r="H310" s="105">
        <f t="shared" si="61"/>
        <v>0</v>
      </c>
      <c r="I310" s="168">
        <f>VLOOKUP($A310,'2023-24 Salary &amp; Benefits'!$A:$I,3,FALSE)</f>
        <v>1</v>
      </c>
      <c r="J310" s="168">
        <f>VLOOKUP($A310,'2023-24 Salary &amp; Benefits'!$A:$I,4,FALSE)</f>
        <v>1.04</v>
      </c>
      <c r="K310" s="155">
        <f t="shared" si="64"/>
        <v>0</v>
      </c>
      <c r="L310" s="154">
        <f t="shared" si="65"/>
        <v>0</v>
      </c>
      <c r="M310" s="156">
        <f>'2023-24 Salary &amp; Benefits'!$E$6</f>
        <v>72728</v>
      </c>
      <c r="N310" s="156">
        <f>'2023-24 Salary &amp; Benefits'!$F$6</f>
        <v>75419</v>
      </c>
      <c r="O310" s="9">
        <f t="shared" si="66"/>
        <v>0</v>
      </c>
      <c r="P310" s="9">
        <f t="shared" si="67"/>
        <v>0</v>
      </c>
      <c r="Q310" s="9">
        <f>'2023-24 Salary &amp; Benefits'!G$6</f>
        <v>13464</v>
      </c>
      <c r="R310" s="157">
        <f>'2023-24 Salary &amp; Benefits'!H$6</f>
        <v>0.1797</v>
      </c>
      <c r="S310" s="157">
        <f>'2023-24 Salary &amp; Benefits'!I$6</f>
        <v>0.17330000000000001</v>
      </c>
      <c r="T310" s="9">
        <f t="shared" si="68"/>
        <v>0</v>
      </c>
      <c r="U310" s="9">
        <f t="shared" si="69"/>
        <v>0</v>
      </c>
      <c r="V310" s="9">
        <f t="shared" si="70"/>
        <v>0</v>
      </c>
      <c r="W310" s="9">
        <f t="shared" si="63"/>
        <v>0</v>
      </c>
      <c r="X310" s="22">
        <f t="shared" si="62"/>
        <v>0</v>
      </c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21" customFormat="1">
      <c r="A311" s="83" t="s">
        <v>2400</v>
      </c>
      <c r="B311" s="95" t="s">
        <v>1170</v>
      </c>
      <c r="C311" s="96">
        <v>2166</v>
      </c>
      <c r="D311" s="95" t="s">
        <v>1171</v>
      </c>
      <c r="E311" s="116" t="str">
        <f>VLOOKUP($C311,'2022-23 School Level AAFTE'!$C:$X,8,FALSE)</f>
        <v>Yes</v>
      </c>
      <c r="F311" s="103">
        <f>VLOOKUP($C311,'2022-23 School Level AAFTE'!$C:$I,7,FALSE)</f>
        <v>995.53</v>
      </c>
      <c r="G311" s="106">
        <f>IFERROR(IF(E311= "yes",VLOOKUP(C311,Summary!$B:$I,5,0),0),0)</f>
        <v>0</v>
      </c>
      <c r="H311" s="105">
        <f t="shared" si="61"/>
        <v>995.53</v>
      </c>
      <c r="I311" s="168">
        <f>VLOOKUP($A311,'2023-24 Salary &amp; Benefits'!$A:$I,3,FALSE)</f>
        <v>1</v>
      </c>
      <c r="J311" s="168">
        <f>VLOOKUP($A311,'2023-24 Salary &amp; Benefits'!$A:$I,4,FALSE)</f>
        <v>1</v>
      </c>
      <c r="K311" s="155">
        <f t="shared" si="64"/>
        <v>995.53</v>
      </c>
      <c r="L311" s="154">
        <f t="shared" si="65"/>
        <v>2.92</v>
      </c>
      <c r="M311" s="156">
        <f>'2023-24 Salary &amp; Benefits'!$E$6</f>
        <v>72728</v>
      </c>
      <c r="N311" s="156">
        <f>'2023-24 Salary &amp; Benefits'!$F$6</f>
        <v>75419</v>
      </c>
      <c r="O311" s="9">
        <f t="shared" si="66"/>
        <v>212365.76</v>
      </c>
      <c r="P311" s="9">
        <f t="shared" si="67"/>
        <v>7857.7200000000012</v>
      </c>
      <c r="Q311" s="9">
        <f>'2023-24 Salary &amp; Benefits'!G$6</f>
        <v>13464</v>
      </c>
      <c r="R311" s="157">
        <f>'2023-24 Salary &amp; Benefits'!H$6</f>
        <v>0.1797</v>
      </c>
      <c r="S311" s="157">
        <f>'2023-24 Salary &amp; Benefits'!I$6</f>
        <v>0.17330000000000001</v>
      </c>
      <c r="T311" s="9">
        <f t="shared" si="68"/>
        <v>78838.75</v>
      </c>
      <c r="U311" s="9">
        <f t="shared" si="69"/>
        <v>3670.39</v>
      </c>
      <c r="V311" s="9">
        <f t="shared" si="70"/>
        <v>636.08000000000004</v>
      </c>
      <c r="W311" s="9">
        <f t="shared" si="63"/>
        <v>4306.47</v>
      </c>
      <c r="X311" s="22">
        <f t="shared" si="62"/>
        <v>303368.69999999995</v>
      </c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</row>
    <row r="312" spans="1:159" s="21" customFormat="1">
      <c r="A312" s="83" t="s">
        <v>2400</v>
      </c>
      <c r="B312" s="95" t="s">
        <v>1170</v>
      </c>
      <c r="C312" s="96">
        <v>3240</v>
      </c>
      <c r="D312" s="95" t="s">
        <v>1176</v>
      </c>
      <c r="E312" s="116" t="str">
        <f>VLOOKUP($C312,'2022-23 School Level AAFTE'!$C:$X,8,FALSE)</f>
        <v>Yes</v>
      </c>
      <c r="F312" s="103">
        <f>VLOOKUP($C312,'2022-23 School Level AAFTE'!$C:$I,7,FALSE)</f>
        <v>545.49</v>
      </c>
      <c r="G312" s="106">
        <f>IFERROR(IF(E312= "yes",VLOOKUP(C312,Summary!$B:$I,5,0),0),0)</f>
        <v>0</v>
      </c>
      <c r="H312" s="105">
        <f t="shared" si="61"/>
        <v>545.49</v>
      </c>
      <c r="I312" s="168">
        <f>VLOOKUP($A312,'2023-24 Salary &amp; Benefits'!$A:$I,3,FALSE)</f>
        <v>1</v>
      </c>
      <c r="J312" s="168">
        <f>VLOOKUP($A312,'2023-24 Salary &amp; Benefits'!$A:$I,4,FALSE)</f>
        <v>1</v>
      </c>
      <c r="K312" s="155">
        <f t="shared" si="64"/>
        <v>545.49</v>
      </c>
      <c r="L312" s="154">
        <f t="shared" si="65"/>
        <v>1.6</v>
      </c>
      <c r="M312" s="156">
        <f>'2023-24 Salary &amp; Benefits'!$E$6</f>
        <v>72728</v>
      </c>
      <c r="N312" s="156">
        <f>'2023-24 Salary &amp; Benefits'!$F$6</f>
        <v>75419</v>
      </c>
      <c r="O312" s="9">
        <f t="shared" si="66"/>
        <v>116364.8</v>
      </c>
      <c r="P312" s="9">
        <f t="shared" si="67"/>
        <v>4305.5999999999913</v>
      </c>
      <c r="Q312" s="9">
        <f>'2023-24 Salary &amp; Benefits'!G$6</f>
        <v>13464</v>
      </c>
      <c r="R312" s="157">
        <f>'2023-24 Salary &amp; Benefits'!H$6</f>
        <v>0.1797</v>
      </c>
      <c r="S312" s="157">
        <f>'2023-24 Salary &amp; Benefits'!I$6</f>
        <v>0.17330000000000001</v>
      </c>
      <c r="T312" s="9">
        <f t="shared" si="68"/>
        <v>43199.32</v>
      </c>
      <c r="U312" s="9">
        <f t="shared" si="69"/>
        <v>2011.17</v>
      </c>
      <c r="V312" s="9">
        <f t="shared" si="70"/>
        <v>348.54</v>
      </c>
      <c r="W312" s="9">
        <f t="shared" si="63"/>
        <v>2359.71</v>
      </c>
      <c r="X312" s="22">
        <f t="shared" si="62"/>
        <v>166229.42999999996</v>
      </c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s="21" customFormat="1">
      <c r="A313" s="83" t="s">
        <v>2400</v>
      </c>
      <c r="B313" s="95" t="s">
        <v>1170</v>
      </c>
      <c r="C313" s="96">
        <v>2244</v>
      </c>
      <c r="D313" s="95" t="s">
        <v>1172</v>
      </c>
      <c r="E313" s="116" t="str">
        <f>VLOOKUP($C313,'2022-23 School Level AAFTE'!$C:$X,8,FALSE)</f>
        <v>Yes</v>
      </c>
      <c r="F313" s="103">
        <f>VLOOKUP($C313,'2022-23 School Level AAFTE'!$C:$I,7,FALSE)</f>
        <v>286.88</v>
      </c>
      <c r="G313" s="106">
        <f>IFERROR(IF(E313= "yes",VLOOKUP(C313,Summary!$B:$I,5,0),0),0)</f>
        <v>0</v>
      </c>
      <c r="H313" s="105">
        <f t="shared" si="61"/>
        <v>286.88</v>
      </c>
      <c r="I313" s="168">
        <f>VLOOKUP($A313,'2023-24 Salary &amp; Benefits'!$A:$I,3,FALSE)</f>
        <v>1</v>
      </c>
      <c r="J313" s="168">
        <f>VLOOKUP($A313,'2023-24 Salary &amp; Benefits'!$A:$I,4,FALSE)</f>
        <v>1</v>
      </c>
      <c r="K313" s="155">
        <f t="shared" si="64"/>
        <v>286.88</v>
      </c>
      <c r="L313" s="154">
        <f t="shared" si="65"/>
        <v>0.84199999999999997</v>
      </c>
      <c r="M313" s="156">
        <f>'2023-24 Salary &amp; Benefits'!$E$6</f>
        <v>72728</v>
      </c>
      <c r="N313" s="156">
        <f>'2023-24 Salary &amp; Benefits'!$F$6</f>
        <v>75419</v>
      </c>
      <c r="O313" s="9">
        <f t="shared" si="66"/>
        <v>61236.98</v>
      </c>
      <c r="P313" s="9">
        <f t="shared" si="67"/>
        <v>2265.8199999999997</v>
      </c>
      <c r="Q313" s="9">
        <f>'2023-24 Salary &amp; Benefits'!G$6</f>
        <v>13464</v>
      </c>
      <c r="R313" s="157">
        <f>'2023-24 Salary &amp; Benefits'!H$6</f>
        <v>0.1797</v>
      </c>
      <c r="S313" s="157">
        <f>'2023-24 Salary &amp; Benefits'!I$6</f>
        <v>0.17330000000000001</v>
      </c>
      <c r="T313" s="9">
        <f t="shared" si="68"/>
        <v>22733.64</v>
      </c>
      <c r="U313" s="9">
        <f t="shared" si="69"/>
        <v>1058.3800000000001</v>
      </c>
      <c r="V313" s="9">
        <f t="shared" si="70"/>
        <v>183.42</v>
      </c>
      <c r="W313" s="9">
        <f t="shared" si="63"/>
        <v>1241.8000000000002</v>
      </c>
      <c r="X313" s="22">
        <f t="shared" si="62"/>
        <v>87478.24</v>
      </c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s="21" customFormat="1">
      <c r="A314" s="83" t="s">
        <v>2400</v>
      </c>
      <c r="B314" s="95" t="s">
        <v>1170</v>
      </c>
      <c r="C314" s="96">
        <v>2704</v>
      </c>
      <c r="D314" s="2" t="s">
        <v>1174</v>
      </c>
      <c r="E314" s="116" t="str">
        <f>VLOOKUP($C314,'2022-23 School Level AAFTE'!$C:$X,8,FALSE)</f>
        <v>Yes</v>
      </c>
      <c r="F314" s="103">
        <f>VLOOKUP($C314,'2022-23 School Level AAFTE'!$C:$I,7,FALSE)</f>
        <v>448.29</v>
      </c>
      <c r="G314" s="106">
        <f>IFERROR(IF(E314= "yes",VLOOKUP(C314,Summary!$B:$I,5,0),0),0)</f>
        <v>0</v>
      </c>
      <c r="H314" s="105">
        <f t="shared" si="61"/>
        <v>448.29</v>
      </c>
      <c r="I314" s="168">
        <f>VLOOKUP($A314,'2023-24 Salary &amp; Benefits'!$A:$I,3,FALSE)</f>
        <v>1</v>
      </c>
      <c r="J314" s="168">
        <f>VLOOKUP($A314,'2023-24 Salary &amp; Benefits'!$A:$I,4,FALSE)</f>
        <v>1</v>
      </c>
      <c r="K314" s="155">
        <f t="shared" si="64"/>
        <v>448.29</v>
      </c>
      <c r="L314" s="154">
        <f t="shared" si="65"/>
        <v>1.3149999999999999</v>
      </c>
      <c r="M314" s="156">
        <f>'2023-24 Salary &amp; Benefits'!$E$6</f>
        <v>72728</v>
      </c>
      <c r="N314" s="156">
        <f>'2023-24 Salary &amp; Benefits'!$F$6</f>
        <v>75419</v>
      </c>
      <c r="O314" s="9">
        <f t="shared" si="66"/>
        <v>95637.32</v>
      </c>
      <c r="P314" s="9">
        <f t="shared" si="67"/>
        <v>3538.6699999999983</v>
      </c>
      <c r="Q314" s="9">
        <f>'2023-24 Salary &amp; Benefits'!G$6</f>
        <v>13464</v>
      </c>
      <c r="R314" s="157">
        <f>'2023-24 Salary &amp; Benefits'!H$6</f>
        <v>0.1797</v>
      </c>
      <c r="S314" s="157">
        <f>'2023-24 Salary &amp; Benefits'!I$6</f>
        <v>0.17330000000000001</v>
      </c>
      <c r="T314" s="9">
        <f t="shared" si="68"/>
        <v>35504.44</v>
      </c>
      <c r="U314" s="9">
        <f t="shared" si="69"/>
        <v>1652.93</v>
      </c>
      <c r="V314" s="9">
        <f t="shared" si="70"/>
        <v>286.45</v>
      </c>
      <c r="W314" s="9">
        <f t="shared" si="63"/>
        <v>1939.38</v>
      </c>
      <c r="X314" s="22">
        <f t="shared" si="62"/>
        <v>136619.81</v>
      </c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21" customFormat="1">
      <c r="A315" s="83" t="s">
        <v>2400</v>
      </c>
      <c r="B315" s="95" t="s">
        <v>1170</v>
      </c>
      <c r="C315" s="96">
        <v>5359</v>
      </c>
      <c r="D315" s="95" t="s">
        <v>1177</v>
      </c>
      <c r="E315" s="116" t="str">
        <f>VLOOKUP($C315,'2022-23 School Level AAFTE'!$C:$X,8,FALSE)</f>
        <v>Yes</v>
      </c>
      <c r="F315" s="103">
        <f>VLOOKUP($C315,'2022-23 School Level AAFTE'!$C:$I,7,FALSE)</f>
        <v>49.92</v>
      </c>
      <c r="G315" s="106">
        <f>IFERROR(IF(E315= "yes",VLOOKUP(C315,Summary!$B:$I,5,0),0),0)</f>
        <v>0</v>
      </c>
      <c r="H315" s="105">
        <f t="shared" si="61"/>
        <v>49.92</v>
      </c>
      <c r="I315" s="168">
        <f>VLOOKUP($A315,'2023-24 Salary &amp; Benefits'!$A:$I,3,FALSE)</f>
        <v>1</v>
      </c>
      <c r="J315" s="168">
        <f>VLOOKUP($A315,'2023-24 Salary &amp; Benefits'!$A:$I,4,FALSE)</f>
        <v>1</v>
      </c>
      <c r="K315" s="155">
        <f t="shared" si="64"/>
        <v>49.92</v>
      </c>
      <c r="L315" s="154">
        <f t="shared" si="65"/>
        <v>0.14599999999999999</v>
      </c>
      <c r="M315" s="156">
        <f>'2023-24 Salary &amp; Benefits'!$E$6</f>
        <v>72728</v>
      </c>
      <c r="N315" s="156">
        <f>'2023-24 Salary &amp; Benefits'!$F$6</f>
        <v>75419</v>
      </c>
      <c r="O315" s="9">
        <f t="shared" si="66"/>
        <v>10618.29</v>
      </c>
      <c r="P315" s="9">
        <f t="shared" si="67"/>
        <v>392.8799999999992</v>
      </c>
      <c r="Q315" s="9">
        <f>'2023-24 Salary &amp; Benefits'!G$6</f>
        <v>13464</v>
      </c>
      <c r="R315" s="157">
        <f>'2023-24 Salary &amp; Benefits'!H$6</f>
        <v>0.1797</v>
      </c>
      <c r="S315" s="157">
        <f>'2023-24 Salary &amp; Benefits'!I$6</f>
        <v>0.17330000000000001</v>
      </c>
      <c r="T315" s="9">
        <f t="shared" si="68"/>
        <v>3941.94</v>
      </c>
      <c r="U315" s="9">
        <f t="shared" si="69"/>
        <v>183.52</v>
      </c>
      <c r="V315" s="9">
        <f t="shared" si="70"/>
        <v>31.8</v>
      </c>
      <c r="W315" s="9">
        <f t="shared" si="63"/>
        <v>215.32000000000002</v>
      </c>
      <c r="X315" s="22">
        <f t="shared" si="62"/>
        <v>15168.43</v>
      </c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</row>
    <row r="316" spans="1:159" s="21" customFormat="1">
      <c r="A316" s="83" t="s">
        <v>2400</v>
      </c>
      <c r="B316" s="95" t="s">
        <v>1170</v>
      </c>
      <c r="C316" s="96">
        <v>3172</v>
      </c>
      <c r="D316" s="95" t="s">
        <v>1175</v>
      </c>
      <c r="E316" s="116" t="str">
        <f>VLOOKUP($C316,'2022-23 School Level AAFTE'!$C:$X,8,FALSE)</f>
        <v>Yes</v>
      </c>
      <c r="F316" s="103">
        <f>VLOOKUP($C316,'2022-23 School Level AAFTE'!$C:$I,7,FALSE)</f>
        <v>423.74</v>
      </c>
      <c r="G316" s="106">
        <f>IFERROR(IF(E316= "yes",VLOOKUP(C316,Summary!$B:$I,5,0),0),0)</f>
        <v>0</v>
      </c>
      <c r="H316" s="105">
        <f t="shared" si="61"/>
        <v>423.74</v>
      </c>
      <c r="I316" s="168">
        <f>VLOOKUP($A316,'2023-24 Salary &amp; Benefits'!$A:$I,3,FALSE)</f>
        <v>1</v>
      </c>
      <c r="J316" s="168">
        <f>VLOOKUP($A316,'2023-24 Salary &amp; Benefits'!$A:$I,4,FALSE)</f>
        <v>1</v>
      </c>
      <c r="K316" s="155">
        <f t="shared" si="64"/>
        <v>423.74</v>
      </c>
      <c r="L316" s="154">
        <f t="shared" si="65"/>
        <v>1.2430000000000001</v>
      </c>
      <c r="M316" s="156">
        <f>'2023-24 Salary &amp; Benefits'!$E$6</f>
        <v>72728</v>
      </c>
      <c r="N316" s="156">
        <f>'2023-24 Salary &amp; Benefits'!$F$6</f>
        <v>75419</v>
      </c>
      <c r="O316" s="9">
        <f t="shared" si="66"/>
        <v>90400.9</v>
      </c>
      <c r="P316" s="9">
        <f t="shared" si="67"/>
        <v>3344.9200000000128</v>
      </c>
      <c r="Q316" s="9">
        <f>'2023-24 Salary &amp; Benefits'!G$6</f>
        <v>13464</v>
      </c>
      <c r="R316" s="157">
        <f>'2023-24 Salary &amp; Benefits'!H$6</f>
        <v>0.1797</v>
      </c>
      <c r="S316" s="157">
        <f>'2023-24 Salary &amp; Benefits'!I$6</f>
        <v>0.17330000000000001</v>
      </c>
      <c r="T316" s="9">
        <f t="shared" si="68"/>
        <v>33560.47</v>
      </c>
      <c r="U316" s="9">
        <f t="shared" si="69"/>
        <v>1562.43</v>
      </c>
      <c r="V316" s="9">
        <f t="shared" si="70"/>
        <v>270.77</v>
      </c>
      <c r="W316" s="9">
        <f t="shared" si="63"/>
        <v>1833.2</v>
      </c>
      <c r="X316" s="22">
        <f t="shared" si="62"/>
        <v>129139.49</v>
      </c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s="21" customFormat="1">
      <c r="A317" s="83" t="s">
        <v>2400</v>
      </c>
      <c r="B317" s="95" t="s">
        <v>1170</v>
      </c>
      <c r="C317" s="96">
        <v>2291</v>
      </c>
      <c r="D317" s="95" t="s">
        <v>1173</v>
      </c>
      <c r="E317" s="116" t="str">
        <f>VLOOKUP($C317,'2022-23 School Level AAFTE'!$C:$X,8,FALSE)</f>
        <v>Yes</v>
      </c>
      <c r="F317" s="103">
        <f>VLOOKUP($C317,'2022-23 School Level AAFTE'!$C:$I,7,FALSE)</f>
        <v>361</v>
      </c>
      <c r="G317" s="106">
        <f>IFERROR(IF(E317= "yes",VLOOKUP(C317,Summary!$B:$I,5,0),0),0)</f>
        <v>0</v>
      </c>
      <c r="H317" s="105">
        <f t="shared" si="61"/>
        <v>361</v>
      </c>
      <c r="I317" s="168">
        <f>VLOOKUP($A317,'2023-24 Salary &amp; Benefits'!$A:$I,3,FALSE)</f>
        <v>1</v>
      </c>
      <c r="J317" s="168">
        <f>VLOOKUP($A317,'2023-24 Salary &amp; Benefits'!$A:$I,4,FALSE)</f>
        <v>1</v>
      </c>
      <c r="K317" s="155">
        <f t="shared" si="64"/>
        <v>361</v>
      </c>
      <c r="L317" s="154">
        <f t="shared" si="65"/>
        <v>1.0589999999999999</v>
      </c>
      <c r="M317" s="156">
        <f>'2023-24 Salary &amp; Benefits'!$E$6</f>
        <v>72728</v>
      </c>
      <c r="N317" s="156">
        <f>'2023-24 Salary &amp; Benefits'!$F$6</f>
        <v>75419</v>
      </c>
      <c r="O317" s="9">
        <f t="shared" si="66"/>
        <v>77018.95</v>
      </c>
      <c r="P317" s="9">
        <f t="shared" si="67"/>
        <v>2849.7700000000041</v>
      </c>
      <c r="Q317" s="9">
        <f>'2023-24 Salary &amp; Benefits'!G$6</f>
        <v>13464</v>
      </c>
      <c r="R317" s="157">
        <f>'2023-24 Salary &amp; Benefits'!H$6</f>
        <v>0.1797</v>
      </c>
      <c r="S317" s="157">
        <f>'2023-24 Salary &amp; Benefits'!I$6</f>
        <v>0.17330000000000001</v>
      </c>
      <c r="T317" s="9">
        <f t="shared" si="68"/>
        <v>28592.55</v>
      </c>
      <c r="U317" s="9">
        <f t="shared" si="69"/>
        <v>1331.15</v>
      </c>
      <c r="V317" s="9">
        <f t="shared" si="70"/>
        <v>230.69</v>
      </c>
      <c r="W317" s="9">
        <f t="shared" si="63"/>
        <v>1561.8400000000001</v>
      </c>
      <c r="X317" s="22">
        <f t="shared" si="62"/>
        <v>110023.11</v>
      </c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s="21" customFormat="1">
      <c r="A318" s="83" t="s">
        <v>2400</v>
      </c>
      <c r="B318" s="95" t="s">
        <v>1170</v>
      </c>
      <c r="C318" s="96">
        <v>2768</v>
      </c>
      <c r="D318" s="95" t="s">
        <v>40</v>
      </c>
      <c r="E318" s="116" t="str">
        <f>VLOOKUP($C318,'2022-23 School Level AAFTE'!$C:$X,8,FALSE)</f>
        <v>Yes</v>
      </c>
      <c r="F318" s="103">
        <f>VLOOKUP($C318,'2022-23 School Level AAFTE'!$C:$I,7,FALSE)</f>
        <v>307.29000000000002</v>
      </c>
      <c r="G318" s="106">
        <f>IFERROR(IF(E318= "yes",VLOOKUP(C318,Summary!$B:$I,5,0),0),0)</f>
        <v>0</v>
      </c>
      <c r="H318" s="105">
        <f t="shared" si="61"/>
        <v>307.29000000000002</v>
      </c>
      <c r="I318" s="168">
        <f>VLOOKUP($A318,'2023-24 Salary &amp; Benefits'!$A:$I,3,FALSE)</f>
        <v>1</v>
      </c>
      <c r="J318" s="168">
        <f>VLOOKUP($A318,'2023-24 Salary &amp; Benefits'!$A:$I,4,FALSE)</f>
        <v>1</v>
      </c>
      <c r="K318" s="155">
        <f t="shared" si="64"/>
        <v>307.29000000000002</v>
      </c>
      <c r="L318" s="154">
        <f t="shared" si="65"/>
        <v>0.90100000000000002</v>
      </c>
      <c r="M318" s="156">
        <f>'2023-24 Salary &amp; Benefits'!$E$6</f>
        <v>72728</v>
      </c>
      <c r="N318" s="156">
        <f>'2023-24 Salary &amp; Benefits'!$F$6</f>
        <v>75419</v>
      </c>
      <c r="O318" s="9">
        <f t="shared" si="66"/>
        <v>65527.93</v>
      </c>
      <c r="P318" s="9">
        <f t="shared" si="67"/>
        <v>2424.5900000000038</v>
      </c>
      <c r="Q318" s="9">
        <f>'2023-24 Salary &amp; Benefits'!G$6</f>
        <v>13464</v>
      </c>
      <c r="R318" s="157">
        <f>'2023-24 Salary &amp; Benefits'!H$6</f>
        <v>0.1797</v>
      </c>
      <c r="S318" s="157">
        <f>'2023-24 Salary &amp; Benefits'!I$6</f>
        <v>0.17330000000000001</v>
      </c>
      <c r="T318" s="9">
        <f t="shared" si="68"/>
        <v>24326.61</v>
      </c>
      <c r="U318" s="9">
        <f t="shared" si="69"/>
        <v>1132.54</v>
      </c>
      <c r="V318" s="9">
        <f t="shared" si="70"/>
        <v>196.27</v>
      </c>
      <c r="W318" s="9">
        <f t="shared" si="63"/>
        <v>1328.81</v>
      </c>
      <c r="X318" s="22">
        <f t="shared" si="62"/>
        <v>93607.94</v>
      </c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s="21" customFormat="1">
      <c r="A319" s="83" t="s">
        <v>2398</v>
      </c>
      <c r="B319" s="95" t="s">
        <v>1163</v>
      </c>
      <c r="C319" s="96">
        <v>4311</v>
      </c>
      <c r="D319" s="95" t="s">
        <v>1165</v>
      </c>
      <c r="E319" s="116" t="str">
        <f>VLOOKUP($C319,'2022-23 School Level AAFTE'!$C:$X,8,FALSE)</f>
        <v>No</v>
      </c>
      <c r="F319" s="103">
        <f>VLOOKUP($C319,'2022-23 School Level AAFTE'!$C:$I,7,FALSE)</f>
        <v>635.05999999999995</v>
      </c>
      <c r="G319" s="106">
        <f>IFERROR(IF(E319= "yes",VLOOKUP(C319,Summary!$B:$I,5,0),0),0)</f>
        <v>0</v>
      </c>
      <c r="H319" s="105">
        <f t="shared" si="61"/>
        <v>0</v>
      </c>
      <c r="I319" s="168">
        <f>VLOOKUP($A319,'2023-24 Salary &amp; Benefits'!$A:$I,3,FALSE)</f>
        <v>1</v>
      </c>
      <c r="J319" s="168">
        <f>VLOOKUP($A319,'2023-24 Salary &amp; Benefits'!$A:$I,4,FALSE)</f>
        <v>1.04</v>
      </c>
      <c r="K319" s="155">
        <f t="shared" si="64"/>
        <v>0</v>
      </c>
      <c r="L319" s="154">
        <f t="shared" si="65"/>
        <v>0</v>
      </c>
      <c r="M319" s="156">
        <f>'2023-24 Salary &amp; Benefits'!$E$6</f>
        <v>72728</v>
      </c>
      <c r="N319" s="156">
        <f>'2023-24 Salary &amp; Benefits'!$F$6</f>
        <v>75419</v>
      </c>
      <c r="O319" s="9">
        <f t="shared" si="66"/>
        <v>0</v>
      </c>
      <c r="P319" s="9">
        <f t="shared" si="67"/>
        <v>0</v>
      </c>
      <c r="Q319" s="9">
        <f>'2023-24 Salary &amp; Benefits'!G$6</f>
        <v>13464</v>
      </c>
      <c r="R319" s="157">
        <f>'2023-24 Salary &amp; Benefits'!H$6</f>
        <v>0.1797</v>
      </c>
      <c r="S319" s="157">
        <f>'2023-24 Salary &amp; Benefits'!I$6</f>
        <v>0.17330000000000001</v>
      </c>
      <c r="T319" s="9">
        <f t="shared" si="68"/>
        <v>0</v>
      </c>
      <c r="U319" s="9">
        <f t="shared" si="69"/>
        <v>0</v>
      </c>
      <c r="V319" s="9">
        <f t="shared" si="70"/>
        <v>0</v>
      </c>
      <c r="W319" s="9">
        <f t="shared" si="63"/>
        <v>0</v>
      </c>
      <c r="X319" s="22">
        <f t="shared" si="62"/>
        <v>0</v>
      </c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s="21" customFormat="1">
      <c r="A320" s="83" t="s">
        <v>2398</v>
      </c>
      <c r="B320" s="95" t="s">
        <v>1163</v>
      </c>
      <c r="C320" s="96">
        <v>5509</v>
      </c>
      <c r="D320" s="95" t="s">
        <v>3100</v>
      </c>
      <c r="E320" s="116" t="str">
        <f>VLOOKUP($C320,'2022-23 School Level AAFTE'!$C:$X,8,FALSE)</f>
        <v>No</v>
      </c>
      <c r="F320" s="103">
        <f>VLOOKUP($C320,'2022-23 School Level AAFTE'!$C:$I,7,FALSE)</f>
        <v>594.76</v>
      </c>
      <c r="G320" s="106">
        <f>IFERROR(IF(E320= "yes",VLOOKUP(C320,Summary!$B:$I,5,0),0),0)</f>
        <v>0</v>
      </c>
      <c r="H320" s="105">
        <f t="shared" si="61"/>
        <v>0</v>
      </c>
      <c r="I320" s="168">
        <f>VLOOKUP($A320,'2023-24 Salary &amp; Benefits'!$A:$I,3,FALSE)</f>
        <v>1</v>
      </c>
      <c r="J320" s="168">
        <f>VLOOKUP($A320,'2023-24 Salary &amp; Benefits'!$A:$I,4,FALSE)</f>
        <v>1.04</v>
      </c>
      <c r="K320" s="155">
        <f t="shared" si="64"/>
        <v>0</v>
      </c>
      <c r="L320" s="154">
        <f t="shared" si="65"/>
        <v>0</v>
      </c>
      <c r="M320" s="156">
        <f>'2023-24 Salary &amp; Benefits'!$E$6</f>
        <v>72728</v>
      </c>
      <c r="N320" s="156">
        <f>'2023-24 Salary &amp; Benefits'!$F$6</f>
        <v>75419</v>
      </c>
      <c r="O320" s="9">
        <f t="shared" si="66"/>
        <v>0</v>
      </c>
      <c r="P320" s="9">
        <f t="shared" si="67"/>
        <v>0</v>
      </c>
      <c r="Q320" s="9">
        <f>'2023-24 Salary &amp; Benefits'!G$6</f>
        <v>13464</v>
      </c>
      <c r="R320" s="157">
        <f>'2023-24 Salary &amp; Benefits'!H$6</f>
        <v>0.1797</v>
      </c>
      <c r="S320" s="157">
        <f>'2023-24 Salary &amp; Benefits'!I$6</f>
        <v>0.17330000000000001</v>
      </c>
      <c r="T320" s="9">
        <f t="shared" si="68"/>
        <v>0</v>
      </c>
      <c r="U320" s="9">
        <f t="shared" si="69"/>
        <v>0</v>
      </c>
      <c r="V320" s="9">
        <f t="shared" si="70"/>
        <v>0</v>
      </c>
      <c r="W320" s="9">
        <f t="shared" si="63"/>
        <v>0</v>
      </c>
      <c r="X320" s="22">
        <f t="shared" si="62"/>
        <v>0</v>
      </c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s="21" customFormat="1">
      <c r="A321" s="83" t="s">
        <v>2398</v>
      </c>
      <c r="B321" s="95" t="s">
        <v>1163</v>
      </c>
      <c r="C321" s="96">
        <v>5369</v>
      </c>
      <c r="D321" s="95" t="s">
        <v>1166</v>
      </c>
      <c r="E321" s="116" t="str">
        <f>VLOOKUP($C321,'2022-23 School Level AAFTE'!$C:$X,8,FALSE)</f>
        <v>Yes</v>
      </c>
      <c r="F321" s="103">
        <f>VLOOKUP($C321,'2022-23 School Level AAFTE'!$C:$I,7,FALSE)</f>
        <v>45.68</v>
      </c>
      <c r="G321" s="106">
        <f>IFERROR(IF(E321= "yes",VLOOKUP(C321,Summary!$B:$I,5,0),0),0)</f>
        <v>0</v>
      </c>
      <c r="H321" s="105">
        <f t="shared" si="61"/>
        <v>45.68</v>
      </c>
      <c r="I321" s="168">
        <f>VLOOKUP($A321,'2023-24 Salary &amp; Benefits'!$A:$I,3,FALSE)</f>
        <v>1</v>
      </c>
      <c r="J321" s="168">
        <f>VLOOKUP($A321,'2023-24 Salary &amp; Benefits'!$A:$I,4,FALSE)</f>
        <v>1.04</v>
      </c>
      <c r="K321" s="155">
        <f t="shared" si="64"/>
        <v>45.68</v>
      </c>
      <c r="L321" s="154">
        <f t="shared" si="65"/>
        <v>0.13400000000000001</v>
      </c>
      <c r="M321" s="156">
        <f>'2023-24 Salary &amp; Benefits'!$E$6</f>
        <v>72728</v>
      </c>
      <c r="N321" s="156">
        <f>'2023-24 Salary &amp; Benefits'!$F$6</f>
        <v>75419</v>
      </c>
      <c r="O321" s="9">
        <f t="shared" si="66"/>
        <v>9745.5499999999993</v>
      </c>
      <c r="P321" s="9">
        <f t="shared" si="67"/>
        <v>764.84000000000015</v>
      </c>
      <c r="Q321" s="9">
        <f>'2023-24 Salary &amp; Benefits'!G$6</f>
        <v>13464</v>
      </c>
      <c r="R321" s="157">
        <f>'2023-24 Salary &amp; Benefits'!H$6</f>
        <v>0.1797</v>
      </c>
      <c r="S321" s="157">
        <f>'2023-24 Salary &amp; Benefits'!I$6</f>
        <v>0.17330000000000001</v>
      </c>
      <c r="T321" s="9">
        <f t="shared" si="68"/>
        <v>3688</v>
      </c>
      <c r="U321" s="9">
        <f t="shared" si="69"/>
        <v>175.17</v>
      </c>
      <c r="V321" s="9">
        <f t="shared" si="70"/>
        <v>30.36</v>
      </c>
      <c r="W321" s="9">
        <f t="shared" si="63"/>
        <v>205.52999999999997</v>
      </c>
      <c r="X321" s="22">
        <f t="shared" si="62"/>
        <v>14403.92</v>
      </c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s="21" customFormat="1">
      <c r="A322" s="83" t="s">
        <v>2398</v>
      </c>
      <c r="B322" s="95" t="s">
        <v>1163</v>
      </c>
      <c r="C322" s="97">
        <v>5510</v>
      </c>
      <c r="D322" s="110" t="s">
        <v>3101</v>
      </c>
      <c r="E322" s="116" t="str">
        <f>VLOOKUP($C322,'2022-23 School Level AAFTE'!$C:$X,8,FALSE)</f>
        <v>Yes</v>
      </c>
      <c r="F322" s="103">
        <f>VLOOKUP($C322,'2022-23 School Level AAFTE'!$C:$I,7,FALSE)</f>
        <v>667.43</v>
      </c>
      <c r="G322" s="106">
        <f>IFERROR(IF(E322= "yes",VLOOKUP(C322,Summary!$B:$I,5,0),0),0)</f>
        <v>0</v>
      </c>
      <c r="H322" s="105">
        <f t="shared" si="61"/>
        <v>667.43</v>
      </c>
      <c r="I322" s="168">
        <f>VLOOKUP($A322,'2023-24 Salary &amp; Benefits'!$A:$I,3,FALSE)</f>
        <v>1</v>
      </c>
      <c r="J322" s="168">
        <f>VLOOKUP($A322,'2023-24 Salary &amp; Benefits'!$A:$I,4,FALSE)</f>
        <v>1.04</v>
      </c>
      <c r="K322" s="155">
        <f t="shared" si="64"/>
        <v>667.43</v>
      </c>
      <c r="L322" s="154">
        <f t="shared" si="65"/>
        <v>1.958</v>
      </c>
      <c r="M322" s="156">
        <f>'2023-24 Salary &amp; Benefits'!$E$6</f>
        <v>72728</v>
      </c>
      <c r="N322" s="156">
        <f>'2023-24 Salary &amp; Benefits'!$F$6</f>
        <v>75419</v>
      </c>
      <c r="O322" s="9">
        <f t="shared" si="66"/>
        <v>142401.42000000001</v>
      </c>
      <c r="P322" s="9">
        <f t="shared" si="67"/>
        <v>11175.799999999988</v>
      </c>
      <c r="Q322" s="9">
        <f>'2023-24 Salary &amp; Benefits'!G$6</f>
        <v>13464</v>
      </c>
      <c r="R322" s="157">
        <f>'2023-24 Salary &amp; Benefits'!H$6</f>
        <v>0.1797</v>
      </c>
      <c r="S322" s="157">
        <f>'2023-24 Salary &amp; Benefits'!I$6</f>
        <v>0.17330000000000001</v>
      </c>
      <c r="T322" s="9">
        <f t="shared" si="68"/>
        <v>53888.81</v>
      </c>
      <c r="U322" s="9">
        <f t="shared" si="69"/>
        <v>2559.62</v>
      </c>
      <c r="V322" s="9">
        <f t="shared" si="70"/>
        <v>443.58</v>
      </c>
      <c r="W322" s="9">
        <f t="shared" si="63"/>
        <v>3003.2</v>
      </c>
      <c r="X322" s="22">
        <f t="shared" si="62"/>
        <v>210469.23</v>
      </c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s="21" customFormat="1">
      <c r="A323" s="83" t="s">
        <v>2398</v>
      </c>
      <c r="B323" s="95" t="s">
        <v>1163</v>
      </c>
      <c r="C323" s="94">
        <v>2799</v>
      </c>
      <c r="D323" s="84" t="s">
        <v>1164</v>
      </c>
      <c r="E323" s="116" t="str">
        <f>VLOOKUP($C323,'2022-23 School Level AAFTE'!$C:$X,8,FALSE)</f>
        <v>No</v>
      </c>
      <c r="F323" s="103">
        <f>VLOOKUP($C323,'2022-23 School Level AAFTE'!$C:$I,7,FALSE)</f>
        <v>923.95</v>
      </c>
      <c r="G323" s="106">
        <f>IFERROR(IF(E323= "yes",VLOOKUP(C323,Summary!$B:$I,5,0),0),0)</f>
        <v>0</v>
      </c>
      <c r="H323" s="104">
        <f t="shared" ref="H323:H381" si="71">IF(E323= "yes", F323,0)</f>
        <v>0</v>
      </c>
      <c r="I323" s="168">
        <f>VLOOKUP($A323,'2023-24 Salary &amp; Benefits'!$A:$I,3,FALSE)</f>
        <v>1</v>
      </c>
      <c r="J323" s="168">
        <f>VLOOKUP($A323,'2023-24 Salary &amp; Benefits'!$A:$I,4,FALSE)</f>
        <v>1.04</v>
      </c>
      <c r="K323" s="155">
        <f t="shared" si="64"/>
        <v>0</v>
      </c>
      <c r="L323" s="154">
        <f t="shared" si="65"/>
        <v>0</v>
      </c>
      <c r="M323" s="156">
        <f>'2023-24 Salary &amp; Benefits'!$E$6</f>
        <v>72728</v>
      </c>
      <c r="N323" s="156">
        <f>'2023-24 Salary &amp; Benefits'!$F$6</f>
        <v>75419</v>
      </c>
      <c r="O323" s="9">
        <f t="shared" si="66"/>
        <v>0</v>
      </c>
      <c r="P323" s="9">
        <f t="shared" si="67"/>
        <v>0</v>
      </c>
      <c r="Q323" s="9">
        <f>'2023-24 Salary &amp; Benefits'!G$6</f>
        <v>13464</v>
      </c>
      <c r="R323" s="157">
        <f>'2023-24 Salary &amp; Benefits'!H$6</f>
        <v>0.1797</v>
      </c>
      <c r="S323" s="157">
        <f>'2023-24 Salary &amp; Benefits'!I$6</f>
        <v>0.17330000000000001</v>
      </c>
      <c r="T323" s="9">
        <f t="shared" si="68"/>
        <v>0</v>
      </c>
      <c r="U323" s="9">
        <f t="shared" si="69"/>
        <v>0</v>
      </c>
      <c r="V323" s="9">
        <f t="shared" si="70"/>
        <v>0</v>
      </c>
      <c r="W323" s="9">
        <f t="shared" si="63"/>
        <v>0</v>
      </c>
      <c r="X323" s="22">
        <f t="shared" ref="X323:X381" si="72">SUM(T323,O323:P323,W323)</f>
        <v>0</v>
      </c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s="21" customFormat="1">
      <c r="A324" s="83" t="s">
        <v>2489</v>
      </c>
      <c r="B324" s="95" t="s">
        <v>1871</v>
      </c>
      <c r="C324" s="96">
        <v>2954</v>
      </c>
      <c r="D324" s="95" t="s">
        <v>1874</v>
      </c>
      <c r="E324" s="116" t="str">
        <f>VLOOKUP($C324,'2022-23 School Level AAFTE'!$C:$X,8,FALSE)</f>
        <v>No</v>
      </c>
      <c r="F324" s="103">
        <f>VLOOKUP($C324,'2022-23 School Level AAFTE'!$C:$I,7,FALSE)</f>
        <v>491.45</v>
      </c>
      <c r="G324" s="106">
        <f>IFERROR(IF(E324= "yes",VLOOKUP(C324,Summary!$B:$I,5,0),0),0)</f>
        <v>0</v>
      </c>
      <c r="H324" s="105">
        <f t="shared" si="71"/>
        <v>0</v>
      </c>
      <c r="I324" s="168">
        <f>VLOOKUP($A324,'2023-24 Salary &amp; Benefits'!$A:$I,3,FALSE)</f>
        <v>1</v>
      </c>
      <c r="J324" s="168">
        <f>VLOOKUP($A324,'2023-24 Salary &amp; Benefits'!$A:$I,4,FALSE)</f>
        <v>1</v>
      </c>
      <c r="K324" s="155">
        <f t="shared" si="64"/>
        <v>0</v>
      </c>
      <c r="L324" s="154">
        <f t="shared" si="65"/>
        <v>0</v>
      </c>
      <c r="M324" s="156">
        <f>'2023-24 Salary &amp; Benefits'!$E$6</f>
        <v>72728</v>
      </c>
      <c r="N324" s="156">
        <f>'2023-24 Salary &amp; Benefits'!$F$6</f>
        <v>75419</v>
      </c>
      <c r="O324" s="9">
        <f t="shared" si="66"/>
        <v>0</v>
      </c>
      <c r="P324" s="9">
        <f t="shared" si="67"/>
        <v>0</v>
      </c>
      <c r="Q324" s="9">
        <f>'2023-24 Salary &amp; Benefits'!G$6</f>
        <v>13464</v>
      </c>
      <c r="R324" s="157">
        <f>'2023-24 Salary &amp; Benefits'!H$6</f>
        <v>0.1797</v>
      </c>
      <c r="S324" s="157">
        <f>'2023-24 Salary &amp; Benefits'!I$6</f>
        <v>0.17330000000000001</v>
      </c>
      <c r="T324" s="9">
        <f t="shared" si="68"/>
        <v>0</v>
      </c>
      <c r="U324" s="9">
        <f t="shared" si="69"/>
        <v>0</v>
      </c>
      <c r="V324" s="9">
        <f t="shared" si="70"/>
        <v>0</v>
      </c>
      <c r="W324" s="9">
        <f t="shared" si="63"/>
        <v>0</v>
      </c>
      <c r="X324" s="22">
        <f t="shared" si="72"/>
        <v>0</v>
      </c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s="21" customFormat="1">
      <c r="A325" s="83" t="s">
        <v>2489</v>
      </c>
      <c r="B325" s="95" t="s">
        <v>1871</v>
      </c>
      <c r="C325" s="96">
        <v>3610</v>
      </c>
      <c r="D325" s="95" t="s">
        <v>1876</v>
      </c>
      <c r="E325" s="116" t="str">
        <f>VLOOKUP($C325,'2022-23 School Level AAFTE'!$C:$X,8,FALSE)</f>
        <v>No</v>
      </c>
      <c r="F325" s="103">
        <f>VLOOKUP($C325,'2022-23 School Level AAFTE'!$C:$I,7,FALSE)</f>
        <v>1428.29</v>
      </c>
      <c r="G325" s="106">
        <f>IFERROR(IF(E325= "yes",VLOOKUP(C325,Summary!$B:$I,5,0),0),0)</f>
        <v>0</v>
      </c>
      <c r="H325" s="105">
        <f t="shared" si="71"/>
        <v>0</v>
      </c>
      <c r="I325" s="168">
        <f>VLOOKUP($A325,'2023-24 Salary &amp; Benefits'!$A:$I,3,FALSE)</f>
        <v>1</v>
      </c>
      <c r="J325" s="168">
        <f>VLOOKUP($A325,'2023-24 Salary &amp; Benefits'!$A:$I,4,FALSE)</f>
        <v>1</v>
      </c>
      <c r="K325" s="155">
        <f t="shared" si="64"/>
        <v>0</v>
      </c>
      <c r="L325" s="154">
        <f t="shared" si="65"/>
        <v>0</v>
      </c>
      <c r="M325" s="156">
        <f>'2023-24 Salary &amp; Benefits'!$E$6</f>
        <v>72728</v>
      </c>
      <c r="N325" s="156">
        <f>'2023-24 Salary &amp; Benefits'!$F$6</f>
        <v>75419</v>
      </c>
      <c r="O325" s="9">
        <f t="shared" si="66"/>
        <v>0</v>
      </c>
      <c r="P325" s="9">
        <f t="shared" si="67"/>
        <v>0</v>
      </c>
      <c r="Q325" s="9">
        <f>'2023-24 Salary &amp; Benefits'!G$6</f>
        <v>13464</v>
      </c>
      <c r="R325" s="157">
        <f>'2023-24 Salary &amp; Benefits'!H$6</f>
        <v>0.1797</v>
      </c>
      <c r="S325" s="157">
        <f>'2023-24 Salary &amp; Benefits'!I$6</f>
        <v>0.17330000000000001</v>
      </c>
      <c r="T325" s="9">
        <f t="shared" si="68"/>
        <v>0</v>
      </c>
      <c r="U325" s="9">
        <f t="shared" si="69"/>
        <v>0</v>
      </c>
      <c r="V325" s="9">
        <f t="shared" si="70"/>
        <v>0</v>
      </c>
      <c r="W325" s="9">
        <f t="shared" si="63"/>
        <v>0</v>
      </c>
      <c r="X325" s="22">
        <f t="shared" si="72"/>
        <v>0</v>
      </c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21" customFormat="1">
      <c r="A326" s="83" t="s">
        <v>2489</v>
      </c>
      <c r="B326" s="95" t="s">
        <v>1871</v>
      </c>
      <c r="C326" s="96">
        <v>2447</v>
      </c>
      <c r="D326" s="95" t="s">
        <v>1873</v>
      </c>
      <c r="E326" s="116" t="str">
        <f>VLOOKUP($C326,'2022-23 School Level AAFTE'!$C:$X,8,FALSE)</f>
        <v>Yes</v>
      </c>
      <c r="F326" s="103">
        <f>VLOOKUP($C326,'2022-23 School Level AAFTE'!$C:$I,7,FALSE)</f>
        <v>623.45000000000005</v>
      </c>
      <c r="G326" s="106">
        <f>IFERROR(IF(E326= "yes",VLOOKUP(C326,Summary!$B:$I,5,0),0),0)</f>
        <v>0</v>
      </c>
      <c r="H326" s="105">
        <f t="shared" si="71"/>
        <v>623.45000000000005</v>
      </c>
      <c r="I326" s="168">
        <f>VLOOKUP($A326,'2023-24 Salary &amp; Benefits'!$A:$I,3,FALSE)</f>
        <v>1</v>
      </c>
      <c r="J326" s="168">
        <f>VLOOKUP($A326,'2023-24 Salary &amp; Benefits'!$A:$I,4,FALSE)</f>
        <v>1</v>
      </c>
      <c r="K326" s="155">
        <f t="shared" si="64"/>
        <v>623.45000000000005</v>
      </c>
      <c r="L326" s="154">
        <f t="shared" si="65"/>
        <v>1.829</v>
      </c>
      <c r="M326" s="156">
        <f>'2023-24 Salary &amp; Benefits'!$E$6</f>
        <v>72728</v>
      </c>
      <c r="N326" s="156">
        <f>'2023-24 Salary &amp; Benefits'!$F$6</f>
        <v>75419</v>
      </c>
      <c r="O326" s="9">
        <f t="shared" si="66"/>
        <v>133019.51</v>
      </c>
      <c r="P326" s="9">
        <f t="shared" si="67"/>
        <v>4921.8399999999965</v>
      </c>
      <c r="Q326" s="9">
        <f>'2023-24 Salary &amp; Benefits'!G$6</f>
        <v>13464</v>
      </c>
      <c r="R326" s="157">
        <f>'2023-24 Salary &amp; Benefits'!H$6</f>
        <v>0.1797</v>
      </c>
      <c r="S326" s="157">
        <f>'2023-24 Salary &amp; Benefits'!I$6</f>
        <v>0.17330000000000001</v>
      </c>
      <c r="T326" s="9">
        <f t="shared" si="68"/>
        <v>49382.22</v>
      </c>
      <c r="U326" s="9">
        <f t="shared" si="69"/>
        <v>2299.02</v>
      </c>
      <c r="V326" s="9">
        <f t="shared" si="70"/>
        <v>398.42</v>
      </c>
      <c r="W326" s="9">
        <f t="shared" si="63"/>
        <v>2697.44</v>
      </c>
      <c r="X326" s="22">
        <f t="shared" si="72"/>
        <v>190021.01</v>
      </c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</row>
    <row r="327" spans="1:159" s="21" customFormat="1">
      <c r="A327" s="83" t="s">
        <v>2489</v>
      </c>
      <c r="B327" s="95" t="s">
        <v>1871</v>
      </c>
      <c r="C327" s="96">
        <v>5396</v>
      </c>
      <c r="D327" s="95" t="s">
        <v>1881</v>
      </c>
      <c r="E327" s="116" t="str">
        <f>VLOOKUP($C327,'2022-23 School Level AAFTE'!$C:$X,8,FALSE)</f>
        <v>No</v>
      </c>
      <c r="F327" s="103">
        <f>VLOOKUP($C327,'2022-23 School Level AAFTE'!$C:$I,7,FALSE)</f>
        <v>10.8</v>
      </c>
      <c r="G327" s="106">
        <f>IFERROR(IF(E327= "yes",VLOOKUP(C327,Summary!$B:$I,5,0),0),0)</f>
        <v>0</v>
      </c>
      <c r="H327" s="105">
        <f t="shared" si="71"/>
        <v>0</v>
      </c>
      <c r="I327" s="168">
        <f>VLOOKUP($A327,'2023-24 Salary &amp; Benefits'!$A:$I,3,FALSE)</f>
        <v>1</v>
      </c>
      <c r="J327" s="168">
        <f>VLOOKUP($A327,'2023-24 Salary &amp; Benefits'!$A:$I,4,FALSE)</f>
        <v>1</v>
      </c>
      <c r="K327" s="155">
        <f t="shared" si="64"/>
        <v>0</v>
      </c>
      <c r="L327" s="154">
        <f t="shared" si="65"/>
        <v>0</v>
      </c>
      <c r="M327" s="156">
        <f>'2023-24 Salary &amp; Benefits'!$E$6</f>
        <v>72728</v>
      </c>
      <c r="N327" s="156">
        <f>'2023-24 Salary &amp; Benefits'!$F$6</f>
        <v>75419</v>
      </c>
      <c r="O327" s="9">
        <f t="shared" si="66"/>
        <v>0</v>
      </c>
      <c r="P327" s="9">
        <f t="shared" si="67"/>
        <v>0</v>
      </c>
      <c r="Q327" s="9">
        <f>'2023-24 Salary &amp; Benefits'!G$6</f>
        <v>13464</v>
      </c>
      <c r="R327" s="157">
        <f>'2023-24 Salary &amp; Benefits'!H$6</f>
        <v>0.1797</v>
      </c>
      <c r="S327" s="157">
        <f>'2023-24 Salary &amp; Benefits'!I$6</f>
        <v>0.17330000000000001</v>
      </c>
      <c r="T327" s="9">
        <f t="shared" si="68"/>
        <v>0</v>
      </c>
      <c r="U327" s="9">
        <f t="shared" si="69"/>
        <v>0</v>
      </c>
      <c r="V327" s="9">
        <f t="shared" si="70"/>
        <v>0</v>
      </c>
      <c r="W327" s="9">
        <f t="shared" si="63"/>
        <v>0</v>
      </c>
      <c r="X327" s="22">
        <f t="shared" si="72"/>
        <v>0</v>
      </c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s="21" customFormat="1">
      <c r="A328" s="83" t="s">
        <v>2489</v>
      </c>
      <c r="B328" s="95" t="s">
        <v>1871</v>
      </c>
      <c r="C328" s="96">
        <v>5035</v>
      </c>
      <c r="D328" s="95" t="s">
        <v>1878</v>
      </c>
      <c r="E328" s="116" t="str">
        <f>VLOOKUP($C328,'2022-23 School Level AAFTE'!$C:$X,8,FALSE)</f>
        <v>No</v>
      </c>
      <c r="F328" s="103">
        <f>VLOOKUP($C328,'2022-23 School Level AAFTE'!$C:$I,7,FALSE)</f>
        <v>128.80000000000001</v>
      </c>
      <c r="G328" s="106">
        <f>IFERROR(IF(E328= "yes",VLOOKUP(C328,Summary!$B:$I,5,0),0),0)</f>
        <v>0</v>
      </c>
      <c r="H328" s="105">
        <f t="shared" si="71"/>
        <v>0</v>
      </c>
      <c r="I328" s="168">
        <f>VLOOKUP($A328,'2023-24 Salary &amp; Benefits'!$A:$I,3,FALSE)</f>
        <v>1</v>
      </c>
      <c r="J328" s="168">
        <f>VLOOKUP($A328,'2023-24 Salary &amp; Benefits'!$A:$I,4,FALSE)</f>
        <v>1</v>
      </c>
      <c r="K328" s="155">
        <f t="shared" si="64"/>
        <v>0</v>
      </c>
      <c r="L328" s="154">
        <f t="shared" si="65"/>
        <v>0</v>
      </c>
      <c r="M328" s="156">
        <f>'2023-24 Salary &amp; Benefits'!$E$6</f>
        <v>72728</v>
      </c>
      <c r="N328" s="156">
        <f>'2023-24 Salary &amp; Benefits'!$F$6</f>
        <v>75419</v>
      </c>
      <c r="O328" s="9">
        <f t="shared" si="66"/>
        <v>0</v>
      </c>
      <c r="P328" s="9">
        <f t="shared" si="67"/>
        <v>0</v>
      </c>
      <c r="Q328" s="9">
        <f>'2023-24 Salary &amp; Benefits'!G$6</f>
        <v>13464</v>
      </c>
      <c r="R328" s="157">
        <f>'2023-24 Salary &amp; Benefits'!H$6</f>
        <v>0.1797</v>
      </c>
      <c r="S328" s="157">
        <f>'2023-24 Salary &amp; Benefits'!I$6</f>
        <v>0.17330000000000001</v>
      </c>
      <c r="T328" s="9">
        <f t="shared" si="68"/>
        <v>0</v>
      </c>
      <c r="U328" s="9">
        <f t="shared" si="69"/>
        <v>0</v>
      </c>
      <c r="V328" s="9">
        <f t="shared" si="70"/>
        <v>0</v>
      </c>
      <c r="W328" s="9">
        <f t="shared" si="63"/>
        <v>0</v>
      </c>
      <c r="X328" s="22">
        <f t="shared" si="72"/>
        <v>0</v>
      </c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s="21" customFormat="1">
      <c r="A329" s="83" t="s">
        <v>2489</v>
      </c>
      <c r="B329" s="95" t="s">
        <v>1871</v>
      </c>
      <c r="C329" s="96">
        <v>5294</v>
      </c>
      <c r="D329" s="95" t="s">
        <v>1880</v>
      </c>
      <c r="E329" s="116" t="str">
        <f>VLOOKUP($C329,'2022-23 School Level AAFTE'!$C:$X,8,FALSE)</f>
        <v>No</v>
      </c>
      <c r="F329" s="103">
        <f>VLOOKUP($C329,'2022-23 School Level AAFTE'!$C:$I,7,FALSE)</f>
        <v>515.42999999999995</v>
      </c>
      <c r="G329" s="106">
        <f>IFERROR(IF(E329= "yes",VLOOKUP(C329,Summary!$B:$I,5,0),0),0)</f>
        <v>0</v>
      </c>
      <c r="H329" s="104">
        <f t="shared" si="71"/>
        <v>0</v>
      </c>
      <c r="I329" s="168">
        <f>VLOOKUP($A329,'2023-24 Salary &amp; Benefits'!$A:$I,3,FALSE)</f>
        <v>1</v>
      </c>
      <c r="J329" s="168">
        <f>VLOOKUP($A329,'2023-24 Salary &amp; Benefits'!$A:$I,4,FALSE)</f>
        <v>1</v>
      </c>
      <c r="K329" s="155">
        <f t="shared" si="64"/>
        <v>0</v>
      </c>
      <c r="L329" s="154">
        <f t="shared" si="65"/>
        <v>0</v>
      </c>
      <c r="M329" s="156">
        <f>'2023-24 Salary &amp; Benefits'!$E$6</f>
        <v>72728</v>
      </c>
      <c r="N329" s="156">
        <f>'2023-24 Salary &amp; Benefits'!$F$6</f>
        <v>75419</v>
      </c>
      <c r="O329" s="9">
        <f t="shared" si="66"/>
        <v>0</v>
      </c>
      <c r="P329" s="9">
        <f t="shared" si="67"/>
        <v>0</v>
      </c>
      <c r="Q329" s="9">
        <f>'2023-24 Salary &amp; Benefits'!G$6</f>
        <v>13464</v>
      </c>
      <c r="R329" s="157">
        <f>'2023-24 Salary &amp; Benefits'!H$6</f>
        <v>0.1797</v>
      </c>
      <c r="S329" s="157">
        <f>'2023-24 Salary &amp; Benefits'!I$6</f>
        <v>0.17330000000000001</v>
      </c>
      <c r="T329" s="9">
        <f t="shared" si="68"/>
        <v>0</v>
      </c>
      <c r="U329" s="9">
        <f t="shared" si="69"/>
        <v>0</v>
      </c>
      <c r="V329" s="9">
        <f t="shared" si="70"/>
        <v>0</v>
      </c>
      <c r="W329" s="9">
        <f t="shared" si="63"/>
        <v>0</v>
      </c>
      <c r="X329" s="22">
        <f t="shared" si="72"/>
        <v>0</v>
      </c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s="21" customFormat="1">
      <c r="A330" s="83" t="s">
        <v>2489</v>
      </c>
      <c r="B330" s="95" t="s">
        <v>1871</v>
      </c>
      <c r="C330" s="96">
        <v>3761</v>
      </c>
      <c r="D330" s="95" t="s">
        <v>1877</v>
      </c>
      <c r="E330" s="116" t="str">
        <f>VLOOKUP($C330,'2022-23 School Level AAFTE'!$C:$X,8,FALSE)</f>
        <v>Yes</v>
      </c>
      <c r="F330" s="103">
        <f>VLOOKUP($C330,'2022-23 School Level AAFTE'!$C:$I,7,FALSE)</f>
        <v>293.74</v>
      </c>
      <c r="G330" s="106">
        <f>IFERROR(IF(E330= "yes",VLOOKUP(C330,Summary!$B:$I,5,0),0),0)</f>
        <v>0</v>
      </c>
      <c r="H330" s="104">
        <f t="shared" si="71"/>
        <v>293.74</v>
      </c>
      <c r="I330" s="168">
        <f>VLOOKUP($A330,'2023-24 Salary &amp; Benefits'!$A:$I,3,FALSE)</f>
        <v>1</v>
      </c>
      <c r="J330" s="168">
        <f>VLOOKUP($A330,'2023-24 Salary &amp; Benefits'!$A:$I,4,FALSE)</f>
        <v>1</v>
      </c>
      <c r="K330" s="155">
        <f t="shared" si="64"/>
        <v>293.74</v>
      </c>
      <c r="L330" s="154">
        <f t="shared" si="65"/>
        <v>0.86199999999999999</v>
      </c>
      <c r="M330" s="156">
        <f>'2023-24 Salary &amp; Benefits'!$E$6</f>
        <v>72728</v>
      </c>
      <c r="N330" s="156">
        <f>'2023-24 Salary &amp; Benefits'!$F$6</f>
        <v>75419</v>
      </c>
      <c r="O330" s="9">
        <f t="shared" si="66"/>
        <v>62691.54</v>
      </c>
      <c r="P330" s="9">
        <f t="shared" si="67"/>
        <v>2319.6399999999994</v>
      </c>
      <c r="Q330" s="9">
        <f>'2023-24 Salary &amp; Benefits'!G$6</f>
        <v>13464</v>
      </c>
      <c r="R330" s="157">
        <f>'2023-24 Salary &amp; Benefits'!H$6</f>
        <v>0.1797</v>
      </c>
      <c r="S330" s="157">
        <f>'2023-24 Salary &amp; Benefits'!I$6</f>
        <v>0.17330000000000001</v>
      </c>
      <c r="T330" s="9">
        <f t="shared" si="68"/>
        <v>23273.63</v>
      </c>
      <c r="U330" s="9">
        <f t="shared" si="69"/>
        <v>1083.52</v>
      </c>
      <c r="V330" s="9">
        <f t="shared" si="70"/>
        <v>187.77</v>
      </c>
      <c r="W330" s="9">
        <f t="shared" ref="W330:W393" si="73">SUM(U330:V330)</f>
        <v>1271.29</v>
      </c>
      <c r="X330" s="22">
        <f t="shared" si="72"/>
        <v>89556.099999999991</v>
      </c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s="21" customFormat="1">
      <c r="A331" s="83" t="s">
        <v>2489</v>
      </c>
      <c r="B331" s="95" t="s">
        <v>1871</v>
      </c>
      <c r="C331" s="96">
        <v>2814</v>
      </c>
      <c r="D331" s="95" t="s">
        <v>848</v>
      </c>
      <c r="E331" s="116" t="str">
        <f>VLOOKUP($C331,'2022-23 School Level AAFTE'!$C:$X,8,FALSE)</f>
        <v>Yes</v>
      </c>
      <c r="F331" s="103">
        <f>VLOOKUP($C331,'2022-23 School Level AAFTE'!$C:$I,7,FALSE)</f>
        <v>544.14</v>
      </c>
      <c r="G331" s="106">
        <f>IFERROR(IF(E331= "yes",VLOOKUP(C331,Summary!$B:$I,5,0),0),0)</f>
        <v>0</v>
      </c>
      <c r="H331" s="104">
        <f t="shared" si="71"/>
        <v>544.14</v>
      </c>
      <c r="I331" s="168">
        <f>VLOOKUP($A331,'2023-24 Salary &amp; Benefits'!$A:$I,3,FALSE)</f>
        <v>1</v>
      </c>
      <c r="J331" s="168">
        <f>VLOOKUP($A331,'2023-24 Salary &amp; Benefits'!$A:$I,4,FALSE)</f>
        <v>1</v>
      </c>
      <c r="K331" s="155">
        <f t="shared" ref="K331:K394" si="74">IF(G331&gt;0,G331,H331)</f>
        <v>544.14</v>
      </c>
      <c r="L331" s="154">
        <f t="shared" ref="L331:L394" si="75">ROUND((($K331*1.1*36)/15)/900,3)</f>
        <v>1.5960000000000001</v>
      </c>
      <c r="M331" s="156">
        <f>'2023-24 Salary &amp; Benefits'!$E$6</f>
        <v>72728</v>
      </c>
      <c r="N331" s="156">
        <f>'2023-24 Salary &amp; Benefits'!$F$6</f>
        <v>75419</v>
      </c>
      <c r="O331" s="9">
        <f t="shared" ref="O331:O394" si="76">ROUND($I331*$M331*$L331,2)</f>
        <v>116073.89</v>
      </c>
      <c r="P331" s="9">
        <f t="shared" ref="P331:P394" si="77">ROUND($J331*$N331*$L331,2)-O331</f>
        <v>4294.8300000000017</v>
      </c>
      <c r="Q331" s="9">
        <f>'2023-24 Salary &amp; Benefits'!G$6</f>
        <v>13464</v>
      </c>
      <c r="R331" s="157">
        <f>'2023-24 Salary &amp; Benefits'!H$6</f>
        <v>0.1797</v>
      </c>
      <c r="S331" s="157">
        <f>'2023-24 Salary &amp; Benefits'!I$6</f>
        <v>0.17330000000000001</v>
      </c>
      <c r="T331" s="9">
        <f t="shared" ref="T331:T394" si="78">ROUND(O331*R331+P331*S331+L331*Q331,2)</f>
        <v>43091.32</v>
      </c>
      <c r="U331" s="9">
        <f t="shared" ref="U331:U394" si="79">ROUND((($N331*$J331*$L331)/180)*3,2)</f>
        <v>2006.15</v>
      </c>
      <c r="V331" s="9">
        <f t="shared" ref="V331:V394" si="80">ROUND(U331*S331,2)</f>
        <v>347.67</v>
      </c>
      <c r="W331" s="9">
        <f t="shared" si="73"/>
        <v>2353.8200000000002</v>
      </c>
      <c r="X331" s="22">
        <f t="shared" si="72"/>
        <v>165813.85999999999</v>
      </c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s="21" customFormat="1">
      <c r="A332" s="83" t="s">
        <v>2489</v>
      </c>
      <c r="B332" s="95" t="s">
        <v>1871</v>
      </c>
      <c r="C332" s="96">
        <v>1769</v>
      </c>
      <c r="D332" s="95" t="s">
        <v>1872</v>
      </c>
      <c r="E332" s="116" t="str">
        <f>VLOOKUP($C332,'2022-23 School Level AAFTE'!$C:$X,8,FALSE)</f>
        <v>Yes</v>
      </c>
      <c r="F332" s="103">
        <f>VLOOKUP($C332,'2022-23 School Level AAFTE'!$C:$I,7,FALSE)</f>
        <v>114.99</v>
      </c>
      <c r="G332" s="106">
        <f>IFERROR(IF(E332= "yes",VLOOKUP(C332,Summary!$B:$I,5,0),0),0)</f>
        <v>0</v>
      </c>
      <c r="H332" s="104">
        <f t="shared" si="71"/>
        <v>114.99</v>
      </c>
      <c r="I332" s="168">
        <f>VLOOKUP($A332,'2023-24 Salary &amp; Benefits'!$A:$I,3,FALSE)</f>
        <v>1</v>
      </c>
      <c r="J332" s="168">
        <f>VLOOKUP($A332,'2023-24 Salary &amp; Benefits'!$A:$I,4,FALSE)</f>
        <v>1</v>
      </c>
      <c r="K332" s="155">
        <f t="shared" si="74"/>
        <v>114.99</v>
      </c>
      <c r="L332" s="154">
        <f t="shared" si="75"/>
        <v>0.33700000000000002</v>
      </c>
      <c r="M332" s="156">
        <f>'2023-24 Salary &amp; Benefits'!$E$6</f>
        <v>72728</v>
      </c>
      <c r="N332" s="156">
        <f>'2023-24 Salary &amp; Benefits'!$F$6</f>
        <v>75419</v>
      </c>
      <c r="O332" s="9">
        <f t="shared" si="76"/>
        <v>24509.34</v>
      </c>
      <c r="P332" s="9">
        <f t="shared" si="77"/>
        <v>906.86000000000058</v>
      </c>
      <c r="Q332" s="9">
        <f>'2023-24 Salary &amp; Benefits'!G$6</f>
        <v>13464</v>
      </c>
      <c r="R332" s="157">
        <f>'2023-24 Salary &amp; Benefits'!H$6</f>
        <v>0.1797</v>
      </c>
      <c r="S332" s="157">
        <f>'2023-24 Salary &amp; Benefits'!I$6</f>
        <v>0.17330000000000001</v>
      </c>
      <c r="T332" s="9">
        <f t="shared" si="78"/>
        <v>9098.86</v>
      </c>
      <c r="U332" s="9">
        <f t="shared" si="79"/>
        <v>423.6</v>
      </c>
      <c r="V332" s="9">
        <f t="shared" si="80"/>
        <v>73.41</v>
      </c>
      <c r="W332" s="9">
        <f t="shared" si="73"/>
        <v>497.01</v>
      </c>
      <c r="X332" s="22">
        <f t="shared" si="72"/>
        <v>35012.07</v>
      </c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s="21" customFormat="1">
      <c r="A333" s="83" t="s">
        <v>2489</v>
      </c>
      <c r="B333" s="95" t="s">
        <v>1871</v>
      </c>
      <c r="C333" s="96">
        <v>5269</v>
      </c>
      <c r="D333" s="95" t="s">
        <v>1879</v>
      </c>
      <c r="E333" s="116" t="str">
        <f>VLOOKUP($C333,'2022-23 School Level AAFTE'!$C:$X,8,FALSE)</f>
        <v>Yes</v>
      </c>
      <c r="F333" s="103">
        <f>VLOOKUP($C333,'2022-23 School Level AAFTE'!$C:$I,7,FALSE)</f>
        <v>590.41999999999996</v>
      </c>
      <c r="G333" s="106">
        <f>IFERROR(IF(E333= "yes",VLOOKUP(C333,Summary!$B:$I,5,0),0),0)</f>
        <v>0</v>
      </c>
      <c r="H333" s="104">
        <f t="shared" si="71"/>
        <v>590.41999999999996</v>
      </c>
      <c r="I333" s="168">
        <f>VLOOKUP($A333,'2023-24 Salary &amp; Benefits'!$A:$I,3,FALSE)</f>
        <v>1</v>
      </c>
      <c r="J333" s="168">
        <f>VLOOKUP($A333,'2023-24 Salary &amp; Benefits'!$A:$I,4,FALSE)</f>
        <v>1</v>
      </c>
      <c r="K333" s="155">
        <f t="shared" si="74"/>
        <v>590.41999999999996</v>
      </c>
      <c r="L333" s="154">
        <f t="shared" si="75"/>
        <v>1.732</v>
      </c>
      <c r="M333" s="156">
        <f>'2023-24 Salary &amp; Benefits'!$E$6</f>
        <v>72728</v>
      </c>
      <c r="N333" s="156">
        <f>'2023-24 Salary &amp; Benefits'!$F$6</f>
        <v>75419</v>
      </c>
      <c r="O333" s="9">
        <f t="shared" si="76"/>
        <v>125964.9</v>
      </c>
      <c r="P333" s="9">
        <f t="shared" si="77"/>
        <v>4660.8100000000122</v>
      </c>
      <c r="Q333" s="9">
        <f>'2023-24 Salary &amp; Benefits'!G$6</f>
        <v>13464</v>
      </c>
      <c r="R333" s="157">
        <f>'2023-24 Salary &amp; Benefits'!H$6</f>
        <v>0.1797</v>
      </c>
      <c r="S333" s="157">
        <f>'2023-24 Salary &amp; Benefits'!I$6</f>
        <v>0.17330000000000001</v>
      </c>
      <c r="T333" s="9">
        <f t="shared" si="78"/>
        <v>46763.26</v>
      </c>
      <c r="U333" s="9">
        <f t="shared" si="79"/>
        <v>2177.1</v>
      </c>
      <c r="V333" s="9">
        <f t="shared" si="80"/>
        <v>377.29</v>
      </c>
      <c r="W333" s="9">
        <f t="shared" si="73"/>
        <v>2554.39</v>
      </c>
      <c r="X333" s="22">
        <f t="shared" si="72"/>
        <v>179943.36000000004</v>
      </c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s="21" customFormat="1">
      <c r="A334" s="83" t="s">
        <v>2489</v>
      </c>
      <c r="B334" s="95" t="s">
        <v>1871</v>
      </c>
      <c r="C334" s="96">
        <v>3309</v>
      </c>
      <c r="D334" s="95" t="s">
        <v>1875</v>
      </c>
      <c r="E334" s="116" t="str">
        <f>VLOOKUP($C334,'2022-23 School Level AAFTE'!$C:$X,8,FALSE)</f>
        <v>No</v>
      </c>
      <c r="F334" s="103">
        <f>VLOOKUP($C334,'2022-23 School Level AAFTE'!$C:$I,7,FALSE)</f>
        <v>541.16999999999996</v>
      </c>
      <c r="G334" s="106">
        <f>IFERROR(IF(E334= "yes",VLOOKUP(C334,Summary!$B:$I,5,0),0),0)</f>
        <v>0</v>
      </c>
      <c r="H334" s="104">
        <f t="shared" si="71"/>
        <v>0</v>
      </c>
      <c r="I334" s="168">
        <f>VLOOKUP($A334,'2023-24 Salary &amp; Benefits'!$A:$I,3,FALSE)</f>
        <v>1</v>
      </c>
      <c r="J334" s="168">
        <f>VLOOKUP($A334,'2023-24 Salary &amp; Benefits'!$A:$I,4,FALSE)</f>
        <v>1</v>
      </c>
      <c r="K334" s="155">
        <f t="shared" si="74"/>
        <v>0</v>
      </c>
      <c r="L334" s="154">
        <f t="shared" si="75"/>
        <v>0</v>
      </c>
      <c r="M334" s="156">
        <f>'2023-24 Salary &amp; Benefits'!$E$6</f>
        <v>72728</v>
      </c>
      <c r="N334" s="156">
        <f>'2023-24 Salary &amp; Benefits'!$F$6</f>
        <v>75419</v>
      </c>
      <c r="O334" s="9">
        <f t="shared" si="76"/>
        <v>0</v>
      </c>
      <c r="P334" s="9">
        <f t="shared" si="77"/>
        <v>0</v>
      </c>
      <c r="Q334" s="9">
        <f>'2023-24 Salary &amp; Benefits'!G$6</f>
        <v>13464</v>
      </c>
      <c r="R334" s="157">
        <f>'2023-24 Salary &amp; Benefits'!H$6</f>
        <v>0.1797</v>
      </c>
      <c r="S334" s="157">
        <f>'2023-24 Salary &amp; Benefits'!I$6</f>
        <v>0.17330000000000001</v>
      </c>
      <c r="T334" s="9">
        <f t="shared" si="78"/>
        <v>0</v>
      </c>
      <c r="U334" s="9">
        <f t="shared" si="79"/>
        <v>0</v>
      </c>
      <c r="V334" s="9">
        <f t="shared" si="80"/>
        <v>0</v>
      </c>
      <c r="W334" s="9">
        <f t="shared" si="73"/>
        <v>0</v>
      </c>
      <c r="X334" s="22">
        <f t="shared" si="72"/>
        <v>0</v>
      </c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s="21" customFormat="1">
      <c r="A335" s="83" t="s">
        <v>2499</v>
      </c>
      <c r="B335" s="95" t="s">
        <v>1921</v>
      </c>
      <c r="C335" s="96">
        <v>5523</v>
      </c>
      <c r="D335" s="95" t="s">
        <v>3102</v>
      </c>
      <c r="E335" s="116" t="str">
        <f>VLOOKUP($C335,'2022-23 School Level AAFTE'!$C:$X,8,FALSE)</f>
        <v>Yes</v>
      </c>
      <c r="F335" s="103">
        <f>VLOOKUP($C335,'2022-23 School Level AAFTE'!$C:$I,7,FALSE)</f>
        <v>19</v>
      </c>
      <c r="G335" s="106">
        <f>IFERROR(IF(E335= "yes",VLOOKUP(C335,Summary!$B:$I,5,0),0),0)</f>
        <v>0</v>
      </c>
      <c r="H335" s="104">
        <f t="shared" si="71"/>
        <v>19</v>
      </c>
      <c r="I335" s="168">
        <f>VLOOKUP($A335,'2023-24 Salary &amp; Benefits'!$A:$I,3,FALSE)</f>
        <v>1</v>
      </c>
      <c r="J335" s="168">
        <f>VLOOKUP($A335,'2023-24 Salary &amp; Benefits'!$A:$I,4,FALSE)</f>
        <v>1</v>
      </c>
      <c r="K335" s="155">
        <f t="shared" si="74"/>
        <v>19</v>
      </c>
      <c r="L335" s="154">
        <f t="shared" si="75"/>
        <v>5.6000000000000001E-2</v>
      </c>
      <c r="M335" s="156">
        <f>'2023-24 Salary &amp; Benefits'!$E$6</f>
        <v>72728</v>
      </c>
      <c r="N335" s="156">
        <f>'2023-24 Salary &amp; Benefits'!$F$6</f>
        <v>75419</v>
      </c>
      <c r="O335" s="9">
        <f t="shared" si="76"/>
        <v>4072.77</v>
      </c>
      <c r="P335" s="9">
        <f t="shared" si="77"/>
        <v>150.69000000000005</v>
      </c>
      <c r="Q335" s="9">
        <f>'2023-24 Salary &amp; Benefits'!G$6</f>
        <v>13464</v>
      </c>
      <c r="R335" s="157">
        <f>'2023-24 Salary &amp; Benefits'!H$6</f>
        <v>0.1797</v>
      </c>
      <c r="S335" s="157">
        <f>'2023-24 Salary &amp; Benefits'!I$6</f>
        <v>0.17330000000000001</v>
      </c>
      <c r="T335" s="9">
        <f t="shared" si="78"/>
        <v>1511.98</v>
      </c>
      <c r="U335" s="9">
        <f t="shared" si="79"/>
        <v>70.39</v>
      </c>
      <c r="V335" s="9">
        <f t="shared" si="80"/>
        <v>12.2</v>
      </c>
      <c r="W335" s="9">
        <f t="shared" si="73"/>
        <v>82.59</v>
      </c>
      <c r="X335" s="22">
        <f t="shared" si="72"/>
        <v>5818.0300000000007</v>
      </c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21" customFormat="1">
      <c r="A336" s="83" t="s">
        <v>2499</v>
      </c>
      <c r="B336" s="95" t="s">
        <v>1921</v>
      </c>
      <c r="C336" s="96">
        <v>2664</v>
      </c>
      <c r="D336" s="95" t="s">
        <v>1923</v>
      </c>
      <c r="E336" s="116" t="str">
        <f>VLOOKUP($C336,'2022-23 School Level AAFTE'!$C:$X,8,FALSE)</f>
        <v>Yes</v>
      </c>
      <c r="F336" s="103">
        <f>VLOOKUP($C336,'2022-23 School Level AAFTE'!$C:$I,7,FALSE)</f>
        <v>328.23</v>
      </c>
      <c r="G336" s="106">
        <f>IFERROR(IF(E336= "yes",VLOOKUP(C336,Summary!$B:$I,5,0),0),0)</f>
        <v>0</v>
      </c>
      <c r="H336" s="104">
        <f t="shared" si="71"/>
        <v>328.23</v>
      </c>
      <c r="I336" s="168">
        <f>VLOOKUP($A336,'2023-24 Salary &amp; Benefits'!$A:$I,3,FALSE)</f>
        <v>1</v>
      </c>
      <c r="J336" s="168">
        <f>VLOOKUP($A336,'2023-24 Salary &amp; Benefits'!$A:$I,4,FALSE)</f>
        <v>1</v>
      </c>
      <c r="K336" s="155">
        <f t="shared" si="74"/>
        <v>328.23</v>
      </c>
      <c r="L336" s="154">
        <f t="shared" si="75"/>
        <v>0.96299999999999997</v>
      </c>
      <c r="M336" s="156">
        <f>'2023-24 Salary &amp; Benefits'!$E$6</f>
        <v>72728</v>
      </c>
      <c r="N336" s="156">
        <f>'2023-24 Salary &amp; Benefits'!$F$6</f>
        <v>75419</v>
      </c>
      <c r="O336" s="9">
        <f t="shared" si="76"/>
        <v>70037.06</v>
      </c>
      <c r="P336" s="9">
        <f t="shared" si="77"/>
        <v>2591.4400000000023</v>
      </c>
      <c r="Q336" s="9">
        <f>'2023-24 Salary &amp; Benefits'!G$6</f>
        <v>13464</v>
      </c>
      <c r="R336" s="157">
        <f>'2023-24 Salary &amp; Benefits'!H$6</f>
        <v>0.1797</v>
      </c>
      <c r="S336" s="157">
        <f>'2023-24 Salary &amp; Benefits'!I$6</f>
        <v>0.17330000000000001</v>
      </c>
      <c r="T336" s="9">
        <f t="shared" si="78"/>
        <v>26000.59</v>
      </c>
      <c r="U336" s="9">
        <f t="shared" si="79"/>
        <v>1210.47</v>
      </c>
      <c r="V336" s="9">
        <f t="shared" si="80"/>
        <v>209.77</v>
      </c>
      <c r="W336" s="9">
        <f t="shared" si="73"/>
        <v>1420.24</v>
      </c>
      <c r="X336" s="22">
        <f t="shared" si="72"/>
        <v>100049.33</v>
      </c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</row>
    <row r="337" spans="1:159" s="21" customFormat="1">
      <c r="A337" s="83" t="s">
        <v>2499</v>
      </c>
      <c r="B337" s="95" t="s">
        <v>1921</v>
      </c>
      <c r="C337" s="96">
        <v>2404</v>
      </c>
      <c r="D337" s="95" t="s">
        <v>1922</v>
      </c>
      <c r="E337" s="116" t="str">
        <f>VLOOKUP($C337,'2022-23 School Level AAFTE'!$C:$X,8,FALSE)</f>
        <v>Yes</v>
      </c>
      <c r="F337" s="103">
        <f>VLOOKUP($C337,'2022-23 School Level AAFTE'!$C:$I,7,FALSE)</f>
        <v>312.45</v>
      </c>
      <c r="G337" s="106">
        <f>IFERROR(IF(E337= "yes",VLOOKUP(C337,Summary!$B:$I,5,0),0),0)</f>
        <v>0</v>
      </c>
      <c r="H337" s="104">
        <f t="shared" si="71"/>
        <v>312.45</v>
      </c>
      <c r="I337" s="168">
        <f>VLOOKUP($A337,'2023-24 Salary &amp; Benefits'!$A:$I,3,FALSE)</f>
        <v>1</v>
      </c>
      <c r="J337" s="168">
        <f>VLOOKUP($A337,'2023-24 Salary &amp; Benefits'!$A:$I,4,FALSE)</f>
        <v>1</v>
      </c>
      <c r="K337" s="155">
        <f t="shared" si="74"/>
        <v>312.45</v>
      </c>
      <c r="L337" s="154">
        <f t="shared" si="75"/>
        <v>0.91700000000000004</v>
      </c>
      <c r="M337" s="156">
        <f>'2023-24 Salary &amp; Benefits'!$E$6</f>
        <v>72728</v>
      </c>
      <c r="N337" s="156">
        <f>'2023-24 Salary &amp; Benefits'!$F$6</f>
        <v>75419</v>
      </c>
      <c r="O337" s="9">
        <f t="shared" si="76"/>
        <v>66691.58</v>
      </c>
      <c r="P337" s="9">
        <f t="shared" si="77"/>
        <v>2467.6399999999994</v>
      </c>
      <c r="Q337" s="9">
        <f>'2023-24 Salary &amp; Benefits'!G$6</f>
        <v>13464</v>
      </c>
      <c r="R337" s="157">
        <f>'2023-24 Salary &amp; Benefits'!H$6</f>
        <v>0.1797</v>
      </c>
      <c r="S337" s="157">
        <f>'2023-24 Salary &amp; Benefits'!I$6</f>
        <v>0.17330000000000001</v>
      </c>
      <c r="T337" s="9">
        <f t="shared" si="78"/>
        <v>24758.61</v>
      </c>
      <c r="U337" s="9">
        <f t="shared" si="79"/>
        <v>1152.6500000000001</v>
      </c>
      <c r="V337" s="9">
        <f t="shared" si="80"/>
        <v>199.75</v>
      </c>
      <c r="W337" s="9">
        <f t="shared" si="73"/>
        <v>1352.4</v>
      </c>
      <c r="X337" s="22">
        <f t="shared" si="72"/>
        <v>95270.23</v>
      </c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</row>
    <row r="338" spans="1:159" s="21" customFormat="1">
      <c r="A338" s="83" t="s">
        <v>2499</v>
      </c>
      <c r="B338" s="95" t="s">
        <v>1921</v>
      </c>
      <c r="C338" s="96">
        <v>1763</v>
      </c>
      <c r="D338" s="95" t="s">
        <v>3177</v>
      </c>
      <c r="E338" s="116" t="str">
        <f>VLOOKUP($C338,'2022-23 School Level AAFTE'!$C:$X,8,FALSE)</f>
        <v>Yes</v>
      </c>
      <c r="F338" s="103">
        <f>VLOOKUP($C338,'2022-23 School Level AAFTE'!$C:$I,7,FALSE)</f>
        <v>117.19</v>
      </c>
      <c r="G338" s="106">
        <f>IFERROR(IF(E338= "yes",VLOOKUP(C338,Summary!$B:$I,5,0),0),0)</f>
        <v>0</v>
      </c>
      <c r="H338" s="104">
        <f t="shared" si="71"/>
        <v>117.19</v>
      </c>
      <c r="I338" s="168">
        <f>VLOOKUP($A338,'2023-24 Salary &amp; Benefits'!$A:$I,3,FALSE)</f>
        <v>1</v>
      </c>
      <c r="J338" s="168">
        <f>VLOOKUP($A338,'2023-24 Salary &amp; Benefits'!$A:$I,4,FALSE)</f>
        <v>1</v>
      </c>
      <c r="K338" s="155">
        <f t="shared" si="74"/>
        <v>117.19</v>
      </c>
      <c r="L338" s="154">
        <f t="shared" si="75"/>
        <v>0.34399999999999997</v>
      </c>
      <c r="M338" s="156">
        <f>'2023-24 Salary &amp; Benefits'!$E$6</f>
        <v>72728</v>
      </c>
      <c r="N338" s="156">
        <f>'2023-24 Salary &amp; Benefits'!$F$6</f>
        <v>75419</v>
      </c>
      <c r="O338" s="9">
        <f t="shared" si="76"/>
        <v>25018.43</v>
      </c>
      <c r="P338" s="9">
        <f t="shared" si="77"/>
        <v>925.70999999999913</v>
      </c>
      <c r="Q338" s="9">
        <f>'2023-24 Salary &amp; Benefits'!G$6</f>
        <v>13464</v>
      </c>
      <c r="R338" s="157">
        <f>'2023-24 Salary &amp; Benefits'!H$6</f>
        <v>0.1797</v>
      </c>
      <c r="S338" s="157">
        <f>'2023-24 Salary &amp; Benefits'!I$6</f>
        <v>0.17330000000000001</v>
      </c>
      <c r="T338" s="9">
        <f t="shared" si="78"/>
        <v>9287.85</v>
      </c>
      <c r="U338" s="9">
        <f t="shared" si="79"/>
        <v>432.4</v>
      </c>
      <c r="V338" s="9">
        <f t="shared" si="80"/>
        <v>74.930000000000007</v>
      </c>
      <c r="W338" s="9">
        <f t="shared" si="73"/>
        <v>507.33</v>
      </c>
      <c r="X338" s="22">
        <f t="shared" si="72"/>
        <v>35739.32</v>
      </c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s="21" customFormat="1">
      <c r="A339" s="83" t="s">
        <v>2762</v>
      </c>
      <c r="B339" s="95" t="s">
        <v>3274</v>
      </c>
      <c r="C339" s="96">
        <v>5549</v>
      </c>
      <c r="D339" s="95" t="s">
        <v>1317</v>
      </c>
      <c r="E339" s="116" t="str">
        <f>VLOOKUP($C339,'2022-23 School Level AAFTE'!$C:$X,8,FALSE)</f>
        <v>Yes</v>
      </c>
      <c r="F339" s="103">
        <f>VLOOKUP($C339,'2022-23 School Level AAFTE'!$C:$I,7,FALSE)</f>
        <v>593.22</v>
      </c>
      <c r="G339" s="106">
        <f>IFERROR(IF(E339= "yes",VLOOKUP(C339,Summary!$B:$I,5,0),0),0)</f>
        <v>0</v>
      </c>
      <c r="H339" s="104">
        <f t="shared" si="71"/>
        <v>593.22</v>
      </c>
      <c r="I339" s="168">
        <f>VLOOKUP($A339,'2023-24 Salary &amp; Benefits'!$A:$I,3,FALSE)</f>
        <v>1.1200000000000001</v>
      </c>
      <c r="J339" s="168">
        <f>VLOOKUP($A339,'2023-24 Salary &amp; Benefits'!$A:$I,4,FALSE)</f>
        <v>1.1200000000000001</v>
      </c>
      <c r="K339" s="155">
        <f t="shared" si="74"/>
        <v>593.22</v>
      </c>
      <c r="L339" s="154">
        <f t="shared" si="75"/>
        <v>1.74</v>
      </c>
      <c r="M339" s="156">
        <f>'2023-24 Salary &amp; Benefits'!$E$6</f>
        <v>72728</v>
      </c>
      <c r="N339" s="156">
        <f>'2023-24 Salary &amp; Benefits'!$F$6</f>
        <v>75419</v>
      </c>
      <c r="O339" s="9">
        <f t="shared" si="76"/>
        <v>141732.32999999999</v>
      </c>
      <c r="P339" s="9">
        <f t="shared" si="77"/>
        <v>5244.2200000000012</v>
      </c>
      <c r="Q339" s="9">
        <f>'2023-24 Salary &amp; Benefits'!G$6</f>
        <v>13464</v>
      </c>
      <c r="R339" s="157">
        <f>'2023-24 Salary &amp; Benefits'!H$6</f>
        <v>0.1797</v>
      </c>
      <c r="S339" s="157">
        <f>'2023-24 Salary &amp; Benefits'!I$6</f>
        <v>0.17330000000000001</v>
      </c>
      <c r="T339" s="9">
        <f t="shared" si="78"/>
        <v>49805.48</v>
      </c>
      <c r="U339" s="9">
        <f t="shared" si="79"/>
        <v>2449.61</v>
      </c>
      <c r="V339" s="9">
        <f t="shared" si="80"/>
        <v>424.52</v>
      </c>
      <c r="W339" s="9">
        <f t="shared" si="73"/>
        <v>2874.13</v>
      </c>
      <c r="X339" s="22">
        <f t="shared" si="72"/>
        <v>199656.16</v>
      </c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s="21" customFormat="1">
      <c r="A340" s="83" t="s">
        <v>2341</v>
      </c>
      <c r="B340" s="95" t="s">
        <v>537</v>
      </c>
      <c r="C340" s="96">
        <v>4552</v>
      </c>
      <c r="D340" s="95" t="s">
        <v>540</v>
      </c>
      <c r="E340" s="116" t="str">
        <f>VLOOKUP($C340,'2022-23 School Level AAFTE'!$C:$X,8,FALSE)</f>
        <v>Yes</v>
      </c>
      <c r="F340" s="103">
        <f>VLOOKUP($C340,'2022-23 School Level AAFTE'!$C:$I,7,FALSE)</f>
        <v>173.33</v>
      </c>
      <c r="G340" s="106">
        <f>IFERROR(IF(E340= "yes",VLOOKUP(C340,Summary!$B:$I,5,0),0),0)</f>
        <v>0</v>
      </c>
      <c r="H340" s="105">
        <f t="shared" si="71"/>
        <v>173.33</v>
      </c>
      <c r="I340" s="168">
        <f>VLOOKUP($A340,'2023-24 Salary &amp; Benefits'!$A:$I,3,FALSE)</f>
        <v>1.1200000000000001</v>
      </c>
      <c r="J340" s="168">
        <f>VLOOKUP($A340,'2023-24 Salary &amp; Benefits'!$A:$I,4,FALSE)</f>
        <v>1.1200000000000001</v>
      </c>
      <c r="K340" s="155">
        <f t="shared" si="74"/>
        <v>173.33</v>
      </c>
      <c r="L340" s="154">
        <f t="shared" si="75"/>
        <v>0.50800000000000001</v>
      </c>
      <c r="M340" s="156">
        <f>'2023-24 Salary &amp; Benefits'!$E$6</f>
        <v>72728</v>
      </c>
      <c r="N340" s="156">
        <f>'2023-24 Salary &amp; Benefits'!$F$6</f>
        <v>75419</v>
      </c>
      <c r="O340" s="9">
        <f t="shared" si="76"/>
        <v>41379.32</v>
      </c>
      <c r="P340" s="9">
        <f t="shared" si="77"/>
        <v>1531.0699999999997</v>
      </c>
      <c r="Q340" s="9">
        <f>'2023-24 Salary &amp; Benefits'!G$6</f>
        <v>13464</v>
      </c>
      <c r="R340" s="157">
        <f>'2023-24 Salary &amp; Benefits'!H$6</f>
        <v>0.1797</v>
      </c>
      <c r="S340" s="157">
        <f>'2023-24 Salary &amp; Benefits'!I$6</f>
        <v>0.17330000000000001</v>
      </c>
      <c r="T340" s="9">
        <f t="shared" si="78"/>
        <v>14540.91</v>
      </c>
      <c r="U340" s="9">
        <f t="shared" si="79"/>
        <v>715.17</v>
      </c>
      <c r="V340" s="9">
        <f t="shared" si="80"/>
        <v>123.94</v>
      </c>
      <c r="W340" s="9">
        <f t="shared" si="73"/>
        <v>839.1099999999999</v>
      </c>
      <c r="X340" s="22">
        <f t="shared" si="72"/>
        <v>58290.409999999996</v>
      </c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21" customFormat="1">
      <c r="A341" s="83" t="s">
        <v>2341</v>
      </c>
      <c r="B341" s="95" t="s">
        <v>537</v>
      </c>
      <c r="C341" s="96">
        <v>2697</v>
      </c>
      <c r="D341" s="95" t="s">
        <v>539</v>
      </c>
      <c r="E341" s="116" t="str">
        <f>VLOOKUP($C341,'2022-23 School Level AAFTE'!$C:$X,8,FALSE)</f>
        <v>Yes</v>
      </c>
      <c r="F341" s="103">
        <f>VLOOKUP($C341,'2022-23 School Level AAFTE'!$C:$I,7,FALSE)</f>
        <v>210.66</v>
      </c>
      <c r="G341" s="106">
        <f>IFERROR(IF(E341= "yes",VLOOKUP(C341,Summary!$B:$I,5,0),0),0)</f>
        <v>0</v>
      </c>
      <c r="H341" s="104">
        <f t="shared" si="71"/>
        <v>210.66</v>
      </c>
      <c r="I341" s="168">
        <f>VLOOKUP($A341,'2023-24 Salary &amp; Benefits'!$A:$I,3,FALSE)</f>
        <v>1.1200000000000001</v>
      </c>
      <c r="J341" s="168">
        <f>VLOOKUP($A341,'2023-24 Salary &amp; Benefits'!$A:$I,4,FALSE)</f>
        <v>1.1200000000000001</v>
      </c>
      <c r="K341" s="155">
        <f t="shared" si="74"/>
        <v>210.66</v>
      </c>
      <c r="L341" s="154">
        <f t="shared" si="75"/>
        <v>0.61799999999999999</v>
      </c>
      <c r="M341" s="156">
        <f>'2023-24 Salary &amp; Benefits'!$E$6</f>
        <v>72728</v>
      </c>
      <c r="N341" s="156">
        <f>'2023-24 Salary &amp; Benefits'!$F$6</f>
        <v>75419</v>
      </c>
      <c r="O341" s="9">
        <f t="shared" si="76"/>
        <v>50339.41</v>
      </c>
      <c r="P341" s="9">
        <f t="shared" si="77"/>
        <v>1862.6099999999933</v>
      </c>
      <c r="Q341" s="9">
        <f>'2023-24 Salary &amp; Benefits'!G$6</f>
        <v>13464</v>
      </c>
      <c r="R341" s="157">
        <f>'2023-24 Salary &amp; Benefits'!H$6</f>
        <v>0.1797</v>
      </c>
      <c r="S341" s="157">
        <f>'2023-24 Salary &amp; Benefits'!I$6</f>
        <v>0.17330000000000001</v>
      </c>
      <c r="T341" s="9">
        <f t="shared" si="78"/>
        <v>17689.53</v>
      </c>
      <c r="U341" s="9">
        <f t="shared" si="79"/>
        <v>870.03</v>
      </c>
      <c r="V341" s="9">
        <f t="shared" si="80"/>
        <v>150.78</v>
      </c>
      <c r="W341" s="9">
        <f t="shared" si="73"/>
        <v>1020.81</v>
      </c>
      <c r="X341" s="22">
        <f t="shared" si="72"/>
        <v>70912.359999999986</v>
      </c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</row>
    <row r="342" spans="1:159" s="21" customFormat="1">
      <c r="A342" s="83" t="s">
        <v>2341</v>
      </c>
      <c r="B342" s="95" t="s">
        <v>537</v>
      </c>
      <c r="C342" s="96">
        <v>3275</v>
      </c>
      <c r="D342" s="95" t="s">
        <v>3178</v>
      </c>
      <c r="E342" s="116" t="str">
        <f>VLOOKUP($C342,'2022-23 School Level AAFTE'!$C:$X,8,FALSE)</f>
        <v>No</v>
      </c>
      <c r="F342" s="103">
        <f>VLOOKUP($C342,'2022-23 School Level AAFTE'!$C:$I,7,FALSE)</f>
        <v>245.17</v>
      </c>
      <c r="G342" s="106">
        <f>IFERROR(IF(E342= "yes",VLOOKUP(C342,Summary!$B:$I,5,0),0),0)</f>
        <v>0</v>
      </c>
      <c r="H342" s="105">
        <f t="shared" si="71"/>
        <v>0</v>
      </c>
      <c r="I342" s="168">
        <f>VLOOKUP($A342,'2023-24 Salary &amp; Benefits'!$A:$I,3,FALSE)</f>
        <v>1.1200000000000001</v>
      </c>
      <c r="J342" s="168">
        <f>VLOOKUP($A342,'2023-24 Salary &amp; Benefits'!$A:$I,4,FALSE)</f>
        <v>1.1200000000000001</v>
      </c>
      <c r="K342" s="155">
        <f t="shared" si="74"/>
        <v>0</v>
      </c>
      <c r="L342" s="154">
        <f t="shared" si="75"/>
        <v>0</v>
      </c>
      <c r="M342" s="156">
        <f>'2023-24 Salary &amp; Benefits'!$E$6</f>
        <v>72728</v>
      </c>
      <c r="N342" s="156">
        <f>'2023-24 Salary &amp; Benefits'!$F$6</f>
        <v>75419</v>
      </c>
      <c r="O342" s="9">
        <f t="shared" si="76"/>
        <v>0</v>
      </c>
      <c r="P342" s="9">
        <f t="shared" si="77"/>
        <v>0</v>
      </c>
      <c r="Q342" s="9">
        <f>'2023-24 Salary &amp; Benefits'!G$6</f>
        <v>13464</v>
      </c>
      <c r="R342" s="157">
        <f>'2023-24 Salary &amp; Benefits'!H$6</f>
        <v>0.1797</v>
      </c>
      <c r="S342" s="157">
        <f>'2023-24 Salary &amp; Benefits'!I$6</f>
        <v>0.17330000000000001</v>
      </c>
      <c r="T342" s="9">
        <f t="shared" si="78"/>
        <v>0</v>
      </c>
      <c r="U342" s="9">
        <f t="shared" si="79"/>
        <v>0</v>
      </c>
      <c r="V342" s="9">
        <f t="shared" si="80"/>
        <v>0</v>
      </c>
      <c r="W342" s="9">
        <f t="shared" si="73"/>
        <v>0</v>
      </c>
      <c r="X342" s="22">
        <f t="shared" si="72"/>
        <v>0</v>
      </c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</row>
    <row r="343" spans="1:159" s="21" customFormat="1">
      <c r="A343" s="83" t="s">
        <v>2341</v>
      </c>
      <c r="B343" s="95" t="s">
        <v>537</v>
      </c>
      <c r="C343" s="96">
        <v>1724</v>
      </c>
      <c r="D343" s="95" t="s">
        <v>538</v>
      </c>
      <c r="E343" s="116" t="str">
        <f>VLOOKUP($C343,'2022-23 School Level AAFTE'!$C:$X,8,FALSE)</f>
        <v>No</v>
      </c>
      <c r="F343" s="103">
        <f>VLOOKUP($C343,'2022-23 School Level AAFTE'!$C:$I,7,FALSE)</f>
        <v>59.75</v>
      </c>
      <c r="G343" s="106">
        <f>IFERROR(IF(E343= "yes",VLOOKUP(C343,Summary!$B:$I,5,0),0),0)</f>
        <v>0</v>
      </c>
      <c r="H343" s="105">
        <f t="shared" si="71"/>
        <v>0</v>
      </c>
      <c r="I343" s="168">
        <f>VLOOKUP($A343,'2023-24 Salary &amp; Benefits'!$A:$I,3,FALSE)</f>
        <v>1.1200000000000001</v>
      </c>
      <c r="J343" s="168">
        <f>VLOOKUP($A343,'2023-24 Salary &amp; Benefits'!$A:$I,4,FALSE)</f>
        <v>1.1200000000000001</v>
      </c>
      <c r="K343" s="155">
        <f t="shared" si="74"/>
        <v>0</v>
      </c>
      <c r="L343" s="154">
        <f t="shared" si="75"/>
        <v>0</v>
      </c>
      <c r="M343" s="156">
        <f>'2023-24 Salary &amp; Benefits'!$E$6</f>
        <v>72728</v>
      </c>
      <c r="N343" s="156">
        <f>'2023-24 Salary &amp; Benefits'!$F$6</f>
        <v>75419</v>
      </c>
      <c r="O343" s="9">
        <f t="shared" si="76"/>
        <v>0</v>
      </c>
      <c r="P343" s="9">
        <f t="shared" si="77"/>
        <v>0</v>
      </c>
      <c r="Q343" s="9">
        <f>'2023-24 Salary &amp; Benefits'!G$6</f>
        <v>13464</v>
      </c>
      <c r="R343" s="157">
        <f>'2023-24 Salary &amp; Benefits'!H$6</f>
        <v>0.1797</v>
      </c>
      <c r="S343" s="157">
        <f>'2023-24 Salary &amp; Benefits'!I$6</f>
        <v>0.17330000000000001</v>
      </c>
      <c r="T343" s="9">
        <f t="shared" si="78"/>
        <v>0</v>
      </c>
      <c r="U343" s="9">
        <f t="shared" si="79"/>
        <v>0</v>
      </c>
      <c r="V343" s="9">
        <f t="shared" si="80"/>
        <v>0</v>
      </c>
      <c r="W343" s="9">
        <f t="shared" si="73"/>
        <v>0</v>
      </c>
      <c r="X343" s="22">
        <f t="shared" si="72"/>
        <v>0</v>
      </c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</row>
    <row r="344" spans="1:159" s="21" customFormat="1">
      <c r="A344" s="83" t="s">
        <v>2257</v>
      </c>
      <c r="B344" s="95" t="s">
        <v>20</v>
      </c>
      <c r="C344" s="96">
        <v>2299</v>
      </c>
      <c r="D344" s="95" t="s">
        <v>22</v>
      </c>
      <c r="E344" s="116" t="str">
        <f>VLOOKUP($C344,'2022-23 School Level AAFTE'!$C:$X,8,FALSE)</f>
        <v>No</v>
      </c>
      <c r="F344" s="103">
        <f>VLOOKUP($C344,'2022-23 School Level AAFTE'!$C:$I,7,FALSE)</f>
        <v>737.51</v>
      </c>
      <c r="G344" s="106">
        <f>IFERROR(IF(E344= "yes",VLOOKUP(C344,Summary!$B:$I,5,0),0),0)</f>
        <v>0</v>
      </c>
      <c r="H344" s="104">
        <f t="shared" si="71"/>
        <v>0</v>
      </c>
      <c r="I344" s="168">
        <f>VLOOKUP($A344,'2023-24 Salary &amp; Benefits'!$A:$I,3,FALSE)</f>
        <v>1</v>
      </c>
      <c r="J344" s="168">
        <f>VLOOKUP($A344,'2023-24 Salary &amp; Benefits'!$A:$I,4,FALSE)</f>
        <v>1</v>
      </c>
      <c r="K344" s="155">
        <f t="shared" si="74"/>
        <v>0</v>
      </c>
      <c r="L344" s="154">
        <f t="shared" si="75"/>
        <v>0</v>
      </c>
      <c r="M344" s="156">
        <f>'2023-24 Salary &amp; Benefits'!$E$6</f>
        <v>72728</v>
      </c>
      <c r="N344" s="156">
        <f>'2023-24 Salary &amp; Benefits'!$F$6</f>
        <v>75419</v>
      </c>
      <c r="O344" s="9">
        <f t="shared" si="76"/>
        <v>0</v>
      </c>
      <c r="P344" s="9">
        <f t="shared" si="77"/>
        <v>0</v>
      </c>
      <c r="Q344" s="9">
        <f>'2023-24 Salary &amp; Benefits'!G$6</f>
        <v>13464</v>
      </c>
      <c r="R344" s="157">
        <f>'2023-24 Salary &amp; Benefits'!H$6</f>
        <v>0.1797</v>
      </c>
      <c r="S344" s="157">
        <f>'2023-24 Salary &amp; Benefits'!I$6</f>
        <v>0.17330000000000001</v>
      </c>
      <c r="T344" s="9">
        <f t="shared" si="78"/>
        <v>0</v>
      </c>
      <c r="U344" s="9">
        <f t="shared" si="79"/>
        <v>0</v>
      </c>
      <c r="V344" s="9">
        <f t="shared" si="80"/>
        <v>0</v>
      </c>
      <c r="W344" s="9">
        <f t="shared" si="73"/>
        <v>0</v>
      </c>
      <c r="X344" s="22">
        <f t="shared" si="72"/>
        <v>0</v>
      </c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</row>
    <row r="345" spans="1:159" s="21" customFormat="1">
      <c r="A345" s="83" t="s">
        <v>2257</v>
      </c>
      <c r="B345" s="95" t="s">
        <v>20</v>
      </c>
      <c r="C345" s="96">
        <v>5644</v>
      </c>
      <c r="D345" s="95" t="s">
        <v>3179</v>
      </c>
      <c r="E345" s="116" t="str">
        <f>VLOOKUP($C345,'2022-23 School Level AAFTE'!$C:$X,8,FALSE)</f>
        <v>Yes</v>
      </c>
      <c r="F345" s="103">
        <f>VLOOKUP($C345,'2022-23 School Level AAFTE'!$C:$I,7,FALSE)</f>
        <v>15.35</v>
      </c>
      <c r="G345" s="106">
        <f>IFERROR(IF(E345= "yes",VLOOKUP(C345,Summary!$B:$I,5,0),0),0)</f>
        <v>0</v>
      </c>
      <c r="H345" s="104">
        <f t="shared" si="71"/>
        <v>15.35</v>
      </c>
      <c r="I345" s="168">
        <f>VLOOKUP($A345,'2023-24 Salary &amp; Benefits'!$A:$I,3,FALSE)</f>
        <v>1</v>
      </c>
      <c r="J345" s="168">
        <f>VLOOKUP($A345,'2023-24 Salary &amp; Benefits'!$A:$I,4,FALSE)</f>
        <v>1</v>
      </c>
      <c r="K345" s="155">
        <f t="shared" si="74"/>
        <v>15.35</v>
      </c>
      <c r="L345" s="154">
        <f t="shared" si="75"/>
        <v>4.4999999999999998E-2</v>
      </c>
      <c r="M345" s="156">
        <f>'2023-24 Salary &amp; Benefits'!$E$6</f>
        <v>72728</v>
      </c>
      <c r="N345" s="156">
        <f>'2023-24 Salary &amp; Benefits'!$F$6</f>
        <v>75419</v>
      </c>
      <c r="O345" s="9">
        <f t="shared" si="76"/>
        <v>3272.76</v>
      </c>
      <c r="P345" s="9">
        <f t="shared" si="77"/>
        <v>121.09999999999991</v>
      </c>
      <c r="Q345" s="9">
        <f>'2023-24 Salary &amp; Benefits'!G$6</f>
        <v>13464</v>
      </c>
      <c r="R345" s="157">
        <f>'2023-24 Salary &amp; Benefits'!H$6</f>
        <v>0.1797</v>
      </c>
      <c r="S345" s="157">
        <f>'2023-24 Salary &amp; Benefits'!I$6</f>
        <v>0.17330000000000001</v>
      </c>
      <c r="T345" s="9">
        <f t="shared" si="78"/>
        <v>1214.98</v>
      </c>
      <c r="U345" s="9">
        <f t="shared" si="79"/>
        <v>56.56</v>
      </c>
      <c r="V345" s="9">
        <f t="shared" si="80"/>
        <v>9.8000000000000007</v>
      </c>
      <c r="W345" s="9">
        <f t="shared" si="73"/>
        <v>66.36</v>
      </c>
      <c r="X345" s="22">
        <f t="shared" si="72"/>
        <v>4675.2</v>
      </c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s="21" customFormat="1">
      <c r="A346" s="83" t="s">
        <v>2257</v>
      </c>
      <c r="B346" s="95" t="s">
        <v>20</v>
      </c>
      <c r="C346" s="96">
        <v>1617</v>
      </c>
      <c r="D346" s="95" t="s">
        <v>21</v>
      </c>
      <c r="E346" s="116" t="str">
        <f>VLOOKUP($C346,'2022-23 School Level AAFTE'!$C:$X,8,FALSE)</f>
        <v>Yes</v>
      </c>
      <c r="F346" s="103">
        <f>VLOOKUP($C346,'2022-23 School Level AAFTE'!$C:$I,7,FALSE)</f>
        <v>124.67999999999999</v>
      </c>
      <c r="G346" s="106">
        <f>IFERROR(IF(E346= "yes",VLOOKUP(C346,Summary!$B:$I,5,0),0),0)</f>
        <v>0</v>
      </c>
      <c r="H346" s="105">
        <f t="shared" si="71"/>
        <v>124.67999999999999</v>
      </c>
      <c r="I346" s="168">
        <f>VLOOKUP($A346,'2023-24 Salary &amp; Benefits'!$A:$I,3,FALSE)</f>
        <v>1</v>
      </c>
      <c r="J346" s="168">
        <f>VLOOKUP($A346,'2023-24 Salary &amp; Benefits'!$A:$I,4,FALSE)</f>
        <v>1</v>
      </c>
      <c r="K346" s="155">
        <f t="shared" si="74"/>
        <v>124.67999999999999</v>
      </c>
      <c r="L346" s="154">
        <f t="shared" si="75"/>
        <v>0.36599999999999999</v>
      </c>
      <c r="M346" s="156">
        <f>'2023-24 Salary &amp; Benefits'!$E$6</f>
        <v>72728</v>
      </c>
      <c r="N346" s="156">
        <f>'2023-24 Salary &amp; Benefits'!$F$6</f>
        <v>75419</v>
      </c>
      <c r="O346" s="9">
        <f t="shared" si="76"/>
        <v>26618.45</v>
      </c>
      <c r="P346" s="9">
        <f t="shared" si="77"/>
        <v>984.89999999999782</v>
      </c>
      <c r="Q346" s="9">
        <f>'2023-24 Salary &amp; Benefits'!G$6</f>
        <v>13464</v>
      </c>
      <c r="R346" s="157">
        <f>'2023-24 Salary &amp; Benefits'!H$6</f>
        <v>0.1797</v>
      </c>
      <c r="S346" s="157">
        <f>'2023-24 Salary &amp; Benefits'!I$6</f>
        <v>0.17330000000000001</v>
      </c>
      <c r="T346" s="9">
        <f t="shared" si="78"/>
        <v>9881.84</v>
      </c>
      <c r="U346" s="9">
        <f t="shared" si="79"/>
        <v>460.06</v>
      </c>
      <c r="V346" s="9">
        <f t="shared" si="80"/>
        <v>79.73</v>
      </c>
      <c r="W346" s="9">
        <f t="shared" si="73"/>
        <v>539.79</v>
      </c>
      <c r="X346" s="22">
        <f t="shared" si="72"/>
        <v>38024.980000000003</v>
      </c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s="21" customFormat="1">
      <c r="A347" s="83" t="s">
        <v>2257</v>
      </c>
      <c r="B347" s="95" t="s">
        <v>20</v>
      </c>
      <c r="C347" s="96">
        <v>5413</v>
      </c>
      <c r="D347" s="95" t="s">
        <v>29</v>
      </c>
      <c r="E347" s="116" t="str">
        <f>VLOOKUP($C347,'2022-23 School Level AAFTE'!$C:$X,8,FALSE)</f>
        <v>No</v>
      </c>
      <c r="F347" s="103">
        <f>VLOOKUP($C347,'2022-23 School Level AAFTE'!$C:$I,7,FALSE)</f>
        <v>8.7100000000000009</v>
      </c>
      <c r="G347" s="106">
        <f>IFERROR(IF(E347= "yes",VLOOKUP(C347,Summary!$B:$I,5,0),0),0)</f>
        <v>0</v>
      </c>
      <c r="H347" s="104">
        <f t="shared" si="71"/>
        <v>0</v>
      </c>
      <c r="I347" s="168">
        <f>VLOOKUP($A347,'2023-24 Salary &amp; Benefits'!$A:$I,3,FALSE)</f>
        <v>1</v>
      </c>
      <c r="J347" s="168">
        <f>VLOOKUP($A347,'2023-24 Salary &amp; Benefits'!$A:$I,4,FALSE)</f>
        <v>1</v>
      </c>
      <c r="K347" s="155">
        <f t="shared" si="74"/>
        <v>0</v>
      </c>
      <c r="L347" s="154">
        <f t="shared" si="75"/>
        <v>0</v>
      </c>
      <c r="M347" s="156">
        <f>'2023-24 Salary &amp; Benefits'!$E$6</f>
        <v>72728</v>
      </c>
      <c r="N347" s="156">
        <f>'2023-24 Salary &amp; Benefits'!$F$6</f>
        <v>75419</v>
      </c>
      <c r="O347" s="9">
        <f t="shared" si="76"/>
        <v>0</v>
      </c>
      <c r="P347" s="9">
        <f t="shared" si="77"/>
        <v>0</v>
      </c>
      <c r="Q347" s="9">
        <f>'2023-24 Salary &amp; Benefits'!G$6</f>
        <v>13464</v>
      </c>
      <c r="R347" s="157">
        <f>'2023-24 Salary &amp; Benefits'!H$6</f>
        <v>0.1797</v>
      </c>
      <c r="S347" s="157">
        <f>'2023-24 Salary &amp; Benefits'!I$6</f>
        <v>0.17330000000000001</v>
      </c>
      <c r="T347" s="9">
        <f t="shared" si="78"/>
        <v>0</v>
      </c>
      <c r="U347" s="9">
        <f t="shared" si="79"/>
        <v>0</v>
      </c>
      <c r="V347" s="9">
        <f t="shared" si="80"/>
        <v>0</v>
      </c>
      <c r="W347" s="9">
        <f t="shared" si="73"/>
        <v>0</v>
      </c>
      <c r="X347" s="22">
        <f t="shared" si="72"/>
        <v>0</v>
      </c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s="21" customFormat="1">
      <c r="A348" s="83" t="s">
        <v>2257</v>
      </c>
      <c r="B348" s="95" t="s">
        <v>20</v>
      </c>
      <c r="C348" s="96">
        <v>2962</v>
      </c>
      <c r="D348" s="95" t="s">
        <v>25</v>
      </c>
      <c r="E348" s="116" t="str">
        <f>VLOOKUP($C348,'2022-23 School Level AAFTE'!$C:$X,8,FALSE)</f>
        <v>Yes</v>
      </c>
      <c r="F348" s="103">
        <f>VLOOKUP($C348,'2022-23 School Level AAFTE'!$C:$I,7,FALSE)</f>
        <v>300.07</v>
      </c>
      <c r="G348" s="106">
        <f>IFERROR(IF(E348= "yes",VLOOKUP(C348,Summary!$B:$I,5,0),0),0)</f>
        <v>0</v>
      </c>
      <c r="H348" s="104">
        <f t="shared" si="71"/>
        <v>300.07</v>
      </c>
      <c r="I348" s="168">
        <f>VLOOKUP($A348,'2023-24 Salary &amp; Benefits'!$A:$I,3,FALSE)</f>
        <v>1</v>
      </c>
      <c r="J348" s="168">
        <f>VLOOKUP($A348,'2023-24 Salary &amp; Benefits'!$A:$I,4,FALSE)</f>
        <v>1</v>
      </c>
      <c r="K348" s="155">
        <f t="shared" si="74"/>
        <v>300.07</v>
      </c>
      <c r="L348" s="154">
        <f t="shared" si="75"/>
        <v>0.88</v>
      </c>
      <c r="M348" s="156">
        <f>'2023-24 Salary &amp; Benefits'!$E$6</f>
        <v>72728</v>
      </c>
      <c r="N348" s="156">
        <f>'2023-24 Salary &amp; Benefits'!$F$6</f>
        <v>75419</v>
      </c>
      <c r="O348" s="9">
        <f t="shared" si="76"/>
        <v>64000.639999999999</v>
      </c>
      <c r="P348" s="9">
        <f t="shared" si="77"/>
        <v>2368.0800000000017</v>
      </c>
      <c r="Q348" s="9">
        <f>'2023-24 Salary &amp; Benefits'!G$6</f>
        <v>13464</v>
      </c>
      <c r="R348" s="157">
        <f>'2023-24 Salary &amp; Benefits'!H$6</f>
        <v>0.1797</v>
      </c>
      <c r="S348" s="157">
        <f>'2023-24 Salary &amp; Benefits'!I$6</f>
        <v>0.17330000000000001</v>
      </c>
      <c r="T348" s="9">
        <f t="shared" si="78"/>
        <v>23759.62</v>
      </c>
      <c r="U348" s="9">
        <f t="shared" si="79"/>
        <v>1106.1500000000001</v>
      </c>
      <c r="V348" s="9">
        <f t="shared" si="80"/>
        <v>191.7</v>
      </c>
      <c r="W348" s="9">
        <f t="shared" si="73"/>
        <v>1297.8500000000001</v>
      </c>
      <c r="X348" s="22">
        <f t="shared" si="72"/>
        <v>91426.19</v>
      </c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s="21" customFormat="1">
      <c r="A349" s="83" t="s">
        <v>2257</v>
      </c>
      <c r="B349" s="95" t="s">
        <v>20</v>
      </c>
      <c r="C349" s="96">
        <v>4384</v>
      </c>
      <c r="D349" s="95" t="s">
        <v>28</v>
      </c>
      <c r="E349" s="116" t="str">
        <f>VLOOKUP($C349,'2022-23 School Level AAFTE'!$C:$X,8,FALSE)</f>
        <v>No</v>
      </c>
      <c r="F349" s="103">
        <f>VLOOKUP($C349,'2022-23 School Level AAFTE'!$C:$I,7,FALSE)</f>
        <v>348.74</v>
      </c>
      <c r="G349" s="106">
        <f>IFERROR(IF(E349= "yes",VLOOKUP(C349,Summary!$B:$I,5,0),0),0)</f>
        <v>0</v>
      </c>
      <c r="H349" s="104">
        <f t="shared" si="71"/>
        <v>0</v>
      </c>
      <c r="I349" s="168">
        <f>VLOOKUP($A349,'2023-24 Salary &amp; Benefits'!$A:$I,3,FALSE)</f>
        <v>1</v>
      </c>
      <c r="J349" s="168">
        <f>VLOOKUP($A349,'2023-24 Salary &amp; Benefits'!$A:$I,4,FALSE)</f>
        <v>1</v>
      </c>
      <c r="K349" s="155">
        <f t="shared" si="74"/>
        <v>0</v>
      </c>
      <c r="L349" s="154">
        <f t="shared" si="75"/>
        <v>0</v>
      </c>
      <c r="M349" s="156">
        <f>'2023-24 Salary &amp; Benefits'!$E$6</f>
        <v>72728</v>
      </c>
      <c r="N349" s="156">
        <f>'2023-24 Salary &amp; Benefits'!$F$6</f>
        <v>75419</v>
      </c>
      <c r="O349" s="9">
        <f t="shared" si="76"/>
        <v>0</v>
      </c>
      <c r="P349" s="9">
        <f t="shared" si="77"/>
        <v>0</v>
      </c>
      <c r="Q349" s="9">
        <f>'2023-24 Salary &amp; Benefits'!G$6</f>
        <v>13464</v>
      </c>
      <c r="R349" s="157">
        <f>'2023-24 Salary &amp; Benefits'!H$6</f>
        <v>0.1797</v>
      </c>
      <c r="S349" s="157">
        <f>'2023-24 Salary &amp; Benefits'!I$6</f>
        <v>0.17330000000000001</v>
      </c>
      <c r="T349" s="9">
        <f t="shared" si="78"/>
        <v>0</v>
      </c>
      <c r="U349" s="9">
        <f t="shared" si="79"/>
        <v>0</v>
      </c>
      <c r="V349" s="9">
        <f t="shared" si="80"/>
        <v>0</v>
      </c>
      <c r="W349" s="9">
        <f t="shared" si="73"/>
        <v>0</v>
      </c>
      <c r="X349" s="22">
        <f t="shared" si="72"/>
        <v>0</v>
      </c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s="21" customFormat="1">
      <c r="A350" s="83" t="s">
        <v>2257</v>
      </c>
      <c r="B350" s="95" t="s">
        <v>20</v>
      </c>
      <c r="C350" s="96">
        <v>3266</v>
      </c>
      <c r="D350" s="95" t="s">
        <v>26</v>
      </c>
      <c r="E350" s="116" t="str">
        <f>VLOOKUP($C350,'2022-23 School Level AAFTE'!$C:$X,8,FALSE)</f>
        <v>Yes</v>
      </c>
      <c r="F350" s="103">
        <f>VLOOKUP($C350,'2022-23 School Level AAFTE'!$C:$I,7,FALSE)</f>
        <v>291.79000000000002</v>
      </c>
      <c r="G350" s="106">
        <f>IFERROR(IF(E350= "yes",VLOOKUP(C350,Summary!$B:$I,5,0),0),0)</f>
        <v>0</v>
      </c>
      <c r="H350" s="104">
        <f t="shared" si="71"/>
        <v>291.79000000000002</v>
      </c>
      <c r="I350" s="168">
        <f>VLOOKUP($A350,'2023-24 Salary &amp; Benefits'!$A:$I,3,FALSE)</f>
        <v>1</v>
      </c>
      <c r="J350" s="168">
        <f>VLOOKUP($A350,'2023-24 Salary &amp; Benefits'!$A:$I,4,FALSE)</f>
        <v>1</v>
      </c>
      <c r="K350" s="155">
        <f t="shared" si="74"/>
        <v>291.79000000000002</v>
      </c>
      <c r="L350" s="154">
        <f t="shared" si="75"/>
        <v>0.85599999999999998</v>
      </c>
      <c r="M350" s="156">
        <f>'2023-24 Salary &amp; Benefits'!$E$6</f>
        <v>72728</v>
      </c>
      <c r="N350" s="156">
        <f>'2023-24 Salary &amp; Benefits'!$F$6</f>
        <v>75419</v>
      </c>
      <c r="O350" s="9">
        <f t="shared" si="76"/>
        <v>62255.17</v>
      </c>
      <c r="P350" s="9">
        <f t="shared" si="77"/>
        <v>2303.4900000000052</v>
      </c>
      <c r="Q350" s="9">
        <f>'2023-24 Salary &amp; Benefits'!G$6</f>
        <v>13464</v>
      </c>
      <c r="R350" s="157">
        <f>'2023-24 Salary &amp; Benefits'!H$6</f>
        <v>0.1797</v>
      </c>
      <c r="S350" s="157">
        <f>'2023-24 Salary &amp; Benefits'!I$6</f>
        <v>0.17330000000000001</v>
      </c>
      <c r="T350" s="9">
        <f t="shared" si="78"/>
        <v>23111.63</v>
      </c>
      <c r="U350" s="9">
        <f t="shared" si="79"/>
        <v>1075.98</v>
      </c>
      <c r="V350" s="9">
        <f t="shared" si="80"/>
        <v>186.47</v>
      </c>
      <c r="W350" s="9">
        <f t="shared" si="73"/>
        <v>1262.45</v>
      </c>
      <c r="X350" s="22">
        <f t="shared" si="72"/>
        <v>88932.74</v>
      </c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s="21" customFormat="1">
      <c r="A351" s="83" t="s">
        <v>2257</v>
      </c>
      <c r="B351" s="95" t="s">
        <v>20</v>
      </c>
      <c r="C351" s="96">
        <v>2501</v>
      </c>
      <c r="D351" s="95" t="s">
        <v>23</v>
      </c>
      <c r="E351" s="116" t="str">
        <f>VLOOKUP($C351,'2022-23 School Level AAFTE'!$C:$X,8,FALSE)</f>
        <v>Yes</v>
      </c>
      <c r="F351" s="103">
        <f>VLOOKUP($C351,'2022-23 School Level AAFTE'!$C:$I,7,FALSE)</f>
        <v>318.06</v>
      </c>
      <c r="G351" s="106">
        <f>IFERROR(IF(E351= "yes",VLOOKUP(C351,Summary!$B:$I,5,0),0),0)</f>
        <v>0</v>
      </c>
      <c r="H351" s="105">
        <f t="shared" si="71"/>
        <v>318.06</v>
      </c>
      <c r="I351" s="168">
        <f>VLOOKUP($A351,'2023-24 Salary &amp; Benefits'!$A:$I,3,FALSE)</f>
        <v>1</v>
      </c>
      <c r="J351" s="168">
        <f>VLOOKUP($A351,'2023-24 Salary &amp; Benefits'!$A:$I,4,FALSE)</f>
        <v>1</v>
      </c>
      <c r="K351" s="155">
        <f t="shared" si="74"/>
        <v>318.06</v>
      </c>
      <c r="L351" s="154">
        <f t="shared" si="75"/>
        <v>0.93300000000000005</v>
      </c>
      <c r="M351" s="156">
        <f>'2023-24 Salary &amp; Benefits'!$E$6</f>
        <v>72728</v>
      </c>
      <c r="N351" s="156">
        <f>'2023-24 Salary &amp; Benefits'!$F$6</f>
        <v>75419</v>
      </c>
      <c r="O351" s="9">
        <f t="shared" si="76"/>
        <v>67855.22</v>
      </c>
      <c r="P351" s="9">
        <f t="shared" si="77"/>
        <v>2510.7099999999919</v>
      </c>
      <c r="Q351" s="9">
        <f>'2023-24 Salary &amp; Benefits'!G$6</f>
        <v>13464</v>
      </c>
      <c r="R351" s="157">
        <f>'2023-24 Salary &amp; Benefits'!H$6</f>
        <v>0.1797</v>
      </c>
      <c r="S351" s="157">
        <f>'2023-24 Salary &amp; Benefits'!I$6</f>
        <v>0.17330000000000001</v>
      </c>
      <c r="T351" s="9">
        <f t="shared" si="78"/>
        <v>25190.6</v>
      </c>
      <c r="U351" s="9">
        <f t="shared" si="79"/>
        <v>1172.77</v>
      </c>
      <c r="V351" s="9">
        <f t="shared" si="80"/>
        <v>203.24</v>
      </c>
      <c r="W351" s="9">
        <f t="shared" si="73"/>
        <v>1376.01</v>
      </c>
      <c r="X351" s="22">
        <f t="shared" si="72"/>
        <v>96932.54</v>
      </c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s="21" customFormat="1">
      <c r="A352" s="83" t="s">
        <v>2257</v>
      </c>
      <c r="B352" s="95" t="s">
        <v>20</v>
      </c>
      <c r="C352" s="96">
        <v>2823</v>
      </c>
      <c r="D352" s="95" t="s">
        <v>24</v>
      </c>
      <c r="E352" s="116" t="str">
        <f>VLOOKUP($C352,'2022-23 School Level AAFTE'!$C:$X,8,FALSE)</f>
        <v>Yes</v>
      </c>
      <c r="F352" s="103">
        <f>VLOOKUP($C352,'2022-23 School Level AAFTE'!$C:$I,7,FALSE)</f>
        <v>318.62</v>
      </c>
      <c r="G352" s="106">
        <f>IFERROR(IF(E352= "yes",VLOOKUP(C352,Summary!$B:$I,5,0),0),0)</f>
        <v>0</v>
      </c>
      <c r="H352" s="104">
        <f t="shared" si="71"/>
        <v>318.62</v>
      </c>
      <c r="I352" s="168">
        <f>VLOOKUP($A352,'2023-24 Salary &amp; Benefits'!$A:$I,3,FALSE)</f>
        <v>1</v>
      </c>
      <c r="J352" s="168">
        <f>VLOOKUP($A352,'2023-24 Salary &amp; Benefits'!$A:$I,4,FALSE)</f>
        <v>1</v>
      </c>
      <c r="K352" s="155">
        <f t="shared" si="74"/>
        <v>318.62</v>
      </c>
      <c r="L352" s="154">
        <f t="shared" si="75"/>
        <v>0.93500000000000005</v>
      </c>
      <c r="M352" s="156">
        <f>'2023-24 Salary &amp; Benefits'!$E$6</f>
        <v>72728</v>
      </c>
      <c r="N352" s="156">
        <f>'2023-24 Salary &amp; Benefits'!$F$6</f>
        <v>75419</v>
      </c>
      <c r="O352" s="9">
        <f t="shared" si="76"/>
        <v>68000.679999999993</v>
      </c>
      <c r="P352" s="9">
        <f t="shared" si="77"/>
        <v>2516.0900000000111</v>
      </c>
      <c r="Q352" s="9">
        <f>'2023-24 Salary &amp; Benefits'!G$6</f>
        <v>13464</v>
      </c>
      <c r="R352" s="157">
        <f>'2023-24 Salary &amp; Benefits'!H$6</f>
        <v>0.1797</v>
      </c>
      <c r="S352" s="157">
        <f>'2023-24 Salary &amp; Benefits'!I$6</f>
        <v>0.17330000000000001</v>
      </c>
      <c r="T352" s="9">
        <f t="shared" si="78"/>
        <v>25244.6</v>
      </c>
      <c r="U352" s="9">
        <f t="shared" si="79"/>
        <v>1175.28</v>
      </c>
      <c r="V352" s="9">
        <f t="shared" si="80"/>
        <v>203.68</v>
      </c>
      <c r="W352" s="9">
        <f t="shared" si="73"/>
        <v>1378.96</v>
      </c>
      <c r="X352" s="22">
        <f t="shared" si="72"/>
        <v>97140.330000000016</v>
      </c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s="21" customFormat="1">
      <c r="A353" s="83" t="s">
        <v>2257</v>
      </c>
      <c r="B353" s="95" t="s">
        <v>20</v>
      </c>
      <c r="C353" s="96">
        <v>3616</v>
      </c>
      <c r="D353" s="95" t="s">
        <v>27</v>
      </c>
      <c r="E353" s="116" t="str">
        <f>VLOOKUP($C353,'2022-23 School Level AAFTE'!$C:$X,8,FALSE)</f>
        <v>No</v>
      </c>
      <c r="F353" s="103">
        <f>VLOOKUP($C353,'2022-23 School Level AAFTE'!$C:$I,7,FALSE)</f>
        <v>5.46</v>
      </c>
      <c r="G353" s="106">
        <f>IFERROR(IF(E353= "yes",VLOOKUP(C353,Summary!$B:$I,5,0),0),0)</f>
        <v>0</v>
      </c>
      <c r="H353" s="104">
        <f t="shared" si="71"/>
        <v>0</v>
      </c>
      <c r="I353" s="168">
        <f>VLOOKUP($A353,'2023-24 Salary &amp; Benefits'!$A:$I,3,FALSE)</f>
        <v>1</v>
      </c>
      <c r="J353" s="168">
        <f>VLOOKUP($A353,'2023-24 Salary &amp; Benefits'!$A:$I,4,FALSE)</f>
        <v>1</v>
      </c>
      <c r="K353" s="155">
        <f t="shared" si="74"/>
        <v>0</v>
      </c>
      <c r="L353" s="154">
        <f t="shared" si="75"/>
        <v>0</v>
      </c>
      <c r="M353" s="156">
        <f>'2023-24 Salary &amp; Benefits'!$E$6</f>
        <v>72728</v>
      </c>
      <c r="N353" s="156">
        <f>'2023-24 Salary &amp; Benefits'!$F$6</f>
        <v>75419</v>
      </c>
      <c r="O353" s="9">
        <f t="shared" si="76"/>
        <v>0</v>
      </c>
      <c r="P353" s="9">
        <f t="shared" si="77"/>
        <v>0</v>
      </c>
      <c r="Q353" s="9">
        <f>'2023-24 Salary &amp; Benefits'!G$6</f>
        <v>13464</v>
      </c>
      <c r="R353" s="157">
        <f>'2023-24 Salary &amp; Benefits'!H$6</f>
        <v>0.1797</v>
      </c>
      <c r="S353" s="157">
        <f>'2023-24 Salary &amp; Benefits'!I$6</f>
        <v>0.17330000000000001</v>
      </c>
      <c r="T353" s="9">
        <f t="shared" si="78"/>
        <v>0</v>
      </c>
      <c r="U353" s="9">
        <f t="shared" si="79"/>
        <v>0</v>
      </c>
      <c r="V353" s="9">
        <f t="shared" si="80"/>
        <v>0</v>
      </c>
      <c r="W353" s="9">
        <f t="shared" si="73"/>
        <v>0</v>
      </c>
      <c r="X353" s="22">
        <f t="shared" si="72"/>
        <v>0</v>
      </c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21" customFormat="1">
      <c r="A354" s="83" t="s">
        <v>2377</v>
      </c>
      <c r="B354" s="95" t="s">
        <v>1096</v>
      </c>
      <c r="C354" s="96">
        <v>2328</v>
      </c>
      <c r="D354" s="95" t="s">
        <v>1098</v>
      </c>
      <c r="E354" s="116" t="str">
        <f>VLOOKUP($C354,'2022-23 School Level AAFTE'!$C:$X,8,FALSE)</f>
        <v>No</v>
      </c>
      <c r="F354" s="103">
        <f>VLOOKUP($C354,'2022-23 School Level AAFTE'!$C:$I,7,FALSE)</f>
        <v>419.47</v>
      </c>
      <c r="G354" s="106">
        <f>IFERROR(IF(E354= "yes",VLOOKUP(C354,Summary!$B:$I,5,0),0),0)</f>
        <v>0</v>
      </c>
      <c r="H354" s="104">
        <f t="shared" si="71"/>
        <v>0</v>
      </c>
      <c r="I354" s="168">
        <f>VLOOKUP($A354,'2023-24 Salary &amp; Benefits'!$A:$I,3,FALSE)</f>
        <v>1.06</v>
      </c>
      <c r="J354" s="168">
        <f>VLOOKUP($A354,'2023-24 Salary &amp; Benefits'!$A:$I,4,FALSE)</f>
        <v>1.06</v>
      </c>
      <c r="K354" s="155">
        <f t="shared" si="74"/>
        <v>0</v>
      </c>
      <c r="L354" s="154">
        <f t="shared" si="75"/>
        <v>0</v>
      </c>
      <c r="M354" s="156">
        <f>'2023-24 Salary &amp; Benefits'!$E$6</f>
        <v>72728</v>
      </c>
      <c r="N354" s="156">
        <f>'2023-24 Salary &amp; Benefits'!$F$6</f>
        <v>75419</v>
      </c>
      <c r="O354" s="9">
        <f t="shared" si="76"/>
        <v>0</v>
      </c>
      <c r="P354" s="9">
        <f t="shared" si="77"/>
        <v>0</v>
      </c>
      <c r="Q354" s="9">
        <f>'2023-24 Salary &amp; Benefits'!G$6</f>
        <v>13464</v>
      </c>
      <c r="R354" s="157">
        <f>'2023-24 Salary &amp; Benefits'!H$6</f>
        <v>0.1797</v>
      </c>
      <c r="S354" s="157">
        <f>'2023-24 Salary &amp; Benefits'!I$6</f>
        <v>0.17330000000000001</v>
      </c>
      <c r="T354" s="9">
        <f t="shared" si="78"/>
        <v>0</v>
      </c>
      <c r="U354" s="9">
        <f t="shared" si="79"/>
        <v>0</v>
      </c>
      <c r="V354" s="9">
        <f t="shared" si="80"/>
        <v>0</v>
      </c>
      <c r="W354" s="9">
        <f t="shared" si="73"/>
        <v>0</v>
      </c>
      <c r="X354" s="22">
        <f t="shared" si="72"/>
        <v>0</v>
      </c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</row>
    <row r="355" spans="1:159" s="21" customFormat="1">
      <c r="A355" s="83" t="s">
        <v>2377</v>
      </c>
      <c r="B355" s="95" t="s">
        <v>1096</v>
      </c>
      <c r="C355" s="97">
        <v>2329</v>
      </c>
      <c r="D355" s="110" t="s">
        <v>1099</v>
      </c>
      <c r="E355" s="116" t="str">
        <f>VLOOKUP($C355,'2022-23 School Level AAFTE'!$C:$X,8,FALSE)</f>
        <v>No</v>
      </c>
      <c r="F355" s="103">
        <f>VLOOKUP($C355,'2022-23 School Level AAFTE'!$C:$I,7,FALSE)</f>
        <v>244.95000000000002</v>
      </c>
      <c r="G355" s="106">
        <f>IFERROR(IF(E355= "yes",VLOOKUP(C355,Summary!$B:$I,5,0),0),0)</f>
        <v>0</v>
      </c>
      <c r="H355" s="104">
        <f t="shared" si="71"/>
        <v>0</v>
      </c>
      <c r="I355" s="168">
        <f>VLOOKUP($A355,'2023-24 Salary &amp; Benefits'!$A:$I,3,FALSE)</f>
        <v>1.06</v>
      </c>
      <c r="J355" s="168">
        <f>VLOOKUP($A355,'2023-24 Salary &amp; Benefits'!$A:$I,4,FALSE)</f>
        <v>1.06</v>
      </c>
      <c r="K355" s="155">
        <f t="shared" si="74"/>
        <v>0</v>
      </c>
      <c r="L355" s="154">
        <f t="shared" si="75"/>
        <v>0</v>
      </c>
      <c r="M355" s="156">
        <f>'2023-24 Salary &amp; Benefits'!$E$6</f>
        <v>72728</v>
      </c>
      <c r="N355" s="156">
        <f>'2023-24 Salary &amp; Benefits'!$F$6</f>
        <v>75419</v>
      </c>
      <c r="O355" s="9">
        <f t="shared" si="76"/>
        <v>0</v>
      </c>
      <c r="P355" s="9">
        <f t="shared" si="77"/>
        <v>0</v>
      </c>
      <c r="Q355" s="9">
        <f>'2023-24 Salary &amp; Benefits'!G$6</f>
        <v>13464</v>
      </c>
      <c r="R355" s="157">
        <f>'2023-24 Salary &amp; Benefits'!H$6</f>
        <v>0.1797</v>
      </c>
      <c r="S355" s="157">
        <f>'2023-24 Salary &amp; Benefits'!I$6</f>
        <v>0.17330000000000001</v>
      </c>
      <c r="T355" s="9">
        <f t="shared" si="78"/>
        <v>0</v>
      </c>
      <c r="U355" s="9">
        <f t="shared" si="79"/>
        <v>0</v>
      </c>
      <c r="V355" s="9">
        <f t="shared" si="80"/>
        <v>0</v>
      </c>
      <c r="W355" s="9">
        <f t="shared" si="73"/>
        <v>0</v>
      </c>
      <c r="X355" s="22">
        <f t="shared" si="72"/>
        <v>0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s="21" customFormat="1">
      <c r="A356" s="83" t="s">
        <v>2377</v>
      </c>
      <c r="B356" s="95" t="s">
        <v>1096</v>
      </c>
      <c r="C356" s="96">
        <v>1987</v>
      </c>
      <c r="D356" s="95" t="s">
        <v>1097</v>
      </c>
      <c r="E356" s="116" t="str">
        <f>VLOOKUP($C356,'2022-23 School Level AAFTE'!$C:$X,8,FALSE)</f>
        <v>Yes</v>
      </c>
      <c r="F356" s="103">
        <f>VLOOKUP($C356,'2022-23 School Level AAFTE'!$C:$I,7,FALSE)</f>
        <v>18.619999999999997</v>
      </c>
      <c r="G356" s="106">
        <f>IFERROR(IF(E356= "yes",VLOOKUP(C356,Summary!$B:$I,5,0),0),0)</f>
        <v>0</v>
      </c>
      <c r="H356" s="104">
        <f t="shared" si="71"/>
        <v>18.619999999999997</v>
      </c>
      <c r="I356" s="168">
        <f>VLOOKUP($A356,'2023-24 Salary &amp; Benefits'!$A:$I,3,FALSE)</f>
        <v>1.06</v>
      </c>
      <c r="J356" s="168">
        <f>VLOOKUP($A356,'2023-24 Salary &amp; Benefits'!$A:$I,4,FALSE)</f>
        <v>1.06</v>
      </c>
      <c r="K356" s="155">
        <f t="shared" si="74"/>
        <v>18.619999999999997</v>
      </c>
      <c r="L356" s="154">
        <f t="shared" si="75"/>
        <v>5.5E-2</v>
      </c>
      <c r="M356" s="156">
        <f>'2023-24 Salary &amp; Benefits'!$E$6</f>
        <v>72728</v>
      </c>
      <c r="N356" s="156">
        <f>'2023-24 Salary &amp; Benefits'!$F$6</f>
        <v>75419</v>
      </c>
      <c r="O356" s="9">
        <f t="shared" si="76"/>
        <v>4240.04</v>
      </c>
      <c r="P356" s="9">
        <f t="shared" si="77"/>
        <v>156.89000000000033</v>
      </c>
      <c r="Q356" s="9">
        <f>'2023-24 Salary &amp; Benefits'!G$6</f>
        <v>13464</v>
      </c>
      <c r="R356" s="157">
        <f>'2023-24 Salary &amp; Benefits'!H$6</f>
        <v>0.1797</v>
      </c>
      <c r="S356" s="157">
        <f>'2023-24 Salary &amp; Benefits'!I$6</f>
        <v>0.17330000000000001</v>
      </c>
      <c r="T356" s="9">
        <f t="shared" si="78"/>
        <v>1529.64</v>
      </c>
      <c r="U356" s="9">
        <f t="shared" si="79"/>
        <v>73.28</v>
      </c>
      <c r="V356" s="9">
        <f t="shared" si="80"/>
        <v>12.7</v>
      </c>
      <c r="W356" s="9">
        <f t="shared" si="73"/>
        <v>85.98</v>
      </c>
      <c r="X356" s="22">
        <f t="shared" si="72"/>
        <v>6012.55</v>
      </c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s="21" customFormat="1">
      <c r="A357" s="83" t="s">
        <v>2377</v>
      </c>
      <c r="B357" s="95" t="s">
        <v>1096</v>
      </c>
      <c r="C357" s="96">
        <v>2570</v>
      </c>
      <c r="D357" s="95" t="s">
        <v>1100</v>
      </c>
      <c r="E357" s="116" t="str">
        <f>VLOOKUP($C357,'2022-23 School Level AAFTE'!$C:$X,8,FALSE)</f>
        <v>No</v>
      </c>
      <c r="F357" s="103">
        <f>VLOOKUP($C357,'2022-23 School Level AAFTE'!$C:$I,7,FALSE)</f>
        <v>234.46</v>
      </c>
      <c r="G357" s="106">
        <f>IFERROR(IF(E357= "yes",VLOOKUP(C357,Summary!$B:$I,5,0),0),0)</f>
        <v>0</v>
      </c>
      <c r="H357" s="104">
        <f t="shared" si="71"/>
        <v>0</v>
      </c>
      <c r="I357" s="168">
        <f>VLOOKUP($A357,'2023-24 Salary &amp; Benefits'!$A:$I,3,FALSE)</f>
        <v>1.06</v>
      </c>
      <c r="J357" s="168">
        <f>VLOOKUP($A357,'2023-24 Salary &amp; Benefits'!$A:$I,4,FALSE)</f>
        <v>1.06</v>
      </c>
      <c r="K357" s="155">
        <f t="shared" si="74"/>
        <v>0</v>
      </c>
      <c r="L357" s="154">
        <f t="shared" si="75"/>
        <v>0</v>
      </c>
      <c r="M357" s="156">
        <f>'2023-24 Salary &amp; Benefits'!$E$6</f>
        <v>72728</v>
      </c>
      <c r="N357" s="156">
        <f>'2023-24 Salary &amp; Benefits'!$F$6</f>
        <v>75419</v>
      </c>
      <c r="O357" s="9">
        <f t="shared" si="76"/>
        <v>0</v>
      </c>
      <c r="P357" s="9">
        <f t="shared" si="77"/>
        <v>0</v>
      </c>
      <c r="Q357" s="9">
        <f>'2023-24 Salary &amp; Benefits'!G$6</f>
        <v>13464</v>
      </c>
      <c r="R357" s="157">
        <f>'2023-24 Salary &amp; Benefits'!H$6</f>
        <v>0.1797</v>
      </c>
      <c r="S357" s="157">
        <f>'2023-24 Salary &amp; Benefits'!I$6</f>
        <v>0.17330000000000001</v>
      </c>
      <c r="T357" s="9">
        <f t="shared" si="78"/>
        <v>0</v>
      </c>
      <c r="U357" s="9">
        <f t="shared" si="79"/>
        <v>0</v>
      </c>
      <c r="V357" s="9">
        <f t="shared" si="80"/>
        <v>0</v>
      </c>
      <c r="W357" s="9">
        <f t="shared" si="73"/>
        <v>0</v>
      </c>
      <c r="X357" s="22">
        <f t="shared" si="72"/>
        <v>0</v>
      </c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s="21" customFormat="1">
      <c r="A358" s="83" t="s">
        <v>2441</v>
      </c>
      <c r="B358" s="95" t="s">
        <v>1416</v>
      </c>
      <c r="C358" s="96">
        <v>1825</v>
      </c>
      <c r="D358" s="95" t="s">
        <v>1417</v>
      </c>
      <c r="E358" s="116" t="str">
        <f>VLOOKUP($C358,'2022-23 School Level AAFTE'!$C:$X,8,FALSE)</f>
        <v>Yes</v>
      </c>
      <c r="F358" s="103">
        <f>VLOOKUP($C358,'2022-23 School Level AAFTE'!$C:$I,7,FALSE)</f>
        <v>22.04</v>
      </c>
      <c r="G358" s="106">
        <f>IFERROR(IF(E358= "yes",VLOOKUP(C358,Summary!$B:$I,5,0),0),0)</f>
        <v>0</v>
      </c>
      <c r="H358" s="104">
        <f t="shared" si="71"/>
        <v>22.04</v>
      </c>
      <c r="I358" s="168">
        <f>VLOOKUP($A358,'2023-24 Salary &amp; Benefits'!$A:$I,3,FALSE)</f>
        <v>1.06</v>
      </c>
      <c r="J358" s="168">
        <f>VLOOKUP($A358,'2023-24 Salary &amp; Benefits'!$A:$I,4,FALSE)</f>
        <v>1.06</v>
      </c>
      <c r="K358" s="155">
        <f t="shared" si="74"/>
        <v>22.04</v>
      </c>
      <c r="L358" s="154">
        <f t="shared" si="75"/>
        <v>6.5000000000000002E-2</v>
      </c>
      <c r="M358" s="156">
        <f>'2023-24 Salary &amp; Benefits'!$E$6</f>
        <v>72728</v>
      </c>
      <c r="N358" s="156">
        <f>'2023-24 Salary &amp; Benefits'!$F$6</f>
        <v>75419</v>
      </c>
      <c r="O358" s="9">
        <f t="shared" si="76"/>
        <v>5010.96</v>
      </c>
      <c r="P358" s="9">
        <f t="shared" si="77"/>
        <v>185.40999999999985</v>
      </c>
      <c r="Q358" s="9">
        <f>'2023-24 Salary &amp; Benefits'!G$6</f>
        <v>13464</v>
      </c>
      <c r="R358" s="157">
        <f>'2023-24 Salary &amp; Benefits'!H$6</f>
        <v>0.1797</v>
      </c>
      <c r="S358" s="157">
        <f>'2023-24 Salary &amp; Benefits'!I$6</f>
        <v>0.17330000000000001</v>
      </c>
      <c r="T358" s="9">
        <f t="shared" si="78"/>
        <v>1807.76</v>
      </c>
      <c r="U358" s="9">
        <f t="shared" si="79"/>
        <v>86.61</v>
      </c>
      <c r="V358" s="9">
        <f t="shared" si="80"/>
        <v>15.01</v>
      </c>
      <c r="W358" s="9">
        <f t="shared" si="73"/>
        <v>101.62</v>
      </c>
      <c r="X358" s="22">
        <f t="shared" si="72"/>
        <v>7105.75</v>
      </c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s="21" customFormat="1">
      <c r="A359" s="83" t="s">
        <v>2441</v>
      </c>
      <c r="B359" s="95" t="s">
        <v>1416</v>
      </c>
      <c r="C359" s="96">
        <v>3454</v>
      </c>
      <c r="D359" s="95" t="s">
        <v>1429</v>
      </c>
      <c r="E359" s="116" t="str">
        <f>VLOOKUP($C359,'2022-23 School Level AAFTE'!$C:$X,8,FALSE)</f>
        <v>No</v>
      </c>
      <c r="F359" s="103">
        <f>VLOOKUP($C359,'2022-23 School Level AAFTE'!$C:$I,7,FALSE)</f>
        <v>327.57</v>
      </c>
      <c r="G359" s="106">
        <f>IFERROR(IF(E359= "yes",VLOOKUP(C359,Summary!$B:$I,5,0),0),0)</f>
        <v>0</v>
      </c>
      <c r="H359" s="105">
        <f t="shared" si="71"/>
        <v>0</v>
      </c>
      <c r="I359" s="168">
        <f>VLOOKUP($A359,'2023-24 Salary &amp; Benefits'!$A:$I,3,FALSE)</f>
        <v>1.06</v>
      </c>
      <c r="J359" s="168">
        <f>VLOOKUP($A359,'2023-24 Salary &amp; Benefits'!$A:$I,4,FALSE)</f>
        <v>1.06</v>
      </c>
      <c r="K359" s="155">
        <f t="shared" si="74"/>
        <v>0</v>
      </c>
      <c r="L359" s="154">
        <f t="shared" si="75"/>
        <v>0</v>
      </c>
      <c r="M359" s="156">
        <f>'2023-24 Salary &amp; Benefits'!$E$6</f>
        <v>72728</v>
      </c>
      <c r="N359" s="156">
        <f>'2023-24 Salary &amp; Benefits'!$F$6</f>
        <v>75419</v>
      </c>
      <c r="O359" s="9">
        <f t="shared" si="76"/>
        <v>0</v>
      </c>
      <c r="P359" s="9">
        <f t="shared" si="77"/>
        <v>0</v>
      </c>
      <c r="Q359" s="9">
        <f>'2023-24 Salary &amp; Benefits'!G$6</f>
        <v>13464</v>
      </c>
      <c r="R359" s="157">
        <f>'2023-24 Salary &amp; Benefits'!H$6</f>
        <v>0.1797</v>
      </c>
      <c r="S359" s="157">
        <f>'2023-24 Salary &amp; Benefits'!I$6</f>
        <v>0.17330000000000001</v>
      </c>
      <c r="T359" s="9">
        <f t="shared" si="78"/>
        <v>0</v>
      </c>
      <c r="U359" s="9">
        <f t="shared" si="79"/>
        <v>0</v>
      </c>
      <c r="V359" s="9">
        <f t="shared" si="80"/>
        <v>0</v>
      </c>
      <c r="W359" s="9">
        <f t="shared" si="73"/>
        <v>0</v>
      </c>
      <c r="X359" s="22">
        <f t="shared" si="72"/>
        <v>0</v>
      </c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s="21" customFormat="1">
      <c r="A360" s="83" t="s">
        <v>2441</v>
      </c>
      <c r="B360" s="95" t="s">
        <v>1416</v>
      </c>
      <c r="C360" s="96">
        <v>3457</v>
      </c>
      <c r="D360" s="95" t="s">
        <v>1432</v>
      </c>
      <c r="E360" s="116" t="str">
        <f>VLOOKUP($C360,'2022-23 School Level AAFTE'!$C:$X,8,FALSE)</f>
        <v>No</v>
      </c>
      <c r="F360" s="103">
        <f>VLOOKUP($C360,'2022-23 School Level AAFTE'!$C:$I,7,FALSE)</f>
        <v>480.37</v>
      </c>
      <c r="G360" s="106">
        <f>IFERROR(IF(E360= "yes",VLOOKUP(C360,Summary!$B:$I,5,0),0),0)</f>
        <v>0</v>
      </c>
      <c r="H360" s="104">
        <f t="shared" si="71"/>
        <v>0</v>
      </c>
      <c r="I360" s="168">
        <f>VLOOKUP($A360,'2023-24 Salary &amp; Benefits'!$A:$I,3,FALSE)</f>
        <v>1.06</v>
      </c>
      <c r="J360" s="168">
        <f>VLOOKUP($A360,'2023-24 Salary &amp; Benefits'!$A:$I,4,FALSE)</f>
        <v>1.06</v>
      </c>
      <c r="K360" s="155">
        <f t="shared" si="74"/>
        <v>0</v>
      </c>
      <c r="L360" s="154">
        <f t="shared" si="75"/>
        <v>0</v>
      </c>
      <c r="M360" s="156">
        <f>'2023-24 Salary &amp; Benefits'!$E$6</f>
        <v>72728</v>
      </c>
      <c r="N360" s="156">
        <f>'2023-24 Salary &amp; Benefits'!$F$6</f>
        <v>75419</v>
      </c>
      <c r="O360" s="9">
        <f t="shared" si="76"/>
        <v>0</v>
      </c>
      <c r="P360" s="9">
        <f t="shared" si="77"/>
        <v>0</v>
      </c>
      <c r="Q360" s="9">
        <f>'2023-24 Salary &amp; Benefits'!G$6</f>
        <v>13464</v>
      </c>
      <c r="R360" s="157">
        <f>'2023-24 Salary &amp; Benefits'!H$6</f>
        <v>0.1797</v>
      </c>
      <c r="S360" s="157">
        <f>'2023-24 Salary &amp; Benefits'!I$6</f>
        <v>0.17330000000000001</v>
      </c>
      <c r="T360" s="9">
        <f t="shared" si="78"/>
        <v>0</v>
      </c>
      <c r="U360" s="9">
        <f t="shared" si="79"/>
        <v>0</v>
      </c>
      <c r="V360" s="9">
        <f t="shared" si="80"/>
        <v>0</v>
      </c>
      <c r="W360" s="9">
        <f t="shared" si="73"/>
        <v>0</v>
      </c>
      <c r="X360" s="22">
        <f t="shared" si="72"/>
        <v>0</v>
      </c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s="21" customFormat="1">
      <c r="A361" s="83" t="s">
        <v>2441</v>
      </c>
      <c r="B361" s="95" t="s">
        <v>1416</v>
      </c>
      <c r="C361" s="96">
        <v>2425</v>
      </c>
      <c r="D361" s="95" t="s">
        <v>1420</v>
      </c>
      <c r="E361" s="116" t="str">
        <f>VLOOKUP($C361,'2022-23 School Level AAFTE'!$C:$X,8,FALSE)</f>
        <v>Yes</v>
      </c>
      <c r="F361" s="103">
        <f>VLOOKUP($C361,'2022-23 School Level AAFTE'!$C:$I,7,FALSE)</f>
        <v>1279.43</v>
      </c>
      <c r="G361" s="106">
        <f>IFERROR(IF(E361= "yes",VLOOKUP(C361,Summary!$B:$I,5,0),0),0)</f>
        <v>0</v>
      </c>
      <c r="H361" s="104">
        <f t="shared" si="71"/>
        <v>1279.43</v>
      </c>
      <c r="I361" s="168">
        <f>VLOOKUP($A361,'2023-24 Salary &amp; Benefits'!$A:$I,3,FALSE)</f>
        <v>1.06</v>
      </c>
      <c r="J361" s="168">
        <f>VLOOKUP($A361,'2023-24 Salary &amp; Benefits'!$A:$I,4,FALSE)</f>
        <v>1.06</v>
      </c>
      <c r="K361" s="155">
        <f t="shared" si="74"/>
        <v>1279.43</v>
      </c>
      <c r="L361" s="154">
        <f t="shared" si="75"/>
        <v>3.7530000000000001</v>
      </c>
      <c r="M361" s="156">
        <f>'2023-24 Salary &amp; Benefits'!$E$6</f>
        <v>72728</v>
      </c>
      <c r="N361" s="156">
        <f>'2023-24 Salary &amp; Benefits'!$F$6</f>
        <v>75419</v>
      </c>
      <c r="O361" s="9">
        <f t="shared" si="76"/>
        <v>289325.08</v>
      </c>
      <c r="P361" s="9">
        <f t="shared" si="77"/>
        <v>10705.27999999997</v>
      </c>
      <c r="Q361" s="9">
        <f>'2023-24 Salary &amp; Benefits'!G$6</f>
        <v>13464</v>
      </c>
      <c r="R361" s="157">
        <f>'2023-24 Salary &amp; Benefits'!H$6</f>
        <v>0.1797</v>
      </c>
      <c r="S361" s="157">
        <f>'2023-24 Salary &amp; Benefits'!I$6</f>
        <v>0.17330000000000001</v>
      </c>
      <c r="T361" s="9">
        <f t="shared" si="78"/>
        <v>104377.33</v>
      </c>
      <c r="U361" s="9">
        <f t="shared" si="79"/>
        <v>5000.51</v>
      </c>
      <c r="V361" s="9">
        <f t="shared" si="80"/>
        <v>866.59</v>
      </c>
      <c r="W361" s="9">
        <f t="shared" si="73"/>
        <v>5867.1</v>
      </c>
      <c r="X361" s="22">
        <f t="shared" si="72"/>
        <v>410274.79</v>
      </c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s="21" customFormat="1">
      <c r="A362" s="83" t="s">
        <v>2441</v>
      </c>
      <c r="B362" s="95" t="s">
        <v>1416</v>
      </c>
      <c r="C362" s="96">
        <v>5411</v>
      </c>
      <c r="D362" s="95" t="s">
        <v>1440</v>
      </c>
      <c r="E362" s="116" t="str">
        <f>VLOOKUP($C362,'2022-23 School Level AAFTE'!$C:$X,8,FALSE)</f>
        <v>Yes</v>
      </c>
      <c r="F362" s="103">
        <f>VLOOKUP($C362,'2022-23 School Level AAFTE'!$C:$I,7,FALSE)</f>
        <v>222.54</v>
      </c>
      <c r="G362" s="106">
        <f>IFERROR(IF(E362= "yes",VLOOKUP(C362,Summary!$B:$I,5,0),0),0)</f>
        <v>0</v>
      </c>
      <c r="H362" s="104">
        <f t="shared" si="71"/>
        <v>222.54</v>
      </c>
      <c r="I362" s="168">
        <f>VLOOKUP($A362,'2023-24 Salary &amp; Benefits'!$A:$I,3,FALSE)</f>
        <v>1.06</v>
      </c>
      <c r="J362" s="168">
        <f>VLOOKUP($A362,'2023-24 Salary &amp; Benefits'!$A:$I,4,FALSE)</f>
        <v>1.06</v>
      </c>
      <c r="K362" s="155">
        <f t="shared" si="74"/>
        <v>222.54</v>
      </c>
      <c r="L362" s="154">
        <f t="shared" si="75"/>
        <v>0.65300000000000002</v>
      </c>
      <c r="M362" s="156">
        <f>'2023-24 Salary &amp; Benefits'!$E$6</f>
        <v>72728</v>
      </c>
      <c r="N362" s="156">
        <f>'2023-24 Salary &amp; Benefits'!$F$6</f>
        <v>75419</v>
      </c>
      <c r="O362" s="9">
        <f t="shared" si="76"/>
        <v>50340.87</v>
      </c>
      <c r="P362" s="9">
        <f t="shared" si="77"/>
        <v>1862.6499999999942</v>
      </c>
      <c r="Q362" s="9">
        <f>'2023-24 Salary &amp; Benefits'!G$6</f>
        <v>13464</v>
      </c>
      <c r="R362" s="157">
        <f>'2023-24 Salary &amp; Benefits'!H$6</f>
        <v>0.1797</v>
      </c>
      <c r="S362" s="157">
        <f>'2023-24 Salary &amp; Benefits'!I$6</f>
        <v>0.17330000000000001</v>
      </c>
      <c r="T362" s="9">
        <f t="shared" si="78"/>
        <v>18161.04</v>
      </c>
      <c r="U362" s="9">
        <f t="shared" si="79"/>
        <v>870.06</v>
      </c>
      <c r="V362" s="9">
        <f t="shared" si="80"/>
        <v>150.78</v>
      </c>
      <c r="W362" s="9">
        <f t="shared" si="73"/>
        <v>1020.8399999999999</v>
      </c>
      <c r="X362" s="22">
        <f t="shared" si="72"/>
        <v>71385.399999999994</v>
      </c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s="21" customFormat="1">
      <c r="A363" s="83" t="s">
        <v>2441</v>
      </c>
      <c r="B363" s="95" t="s">
        <v>1416</v>
      </c>
      <c r="C363" s="96">
        <v>2943</v>
      </c>
      <c r="D363" s="95" t="s">
        <v>1423</v>
      </c>
      <c r="E363" s="116" t="str">
        <f>VLOOKUP($C363,'2022-23 School Level AAFTE'!$C:$X,8,FALSE)</f>
        <v>Yes</v>
      </c>
      <c r="F363" s="103">
        <f>VLOOKUP($C363,'2022-23 School Level AAFTE'!$C:$I,7,FALSE)</f>
        <v>206.77</v>
      </c>
      <c r="G363" s="106">
        <f>IFERROR(IF(E363= "yes",VLOOKUP(C363,Summary!$B:$I,5,0),0),0)</f>
        <v>0</v>
      </c>
      <c r="H363" s="104">
        <f t="shared" si="71"/>
        <v>206.77</v>
      </c>
      <c r="I363" s="168">
        <f>VLOOKUP($A363,'2023-24 Salary &amp; Benefits'!$A:$I,3,FALSE)</f>
        <v>1.06</v>
      </c>
      <c r="J363" s="168">
        <f>VLOOKUP($A363,'2023-24 Salary &amp; Benefits'!$A:$I,4,FALSE)</f>
        <v>1.06</v>
      </c>
      <c r="K363" s="155">
        <f t="shared" si="74"/>
        <v>206.77</v>
      </c>
      <c r="L363" s="154">
        <f t="shared" si="75"/>
        <v>0.60699999999999998</v>
      </c>
      <c r="M363" s="156">
        <f>'2023-24 Salary &amp; Benefits'!$E$6</f>
        <v>72728</v>
      </c>
      <c r="N363" s="156">
        <f>'2023-24 Salary &amp; Benefits'!$F$6</f>
        <v>75419</v>
      </c>
      <c r="O363" s="9">
        <f t="shared" si="76"/>
        <v>46794.65</v>
      </c>
      <c r="P363" s="9">
        <f t="shared" si="77"/>
        <v>1731.4399999999951</v>
      </c>
      <c r="Q363" s="9">
        <f>'2023-24 Salary &amp; Benefits'!G$6</f>
        <v>13464</v>
      </c>
      <c r="R363" s="157">
        <f>'2023-24 Salary &amp; Benefits'!H$6</f>
        <v>0.1797</v>
      </c>
      <c r="S363" s="157">
        <f>'2023-24 Salary &amp; Benefits'!I$6</f>
        <v>0.17330000000000001</v>
      </c>
      <c r="T363" s="9">
        <f t="shared" si="78"/>
        <v>16881.71</v>
      </c>
      <c r="U363" s="9">
        <f t="shared" si="79"/>
        <v>808.77</v>
      </c>
      <c r="V363" s="9">
        <f t="shared" si="80"/>
        <v>140.16</v>
      </c>
      <c r="W363" s="9">
        <f t="shared" si="73"/>
        <v>948.93</v>
      </c>
      <c r="X363" s="22">
        <f t="shared" si="72"/>
        <v>66356.73</v>
      </c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s="21" customFormat="1">
      <c r="A364" s="83" t="s">
        <v>2441</v>
      </c>
      <c r="B364" s="95" t="s">
        <v>1416</v>
      </c>
      <c r="C364" s="97">
        <v>3455</v>
      </c>
      <c r="D364" s="110" t="s">
        <v>1430</v>
      </c>
      <c r="E364" s="116" t="str">
        <f>VLOOKUP($C364,'2022-23 School Level AAFTE'!$C:$X,8,FALSE)</f>
        <v>Yes</v>
      </c>
      <c r="F364" s="103">
        <f>VLOOKUP($C364,'2022-23 School Level AAFTE'!$C:$I,7,FALSE)</f>
        <v>288.43</v>
      </c>
      <c r="G364" s="106">
        <f>IFERROR(IF(E364= "yes",VLOOKUP(C364,Summary!$B:$I,5,0),0),0)</f>
        <v>0</v>
      </c>
      <c r="H364" s="105">
        <f t="shared" si="71"/>
        <v>288.43</v>
      </c>
      <c r="I364" s="168">
        <f>VLOOKUP($A364,'2023-24 Salary &amp; Benefits'!$A:$I,3,FALSE)</f>
        <v>1.06</v>
      </c>
      <c r="J364" s="168">
        <f>VLOOKUP($A364,'2023-24 Salary &amp; Benefits'!$A:$I,4,FALSE)</f>
        <v>1.06</v>
      </c>
      <c r="K364" s="155">
        <f t="shared" si="74"/>
        <v>288.43</v>
      </c>
      <c r="L364" s="154">
        <f t="shared" si="75"/>
        <v>0.84599999999999997</v>
      </c>
      <c r="M364" s="156">
        <f>'2023-24 Salary &amp; Benefits'!$E$6</f>
        <v>72728</v>
      </c>
      <c r="N364" s="156">
        <f>'2023-24 Salary &amp; Benefits'!$F$6</f>
        <v>75419</v>
      </c>
      <c r="O364" s="9">
        <f t="shared" si="76"/>
        <v>65219.56</v>
      </c>
      <c r="P364" s="9">
        <f t="shared" si="77"/>
        <v>2413.1800000000076</v>
      </c>
      <c r="Q364" s="9">
        <f>'2023-24 Salary &amp; Benefits'!G$6</f>
        <v>13464</v>
      </c>
      <c r="R364" s="157">
        <f>'2023-24 Salary &amp; Benefits'!H$6</f>
        <v>0.1797</v>
      </c>
      <c r="S364" s="157">
        <f>'2023-24 Salary &amp; Benefits'!I$6</f>
        <v>0.17330000000000001</v>
      </c>
      <c r="T364" s="9">
        <f t="shared" si="78"/>
        <v>23528.7</v>
      </c>
      <c r="U364" s="9">
        <f t="shared" si="79"/>
        <v>1127.21</v>
      </c>
      <c r="V364" s="9">
        <f t="shared" si="80"/>
        <v>195.35</v>
      </c>
      <c r="W364" s="9">
        <f t="shared" si="73"/>
        <v>1322.56</v>
      </c>
      <c r="X364" s="22">
        <f t="shared" si="72"/>
        <v>92484</v>
      </c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21" customFormat="1">
      <c r="A365" s="83" t="s">
        <v>2441</v>
      </c>
      <c r="B365" s="95" t="s">
        <v>1416</v>
      </c>
      <c r="C365" s="96">
        <v>4396</v>
      </c>
      <c r="D365" s="95" t="s">
        <v>1206</v>
      </c>
      <c r="E365" s="116" t="str">
        <f>VLOOKUP($C365,'2022-23 School Level AAFTE'!$C:$X,8,FALSE)</f>
        <v>No</v>
      </c>
      <c r="F365" s="103">
        <f>VLOOKUP($C365,'2022-23 School Level AAFTE'!$C:$I,7,FALSE)</f>
        <v>413.57</v>
      </c>
      <c r="G365" s="106">
        <f>IFERROR(IF(E365= "yes",VLOOKUP(C365,Summary!$B:$I,5,0),0),0)</f>
        <v>0</v>
      </c>
      <c r="H365" s="104">
        <f t="shared" si="71"/>
        <v>0</v>
      </c>
      <c r="I365" s="168">
        <f>VLOOKUP($A365,'2023-24 Salary &amp; Benefits'!$A:$I,3,FALSE)</f>
        <v>1.06</v>
      </c>
      <c r="J365" s="168">
        <f>VLOOKUP($A365,'2023-24 Salary &amp; Benefits'!$A:$I,4,FALSE)</f>
        <v>1.06</v>
      </c>
      <c r="K365" s="155">
        <f t="shared" si="74"/>
        <v>0</v>
      </c>
      <c r="L365" s="154">
        <f t="shared" si="75"/>
        <v>0</v>
      </c>
      <c r="M365" s="156">
        <f>'2023-24 Salary &amp; Benefits'!$E$6</f>
        <v>72728</v>
      </c>
      <c r="N365" s="156">
        <f>'2023-24 Salary &amp; Benefits'!$F$6</f>
        <v>75419</v>
      </c>
      <c r="O365" s="9">
        <f t="shared" si="76"/>
        <v>0</v>
      </c>
      <c r="P365" s="9">
        <f t="shared" si="77"/>
        <v>0</v>
      </c>
      <c r="Q365" s="9">
        <f>'2023-24 Salary &amp; Benefits'!G$6</f>
        <v>13464</v>
      </c>
      <c r="R365" s="157">
        <f>'2023-24 Salary &amp; Benefits'!H$6</f>
        <v>0.1797</v>
      </c>
      <c r="S365" s="157">
        <f>'2023-24 Salary &amp; Benefits'!I$6</f>
        <v>0.17330000000000001</v>
      </c>
      <c r="T365" s="9">
        <f t="shared" si="78"/>
        <v>0</v>
      </c>
      <c r="U365" s="9">
        <f t="shared" si="79"/>
        <v>0</v>
      </c>
      <c r="V365" s="9">
        <f t="shared" si="80"/>
        <v>0</v>
      </c>
      <c r="W365" s="9">
        <f t="shared" si="73"/>
        <v>0</v>
      </c>
      <c r="X365" s="22">
        <f t="shared" si="72"/>
        <v>0</v>
      </c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</row>
    <row r="366" spans="1:159" s="21" customFormat="1">
      <c r="A366" s="83" t="s">
        <v>2441</v>
      </c>
      <c r="B366" s="95" t="s">
        <v>1416</v>
      </c>
      <c r="C366" s="96">
        <v>5387</v>
      </c>
      <c r="D366" s="95" t="s">
        <v>1439</v>
      </c>
      <c r="E366" s="116" t="str">
        <f>VLOOKUP($C366,'2022-23 School Level AAFTE'!$C:$X,8,FALSE)</f>
        <v>Yes</v>
      </c>
      <c r="F366" s="103">
        <f>VLOOKUP($C366,'2022-23 School Level AAFTE'!$C:$I,7,FALSE)</f>
        <v>557.03</v>
      </c>
      <c r="G366" s="106">
        <f>IFERROR(IF(E366= "yes",VLOOKUP(C366,Summary!$B:$I,5,0),0),0)</f>
        <v>0</v>
      </c>
      <c r="H366" s="105">
        <f t="shared" si="71"/>
        <v>557.03</v>
      </c>
      <c r="I366" s="168">
        <f>VLOOKUP($A366,'2023-24 Salary &amp; Benefits'!$A:$I,3,FALSE)</f>
        <v>1.06</v>
      </c>
      <c r="J366" s="168">
        <f>VLOOKUP($A366,'2023-24 Salary &amp; Benefits'!$A:$I,4,FALSE)</f>
        <v>1.06</v>
      </c>
      <c r="K366" s="155">
        <f t="shared" si="74"/>
        <v>557.03</v>
      </c>
      <c r="L366" s="154">
        <f t="shared" si="75"/>
        <v>1.6339999999999999</v>
      </c>
      <c r="M366" s="156">
        <f>'2023-24 Salary &amp; Benefits'!$E$6</f>
        <v>72728</v>
      </c>
      <c r="N366" s="156">
        <f>'2023-24 Salary &amp; Benefits'!$F$6</f>
        <v>75419</v>
      </c>
      <c r="O366" s="9">
        <f t="shared" si="76"/>
        <v>125967.81</v>
      </c>
      <c r="P366" s="9">
        <f t="shared" si="77"/>
        <v>4660.9100000000035</v>
      </c>
      <c r="Q366" s="9">
        <f>'2023-24 Salary &amp; Benefits'!G$6</f>
        <v>13464</v>
      </c>
      <c r="R366" s="157">
        <f>'2023-24 Salary &amp; Benefits'!H$6</f>
        <v>0.1797</v>
      </c>
      <c r="S366" s="157">
        <f>'2023-24 Salary &amp; Benefits'!I$6</f>
        <v>0.17330000000000001</v>
      </c>
      <c r="T366" s="9">
        <f t="shared" si="78"/>
        <v>45444.33</v>
      </c>
      <c r="U366" s="9">
        <f t="shared" si="79"/>
        <v>2177.15</v>
      </c>
      <c r="V366" s="9">
        <f t="shared" si="80"/>
        <v>377.3</v>
      </c>
      <c r="W366" s="9">
        <f t="shared" si="73"/>
        <v>2554.4500000000003</v>
      </c>
      <c r="X366" s="22">
        <f t="shared" si="72"/>
        <v>178627.50000000003</v>
      </c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</row>
    <row r="367" spans="1:159" s="21" customFormat="1">
      <c r="A367" s="83" t="s">
        <v>2441</v>
      </c>
      <c r="B367" s="95" t="s">
        <v>1416</v>
      </c>
      <c r="C367" s="96">
        <v>5027</v>
      </c>
      <c r="D367" s="95" t="s">
        <v>1435</v>
      </c>
      <c r="E367" s="116" t="str">
        <f>VLOOKUP($C367,'2022-23 School Level AAFTE'!$C:$X,8,FALSE)</f>
        <v>Yes</v>
      </c>
      <c r="F367" s="103">
        <f>VLOOKUP($C367,'2022-23 School Level AAFTE'!$C:$I,7,FALSE)</f>
        <v>712.17</v>
      </c>
      <c r="G367" s="106">
        <f>IFERROR(IF(E367= "yes",VLOOKUP(C367,Summary!$B:$I,5,0),0),0)</f>
        <v>0</v>
      </c>
      <c r="H367" s="104">
        <f t="shared" si="71"/>
        <v>712.17</v>
      </c>
      <c r="I367" s="168">
        <f>VLOOKUP($A367,'2023-24 Salary &amp; Benefits'!$A:$I,3,FALSE)</f>
        <v>1.06</v>
      </c>
      <c r="J367" s="168">
        <f>VLOOKUP($A367,'2023-24 Salary &amp; Benefits'!$A:$I,4,FALSE)</f>
        <v>1.06</v>
      </c>
      <c r="K367" s="155">
        <f t="shared" si="74"/>
        <v>712.17</v>
      </c>
      <c r="L367" s="154">
        <f t="shared" si="75"/>
        <v>2.089</v>
      </c>
      <c r="M367" s="156">
        <f>'2023-24 Salary &amp; Benefits'!$E$6</f>
        <v>72728</v>
      </c>
      <c r="N367" s="156">
        <f>'2023-24 Salary &amp; Benefits'!$F$6</f>
        <v>75419</v>
      </c>
      <c r="O367" s="9">
        <f t="shared" si="76"/>
        <v>161044.51999999999</v>
      </c>
      <c r="P367" s="9">
        <f t="shared" si="77"/>
        <v>5958.7900000000081</v>
      </c>
      <c r="Q367" s="9">
        <f>'2023-24 Salary &amp; Benefits'!G$6</f>
        <v>13464</v>
      </c>
      <c r="R367" s="157">
        <f>'2023-24 Salary &amp; Benefits'!H$6</f>
        <v>0.1797</v>
      </c>
      <c r="S367" s="157">
        <f>'2023-24 Salary &amp; Benefits'!I$6</f>
        <v>0.17330000000000001</v>
      </c>
      <c r="T367" s="9">
        <f t="shared" si="78"/>
        <v>58098.65</v>
      </c>
      <c r="U367" s="9">
        <f t="shared" si="79"/>
        <v>2783.39</v>
      </c>
      <c r="V367" s="9">
        <f t="shared" si="80"/>
        <v>482.36</v>
      </c>
      <c r="W367" s="9">
        <f t="shared" si="73"/>
        <v>3265.75</v>
      </c>
      <c r="X367" s="22">
        <f t="shared" si="72"/>
        <v>228367.71</v>
      </c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</row>
    <row r="368" spans="1:159" s="21" customFormat="1">
      <c r="A368" s="83" t="s">
        <v>2441</v>
      </c>
      <c r="B368" s="95" t="s">
        <v>1416</v>
      </c>
      <c r="C368" s="96">
        <v>3298</v>
      </c>
      <c r="D368" s="95" t="s">
        <v>1427</v>
      </c>
      <c r="E368" s="116" t="str">
        <f>VLOOKUP($C368,'2022-23 School Level AAFTE'!$C:$X,8,FALSE)</f>
        <v>Yes</v>
      </c>
      <c r="F368" s="103">
        <f>VLOOKUP($C368,'2022-23 School Level AAFTE'!$C:$I,7,FALSE)</f>
        <v>479.75</v>
      </c>
      <c r="G368" s="106">
        <f>IFERROR(IF(E368= "yes",VLOOKUP(C368,Summary!$B:$I,5,0),0),0)</f>
        <v>0</v>
      </c>
      <c r="H368" s="104">
        <f t="shared" si="71"/>
        <v>479.75</v>
      </c>
      <c r="I368" s="168">
        <f>VLOOKUP($A368,'2023-24 Salary &amp; Benefits'!$A:$I,3,FALSE)</f>
        <v>1.06</v>
      </c>
      <c r="J368" s="168">
        <f>VLOOKUP($A368,'2023-24 Salary &amp; Benefits'!$A:$I,4,FALSE)</f>
        <v>1.06</v>
      </c>
      <c r="K368" s="155">
        <f t="shared" si="74"/>
        <v>479.75</v>
      </c>
      <c r="L368" s="154">
        <f t="shared" si="75"/>
        <v>1.407</v>
      </c>
      <c r="M368" s="156">
        <f>'2023-24 Salary &amp; Benefits'!$E$6</f>
        <v>72728</v>
      </c>
      <c r="N368" s="156">
        <f>'2023-24 Salary &amp; Benefits'!$F$6</f>
        <v>75419</v>
      </c>
      <c r="O368" s="9">
        <f t="shared" si="76"/>
        <v>108467.99</v>
      </c>
      <c r="P368" s="9">
        <f t="shared" si="77"/>
        <v>4013.4099999999889</v>
      </c>
      <c r="Q368" s="9">
        <f>'2023-24 Salary &amp; Benefits'!G$6</f>
        <v>13464</v>
      </c>
      <c r="R368" s="157">
        <f>'2023-24 Salary &amp; Benefits'!H$6</f>
        <v>0.1797</v>
      </c>
      <c r="S368" s="157">
        <f>'2023-24 Salary &amp; Benefits'!I$6</f>
        <v>0.17330000000000001</v>
      </c>
      <c r="T368" s="9">
        <f t="shared" si="78"/>
        <v>39131.07</v>
      </c>
      <c r="U368" s="9">
        <f t="shared" si="79"/>
        <v>1874.69</v>
      </c>
      <c r="V368" s="9">
        <f t="shared" si="80"/>
        <v>324.88</v>
      </c>
      <c r="W368" s="9">
        <f t="shared" si="73"/>
        <v>2199.5700000000002</v>
      </c>
      <c r="X368" s="22">
        <f t="shared" si="72"/>
        <v>153812.03999999998</v>
      </c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</row>
    <row r="369" spans="1:159" s="21" customFormat="1">
      <c r="A369" s="83" t="s">
        <v>2441</v>
      </c>
      <c r="B369" s="95" t="s">
        <v>1416</v>
      </c>
      <c r="C369" s="96">
        <v>3248</v>
      </c>
      <c r="D369" s="95" t="s">
        <v>1425</v>
      </c>
      <c r="E369" s="116" t="str">
        <f>VLOOKUP($C369,'2022-23 School Level AAFTE'!$C:$X,8,FALSE)</f>
        <v>Yes</v>
      </c>
      <c r="F369" s="103">
        <f>VLOOKUP($C369,'2022-23 School Level AAFTE'!$C:$I,7,FALSE)</f>
        <v>616.69000000000005</v>
      </c>
      <c r="G369" s="106">
        <f>IFERROR(IF(E369= "yes",VLOOKUP(C369,Summary!$B:$I,5,0),0),0)</f>
        <v>0</v>
      </c>
      <c r="H369" s="104">
        <f t="shared" si="71"/>
        <v>616.69000000000005</v>
      </c>
      <c r="I369" s="168">
        <f>VLOOKUP($A369,'2023-24 Salary &amp; Benefits'!$A:$I,3,FALSE)</f>
        <v>1.06</v>
      </c>
      <c r="J369" s="168">
        <f>VLOOKUP($A369,'2023-24 Salary &amp; Benefits'!$A:$I,4,FALSE)</f>
        <v>1.06</v>
      </c>
      <c r="K369" s="155">
        <f t="shared" si="74"/>
        <v>616.69000000000005</v>
      </c>
      <c r="L369" s="154">
        <f t="shared" si="75"/>
        <v>1.8089999999999999</v>
      </c>
      <c r="M369" s="156">
        <f>'2023-24 Salary &amp; Benefits'!$E$6</f>
        <v>72728</v>
      </c>
      <c r="N369" s="156">
        <f>'2023-24 Salary &amp; Benefits'!$F$6</f>
        <v>75419</v>
      </c>
      <c r="O369" s="9">
        <f t="shared" si="76"/>
        <v>139458.85</v>
      </c>
      <c r="P369" s="9">
        <f t="shared" si="77"/>
        <v>5160.1000000000058</v>
      </c>
      <c r="Q369" s="9">
        <f>'2023-24 Salary &amp; Benefits'!G$6</f>
        <v>13464</v>
      </c>
      <c r="R369" s="157">
        <f>'2023-24 Salary &amp; Benefits'!H$6</f>
        <v>0.1797</v>
      </c>
      <c r="S369" s="157">
        <f>'2023-24 Salary &amp; Benefits'!I$6</f>
        <v>0.17330000000000001</v>
      </c>
      <c r="T369" s="9">
        <f t="shared" si="78"/>
        <v>50311.38</v>
      </c>
      <c r="U369" s="9">
        <f t="shared" si="79"/>
        <v>2410.3200000000002</v>
      </c>
      <c r="V369" s="9">
        <f t="shared" si="80"/>
        <v>417.71</v>
      </c>
      <c r="W369" s="9">
        <f t="shared" si="73"/>
        <v>2828.03</v>
      </c>
      <c r="X369" s="22">
        <f t="shared" si="72"/>
        <v>197758.36000000002</v>
      </c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</row>
    <row r="370" spans="1:159" s="21" customFormat="1">
      <c r="A370" s="83" t="s">
        <v>2441</v>
      </c>
      <c r="B370" s="95" t="s">
        <v>1416</v>
      </c>
      <c r="C370" s="96">
        <v>3117</v>
      </c>
      <c r="D370" s="95" t="s">
        <v>1424</v>
      </c>
      <c r="E370" s="116" t="str">
        <f>VLOOKUP($C370,'2022-23 School Level AAFTE'!$C:$X,8,FALSE)</f>
        <v>No</v>
      </c>
      <c r="F370" s="103">
        <f>VLOOKUP($C370,'2022-23 School Level AAFTE'!$C:$I,7,FALSE)</f>
        <v>416.45</v>
      </c>
      <c r="G370" s="106">
        <f>IFERROR(IF(E370= "yes",VLOOKUP(C370,Summary!$B:$I,5,0),0),0)</f>
        <v>0</v>
      </c>
      <c r="H370" s="104">
        <f t="shared" si="71"/>
        <v>0</v>
      </c>
      <c r="I370" s="168">
        <f>VLOOKUP($A370,'2023-24 Salary &amp; Benefits'!$A:$I,3,FALSE)</f>
        <v>1.06</v>
      </c>
      <c r="J370" s="168">
        <f>VLOOKUP($A370,'2023-24 Salary &amp; Benefits'!$A:$I,4,FALSE)</f>
        <v>1.06</v>
      </c>
      <c r="K370" s="155">
        <f t="shared" si="74"/>
        <v>0</v>
      </c>
      <c r="L370" s="154">
        <f t="shared" si="75"/>
        <v>0</v>
      </c>
      <c r="M370" s="156">
        <f>'2023-24 Salary &amp; Benefits'!$E$6</f>
        <v>72728</v>
      </c>
      <c r="N370" s="156">
        <f>'2023-24 Salary &amp; Benefits'!$F$6</f>
        <v>75419</v>
      </c>
      <c r="O370" s="9">
        <f t="shared" si="76"/>
        <v>0</v>
      </c>
      <c r="P370" s="9">
        <f t="shared" si="77"/>
        <v>0</v>
      </c>
      <c r="Q370" s="9">
        <f>'2023-24 Salary &amp; Benefits'!G$6</f>
        <v>13464</v>
      </c>
      <c r="R370" s="157">
        <f>'2023-24 Salary &amp; Benefits'!H$6</f>
        <v>0.1797</v>
      </c>
      <c r="S370" s="157">
        <f>'2023-24 Salary &amp; Benefits'!I$6</f>
        <v>0.17330000000000001</v>
      </c>
      <c r="T370" s="9">
        <f t="shared" si="78"/>
        <v>0</v>
      </c>
      <c r="U370" s="9">
        <f t="shared" si="79"/>
        <v>0</v>
      </c>
      <c r="V370" s="9">
        <f t="shared" si="80"/>
        <v>0</v>
      </c>
      <c r="W370" s="9">
        <f t="shared" si="73"/>
        <v>0</v>
      </c>
      <c r="X370" s="22">
        <f t="shared" si="72"/>
        <v>0</v>
      </c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s="21" customFormat="1">
      <c r="A371" s="83" t="s">
        <v>2441</v>
      </c>
      <c r="B371" s="95" t="s">
        <v>1416</v>
      </c>
      <c r="C371" s="96">
        <v>3351</v>
      </c>
      <c r="D371" s="95" t="s">
        <v>1428</v>
      </c>
      <c r="E371" s="116" t="str">
        <f>VLOOKUP($C371,'2022-23 School Level AAFTE'!$C:$X,8,FALSE)</f>
        <v>Yes</v>
      </c>
      <c r="F371" s="103">
        <f>VLOOKUP($C371,'2022-23 School Level AAFTE'!$C:$I,7,FALSE)</f>
        <v>467.61</v>
      </c>
      <c r="G371" s="106">
        <f>IFERROR(IF(E371= "yes",VLOOKUP(C371,Summary!$B:$I,5,0),0),0)</f>
        <v>0</v>
      </c>
      <c r="H371" s="104">
        <f t="shared" si="71"/>
        <v>467.61</v>
      </c>
      <c r="I371" s="168">
        <f>VLOOKUP($A371,'2023-24 Salary &amp; Benefits'!$A:$I,3,FALSE)</f>
        <v>1.06</v>
      </c>
      <c r="J371" s="168">
        <f>VLOOKUP($A371,'2023-24 Salary &amp; Benefits'!$A:$I,4,FALSE)</f>
        <v>1.06</v>
      </c>
      <c r="K371" s="155">
        <f t="shared" si="74"/>
        <v>467.61</v>
      </c>
      <c r="L371" s="154">
        <f t="shared" si="75"/>
        <v>1.3720000000000001</v>
      </c>
      <c r="M371" s="156">
        <f>'2023-24 Salary &amp; Benefits'!$E$6</f>
        <v>72728</v>
      </c>
      <c r="N371" s="156">
        <f>'2023-24 Salary &amp; Benefits'!$F$6</f>
        <v>75419</v>
      </c>
      <c r="O371" s="9">
        <f t="shared" si="76"/>
        <v>105769.78</v>
      </c>
      <c r="P371" s="9">
        <f t="shared" si="77"/>
        <v>3913.5800000000017</v>
      </c>
      <c r="Q371" s="9">
        <f>'2023-24 Salary &amp; Benefits'!G$6</f>
        <v>13464</v>
      </c>
      <c r="R371" s="157">
        <f>'2023-24 Salary &amp; Benefits'!H$6</f>
        <v>0.1797</v>
      </c>
      <c r="S371" s="157">
        <f>'2023-24 Salary &amp; Benefits'!I$6</f>
        <v>0.17330000000000001</v>
      </c>
      <c r="T371" s="9">
        <f t="shared" si="78"/>
        <v>38157.660000000003</v>
      </c>
      <c r="U371" s="9">
        <f t="shared" si="79"/>
        <v>1828.06</v>
      </c>
      <c r="V371" s="9">
        <f t="shared" si="80"/>
        <v>316.8</v>
      </c>
      <c r="W371" s="9">
        <f t="shared" si="73"/>
        <v>2144.86</v>
      </c>
      <c r="X371" s="22">
        <f t="shared" si="72"/>
        <v>149985.88</v>
      </c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s="21" customFormat="1">
      <c r="A372" s="83" t="s">
        <v>2441</v>
      </c>
      <c r="B372" s="95" t="s">
        <v>1416</v>
      </c>
      <c r="C372" s="96">
        <v>3456</v>
      </c>
      <c r="D372" s="95" t="s">
        <v>1431</v>
      </c>
      <c r="E372" s="116" t="str">
        <f>VLOOKUP($C372,'2022-23 School Level AAFTE'!$C:$X,8,FALSE)</f>
        <v>No</v>
      </c>
      <c r="F372" s="103">
        <f>VLOOKUP($C372,'2022-23 School Level AAFTE'!$C:$I,7,FALSE)</f>
        <v>1249.1600000000001</v>
      </c>
      <c r="G372" s="106">
        <f>IFERROR(IF(E372= "yes",VLOOKUP(C372,Summary!$B:$I,5,0),0),0)</f>
        <v>0</v>
      </c>
      <c r="H372" s="104">
        <f t="shared" si="71"/>
        <v>0</v>
      </c>
      <c r="I372" s="168">
        <f>VLOOKUP($A372,'2023-24 Salary &amp; Benefits'!$A:$I,3,FALSE)</f>
        <v>1.06</v>
      </c>
      <c r="J372" s="168">
        <f>VLOOKUP($A372,'2023-24 Salary &amp; Benefits'!$A:$I,4,FALSE)</f>
        <v>1.06</v>
      </c>
      <c r="K372" s="155">
        <f t="shared" si="74"/>
        <v>0</v>
      </c>
      <c r="L372" s="154">
        <f t="shared" si="75"/>
        <v>0</v>
      </c>
      <c r="M372" s="156">
        <f>'2023-24 Salary &amp; Benefits'!$E$6</f>
        <v>72728</v>
      </c>
      <c r="N372" s="156">
        <f>'2023-24 Salary &amp; Benefits'!$F$6</f>
        <v>75419</v>
      </c>
      <c r="O372" s="9">
        <f t="shared" si="76"/>
        <v>0</v>
      </c>
      <c r="P372" s="9">
        <f t="shared" si="77"/>
        <v>0</v>
      </c>
      <c r="Q372" s="9">
        <f>'2023-24 Salary &amp; Benefits'!G$6</f>
        <v>13464</v>
      </c>
      <c r="R372" s="157">
        <f>'2023-24 Salary &amp; Benefits'!H$6</f>
        <v>0.1797</v>
      </c>
      <c r="S372" s="157">
        <f>'2023-24 Salary &amp; Benefits'!I$6</f>
        <v>0.17330000000000001</v>
      </c>
      <c r="T372" s="9">
        <f t="shared" si="78"/>
        <v>0</v>
      </c>
      <c r="U372" s="9">
        <f t="shared" si="79"/>
        <v>0</v>
      </c>
      <c r="V372" s="9">
        <f t="shared" si="80"/>
        <v>0</v>
      </c>
      <c r="W372" s="9">
        <f t="shared" si="73"/>
        <v>0</v>
      </c>
      <c r="X372" s="22">
        <f t="shared" si="72"/>
        <v>0</v>
      </c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s="21" customFormat="1">
      <c r="A373" s="151" t="s">
        <v>2441</v>
      </c>
      <c r="B373" s="95" t="s">
        <v>1416</v>
      </c>
      <c r="C373" s="96">
        <v>2652</v>
      </c>
      <c r="D373" s="95" t="s">
        <v>1422</v>
      </c>
      <c r="E373" s="116" t="str">
        <f>VLOOKUP($C373,'2022-23 School Level AAFTE'!$C:$X,8,FALSE)</f>
        <v>Yes</v>
      </c>
      <c r="F373" s="103">
        <f>VLOOKUP($C373,'2022-23 School Level AAFTE'!$C:$I,7,FALSE)</f>
        <v>545.57000000000005</v>
      </c>
      <c r="G373" s="106">
        <f>IFERROR(IF(E373= "yes",VLOOKUP(C373,Summary!$B:$I,5,0),0),0)</f>
        <v>0</v>
      </c>
      <c r="H373" s="104">
        <f t="shared" si="71"/>
        <v>545.57000000000005</v>
      </c>
      <c r="I373" s="168">
        <f>VLOOKUP($A373,'2023-24 Salary &amp; Benefits'!$A:$I,3,FALSE)</f>
        <v>1.06</v>
      </c>
      <c r="J373" s="168">
        <f>VLOOKUP($A373,'2023-24 Salary &amp; Benefits'!$A:$I,4,FALSE)</f>
        <v>1.06</v>
      </c>
      <c r="K373" s="155">
        <f t="shared" si="74"/>
        <v>545.57000000000005</v>
      </c>
      <c r="L373" s="154">
        <f t="shared" si="75"/>
        <v>1.6</v>
      </c>
      <c r="M373" s="156">
        <f>'2023-24 Salary &amp; Benefits'!$E$6</f>
        <v>72728</v>
      </c>
      <c r="N373" s="156">
        <f>'2023-24 Salary &amp; Benefits'!$F$6</f>
        <v>75419</v>
      </c>
      <c r="O373" s="9">
        <f t="shared" si="76"/>
        <v>123346.69</v>
      </c>
      <c r="P373" s="9">
        <f t="shared" si="77"/>
        <v>4563.929999999993</v>
      </c>
      <c r="Q373" s="9">
        <f>'2023-24 Salary &amp; Benefits'!G$6</f>
        <v>13464</v>
      </c>
      <c r="R373" s="157">
        <f>'2023-24 Salary &amp; Benefits'!H$6</f>
        <v>0.1797</v>
      </c>
      <c r="S373" s="157">
        <f>'2023-24 Salary &amp; Benefits'!I$6</f>
        <v>0.17330000000000001</v>
      </c>
      <c r="T373" s="9">
        <f t="shared" si="78"/>
        <v>44498.73</v>
      </c>
      <c r="U373" s="9">
        <f t="shared" si="79"/>
        <v>2131.84</v>
      </c>
      <c r="V373" s="9">
        <f t="shared" si="80"/>
        <v>369.45</v>
      </c>
      <c r="W373" s="9">
        <f t="shared" si="73"/>
        <v>2501.29</v>
      </c>
      <c r="X373" s="22">
        <f t="shared" si="72"/>
        <v>174910.64</v>
      </c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s="21" customFormat="1">
      <c r="A374" s="83" t="s">
        <v>2441</v>
      </c>
      <c r="B374" s="95" t="s">
        <v>1416</v>
      </c>
      <c r="C374" s="96">
        <v>3602</v>
      </c>
      <c r="D374" s="95" t="s">
        <v>1433</v>
      </c>
      <c r="E374" s="116" t="str">
        <f>VLOOKUP($C374,'2022-23 School Level AAFTE'!$C:$X,8,FALSE)</f>
        <v>Yes</v>
      </c>
      <c r="F374" s="103">
        <f>VLOOKUP($C374,'2022-23 School Level AAFTE'!$C:$I,7,FALSE)</f>
        <v>507</v>
      </c>
      <c r="G374" s="106">
        <f>IFERROR(IF(E374= "yes",VLOOKUP(C374,Summary!$B:$I,5,0),0),0)</f>
        <v>0</v>
      </c>
      <c r="H374" s="105">
        <f t="shared" si="71"/>
        <v>507</v>
      </c>
      <c r="I374" s="168">
        <f>VLOOKUP($A374,'2023-24 Salary &amp; Benefits'!$A:$I,3,FALSE)</f>
        <v>1.06</v>
      </c>
      <c r="J374" s="168">
        <f>VLOOKUP($A374,'2023-24 Salary &amp; Benefits'!$A:$I,4,FALSE)</f>
        <v>1.06</v>
      </c>
      <c r="K374" s="155">
        <f t="shared" si="74"/>
        <v>507</v>
      </c>
      <c r="L374" s="154">
        <f t="shared" si="75"/>
        <v>1.4870000000000001</v>
      </c>
      <c r="M374" s="156">
        <f>'2023-24 Salary &amp; Benefits'!$E$6</f>
        <v>72728</v>
      </c>
      <c r="N374" s="156">
        <f>'2023-24 Salary &amp; Benefits'!$F$6</f>
        <v>75419</v>
      </c>
      <c r="O374" s="9">
        <f t="shared" si="76"/>
        <v>114635.33</v>
      </c>
      <c r="P374" s="9">
        <f t="shared" si="77"/>
        <v>4241.6100000000006</v>
      </c>
      <c r="Q374" s="9">
        <f>'2023-24 Salary &amp; Benefits'!G$6</f>
        <v>13464</v>
      </c>
      <c r="R374" s="157">
        <f>'2023-24 Salary &amp; Benefits'!H$6</f>
        <v>0.1797</v>
      </c>
      <c r="S374" s="157">
        <f>'2023-24 Salary &amp; Benefits'!I$6</f>
        <v>0.17330000000000001</v>
      </c>
      <c r="T374" s="9">
        <f t="shared" si="78"/>
        <v>41356.01</v>
      </c>
      <c r="U374" s="9">
        <f t="shared" si="79"/>
        <v>1981.28</v>
      </c>
      <c r="V374" s="9">
        <f t="shared" si="80"/>
        <v>343.36</v>
      </c>
      <c r="W374" s="9">
        <f t="shared" si="73"/>
        <v>2324.64</v>
      </c>
      <c r="X374" s="22">
        <f t="shared" si="72"/>
        <v>162557.59000000003</v>
      </c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s="21" customFormat="1">
      <c r="A375" s="83" t="s">
        <v>2441</v>
      </c>
      <c r="B375" s="95" t="s">
        <v>1416</v>
      </c>
      <c r="C375" s="96">
        <v>5364</v>
      </c>
      <c r="D375" s="95" t="s">
        <v>1437</v>
      </c>
      <c r="E375" s="116" t="str">
        <f>VLOOKUP($C375,'2022-23 School Level AAFTE'!$C:$X,8,FALSE)</f>
        <v>No</v>
      </c>
      <c r="F375" s="103">
        <f>VLOOKUP($C375,'2022-23 School Level AAFTE'!$C:$I,7,FALSE)</f>
        <v>278.47000000000003</v>
      </c>
      <c r="G375" s="106">
        <f>IFERROR(IF(E375= "yes",VLOOKUP(C375,Summary!$B:$I,5,0),0),0)</f>
        <v>0</v>
      </c>
      <c r="H375" s="104">
        <f t="shared" si="71"/>
        <v>0</v>
      </c>
      <c r="I375" s="168">
        <f>VLOOKUP($A375,'2023-24 Salary &amp; Benefits'!$A:$I,3,FALSE)</f>
        <v>1.06</v>
      </c>
      <c r="J375" s="168">
        <f>VLOOKUP($A375,'2023-24 Salary &amp; Benefits'!$A:$I,4,FALSE)</f>
        <v>1.06</v>
      </c>
      <c r="K375" s="155">
        <f t="shared" si="74"/>
        <v>0</v>
      </c>
      <c r="L375" s="154">
        <f t="shared" si="75"/>
        <v>0</v>
      </c>
      <c r="M375" s="156">
        <f>'2023-24 Salary &amp; Benefits'!$E$6</f>
        <v>72728</v>
      </c>
      <c r="N375" s="156">
        <f>'2023-24 Salary &amp; Benefits'!$F$6</f>
        <v>75419</v>
      </c>
      <c r="O375" s="9">
        <f t="shared" si="76"/>
        <v>0</v>
      </c>
      <c r="P375" s="9">
        <f t="shared" si="77"/>
        <v>0</v>
      </c>
      <c r="Q375" s="9">
        <f>'2023-24 Salary &amp; Benefits'!G$6</f>
        <v>13464</v>
      </c>
      <c r="R375" s="157">
        <f>'2023-24 Salary &amp; Benefits'!H$6</f>
        <v>0.1797</v>
      </c>
      <c r="S375" s="157">
        <f>'2023-24 Salary &amp; Benefits'!I$6</f>
        <v>0.17330000000000001</v>
      </c>
      <c r="T375" s="9">
        <f t="shared" si="78"/>
        <v>0</v>
      </c>
      <c r="U375" s="9">
        <f t="shared" si="79"/>
        <v>0</v>
      </c>
      <c r="V375" s="9">
        <f t="shared" si="80"/>
        <v>0</v>
      </c>
      <c r="W375" s="9">
        <f t="shared" si="73"/>
        <v>0</v>
      </c>
      <c r="X375" s="22">
        <f t="shared" si="72"/>
        <v>0</v>
      </c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s="21" customFormat="1">
      <c r="A376" s="83" t="s">
        <v>2441</v>
      </c>
      <c r="B376" s="95" t="s">
        <v>1416</v>
      </c>
      <c r="C376" s="96">
        <v>3763</v>
      </c>
      <c r="D376" s="95" t="s">
        <v>1434</v>
      </c>
      <c r="E376" s="116" t="str">
        <f>VLOOKUP($C376,'2022-23 School Level AAFTE'!$C:$X,8,FALSE)</f>
        <v>No</v>
      </c>
      <c r="F376" s="103">
        <f>VLOOKUP($C376,'2022-23 School Level AAFTE'!$C:$I,7,FALSE)</f>
        <v>264.29000000000002</v>
      </c>
      <c r="G376" s="106">
        <f>IFERROR(IF(E376= "yes",VLOOKUP(C376,Summary!$B:$I,5,0),0),0)</f>
        <v>0</v>
      </c>
      <c r="H376" s="105">
        <f t="shared" si="71"/>
        <v>0</v>
      </c>
      <c r="I376" s="168">
        <f>VLOOKUP($A376,'2023-24 Salary &amp; Benefits'!$A:$I,3,FALSE)</f>
        <v>1.06</v>
      </c>
      <c r="J376" s="168">
        <f>VLOOKUP($A376,'2023-24 Salary &amp; Benefits'!$A:$I,4,FALSE)</f>
        <v>1.06</v>
      </c>
      <c r="K376" s="155">
        <f t="shared" si="74"/>
        <v>0</v>
      </c>
      <c r="L376" s="154">
        <f t="shared" si="75"/>
        <v>0</v>
      </c>
      <c r="M376" s="156">
        <f>'2023-24 Salary &amp; Benefits'!$E$6</f>
        <v>72728</v>
      </c>
      <c r="N376" s="156">
        <f>'2023-24 Salary &amp; Benefits'!$F$6</f>
        <v>75419</v>
      </c>
      <c r="O376" s="9">
        <f t="shared" si="76"/>
        <v>0</v>
      </c>
      <c r="P376" s="9">
        <f t="shared" si="77"/>
        <v>0</v>
      </c>
      <c r="Q376" s="9">
        <f>'2023-24 Salary &amp; Benefits'!G$6</f>
        <v>13464</v>
      </c>
      <c r="R376" s="157">
        <f>'2023-24 Salary &amp; Benefits'!H$6</f>
        <v>0.1797</v>
      </c>
      <c r="S376" s="157">
        <f>'2023-24 Salary &amp; Benefits'!I$6</f>
        <v>0.17330000000000001</v>
      </c>
      <c r="T376" s="9">
        <f t="shared" si="78"/>
        <v>0</v>
      </c>
      <c r="U376" s="9">
        <f t="shared" si="79"/>
        <v>0</v>
      </c>
      <c r="V376" s="9">
        <f t="shared" si="80"/>
        <v>0</v>
      </c>
      <c r="W376" s="9">
        <f t="shared" si="73"/>
        <v>0</v>
      </c>
      <c r="X376" s="22">
        <f t="shared" si="72"/>
        <v>0</v>
      </c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s="21" customFormat="1">
      <c r="A377" s="83" t="s">
        <v>2441</v>
      </c>
      <c r="B377" s="95" t="s">
        <v>1416</v>
      </c>
      <c r="C377" s="96">
        <v>2189</v>
      </c>
      <c r="D377" s="95" t="s">
        <v>1419</v>
      </c>
      <c r="E377" s="116" t="str">
        <f>VLOOKUP($C377,'2022-23 School Level AAFTE'!$C:$X,8,FALSE)</f>
        <v>Yes</v>
      </c>
      <c r="F377" s="103">
        <f>VLOOKUP($C377,'2022-23 School Level AAFTE'!$C:$I,7,FALSE)</f>
        <v>354.31</v>
      </c>
      <c r="G377" s="106">
        <f>IFERROR(IF(E377= "yes",VLOOKUP(C377,Summary!$B:$I,5,0),0),0)</f>
        <v>0</v>
      </c>
      <c r="H377" s="104">
        <f t="shared" si="71"/>
        <v>354.31</v>
      </c>
      <c r="I377" s="168">
        <f>VLOOKUP($A377,'2023-24 Salary &amp; Benefits'!$A:$I,3,FALSE)</f>
        <v>1.06</v>
      </c>
      <c r="J377" s="168">
        <f>VLOOKUP($A377,'2023-24 Salary &amp; Benefits'!$A:$I,4,FALSE)</f>
        <v>1.06</v>
      </c>
      <c r="K377" s="155">
        <f t="shared" si="74"/>
        <v>354.31</v>
      </c>
      <c r="L377" s="154">
        <f t="shared" si="75"/>
        <v>1.0389999999999999</v>
      </c>
      <c r="M377" s="156">
        <f>'2023-24 Salary &amp; Benefits'!$E$6</f>
        <v>72728</v>
      </c>
      <c r="N377" s="156">
        <f>'2023-24 Salary &amp; Benefits'!$F$6</f>
        <v>75419</v>
      </c>
      <c r="O377" s="9">
        <f t="shared" si="76"/>
        <v>80098.259999999995</v>
      </c>
      <c r="P377" s="9">
        <f t="shared" si="77"/>
        <v>2963.7000000000116</v>
      </c>
      <c r="Q377" s="9">
        <f>'2023-24 Salary &amp; Benefits'!G$6</f>
        <v>13464</v>
      </c>
      <c r="R377" s="157">
        <f>'2023-24 Salary &amp; Benefits'!H$6</f>
        <v>0.1797</v>
      </c>
      <c r="S377" s="157">
        <f>'2023-24 Salary &amp; Benefits'!I$6</f>
        <v>0.17330000000000001</v>
      </c>
      <c r="T377" s="9">
        <f t="shared" si="78"/>
        <v>28896.36</v>
      </c>
      <c r="U377" s="9">
        <f t="shared" si="79"/>
        <v>1384.37</v>
      </c>
      <c r="V377" s="9">
        <f t="shared" si="80"/>
        <v>239.91</v>
      </c>
      <c r="W377" s="9">
        <f t="shared" si="73"/>
        <v>1624.28</v>
      </c>
      <c r="X377" s="22">
        <f t="shared" si="72"/>
        <v>113582.6</v>
      </c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s="21" customFormat="1">
      <c r="A378" s="83" t="s">
        <v>2441</v>
      </c>
      <c r="B378" s="95" t="s">
        <v>1416</v>
      </c>
      <c r="C378" s="96">
        <v>5365</v>
      </c>
      <c r="D378" s="95" t="s">
        <v>1438</v>
      </c>
      <c r="E378" s="116" t="str">
        <f>VLOOKUP($C378,'2022-23 School Level AAFTE'!$C:$X,8,FALSE)</f>
        <v>No</v>
      </c>
      <c r="F378" s="103">
        <f>VLOOKUP($C378,'2022-23 School Level AAFTE'!$C:$I,7,FALSE)</f>
        <v>572.11</v>
      </c>
      <c r="G378" s="106">
        <f>IFERROR(IF(E378= "yes",VLOOKUP(C378,Summary!$B:$I,5,0),0),0)</f>
        <v>0</v>
      </c>
      <c r="H378" s="105">
        <f t="shared" si="71"/>
        <v>0</v>
      </c>
      <c r="I378" s="168">
        <f>VLOOKUP($A378,'2023-24 Salary &amp; Benefits'!$A:$I,3,FALSE)</f>
        <v>1.06</v>
      </c>
      <c r="J378" s="168">
        <f>VLOOKUP($A378,'2023-24 Salary &amp; Benefits'!$A:$I,4,FALSE)</f>
        <v>1.06</v>
      </c>
      <c r="K378" s="155">
        <f t="shared" si="74"/>
        <v>0</v>
      </c>
      <c r="L378" s="154">
        <f t="shared" si="75"/>
        <v>0</v>
      </c>
      <c r="M378" s="156">
        <f>'2023-24 Salary &amp; Benefits'!$E$6</f>
        <v>72728</v>
      </c>
      <c r="N378" s="156">
        <f>'2023-24 Salary &amp; Benefits'!$F$6</f>
        <v>75419</v>
      </c>
      <c r="O378" s="9">
        <f t="shared" si="76"/>
        <v>0</v>
      </c>
      <c r="P378" s="9">
        <f t="shared" si="77"/>
        <v>0</v>
      </c>
      <c r="Q378" s="9">
        <f>'2023-24 Salary &amp; Benefits'!G$6</f>
        <v>13464</v>
      </c>
      <c r="R378" s="157">
        <f>'2023-24 Salary &amp; Benefits'!H$6</f>
        <v>0.1797</v>
      </c>
      <c r="S378" s="157">
        <f>'2023-24 Salary &amp; Benefits'!I$6</f>
        <v>0.17330000000000001</v>
      </c>
      <c r="T378" s="9">
        <f t="shared" si="78"/>
        <v>0</v>
      </c>
      <c r="U378" s="9">
        <f t="shared" si="79"/>
        <v>0</v>
      </c>
      <c r="V378" s="9">
        <f t="shared" si="80"/>
        <v>0</v>
      </c>
      <c r="W378" s="9">
        <f t="shared" si="73"/>
        <v>0</v>
      </c>
      <c r="X378" s="22">
        <f t="shared" si="72"/>
        <v>0</v>
      </c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s="21" customFormat="1">
      <c r="A379" s="83" t="s">
        <v>2441</v>
      </c>
      <c r="B379" s="95" t="s">
        <v>1416</v>
      </c>
      <c r="C379" s="96">
        <v>1881</v>
      </c>
      <c r="D379" s="95" t="s">
        <v>3291</v>
      </c>
      <c r="E379" s="116" t="str">
        <f>VLOOKUP($C379,'2022-23 School Level AAFTE'!$C:$X,8,FALSE)</f>
        <v>No</v>
      </c>
      <c r="F379" s="103">
        <f>VLOOKUP($C379,'2022-23 School Level AAFTE'!$C:$I,7,FALSE)</f>
        <v>0.28999999999999998</v>
      </c>
      <c r="G379" s="106">
        <f>IFERROR(IF(E379= "yes",VLOOKUP(C379,Summary!$B:$I,5,0),0),0)</f>
        <v>0</v>
      </c>
      <c r="H379" s="104">
        <f t="shared" si="71"/>
        <v>0</v>
      </c>
      <c r="I379" s="168">
        <f>VLOOKUP($A379,'2023-24 Salary &amp; Benefits'!$A:$I,3,FALSE)</f>
        <v>1.06</v>
      </c>
      <c r="J379" s="168">
        <f>VLOOKUP($A379,'2023-24 Salary &amp; Benefits'!$A:$I,4,FALSE)</f>
        <v>1.06</v>
      </c>
      <c r="K379" s="155">
        <f t="shared" si="74"/>
        <v>0</v>
      </c>
      <c r="L379" s="154">
        <f t="shared" si="75"/>
        <v>0</v>
      </c>
      <c r="M379" s="156">
        <f>'2023-24 Salary &amp; Benefits'!$E$6</f>
        <v>72728</v>
      </c>
      <c r="N379" s="156">
        <f>'2023-24 Salary &amp; Benefits'!$F$6</f>
        <v>75419</v>
      </c>
      <c r="O379" s="9">
        <f t="shared" si="76"/>
        <v>0</v>
      </c>
      <c r="P379" s="9">
        <f t="shared" si="77"/>
        <v>0</v>
      </c>
      <c r="Q379" s="9">
        <f>'2023-24 Salary &amp; Benefits'!G$6</f>
        <v>13464</v>
      </c>
      <c r="R379" s="157">
        <f>'2023-24 Salary &amp; Benefits'!H$6</f>
        <v>0.1797</v>
      </c>
      <c r="S379" s="157">
        <f>'2023-24 Salary &amp; Benefits'!I$6</f>
        <v>0.17330000000000001</v>
      </c>
      <c r="T379" s="9">
        <f t="shared" si="78"/>
        <v>0</v>
      </c>
      <c r="U379" s="9">
        <f t="shared" si="79"/>
        <v>0</v>
      </c>
      <c r="V379" s="9">
        <f t="shared" si="80"/>
        <v>0</v>
      </c>
      <c r="W379" s="9">
        <f t="shared" si="73"/>
        <v>0</v>
      </c>
      <c r="X379" s="22">
        <f t="shared" si="72"/>
        <v>0</v>
      </c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s="21" customFormat="1">
      <c r="A380" s="83" t="s">
        <v>2441</v>
      </c>
      <c r="B380" s="95" t="s">
        <v>1416</v>
      </c>
      <c r="C380" s="96">
        <v>1882</v>
      </c>
      <c r="D380" s="95" t="s">
        <v>1418</v>
      </c>
      <c r="E380" s="116" t="str">
        <f>VLOOKUP($C380,'2022-23 School Level AAFTE'!$C:$X,8,FALSE)</f>
        <v>Yes</v>
      </c>
      <c r="F380" s="103">
        <f>VLOOKUP($C380,'2022-23 School Level AAFTE'!$C:$I,7,FALSE)</f>
        <v>3.85</v>
      </c>
      <c r="G380" s="106">
        <f>IFERROR(IF(E380= "yes",VLOOKUP(C380,Summary!$B:$I,5,0),0),0)</f>
        <v>0</v>
      </c>
      <c r="H380" s="105">
        <f t="shared" si="71"/>
        <v>3.85</v>
      </c>
      <c r="I380" s="168">
        <f>VLOOKUP($A380,'2023-24 Salary &amp; Benefits'!$A:$I,3,FALSE)</f>
        <v>1.06</v>
      </c>
      <c r="J380" s="168">
        <f>VLOOKUP($A380,'2023-24 Salary &amp; Benefits'!$A:$I,4,FALSE)</f>
        <v>1.06</v>
      </c>
      <c r="K380" s="155">
        <f t="shared" si="74"/>
        <v>3.85</v>
      </c>
      <c r="L380" s="154">
        <f t="shared" si="75"/>
        <v>1.0999999999999999E-2</v>
      </c>
      <c r="M380" s="156">
        <f>'2023-24 Salary &amp; Benefits'!$E$6</f>
        <v>72728</v>
      </c>
      <c r="N380" s="156">
        <f>'2023-24 Salary &amp; Benefits'!$F$6</f>
        <v>75419</v>
      </c>
      <c r="O380" s="9">
        <f t="shared" si="76"/>
        <v>848.01</v>
      </c>
      <c r="P380" s="9">
        <f t="shared" si="77"/>
        <v>31.379999999999995</v>
      </c>
      <c r="Q380" s="9">
        <f>'2023-24 Salary &amp; Benefits'!G$6</f>
        <v>13464</v>
      </c>
      <c r="R380" s="157">
        <f>'2023-24 Salary &amp; Benefits'!H$6</f>
        <v>0.1797</v>
      </c>
      <c r="S380" s="157">
        <f>'2023-24 Salary &amp; Benefits'!I$6</f>
        <v>0.17330000000000001</v>
      </c>
      <c r="T380" s="9">
        <f t="shared" si="78"/>
        <v>305.93</v>
      </c>
      <c r="U380" s="9">
        <f t="shared" si="79"/>
        <v>14.66</v>
      </c>
      <c r="V380" s="9">
        <f t="shared" si="80"/>
        <v>2.54</v>
      </c>
      <c r="W380" s="9">
        <f t="shared" si="73"/>
        <v>17.2</v>
      </c>
      <c r="X380" s="22">
        <f t="shared" si="72"/>
        <v>1202.5200000000002</v>
      </c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s="21" customFormat="1">
      <c r="A381" s="83" t="s">
        <v>2441</v>
      </c>
      <c r="B381" s="95" t="s">
        <v>1416</v>
      </c>
      <c r="C381" s="96">
        <v>3500</v>
      </c>
      <c r="D381" s="95" t="s">
        <v>3180</v>
      </c>
      <c r="E381" s="116" t="str">
        <f>VLOOKUP($C381,'2022-23 School Level AAFTE'!$C:$X,8,FALSE)</f>
        <v>Yes</v>
      </c>
      <c r="F381" s="103">
        <f>VLOOKUP($C381,'2022-23 School Level AAFTE'!$C:$I,7,FALSE)</f>
        <v>959.39</v>
      </c>
      <c r="G381" s="106">
        <f>IFERROR(IF(E381= "yes",VLOOKUP(C381,Summary!$B:$I,5,0),0),0)</f>
        <v>0</v>
      </c>
      <c r="H381" s="105">
        <f t="shared" si="71"/>
        <v>959.39</v>
      </c>
      <c r="I381" s="168">
        <f>VLOOKUP($A381,'2023-24 Salary &amp; Benefits'!$A:$I,3,FALSE)</f>
        <v>1.06</v>
      </c>
      <c r="J381" s="168">
        <f>VLOOKUP($A381,'2023-24 Salary &amp; Benefits'!$A:$I,4,FALSE)</f>
        <v>1.06</v>
      </c>
      <c r="K381" s="155">
        <f t="shared" si="74"/>
        <v>959.39</v>
      </c>
      <c r="L381" s="154">
        <f t="shared" si="75"/>
        <v>2.8140000000000001</v>
      </c>
      <c r="M381" s="156">
        <f>'2023-24 Salary &amp; Benefits'!$E$6</f>
        <v>72728</v>
      </c>
      <c r="N381" s="156">
        <f>'2023-24 Salary &amp; Benefits'!$F$6</f>
        <v>75419</v>
      </c>
      <c r="O381" s="9">
        <f t="shared" si="76"/>
        <v>216935.99</v>
      </c>
      <c r="P381" s="9">
        <f t="shared" si="77"/>
        <v>8026.820000000007</v>
      </c>
      <c r="Q381" s="9">
        <f>'2023-24 Salary &amp; Benefits'!G$6</f>
        <v>13464</v>
      </c>
      <c r="R381" s="157">
        <f>'2023-24 Salary &amp; Benefits'!H$6</f>
        <v>0.1797</v>
      </c>
      <c r="S381" s="157">
        <f>'2023-24 Salary &amp; Benefits'!I$6</f>
        <v>0.17330000000000001</v>
      </c>
      <c r="T381" s="9">
        <f t="shared" si="78"/>
        <v>78262.14</v>
      </c>
      <c r="U381" s="9">
        <f t="shared" si="79"/>
        <v>3749.38</v>
      </c>
      <c r="V381" s="9">
        <f t="shared" si="80"/>
        <v>649.77</v>
      </c>
      <c r="W381" s="9">
        <f t="shared" si="73"/>
        <v>4399.1499999999996</v>
      </c>
      <c r="X381" s="22">
        <f t="shared" si="72"/>
        <v>307624.10000000003</v>
      </c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s="21" customFormat="1">
      <c r="A382" s="83" t="s">
        <v>2441</v>
      </c>
      <c r="B382" s="95" t="s">
        <v>1416</v>
      </c>
      <c r="C382" s="96">
        <v>2651</v>
      </c>
      <c r="D382" s="95" t="s">
        <v>1421</v>
      </c>
      <c r="E382" s="116" t="str">
        <f>VLOOKUP($C382,'2022-23 School Level AAFTE'!$C:$X,8,FALSE)</f>
        <v>Yes</v>
      </c>
      <c r="F382" s="103">
        <f>VLOOKUP($C382,'2022-23 School Level AAFTE'!$C:$I,7,FALSE)</f>
        <v>229.63</v>
      </c>
      <c r="G382" s="106">
        <f>IFERROR(IF(E382= "yes",VLOOKUP(C382,Summary!$B:$I,5,0),0),0)</f>
        <v>0</v>
      </c>
      <c r="H382" s="105">
        <f t="shared" ref="H382:H439" si="81">IF(E382= "yes", F382,0)</f>
        <v>229.63</v>
      </c>
      <c r="I382" s="168">
        <f>VLOOKUP($A382,'2023-24 Salary &amp; Benefits'!$A:$I,3,FALSE)</f>
        <v>1.06</v>
      </c>
      <c r="J382" s="168">
        <f>VLOOKUP($A382,'2023-24 Salary &amp; Benefits'!$A:$I,4,FALSE)</f>
        <v>1.06</v>
      </c>
      <c r="K382" s="155">
        <f t="shared" si="74"/>
        <v>229.63</v>
      </c>
      <c r="L382" s="154">
        <f t="shared" si="75"/>
        <v>0.67400000000000004</v>
      </c>
      <c r="M382" s="156">
        <f>'2023-24 Salary &amp; Benefits'!$E$6</f>
        <v>72728</v>
      </c>
      <c r="N382" s="156">
        <f>'2023-24 Salary &amp; Benefits'!$F$6</f>
        <v>75419</v>
      </c>
      <c r="O382" s="9">
        <f t="shared" si="76"/>
        <v>51959.79</v>
      </c>
      <c r="P382" s="9">
        <f t="shared" si="77"/>
        <v>1922.5599999999977</v>
      </c>
      <c r="Q382" s="9">
        <f>'2023-24 Salary &amp; Benefits'!G$6</f>
        <v>13464</v>
      </c>
      <c r="R382" s="157">
        <f>'2023-24 Salary &amp; Benefits'!H$6</f>
        <v>0.1797</v>
      </c>
      <c r="S382" s="157">
        <f>'2023-24 Salary &amp; Benefits'!I$6</f>
        <v>0.17330000000000001</v>
      </c>
      <c r="T382" s="9">
        <f t="shared" si="78"/>
        <v>18745.09</v>
      </c>
      <c r="U382" s="9">
        <f t="shared" si="79"/>
        <v>898.04</v>
      </c>
      <c r="V382" s="9">
        <f t="shared" si="80"/>
        <v>155.63</v>
      </c>
      <c r="W382" s="9">
        <f t="shared" si="73"/>
        <v>1053.67</v>
      </c>
      <c r="X382" s="22">
        <f t="shared" ref="X382:X439" si="82">SUM(T382,O382:P382,W382)</f>
        <v>73681.11</v>
      </c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s="21" customFormat="1">
      <c r="A383" s="83" t="s">
        <v>2441</v>
      </c>
      <c r="B383" s="95" t="s">
        <v>1416</v>
      </c>
      <c r="C383" s="96">
        <v>5297</v>
      </c>
      <c r="D383" s="95" t="s">
        <v>1436</v>
      </c>
      <c r="E383" s="116" t="str">
        <f>VLOOKUP($C383,'2022-23 School Level AAFTE'!$C:$X,8,FALSE)</f>
        <v>Yes</v>
      </c>
      <c r="F383" s="103">
        <f>VLOOKUP($C383,'2022-23 School Level AAFTE'!$C:$I,7,FALSE)</f>
        <v>11.86</v>
      </c>
      <c r="G383" s="106">
        <f>IFERROR(IF(E383= "yes",VLOOKUP(C383,Summary!$B:$I,5,0),0),0)</f>
        <v>0</v>
      </c>
      <c r="H383" s="105">
        <f t="shared" si="81"/>
        <v>11.86</v>
      </c>
      <c r="I383" s="168">
        <f>VLOOKUP($A383,'2023-24 Salary &amp; Benefits'!$A:$I,3,FALSE)</f>
        <v>1.06</v>
      </c>
      <c r="J383" s="168">
        <f>VLOOKUP($A383,'2023-24 Salary &amp; Benefits'!$A:$I,4,FALSE)</f>
        <v>1.06</v>
      </c>
      <c r="K383" s="155">
        <f t="shared" si="74"/>
        <v>11.86</v>
      </c>
      <c r="L383" s="154">
        <f t="shared" si="75"/>
        <v>3.5000000000000003E-2</v>
      </c>
      <c r="M383" s="156">
        <f>'2023-24 Salary &amp; Benefits'!$E$6</f>
        <v>72728</v>
      </c>
      <c r="N383" s="156">
        <f>'2023-24 Salary &amp; Benefits'!$F$6</f>
        <v>75419</v>
      </c>
      <c r="O383" s="9">
        <f t="shared" si="76"/>
        <v>2698.21</v>
      </c>
      <c r="P383" s="9">
        <f t="shared" si="77"/>
        <v>99.829999999999927</v>
      </c>
      <c r="Q383" s="9">
        <f>'2023-24 Salary &amp; Benefits'!G$6</f>
        <v>13464</v>
      </c>
      <c r="R383" s="157">
        <f>'2023-24 Salary &amp; Benefits'!H$6</f>
        <v>0.1797</v>
      </c>
      <c r="S383" s="157">
        <f>'2023-24 Salary &amp; Benefits'!I$6</f>
        <v>0.17330000000000001</v>
      </c>
      <c r="T383" s="9">
        <f t="shared" si="78"/>
        <v>973.41</v>
      </c>
      <c r="U383" s="9">
        <f t="shared" si="79"/>
        <v>46.63</v>
      </c>
      <c r="V383" s="9">
        <f t="shared" si="80"/>
        <v>8.08</v>
      </c>
      <c r="W383" s="9">
        <f t="shared" si="73"/>
        <v>54.71</v>
      </c>
      <c r="X383" s="22">
        <f t="shared" si="82"/>
        <v>3826.16</v>
      </c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s="21" customFormat="1">
      <c r="A384" s="83" t="s">
        <v>2441</v>
      </c>
      <c r="B384" s="95" t="s">
        <v>1416</v>
      </c>
      <c r="C384" s="96">
        <v>3249</v>
      </c>
      <c r="D384" s="95" t="s">
        <v>1426</v>
      </c>
      <c r="E384" s="116" t="str">
        <f>VLOOKUP($C384,'2022-23 School Level AAFTE'!$C:$X,8,FALSE)</f>
        <v>Yes</v>
      </c>
      <c r="F384" s="103">
        <f>VLOOKUP($C384,'2022-23 School Level AAFTE'!$C:$I,7,FALSE)</f>
        <v>376.43</v>
      </c>
      <c r="G384" s="106">
        <f>IFERROR(IF(E384= "yes",VLOOKUP(C384,Summary!$B:$I,5,0),0),0)</f>
        <v>0</v>
      </c>
      <c r="H384" s="105">
        <f t="shared" si="81"/>
        <v>376.43</v>
      </c>
      <c r="I384" s="168">
        <f>VLOOKUP($A384,'2023-24 Salary &amp; Benefits'!$A:$I,3,FALSE)</f>
        <v>1.06</v>
      </c>
      <c r="J384" s="168">
        <f>VLOOKUP($A384,'2023-24 Salary &amp; Benefits'!$A:$I,4,FALSE)</f>
        <v>1.06</v>
      </c>
      <c r="K384" s="155">
        <f t="shared" si="74"/>
        <v>376.43</v>
      </c>
      <c r="L384" s="154">
        <f t="shared" si="75"/>
        <v>1.1040000000000001</v>
      </c>
      <c r="M384" s="156">
        <f>'2023-24 Salary &amp; Benefits'!$E$6</f>
        <v>72728</v>
      </c>
      <c r="N384" s="156">
        <f>'2023-24 Salary &amp; Benefits'!$F$6</f>
        <v>75419</v>
      </c>
      <c r="O384" s="9">
        <f t="shared" si="76"/>
        <v>85109.21</v>
      </c>
      <c r="P384" s="9">
        <f t="shared" si="77"/>
        <v>3149.1199999999953</v>
      </c>
      <c r="Q384" s="9">
        <f>'2023-24 Salary &amp; Benefits'!G$6</f>
        <v>13464</v>
      </c>
      <c r="R384" s="157">
        <f>'2023-24 Salary &amp; Benefits'!H$6</f>
        <v>0.1797</v>
      </c>
      <c r="S384" s="157">
        <f>'2023-24 Salary &amp; Benefits'!I$6</f>
        <v>0.17330000000000001</v>
      </c>
      <c r="T384" s="9">
        <f t="shared" si="78"/>
        <v>30704.12</v>
      </c>
      <c r="U384" s="9">
        <f t="shared" si="79"/>
        <v>1470.97</v>
      </c>
      <c r="V384" s="9">
        <f t="shared" si="80"/>
        <v>254.92</v>
      </c>
      <c r="W384" s="9">
        <f t="shared" si="73"/>
        <v>1725.89</v>
      </c>
      <c r="X384" s="22">
        <f t="shared" si="82"/>
        <v>120688.34</v>
      </c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s="21" customFormat="1">
      <c r="A385" s="83" t="s">
        <v>2539</v>
      </c>
      <c r="B385" s="95" t="s">
        <v>2136</v>
      </c>
      <c r="C385" s="96">
        <v>3366</v>
      </c>
      <c r="D385" s="95" t="s">
        <v>2138</v>
      </c>
      <c r="E385" s="116" t="str">
        <f>VLOOKUP($C385,'2022-23 School Level AAFTE'!$C:$X,8,FALSE)</f>
        <v>No</v>
      </c>
      <c r="F385" s="103">
        <f>VLOOKUP($C385,'2022-23 School Level AAFTE'!$C:$I,7,FALSE)</f>
        <v>269.81</v>
      </c>
      <c r="G385" s="106">
        <f>IFERROR(IF(E385= "yes",VLOOKUP(C385,Summary!$B:$I,5,0),0),0)</f>
        <v>0</v>
      </c>
      <c r="H385" s="105">
        <f t="shared" si="81"/>
        <v>0</v>
      </c>
      <c r="I385" s="168">
        <f>VLOOKUP($A385,'2023-24 Salary &amp; Benefits'!$A:$I,3,FALSE)</f>
        <v>1</v>
      </c>
      <c r="J385" s="168">
        <f>VLOOKUP($A385,'2023-24 Salary &amp; Benefits'!$A:$I,4,FALSE)</f>
        <v>1.04</v>
      </c>
      <c r="K385" s="155">
        <f t="shared" si="74"/>
        <v>0</v>
      </c>
      <c r="L385" s="154">
        <f t="shared" si="75"/>
        <v>0</v>
      </c>
      <c r="M385" s="156">
        <f>'2023-24 Salary &amp; Benefits'!$E$6</f>
        <v>72728</v>
      </c>
      <c r="N385" s="156">
        <f>'2023-24 Salary &amp; Benefits'!$F$6</f>
        <v>75419</v>
      </c>
      <c r="O385" s="9">
        <f t="shared" si="76"/>
        <v>0</v>
      </c>
      <c r="P385" s="9">
        <f t="shared" si="77"/>
        <v>0</v>
      </c>
      <c r="Q385" s="9">
        <f>'2023-24 Salary &amp; Benefits'!G$6</f>
        <v>13464</v>
      </c>
      <c r="R385" s="157">
        <f>'2023-24 Salary &amp; Benefits'!H$6</f>
        <v>0.1797</v>
      </c>
      <c r="S385" s="157">
        <f>'2023-24 Salary &amp; Benefits'!I$6</f>
        <v>0.17330000000000001</v>
      </c>
      <c r="T385" s="9">
        <f t="shared" si="78"/>
        <v>0</v>
      </c>
      <c r="U385" s="9">
        <f t="shared" si="79"/>
        <v>0</v>
      </c>
      <c r="V385" s="9">
        <f t="shared" si="80"/>
        <v>0</v>
      </c>
      <c r="W385" s="9">
        <f t="shared" si="73"/>
        <v>0</v>
      </c>
      <c r="X385" s="22">
        <f t="shared" si="82"/>
        <v>0</v>
      </c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s="21" customFormat="1">
      <c r="A386" s="83" t="s">
        <v>2539</v>
      </c>
      <c r="B386" s="95" t="s">
        <v>2136</v>
      </c>
      <c r="C386" s="96">
        <v>2894</v>
      </c>
      <c r="D386" s="95" t="s">
        <v>2137</v>
      </c>
      <c r="E386" s="116" t="str">
        <f>VLOOKUP($C386,'2022-23 School Level AAFTE'!$C:$X,8,FALSE)</f>
        <v>No</v>
      </c>
      <c r="F386" s="103">
        <f>VLOOKUP($C386,'2022-23 School Level AAFTE'!$C:$I,7,FALSE)</f>
        <v>292.70999999999998</v>
      </c>
      <c r="G386" s="106">
        <f>IFERROR(IF(E386= "yes",VLOOKUP(C386,Summary!$B:$I,5,0),0),0)</f>
        <v>0</v>
      </c>
      <c r="H386" s="105">
        <f t="shared" si="81"/>
        <v>0</v>
      </c>
      <c r="I386" s="168">
        <f>VLOOKUP($A386,'2023-24 Salary &amp; Benefits'!$A:$I,3,FALSE)</f>
        <v>1</v>
      </c>
      <c r="J386" s="168">
        <f>VLOOKUP($A386,'2023-24 Salary &amp; Benefits'!$A:$I,4,FALSE)</f>
        <v>1.04</v>
      </c>
      <c r="K386" s="155">
        <f t="shared" si="74"/>
        <v>0</v>
      </c>
      <c r="L386" s="154">
        <f t="shared" si="75"/>
        <v>0</v>
      </c>
      <c r="M386" s="156">
        <f>'2023-24 Salary &amp; Benefits'!$E$6</f>
        <v>72728</v>
      </c>
      <c r="N386" s="156">
        <f>'2023-24 Salary &amp; Benefits'!$F$6</f>
        <v>75419</v>
      </c>
      <c r="O386" s="9">
        <f t="shared" si="76"/>
        <v>0</v>
      </c>
      <c r="P386" s="9">
        <f t="shared" si="77"/>
        <v>0</v>
      </c>
      <c r="Q386" s="9">
        <f>'2023-24 Salary &amp; Benefits'!G$6</f>
        <v>13464</v>
      </c>
      <c r="R386" s="157">
        <f>'2023-24 Salary &amp; Benefits'!H$6</f>
        <v>0.1797</v>
      </c>
      <c r="S386" s="157">
        <f>'2023-24 Salary &amp; Benefits'!I$6</f>
        <v>0.17330000000000001</v>
      </c>
      <c r="T386" s="9">
        <f t="shared" si="78"/>
        <v>0</v>
      </c>
      <c r="U386" s="9">
        <f t="shared" si="79"/>
        <v>0</v>
      </c>
      <c r="V386" s="9">
        <f t="shared" si="80"/>
        <v>0</v>
      </c>
      <c r="W386" s="9">
        <f t="shared" si="73"/>
        <v>0</v>
      </c>
      <c r="X386" s="22">
        <f t="shared" si="82"/>
        <v>0</v>
      </c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s="21" customFormat="1">
      <c r="A387" s="83" t="s">
        <v>2522</v>
      </c>
      <c r="B387" s="95" t="s">
        <v>2045</v>
      </c>
      <c r="C387" s="96">
        <v>5362</v>
      </c>
      <c r="D387" s="95" t="s">
        <v>2048</v>
      </c>
      <c r="E387" s="116" t="str">
        <f>VLOOKUP($C387,'2022-23 School Level AAFTE'!$C:$X,8,FALSE)</f>
        <v>Yes</v>
      </c>
      <c r="F387" s="103">
        <f>VLOOKUP($C387,'2022-23 School Level AAFTE'!$C:$I,7,FALSE)</f>
        <v>478.04999999999995</v>
      </c>
      <c r="G387" s="106">
        <f>IFERROR(IF(E387= "yes",VLOOKUP(C387,Summary!$B:$I,5,0),0),0)</f>
        <v>0</v>
      </c>
      <c r="H387" s="104">
        <f t="shared" si="81"/>
        <v>478.04999999999995</v>
      </c>
      <c r="I387" s="168">
        <f>VLOOKUP($A387,'2023-24 Salary &amp; Benefits'!$A:$I,3,FALSE)</f>
        <v>1</v>
      </c>
      <c r="J387" s="168">
        <f>VLOOKUP($A387,'2023-24 Salary &amp; Benefits'!$A:$I,4,FALSE)</f>
        <v>1</v>
      </c>
      <c r="K387" s="155">
        <f t="shared" si="74"/>
        <v>478.04999999999995</v>
      </c>
      <c r="L387" s="154">
        <f t="shared" si="75"/>
        <v>1.4019999999999999</v>
      </c>
      <c r="M387" s="156">
        <f>'2023-24 Salary &amp; Benefits'!$E$6</f>
        <v>72728</v>
      </c>
      <c r="N387" s="156">
        <f>'2023-24 Salary &amp; Benefits'!$F$6</f>
        <v>75419</v>
      </c>
      <c r="O387" s="9">
        <f t="shared" si="76"/>
        <v>101964.66</v>
      </c>
      <c r="P387" s="9">
        <f t="shared" si="77"/>
        <v>3772.7799999999988</v>
      </c>
      <c r="Q387" s="9">
        <f>'2023-24 Salary &amp; Benefits'!G$6</f>
        <v>13464</v>
      </c>
      <c r="R387" s="157">
        <f>'2023-24 Salary &amp; Benefits'!H$6</f>
        <v>0.1797</v>
      </c>
      <c r="S387" s="157">
        <f>'2023-24 Salary &amp; Benefits'!I$6</f>
        <v>0.17330000000000001</v>
      </c>
      <c r="T387" s="9">
        <f t="shared" si="78"/>
        <v>37853.4</v>
      </c>
      <c r="U387" s="9">
        <f t="shared" si="79"/>
        <v>1762.29</v>
      </c>
      <c r="V387" s="9">
        <f t="shared" si="80"/>
        <v>305.39999999999998</v>
      </c>
      <c r="W387" s="9">
        <f t="shared" si="73"/>
        <v>2067.69</v>
      </c>
      <c r="X387" s="22">
        <f t="shared" si="82"/>
        <v>145658.53</v>
      </c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s="21" customFormat="1">
      <c r="A388" s="83" t="s">
        <v>2522</v>
      </c>
      <c r="B388" s="95" t="s">
        <v>2045</v>
      </c>
      <c r="C388" s="96">
        <v>2114</v>
      </c>
      <c r="D388" s="95" t="s">
        <v>2046</v>
      </c>
      <c r="E388" s="116" t="str">
        <f>VLOOKUP($C388,'2022-23 School Level AAFTE'!$C:$X,8,FALSE)</f>
        <v>Yes</v>
      </c>
      <c r="F388" s="103">
        <f>VLOOKUP($C388,'2022-23 School Level AAFTE'!$C:$I,7,FALSE)</f>
        <v>699.09</v>
      </c>
      <c r="G388" s="106">
        <f>IFERROR(IF(E388= "yes",VLOOKUP(C388,Summary!$B:$I,5,0),0),0)</f>
        <v>0</v>
      </c>
      <c r="H388" s="104">
        <f t="shared" si="81"/>
        <v>699.09</v>
      </c>
      <c r="I388" s="168">
        <f>VLOOKUP($A388,'2023-24 Salary &amp; Benefits'!$A:$I,3,FALSE)</f>
        <v>1</v>
      </c>
      <c r="J388" s="168">
        <f>VLOOKUP($A388,'2023-24 Salary &amp; Benefits'!$A:$I,4,FALSE)</f>
        <v>1</v>
      </c>
      <c r="K388" s="155">
        <f t="shared" si="74"/>
        <v>699.09</v>
      </c>
      <c r="L388" s="154">
        <f t="shared" si="75"/>
        <v>2.0510000000000002</v>
      </c>
      <c r="M388" s="156">
        <f>'2023-24 Salary &amp; Benefits'!$E$6</f>
        <v>72728</v>
      </c>
      <c r="N388" s="156">
        <f>'2023-24 Salary &amp; Benefits'!$F$6</f>
        <v>75419</v>
      </c>
      <c r="O388" s="9">
        <f t="shared" si="76"/>
        <v>149165.13</v>
      </c>
      <c r="P388" s="9">
        <f t="shared" si="77"/>
        <v>5519.2399999999907</v>
      </c>
      <c r="Q388" s="9">
        <f>'2023-24 Salary &amp; Benefits'!G$6</f>
        <v>13464</v>
      </c>
      <c r="R388" s="157">
        <f>'2023-24 Salary &amp; Benefits'!H$6</f>
        <v>0.1797</v>
      </c>
      <c r="S388" s="157">
        <f>'2023-24 Salary &amp; Benefits'!I$6</f>
        <v>0.17330000000000001</v>
      </c>
      <c r="T388" s="9">
        <f t="shared" si="78"/>
        <v>55376.12</v>
      </c>
      <c r="U388" s="9">
        <f t="shared" si="79"/>
        <v>2578.0700000000002</v>
      </c>
      <c r="V388" s="9">
        <f t="shared" si="80"/>
        <v>446.78</v>
      </c>
      <c r="W388" s="9">
        <f t="shared" si="73"/>
        <v>3024.8500000000004</v>
      </c>
      <c r="X388" s="22">
        <f t="shared" si="82"/>
        <v>213085.34</v>
      </c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s="21" customFormat="1">
      <c r="A389" s="151" t="s">
        <v>2522</v>
      </c>
      <c r="B389" s="95" t="s">
        <v>2045</v>
      </c>
      <c r="C389" s="96">
        <v>3541</v>
      </c>
      <c r="D389" s="95" t="s">
        <v>2047</v>
      </c>
      <c r="E389" s="116" t="str">
        <f>VLOOKUP($C389,'2022-23 School Level AAFTE'!$C:$X,8,FALSE)</f>
        <v>Yes</v>
      </c>
      <c r="F389" s="103">
        <f>VLOOKUP($C389,'2022-23 School Level AAFTE'!$C:$I,7,FALSE)</f>
        <v>350.17</v>
      </c>
      <c r="G389" s="106">
        <f>IFERROR(IF(E389= "yes",VLOOKUP(C389,Summary!$B:$I,5,0),0),0)</f>
        <v>0</v>
      </c>
      <c r="H389" s="105">
        <f t="shared" si="81"/>
        <v>350.17</v>
      </c>
      <c r="I389" s="168">
        <f>VLOOKUP($A389,'2023-24 Salary &amp; Benefits'!$A:$I,3,FALSE)</f>
        <v>1</v>
      </c>
      <c r="J389" s="168">
        <f>VLOOKUP($A389,'2023-24 Salary &amp; Benefits'!$A:$I,4,FALSE)</f>
        <v>1</v>
      </c>
      <c r="K389" s="155">
        <f t="shared" si="74"/>
        <v>350.17</v>
      </c>
      <c r="L389" s="154">
        <f t="shared" si="75"/>
        <v>1.0269999999999999</v>
      </c>
      <c r="M389" s="156">
        <f>'2023-24 Salary &amp; Benefits'!$E$6</f>
        <v>72728</v>
      </c>
      <c r="N389" s="156">
        <f>'2023-24 Salary &amp; Benefits'!$F$6</f>
        <v>75419</v>
      </c>
      <c r="O389" s="9">
        <f t="shared" si="76"/>
        <v>74691.66</v>
      </c>
      <c r="P389" s="9">
        <f t="shared" si="77"/>
        <v>2763.6499999999942</v>
      </c>
      <c r="Q389" s="9">
        <f>'2023-24 Salary &amp; Benefits'!G$6</f>
        <v>13464</v>
      </c>
      <c r="R389" s="157">
        <f>'2023-24 Salary &amp; Benefits'!H$6</f>
        <v>0.1797</v>
      </c>
      <c r="S389" s="157">
        <f>'2023-24 Salary &amp; Benefits'!I$6</f>
        <v>0.17330000000000001</v>
      </c>
      <c r="T389" s="9">
        <f t="shared" si="78"/>
        <v>27728.560000000001</v>
      </c>
      <c r="U389" s="9">
        <f t="shared" si="79"/>
        <v>1290.92</v>
      </c>
      <c r="V389" s="9">
        <f t="shared" si="80"/>
        <v>223.72</v>
      </c>
      <c r="W389" s="9">
        <f t="shared" si="73"/>
        <v>1514.64</v>
      </c>
      <c r="X389" s="22">
        <f t="shared" si="82"/>
        <v>106698.51</v>
      </c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s="21" customFormat="1">
      <c r="A390" s="83" t="s">
        <v>2543</v>
      </c>
      <c r="B390" s="95" t="s">
        <v>2148</v>
      </c>
      <c r="C390" s="96">
        <v>2588</v>
      </c>
      <c r="D390" s="95" t="s">
        <v>2149</v>
      </c>
      <c r="E390" s="116" t="str">
        <f>VLOOKUP($C390,'2022-23 School Level AAFTE'!$C:$X,8,FALSE)</f>
        <v>No</v>
      </c>
      <c r="F390" s="103">
        <f>VLOOKUP($C390,'2022-23 School Level AAFTE'!$C:$I,7,FALSE)</f>
        <v>140.56</v>
      </c>
      <c r="G390" s="106">
        <f>IFERROR(IF(E390= "yes",VLOOKUP(C390,Summary!$B:$I,5,0),0),0)</f>
        <v>0</v>
      </c>
      <c r="H390" s="105">
        <f t="shared" si="81"/>
        <v>0</v>
      </c>
      <c r="I390" s="168">
        <f>VLOOKUP($A390,'2023-24 Salary &amp; Benefits'!$A:$I,3,FALSE)</f>
        <v>1</v>
      </c>
      <c r="J390" s="168">
        <f>VLOOKUP($A390,'2023-24 Salary &amp; Benefits'!$A:$I,4,FALSE)</f>
        <v>1.02</v>
      </c>
      <c r="K390" s="155">
        <f t="shared" si="74"/>
        <v>0</v>
      </c>
      <c r="L390" s="154">
        <f t="shared" si="75"/>
        <v>0</v>
      </c>
      <c r="M390" s="156">
        <f>'2023-24 Salary &amp; Benefits'!$E$6</f>
        <v>72728</v>
      </c>
      <c r="N390" s="156">
        <f>'2023-24 Salary &amp; Benefits'!$F$6</f>
        <v>75419</v>
      </c>
      <c r="O390" s="9">
        <f t="shared" si="76"/>
        <v>0</v>
      </c>
      <c r="P390" s="9">
        <f t="shared" si="77"/>
        <v>0</v>
      </c>
      <c r="Q390" s="9">
        <f>'2023-24 Salary &amp; Benefits'!G$6</f>
        <v>13464</v>
      </c>
      <c r="R390" s="157">
        <f>'2023-24 Salary &amp; Benefits'!H$6</f>
        <v>0.1797</v>
      </c>
      <c r="S390" s="157">
        <f>'2023-24 Salary &amp; Benefits'!I$6</f>
        <v>0.17330000000000001</v>
      </c>
      <c r="T390" s="9">
        <f t="shared" si="78"/>
        <v>0</v>
      </c>
      <c r="U390" s="9">
        <f t="shared" si="79"/>
        <v>0</v>
      </c>
      <c r="V390" s="9">
        <f t="shared" si="80"/>
        <v>0</v>
      </c>
      <c r="W390" s="9">
        <f t="shared" si="73"/>
        <v>0</v>
      </c>
      <c r="X390" s="22">
        <f t="shared" si="82"/>
        <v>0</v>
      </c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s="21" customFormat="1">
      <c r="A391" s="83" t="s">
        <v>2506</v>
      </c>
      <c r="B391" s="95" t="s">
        <v>1945</v>
      </c>
      <c r="C391" s="96">
        <v>3508</v>
      </c>
      <c r="D391" s="95" t="s">
        <v>1946</v>
      </c>
      <c r="E391" s="116" t="str">
        <f>VLOOKUP($C391,'2022-23 School Level AAFTE'!$C:$X,8,FALSE)</f>
        <v>Yes</v>
      </c>
      <c r="F391" s="103">
        <f>VLOOKUP($C391,'2022-23 School Level AAFTE'!$C:$I,7,FALSE)</f>
        <v>134.91000000000003</v>
      </c>
      <c r="G391" s="106">
        <f>IFERROR(IF(E391= "yes",VLOOKUP(C391,Summary!$B:$I,5,0),0),0)</f>
        <v>0</v>
      </c>
      <c r="H391" s="104">
        <f t="shared" si="81"/>
        <v>134.91000000000003</v>
      </c>
      <c r="I391" s="168">
        <f>VLOOKUP($A391,'2023-24 Salary &amp; Benefits'!$A:$I,3,FALSE)</f>
        <v>1</v>
      </c>
      <c r="J391" s="168">
        <f>VLOOKUP($A391,'2023-24 Salary &amp; Benefits'!$A:$I,4,FALSE)</f>
        <v>1</v>
      </c>
      <c r="K391" s="155">
        <f t="shared" si="74"/>
        <v>134.91000000000003</v>
      </c>
      <c r="L391" s="154">
        <f t="shared" si="75"/>
        <v>0.39600000000000002</v>
      </c>
      <c r="M391" s="156">
        <f>'2023-24 Salary &amp; Benefits'!$E$6</f>
        <v>72728</v>
      </c>
      <c r="N391" s="156">
        <f>'2023-24 Salary &amp; Benefits'!$F$6</f>
        <v>75419</v>
      </c>
      <c r="O391" s="9">
        <f t="shared" si="76"/>
        <v>28800.29</v>
      </c>
      <c r="P391" s="9">
        <f t="shared" si="77"/>
        <v>1065.6299999999974</v>
      </c>
      <c r="Q391" s="9">
        <f>'2023-24 Salary &amp; Benefits'!G$6</f>
        <v>13464</v>
      </c>
      <c r="R391" s="157">
        <f>'2023-24 Salary &amp; Benefits'!H$6</f>
        <v>0.1797</v>
      </c>
      <c r="S391" s="157">
        <f>'2023-24 Salary &amp; Benefits'!I$6</f>
        <v>0.17330000000000001</v>
      </c>
      <c r="T391" s="9">
        <f t="shared" si="78"/>
        <v>10691.83</v>
      </c>
      <c r="U391" s="9">
        <f t="shared" si="79"/>
        <v>497.77</v>
      </c>
      <c r="V391" s="9">
        <f t="shared" si="80"/>
        <v>86.26</v>
      </c>
      <c r="W391" s="9">
        <f t="shared" si="73"/>
        <v>584.03</v>
      </c>
      <c r="X391" s="22">
        <f t="shared" si="82"/>
        <v>41141.78</v>
      </c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21" customFormat="1">
      <c r="A392" s="83" t="s">
        <v>2524</v>
      </c>
      <c r="B392" s="95" t="s">
        <v>2051</v>
      </c>
      <c r="C392" s="96">
        <v>3613</v>
      </c>
      <c r="D392" s="95" t="s">
        <v>1635</v>
      </c>
      <c r="E392" s="116" t="str">
        <f>VLOOKUP($C392,'2022-23 School Level AAFTE'!$C:$X,8,FALSE)</f>
        <v>Yes</v>
      </c>
      <c r="F392" s="103">
        <f>VLOOKUP($C392,'2022-23 School Level AAFTE'!$C:$I,7,FALSE)</f>
        <v>346.14</v>
      </c>
      <c r="G392" s="106">
        <f>IFERROR(IF(E392= "yes",VLOOKUP(C392,Summary!$B:$I,5,0),0),0)</f>
        <v>0</v>
      </c>
      <c r="H392" s="104">
        <f t="shared" si="81"/>
        <v>346.14</v>
      </c>
      <c r="I392" s="168">
        <f>VLOOKUP($A392,'2023-24 Salary &amp; Benefits'!$A:$I,3,FALSE)</f>
        <v>1</v>
      </c>
      <c r="J392" s="168">
        <f>VLOOKUP($A392,'2023-24 Salary &amp; Benefits'!$A:$I,4,FALSE)</f>
        <v>1.02</v>
      </c>
      <c r="K392" s="155">
        <f t="shared" si="74"/>
        <v>346.14</v>
      </c>
      <c r="L392" s="154">
        <f t="shared" si="75"/>
        <v>1.0149999999999999</v>
      </c>
      <c r="M392" s="156">
        <f>'2023-24 Salary &amp; Benefits'!$E$6</f>
        <v>72728</v>
      </c>
      <c r="N392" s="156">
        <f>'2023-24 Salary &amp; Benefits'!$F$6</f>
        <v>75419</v>
      </c>
      <c r="O392" s="9">
        <f t="shared" si="76"/>
        <v>73818.92</v>
      </c>
      <c r="P392" s="9">
        <f t="shared" si="77"/>
        <v>4262.3699999999953</v>
      </c>
      <c r="Q392" s="9">
        <f>'2023-24 Salary &amp; Benefits'!G$6</f>
        <v>13464</v>
      </c>
      <c r="R392" s="157">
        <f>'2023-24 Salary &amp; Benefits'!H$6</f>
        <v>0.1797</v>
      </c>
      <c r="S392" s="157">
        <f>'2023-24 Salary &amp; Benefits'!I$6</f>
        <v>0.17330000000000001</v>
      </c>
      <c r="T392" s="9">
        <f t="shared" si="78"/>
        <v>27669.89</v>
      </c>
      <c r="U392" s="9">
        <f t="shared" si="79"/>
        <v>1301.3499999999999</v>
      </c>
      <c r="V392" s="9">
        <f t="shared" si="80"/>
        <v>225.52</v>
      </c>
      <c r="W392" s="9">
        <f t="shared" si="73"/>
        <v>1526.87</v>
      </c>
      <c r="X392" s="22">
        <f t="shared" si="82"/>
        <v>107278.04999999999</v>
      </c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</row>
    <row r="393" spans="1:159" s="21" customFormat="1">
      <c r="A393" s="83" t="s">
        <v>2524</v>
      </c>
      <c r="B393" s="95" t="s">
        <v>2051</v>
      </c>
      <c r="C393" s="96">
        <v>4049</v>
      </c>
      <c r="D393" s="95" t="s">
        <v>1121</v>
      </c>
      <c r="E393" s="116" t="str">
        <f>VLOOKUP($C393,'2022-23 School Level AAFTE'!$C:$X,8,FALSE)</f>
        <v>Yes</v>
      </c>
      <c r="F393" s="103">
        <f>VLOOKUP($C393,'2022-23 School Level AAFTE'!$C:$I,7,FALSE)</f>
        <v>213.57</v>
      </c>
      <c r="G393" s="106">
        <f>IFERROR(IF(E393= "yes",VLOOKUP(C393,Summary!$B:$I,5,0),0),0)</f>
        <v>0</v>
      </c>
      <c r="H393" s="104">
        <f t="shared" si="81"/>
        <v>213.57</v>
      </c>
      <c r="I393" s="168">
        <f>VLOOKUP($A393,'2023-24 Salary &amp; Benefits'!$A:$I,3,FALSE)</f>
        <v>1</v>
      </c>
      <c r="J393" s="168">
        <f>VLOOKUP($A393,'2023-24 Salary &amp; Benefits'!$A:$I,4,FALSE)</f>
        <v>1.02</v>
      </c>
      <c r="K393" s="155">
        <f t="shared" si="74"/>
        <v>213.57</v>
      </c>
      <c r="L393" s="154">
        <f t="shared" si="75"/>
        <v>0.626</v>
      </c>
      <c r="M393" s="156">
        <f>'2023-24 Salary &amp; Benefits'!$E$6</f>
        <v>72728</v>
      </c>
      <c r="N393" s="156">
        <f>'2023-24 Salary &amp; Benefits'!$F$6</f>
        <v>75419</v>
      </c>
      <c r="O393" s="9">
        <f t="shared" si="76"/>
        <v>45527.73</v>
      </c>
      <c r="P393" s="9">
        <f t="shared" si="77"/>
        <v>2628.8099999999977</v>
      </c>
      <c r="Q393" s="9">
        <f>'2023-24 Salary &amp; Benefits'!G$6</f>
        <v>13464</v>
      </c>
      <c r="R393" s="157">
        <f>'2023-24 Salary &amp; Benefits'!H$6</f>
        <v>0.1797</v>
      </c>
      <c r="S393" s="157">
        <f>'2023-24 Salary &amp; Benefits'!I$6</f>
        <v>0.17330000000000001</v>
      </c>
      <c r="T393" s="9">
        <f t="shared" si="78"/>
        <v>17065.37</v>
      </c>
      <c r="U393" s="9">
        <f t="shared" si="79"/>
        <v>802.61</v>
      </c>
      <c r="V393" s="9">
        <f t="shared" si="80"/>
        <v>139.09</v>
      </c>
      <c r="W393" s="9">
        <f t="shared" si="73"/>
        <v>941.7</v>
      </c>
      <c r="X393" s="22">
        <f t="shared" si="82"/>
        <v>66163.61</v>
      </c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s="21" customFormat="1">
      <c r="A394" s="83" t="s">
        <v>2524</v>
      </c>
      <c r="B394" s="95" t="s">
        <v>2051</v>
      </c>
      <c r="C394" s="96">
        <v>3012</v>
      </c>
      <c r="D394" s="95" t="s">
        <v>2052</v>
      </c>
      <c r="E394" s="116" t="str">
        <f>VLOOKUP($C394,'2022-23 School Level AAFTE'!$C:$X,8,FALSE)</f>
        <v>Yes</v>
      </c>
      <c r="F394" s="103">
        <f>VLOOKUP($C394,'2022-23 School Level AAFTE'!$C:$I,7,FALSE)</f>
        <v>195.41</v>
      </c>
      <c r="G394" s="106">
        <f>IFERROR(IF(E394= "yes",VLOOKUP(C394,Summary!$B:$I,5,0),0),0)</f>
        <v>0</v>
      </c>
      <c r="H394" s="104">
        <f t="shared" si="81"/>
        <v>195.41</v>
      </c>
      <c r="I394" s="168">
        <f>VLOOKUP($A394,'2023-24 Salary &amp; Benefits'!$A:$I,3,FALSE)</f>
        <v>1</v>
      </c>
      <c r="J394" s="168">
        <f>VLOOKUP($A394,'2023-24 Salary &amp; Benefits'!$A:$I,4,FALSE)</f>
        <v>1.02</v>
      </c>
      <c r="K394" s="155">
        <f t="shared" si="74"/>
        <v>195.41</v>
      </c>
      <c r="L394" s="154">
        <f t="shared" si="75"/>
        <v>0.57299999999999995</v>
      </c>
      <c r="M394" s="156">
        <f>'2023-24 Salary &amp; Benefits'!$E$6</f>
        <v>72728</v>
      </c>
      <c r="N394" s="156">
        <f>'2023-24 Salary &amp; Benefits'!$F$6</f>
        <v>75419</v>
      </c>
      <c r="O394" s="9">
        <f t="shared" si="76"/>
        <v>41673.14</v>
      </c>
      <c r="P394" s="9">
        <f t="shared" si="77"/>
        <v>2406.25</v>
      </c>
      <c r="Q394" s="9">
        <f>'2023-24 Salary &amp; Benefits'!G$6</f>
        <v>13464</v>
      </c>
      <c r="R394" s="157">
        <f>'2023-24 Salary &amp; Benefits'!H$6</f>
        <v>0.1797</v>
      </c>
      <c r="S394" s="157">
        <f>'2023-24 Salary &amp; Benefits'!I$6</f>
        <v>0.17330000000000001</v>
      </c>
      <c r="T394" s="9">
        <f t="shared" si="78"/>
        <v>15620.54</v>
      </c>
      <c r="U394" s="9">
        <f t="shared" si="79"/>
        <v>734.66</v>
      </c>
      <c r="V394" s="9">
        <f t="shared" si="80"/>
        <v>127.32</v>
      </c>
      <c r="W394" s="9">
        <f t="shared" ref="W394:W457" si="83">SUM(U394:V394)</f>
        <v>861.98</v>
      </c>
      <c r="X394" s="22">
        <f t="shared" si="82"/>
        <v>60561.91</v>
      </c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s="21" customFormat="1">
      <c r="A395" s="83" t="s">
        <v>2502</v>
      </c>
      <c r="B395" s="95" t="s">
        <v>1932</v>
      </c>
      <c r="C395" s="96">
        <v>3831</v>
      </c>
      <c r="D395" s="95" t="s">
        <v>1936</v>
      </c>
      <c r="E395" s="116" t="str">
        <f>VLOOKUP($C395,'2022-23 School Level AAFTE'!$C:$X,8,FALSE)</f>
        <v>Yes</v>
      </c>
      <c r="F395" s="103">
        <f>VLOOKUP($C395,'2022-23 School Level AAFTE'!$C:$I,7,FALSE)</f>
        <v>372.14</v>
      </c>
      <c r="G395" s="106">
        <f>IFERROR(IF(E395= "yes",VLOOKUP(C395,Summary!$B:$I,5,0),0),0)</f>
        <v>0</v>
      </c>
      <c r="H395" s="105">
        <f t="shared" si="81"/>
        <v>372.14</v>
      </c>
      <c r="I395" s="168">
        <f>VLOOKUP($A395,'2023-24 Salary &amp; Benefits'!$A:$I,3,FALSE)</f>
        <v>1</v>
      </c>
      <c r="J395" s="168">
        <f>VLOOKUP($A395,'2023-24 Salary &amp; Benefits'!$A:$I,4,FALSE)</f>
        <v>1.04</v>
      </c>
      <c r="K395" s="155">
        <f t="shared" ref="K395:K458" si="84">IF(G395&gt;0,G395,H395)</f>
        <v>372.14</v>
      </c>
      <c r="L395" s="154">
        <f t="shared" ref="L395:L458" si="85">ROUND((($K395*1.1*36)/15)/900,3)</f>
        <v>1.0920000000000001</v>
      </c>
      <c r="M395" s="156">
        <f>'2023-24 Salary &amp; Benefits'!$E$6</f>
        <v>72728</v>
      </c>
      <c r="N395" s="156">
        <f>'2023-24 Salary &amp; Benefits'!$F$6</f>
        <v>75419</v>
      </c>
      <c r="O395" s="9">
        <f t="shared" ref="O395:O458" si="86">ROUND($I395*$M395*$L395,2)</f>
        <v>79418.98</v>
      </c>
      <c r="P395" s="9">
        <f t="shared" ref="P395:P458" si="87">ROUND($J395*$N395*$L395,2)-O395</f>
        <v>6232.8700000000099</v>
      </c>
      <c r="Q395" s="9">
        <f>'2023-24 Salary &amp; Benefits'!G$6</f>
        <v>13464</v>
      </c>
      <c r="R395" s="157">
        <f>'2023-24 Salary &amp; Benefits'!H$6</f>
        <v>0.1797</v>
      </c>
      <c r="S395" s="157">
        <f>'2023-24 Salary &amp; Benefits'!I$6</f>
        <v>0.17330000000000001</v>
      </c>
      <c r="T395" s="9">
        <f t="shared" ref="T395:T458" si="88">ROUND(O395*R395+P395*S395+L395*Q395,2)</f>
        <v>30054.44</v>
      </c>
      <c r="U395" s="9">
        <f t="shared" ref="U395:U458" si="89">ROUND((($N395*$J395*$L395)/180)*3,2)</f>
        <v>1427.53</v>
      </c>
      <c r="V395" s="9">
        <f t="shared" ref="V395:V458" si="90">ROUND(U395*S395,2)</f>
        <v>247.39</v>
      </c>
      <c r="W395" s="9">
        <f t="shared" si="83"/>
        <v>1674.92</v>
      </c>
      <c r="X395" s="22">
        <f t="shared" si="82"/>
        <v>117381.21</v>
      </c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s="21" customFormat="1">
      <c r="A396" s="83" t="s">
        <v>2502</v>
      </c>
      <c r="B396" s="95" t="s">
        <v>1932</v>
      </c>
      <c r="C396" s="96">
        <v>3310</v>
      </c>
      <c r="D396" s="95" t="s">
        <v>1935</v>
      </c>
      <c r="E396" s="116" t="str">
        <f>VLOOKUP($C396,'2022-23 School Level AAFTE'!$C:$X,8,FALSE)</f>
        <v>No</v>
      </c>
      <c r="F396" s="103">
        <f>VLOOKUP($C396,'2022-23 School Level AAFTE'!$C:$I,7,FALSE)</f>
        <v>508.78999999999996</v>
      </c>
      <c r="G396" s="106">
        <f>IFERROR(IF(E396= "yes",VLOOKUP(C396,Summary!$B:$I,5,0),0),0)</f>
        <v>0</v>
      </c>
      <c r="H396" s="104">
        <f t="shared" si="81"/>
        <v>0</v>
      </c>
      <c r="I396" s="168">
        <f>VLOOKUP($A396,'2023-24 Salary &amp; Benefits'!$A:$I,3,FALSE)</f>
        <v>1</v>
      </c>
      <c r="J396" s="168">
        <f>VLOOKUP($A396,'2023-24 Salary &amp; Benefits'!$A:$I,4,FALSE)</f>
        <v>1.04</v>
      </c>
      <c r="K396" s="155">
        <f t="shared" si="84"/>
        <v>0</v>
      </c>
      <c r="L396" s="154">
        <f t="shared" si="85"/>
        <v>0</v>
      </c>
      <c r="M396" s="156">
        <f>'2023-24 Salary &amp; Benefits'!$E$6</f>
        <v>72728</v>
      </c>
      <c r="N396" s="156">
        <f>'2023-24 Salary &amp; Benefits'!$F$6</f>
        <v>75419</v>
      </c>
      <c r="O396" s="9">
        <f t="shared" si="86"/>
        <v>0</v>
      </c>
      <c r="P396" s="9">
        <f t="shared" si="87"/>
        <v>0</v>
      </c>
      <c r="Q396" s="9">
        <f>'2023-24 Salary &amp; Benefits'!G$6</f>
        <v>13464</v>
      </c>
      <c r="R396" s="157">
        <f>'2023-24 Salary &amp; Benefits'!H$6</f>
        <v>0.1797</v>
      </c>
      <c r="S396" s="157">
        <f>'2023-24 Salary &amp; Benefits'!I$6</f>
        <v>0.17330000000000001</v>
      </c>
      <c r="T396" s="9">
        <f t="shared" si="88"/>
        <v>0</v>
      </c>
      <c r="U396" s="9">
        <f t="shared" si="89"/>
        <v>0</v>
      </c>
      <c r="V396" s="9">
        <f t="shared" si="90"/>
        <v>0</v>
      </c>
      <c r="W396" s="9">
        <f t="shared" si="83"/>
        <v>0</v>
      </c>
      <c r="X396" s="22">
        <f t="shared" si="82"/>
        <v>0</v>
      </c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s="21" customFormat="1">
      <c r="A397" s="83" t="s">
        <v>2502</v>
      </c>
      <c r="B397" s="95" t="s">
        <v>1932</v>
      </c>
      <c r="C397" s="96">
        <v>4180</v>
      </c>
      <c r="D397" s="95" t="s">
        <v>1937</v>
      </c>
      <c r="E397" s="116" t="str">
        <f>VLOOKUP($C397,'2022-23 School Level AAFTE'!$C:$X,8,FALSE)</f>
        <v>Yes</v>
      </c>
      <c r="F397" s="103">
        <f>VLOOKUP($C397,'2022-23 School Level AAFTE'!$C:$I,7,FALSE)</f>
        <v>357.21</v>
      </c>
      <c r="G397" s="106">
        <f>IFERROR(IF(E397= "yes",VLOOKUP(C397,Summary!$B:$I,5,0),0),0)</f>
        <v>0</v>
      </c>
      <c r="H397" s="104">
        <f t="shared" si="81"/>
        <v>357.21</v>
      </c>
      <c r="I397" s="168">
        <f>VLOOKUP($A397,'2023-24 Salary &amp; Benefits'!$A:$I,3,FALSE)</f>
        <v>1</v>
      </c>
      <c r="J397" s="168">
        <f>VLOOKUP($A397,'2023-24 Salary &amp; Benefits'!$A:$I,4,FALSE)</f>
        <v>1.04</v>
      </c>
      <c r="K397" s="155">
        <f t="shared" si="84"/>
        <v>357.21</v>
      </c>
      <c r="L397" s="154">
        <f t="shared" si="85"/>
        <v>1.048</v>
      </c>
      <c r="M397" s="156">
        <f>'2023-24 Salary &amp; Benefits'!$E$6</f>
        <v>72728</v>
      </c>
      <c r="N397" s="156">
        <f>'2023-24 Salary &amp; Benefits'!$F$6</f>
        <v>75419</v>
      </c>
      <c r="O397" s="9">
        <f t="shared" si="86"/>
        <v>76218.94</v>
      </c>
      <c r="P397" s="9">
        <f t="shared" si="87"/>
        <v>5981.7399999999907</v>
      </c>
      <c r="Q397" s="9">
        <f>'2023-24 Salary &amp; Benefits'!G$6</f>
        <v>13464</v>
      </c>
      <c r="R397" s="157">
        <f>'2023-24 Salary &amp; Benefits'!H$6</f>
        <v>0.1797</v>
      </c>
      <c r="S397" s="157">
        <f>'2023-24 Salary &amp; Benefits'!I$6</f>
        <v>0.17330000000000001</v>
      </c>
      <c r="T397" s="9">
        <f t="shared" si="88"/>
        <v>28843.45</v>
      </c>
      <c r="U397" s="9">
        <f t="shared" si="89"/>
        <v>1370.01</v>
      </c>
      <c r="V397" s="9">
        <f t="shared" si="90"/>
        <v>237.42</v>
      </c>
      <c r="W397" s="9">
        <f t="shared" si="83"/>
        <v>1607.43</v>
      </c>
      <c r="X397" s="22">
        <f t="shared" si="82"/>
        <v>112651.55999999998</v>
      </c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s="21" customFormat="1">
      <c r="A398" s="83" t="s">
        <v>2502</v>
      </c>
      <c r="B398" s="95" t="s">
        <v>1932</v>
      </c>
      <c r="C398" s="96">
        <v>2957</v>
      </c>
      <c r="D398" s="95" t="s">
        <v>1934</v>
      </c>
      <c r="E398" s="116" t="str">
        <f>VLOOKUP($C398,'2022-23 School Level AAFTE'!$C:$X,8,FALSE)</f>
        <v>Yes</v>
      </c>
      <c r="F398" s="103">
        <f>VLOOKUP($C398,'2022-23 School Level AAFTE'!$C:$I,7,FALSE)</f>
        <v>384.86</v>
      </c>
      <c r="G398" s="106">
        <f>IFERROR(IF(E398= "yes",VLOOKUP(C398,Summary!$B:$I,5,0),0),0)</f>
        <v>0</v>
      </c>
      <c r="H398" s="104">
        <f t="shared" si="81"/>
        <v>384.86</v>
      </c>
      <c r="I398" s="168">
        <f>VLOOKUP($A398,'2023-24 Salary &amp; Benefits'!$A:$I,3,FALSE)</f>
        <v>1</v>
      </c>
      <c r="J398" s="168">
        <f>VLOOKUP($A398,'2023-24 Salary &amp; Benefits'!$A:$I,4,FALSE)</f>
        <v>1.04</v>
      </c>
      <c r="K398" s="155">
        <f t="shared" si="84"/>
        <v>384.86</v>
      </c>
      <c r="L398" s="154">
        <f t="shared" si="85"/>
        <v>1.129</v>
      </c>
      <c r="M398" s="156">
        <f>'2023-24 Salary &amp; Benefits'!$E$6</f>
        <v>72728</v>
      </c>
      <c r="N398" s="156">
        <f>'2023-24 Salary &amp; Benefits'!$F$6</f>
        <v>75419</v>
      </c>
      <c r="O398" s="9">
        <f t="shared" si="86"/>
        <v>82109.91</v>
      </c>
      <c r="P398" s="9">
        <f t="shared" si="87"/>
        <v>6444.0599999999977</v>
      </c>
      <c r="Q398" s="9">
        <f>'2023-24 Salary &amp; Benefits'!G$6</f>
        <v>13464</v>
      </c>
      <c r="R398" s="157">
        <f>'2023-24 Salary &amp; Benefits'!H$6</f>
        <v>0.1797</v>
      </c>
      <c r="S398" s="157">
        <f>'2023-24 Salary &amp; Benefits'!I$6</f>
        <v>0.17330000000000001</v>
      </c>
      <c r="T398" s="9">
        <f t="shared" si="88"/>
        <v>31072.76</v>
      </c>
      <c r="U398" s="9">
        <f t="shared" si="89"/>
        <v>1475.9</v>
      </c>
      <c r="V398" s="9">
        <f t="shared" si="90"/>
        <v>255.77</v>
      </c>
      <c r="W398" s="9">
        <f t="shared" si="83"/>
        <v>1731.67</v>
      </c>
      <c r="X398" s="22">
        <f t="shared" si="82"/>
        <v>121358.39999999999</v>
      </c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s="21" customFormat="1">
      <c r="A399" s="83" t="s">
        <v>2502</v>
      </c>
      <c r="B399" s="95" t="s">
        <v>1932</v>
      </c>
      <c r="C399" s="96">
        <v>1594</v>
      </c>
      <c r="D399" s="95" t="s">
        <v>1933</v>
      </c>
      <c r="E399" s="116" t="str">
        <f>VLOOKUP($C399,'2022-23 School Level AAFTE'!$C:$X,8,FALSE)</f>
        <v>Yes</v>
      </c>
      <c r="F399" s="103">
        <f>VLOOKUP($C399,'2022-23 School Level AAFTE'!$C:$I,7,FALSE)</f>
        <v>59.49</v>
      </c>
      <c r="G399" s="106">
        <f>IFERROR(IF(E399= "yes",VLOOKUP(C399,Summary!$B:$I,5,0),0),0)</f>
        <v>0</v>
      </c>
      <c r="H399" s="105">
        <f t="shared" si="81"/>
        <v>59.49</v>
      </c>
      <c r="I399" s="168">
        <f>VLOOKUP($A399,'2023-24 Salary &amp; Benefits'!$A:$I,3,FALSE)</f>
        <v>1</v>
      </c>
      <c r="J399" s="168">
        <f>VLOOKUP($A399,'2023-24 Salary &amp; Benefits'!$A:$I,4,FALSE)</f>
        <v>1.04</v>
      </c>
      <c r="K399" s="155">
        <f t="shared" si="84"/>
        <v>59.49</v>
      </c>
      <c r="L399" s="154">
        <f t="shared" si="85"/>
        <v>0.17499999999999999</v>
      </c>
      <c r="M399" s="156">
        <f>'2023-24 Salary &amp; Benefits'!$E$6</f>
        <v>72728</v>
      </c>
      <c r="N399" s="156">
        <f>'2023-24 Salary &amp; Benefits'!$F$6</f>
        <v>75419</v>
      </c>
      <c r="O399" s="9">
        <f t="shared" si="86"/>
        <v>12727.4</v>
      </c>
      <c r="P399" s="9">
        <f t="shared" si="87"/>
        <v>998.86000000000058</v>
      </c>
      <c r="Q399" s="9">
        <f>'2023-24 Salary &amp; Benefits'!G$6</f>
        <v>13464</v>
      </c>
      <c r="R399" s="157">
        <f>'2023-24 Salary &amp; Benefits'!H$6</f>
        <v>0.1797</v>
      </c>
      <c r="S399" s="157">
        <f>'2023-24 Salary &amp; Benefits'!I$6</f>
        <v>0.17330000000000001</v>
      </c>
      <c r="T399" s="9">
        <f t="shared" si="88"/>
        <v>4816.42</v>
      </c>
      <c r="U399" s="9">
        <f t="shared" si="89"/>
        <v>228.77</v>
      </c>
      <c r="V399" s="9">
        <f t="shared" si="90"/>
        <v>39.65</v>
      </c>
      <c r="W399" s="9">
        <f t="shared" si="83"/>
        <v>268.42</v>
      </c>
      <c r="X399" s="22">
        <f t="shared" si="82"/>
        <v>18811.099999999999</v>
      </c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s="21" customFormat="1">
      <c r="A400" s="83" t="s">
        <v>2455</v>
      </c>
      <c r="B400" s="95" t="s">
        <v>1540</v>
      </c>
      <c r="C400" s="97">
        <v>2577</v>
      </c>
      <c r="D400" s="110" t="s">
        <v>1542</v>
      </c>
      <c r="E400" s="116" t="str">
        <f>VLOOKUP($C400,'2022-23 School Level AAFTE'!$C:$X,8,FALSE)</f>
        <v>Yes</v>
      </c>
      <c r="F400" s="103">
        <f>VLOOKUP($C400,'2022-23 School Level AAFTE'!$C:$I,7,FALSE)</f>
        <v>304.58999999999997</v>
      </c>
      <c r="G400" s="106">
        <f>IFERROR(IF(E400= "yes",VLOOKUP(C400,Summary!$B:$I,5,0),0),0)</f>
        <v>0</v>
      </c>
      <c r="H400" s="104">
        <f t="shared" si="81"/>
        <v>304.58999999999997</v>
      </c>
      <c r="I400" s="168">
        <f>VLOOKUP($A400,'2023-24 Salary &amp; Benefits'!$A:$I,3,FALSE)</f>
        <v>1.0900000000000001</v>
      </c>
      <c r="J400" s="168">
        <f>VLOOKUP($A400,'2023-24 Salary &amp; Benefits'!$A:$I,4,FALSE)</f>
        <v>1.0900000000000001</v>
      </c>
      <c r="K400" s="155">
        <f t="shared" si="84"/>
        <v>304.58999999999997</v>
      </c>
      <c r="L400" s="154">
        <f t="shared" si="85"/>
        <v>0.89300000000000002</v>
      </c>
      <c r="M400" s="156">
        <f>'2023-24 Salary &amp; Benefits'!$E$6</f>
        <v>72728</v>
      </c>
      <c r="N400" s="156">
        <f>'2023-24 Salary &amp; Benefits'!$F$6</f>
        <v>75419</v>
      </c>
      <c r="O400" s="9">
        <f t="shared" si="86"/>
        <v>70791.25</v>
      </c>
      <c r="P400" s="9">
        <f t="shared" si="87"/>
        <v>2619.3399999999965</v>
      </c>
      <c r="Q400" s="9">
        <f>'2023-24 Salary &amp; Benefits'!G$6</f>
        <v>13464</v>
      </c>
      <c r="R400" s="157">
        <f>'2023-24 Salary &amp; Benefits'!H$6</f>
        <v>0.1797</v>
      </c>
      <c r="S400" s="157">
        <f>'2023-24 Salary &amp; Benefits'!I$6</f>
        <v>0.17330000000000001</v>
      </c>
      <c r="T400" s="9">
        <f t="shared" si="88"/>
        <v>25198.47</v>
      </c>
      <c r="U400" s="9">
        <f t="shared" si="89"/>
        <v>1223.51</v>
      </c>
      <c r="V400" s="9">
        <f t="shared" si="90"/>
        <v>212.03</v>
      </c>
      <c r="W400" s="9">
        <f t="shared" si="83"/>
        <v>1435.54</v>
      </c>
      <c r="X400" s="22">
        <f t="shared" si="82"/>
        <v>100044.59999999999</v>
      </c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s="21" customFormat="1">
      <c r="A401" s="83" t="s">
        <v>2455</v>
      </c>
      <c r="B401" s="95" t="s">
        <v>1540</v>
      </c>
      <c r="C401" s="96">
        <v>2810</v>
      </c>
      <c r="D401" s="86" t="s">
        <v>1543</v>
      </c>
      <c r="E401" s="116" t="str">
        <f>VLOOKUP($C401,'2022-23 School Level AAFTE'!$C:$X,8,FALSE)</f>
        <v>Yes</v>
      </c>
      <c r="F401" s="103">
        <f>VLOOKUP($C401,'2022-23 School Level AAFTE'!$C:$I,7,FALSE)</f>
        <v>184.82000000000002</v>
      </c>
      <c r="G401" s="106">
        <f>IFERROR(IF(E401= "yes",VLOOKUP(C401,Summary!$B:$I,5,0),0),0)</f>
        <v>0</v>
      </c>
      <c r="H401" s="104">
        <f t="shared" si="81"/>
        <v>184.82000000000002</v>
      </c>
      <c r="I401" s="168">
        <f>VLOOKUP($A401,'2023-24 Salary &amp; Benefits'!$A:$I,3,FALSE)</f>
        <v>1.0900000000000001</v>
      </c>
      <c r="J401" s="168">
        <f>VLOOKUP($A401,'2023-24 Salary &amp; Benefits'!$A:$I,4,FALSE)</f>
        <v>1.0900000000000001</v>
      </c>
      <c r="K401" s="155">
        <f t="shared" si="84"/>
        <v>184.82000000000002</v>
      </c>
      <c r="L401" s="154">
        <f t="shared" si="85"/>
        <v>0.54200000000000004</v>
      </c>
      <c r="M401" s="156">
        <f>'2023-24 Salary &amp; Benefits'!$E$6</f>
        <v>72728</v>
      </c>
      <c r="N401" s="156">
        <f>'2023-24 Salary &amp; Benefits'!$F$6</f>
        <v>75419</v>
      </c>
      <c r="O401" s="9">
        <f t="shared" si="86"/>
        <v>42966.25</v>
      </c>
      <c r="P401" s="9">
        <f t="shared" si="87"/>
        <v>1589.7900000000009</v>
      </c>
      <c r="Q401" s="9">
        <f>'2023-24 Salary &amp; Benefits'!G$6</f>
        <v>13464</v>
      </c>
      <c r="R401" s="157">
        <f>'2023-24 Salary &amp; Benefits'!H$6</f>
        <v>0.1797</v>
      </c>
      <c r="S401" s="157">
        <f>'2023-24 Salary &amp; Benefits'!I$6</f>
        <v>0.17330000000000001</v>
      </c>
      <c r="T401" s="9">
        <f t="shared" si="88"/>
        <v>15294.03</v>
      </c>
      <c r="U401" s="9">
        <f t="shared" si="89"/>
        <v>742.6</v>
      </c>
      <c r="V401" s="9">
        <f t="shared" si="90"/>
        <v>128.69</v>
      </c>
      <c r="W401" s="9">
        <f t="shared" si="83"/>
        <v>871.29</v>
      </c>
      <c r="X401" s="22">
        <f t="shared" si="82"/>
        <v>60721.36</v>
      </c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s="21" customFormat="1">
      <c r="A402" s="83" t="s">
        <v>2455</v>
      </c>
      <c r="B402" s="95" t="s">
        <v>1540</v>
      </c>
      <c r="C402" s="96">
        <v>1605</v>
      </c>
      <c r="D402" s="95" t="s">
        <v>1541</v>
      </c>
      <c r="E402" s="116" t="str">
        <f>VLOOKUP($C402,'2022-23 School Level AAFTE'!$C:$X,8,FALSE)</f>
        <v>Yes</v>
      </c>
      <c r="F402" s="103">
        <f>VLOOKUP($C402,'2022-23 School Level AAFTE'!$C:$I,7,FALSE)</f>
        <v>5.0199999999999996</v>
      </c>
      <c r="G402" s="106">
        <f>IFERROR(IF(E402= "yes",VLOOKUP(C402,Summary!$B:$I,5,0),0),0)</f>
        <v>0</v>
      </c>
      <c r="H402" s="104">
        <f t="shared" si="81"/>
        <v>5.0199999999999996</v>
      </c>
      <c r="I402" s="168">
        <f>VLOOKUP($A402,'2023-24 Salary &amp; Benefits'!$A:$I,3,FALSE)</f>
        <v>1.0900000000000001</v>
      </c>
      <c r="J402" s="168">
        <f>VLOOKUP($A402,'2023-24 Salary &amp; Benefits'!$A:$I,4,FALSE)</f>
        <v>1.0900000000000001</v>
      </c>
      <c r="K402" s="155">
        <f t="shared" si="84"/>
        <v>5.0199999999999996</v>
      </c>
      <c r="L402" s="154">
        <f t="shared" si="85"/>
        <v>1.4999999999999999E-2</v>
      </c>
      <c r="M402" s="156">
        <f>'2023-24 Salary &amp; Benefits'!$E$6</f>
        <v>72728</v>
      </c>
      <c r="N402" s="156">
        <f>'2023-24 Salary &amp; Benefits'!$F$6</f>
        <v>75419</v>
      </c>
      <c r="O402" s="9">
        <f t="shared" si="86"/>
        <v>1189.0999999999999</v>
      </c>
      <c r="P402" s="9">
        <f t="shared" si="87"/>
        <v>44</v>
      </c>
      <c r="Q402" s="9">
        <f>'2023-24 Salary &amp; Benefits'!G$6</f>
        <v>13464</v>
      </c>
      <c r="R402" s="157">
        <f>'2023-24 Salary &amp; Benefits'!H$6</f>
        <v>0.1797</v>
      </c>
      <c r="S402" s="157">
        <f>'2023-24 Salary &amp; Benefits'!I$6</f>
        <v>0.17330000000000001</v>
      </c>
      <c r="T402" s="9">
        <f t="shared" si="88"/>
        <v>423.27</v>
      </c>
      <c r="U402" s="9">
        <f t="shared" si="89"/>
        <v>20.55</v>
      </c>
      <c r="V402" s="9">
        <f t="shared" si="90"/>
        <v>3.56</v>
      </c>
      <c r="W402" s="9">
        <f t="shared" si="83"/>
        <v>24.11</v>
      </c>
      <c r="X402" s="22">
        <f t="shared" si="82"/>
        <v>1680.4799999999998</v>
      </c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s="21" customFormat="1">
      <c r="A403" s="83" t="s">
        <v>2460</v>
      </c>
      <c r="B403" s="95" t="s">
        <v>1571</v>
      </c>
      <c r="C403" s="96">
        <v>2578</v>
      </c>
      <c r="D403" s="95" t="s">
        <v>1572</v>
      </c>
      <c r="E403" s="116" t="str">
        <f>VLOOKUP($C403,'2022-23 School Level AAFTE'!$C:$X,8,FALSE)</f>
        <v>No</v>
      </c>
      <c r="F403" s="103">
        <f>VLOOKUP($C403,'2022-23 School Level AAFTE'!$C:$I,7,FALSE)</f>
        <v>439.11</v>
      </c>
      <c r="G403" s="106">
        <f>IFERROR(IF(E403= "yes",VLOOKUP(C403,Summary!$B:$I,5,0),0),0)</f>
        <v>0</v>
      </c>
      <c r="H403" s="105">
        <f t="shared" si="81"/>
        <v>0</v>
      </c>
      <c r="I403" s="168">
        <f>VLOOKUP($A403,'2023-24 Salary &amp; Benefits'!$A:$I,3,FALSE)</f>
        <v>1.1200000000000001</v>
      </c>
      <c r="J403" s="168">
        <f>VLOOKUP($A403,'2023-24 Salary &amp; Benefits'!$A:$I,4,FALSE)</f>
        <v>1.1600000000000001</v>
      </c>
      <c r="K403" s="155">
        <f t="shared" si="84"/>
        <v>0</v>
      </c>
      <c r="L403" s="154">
        <f t="shared" si="85"/>
        <v>0</v>
      </c>
      <c r="M403" s="156">
        <f>'2023-24 Salary &amp; Benefits'!$E$6</f>
        <v>72728</v>
      </c>
      <c r="N403" s="156">
        <f>'2023-24 Salary &amp; Benefits'!$F$6</f>
        <v>75419</v>
      </c>
      <c r="O403" s="9">
        <f t="shared" si="86"/>
        <v>0</v>
      </c>
      <c r="P403" s="9">
        <f t="shared" si="87"/>
        <v>0</v>
      </c>
      <c r="Q403" s="9">
        <f>'2023-24 Salary &amp; Benefits'!G$6</f>
        <v>13464</v>
      </c>
      <c r="R403" s="157">
        <f>'2023-24 Salary &amp; Benefits'!H$6</f>
        <v>0.1797</v>
      </c>
      <c r="S403" s="157">
        <f>'2023-24 Salary &amp; Benefits'!I$6</f>
        <v>0.17330000000000001</v>
      </c>
      <c r="T403" s="9">
        <f t="shared" si="88"/>
        <v>0</v>
      </c>
      <c r="U403" s="9">
        <f t="shared" si="89"/>
        <v>0</v>
      </c>
      <c r="V403" s="9">
        <f t="shared" si="90"/>
        <v>0</v>
      </c>
      <c r="W403" s="9">
        <f t="shared" si="83"/>
        <v>0</v>
      </c>
      <c r="X403" s="22">
        <f t="shared" si="82"/>
        <v>0</v>
      </c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s="21" customFormat="1">
      <c r="A404" s="83" t="s">
        <v>2330</v>
      </c>
      <c r="B404" s="95" t="s">
        <v>499</v>
      </c>
      <c r="C404" s="96">
        <v>3326</v>
      </c>
      <c r="D404" s="95" t="s">
        <v>500</v>
      </c>
      <c r="E404" s="116" t="str">
        <f>VLOOKUP($C404,'2022-23 School Level AAFTE'!$C:$X,8,FALSE)</f>
        <v>No</v>
      </c>
      <c r="F404" s="103">
        <f>VLOOKUP($C404,'2022-23 School Level AAFTE'!$C:$I,7,FALSE)</f>
        <v>175.43</v>
      </c>
      <c r="G404" s="106">
        <f>IFERROR(IF(E404= "yes",VLOOKUP(C404,Summary!$B:$I,5,0),0),0)</f>
        <v>0</v>
      </c>
      <c r="H404" s="104">
        <f t="shared" si="81"/>
        <v>0</v>
      </c>
      <c r="I404" s="168">
        <f>VLOOKUP($A404,'2023-24 Salary &amp; Benefits'!$A:$I,3,FALSE)</f>
        <v>1</v>
      </c>
      <c r="J404" s="168">
        <f>VLOOKUP($A404,'2023-24 Salary &amp; Benefits'!$A:$I,4,FALSE)</f>
        <v>1</v>
      </c>
      <c r="K404" s="155">
        <f t="shared" si="84"/>
        <v>0</v>
      </c>
      <c r="L404" s="154">
        <f t="shared" si="85"/>
        <v>0</v>
      </c>
      <c r="M404" s="156">
        <f>'2023-24 Salary &amp; Benefits'!$E$6</f>
        <v>72728</v>
      </c>
      <c r="N404" s="156">
        <f>'2023-24 Salary &amp; Benefits'!$F$6</f>
        <v>75419</v>
      </c>
      <c r="O404" s="9">
        <f t="shared" si="86"/>
        <v>0</v>
      </c>
      <c r="P404" s="9">
        <f t="shared" si="87"/>
        <v>0</v>
      </c>
      <c r="Q404" s="9">
        <f>'2023-24 Salary &amp; Benefits'!G$6</f>
        <v>13464</v>
      </c>
      <c r="R404" s="157">
        <f>'2023-24 Salary &amp; Benefits'!H$6</f>
        <v>0.1797</v>
      </c>
      <c r="S404" s="157">
        <f>'2023-24 Salary &amp; Benefits'!I$6</f>
        <v>0.17330000000000001</v>
      </c>
      <c r="T404" s="9">
        <f t="shared" si="88"/>
        <v>0</v>
      </c>
      <c r="U404" s="9">
        <f t="shared" si="89"/>
        <v>0</v>
      </c>
      <c r="V404" s="9">
        <f t="shared" si="90"/>
        <v>0</v>
      </c>
      <c r="W404" s="9">
        <f t="shared" si="83"/>
        <v>0</v>
      </c>
      <c r="X404" s="22">
        <f t="shared" si="82"/>
        <v>0</v>
      </c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s="21" customFormat="1">
      <c r="A405" s="83" t="s">
        <v>2315</v>
      </c>
      <c r="B405" s="95" t="s">
        <v>423</v>
      </c>
      <c r="C405" s="96">
        <v>2968</v>
      </c>
      <c r="D405" s="95" t="s">
        <v>425</v>
      </c>
      <c r="E405" s="116" t="str">
        <f>VLOOKUP($C405,'2022-23 School Level AAFTE'!$C:$X,8,FALSE)</f>
        <v>No</v>
      </c>
      <c r="F405" s="103">
        <f>VLOOKUP($C405,'2022-23 School Level AAFTE'!$C:$I,7,FALSE)</f>
        <v>100.18</v>
      </c>
      <c r="G405" s="106">
        <f>IFERROR(IF(E405= "yes",VLOOKUP(C405,Summary!$B:$I,5,0),0),0)</f>
        <v>0</v>
      </c>
      <c r="H405" s="104">
        <f t="shared" si="81"/>
        <v>0</v>
      </c>
      <c r="I405" s="168">
        <f>VLOOKUP($A405,'2023-24 Salary &amp; Benefits'!$A:$I,3,FALSE)</f>
        <v>1</v>
      </c>
      <c r="J405" s="168">
        <f>VLOOKUP($A405,'2023-24 Salary &amp; Benefits'!$A:$I,4,FALSE)</f>
        <v>1</v>
      </c>
      <c r="K405" s="155">
        <f t="shared" si="84"/>
        <v>0</v>
      </c>
      <c r="L405" s="154">
        <f t="shared" si="85"/>
        <v>0</v>
      </c>
      <c r="M405" s="156">
        <f>'2023-24 Salary &amp; Benefits'!$E$6</f>
        <v>72728</v>
      </c>
      <c r="N405" s="156">
        <f>'2023-24 Salary &amp; Benefits'!$F$6</f>
        <v>75419</v>
      </c>
      <c r="O405" s="9">
        <f t="shared" si="86"/>
        <v>0</v>
      </c>
      <c r="P405" s="9">
        <f t="shared" si="87"/>
        <v>0</v>
      </c>
      <c r="Q405" s="9">
        <f>'2023-24 Salary &amp; Benefits'!G$6</f>
        <v>13464</v>
      </c>
      <c r="R405" s="157">
        <f>'2023-24 Salary &amp; Benefits'!H$6</f>
        <v>0.1797</v>
      </c>
      <c r="S405" s="157">
        <f>'2023-24 Salary &amp; Benefits'!I$6</f>
        <v>0.17330000000000001</v>
      </c>
      <c r="T405" s="9">
        <f t="shared" si="88"/>
        <v>0</v>
      </c>
      <c r="U405" s="9">
        <f t="shared" si="89"/>
        <v>0</v>
      </c>
      <c r="V405" s="9">
        <f t="shared" si="90"/>
        <v>0</v>
      </c>
      <c r="W405" s="9">
        <f t="shared" si="83"/>
        <v>0</v>
      </c>
      <c r="X405" s="22">
        <f t="shared" si="82"/>
        <v>0</v>
      </c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s="21" customFormat="1">
      <c r="A406" s="83" t="s">
        <v>2315</v>
      </c>
      <c r="B406" s="95" t="s">
        <v>423</v>
      </c>
      <c r="C406" s="96">
        <v>2693</v>
      </c>
      <c r="D406" s="95" t="s">
        <v>424</v>
      </c>
      <c r="E406" s="116" t="str">
        <f>VLOOKUP($C406,'2022-23 School Level AAFTE'!$C:$X,8,FALSE)</f>
        <v>No</v>
      </c>
      <c r="F406" s="103">
        <f>VLOOKUP($C406,'2022-23 School Level AAFTE'!$C:$I,7,FALSE)</f>
        <v>96.34</v>
      </c>
      <c r="G406" s="106">
        <f>IFERROR(IF(E406= "yes",VLOOKUP(C406,Summary!$B:$I,5,0),0),0)</f>
        <v>0</v>
      </c>
      <c r="H406" s="105">
        <f t="shared" si="81"/>
        <v>0</v>
      </c>
      <c r="I406" s="168">
        <f>VLOOKUP($A406,'2023-24 Salary &amp; Benefits'!$A:$I,3,FALSE)</f>
        <v>1</v>
      </c>
      <c r="J406" s="168">
        <f>VLOOKUP($A406,'2023-24 Salary &amp; Benefits'!$A:$I,4,FALSE)</f>
        <v>1</v>
      </c>
      <c r="K406" s="155">
        <f t="shared" si="84"/>
        <v>0</v>
      </c>
      <c r="L406" s="154">
        <f t="shared" si="85"/>
        <v>0</v>
      </c>
      <c r="M406" s="156">
        <f>'2023-24 Salary &amp; Benefits'!$E$6</f>
        <v>72728</v>
      </c>
      <c r="N406" s="156">
        <f>'2023-24 Salary &amp; Benefits'!$F$6</f>
        <v>75419</v>
      </c>
      <c r="O406" s="9">
        <f t="shared" si="86"/>
        <v>0</v>
      </c>
      <c r="P406" s="9">
        <f t="shared" si="87"/>
        <v>0</v>
      </c>
      <c r="Q406" s="9">
        <f>'2023-24 Salary &amp; Benefits'!G$6</f>
        <v>13464</v>
      </c>
      <c r="R406" s="157">
        <f>'2023-24 Salary &amp; Benefits'!H$6</f>
        <v>0.1797</v>
      </c>
      <c r="S406" s="157">
        <f>'2023-24 Salary &amp; Benefits'!I$6</f>
        <v>0.17330000000000001</v>
      </c>
      <c r="T406" s="9">
        <f t="shared" si="88"/>
        <v>0</v>
      </c>
      <c r="U406" s="9">
        <f t="shared" si="89"/>
        <v>0</v>
      </c>
      <c r="V406" s="9">
        <f t="shared" si="90"/>
        <v>0</v>
      </c>
      <c r="W406" s="9">
        <f t="shared" si="83"/>
        <v>0</v>
      </c>
      <c r="X406" s="22">
        <f t="shared" si="82"/>
        <v>0</v>
      </c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s="21" customFormat="1">
      <c r="A407" s="83" t="s">
        <v>2336</v>
      </c>
      <c r="B407" s="95" t="s">
        <v>520</v>
      </c>
      <c r="C407" s="94">
        <v>3664</v>
      </c>
      <c r="D407" s="93" t="s">
        <v>522</v>
      </c>
      <c r="E407" s="116" t="str">
        <f>VLOOKUP($C407,'2022-23 School Level AAFTE'!$C:$X,8,FALSE)</f>
        <v>No</v>
      </c>
      <c r="F407" s="103">
        <f>VLOOKUP($C407,'2022-23 School Level AAFTE'!$C:$I,7,FALSE)</f>
        <v>463.57</v>
      </c>
      <c r="G407" s="106">
        <f>IFERROR(IF(E407= "yes",VLOOKUP(C407,Summary!$B:$I,5,0),0),0)</f>
        <v>0</v>
      </c>
      <c r="H407" s="105">
        <f t="shared" si="81"/>
        <v>0</v>
      </c>
      <c r="I407" s="168">
        <f>VLOOKUP($A407,'2023-24 Salary &amp; Benefits'!$A:$I,3,FALSE)</f>
        <v>1.1200000000000001</v>
      </c>
      <c r="J407" s="168">
        <f>VLOOKUP($A407,'2023-24 Salary &amp; Benefits'!$A:$I,4,FALSE)</f>
        <v>1.1400000000000001</v>
      </c>
      <c r="K407" s="155">
        <f t="shared" si="84"/>
        <v>0</v>
      </c>
      <c r="L407" s="154">
        <f t="shared" si="85"/>
        <v>0</v>
      </c>
      <c r="M407" s="156">
        <f>'2023-24 Salary &amp; Benefits'!$E$6</f>
        <v>72728</v>
      </c>
      <c r="N407" s="156">
        <f>'2023-24 Salary &amp; Benefits'!$F$6</f>
        <v>75419</v>
      </c>
      <c r="O407" s="9">
        <f t="shared" si="86"/>
        <v>0</v>
      </c>
      <c r="P407" s="9">
        <f t="shared" si="87"/>
        <v>0</v>
      </c>
      <c r="Q407" s="9">
        <f>'2023-24 Salary &amp; Benefits'!G$6</f>
        <v>13464</v>
      </c>
      <c r="R407" s="157">
        <f>'2023-24 Salary &amp; Benefits'!H$6</f>
        <v>0.1797</v>
      </c>
      <c r="S407" s="157">
        <f>'2023-24 Salary &amp; Benefits'!I$6</f>
        <v>0.17330000000000001</v>
      </c>
      <c r="T407" s="9">
        <f t="shared" si="88"/>
        <v>0</v>
      </c>
      <c r="U407" s="9">
        <f t="shared" si="89"/>
        <v>0</v>
      </c>
      <c r="V407" s="9">
        <f t="shared" si="90"/>
        <v>0</v>
      </c>
      <c r="W407" s="9">
        <f t="shared" si="83"/>
        <v>0</v>
      </c>
      <c r="X407" s="22">
        <f t="shared" si="82"/>
        <v>0</v>
      </c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s="21" customFormat="1">
      <c r="A408" s="83" t="s">
        <v>2336</v>
      </c>
      <c r="B408" s="95" t="s">
        <v>520</v>
      </c>
      <c r="C408" s="96">
        <v>2625</v>
      </c>
      <c r="D408" s="95" t="s">
        <v>521</v>
      </c>
      <c r="E408" s="116" t="str">
        <f>VLOOKUP($C408,'2022-23 School Level AAFTE'!$C:$X,8,FALSE)</f>
        <v>No</v>
      </c>
      <c r="F408" s="103">
        <f>VLOOKUP($C408,'2022-23 School Level AAFTE'!$C:$I,7,FALSE)</f>
        <v>283.52</v>
      </c>
      <c r="G408" s="106">
        <f>IFERROR(IF(E408= "yes",VLOOKUP(C408,Summary!$B:$I,5,0),0),0)</f>
        <v>0</v>
      </c>
      <c r="H408" s="105">
        <f t="shared" si="81"/>
        <v>0</v>
      </c>
      <c r="I408" s="168">
        <f>VLOOKUP($A408,'2023-24 Salary &amp; Benefits'!$A:$I,3,FALSE)</f>
        <v>1.1200000000000001</v>
      </c>
      <c r="J408" s="168">
        <f>VLOOKUP($A408,'2023-24 Salary &amp; Benefits'!$A:$I,4,FALSE)</f>
        <v>1.1400000000000001</v>
      </c>
      <c r="K408" s="155">
        <f t="shared" si="84"/>
        <v>0</v>
      </c>
      <c r="L408" s="154">
        <f t="shared" si="85"/>
        <v>0</v>
      </c>
      <c r="M408" s="156">
        <f>'2023-24 Salary &amp; Benefits'!$E$6</f>
        <v>72728</v>
      </c>
      <c r="N408" s="156">
        <f>'2023-24 Salary &amp; Benefits'!$F$6</f>
        <v>75419</v>
      </c>
      <c r="O408" s="9">
        <f t="shared" si="86"/>
        <v>0</v>
      </c>
      <c r="P408" s="9">
        <f t="shared" si="87"/>
        <v>0</v>
      </c>
      <c r="Q408" s="9">
        <f>'2023-24 Salary &amp; Benefits'!G$6</f>
        <v>13464</v>
      </c>
      <c r="R408" s="157">
        <f>'2023-24 Salary &amp; Benefits'!H$6</f>
        <v>0.1797</v>
      </c>
      <c r="S408" s="157">
        <f>'2023-24 Salary &amp; Benefits'!I$6</f>
        <v>0.17330000000000001</v>
      </c>
      <c r="T408" s="9">
        <f t="shared" si="88"/>
        <v>0</v>
      </c>
      <c r="U408" s="9">
        <f t="shared" si="89"/>
        <v>0</v>
      </c>
      <c r="V408" s="9">
        <f t="shared" si="90"/>
        <v>0</v>
      </c>
      <c r="W408" s="9">
        <f t="shared" si="83"/>
        <v>0</v>
      </c>
      <c r="X408" s="22">
        <f t="shared" si="82"/>
        <v>0</v>
      </c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s="21" customFormat="1">
      <c r="A409" s="83" t="s">
        <v>2336</v>
      </c>
      <c r="B409" s="95" t="s">
        <v>520</v>
      </c>
      <c r="C409" s="96">
        <v>4004</v>
      </c>
      <c r="D409" s="95" t="s">
        <v>523</v>
      </c>
      <c r="E409" s="116" t="str">
        <f>VLOOKUP($C409,'2022-23 School Level AAFTE'!$C:$X,8,FALSE)</f>
        <v>No</v>
      </c>
      <c r="F409" s="103">
        <f>VLOOKUP($C409,'2022-23 School Level AAFTE'!$C:$I,7,FALSE)</f>
        <v>218.57</v>
      </c>
      <c r="G409" s="106">
        <f>IFERROR(IF(E409= "yes",VLOOKUP(C409,Summary!$B:$I,5,0),0),0)</f>
        <v>0</v>
      </c>
      <c r="H409" s="105">
        <f t="shared" si="81"/>
        <v>0</v>
      </c>
      <c r="I409" s="168">
        <f>VLOOKUP($A409,'2023-24 Salary &amp; Benefits'!$A:$I,3,FALSE)</f>
        <v>1.1200000000000001</v>
      </c>
      <c r="J409" s="168">
        <f>VLOOKUP($A409,'2023-24 Salary &amp; Benefits'!$A:$I,4,FALSE)</f>
        <v>1.1400000000000001</v>
      </c>
      <c r="K409" s="155">
        <f t="shared" si="84"/>
        <v>0</v>
      </c>
      <c r="L409" s="154">
        <f t="shared" si="85"/>
        <v>0</v>
      </c>
      <c r="M409" s="156">
        <f>'2023-24 Salary &amp; Benefits'!$E$6</f>
        <v>72728</v>
      </c>
      <c r="N409" s="156">
        <f>'2023-24 Salary &amp; Benefits'!$F$6</f>
        <v>75419</v>
      </c>
      <c r="O409" s="9">
        <f t="shared" si="86"/>
        <v>0</v>
      </c>
      <c r="P409" s="9">
        <f t="shared" si="87"/>
        <v>0</v>
      </c>
      <c r="Q409" s="9">
        <f>'2023-24 Salary &amp; Benefits'!G$6</f>
        <v>13464</v>
      </c>
      <c r="R409" s="157">
        <f>'2023-24 Salary &amp; Benefits'!H$6</f>
        <v>0.1797</v>
      </c>
      <c r="S409" s="157">
        <f>'2023-24 Salary &amp; Benefits'!I$6</f>
        <v>0.17330000000000001</v>
      </c>
      <c r="T409" s="9">
        <f t="shared" si="88"/>
        <v>0</v>
      </c>
      <c r="U409" s="9">
        <f t="shared" si="89"/>
        <v>0</v>
      </c>
      <c r="V409" s="9">
        <f t="shared" si="90"/>
        <v>0</v>
      </c>
      <c r="W409" s="9">
        <f t="shared" si="83"/>
        <v>0</v>
      </c>
      <c r="X409" s="22">
        <f t="shared" si="82"/>
        <v>0</v>
      </c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s="21" customFormat="1">
      <c r="A410" s="83" t="s">
        <v>2336</v>
      </c>
      <c r="B410" s="95" t="s">
        <v>520</v>
      </c>
      <c r="C410" s="96">
        <v>5412</v>
      </c>
      <c r="D410" s="95" t="s">
        <v>524</v>
      </c>
      <c r="E410" s="116" t="str">
        <f>VLOOKUP($C410,'2022-23 School Level AAFTE'!$C:$X,8,FALSE)</f>
        <v>Yes</v>
      </c>
      <c r="F410" s="103">
        <f>VLOOKUP($C410,'2022-23 School Level AAFTE'!$C:$I,7,FALSE)</f>
        <v>53.71</v>
      </c>
      <c r="G410" s="106">
        <f>IFERROR(IF(E410= "yes",VLOOKUP(C410,Summary!$B:$I,5,0),0),0)</f>
        <v>0</v>
      </c>
      <c r="H410" s="105">
        <f t="shared" si="81"/>
        <v>53.71</v>
      </c>
      <c r="I410" s="168">
        <f>VLOOKUP($A410,'2023-24 Salary &amp; Benefits'!$A:$I,3,FALSE)</f>
        <v>1.1200000000000001</v>
      </c>
      <c r="J410" s="168">
        <f>VLOOKUP($A410,'2023-24 Salary &amp; Benefits'!$A:$I,4,FALSE)</f>
        <v>1.1400000000000001</v>
      </c>
      <c r="K410" s="155">
        <f t="shared" si="84"/>
        <v>53.71</v>
      </c>
      <c r="L410" s="154">
        <f t="shared" si="85"/>
        <v>0.158</v>
      </c>
      <c r="M410" s="156">
        <f>'2023-24 Salary &amp; Benefits'!$E$6</f>
        <v>72728</v>
      </c>
      <c r="N410" s="156">
        <f>'2023-24 Salary &amp; Benefits'!$F$6</f>
        <v>75419</v>
      </c>
      <c r="O410" s="9">
        <f t="shared" si="86"/>
        <v>12869.95</v>
      </c>
      <c r="P410" s="9">
        <f t="shared" si="87"/>
        <v>714.51999999999862</v>
      </c>
      <c r="Q410" s="9">
        <f>'2023-24 Salary &amp; Benefits'!G$6</f>
        <v>13464</v>
      </c>
      <c r="R410" s="157">
        <f>'2023-24 Salary &amp; Benefits'!H$6</f>
        <v>0.1797</v>
      </c>
      <c r="S410" s="157">
        <f>'2023-24 Salary &amp; Benefits'!I$6</f>
        <v>0.17330000000000001</v>
      </c>
      <c r="T410" s="9">
        <f t="shared" si="88"/>
        <v>4563.87</v>
      </c>
      <c r="U410" s="9">
        <f t="shared" si="89"/>
        <v>226.41</v>
      </c>
      <c r="V410" s="9">
        <f t="shared" si="90"/>
        <v>39.24</v>
      </c>
      <c r="W410" s="9">
        <f t="shared" si="83"/>
        <v>265.64999999999998</v>
      </c>
      <c r="X410" s="22">
        <f t="shared" si="82"/>
        <v>18413.989999999998</v>
      </c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s="21" customFormat="1">
      <c r="A411" s="83" t="s">
        <v>2273</v>
      </c>
      <c r="B411" s="95" t="s">
        <v>143</v>
      </c>
      <c r="C411" s="96">
        <v>3473</v>
      </c>
      <c r="D411" s="95" t="s">
        <v>144</v>
      </c>
      <c r="E411" s="116" t="str">
        <f>VLOOKUP($C411,'2022-23 School Level AAFTE'!$C:$X,8,FALSE)</f>
        <v>Yes</v>
      </c>
      <c r="F411" s="103">
        <f>VLOOKUP($C411,'2022-23 School Level AAFTE'!$C:$I,7,FALSE)</f>
        <v>216.7</v>
      </c>
      <c r="G411" s="106">
        <f>IFERROR(IF(E411= "yes",VLOOKUP(C411,Summary!$B:$I,5,0),0),0)</f>
        <v>0</v>
      </c>
      <c r="H411" s="104">
        <f t="shared" si="81"/>
        <v>216.7</v>
      </c>
      <c r="I411" s="168">
        <f>VLOOKUP($A411,'2023-24 Salary &amp; Benefits'!$A:$I,3,FALSE)</f>
        <v>1</v>
      </c>
      <c r="J411" s="168">
        <f>VLOOKUP($A411,'2023-24 Salary &amp; Benefits'!$A:$I,4,FALSE)</f>
        <v>1</v>
      </c>
      <c r="K411" s="155">
        <f t="shared" si="84"/>
        <v>216.7</v>
      </c>
      <c r="L411" s="154">
        <f t="shared" si="85"/>
        <v>0.63600000000000001</v>
      </c>
      <c r="M411" s="156">
        <f>'2023-24 Salary &amp; Benefits'!$E$6</f>
        <v>72728</v>
      </c>
      <c r="N411" s="156">
        <f>'2023-24 Salary &amp; Benefits'!$F$6</f>
        <v>75419</v>
      </c>
      <c r="O411" s="9">
        <f t="shared" si="86"/>
        <v>46255.01</v>
      </c>
      <c r="P411" s="9">
        <f t="shared" si="87"/>
        <v>1711.4700000000012</v>
      </c>
      <c r="Q411" s="9">
        <f>'2023-24 Salary &amp; Benefits'!G$6</f>
        <v>13464</v>
      </c>
      <c r="R411" s="157">
        <f>'2023-24 Salary &amp; Benefits'!H$6</f>
        <v>0.1797</v>
      </c>
      <c r="S411" s="157">
        <f>'2023-24 Salary &amp; Benefits'!I$6</f>
        <v>0.17330000000000001</v>
      </c>
      <c r="T411" s="9">
        <f t="shared" si="88"/>
        <v>17171.73</v>
      </c>
      <c r="U411" s="9">
        <f t="shared" si="89"/>
        <v>799.44</v>
      </c>
      <c r="V411" s="9">
        <f t="shared" si="90"/>
        <v>138.54</v>
      </c>
      <c r="W411" s="9">
        <f t="shared" si="83"/>
        <v>937.98</v>
      </c>
      <c r="X411" s="22">
        <f t="shared" si="82"/>
        <v>66076.19</v>
      </c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s="21" customFormat="1">
      <c r="A412" s="83" t="s">
        <v>2273</v>
      </c>
      <c r="B412" s="95" t="s">
        <v>143</v>
      </c>
      <c r="C412" s="96">
        <v>5030</v>
      </c>
      <c r="D412" s="95" t="s">
        <v>145</v>
      </c>
      <c r="E412" s="116" t="str">
        <f>VLOOKUP($C412,'2022-23 School Level AAFTE'!$C:$X,8,FALSE)</f>
        <v>No</v>
      </c>
      <c r="F412" s="103">
        <f>VLOOKUP($C412,'2022-23 School Level AAFTE'!$C:$I,7,FALSE)</f>
        <v>116.37</v>
      </c>
      <c r="G412" s="106">
        <f>IFERROR(IF(E412= "yes",VLOOKUP(C412,Summary!$B:$I,5,0),0),0)</f>
        <v>0</v>
      </c>
      <c r="H412" s="104">
        <f t="shared" si="81"/>
        <v>0</v>
      </c>
      <c r="I412" s="168">
        <f>VLOOKUP($A412,'2023-24 Salary &amp; Benefits'!$A:$I,3,FALSE)</f>
        <v>1</v>
      </c>
      <c r="J412" s="168">
        <f>VLOOKUP($A412,'2023-24 Salary &amp; Benefits'!$A:$I,4,FALSE)</f>
        <v>1</v>
      </c>
      <c r="K412" s="155">
        <f t="shared" si="84"/>
        <v>0</v>
      </c>
      <c r="L412" s="154">
        <f t="shared" si="85"/>
        <v>0</v>
      </c>
      <c r="M412" s="156">
        <f>'2023-24 Salary &amp; Benefits'!$E$6</f>
        <v>72728</v>
      </c>
      <c r="N412" s="156">
        <f>'2023-24 Salary &amp; Benefits'!$F$6</f>
        <v>75419</v>
      </c>
      <c r="O412" s="9">
        <f t="shared" si="86"/>
        <v>0</v>
      </c>
      <c r="P412" s="9">
        <f t="shared" si="87"/>
        <v>0</v>
      </c>
      <c r="Q412" s="9">
        <f>'2023-24 Salary &amp; Benefits'!G$6</f>
        <v>13464</v>
      </c>
      <c r="R412" s="157">
        <f>'2023-24 Salary &amp; Benefits'!H$6</f>
        <v>0.1797</v>
      </c>
      <c r="S412" s="157">
        <f>'2023-24 Salary &amp; Benefits'!I$6</f>
        <v>0.17330000000000001</v>
      </c>
      <c r="T412" s="9">
        <f t="shared" si="88"/>
        <v>0</v>
      </c>
      <c r="U412" s="9">
        <f t="shared" si="89"/>
        <v>0</v>
      </c>
      <c r="V412" s="9">
        <f t="shared" si="90"/>
        <v>0</v>
      </c>
      <c r="W412" s="9">
        <f t="shared" si="83"/>
        <v>0</v>
      </c>
      <c r="X412" s="22">
        <f t="shared" si="82"/>
        <v>0</v>
      </c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s="21" customFormat="1">
      <c r="A413" s="80" t="s">
        <v>2404</v>
      </c>
      <c r="B413" s="95" t="s">
        <v>1186</v>
      </c>
      <c r="C413" s="96">
        <v>2862</v>
      </c>
      <c r="D413" s="95" t="s">
        <v>1187</v>
      </c>
      <c r="E413" s="116" t="str">
        <f>VLOOKUP($C413,'2022-23 School Level AAFTE'!$C:$X,8,FALSE)</f>
        <v>Yes</v>
      </c>
      <c r="F413" s="103">
        <f>VLOOKUP($C413,'2022-23 School Level AAFTE'!$C:$I,7,FALSE)</f>
        <v>44.29</v>
      </c>
      <c r="G413" s="106">
        <f>IFERROR(IF(E413= "yes",VLOOKUP(C413,Summary!$B:$I,5,0),0),0)</f>
        <v>0</v>
      </c>
      <c r="H413" s="104">
        <f t="shared" si="81"/>
        <v>44.29</v>
      </c>
      <c r="I413" s="168">
        <f>VLOOKUP($A413,'2023-24 Salary &amp; Benefits'!$A:$I,3,FALSE)</f>
        <v>1</v>
      </c>
      <c r="J413" s="168">
        <f>VLOOKUP($A413,'2023-24 Salary &amp; Benefits'!$A:$I,4,FALSE)</f>
        <v>1.02</v>
      </c>
      <c r="K413" s="155">
        <f t="shared" si="84"/>
        <v>44.29</v>
      </c>
      <c r="L413" s="154">
        <f t="shared" si="85"/>
        <v>0.13</v>
      </c>
      <c r="M413" s="156">
        <f>'2023-24 Salary &amp; Benefits'!$E$6</f>
        <v>72728</v>
      </c>
      <c r="N413" s="156">
        <f>'2023-24 Salary &amp; Benefits'!$F$6</f>
        <v>75419</v>
      </c>
      <c r="O413" s="9">
        <f t="shared" si="86"/>
        <v>9454.64</v>
      </c>
      <c r="P413" s="9">
        <f t="shared" si="87"/>
        <v>545.92000000000007</v>
      </c>
      <c r="Q413" s="9">
        <f>'2023-24 Salary &amp; Benefits'!G$6</f>
        <v>13464</v>
      </c>
      <c r="R413" s="157">
        <f>'2023-24 Salary &amp; Benefits'!H$6</f>
        <v>0.1797</v>
      </c>
      <c r="S413" s="157">
        <f>'2023-24 Salary &amp; Benefits'!I$6</f>
        <v>0.17330000000000001</v>
      </c>
      <c r="T413" s="9">
        <f t="shared" si="88"/>
        <v>3543.93</v>
      </c>
      <c r="U413" s="9">
        <f t="shared" si="89"/>
        <v>166.68</v>
      </c>
      <c r="V413" s="9">
        <f t="shared" si="90"/>
        <v>28.89</v>
      </c>
      <c r="W413" s="9">
        <f t="shared" si="83"/>
        <v>195.57</v>
      </c>
      <c r="X413" s="22">
        <f t="shared" si="82"/>
        <v>13740.06</v>
      </c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s="21" customFormat="1">
      <c r="A414" s="83" t="s">
        <v>2404</v>
      </c>
      <c r="B414" s="95" t="s">
        <v>1186</v>
      </c>
      <c r="C414" s="96">
        <v>2863</v>
      </c>
      <c r="D414" s="95" t="s">
        <v>1188</v>
      </c>
      <c r="E414" s="116" t="str">
        <f>VLOOKUP($C414,'2022-23 School Level AAFTE'!$C:$X,8,FALSE)</f>
        <v>No</v>
      </c>
      <c r="F414" s="103">
        <f>VLOOKUP($C414,'2022-23 School Level AAFTE'!$C:$I,7,FALSE)</f>
        <v>52.91</v>
      </c>
      <c r="G414" s="106">
        <f>IFERROR(IF(E414= "yes",VLOOKUP(C414,Summary!$B:$I,5,0),0),0)</f>
        <v>0</v>
      </c>
      <c r="H414" s="105">
        <f t="shared" si="81"/>
        <v>0</v>
      </c>
      <c r="I414" s="168">
        <f>VLOOKUP($A414,'2023-24 Salary &amp; Benefits'!$A:$I,3,FALSE)</f>
        <v>1</v>
      </c>
      <c r="J414" s="168">
        <f>VLOOKUP($A414,'2023-24 Salary &amp; Benefits'!$A:$I,4,FALSE)</f>
        <v>1.02</v>
      </c>
      <c r="K414" s="155">
        <f t="shared" si="84"/>
        <v>0</v>
      </c>
      <c r="L414" s="154">
        <f t="shared" si="85"/>
        <v>0</v>
      </c>
      <c r="M414" s="156">
        <f>'2023-24 Salary &amp; Benefits'!$E$6</f>
        <v>72728</v>
      </c>
      <c r="N414" s="156">
        <f>'2023-24 Salary &amp; Benefits'!$F$6</f>
        <v>75419</v>
      </c>
      <c r="O414" s="9">
        <f t="shared" si="86"/>
        <v>0</v>
      </c>
      <c r="P414" s="9">
        <f t="shared" si="87"/>
        <v>0</v>
      </c>
      <c r="Q414" s="9">
        <f>'2023-24 Salary &amp; Benefits'!G$6</f>
        <v>13464</v>
      </c>
      <c r="R414" s="157">
        <f>'2023-24 Salary &amp; Benefits'!H$6</f>
        <v>0.1797</v>
      </c>
      <c r="S414" s="157">
        <f>'2023-24 Salary &amp; Benefits'!I$6</f>
        <v>0.17330000000000001</v>
      </c>
      <c r="T414" s="9">
        <f t="shared" si="88"/>
        <v>0</v>
      </c>
      <c r="U414" s="9">
        <f t="shared" si="89"/>
        <v>0</v>
      </c>
      <c r="V414" s="9">
        <f t="shared" si="90"/>
        <v>0</v>
      </c>
      <c r="W414" s="9">
        <f t="shared" si="83"/>
        <v>0</v>
      </c>
      <c r="X414" s="22">
        <f t="shared" si="82"/>
        <v>0</v>
      </c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s="21" customFormat="1">
      <c r="A415" s="83" t="s">
        <v>2303</v>
      </c>
      <c r="B415" s="95" t="s">
        <v>358</v>
      </c>
      <c r="C415" s="96">
        <v>2006</v>
      </c>
      <c r="D415" s="95" t="s">
        <v>359</v>
      </c>
      <c r="E415" s="116" t="str">
        <f>VLOOKUP($C415,'2022-23 School Level AAFTE'!$C:$X,8,FALSE)</f>
        <v>Yes</v>
      </c>
      <c r="F415" s="103">
        <f>VLOOKUP($C415,'2022-23 School Level AAFTE'!$C:$I,7,FALSE)</f>
        <v>197.39</v>
      </c>
      <c r="G415" s="106">
        <f>IFERROR(IF(E415= "yes",VLOOKUP(C415,Summary!$B:$I,5,0),0),0)</f>
        <v>0</v>
      </c>
      <c r="H415" s="104">
        <f t="shared" si="81"/>
        <v>197.39</v>
      </c>
      <c r="I415" s="168">
        <f>VLOOKUP($A415,'2023-24 Salary &amp; Benefits'!$A:$I,3,FALSE)</f>
        <v>1</v>
      </c>
      <c r="J415" s="168">
        <f>VLOOKUP($A415,'2023-24 Salary &amp; Benefits'!$A:$I,4,FALSE)</f>
        <v>1.02</v>
      </c>
      <c r="K415" s="155">
        <f t="shared" si="84"/>
        <v>197.39</v>
      </c>
      <c r="L415" s="154">
        <f t="shared" si="85"/>
        <v>0.57899999999999996</v>
      </c>
      <c r="M415" s="156">
        <f>'2023-24 Salary &amp; Benefits'!$E$6</f>
        <v>72728</v>
      </c>
      <c r="N415" s="156">
        <f>'2023-24 Salary &amp; Benefits'!$F$6</f>
        <v>75419</v>
      </c>
      <c r="O415" s="9">
        <f t="shared" si="86"/>
        <v>42109.51</v>
      </c>
      <c r="P415" s="9">
        <f t="shared" si="87"/>
        <v>2431.4399999999951</v>
      </c>
      <c r="Q415" s="9">
        <f>'2023-24 Salary &amp; Benefits'!G$6</f>
        <v>13464</v>
      </c>
      <c r="R415" s="157">
        <f>'2023-24 Salary &amp; Benefits'!H$6</f>
        <v>0.1797</v>
      </c>
      <c r="S415" s="157">
        <f>'2023-24 Salary &amp; Benefits'!I$6</f>
        <v>0.17330000000000001</v>
      </c>
      <c r="T415" s="9">
        <f t="shared" si="88"/>
        <v>15784.1</v>
      </c>
      <c r="U415" s="9">
        <f t="shared" si="89"/>
        <v>742.35</v>
      </c>
      <c r="V415" s="9">
        <f t="shared" si="90"/>
        <v>128.65</v>
      </c>
      <c r="W415" s="9">
        <f t="shared" si="83"/>
        <v>871</v>
      </c>
      <c r="X415" s="22">
        <f t="shared" si="82"/>
        <v>61196.049999999996</v>
      </c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s="21" customFormat="1">
      <c r="A416" s="83" t="s">
        <v>2303</v>
      </c>
      <c r="B416" s="95" t="s">
        <v>358</v>
      </c>
      <c r="C416" s="97">
        <v>5530</v>
      </c>
      <c r="D416" s="110" t="s">
        <v>2830</v>
      </c>
      <c r="E416" s="116" t="str">
        <f>VLOOKUP($C416,'2022-23 School Level AAFTE'!$C:$X,8,FALSE)</f>
        <v>No</v>
      </c>
      <c r="F416" s="103">
        <f>VLOOKUP($C416,'2022-23 School Level AAFTE'!$C:$I,7,FALSE)</f>
        <v>38.29</v>
      </c>
      <c r="G416" s="106">
        <f>IFERROR(IF(E416= "yes",VLOOKUP(C416,Summary!$B:$I,5,0),0),0)</f>
        <v>0</v>
      </c>
      <c r="H416" s="104">
        <f t="shared" si="81"/>
        <v>0</v>
      </c>
      <c r="I416" s="168">
        <f>VLOOKUP($A416,'2023-24 Salary &amp; Benefits'!$A:$I,3,FALSE)</f>
        <v>1</v>
      </c>
      <c r="J416" s="168">
        <f>VLOOKUP($A416,'2023-24 Salary &amp; Benefits'!$A:$I,4,FALSE)</f>
        <v>1.02</v>
      </c>
      <c r="K416" s="155">
        <f t="shared" si="84"/>
        <v>0</v>
      </c>
      <c r="L416" s="154">
        <f t="shared" si="85"/>
        <v>0</v>
      </c>
      <c r="M416" s="156">
        <f>'2023-24 Salary &amp; Benefits'!$E$6</f>
        <v>72728</v>
      </c>
      <c r="N416" s="156">
        <f>'2023-24 Salary &amp; Benefits'!$F$6</f>
        <v>75419</v>
      </c>
      <c r="O416" s="9">
        <f t="shared" si="86"/>
        <v>0</v>
      </c>
      <c r="P416" s="9">
        <f t="shared" si="87"/>
        <v>0</v>
      </c>
      <c r="Q416" s="9">
        <f>'2023-24 Salary &amp; Benefits'!G$6</f>
        <v>13464</v>
      </c>
      <c r="R416" s="157">
        <f>'2023-24 Salary &amp; Benefits'!H$6</f>
        <v>0.1797</v>
      </c>
      <c r="S416" s="157">
        <f>'2023-24 Salary &amp; Benefits'!I$6</f>
        <v>0.17330000000000001</v>
      </c>
      <c r="T416" s="9">
        <f t="shared" si="88"/>
        <v>0</v>
      </c>
      <c r="U416" s="9">
        <f t="shared" si="89"/>
        <v>0</v>
      </c>
      <c r="V416" s="9">
        <f t="shared" si="90"/>
        <v>0</v>
      </c>
      <c r="W416" s="9">
        <f t="shared" si="83"/>
        <v>0</v>
      </c>
      <c r="X416" s="22">
        <f t="shared" si="82"/>
        <v>0</v>
      </c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s="21" customFormat="1">
      <c r="A417" s="83" t="s">
        <v>2431</v>
      </c>
      <c r="B417" s="95" t="s">
        <v>1283</v>
      </c>
      <c r="C417" s="96">
        <v>2770</v>
      </c>
      <c r="D417" s="95" t="s">
        <v>1285</v>
      </c>
      <c r="E417" s="116" t="str">
        <f>VLOOKUP($C417,'2022-23 School Level AAFTE'!$C:$X,8,FALSE)</f>
        <v>Yes</v>
      </c>
      <c r="F417" s="103">
        <f>VLOOKUP($C417,'2022-23 School Level AAFTE'!$C:$I,7,FALSE)</f>
        <v>117.43</v>
      </c>
      <c r="G417" s="106">
        <f>IFERROR(IF(E417= "yes",VLOOKUP(C417,Summary!$B:$I,5,0),0),0)</f>
        <v>0</v>
      </c>
      <c r="H417" s="104">
        <f t="shared" si="81"/>
        <v>117.43</v>
      </c>
      <c r="I417" s="168">
        <f>VLOOKUP($A417,'2023-24 Salary &amp; Benefits'!$A:$I,3,FALSE)</f>
        <v>1</v>
      </c>
      <c r="J417" s="168">
        <f>VLOOKUP($A417,'2023-24 Salary &amp; Benefits'!$A:$I,4,FALSE)</f>
        <v>1</v>
      </c>
      <c r="K417" s="155">
        <f t="shared" si="84"/>
        <v>117.43</v>
      </c>
      <c r="L417" s="154">
        <f t="shared" si="85"/>
        <v>0.34399999999999997</v>
      </c>
      <c r="M417" s="156">
        <f>'2023-24 Salary &amp; Benefits'!$E$6</f>
        <v>72728</v>
      </c>
      <c r="N417" s="156">
        <f>'2023-24 Salary &amp; Benefits'!$F$6</f>
        <v>75419</v>
      </c>
      <c r="O417" s="9">
        <f t="shared" si="86"/>
        <v>25018.43</v>
      </c>
      <c r="P417" s="9">
        <f t="shared" si="87"/>
        <v>925.70999999999913</v>
      </c>
      <c r="Q417" s="9">
        <f>'2023-24 Salary &amp; Benefits'!G$6</f>
        <v>13464</v>
      </c>
      <c r="R417" s="157">
        <f>'2023-24 Salary &amp; Benefits'!H$6</f>
        <v>0.1797</v>
      </c>
      <c r="S417" s="157">
        <f>'2023-24 Salary &amp; Benefits'!I$6</f>
        <v>0.17330000000000001</v>
      </c>
      <c r="T417" s="9">
        <f t="shared" si="88"/>
        <v>9287.85</v>
      </c>
      <c r="U417" s="9">
        <f t="shared" si="89"/>
        <v>432.4</v>
      </c>
      <c r="V417" s="9">
        <f t="shared" si="90"/>
        <v>74.930000000000007</v>
      </c>
      <c r="W417" s="9">
        <f t="shared" si="83"/>
        <v>507.33</v>
      </c>
      <c r="X417" s="22">
        <f t="shared" si="82"/>
        <v>35739.32</v>
      </c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s="21" customFormat="1">
      <c r="A418" s="83" t="s">
        <v>2431</v>
      </c>
      <c r="B418" s="95" t="s">
        <v>1283</v>
      </c>
      <c r="C418" s="96">
        <v>2423</v>
      </c>
      <c r="D418" s="95" t="s">
        <v>1284</v>
      </c>
      <c r="E418" s="116" t="str">
        <f>VLOOKUP($C418,'2022-23 School Level AAFTE'!$C:$X,8,FALSE)</f>
        <v>Yes</v>
      </c>
      <c r="F418" s="103">
        <f>VLOOKUP($C418,'2022-23 School Level AAFTE'!$C:$I,7,FALSE)</f>
        <v>134</v>
      </c>
      <c r="G418" s="106">
        <f>IFERROR(IF(E418= "yes",VLOOKUP(C418,Summary!$B:$I,5,0),0),0)</f>
        <v>0</v>
      </c>
      <c r="H418" s="104">
        <f t="shared" si="81"/>
        <v>134</v>
      </c>
      <c r="I418" s="168">
        <f>VLOOKUP($A418,'2023-24 Salary &amp; Benefits'!$A:$I,3,FALSE)</f>
        <v>1</v>
      </c>
      <c r="J418" s="168">
        <f>VLOOKUP($A418,'2023-24 Salary &amp; Benefits'!$A:$I,4,FALSE)</f>
        <v>1</v>
      </c>
      <c r="K418" s="155">
        <f t="shared" si="84"/>
        <v>134</v>
      </c>
      <c r="L418" s="154">
        <f t="shared" si="85"/>
        <v>0.39300000000000002</v>
      </c>
      <c r="M418" s="156">
        <f>'2023-24 Salary &amp; Benefits'!$E$6</f>
        <v>72728</v>
      </c>
      <c r="N418" s="156">
        <f>'2023-24 Salary &amp; Benefits'!$F$6</f>
        <v>75419</v>
      </c>
      <c r="O418" s="9">
        <f t="shared" si="86"/>
        <v>28582.1</v>
      </c>
      <c r="P418" s="9">
        <f t="shared" si="87"/>
        <v>1057.5699999999997</v>
      </c>
      <c r="Q418" s="9">
        <f>'2023-24 Salary &amp; Benefits'!G$6</f>
        <v>13464</v>
      </c>
      <c r="R418" s="157">
        <f>'2023-24 Salary &amp; Benefits'!H$6</f>
        <v>0.1797</v>
      </c>
      <c r="S418" s="157">
        <f>'2023-24 Salary &amp; Benefits'!I$6</f>
        <v>0.17330000000000001</v>
      </c>
      <c r="T418" s="9">
        <f t="shared" si="88"/>
        <v>10610.83</v>
      </c>
      <c r="U418" s="9">
        <f t="shared" si="89"/>
        <v>493.99</v>
      </c>
      <c r="V418" s="9">
        <f t="shared" si="90"/>
        <v>85.61</v>
      </c>
      <c r="W418" s="9">
        <f t="shared" si="83"/>
        <v>579.6</v>
      </c>
      <c r="X418" s="22">
        <f t="shared" si="82"/>
        <v>40830.1</v>
      </c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21" customFormat="1">
      <c r="A419" s="151" t="s">
        <v>2431</v>
      </c>
      <c r="B419" s="95" t="s">
        <v>1283</v>
      </c>
      <c r="C419" s="96">
        <v>5538</v>
      </c>
      <c r="D419" s="95" t="s">
        <v>3103</v>
      </c>
      <c r="E419" s="116" t="str">
        <f>VLOOKUP($C419,'2022-23 School Level AAFTE'!$C:$X,8,FALSE)</f>
        <v>No</v>
      </c>
      <c r="F419" s="103">
        <f>VLOOKUP($C419,'2022-23 School Level AAFTE'!$C:$I,7,FALSE)</f>
        <v>85.29</v>
      </c>
      <c r="G419" s="106">
        <f>IFERROR(IF(E419= "yes",VLOOKUP(C419,Summary!$B:$I,5,0),0),0)</f>
        <v>0</v>
      </c>
      <c r="H419" s="105">
        <f t="shared" si="81"/>
        <v>0</v>
      </c>
      <c r="I419" s="168">
        <f>VLOOKUP($A419,'2023-24 Salary &amp; Benefits'!$A:$I,3,FALSE)</f>
        <v>1</v>
      </c>
      <c r="J419" s="168">
        <f>VLOOKUP($A419,'2023-24 Salary &amp; Benefits'!$A:$I,4,FALSE)</f>
        <v>1</v>
      </c>
      <c r="K419" s="155">
        <f t="shared" si="84"/>
        <v>0</v>
      </c>
      <c r="L419" s="154">
        <f t="shared" si="85"/>
        <v>0</v>
      </c>
      <c r="M419" s="156">
        <f>'2023-24 Salary &amp; Benefits'!$E$6</f>
        <v>72728</v>
      </c>
      <c r="N419" s="156">
        <f>'2023-24 Salary &amp; Benefits'!$F$6</f>
        <v>75419</v>
      </c>
      <c r="O419" s="9">
        <f t="shared" si="86"/>
        <v>0</v>
      </c>
      <c r="P419" s="9">
        <f t="shared" si="87"/>
        <v>0</v>
      </c>
      <c r="Q419" s="9">
        <f>'2023-24 Salary &amp; Benefits'!G$6</f>
        <v>13464</v>
      </c>
      <c r="R419" s="157">
        <f>'2023-24 Salary &amp; Benefits'!H$6</f>
        <v>0.1797</v>
      </c>
      <c r="S419" s="157">
        <f>'2023-24 Salary &amp; Benefits'!I$6</f>
        <v>0.17330000000000001</v>
      </c>
      <c r="T419" s="9">
        <f t="shared" si="88"/>
        <v>0</v>
      </c>
      <c r="U419" s="9">
        <f t="shared" si="89"/>
        <v>0</v>
      </c>
      <c r="V419" s="9">
        <f t="shared" si="90"/>
        <v>0</v>
      </c>
      <c r="W419" s="9">
        <f t="shared" si="83"/>
        <v>0</v>
      </c>
      <c r="X419" s="22">
        <f t="shared" si="82"/>
        <v>0</v>
      </c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</row>
    <row r="420" spans="1:159" s="21" customFormat="1">
      <c r="A420" s="83" t="s">
        <v>2431</v>
      </c>
      <c r="B420" s="95" t="s">
        <v>1283</v>
      </c>
      <c r="C420" s="96">
        <v>5539</v>
      </c>
      <c r="D420" s="95" t="s">
        <v>3122</v>
      </c>
      <c r="E420" s="116" t="str">
        <f>VLOOKUP($C420,'2022-23 School Level AAFTE'!$C:$X,8,FALSE)</f>
        <v>Yes</v>
      </c>
      <c r="F420" s="103">
        <f>VLOOKUP($C420,'2022-23 School Level AAFTE'!$C:$I,7,FALSE)</f>
        <v>18.64</v>
      </c>
      <c r="G420" s="106">
        <f>IFERROR(IF(E420= "yes",VLOOKUP(C420,Summary!$B:$I,5,0),0),0)</f>
        <v>0</v>
      </c>
      <c r="H420" s="105">
        <f t="shared" si="81"/>
        <v>18.64</v>
      </c>
      <c r="I420" s="168">
        <f>VLOOKUP($A420,'2023-24 Salary &amp; Benefits'!$A:$I,3,FALSE)</f>
        <v>1</v>
      </c>
      <c r="J420" s="168">
        <f>VLOOKUP($A420,'2023-24 Salary &amp; Benefits'!$A:$I,4,FALSE)</f>
        <v>1</v>
      </c>
      <c r="K420" s="155">
        <f t="shared" si="84"/>
        <v>18.64</v>
      </c>
      <c r="L420" s="154">
        <f t="shared" si="85"/>
        <v>5.5E-2</v>
      </c>
      <c r="M420" s="156">
        <f>'2023-24 Salary &amp; Benefits'!$E$6</f>
        <v>72728</v>
      </c>
      <c r="N420" s="156">
        <f>'2023-24 Salary &amp; Benefits'!$F$6</f>
        <v>75419</v>
      </c>
      <c r="O420" s="9">
        <f t="shared" si="86"/>
        <v>4000.04</v>
      </c>
      <c r="P420" s="9">
        <f t="shared" si="87"/>
        <v>148.01000000000022</v>
      </c>
      <c r="Q420" s="9">
        <f>'2023-24 Salary &amp; Benefits'!G$6</f>
        <v>13464</v>
      </c>
      <c r="R420" s="157">
        <f>'2023-24 Salary &amp; Benefits'!H$6</f>
        <v>0.1797</v>
      </c>
      <c r="S420" s="157">
        <f>'2023-24 Salary &amp; Benefits'!I$6</f>
        <v>0.17330000000000001</v>
      </c>
      <c r="T420" s="9">
        <f t="shared" si="88"/>
        <v>1484.98</v>
      </c>
      <c r="U420" s="9">
        <f t="shared" si="89"/>
        <v>69.13</v>
      </c>
      <c r="V420" s="9">
        <f t="shared" si="90"/>
        <v>11.98</v>
      </c>
      <c r="W420" s="9">
        <f t="shared" si="83"/>
        <v>81.11</v>
      </c>
      <c r="X420" s="22">
        <f t="shared" si="82"/>
        <v>5714.14</v>
      </c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</row>
    <row r="421" spans="1:159" s="21" customFormat="1">
      <c r="A421" s="83" t="s">
        <v>2372</v>
      </c>
      <c r="B421" s="95" t="s">
        <v>1080</v>
      </c>
      <c r="C421" s="96">
        <v>2077</v>
      </c>
      <c r="D421" s="95" t="s">
        <v>1081</v>
      </c>
      <c r="E421" s="116" t="str">
        <f>VLOOKUP($C421,'2022-23 School Level AAFTE'!$C:$X,8,FALSE)</f>
        <v>No</v>
      </c>
      <c r="F421" s="103">
        <f>VLOOKUP($C421,'2022-23 School Level AAFTE'!$C:$I,7,FALSE)</f>
        <v>42</v>
      </c>
      <c r="G421" s="106">
        <f>IFERROR(IF(E421= "yes",VLOOKUP(C421,Summary!$B:$I,5,0),0),0)</f>
        <v>0</v>
      </c>
      <c r="H421" s="105">
        <f t="shared" si="81"/>
        <v>0</v>
      </c>
      <c r="I421" s="168">
        <f>VLOOKUP($A421,'2023-24 Salary &amp; Benefits'!$A:$I,3,FALSE)</f>
        <v>1</v>
      </c>
      <c r="J421" s="168">
        <f>VLOOKUP($A421,'2023-24 Salary &amp; Benefits'!$A:$I,4,FALSE)</f>
        <v>1.04</v>
      </c>
      <c r="K421" s="155">
        <f t="shared" si="84"/>
        <v>0</v>
      </c>
      <c r="L421" s="154">
        <f t="shared" si="85"/>
        <v>0</v>
      </c>
      <c r="M421" s="156">
        <f>'2023-24 Salary &amp; Benefits'!$E$6</f>
        <v>72728</v>
      </c>
      <c r="N421" s="156">
        <f>'2023-24 Salary &amp; Benefits'!$F$6</f>
        <v>75419</v>
      </c>
      <c r="O421" s="9">
        <f t="shared" si="86"/>
        <v>0</v>
      </c>
      <c r="P421" s="9">
        <f t="shared" si="87"/>
        <v>0</v>
      </c>
      <c r="Q421" s="9">
        <f>'2023-24 Salary &amp; Benefits'!G$6</f>
        <v>13464</v>
      </c>
      <c r="R421" s="157">
        <f>'2023-24 Salary &amp; Benefits'!H$6</f>
        <v>0.1797</v>
      </c>
      <c r="S421" s="157">
        <f>'2023-24 Salary &amp; Benefits'!I$6</f>
        <v>0.17330000000000001</v>
      </c>
      <c r="T421" s="9">
        <f t="shared" si="88"/>
        <v>0</v>
      </c>
      <c r="U421" s="9">
        <f t="shared" si="89"/>
        <v>0</v>
      </c>
      <c r="V421" s="9">
        <f t="shared" si="90"/>
        <v>0</v>
      </c>
      <c r="W421" s="9">
        <f t="shared" si="83"/>
        <v>0</v>
      </c>
      <c r="X421" s="22">
        <f t="shared" si="82"/>
        <v>0</v>
      </c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s="21" customFormat="1">
      <c r="A422" s="83" t="s">
        <v>2478</v>
      </c>
      <c r="B422" s="95" t="s">
        <v>1748</v>
      </c>
      <c r="C422" s="96">
        <v>3609</v>
      </c>
      <c r="D422" s="95" t="s">
        <v>1749</v>
      </c>
      <c r="E422" s="116" t="str">
        <f>VLOOKUP($C422,'2022-23 School Level AAFTE'!$C:$X,8,FALSE)</f>
        <v>Yes</v>
      </c>
      <c r="F422" s="103">
        <f>VLOOKUP($C422,'2022-23 School Level AAFTE'!$C:$I,7,FALSE)</f>
        <v>303.37</v>
      </c>
      <c r="G422" s="106">
        <f>IFERROR(IF(E422= "yes",VLOOKUP(C422,Summary!$B:$I,5,0),0),0)</f>
        <v>0</v>
      </c>
      <c r="H422" s="105">
        <f t="shared" si="81"/>
        <v>303.37</v>
      </c>
      <c r="I422" s="168">
        <f>VLOOKUP($A422,'2023-24 Salary &amp; Benefits'!$A:$I,3,FALSE)</f>
        <v>1.1200000000000001</v>
      </c>
      <c r="J422" s="168">
        <f>VLOOKUP($A422,'2023-24 Salary &amp; Benefits'!$A:$I,4,FALSE)</f>
        <v>1.1200000000000001</v>
      </c>
      <c r="K422" s="155">
        <f t="shared" si="84"/>
        <v>303.37</v>
      </c>
      <c r="L422" s="154">
        <f t="shared" si="85"/>
        <v>0.89</v>
      </c>
      <c r="M422" s="156">
        <f>'2023-24 Salary &amp; Benefits'!$E$6</f>
        <v>72728</v>
      </c>
      <c r="N422" s="156">
        <f>'2023-24 Salary &amp; Benefits'!$F$6</f>
        <v>75419</v>
      </c>
      <c r="O422" s="9">
        <f t="shared" si="86"/>
        <v>72495.27</v>
      </c>
      <c r="P422" s="9">
        <f t="shared" si="87"/>
        <v>2682.3899999999994</v>
      </c>
      <c r="Q422" s="9">
        <f>'2023-24 Salary &amp; Benefits'!G$6</f>
        <v>13464</v>
      </c>
      <c r="R422" s="157">
        <f>'2023-24 Salary &amp; Benefits'!H$6</f>
        <v>0.1797</v>
      </c>
      <c r="S422" s="157">
        <f>'2023-24 Salary &amp; Benefits'!I$6</f>
        <v>0.17330000000000001</v>
      </c>
      <c r="T422" s="9">
        <f t="shared" si="88"/>
        <v>25475.22</v>
      </c>
      <c r="U422" s="9">
        <f t="shared" si="89"/>
        <v>1252.96</v>
      </c>
      <c r="V422" s="9">
        <f t="shared" si="90"/>
        <v>217.14</v>
      </c>
      <c r="W422" s="9">
        <f t="shared" si="83"/>
        <v>1470.1</v>
      </c>
      <c r="X422" s="22">
        <f t="shared" si="82"/>
        <v>102122.98000000001</v>
      </c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s="21" customFormat="1">
      <c r="A423" s="83" t="s">
        <v>2478</v>
      </c>
      <c r="B423" s="95" t="s">
        <v>1748</v>
      </c>
      <c r="C423" s="96">
        <v>3188</v>
      </c>
      <c r="D423" s="95" t="s">
        <v>3181</v>
      </c>
      <c r="E423" s="116" t="str">
        <f>VLOOKUP($C423,'2022-23 School Level AAFTE'!$C:$X,8,FALSE)</f>
        <v>No</v>
      </c>
      <c r="F423" s="103">
        <f>VLOOKUP($C423,'2022-23 School Level AAFTE'!$C:$I,7,FALSE)</f>
        <v>118.83</v>
      </c>
      <c r="G423" s="106">
        <f>IFERROR(IF(E423= "yes",VLOOKUP(C423,Summary!$B:$I,5,0),0),0)</f>
        <v>0</v>
      </c>
      <c r="H423" s="105">
        <f t="shared" si="81"/>
        <v>0</v>
      </c>
      <c r="I423" s="168">
        <f>VLOOKUP($A423,'2023-24 Salary &amp; Benefits'!$A:$I,3,FALSE)</f>
        <v>1.1200000000000001</v>
      </c>
      <c r="J423" s="168">
        <f>VLOOKUP($A423,'2023-24 Salary &amp; Benefits'!$A:$I,4,FALSE)</f>
        <v>1.1200000000000001</v>
      </c>
      <c r="K423" s="155">
        <f t="shared" si="84"/>
        <v>0</v>
      </c>
      <c r="L423" s="154">
        <f t="shared" si="85"/>
        <v>0</v>
      </c>
      <c r="M423" s="156">
        <f>'2023-24 Salary &amp; Benefits'!$E$6</f>
        <v>72728</v>
      </c>
      <c r="N423" s="156">
        <f>'2023-24 Salary &amp; Benefits'!$F$6</f>
        <v>75419</v>
      </c>
      <c r="O423" s="9">
        <f t="shared" si="86"/>
        <v>0</v>
      </c>
      <c r="P423" s="9">
        <f t="shared" si="87"/>
        <v>0</v>
      </c>
      <c r="Q423" s="9">
        <f>'2023-24 Salary &amp; Benefits'!G$6</f>
        <v>13464</v>
      </c>
      <c r="R423" s="157">
        <f>'2023-24 Salary &amp; Benefits'!H$6</f>
        <v>0.1797</v>
      </c>
      <c r="S423" s="157">
        <f>'2023-24 Salary &amp; Benefits'!I$6</f>
        <v>0.17330000000000001</v>
      </c>
      <c r="T423" s="9">
        <f t="shared" si="88"/>
        <v>0</v>
      </c>
      <c r="U423" s="9">
        <f t="shared" si="89"/>
        <v>0</v>
      </c>
      <c r="V423" s="9">
        <f t="shared" si="90"/>
        <v>0</v>
      </c>
      <c r="W423" s="9">
        <f t="shared" si="83"/>
        <v>0</v>
      </c>
      <c r="X423" s="22">
        <f t="shared" si="82"/>
        <v>0</v>
      </c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s="21" customFormat="1">
      <c r="A424" s="83" t="s">
        <v>2408</v>
      </c>
      <c r="B424" s="95" t="s">
        <v>1198</v>
      </c>
      <c r="C424" s="96">
        <v>2668</v>
      </c>
      <c r="D424" s="95" t="s">
        <v>1199</v>
      </c>
      <c r="E424" s="116" t="str">
        <f>VLOOKUP($C424,'2022-23 School Level AAFTE'!$C:$X,8,FALSE)</f>
        <v>No</v>
      </c>
      <c r="F424" s="103">
        <f>VLOOKUP($C424,'2022-23 School Level AAFTE'!$C:$I,7,FALSE)</f>
        <v>284.57</v>
      </c>
      <c r="G424" s="106">
        <f>IFERROR(IF(E424= "yes",VLOOKUP(C424,Summary!$B:$I,5,0),0),0)</f>
        <v>0</v>
      </c>
      <c r="H424" s="105">
        <f t="shared" si="81"/>
        <v>0</v>
      </c>
      <c r="I424" s="168">
        <f>VLOOKUP($A424,'2023-24 Salary &amp; Benefits'!$A:$I,3,FALSE)</f>
        <v>1</v>
      </c>
      <c r="J424" s="168">
        <f>VLOOKUP($A424,'2023-24 Salary &amp; Benefits'!$A:$I,4,FALSE)</f>
        <v>1</v>
      </c>
      <c r="K424" s="155">
        <f t="shared" si="84"/>
        <v>0</v>
      </c>
      <c r="L424" s="154">
        <f t="shared" si="85"/>
        <v>0</v>
      </c>
      <c r="M424" s="156">
        <f>'2023-24 Salary &amp; Benefits'!$E$6</f>
        <v>72728</v>
      </c>
      <c r="N424" s="156">
        <f>'2023-24 Salary &amp; Benefits'!$F$6</f>
        <v>75419</v>
      </c>
      <c r="O424" s="9">
        <f t="shared" si="86"/>
        <v>0</v>
      </c>
      <c r="P424" s="9">
        <f t="shared" si="87"/>
        <v>0</v>
      </c>
      <c r="Q424" s="9">
        <f>'2023-24 Salary &amp; Benefits'!G$6</f>
        <v>13464</v>
      </c>
      <c r="R424" s="157">
        <f>'2023-24 Salary &amp; Benefits'!H$6</f>
        <v>0.1797</v>
      </c>
      <c r="S424" s="157">
        <f>'2023-24 Salary &amp; Benefits'!I$6</f>
        <v>0.17330000000000001</v>
      </c>
      <c r="T424" s="9">
        <f t="shared" si="88"/>
        <v>0</v>
      </c>
      <c r="U424" s="9">
        <f t="shared" si="89"/>
        <v>0</v>
      </c>
      <c r="V424" s="9">
        <f t="shared" si="90"/>
        <v>0</v>
      </c>
      <c r="W424" s="9">
        <f t="shared" si="83"/>
        <v>0</v>
      </c>
      <c r="X424" s="22">
        <f t="shared" si="82"/>
        <v>0</v>
      </c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s="21" customFormat="1">
      <c r="A425" s="83" t="s">
        <v>2408</v>
      </c>
      <c r="B425" s="95" t="s">
        <v>1198</v>
      </c>
      <c r="C425" s="96">
        <v>3173</v>
      </c>
      <c r="D425" s="95" t="s">
        <v>1200</v>
      </c>
      <c r="E425" s="116" t="str">
        <f>VLOOKUP($C425,'2022-23 School Level AAFTE'!$C:$X,8,FALSE)</f>
        <v>No</v>
      </c>
      <c r="F425" s="103">
        <f>VLOOKUP($C425,'2022-23 School Level AAFTE'!$C:$I,7,FALSE)</f>
        <v>309.75</v>
      </c>
      <c r="G425" s="106">
        <f>IFERROR(IF(E425= "yes",VLOOKUP(C425,Summary!$B:$I,5,0),0),0)</f>
        <v>0</v>
      </c>
      <c r="H425" s="105">
        <f t="shared" si="81"/>
        <v>0</v>
      </c>
      <c r="I425" s="168">
        <f>VLOOKUP($A425,'2023-24 Salary &amp; Benefits'!$A:$I,3,FALSE)</f>
        <v>1</v>
      </c>
      <c r="J425" s="168">
        <f>VLOOKUP($A425,'2023-24 Salary &amp; Benefits'!$A:$I,4,FALSE)</f>
        <v>1</v>
      </c>
      <c r="K425" s="155">
        <f t="shared" si="84"/>
        <v>0</v>
      </c>
      <c r="L425" s="154">
        <f t="shared" si="85"/>
        <v>0</v>
      </c>
      <c r="M425" s="156">
        <f>'2023-24 Salary &amp; Benefits'!$E$6</f>
        <v>72728</v>
      </c>
      <c r="N425" s="156">
        <f>'2023-24 Salary &amp; Benefits'!$F$6</f>
        <v>75419</v>
      </c>
      <c r="O425" s="9">
        <f t="shared" si="86"/>
        <v>0</v>
      </c>
      <c r="P425" s="9">
        <f t="shared" si="87"/>
        <v>0</v>
      </c>
      <c r="Q425" s="9">
        <f>'2023-24 Salary &amp; Benefits'!G$6</f>
        <v>13464</v>
      </c>
      <c r="R425" s="157">
        <f>'2023-24 Salary &amp; Benefits'!H$6</f>
        <v>0.1797</v>
      </c>
      <c r="S425" s="157">
        <f>'2023-24 Salary &amp; Benefits'!I$6</f>
        <v>0.17330000000000001</v>
      </c>
      <c r="T425" s="9">
        <f t="shared" si="88"/>
        <v>0</v>
      </c>
      <c r="U425" s="9">
        <f t="shared" si="89"/>
        <v>0</v>
      </c>
      <c r="V425" s="9">
        <f t="shared" si="90"/>
        <v>0</v>
      </c>
      <c r="W425" s="9">
        <f t="shared" si="83"/>
        <v>0</v>
      </c>
      <c r="X425" s="22">
        <f t="shared" si="82"/>
        <v>0</v>
      </c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s="21" customFormat="1">
      <c r="A426" s="83" t="s">
        <v>2408</v>
      </c>
      <c r="B426" s="95" t="s">
        <v>1198</v>
      </c>
      <c r="C426" s="96">
        <v>5728</v>
      </c>
      <c r="D426" s="95" t="s">
        <v>3333</v>
      </c>
      <c r="E426" s="116" t="str">
        <f>VLOOKUP($C426,'2022-23 School Level AAFTE'!$C:$X,8,FALSE)</f>
        <v>No</v>
      </c>
      <c r="F426" s="103">
        <f>VLOOKUP($C426,'2022-23 School Level AAFTE'!$C:$I,7,FALSE)</f>
        <v>13.17</v>
      </c>
      <c r="G426" s="106">
        <f>IFERROR(IF(E426= "yes",VLOOKUP(C426,Summary!$B:$I,5,0),0),0)</f>
        <v>0</v>
      </c>
      <c r="H426" s="105">
        <f t="shared" si="81"/>
        <v>0</v>
      </c>
      <c r="I426" s="168">
        <f>VLOOKUP($A426,'2023-24 Salary &amp; Benefits'!$A:$I,3,FALSE)</f>
        <v>1</v>
      </c>
      <c r="J426" s="168">
        <f>VLOOKUP($A426,'2023-24 Salary &amp; Benefits'!$A:$I,4,FALSE)</f>
        <v>1</v>
      </c>
      <c r="K426" s="155">
        <f t="shared" si="84"/>
        <v>0</v>
      </c>
      <c r="L426" s="154">
        <f t="shared" si="85"/>
        <v>0</v>
      </c>
      <c r="M426" s="156">
        <f>'2023-24 Salary &amp; Benefits'!$E$6</f>
        <v>72728</v>
      </c>
      <c r="N426" s="156">
        <f>'2023-24 Salary &amp; Benefits'!$F$6</f>
        <v>75419</v>
      </c>
      <c r="O426" s="9">
        <f t="shared" si="86"/>
        <v>0</v>
      </c>
      <c r="P426" s="9">
        <f t="shared" si="87"/>
        <v>0</v>
      </c>
      <c r="Q426" s="9">
        <f>'2023-24 Salary &amp; Benefits'!G$6</f>
        <v>13464</v>
      </c>
      <c r="R426" s="157">
        <f>'2023-24 Salary &amp; Benefits'!H$6</f>
        <v>0.1797</v>
      </c>
      <c r="S426" s="157">
        <f>'2023-24 Salary &amp; Benefits'!I$6</f>
        <v>0.17330000000000001</v>
      </c>
      <c r="T426" s="9">
        <f t="shared" si="88"/>
        <v>0</v>
      </c>
      <c r="U426" s="9">
        <f t="shared" si="89"/>
        <v>0</v>
      </c>
      <c r="V426" s="9">
        <f t="shared" si="90"/>
        <v>0</v>
      </c>
      <c r="W426" s="9">
        <f t="shared" si="83"/>
        <v>0</v>
      </c>
      <c r="X426" s="22">
        <f t="shared" si="82"/>
        <v>0</v>
      </c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s="21" customFormat="1">
      <c r="A427" s="83" t="s">
        <v>2408</v>
      </c>
      <c r="B427" s="95" t="s">
        <v>1198</v>
      </c>
      <c r="C427" s="96">
        <v>5643</v>
      </c>
      <c r="D427" s="95" t="s">
        <v>3334</v>
      </c>
      <c r="E427" s="116" t="str">
        <f>VLOOKUP($C427,'2022-23 School Level AAFTE'!$C:$X,8,FALSE)</f>
        <v>Yes</v>
      </c>
      <c r="F427" s="103">
        <f>VLOOKUP($C427,'2022-23 School Level AAFTE'!$C:$I,7,FALSE)</f>
        <v>2.5</v>
      </c>
      <c r="G427" s="106">
        <f>IFERROR(IF(E427= "yes",VLOOKUP(C427,Summary!$B:$I,5,0),0),0)</f>
        <v>0</v>
      </c>
      <c r="H427" s="105">
        <f t="shared" si="81"/>
        <v>2.5</v>
      </c>
      <c r="I427" s="168">
        <f>VLOOKUP($A427,'2023-24 Salary &amp; Benefits'!$A:$I,3,FALSE)</f>
        <v>1</v>
      </c>
      <c r="J427" s="168">
        <f>VLOOKUP($A427,'2023-24 Salary &amp; Benefits'!$A:$I,4,FALSE)</f>
        <v>1</v>
      </c>
      <c r="K427" s="155">
        <f t="shared" si="84"/>
        <v>2.5</v>
      </c>
      <c r="L427" s="154">
        <f t="shared" si="85"/>
        <v>7.0000000000000001E-3</v>
      </c>
      <c r="M427" s="156">
        <f>'2023-24 Salary &amp; Benefits'!$E$6</f>
        <v>72728</v>
      </c>
      <c r="N427" s="156">
        <f>'2023-24 Salary &amp; Benefits'!$F$6</f>
        <v>75419</v>
      </c>
      <c r="O427" s="9">
        <f t="shared" si="86"/>
        <v>509.1</v>
      </c>
      <c r="P427" s="9">
        <f t="shared" si="87"/>
        <v>18.829999999999927</v>
      </c>
      <c r="Q427" s="9">
        <f>'2023-24 Salary &amp; Benefits'!G$6</f>
        <v>13464</v>
      </c>
      <c r="R427" s="157">
        <f>'2023-24 Salary &amp; Benefits'!H$6</f>
        <v>0.1797</v>
      </c>
      <c r="S427" s="157">
        <f>'2023-24 Salary &amp; Benefits'!I$6</f>
        <v>0.17330000000000001</v>
      </c>
      <c r="T427" s="9">
        <f t="shared" si="88"/>
        <v>189</v>
      </c>
      <c r="U427" s="9">
        <f t="shared" si="89"/>
        <v>8.8000000000000007</v>
      </c>
      <c r="V427" s="9">
        <f t="shared" si="90"/>
        <v>1.53</v>
      </c>
      <c r="W427" s="9">
        <f t="shared" si="83"/>
        <v>10.33</v>
      </c>
      <c r="X427" s="22">
        <f t="shared" si="82"/>
        <v>727.26</v>
      </c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s="21" customFormat="1">
      <c r="A428" s="83" t="s">
        <v>2288</v>
      </c>
      <c r="B428" s="95" t="s">
        <v>288</v>
      </c>
      <c r="C428" s="96">
        <v>2830</v>
      </c>
      <c r="D428" s="95" t="s">
        <v>290</v>
      </c>
      <c r="E428" s="116" t="str">
        <f>VLOOKUP($C428,'2022-23 School Level AAFTE'!$C:$X,8,FALSE)</f>
        <v>Yes</v>
      </c>
      <c r="F428" s="103">
        <f>VLOOKUP($C428,'2022-23 School Level AAFTE'!$C:$I,7,FALSE)</f>
        <v>168.93</v>
      </c>
      <c r="G428" s="106">
        <f>IFERROR(IF(E428= "yes",VLOOKUP(C428,Summary!$B:$I,5,0),0),0)</f>
        <v>0</v>
      </c>
      <c r="H428" s="105">
        <f t="shared" si="81"/>
        <v>168.93</v>
      </c>
      <c r="I428" s="168">
        <f>VLOOKUP($A428,'2023-24 Salary &amp; Benefits'!$A:$I,3,FALSE)</f>
        <v>1</v>
      </c>
      <c r="J428" s="168">
        <f>VLOOKUP($A428,'2023-24 Salary &amp; Benefits'!$A:$I,4,FALSE)</f>
        <v>1.04</v>
      </c>
      <c r="K428" s="155">
        <f t="shared" si="84"/>
        <v>168.93</v>
      </c>
      <c r="L428" s="154">
        <f t="shared" si="85"/>
        <v>0.496</v>
      </c>
      <c r="M428" s="156">
        <f>'2023-24 Salary &amp; Benefits'!$E$6</f>
        <v>72728</v>
      </c>
      <c r="N428" s="156">
        <f>'2023-24 Salary &amp; Benefits'!$F$6</f>
        <v>75419</v>
      </c>
      <c r="O428" s="9">
        <f t="shared" si="86"/>
        <v>36073.089999999997</v>
      </c>
      <c r="P428" s="9">
        <f t="shared" si="87"/>
        <v>2831.0500000000029</v>
      </c>
      <c r="Q428" s="9">
        <f>'2023-24 Salary &amp; Benefits'!G$6</f>
        <v>13464</v>
      </c>
      <c r="R428" s="157">
        <f>'2023-24 Salary &amp; Benefits'!H$6</f>
        <v>0.1797</v>
      </c>
      <c r="S428" s="157">
        <f>'2023-24 Salary &amp; Benefits'!I$6</f>
        <v>0.17330000000000001</v>
      </c>
      <c r="T428" s="9">
        <f t="shared" si="88"/>
        <v>13651.1</v>
      </c>
      <c r="U428" s="9">
        <f t="shared" si="89"/>
        <v>648.4</v>
      </c>
      <c r="V428" s="9">
        <f t="shared" si="90"/>
        <v>112.37</v>
      </c>
      <c r="W428" s="9">
        <f t="shared" si="83"/>
        <v>760.77</v>
      </c>
      <c r="X428" s="22">
        <f t="shared" si="82"/>
        <v>53316.009999999995</v>
      </c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s="21" customFormat="1">
      <c r="A429" s="83" t="s">
        <v>2288</v>
      </c>
      <c r="B429" s="95" t="s">
        <v>288</v>
      </c>
      <c r="C429" s="96">
        <v>2302</v>
      </c>
      <c r="D429" s="95" t="s">
        <v>289</v>
      </c>
      <c r="E429" s="116" t="str">
        <f>VLOOKUP($C429,'2022-23 School Level AAFTE'!$C:$X,8,FALSE)</f>
        <v>Yes</v>
      </c>
      <c r="F429" s="103">
        <f>VLOOKUP($C429,'2022-23 School Level AAFTE'!$C:$I,7,FALSE)</f>
        <v>104.62</v>
      </c>
      <c r="G429" s="106">
        <f>IFERROR(IF(E429= "yes",VLOOKUP(C429,Summary!$B:$I,5,0),0),0)</f>
        <v>0</v>
      </c>
      <c r="H429" s="105">
        <f t="shared" si="81"/>
        <v>104.62</v>
      </c>
      <c r="I429" s="168">
        <f>VLOOKUP($A429,'2023-24 Salary &amp; Benefits'!$A:$I,3,FALSE)</f>
        <v>1</v>
      </c>
      <c r="J429" s="168">
        <f>VLOOKUP($A429,'2023-24 Salary &amp; Benefits'!$A:$I,4,FALSE)</f>
        <v>1.04</v>
      </c>
      <c r="K429" s="155">
        <f t="shared" si="84"/>
        <v>104.62</v>
      </c>
      <c r="L429" s="154">
        <f t="shared" si="85"/>
        <v>0.307</v>
      </c>
      <c r="M429" s="156">
        <f>'2023-24 Salary &amp; Benefits'!$E$6</f>
        <v>72728</v>
      </c>
      <c r="N429" s="156">
        <f>'2023-24 Salary &amp; Benefits'!$F$6</f>
        <v>75419</v>
      </c>
      <c r="O429" s="9">
        <f t="shared" si="86"/>
        <v>22327.5</v>
      </c>
      <c r="P429" s="9">
        <f t="shared" si="87"/>
        <v>1752.2799999999988</v>
      </c>
      <c r="Q429" s="9">
        <f>'2023-24 Salary &amp; Benefits'!G$6</f>
        <v>13464</v>
      </c>
      <c r="R429" s="157">
        <f>'2023-24 Salary &amp; Benefits'!H$6</f>
        <v>0.1797</v>
      </c>
      <c r="S429" s="157">
        <f>'2023-24 Salary &amp; Benefits'!I$6</f>
        <v>0.17330000000000001</v>
      </c>
      <c r="T429" s="9">
        <f t="shared" si="88"/>
        <v>8449.3700000000008</v>
      </c>
      <c r="U429" s="9">
        <f t="shared" si="89"/>
        <v>401.33</v>
      </c>
      <c r="V429" s="9">
        <f t="shared" si="90"/>
        <v>69.55</v>
      </c>
      <c r="W429" s="9">
        <f t="shared" si="83"/>
        <v>470.88</v>
      </c>
      <c r="X429" s="22">
        <f t="shared" si="82"/>
        <v>33000.03</v>
      </c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s="21" customFormat="1">
      <c r="A430" s="83" t="s">
        <v>2288</v>
      </c>
      <c r="B430" s="95" t="s">
        <v>288</v>
      </c>
      <c r="C430" s="96">
        <v>4011</v>
      </c>
      <c r="D430" s="95" t="s">
        <v>291</v>
      </c>
      <c r="E430" s="116" t="str">
        <f>VLOOKUP($C430,'2022-23 School Level AAFTE'!$C:$X,8,FALSE)</f>
        <v>Yes</v>
      </c>
      <c r="F430" s="103">
        <f>VLOOKUP($C430,'2022-23 School Level AAFTE'!$C:$I,7,FALSE)</f>
        <v>83.62</v>
      </c>
      <c r="G430" s="106">
        <f>IFERROR(IF(E430= "yes",VLOOKUP(C430,Summary!$B:$I,5,0),0),0)</f>
        <v>0</v>
      </c>
      <c r="H430" s="105">
        <f t="shared" si="81"/>
        <v>83.62</v>
      </c>
      <c r="I430" s="168">
        <f>VLOOKUP($A430,'2023-24 Salary &amp; Benefits'!$A:$I,3,FALSE)</f>
        <v>1</v>
      </c>
      <c r="J430" s="168">
        <f>VLOOKUP($A430,'2023-24 Salary &amp; Benefits'!$A:$I,4,FALSE)</f>
        <v>1.04</v>
      </c>
      <c r="K430" s="155">
        <f t="shared" si="84"/>
        <v>83.62</v>
      </c>
      <c r="L430" s="154">
        <f t="shared" si="85"/>
        <v>0.245</v>
      </c>
      <c r="M430" s="156">
        <f>'2023-24 Salary &amp; Benefits'!$E$6</f>
        <v>72728</v>
      </c>
      <c r="N430" s="156">
        <f>'2023-24 Salary &amp; Benefits'!$F$6</f>
        <v>75419</v>
      </c>
      <c r="O430" s="9">
        <f t="shared" si="86"/>
        <v>17818.36</v>
      </c>
      <c r="P430" s="9">
        <f t="shared" si="87"/>
        <v>1398.3999999999978</v>
      </c>
      <c r="Q430" s="9">
        <f>'2023-24 Salary &amp; Benefits'!G$6</f>
        <v>13464</v>
      </c>
      <c r="R430" s="157">
        <f>'2023-24 Salary &amp; Benefits'!H$6</f>
        <v>0.1797</v>
      </c>
      <c r="S430" s="157">
        <f>'2023-24 Salary &amp; Benefits'!I$6</f>
        <v>0.17330000000000001</v>
      </c>
      <c r="T430" s="9">
        <f t="shared" si="88"/>
        <v>6742.98</v>
      </c>
      <c r="U430" s="9">
        <f t="shared" si="89"/>
        <v>320.27999999999997</v>
      </c>
      <c r="V430" s="9">
        <f t="shared" si="90"/>
        <v>55.5</v>
      </c>
      <c r="W430" s="9">
        <f t="shared" si="83"/>
        <v>375.78</v>
      </c>
      <c r="X430" s="22">
        <f t="shared" si="82"/>
        <v>26335.519999999997</v>
      </c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s="21" customFormat="1">
      <c r="A431" s="83" t="s">
        <v>2288</v>
      </c>
      <c r="B431" s="95" t="s">
        <v>288</v>
      </c>
      <c r="C431" s="96">
        <v>5617</v>
      </c>
      <c r="D431" s="95" t="s">
        <v>3182</v>
      </c>
      <c r="E431" s="116" t="str">
        <f>VLOOKUP($C431,'2022-23 School Level AAFTE'!$C:$X,8,FALSE)</f>
        <v>Yes</v>
      </c>
      <c r="F431" s="103">
        <f>VLOOKUP($C431,'2022-23 School Level AAFTE'!$C:$I,7,FALSE)</f>
        <v>4</v>
      </c>
      <c r="G431" s="106">
        <f>IFERROR(IF(E431= "yes",VLOOKUP(C431,Summary!$B:$I,5,0),0),0)</f>
        <v>0</v>
      </c>
      <c r="H431" s="105">
        <f t="shared" si="81"/>
        <v>4</v>
      </c>
      <c r="I431" s="168">
        <f>VLOOKUP($A431,'2023-24 Salary &amp; Benefits'!$A:$I,3,FALSE)</f>
        <v>1</v>
      </c>
      <c r="J431" s="168">
        <f>VLOOKUP($A431,'2023-24 Salary &amp; Benefits'!$A:$I,4,FALSE)</f>
        <v>1.04</v>
      </c>
      <c r="K431" s="155">
        <f t="shared" si="84"/>
        <v>4</v>
      </c>
      <c r="L431" s="154">
        <f t="shared" si="85"/>
        <v>1.2E-2</v>
      </c>
      <c r="M431" s="156">
        <f>'2023-24 Salary &amp; Benefits'!$E$6</f>
        <v>72728</v>
      </c>
      <c r="N431" s="156">
        <f>'2023-24 Salary &amp; Benefits'!$F$6</f>
        <v>75419</v>
      </c>
      <c r="O431" s="9">
        <f t="shared" si="86"/>
        <v>872.74</v>
      </c>
      <c r="P431" s="9">
        <f t="shared" si="87"/>
        <v>68.490000000000009</v>
      </c>
      <c r="Q431" s="9">
        <f>'2023-24 Salary &amp; Benefits'!G$6</f>
        <v>13464</v>
      </c>
      <c r="R431" s="157">
        <f>'2023-24 Salary &amp; Benefits'!H$6</f>
        <v>0.1797</v>
      </c>
      <c r="S431" s="157">
        <f>'2023-24 Salary &amp; Benefits'!I$6</f>
        <v>0.17330000000000001</v>
      </c>
      <c r="T431" s="9">
        <f t="shared" si="88"/>
        <v>330.27</v>
      </c>
      <c r="U431" s="9">
        <f t="shared" si="89"/>
        <v>15.69</v>
      </c>
      <c r="V431" s="9">
        <f t="shared" si="90"/>
        <v>2.72</v>
      </c>
      <c r="W431" s="9">
        <f t="shared" si="83"/>
        <v>18.41</v>
      </c>
      <c r="X431" s="22">
        <f t="shared" si="82"/>
        <v>1289.9100000000001</v>
      </c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s="21" customFormat="1">
      <c r="A432" s="83" t="s">
        <v>2493</v>
      </c>
      <c r="B432" s="95" t="s">
        <v>1904</v>
      </c>
      <c r="C432" s="96">
        <v>2173</v>
      </c>
      <c r="D432" s="95" t="s">
        <v>1906</v>
      </c>
      <c r="E432" s="116" t="str">
        <f>VLOOKUP($C432,'2022-23 School Level AAFTE'!$C:$X,8,FALSE)</f>
        <v>Yes</v>
      </c>
      <c r="F432" s="103">
        <f>VLOOKUP($C432,'2022-23 School Level AAFTE'!$C:$I,7,FALSE)</f>
        <v>464.86</v>
      </c>
      <c r="G432" s="106">
        <f>IFERROR(IF(E432= "yes",VLOOKUP(C432,Summary!$B:$I,5,0),0),0)</f>
        <v>0</v>
      </c>
      <c r="H432" s="105">
        <f t="shared" si="81"/>
        <v>464.86</v>
      </c>
      <c r="I432" s="168">
        <f>VLOOKUP($A432,'2023-24 Salary &amp; Benefits'!$A:$I,3,FALSE)</f>
        <v>1</v>
      </c>
      <c r="J432" s="168">
        <f>VLOOKUP($A432,'2023-24 Salary &amp; Benefits'!$A:$I,4,FALSE)</f>
        <v>1</v>
      </c>
      <c r="K432" s="155">
        <f t="shared" si="84"/>
        <v>464.86</v>
      </c>
      <c r="L432" s="154">
        <f t="shared" si="85"/>
        <v>1.3640000000000001</v>
      </c>
      <c r="M432" s="156">
        <f>'2023-24 Salary &amp; Benefits'!$E$6</f>
        <v>72728</v>
      </c>
      <c r="N432" s="156">
        <f>'2023-24 Salary &amp; Benefits'!$F$6</f>
        <v>75419</v>
      </c>
      <c r="O432" s="9">
        <f t="shared" si="86"/>
        <v>99200.99</v>
      </c>
      <c r="P432" s="9">
        <f t="shared" si="87"/>
        <v>3670.5299999999988</v>
      </c>
      <c r="Q432" s="9">
        <f>'2023-24 Salary &amp; Benefits'!G$6</f>
        <v>13464</v>
      </c>
      <c r="R432" s="157">
        <f>'2023-24 Salary &amp; Benefits'!H$6</f>
        <v>0.1797</v>
      </c>
      <c r="S432" s="157">
        <f>'2023-24 Salary &amp; Benefits'!I$6</f>
        <v>0.17330000000000001</v>
      </c>
      <c r="T432" s="9">
        <f t="shared" si="88"/>
        <v>36827.42</v>
      </c>
      <c r="U432" s="9">
        <f t="shared" si="89"/>
        <v>1714.53</v>
      </c>
      <c r="V432" s="9">
        <f t="shared" si="90"/>
        <v>297.13</v>
      </c>
      <c r="W432" s="9">
        <f t="shared" si="83"/>
        <v>2011.6599999999999</v>
      </c>
      <c r="X432" s="22">
        <f t="shared" si="82"/>
        <v>141710.6</v>
      </c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s="21" customFormat="1">
      <c r="A433" s="83" t="s">
        <v>2493</v>
      </c>
      <c r="B433" s="95" t="s">
        <v>1904</v>
      </c>
      <c r="C433" s="96">
        <v>2430</v>
      </c>
      <c r="D433" s="95" t="s">
        <v>1907</v>
      </c>
      <c r="E433" s="116" t="str">
        <f>VLOOKUP($C433,'2022-23 School Level AAFTE'!$C:$X,8,FALSE)</f>
        <v>Yes</v>
      </c>
      <c r="F433" s="103">
        <f>VLOOKUP($C433,'2022-23 School Level AAFTE'!$C:$I,7,FALSE)</f>
        <v>430</v>
      </c>
      <c r="G433" s="106">
        <f>IFERROR(IF(E433= "yes",VLOOKUP(C433,Summary!$B:$I,5,0),0),0)</f>
        <v>0</v>
      </c>
      <c r="H433" s="105">
        <f t="shared" si="81"/>
        <v>430</v>
      </c>
      <c r="I433" s="168">
        <f>VLOOKUP($A433,'2023-24 Salary &amp; Benefits'!$A:$I,3,FALSE)</f>
        <v>1</v>
      </c>
      <c r="J433" s="168">
        <f>VLOOKUP($A433,'2023-24 Salary &amp; Benefits'!$A:$I,4,FALSE)</f>
        <v>1</v>
      </c>
      <c r="K433" s="155">
        <f t="shared" si="84"/>
        <v>430</v>
      </c>
      <c r="L433" s="154">
        <f t="shared" si="85"/>
        <v>1.2609999999999999</v>
      </c>
      <c r="M433" s="156">
        <f>'2023-24 Salary &amp; Benefits'!$E$6</f>
        <v>72728</v>
      </c>
      <c r="N433" s="156">
        <f>'2023-24 Salary &amp; Benefits'!$F$6</f>
        <v>75419</v>
      </c>
      <c r="O433" s="9">
        <f t="shared" si="86"/>
        <v>91710.01</v>
      </c>
      <c r="P433" s="9">
        <f t="shared" si="87"/>
        <v>3393.3500000000058</v>
      </c>
      <c r="Q433" s="9">
        <f>'2023-24 Salary &amp; Benefits'!G$6</f>
        <v>13464</v>
      </c>
      <c r="R433" s="157">
        <f>'2023-24 Salary &amp; Benefits'!H$6</f>
        <v>0.1797</v>
      </c>
      <c r="S433" s="157">
        <f>'2023-24 Salary &amp; Benefits'!I$6</f>
        <v>0.17330000000000001</v>
      </c>
      <c r="T433" s="9">
        <f t="shared" si="88"/>
        <v>34046.46</v>
      </c>
      <c r="U433" s="9">
        <f t="shared" si="89"/>
        <v>1585.06</v>
      </c>
      <c r="V433" s="9">
        <f t="shared" si="90"/>
        <v>274.69</v>
      </c>
      <c r="W433" s="9">
        <f t="shared" si="83"/>
        <v>1859.75</v>
      </c>
      <c r="X433" s="22">
        <f t="shared" si="82"/>
        <v>131009.57</v>
      </c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s="21" customFormat="1">
      <c r="A434" s="83" t="s">
        <v>2493</v>
      </c>
      <c r="B434" s="95" t="s">
        <v>1904</v>
      </c>
      <c r="C434" s="96">
        <v>4123</v>
      </c>
      <c r="D434" s="95" t="s">
        <v>1909</v>
      </c>
      <c r="E434" s="116" t="str">
        <f>VLOOKUP($C434,'2022-23 School Level AAFTE'!$C:$X,8,FALSE)</f>
        <v>No</v>
      </c>
      <c r="F434" s="103">
        <f>VLOOKUP($C434,'2022-23 School Level AAFTE'!$C:$I,7,FALSE)</f>
        <v>723.25</v>
      </c>
      <c r="G434" s="106">
        <f>IFERROR(IF(E434= "yes",VLOOKUP(C434,Summary!$B:$I,5,0),0),0)</f>
        <v>0</v>
      </c>
      <c r="H434" s="104">
        <f t="shared" si="81"/>
        <v>0</v>
      </c>
      <c r="I434" s="168">
        <f>VLOOKUP($A434,'2023-24 Salary &amp; Benefits'!$A:$I,3,FALSE)</f>
        <v>1</v>
      </c>
      <c r="J434" s="168">
        <f>VLOOKUP($A434,'2023-24 Salary &amp; Benefits'!$A:$I,4,FALSE)</f>
        <v>1</v>
      </c>
      <c r="K434" s="155">
        <f t="shared" si="84"/>
        <v>0</v>
      </c>
      <c r="L434" s="154">
        <f t="shared" si="85"/>
        <v>0</v>
      </c>
      <c r="M434" s="156">
        <f>'2023-24 Salary &amp; Benefits'!$E$6</f>
        <v>72728</v>
      </c>
      <c r="N434" s="156">
        <f>'2023-24 Salary &amp; Benefits'!$F$6</f>
        <v>75419</v>
      </c>
      <c r="O434" s="9">
        <f t="shared" si="86"/>
        <v>0</v>
      </c>
      <c r="P434" s="9">
        <f t="shared" si="87"/>
        <v>0</v>
      </c>
      <c r="Q434" s="9">
        <f>'2023-24 Salary &amp; Benefits'!G$6</f>
        <v>13464</v>
      </c>
      <c r="R434" s="157">
        <f>'2023-24 Salary &amp; Benefits'!H$6</f>
        <v>0.1797</v>
      </c>
      <c r="S434" s="157">
        <f>'2023-24 Salary &amp; Benefits'!I$6</f>
        <v>0.17330000000000001</v>
      </c>
      <c r="T434" s="9">
        <f t="shared" si="88"/>
        <v>0</v>
      </c>
      <c r="U434" s="9">
        <f t="shared" si="89"/>
        <v>0</v>
      </c>
      <c r="V434" s="9">
        <f t="shared" si="90"/>
        <v>0</v>
      </c>
      <c r="W434" s="9">
        <f t="shared" si="83"/>
        <v>0</v>
      </c>
      <c r="X434" s="22">
        <f t="shared" si="82"/>
        <v>0</v>
      </c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s="21" customFormat="1">
      <c r="A435" s="83" t="s">
        <v>2493</v>
      </c>
      <c r="B435" s="95" t="s">
        <v>1904</v>
      </c>
      <c r="C435" s="96">
        <v>1852</v>
      </c>
      <c r="D435" s="95" t="s">
        <v>1905</v>
      </c>
      <c r="E435" s="116" t="str">
        <f>VLOOKUP($C435,'2022-23 School Level AAFTE'!$C:$X,8,FALSE)</f>
        <v>No</v>
      </c>
      <c r="F435" s="103">
        <f>VLOOKUP($C435,'2022-23 School Level AAFTE'!$C:$I,7,FALSE)</f>
        <v>567.6400000000001</v>
      </c>
      <c r="G435" s="106">
        <f>IFERROR(IF(E435= "yes",VLOOKUP(C435,Summary!$B:$I,5,0),0),0)</f>
        <v>0</v>
      </c>
      <c r="H435" s="105">
        <f t="shared" si="81"/>
        <v>0</v>
      </c>
      <c r="I435" s="168">
        <f>VLOOKUP($A435,'2023-24 Salary &amp; Benefits'!$A:$I,3,FALSE)</f>
        <v>1</v>
      </c>
      <c r="J435" s="168">
        <f>VLOOKUP($A435,'2023-24 Salary &amp; Benefits'!$A:$I,4,FALSE)</f>
        <v>1</v>
      </c>
      <c r="K435" s="155">
        <f t="shared" si="84"/>
        <v>0</v>
      </c>
      <c r="L435" s="154">
        <f t="shared" si="85"/>
        <v>0</v>
      </c>
      <c r="M435" s="156">
        <f>'2023-24 Salary &amp; Benefits'!$E$6</f>
        <v>72728</v>
      </c>
      <c r="N435" s="156">
        <f>'2023-24 Salary &amp; Benefits'!$F$6</f>
        <v>75419</v>
      </c>
      <c r="O435" s="9">
        <f t="shared" si="86"/>
        <v>0</v>
      </c>
      <c r="P435" s="9">
        <f t="shared" si="87"/>
        <v>0</v>
      </c>
      <c r="Q435" s="9">
        <f>'2023-24 Salary &amp; Benefits'!G$6</f>
        <v>13464</v>
      </c>
      <c r="R435" s="157">
        <f>'2023-24 Salary &amp; Benefits'!H$6</f>
        <v>0.1797</v>
      </c>
      <c r="S435" s="157">
        <f>'2023-24 Salary &amp; Benefits'!I$6</f>
        <v>0.17330000000000001</v>
      </c>
      <c r="T435" s="9">
        <f t="shared" si="88"/>
        <v>0</v>
      </c>
      <c r="U435" s="9">
        <f t="shared" si="89"/>
        <v>0</v>
      </c>
      <c r="V435" s="9">
        <f t="shared" si="90"/>
        <v>0</v>
      </c>
      <c r="W435" s="9">
        <f t="shared" si="83"/>
        <v>0</v>
      </c>
      <c r="X435" s="22">
        <f t="shared" si="82"/>
        <v>0</v>
      </c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21" customFormat="1">
      <c r="A436" s="83" t="s">
        <v>2493</v>
      </c>
      <c r="B436" s="95" t="s">
        <v>1904</v>
      </c>
      <c r="C436" s="96">
        <v>3261</v>
      </c>
      <c r="D436" s="95" t="s">
        <v>1908</v>
      </c>
      <c r="E436" s="116" t="str">
        <f>VLOOKUP($C436,'2022-23 School Level AAFTE'!$C:$X,8,FALSE)</f>
        <v>Yes</v>
      </c>
      <c r="F436" s="103">
        <f>VLOOKUP($C436,'2022-23 School Level AAFTE'!$C:$I,7,FALSE)</f>
        <v>468.28</v>
      </c>
      <c r="G436" s="106">
        <f>IFERROR(IF(E436= "yes",VLOOKUP(C436,Summary!$B:$I,5,0),0),0)</f>
        <v>0</v>
      </c>
      <c r="H436" s="105">
        <f t="shared" si="81"/>
        <v>468.28</v>
      </c>
      <c r="I436" s="168">
        <f>VLOOKUP($A436,'2023-24 Salary &amp; Benefits'!$A:$I,3,FALSE)</f>
        <v>1</v>
      </c>
      <c r="J436" s="168">
        <f>VLOOKUP($A436,'2023-24 Salary &amp; Benefits'!$A:$I,4,FALSE)</f>
        <v>1</v>
      </c>
      <c r="K436" s="155">
        <f t="shared" si="84"/>
        <v>468.28</v>
      </c>
      <c r="L436" s="154">
        <f t="shared" si="85"/>
        <v>1.3740000000000001</v>
      </c>
      <c r="M436" s="156">
        <f>'2023-24 Salary &amp; Benefits'!$E$6</f>
        <v>72728</v>
      </c>
      <c r="N436" s="156">
        <f>'2023-24 Salary &amp; Benefits'!$F$6</f>
        <v>75419</v>
      </c>
      <c r="O436" s="9">
        <f t="shared" si="86"/>
        <v>99928.27</v>
      </c>
      <c r="P436" s="9">
        <f t="shared" si="87"/>
        <v>3697.4400000000023</v>
      </c>
      <c r="Q436" s="9">
        <f>'2023-24 Salary &amp; Benefits'!G$6</f>
        <v>13464</v>
      </c>
      <c r="R436" s="157">
        <f>'2023-24 Salary &amp; Benefits'!H$6</f>
        <v>0.1797</v>
      </c>
      <c r="S436" s="157">
        <f>'2023-24 Salary &amp; Benefits'!I$6</f>
        <v>0.17330000000000001</v>
      </c>
      <c r="T436" s="9">
        <f t="shared" si="88"/>
        <v>37097.410000000003</v>
      </c>
      <c r="U436" s="9">
        <f t="shared" si="89"/>
        <v>1727.1</v>
      </c>
      <c r="V436" s="9">
        <f t="shared" si="90"/>
        <v>299.31</v>
      </c>
      <c r="W436" s="9">
        <f t="shared" si="83"/>
        <v>2026.4099999999999</v>
      </c>
      <c r="X436" s="22">
        <f t="shared" si="82"/>
        <v>142749.53</v>
      </c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</row>
    <row r="437" spans="1:159" s="21" customFormat="1">
      <c r="A437" s="83" t="s">
        <v>2439</v>
      </c>
      <c r="B437" s="95" t="s">
        <v>1407</v>
      </c>
      <c r="C437" s="96">
        <v>4548</v>
      </c>
      <c r="D437" s="95" t="s">
        <v>1410</v>
      </c>
      <c r="E437" s="116" t="str">
        <f>VLOOKUP($C437,'2022-23 School Level AAFTE'!$C:$X,8,FALSE)</f>
        <v>No</v>
      </c>
      <c r="F437" s="103">
        <f>VLOOKUP($C437,'2022-23 School Level AAFTE'!$C:$I,7,FALSE)</f>
        <v>437.29</v>
      </c>
      <c r="G437" s="106">
        <f>IFERROR(IF(E437= "yes",VLOOKUP(C437,Summary!$B:$I,5,0),0),0)</f>
        <v>0</v>
      </c>
      <c r="H437" s="104">
        <f t="shared" si="81"/>
        <v>0</v>
      </c>
      <c r="I437" s="168">
        <f>VLOOKUP($A437,'2023-24 Salary &amp; Benefits'!$A:$I,3,FALSE)</f>
        <v>1.1200000000000001</v>
      </c>
      <c r="J437" s="168">
        <f>VLOOKUP($A437,'2023-24 Salary &amp; Benefits'!$A:$I,4,FALSE)</f>
        <v>1.1600000000000001</v>
      </c>
      <c r="K437" s="155">
        <f t="shared" si="84"/>
        <v>0</v>
      </c>
      <c r="L437" s="154">
        <f t="shared" si="85"/>
        <v>0</v>
      </c>
      <c r="M437" s="156">
        <f>'2023-24 Salary &amp; Benefits'!$E$6</f>
        <v>72728</v>
      </c>
      <c r="N437" s="156">
        <f>'2023-24 Salary &amp; Benefits'!$F$6</f>
        <v>75419</v>
      </c>
      <c r="O437" s="9">
        <f t="shared" si="86"/>
        <v>0</v>
      </c>
      <c r="P437" s="9">
        <f t="shared" si="87"/>
        <v>0</v>
      </c>
      <c r="Q437" s="9">
        <f>'2023-24 Salary &amp; Benefits'!G$6</f>
        <v>13464</v>
      </c>
      <c r="R437" s="157">
        <f>'2023-24 Salary &amp; Benefits'!H$6</f>
        <v>0.1797</v>
      </c>
      <c r="S437" s="157">
        <f>'2023-24 Salary &amp; Benefits'!I$6</f>
        <v>0.17330000000000001</v>
      </c>
      <c r="T437" s="9">
        <f t="shared" si="88"/>
        <v>0</v>
      </c>
      <c r="U437" s="9">
        <f t="shared" si="89"/>
        <v>0</v>
      </c>
      <c r="V437" s="9">
        <f t="shared" si="90"/>
        <v>0</v>
      </c>
      <c r="W437" s="9">
        <f t="shared" si="83"/>
        <v>0</v>
      </c>
      <c r="X437" s="22">
        <f t="shared" si="82"/>
        <v>0</v>
      </c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</row>
    <row r="438" spans="1:159" s="21" customFormat="1">
      <c r="A438" s="83" t="s">
        <v>2439</v>
      </c>
      <c r="B438" s="95" t="s">
        <v>1407</v>
      </c>
      <c r="C438" s="96">
        <v>3683</v>
      </c>
      <c r="D438" s="95" t="s">
        <v>1408</v>
      </c>
      <c r="E438" s="116" t="str">
        <f>VLOOKUP($C438,'2022-23 School Level AAFTE'!$C:$X,8,FALSE)</f>
        <v>No</v>
      </c>
      <c r="F438" s="103">
        <f>VLOOKUP($C438,'2022-23 School Level AAFTE'!$C:$I,7,FALSE)</f>
        <v>453.59</v>
      </c>
      <c r="G438" s="106">
        <f>IFERROR(IF(E438= "yes",VLOOKUP(C438,Summary!$B:$I,5,0),0),0)</f>
        <v>0</v>
      </c>
      <c r="H438" s="104">
        <f t="shared" si="81"/>
        <v>0</v>
      </c>
      <c r="I438" s="168">
        <f>VLOOKUP($A438,'2023-24 Salary &amp; Benefits'!$A:$I,3,FALSE)</f>
        <v>1.1200000000000001</v>
      </c>
      <c r="J438" s="168">
        <f>VLOOKUP($A438,'2023-24 Salary &amp; Benefits'!$A:$I,4,FALSE)</f>
        <v>1.1600000000000001</v>
      </c>
      <c r="K438" s="155">
        <f t="shared" si="84"/>
        <v>0</v>
      </c>
      <c r="L438" s="154">
        <f t="shared" si="85"/>
        <v>0</v>
      </c>
      <c r="M438" s="156">
        <f>'2023-24 Salary &amp; Benefits'!$E$6</f>
        <v>72728</v>
      </c>
      <c r="N438" s="156">
        <f>'2023-24 Salary &amp; Benefits'!$F$6</f>
        <v>75419</v>
      </c>
      <c r="O438" s="9">
        <f t="shared" si="86"/>
        <v>0</v>
      </c>
      <c r="P438" s="9">
        <f t="shared" si="87"/>
        <v>0</v>
      </c>
      <c r="Q438" s="9">
        <f>'2023-24 Salary &amp; Benefits'!G$6</f>
        <v>13464</v>
      </c>
      <c r="R438" s="157">
        <f>'2023-24 Salary &amp; Benefits'!H$6</f>
        <v>0.1797</v>
      </c>
      <c r="S438" s="157">
        <f>'2023-24 Salary &amp; Benefits'!I$6</f>
        <v>0.17330000000000001</v>
      </c>
      <c r="T438" s="9">
        <f t="shared" si="88"/>
        <v>0</v>
      </c>
      <c r="U438" s="9">
        <f t="shared" si="89"/>
        <v>0</v>
      </c>
      <c r="V438" s="9">
        <f t="shared" si="90"/>
        <v>0</v>
      </c>
      <c r="W438" s="9">
        <f t="shared" si="83"/>
        <v>0</v>
      </c>
      <c r="X438" s="22">
        <f t="shared" si="82"/>
        <v>0</v>
      </c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</row>
    <row r="439" spans="1:159" s="21" customFormat="1">
      <c r="A439" s="83" t="s">
        <v>2439</v>
      </c>
      <c r="B439" s="95" t="s">
        <v>1407</v>
      </c>
      <c r="C439" s="96">
        <v>4416</v>
      </c>
      <c r="D439" s="95" t="s">
        <v>1409</v>
      </c>
      <c r="E439" s="116" t="str">
        <f>VLOOKUP($C439,'2022-23 School Level AAFTE'!$C:$X,8,FALSE)</f>
        <v>No</v>
      </c>
      <c r="F439" s="103">
        <f>VLOOKUP($C439,'2022-23 School Level AAFTE'!$C:$I,7,FALSE)</f>
        <v>521.66999999999996</v>
      </c>
      <c r="G439" s="106">
        <f>IFERROR(IF(E439= "yes",VLOOKUP(C439,Summary!$B:$I,5,0),0),0)</f>
        <v>0</v>
      </c>
      <c r="H439" s="105">
        <f t="shared" si="81"/>
        <v>0</v>
      </c>
      <c r="I439" s="168">
        <f>VLOOKUP($A439,'2023-24 Salary &amp; Benefits'!$A:$I,3,FALSE)</f>
        <v>1.1200000000000001</v>
      </c>
      <c r="J439" s="168">
        <f>VLOOKUP($A439,'2023-24 Salary &amp; Benefits'!$A:$I,4,FALSE)</f>
        <v>1.1600000000000001</v>
      </c>
      <c r="K439" s="155">
        <f t="shared" si="84"/>
        <v>0</v>
      </c>
      <c r="L439" s="154">
        <f t="shared" si="85"/>
        <v>0</v>
      </c>
      <c r="M439" s="156">
        <f>'2023-24 Salary &amp; Benefits'!$E$6</f>
        <v>72728</v>
      </c>
      <c r="N439" s="156">
        <f>'2023-24 Salary &amp; Benefits'!$F$6</f>
        <v>75419</v>
      </c>
      <c r="O439" s="9">
        <f t="shared" si="86"/>
        <v>0</v>
      </c>
      <c r="P439" s="9">
        <f t="shared" si="87"/>
        <v>0</v>
      </c>
      <c r="Q439" s="9">
        <f>'2023-24 Salary &amp; Benefits'!G$6</f>
        <v>13464</v>
      </c>
      <c r="R439" s="157">
        <f>'2023-24 Salary &amp; Benefits'!H$6</f>
        <v>0.1797</v>
      </c>
      <c r="S439" s="157">
        <f>'2023-24 Salary &amp; Benefits'!I$6</f>
        <v>0.17330000000000001</v>
      </c>
      <c r="T439" s="9">
        <f t="shared" si="88"/>
        <v>0</v>
      </c>
      <c r="U439" s="9">
        <f t="shared" si="89"/>
        <v>0</v>
      </c>
      <c r="V439" s="9">
        <f t="shared" si="90"/>
        <v>0</v>
      </c>
      <c r="W439" s="9">
        <f t="shared" si="83"/>
        <v>0</v>
      </c>
      <c r="X439" s="22">
        <f t="shared" si="82"/>
        <v>0</v>
      </c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</row>
    <row r="440" spans="1:159" s="21" customFormat="1">
      <c r="A440" s="83" t="s">
        <v>2520</v>
      </c>
      <c r="B440" s="95" t="s">
        <v>2035</v>
      </c>
      <c r="C440" s="96">
        <v>2278</v>
      </c>
      <c r="D440" s="95" t="s">
        <v>2036</v>
      </c>
      <c r="E440" s="116" t="str">
        <f>VLOOKUP($C440,'2022-23 School Level AAFTE'!$C:$X,8,FALSE)</f>
        <v>Yes</v>
      </c>
      <c r="F440" s="103">
        <f>VLOOKUP($C440,'2022-23 School Level AAFTE'!$C:$I,7,FALSE)</f>
        <v>16.64</v>
      </c>
      <c r="G440" s="106">
        <f>IFERROR(IF(E440= "yes",VLOOKUP(C440,Summary!$B:$I,5,0),0),0)</f>
        <v>0</v>
      </c>
      <c r="H440" s="105">
        <f t="shared" ref="H440:H502" si="91">IF(E440= "yes", F440,0)</f>
        <v>16.64</v>
      </c>
      <c r="I440" s="168">
        <f>VLOOKUP($A440,'2023-24 Salary &amp; Benefits'!$A:$I,3,FALSE)</f>
        <v>1</v>
      </c>
      <c r="J440" s="168">
        <f>VLOOKUP($A440,'2023-24 Salary &amp; Benefits'!$A:$I,4,FALSE)</f>
        <v>1.04</v>
      </c>
      <c r="K440" s="155">
        <f t="shared" si="84"/>
        <v>16.64</v>
      </c>
      <c r="L440" s="154">
        <f t="shared" si="85"/>
        <v>4.9000000000000002E-2</v>
      </c>
      <c r="M440" s="156">
        <f>'2023-24 Salary &amp; Benefits'!$E$6</f>
        <v>72728</v>
      </c>
      <c r="N440" s="156">
        <f>'2023-24 Salary &amp; Benefits'!$F$6</f>
        <v>75419</v>
      </c>
      <c r="O440" s="9">
        <f t="shared" si="86"/>
        <v>3563.67</v>
      </c>
      <c r="P440" s="9">
        <f t="shared" si="87"/>
        <v>279.67999999999984</v>
      </c>
      <c r="Q440" s="9">
        <f>'2023-24 Salary &amp; Benefits'!G$6</f>
        <v>13464</v>
      </c>
      <c r="R440" s="157">
        <f>'2023-24 Salary &amp; Benefits'!H$6</f>
        <v>0.1797</v>
      </c>
      <c r="S440" s="157">
        <f>'2023-24 Salary &amp; Benefits'!I$6</f>
        <v>0.17330000000000001</v>
      </c>
      <c r="T440" s="9">
        <f t="shared" si="88"/>
        <v>1348.6</v>
      </c>
      <c r="U440" s="9">
        <f t="shared" si="89"/>
        <v>64.06</v>
      </c>
      <c r="V440" s="9">
        <f t="shared" si="90"/>
        <v>11.1</v>
      </c>
      <c r="W440" s="9">
        <f t="shared" si="83"/>
        <v>75.16</v>
      </c>
      <c r="X440" s="22">
        <f t="shared" ref="X440:X502" si="92">SUM(T440,O440:P440,W440)</f>
        <v>5267.1100000000006</v>
      </c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</row>
    <row r="441" spans="1:159" s="21" customFormat="1">
      <c r="A441" s="83" t="s">
        <v>2490</v>
      </c>
      <c r="B441" s="95" t="s">
        <v>1882</v>
      </c>
      <c r="C441" s="96">
        <v>1712</v>
      </c>
      <c r="D441" s="95" t="s">
        <v>1883</v>
      </c>
      <c r="E441" s="116" t="str">
        <f>VLOOKUP($C441,'2022-23 School Level AAFTE'!$C:$X,8,FALSE)</f>
        <v>No</v>
      </c>
      <c r="F441" s="103">
        <f>VLOOKUP($C441,'2022-23 School Level AAFTE'!$C:$I,7,FALSE)</f>
        <v>369.01</v>
      </c>
      <c r="G441" s="106">
        <f>IFERROR(IF(E441= "yes",VLOOKUP(C441,Summary!$B:$I,5,0),0),0)</f>
        <v>0</v>
      </c>
      <c r="H441" s="105">
        <f t="shared" si="91"/>
        <v>0</v>
      </c>
      <c r="I441" s="168">
        <f>VLOOKUP($A441,'2023-24 Salary &amp; Benefits'!$A:$I,3,FALSE)</f>
        <v>1</v>
      </c>
      <c r="J441" s="168">
        <f>VLOOKUP($A441,'2023-24 Salary &amp; Benefits'!$A:$I,4,FALSE)</f>
        <v>1.04</v>
      </c>
      <c r="K441" s="155">
        <f t="shared" si="84"/>
        <v>0</v>
      </c>
      <c r="L441" s="154">
        <f t="shared" si="85"/>
        <v>0</v>
      </c>
      <c r="M441" s="156">
        <f>'2023-24 Salary &amp; Benefits'!$E$6</f>
        <v>72728</v>
      </c>
      <c r="N441" s="156">
        <f>'2023-24 Salary &amp; Benefits'!$F$6</f>
        <v>75419</v>
      </c>
      <c r="O441" s="9">
        <f t="shared" si="86"/>
        <v>0</v>
      </c>
      <c r="P441" s="9">
        <f t="shared" si="87"/>
        <v>0</v>
      </c>
      <c r="Q441" s="9">
        <f>'2023-24 Salary &amp; Benefits'!G$6</f>
        <v>13464</v>
      </c>
      <c r="R441" s="157">
        <f>'2023-24 Salary &amp; Benefits'!H$6</f>
        <v>0.1797</v>
      </c>
      <c r="S441" s="157">
        <f>'2023-24 Salary &amp; Benefits'!I$6</f>
        <v>0.17330000000000001</v>
      </c>
      <c r="T441" s="9">
        <f t="shared" si="88"/>
        <v>0</v>
      </c>
      <c r="U441" s="9">
        <f t="shared" si="89"/>
        <v>0</v>
      </c>
      <c r="V441" s="9">
        <f t="shared" si="90"/>
        <v>0</v>
      </c>
      <c r="W441" s="9">
        <f t="shared" si="83"/>
        <v>0</v>
      </c>
      <c r="X441" s="22">
        <f t="shared" si="92"/>
        <v>0</v>
      </c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s="21" customFormat="1">
      <c r="A442" s="83" t="s">
        <v>2490</v>
      </c>
      <c r="B442" s="95" t="s">
        <v>1882</v>
      </c>
      <c r="C442" s="97">
        <v>4097</v>
      </c>
      <c r="D442" s="110" t="s">
        <v>3183</v>
      </c>
      <c r="E442" s="116" t="str">
        <f>VLOOKUP($C442,'2022-23 School Level AAFTE'!$C:$X,8,FALSE)</f>
        <v>Yes</v>
      </c>
      <c r="F442" s="103">
        <f>VLOOKUP($C442,'2022-23 School Level AAFTE'!$C:$I,7,FALSE)</f>
        <v>352.8</v>
      </c>
      <c r="G442" s="106">
        <f>IFERROR(IF(E442= "yes",VLOOKUP(C442,Summary!$B:$I,5,0),0),0)</f>
        <v>0</v>
      </c>
      <c r="H442" s="105">
        <f t="shared" si="91"/>
        <v>352.8</v>
      </c>
      <c r="I442" s="168">
        <f>VLOOKUP($A442,'2023-24 Salary &amp; Benefits'!$A:$I,3,FALSE)</f>
        <v>1</v>
      </c>
      <c r="J442" s="168">
        <f>VLOOKUP($A442,'2023-24 Salary &amp; Benefits'!$A:$I,4,FALSE)</f>
        <v>1.04</v>
      </c>
      <c r="K442" s="155">
        <f t="shared" si="84"/>
        <v>352.8</v>
      </c>
      <c r="L442" s="154">
        <f t="shared" si="85"/>
        <v>1.0349999999999999</v>
      </c>
      <c r="M442" s="156">
        <f>'2023-24 Salary &amp; Benefits'!$E$6</f>
        <v>72728</v>
      </c>
      <c r="N442" s="156">
        <f>'2023-24 Salary &amp; Benefits'!$F$6</f>
        <v>75419</v>
      </c>
      <c r="O442" s="9">
        <f t="shared" si="86"/>
        <v>75273.48</v>
      </c>
      <c r="P442" s="9">
        <f t="shared" si="87"/>
        <v>5907.5299999999988</v>
      </c>
      <c r="Q442" s="9">
        <f>'2023-24 Salary &amp; Benefits'!G$6</f>
        <v>13464</v>
      </c>
      <c r="R442" s="157">
        <f>'2023-24 Salary &amp; Benefits'!H$6</f>
        <v>0.1797</v>
      </c>
      <c r="S442" s="157">
        <f>'2023-24 Salary &amp; Benefits'!I$6</f>
        <v>0.17330000000000001</v>
      </c>
      <c r="T442" s="9">
        <f t="shared" si="88"/>
        <v>28485.66</v>
      </c>
      <c r="U442" s="9">
        <f t="shared" si="89"/>
        <v>1353.02</v>
      </c>
      <c r="V442" s="9">
        <f t="shared" si="90"/>
        <v>234.48</v>
      </c>
      <c r="W442" s="9">
        <f t="shared" si="83"/>
        <v>1587.5</v>
      </c>
      <c r="X442" s="22">
        <f t="shared" si="92"/>
        <v>111254.17</v>
      </c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s="21" customFormat="1">
      <c r="A443" s="83" t="s">
        <v>2490</v>
      </c>
      <c r="B443" s="95" t="s">
        <v>1882</v>
      </c>
      <c r="C443" s="96">
        <v>3360</v>
      </c>
      <c r="D443" s="95" t="s">
        <v>1887</v>
      </c>
      <c r="E443" s="116" t="str">
        <f>VLOOKUP($C443,'2022-23 School Level AAFTE'!$C:$X,8,FALSE)</f>
        <v>Yes</v>
      </c>
      <c r="F443" s="103">
        <f>VLOOKUP($C443,'2022-23 School Level AAFTE'!$C:$I,7,FALSE)</f>
        <v>921.18</v>
      </c>
      <c r="G443" s="106">
        <f>IFERROR(IF(E443= "yes",VLOOKUP(C443,Summary!$B:$I,5,0),0),0)</f>
        <v>0</v>
      </c>
      <c r="H443" s="105">
        <f t="shared" si="91"/>
        <v>921.18</v>
      </c>
      <c r="I443" s="168">
        <f>VLOOKUP($A443,'2023-24 Salary &amp; Benefits'!$A:$I,3,FALSE)</f>
        <v>1</v>
      </c>
      <c r="J443" s="168">
        <f>VLOOKUP($A443,'2023-24 Salary &amp; Benefits'!$A:$I,4,FALSE)</f>
        <v>1.04</v>
      </c>
      <c r="K443" s="155">
        <f t="shared" si="84"/>
        <v>921.18</v>
      </c>
      <c r="L443" s="154">
        <f t="shared" si="85"/>
        <v>2.702</v>
      </c>
      <c r="M443" s="156">
        <f>'2023-24 Salary &amp; Benefits'!$E$6</f>
        <v>72728</v>
      </c>
      <c r="N443" s="156">
        <f>'2023-24 Salary &amp; Benefits'!$F$6</f>
        <v>75419</v>
      </c>
      <c r="O443" s="9">
        <f t="shared" si="86"/>
        <v>196511.06</v>
      </c>
      <c r="P443" s="9">
        <f t="shared" si="87"/>
        <v>15422.360000000015</v>
      </c>
      <c r="Q443" s="9">
        <f>'2023-24 Salary &amp; Benefits'!G$6</f>
        <v>13464</v>
      </c>
      <c r="R443" s="157">
        <f>'2023-24 Salary &amp; Benefits'!H$6</f>
        <v>0.1797</v>
      </c>
      <c r="S443" s="157">
        <f>'2023-24 Salary &amp; Benefits'!I$6</f>
        <v>0.17330000000000001</v>
      </c>
      <c r="T443" s="9">
        <f t="shared" si="88"/>
        <v>74365.460000000006</v>
      </c>
      <c r="U443" s="9">
        <f t="shared" si="89"/>
        <v>3532.22</v>
      </c>
      <c r="V443" s="9">
        <f t="shared" si="90"/>
        <v>612.13</v>
      </c>
      <c r="W443" s="9">
        <f t="shared" si="83"/>
        <v>4144.3499999999995</v>
      </c>
      <c r="X443" s="22">
        <f t="shared" si="92"/>
        <v>290443.23</v>
      </c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s="21" customFormat="1">
      <c r="A444" s="83" t="s">
        <v>2490</v>
      </c>
      <c r="B444" s="95" t="s">
        <v>1882</v>
      </c>
      <c r="C444" s="96">
        <v>5346</v>
      </c>
      <c r="D444" s="95" t="s">
        <v>1888</v>
      </c>
      <c r="E444" s="116" t="str">
        <f>VLOOKUP($C444,'2022-23 School Level AAFTE'!$C:$X,8,FALSE)</f>
        <v>Yes</v>
      </c>
      <c r="F444" s="103">
        <f>VLOOKUP($C444,'2022-23 School Level AAFTE'!$C:$I,7,FALSE)</f>
        <v>429.21</v>
      </c>
      <c r="G444" s="106">
        <f>IFERROR(IF(E444= "yes",VLOOKUP(C444,Summary!$B:$I,5,0),0),0)</f>
        <v>0</v>
      </c>
      <c r="H444" s="104">
        <f t="shared" si="91"/>
        <v>429.21</v>
      </c>
      <c r="I444" s="168">
        <f>VLOOKUP($A444,'2023-24 Salary &amp; Benefits'!$A:$I,3,FALSE)</f>
        <v>1</v>
      </c>
      <c r="J444" s="168">
        <f>VLOOKUP($A444,'2023-24 Salary &amp; Benefits'!$A:$I,4,FALSE)</f>
        <v>1.04</v>
      </c>
      <c r="K444" s="155">
        <f t="shared" si="84"/>
        <v>429.21</v>
      </c>
      <c r="L444" s="154">
        <f t="shared" si="85"/>
        <v>1.2589999999999999</v>
      </c>
      <c r="M444" s="156">
        <f>'2023-24 Salary &amp; Benefits'!$E$6</f>
        <v>72728</v>
      </c>
      <c r="N444" s="156">
        <f>'2023-24 Salary &amp; Benefits'!$F$6</f>
        <v>75419</v>
      </c>
      <c r="O444" s="9">
        <f t="shared" si="86"/>
        <v>91564.55</v>
      </c>
      <c r="P444" s="9">
        <f t="shared" si="87"/>
        <v>7186.0699999999924</v>
      </c>
      <c r="Q444" s="9">
        <f>'2023-24 Salary &amp; Benefits'!G$6</f>
        <v>13464</v>
      </c>
      <c r="R444" s="157">
        <f>'2023-24 Salary &amp; Benefits'!H$6</f>
        <v>0.1797</v>
      </c>
      <c r="S444" s="157">
        <f>'2023-24 Salary &amp; Benefits'!I$6</f>
        <v>0.17330000000000001</v>
      </c>
      <c r="T444" s="9">
        <f t="shared" si="88"/>
        <v>34650.67</v>
      </c>
      <c r="U444" s="9">
        <f t="shared" si="89"/>
        <v>1645.84</v>
      </c>
      <c r="V444" s="9">
        <f t="shared" si="90"/>
        <v>285.22000000000003</v>
      </c>
      <c r="W444" s="9">
        <f t="shared" si="83"/>
        <v>1931.06</v>
      </c>
      <c r="X444" s="22">
        <f t="shared" si="92"/>
        <v>135332.34999999998</v>
      </c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s="21" customFormat="1">
      <c r="A445" s="83" t="s">
        <v>2490</v>
      </c>
      <c r="B445" s="95" t="s">
        <v>1882</v>
      </c>
      <c r="C445" s="96">
        <v>5432</v>
      </c>
      <c r="D445" s="95" t="s">
        <v>1889</v>
      </c>
      <c r="E445" s="116" t="str">
        <f>VLOOKUP($C445,'2022-23 School Level AAFTE'!$C:$X,8,FALSE)</f>
        <v>Yes</v>
      </c>
      <c r="F445" s="103">
        <f>VLOOKUP($C445,'2022-23 School Level AAFTE'!$C:$I,7,FALSE)</f>
        <v>56.86</v>
      </c>
      <c r="G445" s="106">
        <f>IFERROR(IF(E445= "yes",VLOOKUP(C445,Summary!$B:$I,5,0),0),0)</f>
        <v>0</v>
      </c>
      <c r="H445" s="104">
        <f t="shared" si="91"/>
        <v>56.86</v>
      </c>
      <c r="I445" s="168">
        <f>VLOOKUP($A445,'2023-24 Salary &amp; Benefits'!$A:$I,3,FALSE)</f>
        <v>1</v>
      </c>
      <c r="J445" s="168">
        <f>VLOOKUP($A445,'2023-24 Salary &amp; Benefits'!$A:$I,4,FALSE)</f>
        <v>1.04</v>
      </c>
      <c r="K445" s="155">
        <f t="shared" si="84"/>
        <v>56.86</v>
      </c>
      <c r="L445" s="154">
        <f t="shared" si="85"/>
        <v>0.16700000000000001</v>
      </c>
      <c r="M445" s="156">
        <f>'2023-24 Salary &amp; Benefits'!$E$6</f>
        <v>72728</v>
      </c>
      <c r="N445" s="156">
        <f>'2023-24 Salary &amp; Benefits'!$F$6</f>
        <v>75419</v>
      </c>
      <c r="O445" s="9">
        <f t="shared" si="86"/>
        <v>12145.58</v>
      </c>
      <c r="P445" s="9">
        <f t="shared" si="87"/>
        <v>953.19000000000051</v>
      </c>
      <c r="Q445" s="9">
        <f>'2023-24 Salary &amp; Benefits'!G$6</f>
        <v>13464</v>
      </c>
      <c r="R445" s="157">
        <f>'2023-24 Salary &amp; Benefits'!H$6</f>
        <v>0.1797</v>
      </c>
      <c r="S445" s="157">
        <f>'2023-24 Salary &amp; Benefits'!I$6</f>
        <v>0.17330000000000001</v>
      </c>
      <c r="T445" s="9">
        <f t="shared" si="88"/>
        <v>4596.24</v>
      </c>
      <c r="U445" s="9">
        <f t="shared" si="89"/>
        <v>218.31</v>
      </c>
      <c r="V445" s="9">
        <f t="shared" si="90"/>
        <v>37.83</v>
      </c>
      <c r="W445" s="9">
        <f t="shared" si="83"/>
        <v>256.14</v>
      </c>
      <c r="X445" s="22">
        <f t="shared" si="92"/>
        <v>17951.150000000001</v>
      </c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s="21" customFormat="1">
      <c r="A446" s="83" t="s">
        <v>2490</v>
      </c>
      <c r="B446" s="95" t="s">
        <v>1882</v>
      </c>
      <c r="C446" s="96">
        <v>5433</v>
      </c>
      <c r="D446" s="95" t="s">
        <v>1890</v>
      </c>
      <c r="E446" s="116" t="str">
        <f>VLOOKUP($C446,'2022-23 School Level AAFTE'!$C:$X,8,FALSE)</f>
        <v>No</v>
      </c>
      <c r="F446" s="103">
        <f>VLOOKUP($C446,'2022-23 School Level AAFTE'!$C:$I,7,FALSE)</f>
        <v>180.27</v>
      </c>
      <c r="G446" s="106">
        <f>IFERROR(IF(E446= "yes",VLOOKUP(C446,Summary!$B:$I,5,0),0),0)</f>
        <v>0</v>
      </c>
      <c r="H446" s="104">
        <f t="shared" si="91"/>
        <v>0</v>
      </c>
      <c r="I446" s="168">
        <f>VLOOKUP($A446,'2023-24 Salary &amp; Benefits'!$A:$I,3,FALSE)</f>
        <v>1</v>
      </c>
      <c r="J446" s="168">
        <f>VLOOKUP($A446,'2023-24 Salary &amp; Benefits'!$A:$I,4,FALSE)</f>
        <v>1.04</v>
      </c>
      <c r="K446" s="155">
        <f t="shared" si="84"/>
        <v>0</v>
      </c>
      <c r="L446" s="154">
        <f t="shared" si="85"/>
        <v>0</v>
      </c>
      <c r="M446" s="156">
        <f>'2023-24 Salary &amp; Benefits'!$E$6</f>
        <v>72728</v>
      </c>
      <c r="N446" s="156">
        <f>'2023-24 Salary &amp; Benefits'!$F$6</f>
        <v>75419</v>
      </c>
      <c r="O446" s="9">
        <f t="shared" si="86"/>
        <v>0</v>
      </c>
      <c r="P446" s="9">
        <f t="shared" si="87"/>
        <v>0</v>
      </c>
      <c r="Q446" s="9">
        <f>'2023-24 Salary &amp; Benefits'!G$6</f>
        <v>13464</v>
      </c>
      <c r="R446" s="157">
        <f>'2023-24 Salary &amp; Benefits'!H$6</f>
        <v>0.1797</v>
      </c>
      <c r="S446" s="157">
        <f>'2023-24 Salary &amp; Benefits'!I$6</f>
        <v>0.17330000000000001</v>
      </c>
      <c r="T446" s="9">
        <f t="shared" si="88"/>
        <v>0</v>
      </c>
      <c r="U446" s="9">
        <f t="shared" si="89"/>
        <v>0</v>
      </c>
      <c r="V446" s="9">
        <f t="shared" si="90"/>
        <v>0</v>
      </c>
      <c r="W446" s="9">
        <f t="shared" si="83"/>
        <v>0</v>
      </c>
      <c r="X446" s="22">
        <f t="shared" si="92"/>
        <v>0</v>
      </c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s="21" customFormat="1">
      <c r="A447" s="83" t="s">
        <v>2490</v>
      </c>
      <c r="B447" s="95" t="s">
        <v>1882</v>
      </c>
      <c r="C447" s="96">
        <v>2955</v>
      </c>
      <c r="D447" s="95" t="s">
        <v>1885</v>
      </c>
      <c r="E447" s="116" t="str">
        <f>VLOOKUP($C447,'2022-23 School Level AAFTE'!$C:$X,8,FALSE)</f>
        <v>Yes</v>
      </c>
      <c r="F447" s="103">
        <f>VLOOKUP($C447,'2022-23 School Level AAFTE'!$C:$I,7,FALSE)</f>
        <v>343.25</v>
      </c>
      <c r="G447" s="106">
        <f>IFERROR(IF(E447= "yes",VLOOKUP(C447,Summary!$B:$I,5,0),0),0)</f>
        <v>0</v>
      </c>
      <c r="H447" s="104">
        <f t="shared" si="91"/>
        <v>343.25</v>
      </c>
      <c r="I447" s="168">
        <f>VLOOKUP($A447,'2023-24 Salary &amp; Benefits'!$A:$I,3,FALSE)</f>
        <v>1</v>
      </c>
      <c r="J447" s="168">
        <f>VLOOKUP($A447,'2023-24 Salary &amp; Benefits'!$A:$I,4,FALSE)</f>
        <v>1.04</v>
      </c>
      <c r="K447" s="155">
        <f t="shared" si="84"/>
        <v>343.25</v>
      </c>
      <c r="L447" s="154">
        <f t="shared" si="85"/>
        <v>1.0069999999999999</v>
      </c>
      <c r="M447" s="156">
        <f>'2023-24 Salary &amp; Benefits'!$E$6</f>
        <v>72728</v>
      </c>
      <c r="N447" s="156">
        <f>'2023-24 Salary &amp; Benefits'!$F$6</f>
        <v>75419</v>
      </c>
      <c r="O447" s="9">
        <f t="shared" si="86"/>
        <v>73237.100000000006</v>
      </c>
      <c r="P447" s="9">
        <f t="shared" si="87"/>
        <v>5747.7099999999919</v>
      </c>
      <c r="Q447" s="9">
        <f>'2023-24 Salary &amp; Benefits'!G$6</f>
        <v>13464</v>
      </c>
      <c r="R447" s="157">
        <f>'2023-24 Salary &amp; Benefits'!H$6</f>
        <v>0.1797</v>
      </c>
      <c r="S447" s="157">
        <f>'2023-24 Salary &amp; Benefits'!I$6</f>
        <v>0.17330000000000001</v>
      </c>
      <c r="T447" s="9">
        <f t="shared" si="88"/>
        <v>27715.03</v>
      </c>
      <c r="U447" s="9">
        <f t="shared" si="89"/>
        <v>1316.41</v>
      </c>
      <c r="V447" s="9">
        <f t="shared" si="90"/>
        <v>228.13</v>
      </c>
      <c r="W447" s="9">
        <f t="shared" si="83"/>
        <v>1544.54</v>
      </c>
      <c r="X447" s="22">
        <f t="shared" si="92"/>
        <v>108244.37999999999</v>
      </c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s="21" customFormat="1">
      <c r="A448" s="83" t="s">
        <v>2490</v>
      </c>
      <c r="B448" s="95" t="s">
        <v>1882</v>
      </c>
      <c r="C448" s="96">
        <v>2653</v>
      </c>
      <c r="D448" s="95" t="s">
        <v>1884</v>
      </c>
      <c r="E448" s="116" t="str">
        <f>VLOOKUP($C448,'2022-23 School Level AAFTE'!$C:$X,8,FALSE)</f>
        <v>Yes</v>
      </c>
      <c r="F448" s="103">
        <f>VLOOKUP($C448,'2022-23 School Level AAFTE'!$C:$I,7,FALSE)</f>
        <v>425.06</v>
      </c>
      <c r="G448" s="106">
        <f>IFERROR(IF(E448= "yes",VLOOKUP(C448,Summary!$B:$I,5,0),0),0)</f>
        <v>0</v>
      </c>
      <c r="H448" s="104">
        <f t="shared" si="91"/>
        <v>425.06</v>
      </c>
      <c r="I448" s="168">
        <f>VLOOKUP($A448,'2023-24 Salary &amp; Benefits'!$A:$I,3,FALSE)</f>
        <v>1</v>
      </c>
      <c r="J448" s="168">
        <f>VLOOKUP($A448,'2023-24 Salary &amp; Benefits'!$A:$I,4,FALSE)</f>
        <v>1.04</v>
      </c>
      <c r="K448" s="155">
        <f t="shared" si="84"/>
        <v>425.06</v>
      </c>
      <c r="L448" s="154">
        <f t="shared" si="85"/>
        <v>1.2470000000000001</v>
      </c>
      <c r="M448" s="156">
        <f>'2023-24 Salary &amp; Benefits'!$E$6</f>
        <v>72728</v>
      </c>
      <c r="N448" s="156">
        <f>'2023-24 Salary &amp; Benefits'!$F$6</f>
        <v>75419</v>
      </c>
      <c r="O448" s="9">
        <f t="shared" si="86"/>
        <v>90691.82</v>
      </c>
      <c r="P448" s="9">
        <f t="shared" si="87"/>
        <v>7117.5699999999924</v>
      </c>
      <c r="Q448" s="9">
        <f>'2023-24 Salary &amp; Benefits'!G$6</f>
        <v>13464</v>
      </c>
      <c r="R448" s="157">
        <f>'2023-24 Salary &amp; Benefits'!H$6</f>
        <v>0.1797</v>
      </c>
      <c r="S448" s="157">
        <f>'2023-24 Salary &amp; Benefits'!I$6</f>
        <v>0.17330000000000001</v>
      </c>
      <c r="T448" s="9">
        <f t="shared" si="88"/>
        <v>34320.400000000001</v>
      </c>
      <c r="U448" s="9">
        <f t="shared" si="89"/>
        <v>1630.16</v>
      </c>
      <c r="V448" s="9">
        <f t="shared" si="90"/>
        <v>282.51</v>
      </c>
      <c r="W448" s="9">
        <f t="shared" si="83"/>
        <v>1912.67</v>
      </c>
      <c r="X448" s="22">
        <f t="shared" si="92"/>
        <v>134042.46</v>
      </c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s="21" customFormat="1">
      <c r="A449" s="83" t="s">
        <v>2490</v>
      </c>
      <c r="B449" s="95" t="s">
        <v>1882</v>
      </c>
      <c r="C449" s="96">
        <v>3128</v>
      </c>
      <c r="D449" s="95" t="s">
        <v>1886</v>
      </c>
      <c r="E449" s="116" t="str">
        <f>VLOOKUP($C449,'2022-23 School Level AAFTE'!$C:$X,8,FALSE)</f>
        <v>Yes</v>
      </c>
      <c r="F449" s="103">
        <f>VLOOKUP($C449,'2022-23 School Level AAFTE'!$C:$I,7,FALSE)</f>
        <v>381.69</v>
      </c>
      <c r="G449" s="106">
        <f>IFERROR(IF(E449= "yes",VLOOKUP(C449,Summary!$B:$I,5,0),0),0)</f>
        <v>0</v>
      </c>
      <c r="H449" s="104">
        <f t="shared" si="91"/>
        <v>381.69</v>
      </c>
      <c r="I449" s="168">
        <f>VLOOKUP($A449,'2023-24 Salary &amp; Benefits'!$A:$I,3,FALSE)</f>
        <v>1</v>
      </c>
      <c r="J449" s="168">
        <f>VLOOKUP($A449,'2023-24 Salary &amp; Benefits'!$A:$I,4,FALSE)</f>
        <v>1.04</v>
      </c>
      <c r="K449" s="155">
        <f t="shared" si="84"/>
        <v>381.69</v>
      </c>
      <c r="L449" s="154">
        <f t="shared" si="85"/>
        <v>1.1200000000000001</v>
      </c>
      <c r="M449" s="156">
        <f>'2023-24 Salary &amp; Benefits'!$E$6</f>
        <v>72728</v>
      </c>
      <c r="N449" s="156">
        <f>'2023-24 Salary &amp; Benefits'!$F$6</f>
        <v>75419</v>
      </c>
      <c r="O449" s="9">
        <f t="shared" si="86"/>
        <v>81455.360000000001</v>
      </c>
      <c r="P449" s="9">
        <f t="shared" si="87"/>
        <v>6392.6900000000023</v>
      </c>
      <c r="Q449" s="9">
        <f>'2023-24 Salary &amp; Benefits'!G$6</f>
        <v>13464</v>
      </c>
      <c r="R449" s="157">
        <f>'2023-24 Salary &amp; Benefits'!H$6</f>
        <v>0.1797</v>
      </c>
      <c r="S449" s="157">
        <f>'2023-24 Salary &amp; Benefits'!I$6</f>
        <v>0.17330000000000001</v>
      </c>
      <c r="T449" s="9">
        <f t="shared" si="88"/>
        <v>30825.06</v>
      </c>
      <c r="U449" s="9">
        <f t="shared" si="89"/>
        <v>1464.13</v>
      </c>
      <c r="V449" s="9">
        <f t="shared" si="90"/>
        <v>253.73</v>
      </c>
      <c r="W449" s="9">
        <f t="shared" si="83"/>
        <v>1717.8600000000001</v>
      </c>
      <c r="X449" s="22">
        <f t="shared" si="92"/>
        <v>120390.97</v>
      </c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s="21" customFormat="1">
      <c r="A450" s="83" t="s">
        <v>2551</v>
      </c>
      <c r="B450" s="95" t="s">
        <v>2185</v>
      </c>
      <c r="C450" s="96">
        <v>4055</v>
      </c>
      <c r="D450" s="95" t="s">
        <v>2188</v>
      </c>
      <c r="E450" s="116" t="str">
        <f>VLOOKUP($C450,'2022-23 School Level AAFTE'!$C:$X,8,FALSE)</f>
        <v>Yes</v>
      </c>
      <c r="F450" s="103">
        <f>VLOOKUP($C450,'2022-23 School Level AAFTE'!$C:$I,7,FALSE)</f>
        <v>800.95</v>
      </c>
      <c r="G450" s="106">
        <f>IFERROR(IF(E450= "yes",VLOOKUP(C450,Summary!$B:$I,5,0),0),0)</f>
        <v>0</v>
      </c>
      <c r="H450" s="104">
        <f t="shared" si="91"/>
        <v>800.95</v>
      </c>
      <c r="I450" s="168">
        <f>VLOOKUP($A450,'2023-24 Salary &amp; Benefits'!$A:$I,3,FALSE)</f>
        <v>1</v>
      </c>
      <c r="J450" s="168">
        <f>VLOOKUP($A450,'2023-24 Salary &amp; Benefits'!$A:$I,4,FALSE)</f>
        <v>1</v>
      </c>
      <c r="K450" s="155">
        <f t="shared" si="84"/>
        <v>800.95</v>
      </c>
      <c r="L450" s="154">
        <f t="shared" si="85"/>
        <v>2.3490000000000002</v>
      </c>
      <c r="M450" s="156">
        <f>'2023-24 Salary &amp; Benefits'!$E$6</f>
        <v>72728</v>
      </c>
      <c r="N450" s="156">
        <f>'2023-24 Salary &amp; Benefits'!$F$6</f>
        <v>75419</v>
      </c>
      <c r="O450" s="9">
        <f t="shared" si="86"/>
        <v>170838.07</v>
      </c>
      <c r="P450" s="9">
        <f t="shared" si="87"/>
        <v>6321.1600000000035</v>
      </c>
      <c r="Q450" s="9">
        <f>'2023-24 Salary &amp; Benefits'!G$6</f>
        <v>13464</v>
      </c>
      <c r="R450" s="157">
        <f>'2023-24 Salary &amp; Benefits'!H$6</f>
        <v>0.1797</v>
      </c>
      <c r="S450" s="157">
        <f>'2023-24 Salary &amp; Benefits'!I$6</f>
        <v>0.17330000000000001</v>
      </c>
      <c r="T450" s="9">
        <f t="shared" si="88"/>
        <v>63421.99</v>
      </c>
      <c r="U450" s="9">
        <f t="shared" si="89"/>
        <v>2952.65</v>
      </c>
      <c r="V450" s="9">
        <f t="shared" si="90"/>
        <v>511.69</v>
      </c>
      <c r="W450" s="9">
        <f t="shared" si="83"/>
        <v>3464.34</v>
      </c>
      <c r="X450" s="22">
        <f t="shared" si="92"/>
        <v>244045.56</v>
      </c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s="21" customFormat="1">
      <c r="A451" s="83" t="s">
        <v>2551</v>
      </c>
      <c r="B451" s="95" t="s">
        <v>2185</v>
      </c>
      <c r="C451" s="96">
        <v>4487</v>
      </c>
      <c r="D451" s="95" t="s">
        <v>2189</v>
      </c>
      <c r="E451" s="116" t="str">
        <f>VLOOKUP($C451,'2022-23 School Level AAFTE'!$C:$X,8,FALSE)</f>
        <v>Yes</v>
      </c>
      <c r="F451" s="103">
        <f>VLOOKUP($C451,'2022-23 School Level AAFTE'!$C:$I,7,FALSE)</f>
        <v>523.26</v>
      </c>
      <c r="G451" s="106">
        <f>IFERROR(IF(E451= "yes",VLOOKUP(C451,Summary!$B:$I,5,0),0),0)</f>
        <v>0</v>
      </c>
      <c r="H451" s="104">
        <f t="shared" si="91"/>
        <v>523.26</v>
      </c>
      <c r="I451" s="168">
        <f>VLOOKUP($A451,'2023-24 Salary &amp; Benefits'!$A:$I,3,FALSE)</f>
        <v>1</v>
      </c>
      <c r="J451" s="168">
        <f>VLOOKUP($A451,'2023-24 Salary &amp; Benefits'!$A:$I,4,FALSE)</f>
        <v>1</v>
      </c>
      <c r="K451" s="155">
        <f t="shared" si="84"/>
        <v>523.26</v>
      </c>
      <c r="L451" s="154">
        <f t="shared" si="85"/>
        <v>1.5349999999999999</v>
      </c>
      <c r="M451" s="156">
        <f>'2023-24 Salary &amp; Benefits'!$E$6</f>
        <v>72728</v>
      </c>
      <c r="N451" s="156">
        <f>'2023-24 Salary &amp; Benefits'!$F$6</f>
        <v>75419</v>
      </c>
      <c r="O451" s="9">
        <f t="shared" si="86"/>
        <v>111637.48</v>
      </c>
      <c r="P451" s="9">
        <f t="shared" si="87"/>
        <v>4130.6900000000023</v>
      </c>
      <c r="Q451" s="9">
        <f>'2023-24 Salary &amp; Benefits'!G$6</f>
        <v>13464</v>
      </c>
      <c r="R451" s="157">
        <f>'2023-24 Salary &amp; Benefits'!H$6</f>
        <v>0.1797</v>
      </c>
      <c r="S451" s="157">
        <f>'2023-24 Salary &amp; Benefits'!I$6</f>
        <v>0.17330000000000001</v>
      </c>
      <c r="T451" s="9">
        <f t="shared" si="88"/>
        <v>41444.339999999997</v>
      </c>
      <c r="U451" s="9">
        <f t="shared" si="89"/>
        <v>1929.47</v>
      </c>
      <c r="V451" s="9">
        <f t="shared" si="90"/>
        <v>334.38</v>
      </c>
      <c r="W451" s="9">
        <f t="shared" si="83"/>
        <v>2263.85</v>
      </c>
      <c r="X451" s="22">
        <f t="shared" si="92"/>
        <v>159476.36000000002</v>
      </c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s="21" customFormat="1">
      <c r="A452" s="83" t="s">
        <v>2551</v>
      </c>
      <c r="B452" s="95" t="s">
        <v>2185</v>
      </c>
      <c r="C452" s="96">
        <v>2344</v>
      </c>
      <c r="D452" s="95" t="s">
        <v>1887</v>
      </c>
      <c r="E452" s="116" t="str">
        <f>VLOOKUP($C452,'2022-23 School Level AAFTE'!$C:$X,8,FALSE)</f>
        <v>Yes</v>
      </c>
      <c r="F452" s="103">
        <f>VLOOKUP($C452,'2022-23 School Level AAFTE'!$C:$I,7,FALSE)</f>
        <v>1041.08</v>
      </c>
      <c r="G452" s="106">
        <f>IFERROR(IF(E452= "yes",VLOOKUP(C452,Summary!$B:$I,5,0),0),0)</f>
        <v>0</v>
      </c>
      <c r="H452" s="104">
        <f t="shared" si="91"/>
        <v>1041.08</v>
      </c>
      <c r="I452" s="168">
        <f>VLOOKUP($A452,'2023-24 Salary &amp; Benefits'!$A:$I,3,FALSE)</f>
        <v>1</v>
      </c>
      <c r="J452" s="168">
        <f>VLOOKUP($A452,'2023-24 Salary &amp; Benefits'!$A:$I,4,FALSE)</f>
        <v>1</v>
      </c>
      <c r="K452" s="155">
        <f t="shared" si="84"/>
        <v>1041.08</v>
      </c>
      <c r="L452" s="154">
        <f t="shared" si="85"/>
        <v>3.0539999999999998</v>
      </c>
      <c r="M452" s="156">
        <f>'2023-24 Salary &amp; Benefits'!$E$6</f>
        <v>72728</v>
      </c>
      <c r="N452" s="156">
        <f>'2023-24 Salary &amp; Benefits'!$F$6</f>
        <v>75419</v>
      </c>
      <c r="O452" s="9">
        <f t="shared" si="86"/>
        <v>222111.31</v>
      </c>
      <c r="P452" s="9">
        <f t="shared" si="87"/>
        <v>8218.320000000007</v>
      </c>
      <c r="Q452" s="9">
        <f>'2023-24 Salary &amp; Benefits'!G$6</f>
        <v>13464</v>
      </c>
      <c r="R452" s="157">
        <f>'2023-24 Salary &amp; Benefits'!H$6</f>
        <v>0.1797</v>
      </c>
      <c r="S452" s="157">
        <f>'2023-24 Salary &amp; Benefits'!I$6</f>
        <v>0.17330000000000001</v>
      </c>
      <c r="T452" s="9">
        <f t="shared" si="88"/>
        <v>82456.69</v>
      </c>
      <c r="U452" s="9">
        <f t="shared" si="89"/>
        <v>3838.83</v>
      </c>
      <c r="V452" s="9">
        <f t="shared" si="90"/>
        <v>665.27</v>
      </c>
      <c r="W452" s="9">
        <f t="shared" si="83"/>
        <v>4504.1000000000004</v>
      </c>
      <c r="X452" s="22">
        <f t="shared" si="92"/>
        <v>317290.42</v>
      </c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s="21" customFormat="1">
      <c r="A453" s="83" t="s">
        <v>2551</v>
      </c>
      <c r="B453" s="95" t="s">
        <v>2185</v>
      </c>
      <c r="C453" s="96">
        <v>2530</v>
      </c>
      <c r="D453" s="95" t="s">
        <v>2186</v>
      </c>
      <c r="E453" s="116" t="str">
        <f>VLOOKUP($C453,'2022-23 School Level AAFTE'!$C:$X,8,FALSE)</f>
        <v>Yes</v>
      </c>
      <c r="F453" s="103">
        <f>VLOOKUP($C453,'2022-23 School Level AAFTE'!$C:$I,7,FALSE)</f>
        <v>496.79</v>
      </c>
      <c r="G453" s="106">
        <f>IFERROR(IF(E453= "yes",VLOOKUP(C453,Summary!$B:$I,5,0),0),0)</f>
        <v>0</v>
      </c>
      <c r="H453" s="104">
        <f t="shared" si="91"/>
        <v>496.79</v>
      </c>
      <c r="I453" s="168">
        <f>VLOOKUP($A453,'2023-24 Salary &amp; Benefits'!$A:$I,3,FALSE)</f>
        <v>1</v>
      </c>
      <c r="J453" s="168">
        <f>VLOOKUP($A453,'2023-24 Salary &amp; Benefits'!$A:$I,4,FALSE)</f>
        <v>1</v>
      </c>
      <c r="K453" s="155">
        <f t="shared" si="84"/>
        <v>496.79</v>
      </c>
      <c r="L453" s="154">
        <f t="shared" si="85"/>
        <v>1.4570000000000001</v>
      </c>
      <c r="M453" s="156">
        <f>'2023-24 Salary &amp; Benefits'!$E$6</f>
        <v>72728</v>
      </c>
      <c r="N453" s="156">
        <f>'2023-24 Salary &amp; Benefits'!$F$6</f>
        <v>75419</v>
      </c>
      <c r="O453" s="9">
        <f t="shared" si="86"/>
        <v>105964.7</v>
      </c>
      <c r="P453" s="9">
        <f t="shared" si="87"/>
        <v>3920.7799999999988</v>
      </c>
      <c r="Q453" s="9">
        <f>'2023-24 Salary &amp; Benefits'!G$6</f>
        <v>13464</v>
      </c>
      <c r="R453" s="157">
        <f>'2023-24 Salary &amp; Benefits'!H$6</f>
        <v>0.1797</v>
      </c>
      <c r="S453" s="157">
        <f>'2023-24 Salary &amp; Benefits'!I$6</f>
        <v>0.17330000000000001</v>
      </c>
      <c r="T453" s="9">
        <f t="shared" si="88"/>
        <v>39338.379999999997</v>
      </c>
      <c r="U453" s="9">
        <f t="shared" si="89"/>
        <v>1831.42</v>
      </c>
      <c r="V453" s="9">
        <f t="shared" si="90"/>
        <v>317.39</v>
      </c>
      <c r="W453" s="9">
        <f t="shared" si="83"/>
        <v>2148.81</v>
      </c>
      <c r="X453" s="22">
        <f t="shared" si="92"/>
        <v>151372.66999999998</v>
      </c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s="21" customFormat="1">
      <c r="A454" s="83" t="s">
        <v>2551</v>
      </c>
      <c r="B454" s="95" t="s">
        <v>2185</v>
      </c>
      <c r="C454" s="96">
        <v>2821</v>
      </c>
      <c r="D454" s="95" t="s">
        <v>2187</v>
      </c>
      <c r="E454" s="116" t="str">
        <f>VLOOKUP($C454,'2022-23 School Level AAFTE'!$C:$X,8,FALSE)</f>
        <v>Yes</v>
      </c>
      <c r="F454" s="103">
        <f>VLOOKUP($C454,'2022-23 School Level AAFTE'!$C:$I,7,FALSE)</f>
        <v>491.18</v>
      </c>
      <c r="G454" s="106">
        <f>IFERROR(IF(E454= "yes",VLOOKUP(C454,Summary!$B:$I,5,0),0),0)</f>
        <v>0</v>
      </c>
      <c r="H454" s="104">
        <f t="shared" si="91"/>
        <v>491.18</v>
      </c>
      <c r="I454" s="168">
        <f>VLOOKUP($A454,'2023-24 Salary &amp; Benefits'!$A:$I,3,FALSE)</f>
        <v>1</v>
      </c>
      <c r="J454" s="168">
        <f>VLOOKUP($A454,'2023-24 Salary &amp; Benefits'!$A:$I,4,FALSE)</f>
        <v>1</v>
      </c>
      <c r="K454" s="155">
        <f t="shared" si="84"/>
        <v>491.18</v>
      </c>
      <c r="L454" s="154">
        <f t="shared" si="85"/>
        <v>1.4410000000000001</v>
      </c>
      <c r="M454" s="156">
        <f>'2023-24 Salary &amp; Benefits'!$E$6</f>
        <v>72728</v>
      </c>
      <c r="N454" s="156">
        <f>'2023-24 Salary &amp; Benefits'!$F$6</f>
        <v>75419</v>
      </c>
      <c r="O454" s="9">
        <f t="shared" si="86"/>
        <v>104801.05</v>
      </c>
      <c r="P454" s="9">
        <f t="shared" si="87"/>
        <v>3877.7299999999959</v>
      </c>
      <c r="Q454" s="9">
        <f>'2023-24 Salary &amp; Benefits'!G$6</f>
        <v>13464</v>
      </c>
      <c r="R454" s="157">
        <f>'2023-24 Salary &amp; Benefits'!H$6</f>
        <v>0.1797</v>
      </c>
      <c r="S454" s="157">
        <f>'2023-24 Salary &amp; Benefits'!I$6</f>
        <v>0.17330000000000001</v>
      </c>
      <c r="T454" s="9">
        <f t="shared" si="88"/>
        <v>38906.379999999997</v>
      </c>
      <c r="U454" s="9">
        <f t="shared" si="89"/>
        <v>1811.31</v>
      </c>
      <c r="V454" s="9">
        <f t="shared" si="90"/>
        <v>313.89999999999998</v>
      </c>
      <c r="W454" s="9">
        <f t="shared" si="83"/>
        <v>2125.21</v>
      </c>
      <c r="X454" s="22">
        <f t="shared" si="92"/>
        <v>149710.36999999997</v>
      </c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s="21" customFormat="1">
      <c r="A455" s="83" t="s">
        <v>2299</v>
      </c>
      <c r="B455" s="95" t="s">
        <v>344</v>
      </c>
      <c r="C455" s="96">
        <v>3659</v>
      </c>
      <c r="D455" s="95" t="s">
        <v>350</v>
      </c>
      <c r="E455" s="116" t="str">
        <f>VLOOKUP($C455,'2022-23 School Level AAFTE'!$C:$X,8,FALSE)</f>
        <v>No</v>
      </c>
      <c r="F455" s="103">
        <f>VLOOKUP($C455,'2022-23 School Level AAFTE'!$C:$I,7,FALSE)</f>
        <v>613.21</v>
      </c>
      <c r="G455" s="106">
        <f>IFERROR(IF(E455= "yes",VLOOKUP(C455,Summary!$B:$I,5,0),0),0)</f>
        <v>0</v>
      </c>
      <c r="H455" s="104">
        <f t="shared" si="91"/>
        <v>0</v>
      </c>
      <c r="I455" s="168">
        <f>VLOOKUP($A455,'2023-24 Salary &amp; Benefits'!$A:$I,3,FALSE)</f>
        <v>1</v>
      </c>
      <c r="J455" s="168">
        <f>VLOOKUP($A455,'2023-24 Salary &amp; Benefits'!$A:$I,4,FALSE)</f>
        <v>1</v>
      </c>
      <c r="K455" s="155">
        <f t="shared" si="84"/>
        <v>0</v>
      </c>
      <c r="L455" s="154">
        <f t="shared" si="85"/>
        <v>0</v>
      </c>
      <c r="M455" s="156">
        <f>'2023-24 Salary &amp; Benefits'!$E$6</f>
        <v>72728</v>
      </c>
      <c r="N455" s="156">
        <f>'2023-24 Salary &amp; Benefits'!$F$6</f>
        <v>75419</v>
      </c>
      <c r="O455" s="9">
        <f t="shared" si="86"/>
        <v>0</v>
      </c>
      <c r="P455" s="9">
        <f t="shared" si="87"/>
        <v>0</v>
      </c>
      <c r="Q455" s="9">
        <f>'2023-24 Salary &amp; Benefits'!G$6</f>
        <v>13464</v>
      </c>
      <c r="R455" s="157">
        <f>'2023-24 Salary &amp; Benefits'!H$6</f>
        <v>0.1797</v>
      </c>
      <c r="S455" s="157">
        <f>'2023-24 Salary &amp; Benefits'!I$6</f>
        <v>0.17330000000000001</v>
      </c>
      <c r="T455" s="9">
        <f t="shared" si="88"/>
        <v>0</v>
      </c>
      <c r="U455" s="9">
        <f t="shared" si="89"/>
        <v>0</v>
      </c>
      <c r="V455" s="9">
        <f t="shared" si="90"/>
        <v>0</v>
      </c>
      <c r="W455" s="9">
        <f t="shared" si="83"/>
        <v>0</v>
      </c>
      <c r="X455" s="22">
        <f t="shared" si="92"/>
        <v>0</v>
      </c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s="21" customFormat="1">
      <c r="A456" s="83" t="s">
        <v>2299</v>
      </c>
      <c r="B456" s="95" t="s">
        <v>344</v>
      </c>
      <c r="C456" s="96">
        <v>5700</v>
      </c>
      <c r="D456" s="95" t="s">
        <v>3335</v>
      </c>
      <c r="E456" s="116" t="str">
        <f>VLOOKUP($C456,'2022-23 School Level AAFTE'!$C:$X,8,FALSE)</f>
        <v>Yes</v>
      </c>
      <c r="F456" s="103">
        <f>VLOOKUP($C456,'2022-23 School Level AAFTE'!$C:$I,7,FALSE)</f>
        <v>472.76</v>
      </c>
      <c r="G456" s="106">
        <f>IFERROR(IF(E456= "yes",VLOOKUP(C456,Summary!$B:$I,5,0),0),0)</f>
        <v>0</v>
      </c>
      <c r="H456" s="104">
        <f t="shared" si="91"/>
        <v>472.76</v>
      </c>
      <c r="I456" s="168">
        <f>VLOOKUP($A456,'2023-24 Salary &amp; Benefits'!$A:$I,3,FALSE)</f>
        <v>1</v>
      </c>
      <c r="J456" s="168">
        <f>VLOOKUP($A456,'2023-24 Salary &amp; Benefits'!$A:$I,4,FALSE)</f>
        <v>1</v>
      </c>
      <c r="K456" s="155">
        <f t="shared" si="84"/>
        <v>472.76</v>
      </c>
      <c r="L456" s="154">
        <f t="shared" si="85"/>
        <v>1.387</v>
      </c>
      <c r="M456" s="156">
        <f>'2023-24 Salary &amp; Benefits'!$E$6</f>
        <v>72728</v>
      </c>
      <c r="N456" s="156">
        <f>'2023-24 Salary &amp; Benefits'!$F$6</f>
        <v>75419</v>
      </c>
      <c r="O456" s="9">
        <f t="shared" si="86"/>
        <v>100873.74</v>
      </c>
      <c r="P456" s="9">
        <f t="shared" si="87"/>
        <v>3732.4099999999889</v>
      </c>
      <c r="Q456" s="9">
        <f>'2023-24 Salary &amp; Benefits'!G$6</f>
        <v>13464</v>
      </c>
      <c r="R456" s="157">
        <f>'2023-24 Salary &amp; Benefits'!H$6</f>
        <v>0.1797</v>
      </c>
      <c r="S456" s="157">
        <f>'2023-24 Salary &amp; Benefits'!I$6</f>
        <v>0.17330000000000001</v>
      </c>
      <c r="T456" s="9">
        <f t="shared" si="88"/>
        <v>37448.410000000003</v>
      </c>
      <c r="U456" s="9">
        <f t="shared" si="89"/>
        <v>1743.44</v>
      </c>
      <c r="V456" s="9">
        <f t="shared" si="90"/>
        <v>302.14</v>
      </c>
      <c r="W456" s="9">
        <f t="shared" si="83"/>
        <v>2045.58</v>
      </c>
      <c r="X456" s="22">
        <f t="shared" si="92"/>
        <v>144100.13999999998</v>
      </c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s="21" customFormat="1">
      <c r="A457" s="83" t="s">
        <v>2299</v>
      </c>
      <c r="B457" s="95" t="s">
        <v>344</v>
      </c>
      <c r="C457" s="96">
        <v>5668</v>
      </c>
      <c r="D457" s="95" t="s">
        <v>3336</v>
      </c>
      <c r="E457" s="116" t="str">
        <f>VLOOKUP($C457,'2022-23 School Level AAFTE'!$C:$X,8,FALSE)</f>
        <v>Yes</v>
      </c>
      <c r="F457" s="103">
        <f>VLOOKUP($C457,'2022-23 School Level AAFTE'!$C:$I,7,FALSE)</f>
        <v>40.14</v>
      </c>
      <c r="G457" s="106">
        <f>IFERROR(IF(E457= "yes",VLOOKUP(C457,Summary!$B:$I,5,0),0),0)</f>
        <v>0</v>
      </c>
      <c r="H457" s="104">
        <f t="shared" si="91"/>
        <v>40.14</v>
      </c>
      <c r="I457" s="168">
        <f>VLOOKUP($A457,'2023-24 Salary &amp; Benefits'!$A:$I,3,FALSE)</f>
        <v>1</v>
      </c>
      <c r="J457" s="168">
        <f>VLOOKUP($A457,'2023-24 Salary &amp; Benefits'!$A:$I,4,FALSE)</f>
        <v>1</v>
      </c>
      <c r="K457" s="155">
        <f t="shared" si="84"/>
        <v>40.14</v>
      </c>
      <c r="L457" s="154">
        <f t="shared" si="85"/>
        <v>0.11799999999999999</v>
      </c>
      <c r="M457" s="156">
        <f>'2023-24 Salary &amp; Benefits'!$E$6</f>
        <v>72728</v>
      </c>
      <c r="N457" s="156">
        <f>'2023-24 Salary &amp; Benefits'!$F$6</f>
        <v>75419</v>
      </c>
      <c r="O457" s="9">
        <f t="shared" si="86"/>
        <v>8581.9</v>
      </c>
      <c r="P457" s="9">
        <f t="shared" si="87"/>
        <v>317.54000000000087</v>
      </c>
      <c r="Q457" s="9">
        <f>'2023-24 Salary &amp; Benefits'!G$6</f>
        <v>13464</v>
      </c>
      <c r="R457" s="157">
        <f>'2023-24 Salary &amp; Benefits'!H$6</f>
        <v>0.1797</v>
      </c>
      <c r="S457" s="157">
        <f>'2023-24 Salary &amp; Benefits'!I$6</f>
        <v>0.17330000000000001</v>
      </c>
      <c r="T457" s="9">
        <f t="shared" si="88"/>
        <v>3185.95</v>
      </c>
      <c r="U457" s="9">
        <f t="shared" si="89"/>
        <v>148.32</v>
      </c>
      <c r="V457" s="9">
        <f t="shared" si="90"/>
        <v>25.7</v>
      </c>
      <c r="W457" s="9">
        <f t="shared" si="83"/>
        <v>174.01999999999998</v>
      </c>
      <c r="X457" s="22">
        <f t="shared" si="92"/>
        <v>12259.41</v>
      </c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s="21" customFormat="1">
      <c r="A458" s="80" t="s">
        <v>2299</v>
      </c>
      <c r="B458" s="95" t="s">
        <v>344</v>
      </c>
      <c r="C458" s="96">
        <v>3372</v>
      </c>
      <c r="D458" s="95" t="s">
        <v>349</v>
      </c>
      <c r="E458" s="116" t="str">
        <f>VLOOKUP($C458,'2022-23 School Level AAFTE'!$C:$X,8,FALSE)</f>
        <v>Yes</v>
      </c>
      <c r="F458" s="103">
        <f>VLOOKUP($C458,'2022-23 School Level AAFTE'!$C:$I,7,FALSE)</f>
        <v>725.76</v>
      </c>
      <c r="G458" s="106">
        <f>IFERROR(IF(E458= "yes",VLOOKUP(C458,Summary!$B:$I,5,0),0),0)</f>
        <v>0</v>
      </c>
      <c r="H458" s="104">
        <f t="shared" si="91"/>
        <v>725.76</v>
      </c>
      <c r="I458" s="168">
        <f>VLOOKUP($A458,'2023-24 Salary &amp; Benefits'!$A:$I,3,FALSE)</f>
        <v>1</v>
      </c>
      <c r="J458" s="168">
        <f>VLOOKUP($A458,'2023-24 Salary &amp; Benefits'!$A:$I,4,FALSE)</f>
        <v>1</v>
      </c>
      <c r="K458" s="155">
        <f t="shared" si="84"/>
        <v>725.76</v>
      </c>
      <c r="L458" s="154">
        <f t="shared" si="85"/>
        <v>2.129</v>
      </c>
      <c r="M458" s="156">
        <f>'2023-24 Salary &amp; Benefits'!$E$6</f>
        <v>72728</v>
      </c>
      <c r="N458" s="156">
        <f>'2023-24 Salary &amp; Benefits'!$F$6</f>
        <v>75419</v>
      </c>
      <c r="O458" s="9">
        <f t="shared" si="86"/>
        <v>154837.91</v>
      </c>
      <c r="P458" s="9">
        <f t="shared" si="87"/>
        <v>5729.1399999999849</v>
      </c>
      <c r="Q458" s="9">
        <f>'2023-24 Salary &amp; Benefits'!G$6</f>
        <v>13464</v>
      </c>
      <c r="R458" s="157">
        <f>'2023-24 Salary &amp; Benefits'!H$6</f>
        <v>0.1797</v>
      </c>
      <c r="S458" s="157">
        <f>'2023-24 Salary &amp; Benefits'!I$6</f>
        <v>0.17330000000000001</v>
      </c>
      <c r="T458" s="9">
        <f t="shared" si="88"/>
        <v>57482.09</v>
      </c>
      <c r="U458" s="9">
        <f t="shared" si="89"/>
        <v>2676.12</v>
      </c>
      <c r="V458" s="9">
        <f t="shared" si="90"/>
        <v>463.77</v>
      </c>
      <c r="W458" s="9">
        <f t="shared" ref="W458:W521" si="93">SUM(U458:V458)</f>
        <v>3139.89</v>
      </c>
      <c r="X458" s="22">
        <f t="shared" si="92"/>
        <v>221189.03</v>
      </c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s="21" customFormat="1">
      <c r="A459" s="83" t="s">
        <v>2299</v>
      </c>
      <c r="B459" s="95" t="s">
        <v>344</v>
      </c>
      <c r="C459" s="96">
        <v>2727</v>
      </c>
      <c r="D459" s="95" t="s">
        <v>346</v>
      </c>
      <c r="E459" s="116" t="str">
        <f>VLOOKUP($C459,'2022-23 School Level AAFTE'!$C:$X,8,FALSE)</f>
        <v>Yes</v>
      </c>
      <c r="F459" s="103">
        <f>VLOOKUP($C459,'2022-23 School Level AAFTE'!$C:$I,7,FALSE)</f>
        <v>1437.67</v>
      </c>
      <c r="G459" s="106">
        <f>IFERROR(IF(E459= "yes",VLOOKUP(C459,Summary!$B:$I,5,0),0),0)</f>
        <v>0</v>
      </c>
      <c r="H459" s="104">
        <f t="shared" si="91"/>
        <v>1437.67</v>
      </c>
      <c r="I459" s="168">
        <f>VLOOKUP($A459,'2023-24 Salary &amp; Benefits'!$A:$I,3,FALSE)</f>
        <v>1</v>
      </c>
      <c r="J459" s="168">
        <f>VLOOKUP($A459,'2023-24 Salary &amp; Benefits'!$A:$I,4,FALSE)</f>
        <v>1</v>
      </c>
      <c r="K459" s="155">
        <f t="shared" ref="K459:K522" si="94">IF(G459&gt;0,G459,H459)</f>
        <v>1437.67</v>
      </c>
      <c r="L459" s="154">
        <f t="shared" ref="L459:L522" si="95">ROUND((($K459*1.1*36)/15)/900,3)</f>
        <v>4.2169999999999996</v>
      </c>
      <c r="M459" s="156">
        <f>'2023-24 Salary &amp; Benefits'!$E$6</f>
        <v>72728</v>
      </c>
      <c r="N459" s="156">
        <f>'2023-24 Salary &amp; Benefits'!$F$6</f>
        <v>75419</v>
      </c>
      <c r="O459" s="9">
        <f t="shared" ref="O459:O522" si="96">ROUND($I459*$M459*$L459,2)</f>
        <v>306693.98</v>
      </c>
      <c r="P459" s="9">
        <f t="shared" ref="P459:P522" si="97">ROUND($J459*$N459*$L459,2)-O459</f>
        <v>11347.940000000002</v>
      </c>
      <c r="Q459" s="9">
        <f>'2023-24 Salary &amp; Benefits'!G$6</f>
        <v>13464</v>
      </c>
      <c r="R459" s="157">
        <f>'2023-24 Salary &amp; Benefits'!H$6</f>
        <v>0.1797</v>
      </c>
      <c r="S459" s="157">
        <f>'2023-24 Salary &amp; Benefits'!I$6</f>
        <v>0.17330000000000001</v>
      </c>
      <c r="T459" s="9">
        <f t="shared" ref="T459:T522" si="98">ROUND(O459*R459+P459*S459+L459*Q459,2)</f>
        <v>113857.19</v>
      </c>
      <c r="U459" s="9">
        <f t="shared" ref="U459:U522" si="99">ROUND((($N459*$J459*$L459)/180)*3,2)</f>
        <v>5300.7</v>
      </c>
      <c r="V459" s="9">
        <f t="shared" ref="V459:V522" si="100">ROUND(U459*S459,2)</f>
        <v>918.61</v>
      </c>
      <c r="W459" s="9">
        <f t="shared" si="93"/>
        <v>6219.3099999999995</v>
      </c>
      <c r="X459" s="22">
        <f t="shared" si="92"/>
        <v>438118.42</v>
      </c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s="21" customFormat="1">
      <c r="A460" s="83" t="s">
        <v>2299</v>
      </c>
      <c r="B460" s="95" t="s">
        <v>344</v>
      </c>
      <c r="C460" s="96">
        <v>2966</v>
      </c>
      <c r="D460" s="95" t="s">
        <v>347</v>
      </c>
      <c r="E460" s="116" t="str">
        <f>VLOOKUP($C460,'2022-23 School Level AAFTE'!$C:$X,8,FALSE)</f>
        <v>Yes</v>
      </c>
      <c r="F460" s="103">
        <f>VLOOKUP($C460,'2022-23 School Level AAFTE'!$C:$I,7,FALSE)</f>
        <v>498.06</v>
      </c>
      <c r="G460" s="106">
        <f>IFERROR(IF(E460= "yes",VLOOKUP(C460,Summary!$B:$I,5,0),0),0)</f>
        <v>0</v>
      </c>
      <c r="H460" s="105">
        <f t="shared" si="91"/>
        <v>498.06</v>
      </c>
      <c r="I460" s="168">
        <f>VLOOKUP($A460,'2023-24 Salary &amp; Benefits'!$A:$I,3,FALSE)</f>
        <v>1</v>
      </c>
      <c r="J460" s="168">
        <f>VLOOKUP($A460,'2023-24 Salary &amp; Benefits'!$A:$I,4,FALSE)</f>
        <v>1</v>
      </c>
      <c r="K460" s="155">
        <f t="shared" si="94"/>
        <v>498.06</v>
      </c>
      <c r="L460" s="154">
        <f t="shared" si="95"/>
        <v>1.4610000000000001</v>
      </c>
      <c r="M460" s="156">
        <f>'2023-24 Salary &amp; Benefits'!$E$6</f>
        <v>72728</v>
      </c>
      <c r="N460" s="156">
        <f>'2023-24 Salary &amp; Benefits'!$F$6</f>
        <v>75419</v>
      </c>
      <c r="O460" s="9">
        <f t="shared" si="96"/>
        <v>106255.61</v>
      </c>
      <c r="P460" s="9">
        <f t="shared" si="97"/>
        <v>3931.5500000000029</v>
      </c>
      <c r="Q460" s="9">
        <f>'2023-24 Salary &amp; Benefits'!G$6</f>
        <v>13464</v>
      </c>
      <c r="R460" s="157">
        <f>'2023-24 Salary &amp; Benefits'!H$6</f>
        <v>0.1797</v>
      </c>
      <c r="S460" s="157">
        <f>'2023-24 Salary &amp; Benefits'!I$6</f>
        <v>0.17330000000000001</v>
      </c>
      <c r="T460" s="9">
        <f t="shared" si="98"/>
        <v>39446.370000000003</v>
      </c>
      <c r="U460" s="9">
        <f t="shared" si="99"/>
        <v>1836.45</v>
      </c>
      <c r="V460" s="9">
        <f t="shared" si="100"/>
        <v>318.26</v>
      </c>
      <c r="W460" s="9">
        <f t="shared" si="93"/>
        <v>2154.71</v>
      </c>
      <c r="X460" s="22">
        <f t="shared" si="92"/>
        <v>151788.24000000002</v>
      </c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s="21" customFormat="1">
      <c r="A461" s="83" t="s">
        <v>2299</v>
      </c>
      <c r="B461" s="95" t="s">
        <v>344</v>
      </c>
      <c r="C461" s="96">
        <v>3212</v>
      </c>
      <c r="D461" s="95" t="s">
        <v>348</v>
      </c>
      <c r="E461" s="116" t="str">
        <f>VLOOKUP($C461,'2022-23 School Level AAFTE'!$C:$X,8,FALSE)</f>
        <v>Yes</v>
      </c>
      <c r="F461" s="103">
        <f>VLOOKUP($C461,'2022-23 School Level AAFTE'!$C:$I,7,FALSE)</f>
        <v>540.03</v>
      </c>
      <c r="G461" s="106">
        <f>IFERROR(IF(E461= "yes",VLOOKUP(C461,Summary!$B:$I,5,0),0),0)</f>
        <v>0</v>
      </c>
      <c r="H461" s="105">
        <f t="shared" si="91"/>
        <v>540.03</v>
      </c>
      <c r="I461" s="168">
        <f>VLOOKUP($A461,'2023-24 Salary &amp; Benefits'!$A:$I,3,FALSE)</f>
        <v>1</v>
      </c>
      <c r="J461" s="168">
        <f>VLOOKUP($A461,'2023-24 Salary &amp; Benefits'!$A:$I,4,FALSE)</f>
        <v>1</v>
      </c>
      <c r="K461" s="155">
        <f t="shared" si="94"/>
        <v>540.03</v>
      </c>
      <c r="L461" s="154">
        <f t="shared" si="95"/>
        <v>1.5840000000000001</v>
      </c>
      <c r="M461" s="156">
        <f>'2023-24 Salary &amp; Benefits'!$E$6</f>
        <v>72728</v>
      </c>
      <c r="N461" s="156">
        <f>'2023-24 Salary &amp; Benefits'!$F$6</f>
        <v>75419</v>
      </c>
      <c r="O461" s="9">
        <f t="shared" si="96"/>
        <v>115201.15</v>
      </c>
      <c r="P461" s="9">
        <f t="shared" si="97"/>
        <v>4262.5500000000029</v>
      </c>
      <c r="Q461" s="9">
        <f>'2023-24 Salary &amp; Benefits'!G$6</f>
        <v>13464</v>
      </c>
      <c r="R461" s="157">
        <f>'2023-24 Salary &amp; Benefits'!H$6</f>
        <v>0.1797</v>
      </c>
      <c r="S461" s="157">
        <f>'2023-24 Salary &amp; Benefits'!I$6</f>
        <v>0.17330000000000001</v>
      </c>
      <c r="T461" s="9">
        <f t="shared" si="98"/>
        <v>42767.32</v>
      </c>
      <c r="U461" s="9">
        <f t="shared" si="99"/>
        <v>1991.06</v>
      </c>
      <c r="V461" s="9">
        <f t="shared" si="100"/>
        <v>345.05</v>
      </c>
      <c r="W461" s="9">
        <f t="shared" si="93"/>
        <v>2336.11</v>
      </c>
      <c r="X461" s="22">
        <f t="shared" si="92"/>
        <v>164567.13</v>
      </c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s="21" customFormat="1">
      <c r="A462" s="83" t="s">
        <v>2299</v>
      </c>
      <c r="B462" s="95" t="s">
        <v>344</v>
      </c>
      <c r="C462" s="96">
        <v>3083</v>
      </c>
      <c r="D462" s="95" t="s">
        <v>3185</v>
      </c>
      <c r="E462" s="116" t="str">
        <f>VLOOKUP($C462,'2022-23 School Level AAFTE'!$C:$X,8,FALSE)</f>
        <v>Yes</v>
      </c>
      <c r="F462" s="103">
        <f>VLOOKUP($C462,'2022-23 School Level AAFTE'!$C:$I,7,FALSE)</f>
        <v>538.80999999999995</v>
      </c>
      <c r="G462" s="106">
        <f>IFERROR(IF(E462= "yes",VLOOKUP(C462,Summary!$B:$I,5,0),0),0)</f>
        <v>0</v>
      </c>
      <c r="H462" s="104">
        <f t="shared" si="91"/>
        <v>538.80999999999995</v>
      </c>
      <c r="I462" s="168">
        <f>VLOOKUP($A462,'2023-24 Salary &amp; Benefits'!$A:$I,3,FALSE)</f>
        <v>1</v>
      </c>
      <c r="J462" s="168">
        <f>VLOOKUP($A462,'2023-24 Salary &amp; Benefits'!$A:$I,4,FALSE)</f>
        <v>1</v>
      </c>
      <c r="K462" s="155">
        <f t="shared" si="94"/>
        <v>538.80999999999995</v>
      </c>
      <c r="L462" s="154">
        <f t="shared" si="95"/>
        <v>1.581</v>
      </c>
      <c r="M462" s="156">
        <f>'2023-24 Salary &amp; Benefits'!$E$6</f>
        <v>72728</v>
      </c>
      <c r="N462" s="156">
        <f>'2023-24 Salary &amp; Benefits'!$F$6</f>
        <v>75419</v>
      </c>
      <c r="O462" s="9">
        <f t="shared" si="96"/>
        <v>114982.97</v>
      </c>
      <c r="P462" s="9">
        <f t="shared" si="97"/>
        <v>4254.4700000000012</v>
      </c>
      <c r="Q462" s="9">
        <f>'2023-24 Salary &amp; Benefits'!G$6</f>
        <v>13464</v>
      </c>
      <c r="R462" s="157">
        <f>'2023-24 Salary &amp; Benefits'!H$6</f>
        <v>0.1797</v>
      </c>
      <c r="S462" s="157">
        <f>'2023-24 Salary &amp; Benefits'!I$6</f>
        <v>0.17330000000000001</v>
      </c>
      <c r="T462" s="9">
        <f t="shared" si="98"/>
        <v>42686.32</v>
      </c>
      <c r="U462" s="9">
        <f t="shared" si="99"/>
        <v>1987.29</v>
      </c>
      <c r="V462" s="9">
        <f t="shared" si="100"/>
        <v>344.4</v>
      </c>
      <c r="W462" s="9">
        <f t="shared" si="93"/>
        <v>2331.69</v>
      </c>
      <c r="X462" s="22">
        <f t="shared" si="92"/>
        <v>164255.45000000001</v>
      </c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s="21" customFormat="1">
      <c r="A463" s="83" t="s">
        <v>2299</v>
      </c>
      <c r="B463" s="95" t="s">
        <v>344</v>
      </c>
      <c r="C463" s="97">
        <v>2563</v>
      </c>
      <c r="D463" s="110" t="s">
        <v>345</v>
      </c>
      <c r="E463" s="116" t="str">
        <f>VLOOKUP($C463,'2022-23 School Level AAFTE'!$C:$X,8,FALSE)</f>
        <v>Yes</v>
      </c>
      <c r="F463" s="103">
        <f>VLOOKUP($C463,'2022-23 School Level AAFTE'!$C:$I,7,FALSE)</f>
        <v>291</v>
      </c>
      <c r="G463" s="106">
        <f>IFERROR(IF(E463= "yes",VLOOKUP(C463,Summary!$B:$I,5,0),0),0)</f>
        <v>0</v>
      </c>
      <c r="H463" s="104">
        <f t="shared" si="91"/>
        <v>291</v>
      </c>
      <c r="I463" s="168">
        <f>VLOOKUP($A463,'2023-24 Salary &amp; Benefits'!$A:$I,3,FALSE)</f>
        <v>1</v>
      </c>
      <c r="J463" s="168">
        <f>VLOOKUP($A463,'2023-24 Salary &amp; Benefits'!$A:$I,4,FALSE)</f>
        <v>1</v>
      </c>
      <c r="K463" s="155">
        <f t="shared" si="94"/>
        <v>291</v>
      </c>
      <c r="L463" s="154">
        <f t="shared" si="95"/>
        <v>0.85399999999999998</v>
      </c>
      <c r="M463" s="156">
        <f>'2023-24 Salary &amp; Benefits'!$E$6</f>
        <v>72728</v>
      </c>
      <c r="N463" s="156">
        <f>'2023-24 Salary &amp; Benefits'!$F$6</f>
        <v>75419</v>
      </c>
      <c r="O463" s="9">
        <f t="shared" si="96"/>
        <v>62109.71</v>
      </c>
      <c r="P463" s="9">
        <f t="shared" si="97"/>
        <v>2298.1200000000026</v>
      </c>
      <c r="Q463" s="9">
        <f>'2023-24 Salary &amp; Benefits'!G$6</f>
        <v>13464</v>
      </c>
      <c r="R463" s="157">
        <f>'2023-24 Salary &amp; Benefits'!H$6</f>
        <v>0.1797</v>
      </c>
      <c r="S463" s="157">
        <f>'2023-24 Salary &amp; Benefits'!I$6</f>
        <v>0.17330000000000001</v>
      </c>
      <c r="T463" s="9">
        <f t="shared" si="98"/>
        <v>23057.64</v>
      </c>
      <c r="U463" s="9">
        <f t="shared" si="99"/>
        <v>1073.46</v>
      </c>
      <c r="V463" s="9">
        <f t="shared" si="100"/>
        <v>186.03</v>
      </c>
      <c r="W463" s="9">
        <f t="shared" si="93"/>
        <v>1259.49</v>
      </c>
      <c r="X463" s="22">
        <f t="shared" si="92"/>
        <v>88724.96</v>
      </c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s="21" customFormat="1">
      <c r="A464" s="83" t="s">
        <v>2299</v>
      </c>
      <c r="B464" s="95" t="s">
        <v>344</v>
      </c>
      <c r="C464" s="96">
        <v>5701</v>
      </c>
      <c r="D464" s="95" t="s">
        <v>3337</v>
      </c>
      <c r="E464" s="116" t="str">
        <f>VLOOKUP($C464,'2022-23 School Level AAFTE'!$C:$X,8,FALSE)</f>
        <v>Yes</v>
      </c>
      <c r="F464" s="103">
        <f>VLOOKUP($C464,'2022-23 School Level AAFTE'!$C:$I,7,FALSE)</f>
        <v>730.13</v>
      </c>
      <c r="G464" s="106">
        <f>IFERROR(IF(E464= "yes",VLOOKUP(C464,Summary!$B:$I,5,0),0),0)</f>
        <v>0</v>
      </c>
      <c r="H464" s="104">
        <f t="shared" si="91"/>
        <v>730.13</v>
      </c>
      <c r="I464" s="168">
        <f>VLOOKUP($A464,'2023-24 Salary &amp; Benefits'!$A:$I,3,FALSE)</f>
        <v>1</v>
      </c>
      <c r="J464" s="168">
        <f>VLOOKUP($A464,'2023-24 Salary &amp; Benefits'!$A:$I,4,FALSE)</f>
        <v>1</v>
      </c>
      <c r="K464" s="155">
        <f t="shared" si="94"/>
        <v>730.13</v>
      </c>
      <c r="L464" s="154">
        <f t="shared" si="95"/>
        <v>2.1419999999999999</v>
      </c>
      <c r="M464" s="156">
        <f>'2023-24 Salary &amp; Benefits'!$E$6</f>
        <v>72728</v>
      </c>
      <c r="N464" s="156">
        <f>'2023-24 Salary &amp; Benefits'!$F$6</f>
        <v>75419</v>
      </c>
      <c r="O464" s="9">
        <f t="shared" si="96"/>
        <v>155783.38</v>
      </c>
      <c r="P464" s="9">
        <f t="shared" si="97"/>
        <v>5764.1199999999953</v>
      </c>
      <c r="Q464" s="9">
        <f>'2023-24 Salary &amp; Benefits'!G$6</f>
        <v>13464</v>
      </c>
      <c r="R464" s="157">
        <f>'2023-24 Salary &amp; Benefits'!H$6</f>
        <v>0.1797</v>
      </c>
      <c r="S464" s="157">
        <f>'2023-24 Salary &amp; Benefits'!I$6</f>
        <v>0.17330000000000001</v>
      </c>
      <c r="T464" s="9">
        <f t="shared" si="98"/>
        <v>57833.08</v>
      </c>
      <c r="U464" s="9">
        <f t="shared" si="99"/>
        <v>2692.46</v>
      </c>
      <c r="V464" s="9">
        <f t="shared" si="100"/>
        <v>466.6</v>
      </c>
      <c r="W464" s="9">
        <f t="shared" si="93"/>
        <v>3159.06</v>
      </c>
      <c r="X464" s="22">
        <f t="shared" si="92"/>
        <v>222539.64</v>
      </c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s="21" customFormat="1">
      <c r="A465" s="83" t="s">
        <v>2373</v>
      </c>
      <c r="B465" s="95" t="s">
        <v>1082</v>
      </c>
      <c r="C465" s="96">
        <v>3554</v>
      </c>
      <c r="D465" s="95" t="s">
        <v>1083</v>
      </c>
      <c r="E465" s="116" t="str">
        <f>VLOOKUP($C465,'2022-23 School Level AAFTE'!$C:$X,8,FALSE)</f>
        <v>Yes</v>
      </c>
      <c r="F465" s="103">
        <f>VLOOKUP($C465,'2022-23 School Level AAFTE'!$C:$I,7,FALSE)</f>
        <v>37.369999999999997</v>
      </c>
      <c r="G465" s="106">
        <f>IFERROR(IF(E465= "yes",VLOOKUP(C465,Summary!$B:$I,5,0),0),0)</f>
        <v>0</v>
      </c>
      <c r="H465" s="104">
        <f t="shared" si="91"/>
        <v>37.369999999999997</v>
      </c>
      <c r="I465" s="168">
        <f>VLOOKUP($A465,'2023-24 Salary &amp; Benefits'!$A:$I,3,FALSE)</f>
        <v>1.1200000000000001</v>
      </c>
      <c r="J465" s="168">
        <f>VLOOKUP($A465,'2023-24 Salary &amp; Benefits'!$A:$I,4,FALSE)</f>
        <v>1.1200000000000001</v>
      </c>
      <c r="K465" s="155">
        <f t="shared" si="94"/>
        <v>37.369999999999997</v>
      </c>
      <c r="L465" s="154">
        <f t="shared" si="95"/>
        <v>0.11</v>
      </c>
      <c r="M465" s="156">
        <f>'2023-24 Salary &amp; Benefits'!$E$6</f>
        <v>72728</v>
      </c>
      <c r="N465" s="156">
        <f>'2023-24 Salary &amp; Benefits'!$F$6</f>
        <v>75419</v>
      </c>
      <c r="O465" s="9">
        <f t="shared" si="96"/>
        <v>8960.09</v>
      </c>
      <c r="P465" s="9">
        <f t="shared" si="97"/>
        <v>331.53000000000065</v>
      </c>
      <c r="Q465" s="9">
        <f>'2023-24 Salary &amp; Benefits'!G$6</f>
        <v>13464</v>
      </c>
      <c r="R465" s="157">
        <f>'2023-24 Salary &amp; Benefits'!H$6</f>
        <v>0.1797</v>
      </c>
      <c r="S465" s="157">
        <f>'2023-24 Salary &amp; Benefits'!I$6</f>
        <v>0.17330000000000001</v>
      </c>
      <c r="T465" s="9">
        <f t="shared" si="98"/>
        <v>3148.62</v>
      </c>
      <c r="U465" s="9">
        <f t="shared" si="99"/>
        <v>154.86000000000001</v>
      </c>
      <c r="V465" s="9">
        <f t="shared" si="100"/>
        <v>26.84</v>
      </c>
      <c r="W465" s="9">
        <f t="shared" si="93"/>
        <v>181.70000000000002</v>
      </c>
      <c r="X465" s="22">
        <f t="shared" si="92"/>
        <v>12621.94</v>
      </c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s="21" customFormat="1">
      <c r="A466" s="83" t="s">
        <v>2373</v>
      </c>
      <c r="B466" s="95" t="s">
        <v>1082</v>
      </c>
      <c r="C466" s="96">
        <v>5242</v>
      </c>
      <c r="D466" s="95" t="s">
        <v>3279</v>
      </c>
      <c r="E466" s="116" t="str">
        <f>VLOOKUP($C466,'2022-23 School Level AAFTE'!$C:$X,8,FALSE)</f>
        <v>No</v>
      </c>
      <c r="F466" s="103">
        <f>VLOOKUP($C466,'2022-23 School Level AAFTE'!$C:$I,7,FALSE)</f>
        <v>45.69</v>
      </c>
      <c r="G466" s="106">
        <f>IFERROR(IF(E466= "yes",VLOOKUP(C466,Summary!$B:$I,5,0),0),0)</f>
        <v>0</v>
      </c>
      <c r="H466" s="105">
        <f t="shared" si="91"/>
        <v>0</v>
      </c>
      <c r="I466" s="168">
        <f>VLOOKUP($A466,'2023-24 Salary &amp; Benefits'!$A:$I,3,FALSE)</f>
        <v>1.1200000000000001</v>
      </c>
      <c r="J466" s="168">
        <f>VLOOKUP($A466,'2023-24 Salary &amp; Benefits'!$A:$I,4,FALSE)</f>
        <v>1.1200000000000001</v>
      </c>
      <c r="K466" s="155">
        <f t="shared" si="94"/>
        <v>0</v>
      </c>
      <c r="L466" s="154">
        <f t="shared" si="95"/>
        <v>0</v>
      </c>
      <c r="M466" s="156">
        <f>'2023-24 Salary &amp; Benefits'!$E$6</f>
        <v>72728</v>
      </c>
      <c r="N466" s="156">
        <f>'2023-24 Salary &amp; Benefits'!$F$6</f>
        <v>75419</v>
      </c>
      <c r="O466" s="9">
        <f t="shared" si="96"/>
        <v>0</v>
      </c>
      <c r="P466" s="9">
        <f t="shared" si="97"/>
        <v>0</v>
      </c>
      <c r="Q466" s="9">
        <f>'2023-24 Salary &amp; Benefits'!G$6</f>
        <v>13464</v>
      </c>
      <c r="R466" s="157">
        <f>'2023-24 Salary &amp; Benefits'!H$6</f>
        <v>0.1797</v>
      </c>
      <c r="S466" s="157">
        <f>'2023-24 Salary &amp; Benefits'!I$6</f>
        <v>0.17330000000000001</v>
      </c>
      <c r="T466" s="9">
        <f t="shared" si="98"/>
        <v>0</v>
      </c>
      <c r="U466" s="9">
        <f t="shared" si="99"/>
        <v>0</v>
      </c>
      <c r="V466" s="9">
        <f t="shared" si="100"/>
        <v>0</v>
      </c>
      <c r="W466" s="9">
        <f t="shared" si="93"/>
        <v>0</v>
      </c>
      <c r="X466" s="22">
        <f t="shared" si="92"/>
        <v>0</v>
      </c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s="21" customFormat="1">
      <c r="A467" s="83" t="s">
        <v>2445</v>
      </c>
      <c r="B467" s="95" t="s">
        <v>1498</v>
      </c>
      <c r="C467" s="96">
        <v>2808</v>
      </c>
      <c r="D467" s="95" t="s">
        <v>1502</v>
      </c>
      <c r="E467" s="116" t="str">
        <f>VLOOKUP($C467,'2022-23 School Level AAFTE'!$C:$X,8,FALSE)</f>
        <v>Yes</v>
      </c>
      <c r="F467" s="103">
        <f>VLOOKUP($C467,'2022-23 School Level AAFTE'!$C:$I,7,FALSE)</f>
        <v>140.31</v>
      </c>
      <c r="G467" s="106">
        <f>IFERROR(IF(E467= "yes",VLOOKUP(C467,Summary!$B:$I,5,0),0),0)</f>
        <v>0</v>
      </c>
      <c r="H467" s="104">
        <f t="shared" si="91"/>
        <v>140.31</v>
      </c>
      <c r="I467" s="168">
        <f>VLOOKUP($A467,'2023-24 Salary &amp; Benefits'!$A:$I,3,FALSE)</f>
        <v>1</v>
      </c>
      <c r="J467" s="168">
        <f>VLOOKUP($A467,'2023-24 Salary &amp; Benefits'!$A:$I,4,FALSE)</f>
        <v>1</v>
      </c>
      <c r="K467" s="155">
        <f t="shared" si="94"/>
        <v>140.31</v>
      </c>
      <c r="L467" s="154">
        <f t="shared" si="95"/>
        <v>0.41199999999999998</v>
      </c>
      <c r="M467" s="156">
        <f>'2023-24 Salary &amp; Benefits'!$E$6</f>
        <v>72728</v>
      </c>
      <c r="N467" s="156">
        <f>'2023-24 Salary &amp; Benefits'!$F$6</f>
        <v>75419</v>
      </c>
      <c r="O467" s="9">
        <f t="shared" si="96"/>
        <v>29963.94</v>
      </c>
      <c r="P467" s="9">
        <f t="shared" si="97"/>
        <v>1108.6900000000023</v>
      </c>
      <c r="Q467" s="9">
        <f>'2023-24 Salary &amp; Benefits'!G$6</f>
        <v>13464</v>
      </c>
      <c r="R467" s="157">
        <f>'2023-24 Salary &amp; Benefits'!H$6</f>
        <v>0.1797</v>
      </c>
      <c r="S467" s="157">
        <f>'2023-24 Salary &amp; Benefits'!I$6</f>
        <v>0.17330000000000001</v>
      </c>
      <c r="T467" s="9">
        <f t="shared" si="98"/>
        <v>11123.82</v>
      </c>
      <c r="U467" s="9">
        <f t="shared" si="99"/>
        <v>517.88</v>
      </c>
      <c r="V467" s="9">
        <f t="shared" si="100"/>
        <v>89.75</v>
      </c>
      <c r="W467" s="9">
        <f t="shared" si="93"/>
        <v>607.63</v>
      </c>
      <c r="X467" s="22">
        <f t="shared" si="92"/>
        <v>42804.079999999994</v>
      </c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s="21" customFormat="1">
      <c r="A468" s="83" t="s">
        <v>2445</v>
      </c>
      <c r="B468" s="95" t="s">
        <v>1498</v>
      </c>
      <c r="C468" s="96">
        <v>2205</v>
      </c>
      <c r="D468" s="95" t="s">
        <v>1499</v>
      </c>
      <c r="E468" s="116" t="str">
        <f>VLOOKUP($C468,'2022-23 School Level AAFTE'!$C:$X,8,FALSE)</f>
        <v>No</v>
      </c>
      <c r="F468" s="103">
        <f>VLOOKUP($C468,'2022-23 School Level AAFTE'!$C:$I,7,FALSE)</f>
        <v>427.35</v>
      </c>
      <c r="G468" s="106">
        <f>IFERROR(IF(E468= "yes",VLOOKUP(C468,Summary!$B:$I,5,0),0),0)</f>
        <v>0</v>
      </c>
      <c r="H468" s="105">
        <f t="shared" si="91"/>
        <v>0</v>
      </c>
      <c r="I468" s="168">
        <f>VLOOKUP($A468,'2023-24 Salary &amp; Benefits'!$A:$I,3,FALSE)</f>
        <v>1</v>
      </c>
      <c r="J468" s="168">
        <f>VLOOKUP($A468,'2023-24 Salary &amp; Benefits'!$A:$I,4,FALSE)</f>
        <v>1</v>
      </c>
      <c r="K468" s="155">
        <f t="shared" si="94"/>
        <v>0</v>
      </c>
      <c r="L468" s="154">
        <f t="shared" si="95"/>
        <v>0</v>
      </c>
      <c r="M468" s="156">
        <f>'2023-24 Salary &amp; Benefits'!$E$6</f>
        <v>72728</v>
      </c>
      <c r="N468" s="156">
        <f>'2023-24 Salary &amp; Benefits'!$F$6</f>
        <v>75419</v>
      </c>
      <c r="O468" s="9">
        <f t="shared" si="96"/>
        <v>0</v>
      </c>
      <c r="P468" s="9">
        <f t="shared" si="97"/>
        <v>0</v>
      </c>
      <c r="Q468" s="9">
        <f>'2023-24 Salary &amp; Benefits'!G$6</f>
        <v>13464</v>
      </c>
      <c r="R468" s="157">
        <f>'2023-24 Salary &amp; Benefits'!H$6</f>
        <v>0.1797</v>
      </c>
      <c r="S468" s="157">
        <f>'2023-24 Salary &amp; Benefits'!I$6</f>
        <v>0.17330000000000001</v>
      </c>
      <c r="T468" s="9">
        <f t="shared" si="98"/>
        <v>0</v>
      </c>
      <c r="U468" s="9">
        <f t="shared" si="99"/>
        <v>0</v>
      </c>
      <c r="V468" s="9">
        <f t="shared" si="100"/>
        <v>0</v>
      </c>
      <c r="W468" s="9">
        <f t="shared" si="93"/>
        <v>0</v>
      </c>
      <c r="X468" s="22">
        <f t="shared" si="92"/>
        <v>0</v>
      </c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s="21" customFormat="1">
      <c r="A469" s="83" t="s">
        <v>2445</v>
      </c>
      <c r="B469" s="95" t="s">
        <v>1498</v>
      </c>
      <c r="C469" s="96">
        <v>2206</v>
      </c>
      <c r="D469" s="95" t="s">
        <v>1500</v>
      </c>
      <c r="E469" s="116" t="str">
        <f>VLOOKUP($C469,'2022-23 School Level AAFTE'!$C:$X,8,FALSE)</f>
        <v>No</v>
      </c>
      <c r="F469" s="103">
        <f>VLOOKUP($C469,'2022-23 School Level AAFTE'!$C:$I,7,FALSE)</f>
        <v>563.32999999999993</v>
      </c>
      <c r="G469" s="106">
        <f>IFERROR(IF(E469= "yes",VLOOKUP(C469,Summary!$B:$I,5,0),0),0)</f>
        <v>0</v>
      </c>
      <c r="H469" s="104">
        <f t="shared" si="91"/>
        <v>0</v>
      </c>
      <c r="I469" s="168">
        <f>VLOOKUP($A469,'2023-24 Salary &amp; Benefits'!$A:$I,3,FALSE)</f>
        <v>1</v>
      </c>
      <c r="J469" s="168">
        <f>VLOOKUP($A469,'2023-24 Salary &amp; Benefits'!$A:$I,4,FALSE)</f>
        <v>1</v>
      </c>
      <c r="K469" s="155">
        <f t="shared" si="94"/>
        <v>0</v>
      </c>
      <c r="L469" s="154">
        <f t="shared" si="95"/>
        <v>0</v>
      </c>
      <c r="M469" s="156">
        <f>'2023-24 Salary &amp; Benefits'!$E$6</f>
        <v>72728</v>
      </c>
      <c r="N469" s="156">
        <f>'2023-24 Salary &amp; Benefits'!$F$6</f>
        <v>75419</v>
      </c>
      <c r="O469" s="9">
        <f t="shared" si="96"/>
        <v>0</v>
      </c>
      <c r="P469" s="9">
        <f t="shared" si="97"/>
        <v>0</v>
      </c>
      <c r="Q469" s="9">
        <f>'2023-24 Salary &amp; Benefits'!G$6</f>
        <v>13464</v>
      </c>
      <c r="R469" s="157">
        <f>'2023-24 Salary &amp; Benefits'!H$6</f>
        <v>0.1797</v>
      </c>
      <c r="S469" s="157">
        <f>'2023-24 Salary &amp; Benefits'!I$6</f>
        <v>0.17330000000000001</v>
      </c>
      <c r="T469" s="9">
        <f t="shared" si="98"/>
        <v>0</v>
      </c>
      <c r="U469" s="9">
        <f t="shared" si="99"/>
        <v>0</v>
      </c>
      <c r="V469" s="9">
        <f t="shared" si="100"/>
        <v>0</v>
      </c>
      <c r="W469" s="9">
        <f t="shared" si="93"/>
        <v>0</v>
      </c>
      <c r="X469" s="22">
        <f t="shared" si="92"/>
        <v>0</v>
      </c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s="21" customFormat="1">
      <c r="A470" s="83" t="s">
        <v>2445</v>
      </c>
      <c r="B470" s="95" t="s">
        <v>1498</v>
      </c>
      <c r="C470" s="96">
        <v>4230</v>
      </c>
      <c r="D470" s="95" t="s">
        <v>1503</v>
      </c>
      <c r="E470" s="116" t="str">
        <f>VLOOKUP($C470,'2022-23 School Level AAFTE'!$C:$X,8,FALSE)</f>
        <v>No</v>
      </c>
      <c r="F470" s="103">
        <f>VLOOKUP($C470,'2022-23 School Level AAFTE'!$C:$I,7,FALSE)</f>
        <v>409.65</v>
      </c>
      <c r="G470" s="106">
        <f>IFERROR(IF(E470= "yes",VLOOKUP(C470,Summary!$B:$I,5,0),0),0)</f>
        <v>0</v>
      </c>
      <c r="H470" s="104">
        <f t="shared" si="91"/>
        <v>0</v>
      </c>
      <c r="I470" s="168">
        <f>VLOOKUP($A470,'2023-24 Salary &amp; Benefits'!$A:$I,3,FALSE)</f>
        <v>1</v>
      </c>
      <c r="J470" s="168">
        <f>VLOOKUP($A470,'2023-24 Salary &amp; Benefits'!$A:$I,4,FALSE)</f>
        <v>1</v>
      </c>
      <c r="K470" s="155">
        <f t="shared" si="94"/>
        <v>0</v>
      </c>
      <c r="L470" s="154">
        <f t="shared" si="95"/>
        <v>0</v>
      </c>
      <c r="M470" s="156">
        <f>'2023-24 Salary &amp; Benefits'!$E$6</f>
        <v>72728</v>
      </c>
      <c r="N470" s="156">
        <f>'2023-24 Salary &amp; Benefits'!$F$6</f>
        <v>75419</v>
      </c>
      <c r="O470" s="9">
        <f t="shared" si="96"/>
        <v>0</v>
      </c>
      <c r="P470" s="9">
        <f t="shared" si="97"/>
        <v>0</v>
      </c>
      <c r="Q470" s="9">
        <f>'2023-24 Salary &amp; Benefits'!G$6</f>
        <v>13464</v>
      </c>
      <c r="R470" s="157">
        <f>'2023-24 Salary &amp; Benefits'!H$6</f>
        <v>0.1797</v>
      </c>
      <c r="S470" s="157">
        <f>'2023-24 Salary &amp; Benefits'!I$6</f>
        <v>0.17330000000000001</v>
      </c>
      <c r="T470" s="9">
        <f t="shared" si="98"/>
        <v>0</v>
      </c>
      <c r="U470" s="9">
        <f t="shared" si="99"/>
        <v>0</v>
      </c>
      <c r="V470" s="9">
        <f t="shared" si="100"/>
        <v>0</v>
      </c>
      <c r="W470" s="9">
        <f t="shared" si="93"/>
        <v>0</v>
      </c>
      <c r="X470" s="22">
        <f t="shared" si="92"/>
        <v>0</v>
      </c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s="21" customFormat="1">
      <c r="A471" s="83" t="s">
        <v>2445</v>
      </c>
      <c r="B471" s="95" t="s">
        <v>1498</v>
      </c>
      <c r="C471" s="96">
        <v>5531</v>
      </c>
      <c r="D471" s="95" t="s">
        <v>3104</v>
      </c>
      <c r="E471" s="116" t="str">
        <f>VLOOKUP($C471,'2022-23 School Level AAFTE'!$C:$X,8,FALSE)</f>
        <v>Yes</v>
      </c>
      <c r="F471" s="103">
        <f>VLOOKUP($C471,'2022-23 School Level AAFTE'!$C:$I,7,FALSE)</f>
        <v>8.1199999999999992</v>
      </c>
      <c r="G471" s="106">
        <f>IFERROR(IF(E471= "yes",VLOOKUP(C471,Summary!$B:$I,5,0),0),0)</f>
        <v>0</v>
      </c>
      <c r="H471" s="105">
        <f t="shared" si="91"/>
        <v>8.1199999999999992</v>
      </c>
      <c r="I471" s="168">
        <f>VLOOKUP($A471,'2023-24 Salary &amp; Benefits'!$A:$I,3,FALSE)</f>
        <v>1</v>
      </c>
      <c r="J471" s="168">
        <f>VLOOKUP($A471,'2023-24 Salary &amp; Benefits'!$A:$I,4,FALSE)</f>
        <v>1</v>
      </c>
      <c r="K471" s="155">
        <f t="shared" si="94"/>
        <v>8.1199999999999992</v>
      </c>
      <c r="L471" s="154">
        <f t="shared" si="95"/>
        <v>2.4E-2</v>
      </c>
      <c r="M471" s="156">
        <f>'2023-24 Salary &amp; Benefits'!$E$6</f>
        <v>72728</v>
      </c>
      <c r="N471" s="156">
        <f>'2023-24 Salary &amp; Benefits'!$F$6</f>
        <v>75419</v>
      </c>
      <c r="O471" s="9">
        <f t="shared" si="96"/>
        <v>1745.47</v>
      </c>
      <c r="P471" s="9">
        <f t="shared" si="97"/>
        <v>64.589999999999918</v>
      </c>
      <c r="Q471" s="9">
        <f>'2023-24 Salary &amp; Benefits'!G$6</f>
        <v>13464</v>
      </c>
      <c r="R471" s="157">
        <f>'2023-24 Salary &amp; Benefits'!H$6</f>
        <v>0.1797</v>
      </c>
      <c r="S471" s="157">
        <f>'2023-24 Salary &amp; Benefits'!I$6</f>
        <v>0.17330000000000001</v>
      </c>
      <c r="T471" s="9">
        <f t="shared" si="98"/>
        <v>647.99</v>
      </c>
      <c r="U471" s="9">
        <f t="shared" si="99"/>
        <v>30.17</v>
      </c>
      <c r="V471" s="9">
        <f t="shared" si="100"/>
        <v>5.23</v>
      </c>
      <c r="W471" s="9">
        <f t="shared" si="93"/>
        <v>35.400000000000006</v>
      </c>
      <c r="X471" s="22">
        <f t="shared" si="92"/>
        <v>2493.4500000000003</v>
      </c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s="21" customFormat="1">
      <c r="A472" s="83" t="s">
        <v>2445</v>
      </c>
      <c r="B472" s="95" t="s">
        <v>1498</v>
      </c>
      <c r="C472" s="96">
        <v>5300</v>
      </c>
      <c r="D472" s="95" t="s">
        <v>1504</v>
      </c>
      <c r="E472" s="116" t="str">
        <f>VLOOKUP($C472,'2022-23 School Level AAFTE'!$C:$X,8,FALSE)</f>
        <v>No</v>
      </c>
      <c r="F472" s="103">
        <f>VLOOKUP($C472,'2022-23 School Level AAFTE'!$C:$I,7,FALSE)</f>
        <v>8.57</v>
      </c>
      <c r="G472" s="106">
        <f>IFERROR(IF(E472= "yes",VLOOKUP(C472,Summary!$B:$I,5,0),0),0)</f>
        <v>0</v>
      </c>
      <c r="H472" s="104">
        <f t="shared" si="91"/>
        <v>0</v>
      </c>
      <c r="I472" s="168">
        <f>VLOOKUP($A472,'2023-24 Salary &amp; Benefits'!$A:$I,3,FALSE)</f>
        <v>1</v>
      </c>
      <c r="J472" s="168">
        <f>VLOOKUP($A472,'2023-24 Salary &amp; Benefits'!$A:$I,4,FALSE)</f>
        <v>1</v>
      </c>
      <c r="K472" s="155">
        <f t="shared" si="94"/>
        <v>0</v>
      </c>
      <c r="L472" s="154">
        <f t="shared" si="95"/>
        <v>0</v>
      </c>
      <c r="M472" s="156">
        <f>'2023-24 Salary &amp; Benefits'!$E$6</f>
        <v>72728</v>
      </c>
      <c r="N472" s="156">
        <f>'2023-24 Salary &amp; Benefits'!$F$6</f>
        <v>75419</v>
      </c>
      <c r="O472" s="9">
        <f t="shared" si="96"/>
        <v>0</v>
      </c>
      <c r="P472" s="9">
        <f t="shared" si="97"/>
        <v>0</v>
      </c>
      <c r="Q472" s="9">
        <f>'2023-24 Salary &amp; Benefits'!G$6</f>
        <v>13464</v>
      </c>
      <c r="R472" s="157">
        <f>'2023-24 Salary &amp; Benefits'!H$6</f>
        <v>0.1797</v>
      </c>
      <c r="S472" s="157">
        <f>'2023-24 Salary &amp; Benefits'!I$6</f>
        <v>0.17330000000000001</v>
      </c>
      <c r="T472" s="9">
        <f t="shared" si="98"/>
        <v>0</v>
      </c>
      <c r="U472" s="9">
        <f t="shared" si="99"/>
        <v>0</v>
      </c>
      <c r="V472" s="9">
        <f t="shared" si="100"/>
        <v>0</v>
      </c>
      <c r="W472" s="9">
        <f t="shared" si="93"/>
        <v>0</v>
      </c>
      <c r="X472" s="22">
        <f t="shared" si="92"/>
        <v>0</v>
      </c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s="21" customFormat="1">
      <c r="A473" s="83" t="s">
        <v>2445</v>
      </c>
      <c r="B473" s="95" t="s">
        <v>1498</v>
      </c>
      <c r="C473" s="96">
        <v>5332</v>
      </c>
      <c r="D473" s="95" t="s">
        <v>1505</v>
      </c>
      <c r="E473" s="116" t="str">
        <f>VLOOKUP($C473,'2022-23 School Level AAFTE'!$C:$X,8,FALSE)</f>
        <v>Yes</v>
      </c>
      <c r="F473" s="103">
        <f>VLOOKUP($C473,'2022-23 School Level AAFTE'!$C:$I,7,FALSE)</f>
        <v>37.43</v>
      </c>
      <c r="G473" s="106">
        <f>IFERROR(IF(E473= "yes",VLOOKUP(C473,Summary!$B:$I,5,0),0),0)</f>
        <v>0</v>
      </c>
      <c r="H473" s="105">
        <f t="shared" si="91"/>
        <v>37.43</v>
      </c>
      <c r="I473" s="168">
        <f>VLOOKUP($A473,'2023-24 Salary &amp; Benefits'!$A:$I,3,FALSE)</f>
        <v>1</v>
      </c>
      <c r="J473" s="168">
        <f>VLOOKUP($A473,'2023-24 Salary &amp; Benefits'!$A:$I,4,FALSE)</f>
        <v>1</v>
      </c>
      <c r="K473" s="155">
        <f t="shared" si="94"/>
        <v>37.43</v>
      </c>
      <c r="L473" s="154">
        <f t="shared" si="95"/>
        <v>0.11</v>
      </c>
      <c r="M473" s="156">
        <f>'2023-24 Salary &amp; Benefits'!$E$6</f>
        <v>72728</v>
      </c>
      <c r="N473" s="156">
        <f>'2023-24 Salary &amp; Benefits'!$F$6</f>
        <v>75419</v>
      </c>
      <c r="O473" s="9">
        <f t="shared" si="96"/>
        <v>8000.08</v>
      </c>
      <c r="P473" s="9">
        <f t="shared" si="97"/>
        <v>296.01000000000022</v>
      </c>
      <c r="Q473" s="9">
        <f>'2023-24 Salary &amp; Benefits'!G$6</f>
        <v>13464</v>
      </c>
      <c r="R473" s="157">
        <f>'2023-24 Salary &amp; Benefits'!H$6</f>
        <v>0.1797</v>
      </c>
      <c r="S473" s="157">
        <f>'2023-24 Salary &amp; Benefits'!I$6</f>
        <v>0.17330000000000001</v>
      </c>
      <c r="T473" s="9">
        <f t="shared" si="98"/>
        <v>2969.95</v>
      </c>
      <c r="U473" s="9">
        <f t="shared" si="99"/>
        <v>138.27000000000001</v>
      </c>
      <c r="V473" s="9">
        <f t="shared" si="100"/>
        <v>23.96</v>
      </c>
      <c r="W473" s="9">
        <f t="shared" si="93"/>
        <v>162.23000000000002</v>
      </c>
      <c r="X473" s="22">
        <f t="shared" si="92"/>
        <v>11428.269999999999</v>
      </c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s="21" customFormat="1">
      <c r="A474" s="83" t="s">
        <v>2445</v>
      </c>
      <c r="B474" s="95" t="s">
        <v>1498</v>
      </c>
      <c r="C474" s="96">
        <v>2361</v>
      </c>
      <c r="D474" s="95" t="s">
        <v>1501</v>
      </c>
      <c r="E474" s="116" t="str">
        <f>VLOOKUP($C474,'2022-23 School Level AAFTE'!$C:$X,8,FALSE)</f>
        <v>No</v>
      </c>
      <c r="F474" s="103">
        <f>VLOOKUP($C474,'2022-23 School Level AAFTE'!$C:$I,7,FALSE)</f>
        <v>360.07</v>
      </c>
      <c r="G474" s="106">
        <f>IFERROR(IF(E474= "yes",VLOOKUP(C474,Summary!$B:$I,5,0),0),0)</f>
        <v>0</v>
      </c>
      <c r="H474" s="104">
        <f t="shared" si="91"/>
        <v>0</v>
      </c>
      <c r="I474" s="168">
        <f>VLOOKUP($A474,'2023-24 Salary &amp; Benefits'!$A:$I,3,FALSE)</f>
        <v>1</v>
      </c>
      <c r="J474" s="168">
        <f>VLOOKUP($A474,'2023-24 Salary &amp; Benefits'!$A:$I,4,FALSE)</f>
        <v>1</v>
      </c>
      <c r="K474" s="155">
        <f t="shared" si="94"/>
        <v>0</v>
      </c>
      <c r="L474" s="154">
        <f t="shared" si="95"/>
        <v>0</v>
      </c>
      <c r="M474" s="156">
        <f>'2023-24 Salary &amp; Benefits'!$E$6</f>
        <v>72728</v>
      </c>
      <c r="N474" s="156">
        <f>'2023-24 Salary &amp; Benefits'!$F$6</f>
        <v>75419</v>
      </c>
      <c r="O474" s="9">
        <f t="shared" si="96"/>
        <v>0</v>
      </c>
      <c r="P474" s="9">
        <f t="shared" si="97"/>
        <v>0</v>
      </c>
      <c r="Q474" s="9">
        <f>'2023-24 Salary &amp; Benefits'!G$6</f>
        <v>13464</v>
      </c>
      <c r="R474" s="157">
        <f>'2023-24 Salary &amp; Benefits'!H$6</f>
        <v>0.1797</v>
      </c>
      <c r="S474" s="157">
        <f>'2023-24 Salary &amp; Benefits'!I$6</f>
        <v>0.17330000000000001</v>
      </c>
      <c r="T474" s="9">
        <f t="shared" si="98"/>
        <v>0</v>
      </c>
      <c r="U474" s="9">
        <f t="shared" si="99"/>
        <v>0</v>
      </c>
      <c r="V474" s="9">
        <f t="shared" si="100"/>
        <v>0</v>
      </c>
      <c r="W474" s="9">
        <f t="shared" si="93"/>
        <v>0</v>
      </c>
      <c r="X474" s="22">
        <f t="shared" si="92"/>
        <v>0</v>
      </c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s="21" customFormat="1">
      <c r="A475" s="83" t="s">
        <v>2470</v>
      </c>
      <c r="B475" s="95" t="s">
        <v>1643</v>
      </c>
      <c r="C475" s="96">
        <v>3560</v>
      </c>
      <c r="D475" s="95" t="s">
        <v>1668</v>
      </c>
      <c r="E475" s="116" t="str">
        <f>VLOOKUP($C475,'2022-23 School Level AAFTE'!$C:$X,8,FALSE)</f>
        <v>No</v>
      </c>
      <c r="F475" s="103">
        <f>VLOOKUP($C475,'2022-23 School Level AAFTE'!$C:$I,7,FALSE)</f>
        <v>743.46</v>
      </c>
      <c r="G475" s="106">
        <f>IFERROR(IF(E475= "yes",VLOOKUP(C475,Summary!$B:$I,5,0),0),0)</f>
        <v>0</v>
      </c>
      <c r="H475" s="104">
        <f t="shared" si="91"/>
        <v>0</v>
      </c>
      <c r="I475" s="168">
        <f>VLOOKUP($A475,'2023-24 Salary &amp; Benefits'!$A:$I,3,FALSE)</f>
        <v>1.18</v>
      </c>
      <c r="J475" s="168">
        <f>VLOOKUP($A475,'2023-24 Salary &amp; Benefits'!$A:$I,4,FALSE)</f>
        <v>1.18</v>
      </c>
      <c r="K475" s="155">
        <f t="shared" si="94"/>
        <v>0</v>
      </c>
      <c r="L475" s="154">
        <f t="shared" si="95"/>
        <v>0</v>
      </c>
      <c r="M475" s="156">
        <f>'2023-24 Salary &amp; Benefits'!$E$6</f>
        <v>72728</v>
      </c>
      <c r="N475" s="156">
        <f>'2023-24 Salary &amp; Benefits'!$F$6</f>
        <v>75419</v>
      </c>
      <c r="O475" s="9">
        <f t="shared" si="96"/>
        <v>0</v>
      </c>
      <c r="P475" s="9">
        <f t="shared" si="97"/>
        <v>0</v>
      </c>
      <c r="Q475" s="9">
        <f>'2023-24 Salary &amp; Benefits'!G$6</f>
        <v>13464</v>
      </c>
      <c r="R475" s="157">
        <f>'2023-24 Salary &amp; Benefits'!H$6</f>
        <v>0.1797</v>
      </c>
      <c r="S475" s="157">
        <f>'2023-24 Salary &amp; Benefits'!I$6</f>
        <v>0.17330000000000001</v>
      </c>
      <c r="T475" s="9">
        <f t="shared" si="98"/>
        <v>0</v>
      </c>
      <c r="U475" s="9">
        <f t="shared" si="99"/>
        <v>0</v>
      </c>
      <c r="V475" s="9">
        <f t="shared" si="100"/>
        <v>0</v>
      </c>
      <c r="W475" s="9">
        <f t="shared" si="93"/>
        <v>0</v>
      </c>
      <c r="X475" s="22">
        <f t="shared" si="92"/>
        <v>0</v>
      </c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s="21" customFormat="1">
      <c r="A476" s="83" t="s">
        <v>2470</v>
      </c>
      <c r="B476" s="95" t="s">
        <v>1643</v>
      </c>
      <c r="C476" s="96">
        <v>3302</v>
      </c>
      <c r="D476" s="95" t="s">
        <v>1656</v>
      </c>
      <c r="E476" s="116" t="str">
        <f>VLOOKUP($C476,'2022-23 School Level AAFTE'!$C:$X,8,FALSE)</f>
        <v>No</v>
      </c>
      <c r="F476" s="103">
        <f>VLOOKUP($C476,'2022-23 School Level AAFTE'!$C:$I,7,FALSE)</f>
        <v>440.39</v>
      </c>
      <c r="G476" s="106">
        <f>IFERROR(IF(E476= "yes",VLOOKUP(C476,Summary!$B:$I,5,0),0),0)</f>
        <v>0</v>
      </c>
      <c r="H476" s="104">
        <f t="shared" si="91"/>
        <v>0</v>
      </c>
      <c r="I476" s="168">
        <f>VLOOKUP($A476,'2023-24 Salary &amp; Benefits'!$A:$I,3,FALSE)</f>
        <v>1.18</v>
      </c>
      <c r="J476" s="168">
        <f>VLOOKUP($A476,'2023-24 Salary &amp; Benefits'!$A:$I,4,FALSE)</f>
        <v>1.18</v>
      </c>
      <c r="K476" s="155">
        <f t="shared" si="94"/>
        <v>0</v>
      </c>
      <c r="L476" s="154">
        <f t="shared" si="95"/>
        <v>0</v>
      </c>
      <c r="M476" s="156">
        <f>'2023-24 Salary &amp; Benefits'!$E$6</f>
        <v>72728</v>
      </c>
      <c r="N476" s="156">
        <f>'2023-24 Salary &amp; Benefits'!$F$6</f>
        <v>75419</v>
      </c>
      <c r="O476" s="9">
        <f t="shared" si="96"/>
        <v>0</v>
      </c>
      <c r="P476" s="9">
        <f t="shared" si="97"/>
        <v>0</v>
      </c>
      <c r="Q476" s="9">
        <f>'2023-24 Salary &amp; Benefits'!G$6</f>
        <v>13464</v>
      </c>
      <c r="R476" s="157">
        <f>'2023-24 Salary &amp; Benefits'!H$6</f>
        <v>0.1797</v>
      </c>
      <c r="S476" s="157">
        <f>'2023-24 Salary &amp; Benefits'!I$6</f>
        <v>0.17330000000000001</v>
      </c>
      <c r="T476" s="9">
        <f t="shared" si="98"/>
        <v>0</v>
      </c>
      <c r="U476" s="9">
        <f t="shared" si="99"/>
        <v>0</v>
      </c>
      <c r="V476" s="9">
        <f t="shared" si="100"/>
        <v>0</v>
      </c>
      <c r="W476" s="9">
        <f t="shared" si="93"/>
        <v>0</v>
      </c>
      <c r="X476" s="22">
        <f t="shared" si="92"/>
        <v>0</v>
      </c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s="21" customFormat="1">
      <c r="A477" s="83" t="s">
        <v>2470</v>
      </c>
      <c r="B477" s="95" t="s">
        <v>1643</v>
      </c>
      <c r="C477" s="96">
        <v>3536</v>
      </c>
      <c r="D477" s="95" t="s">
        <v>1667</v>
      </c>
      <c r="E477" s="116" t="str">
        <f>VLOOKUP($C477,'2022-23 School Level AAFTE'!$C:$X,8,FALSE)</f>
        <v>No</v>
      </c>
      <c r="F477" s="103">
        <f>VLOOKUP($C477,'2022-23 School Level AAFTE'!$C:$I,7,FALSE)</f>
        <v>402</v>
      </c>
      <c r="G477" s="106">
        <f>IFERROR(IF(E477= "yes",VLOOKUP(C477,Summary!$B:$I,5,0),0),0)</f>
        <v>0</v>
      </c>
      <c r="H477" s="104">
        <f t="shared" si="91"/>
        <v>0</v>
      </c>
      <c r="I477" s="168">
        <f>VLOOKUP($A477,'2023-24 Salary &amp; Benefits'!$A:$I,3,FALSE)</f>
        <v>1.18</v>
      </c>
      <c r="J477" s="168">
        <f>VLOOKUP($A477,'2023-24 Salary &amp; Benefits'!$A:$I,4,FALSE)</f>
        <v>1.18</v>
      </c>
      <c r="K477" s="155">
        <f t="shared" si="94"/>
        <v>0</v>
      </c>
      <c r="L477" s="154">
        <f t="shared" si="95"/>
        <v>0</v>
      </c>
      <c r="M477" s="156">
        <f>'2023-24 Salary &amp; Benefits'!$E$6</f>
        <v>72728</v>
      </c>
      <c r="N477" s="156">
        <f>'2023-24 Salary &amp; Benefits'!$F$6</f>
        <v>75419</v>
      </c>
      <c r="O477" s="9">
        <f t="shared" si="96"/>
        <v>0</v>
      </c>
      <c r="P477" s="9">
        <f t="shared" si="97"/>
        <v>0</v>
      </c>
      <c r="Q477" s="9">
        <f>'2023-24 Salary &amp; Benefits'!G$6</f>
        <v>13464</v>
      </c>
      <c r="R477" s="157">
        <f>'2023-24 Salary &amp; Benefits'!H$6</f>
        <v>0.1797</v>
      </c>
      <c r="S477" s="157">
        <f>'2023-24 Salary &amp; Benefits'!I$6</f>
        <v>0.17330000000000001</v>
      </c>
      <c r="T477" s="9">
        <f t="shared" si="98"/>
        <v>0</v>
      </c>
      <c r="U477" s="9">
        <f t="shared" si="99"/>
        <v>0</v>
      </c>
      <c r="V477" s="9">
        <f t="shared" si="100"/>
        <v>0</v>
      </c>
      <c r="W477" s="9">
        <f t="shared" si="93"/>
        <v>0</v>
      </c>
      <c r="X477" s="22">
        <f t="shared" si="92"/>
        <v>0</v>
      </c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s="21" customFormat="1">
      <c r="A478" s="83" t="s">
        <v>2470</v>
      </c>
      <c r="B478" s="95" t="s">
        <v>1643</v>
      </c>
      <c r="C478" s="96">
        <v>3650</v>
      </c>
      <c r="D478" s="95" t="s">
        <v>1673</v>
      </c>
      <c r="E478" s="116" t="str">
        <f>VLOOKUP($C478,'2022-23 School Level AAFTE'!$C:$X,8,FALSE)</f>
        <v>No</v>
      </c>
      <c r="F478" s="103">
        <f>VLOOKUP($C478,'2022-23 School Level AAFTE'!$C:$I,7,FALSE)</f>
        <v>677.89</v>
      </c>
      <c r="G478" s="106">
        <f>IFERROR(IF(E478= "yes",VLOOKUP(C478,Summary!$B:$I,5,0),0),0)</f>
        <v>0</v>
      </c>
      <c r="H478" s="104">
        <f t="shared" si="91"/>
        <v>0</v>
      </c>
      <c r="I478" s="168">
        <f>VLOOKUP($A478,'2023-24 Salary &amp; Benefits'!$A:$I,3,FALSE)</f>
        <v>1.18</v>
      </c>
      <c r="J478" s="168">
        <f>VLOOKUP($A478,'2023-24 Salary &amp; Benefits'!$A:$I,4,FALSE)</f>
        <v>1.18</v>
      </c>
      <c r="K478" s="155">
        <f t="shared" si="94"/>
        <v>0</v>
      </c>
      <c r="L478" s="154">
        <f t="shared" si="95"/>
        <v>0</v>
      </c>
      <c r="M478" s="156">
        <f>'2023-24 Salary &amp; Benefits'!$E$6</f>
        <v>72728</v>
      </c>
      <c r="N478" s="156">
        <f>'2023-24 Salary &amp; Benefits'!$F$6</f>
        <v>75419</v>
      </c>
      <c r="O478" s="9">
        <f t="shared" si="96"/>
        <v>0</v>
      </c>
      <c r="P478" s="9">
        <f t="shared" si="97"/>
        <v>0</v>
      </c>
      <c r="Q478" s="9">
        <f>'2023-24 Salary &amp; Benefits'!G$6</f>
        <v>13464</v>
      </c>
      <c r="R478" s="157">
        <f>'2023-24 Salary &amp; Benefits'!H$6</f>
        <v>0.1797</v>
      </c>
      <c r="S478" s="157">
        <f>'2023-24 Salary &amp; Benefits'!I$6</f>
        <v>0.17330000000000001</v>
      </c>
      <c r="T478" s="9">
        <f t="shared" si="98"/>
        <v>0</v>
      </c>
      <c r="U478" s="9">
        <f t="shared" si="99"/>
        <v>0</v>
      </c>
      <c r="V478" s="9">
        <f t="shared" si="100"/>
        <v>0</v>
      </c>
      <c r="W478" s="9">
        <f t="shared" si="93"/>
        <v>0</v>
      </c>
      <c r="X478" s="22">
        <f t="shared" si="92"/>
        <v>0</v>
      </c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s="21" customFormat="1">
      <c r="A479" s="83" t="s">
        <v>2470</v>
      </c>
      <c r="B479" s="95" t="s">
        <v>1643</v>
      </c>
      <c r="C479" s="96">
        <v>3409</v>
      </c>
      <c r="D479" s="95" t="s">
        <v>1660</v>
      </c>
      <c r="E479" s="116" t="str">
        <f>VLOOKUP($C479,'2022-23 School Level AAFTE'!$C:$X,8,FALSE)</f>
        <v>Yes</v>
      </c>
      <c r="F479" s="103">
        <f>VLOOKUP($C479,'2022-23 School Level AAFTE'!$C:$I,7,FALSE)</f>
        <v>393.86</v>
      </c>
      <c r="G479" s="106">
        <f>IFERROR(IF(E479= "yes",VLOOKUP(C479,Summary!$B:$I,5,0),0),0)</f>
        <v>0</v>
      </c>
      <c r="H479" s="105">
        <f t="shared" si="91"/>
        <v>393.86</v>
      </c>
      <c r="I479" s="168">
        <f>VLOOKUP($A479,'2023-24 Salary &amp; Benefits'!$A:$I,3,FALSE)</f>
        <v>1.18</v>
      </c>
      <c r="J479" s="168">
        <f>VLOOKUP($A479,'2023-24 Salary &amp; Benefits'!$A:$I,4,FALSE)</f>
        <v>1.18</v>
      </c>
      <c r="K479" s="155">
        <f t="shared" si="94"/>
        <v>393.86</v>
      </c>
      <c r="L479" s="154">
        <f t="shared" si="95"/>
        <v>1.155</v>
      </c>
      <c r="M479" s="156">
        <f>'2023-24 Salary &amp; Benefits'!$E$6</f>
        <v>72728</v>
      </c>
      <c r="N479" s="156">
        <f>'2023-24 Salary &amp; Benefits'!$F$6</f>
        <v>75419</v>
      </c>
      <c r="O479" s="9">
        <f t="shared" si="96"/>
        <v>99120.99</v>
      </c>
      <c r="P479" s="9">
        <f t="shared" si="97"/>
        <v>3667.5699999999924</v>
      </c>
      <c r="Q479" s="9">
        <f>'2023-24 Salary &amp; Benefits'!G$6</f>
        <v>13464</v>
      </c>
      <c r="R479" s="157">
        <f>'2023-24 Salary &amp; Benefits'!H$6</f>
        <v>0.1797</v>
      </c>
      <c r="S479" s="157">
        <f>'2023-24 Salary &amp; Benefits'!I$6</f>
        <v>0.17330000000000001</v>
      </c>
      <c r="T479" s="9">
        <f t="shared" si="98"/>
        <v>33998.550000000003</v>
      </c>
      <c r="U479" s="9">
        <f t="shared" si="99"/>
        <v>1713.14</v>
      </c>
      <c r="V479" s="9">
        <f t="shared" si="100"/>
        <v>296.89</v>
      </c>
      <c r="W479" s="9">
        <f t="shared" si="93"/>
        <v>2010.0300000000002</v>
      </c>
      <c r="X479" s="22">
        <f t="shared" si="92"/>
        <v>138797.13999999998</v>
      </c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s="21" customFormat="1">
      <c r="A480" s="83" t="s">
        <v>2470</v>
      </c>
      <c r="B480" s="95" t="s">
        <v>1643</v>
      </c>
      <c r="C480" s="96">
        <v>3304</v>
      </c>
      <c r="D480" s="95" t="s">
        <v>1658</v>
      </c>
      <c r="E480" s="116" t="str">
        <f>VLOOKUP($C480,'2022-23 School Level AAFTE'!$C:$X,8,FALSE)</f>
        <v>No</v>
      </c>
      <c r="F480" s="103">
        <f>VLOOKUP($C480,'2022-23 School Level AAFTE'!$C:$I,7,FALSE)</f>
        <v>518.9</v>
      </c>
      <c r="G480" s="106">
        <f>IFERROR(IF(E480= "yes",VLOOKUP(C480,Summary!$B:$I,5,0),0),0)</f>
        <v>0</v>
      </c>
      <c r="H480" s="105">
        <f t="shared" ref="H480" si="101">IF(E480= "yes", F480,0)</f>
        <v>0</v>
      </c>
      <c r="I480" s="168">
        <f>VLOOKUP($A480,'2023-24 Salary &amp; Benefits'!$A:$I,3,FALSE)</f>
        <v>1.18</v>
      </c>
      <c r="J480" s="168">
        <f>VLOOKUP($A480,'2023-24 Salary &amp; Benefits'!$A:$I,4,FALSE)</f>
        <v>1.18</v>
      </c>
      <c r="K480" s="155">
        <f t="shared" si="94"/>
        <v>0</v>
      </c>
      <c r="L480" s="154">
        <f t="shared" si="95"/>
        <v>0</v>
      </c>
      <c r="M480" s="156">
        <f>'2023-24 Salary &amp; Benefits'!$E$6</f>
        <v>72728</v>
      </c>
      <c r="N480" s="156">
        <f>'2023-24 Salary &amp; Benefits'!$F$6</f>
        <v>75419</v>
      </c>
      <c r="O480" s="9">
        <f t="shared" si="96"/>
        <v>0</v>
      </c>
      <c r="P480" s="9">
        <f t="shared" si="97"/>
        <v>0</v>
      </c>
      <c r="Q480" s="9">
        <f>'2023-24 Salary &amp; Benefits'!G$6</f>
        <v>13464</v>
      </c>
      <c r="R480" s="157">
        <f>'2023-24 Salary &amp; Benefits'!H$6</f>
        <v>0.1797</v>
      </c>
      <c r="S480" s="157">
        <f>'2023-24 Salary &amp; Benefits'!I$6</f>
        <v>0.17330000000000001</v>
      </c>
      <c r="T480" s="9">
        <f t="shared" si="98"/>
        <v>0</v>
      </c>
      <c r="U480" s="9">
        <f t="shared" si="99"/>
        <v>0</v>
      </c>
      <c r="V480" s="9">
        <f t="shared" si="100"/>
        <v>0</v>
      </c>
      <c r="W480" s="9">
        <f t="shared" si="93"/>
        <v>0</v>
      </c>
      <c r="X480" s="22">
        <f t="shared" ref="X480" si="102">SUM(T480,O480:P480,W480)</f>
        <v>0</v>
      </c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s="21" customFormat="1">
      <c r="A481" s="83" t="s">
        <v>2470</v>
      </c>
      <c r="B481" s="95" t="s">
        <v>1643</v>
      </c>
      <c r="C481" s="96">
        <v>1520</v>
      </c>
      <c r="D481" s="95" t="s">
        <v>1645</v>
      </c>
      <c r="E481" s="116" t="str">
        <f>VLOOKUP($C481,'2022-23 School Level AAFTE'!$C:$X,8,FALSE)</f>
        <v>No</v>
      </c>
      <c r="F481" s="103">
        <f>VLOOKUP($C481,'2022-23 School Level AAFTE'!$C:$I,7,FALSE)</f>
        <v>402.29</v>
      </c>
      <c r="G481" s="106">
        <f>IFERROR(IF(E481= "yes",VLOOKUP(C481,Summary!$B:$I,5,0),0),0)</f>
        <v>0</v>
      </c>
      <c r="H481" s="105">
        <f t="shared" si="91"/>
        <v>0</v>
      </c>
      <c r="I481" s="168">
        <f>VLOOKUP($A481,'2023-24 Salary &amp; Benefits'!$A:$I,3,FALSE)</f>
        <v>1.18</v>
      </c>
      <c r="J481" s="168">
        <f>VLOOKUP($A481,'2023-24 Salary &amp; Benefits'!$A:$I,4,FALSE)</f>
        <v>1.18</v>
      </c>
      <c r="K481" s="155">
        <f t="shared" si="94"/>
        <v>0</v>
      </c>
      <c r="L481" s="154">
        <f t="shared" si="95"/>
        <v>0</v>
      </c>
      <c r="M481" s="156">
        <f>'2023-24 Salary &amp; Benefits'!$E$6</f>
        <v>72728</v>
      </c>
      <c r="N481" s="156">
        <f>'2023-24 Salary &amp; Benefits'!$F$6</f>
        <v>75419</v>
      </c>
      <c r="O481" s="9">
        <f t="shared" si="96"/>
        <v>0</v>
      </c>
      <c r="P481" s="9">
        <f t="shared" si="97"/>
        <v>0</v>
      </c>
      <c r="Q481" s="9">
        <f>'2023-24 Salary &amp; Benefits'!G$6</f>
        <v>13464</v>
      </c>
      <c r="R481" s="157">
        <f>'2023-24 Salary &amp; Benefits'!H$6</f>
        <v>0.1797</v>
      </c>
      <c r="S481" s="157">
        <f>'2023-24 Salary &amp; Benefits'!I$6</f>
        <v>0.17330000000000001</v>
      </c>
      <c r="T481" s="9">
        <f t="shared" si="98"/>
        <v>0</v>
      </c>
      <c r="U481" s="9">
        <f t="shared" si="99"/>
        <v>0</v>
      </c>
      <c r="V481" s="9">
        <f t="shared" si="100"/>
        <v>0</v>
      </c>
      <c r="W481" s="9">
        <f t="shared" si="93"/>
        <v>0</v>
      </c>
      <c r="X481" s="22">
        <f t="shared" si="92"/>
        <v>0</v>
      </c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s="21" customFormat="1">
      <c r="A482" s="83" t="s">
        <v>2470</v>
      </c>
      <c r="B482" s="95" t="s">
        <v>1643</v>
      </c>
      <c r="C482" s="96">
        <v>3534</v>
      </c>
      <c r="D482" s="95" t="s">
        <v>1666</v>
      </c>
      <c r="E482" s="116" t="str">
        <f>VLOOKUP($C482,'2022-23 School Level AAFTE'!$C:$X,8,FALSE)</f>
        <v>Yes</v>
      </c>
      <c r="F482" s="103">
        <f>VLOOKUP($C482,'2022-23 School Level AAFTE'!$C:$I,7,FALSE)</f>
        <v>360.14</v>
      </c>
      <c r="G482" s="106">
        <f>IFERROR(IF(E482= "yes",VLOOKUP(C482,Summary!$B:$I,5,0),0),0)</f>
        <v>0</v>
      </c>
      <c r="H482" s="104">
        <f t="shared" si="91"/>
        <v>360.14</v>
      </c>
      <c r="I482" s="168">
        <f>VLOOKUP($A482,'2023-24 Salary &amp; Benefits'!$A:$I,3,FALSE)</f>
        <v>1.18</v>
      </c>
      <c r="J482" s="168">
        <f>VLOOKUP($A482,'2023-24 Salary &amp; Benefits'!$A:$I,4,FALSE)</f>
        <v>1.18</v>
      </c>
      <c r="K482" s="155">
        <f t="shared" si="94"/>
        <v>360.14</v>
      </c>
      <c r="L482" s="154">
        <f t="shared" si="95"/>
        <v>1.056</v>
      </c>
      <c r="M482" s="156">
        <f>'2023-24 Salary &amp; Benefits'!$E$6</f>
        <v>72728</v>
      </c>
      <c r="N482" s="156">
        <f>'2023-24 Salary &amp; Benefits'!$F$6</f>
        <v>75419</v>
      </c>
      <c r="O482" s="9">
        <f t="shared" si="96"/>
        <v>90624.91</v>
      </c>
      <c r="P482" s="9">
        <f t="shared" si="97"/>
        <v>3353.1999999999971</v>
      </c>
      <c r="Q482" s="9">
        <f>'2023-24 Salary &amp; Benefits'!G$6</f>
        <v>13464</v>
      </c>
      <c r="R482" s="157">
        <f>'2023-24 Salary &amp; Benefits'!H$6</f>
        <v>0.1797</v>
      </c>
      <c r="S482" s="157">
        <f>'2023-24 Salary &amp; Benefits'!I$6</f>
        <v>0.17330000000000001</v>
      </c>
      <c r="T482" s="9">
        <f t="shared" si="98"/>
        <v>31084.39</v>
      </c>
      <c r="U482" s="9">
        <f t="shared" si="99"/>
        <v>1566.3</v>
      </c>
      <c r="V482" s="9">
        <f t="shared" si="100"/>
        <v>271.44</v>
      </c>
      <c r="W482" s="9">
        <f t="shared" si="93"/>
        <v>1837.74</v>
      </c>
      <c r="X482" s="22">
        <f t="shared" si="92"/>
        <v>126900.24</v>
      </c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s="21" customFormat="1">
      <c r="A483" s="83" t="s">
        <v>2470</v>
      </c>
      <c r="B483" s="95" t="s">
        <v>1643</v>
      </c>
      <c r="C483" s="96">
        <v>3691</v>
      </c>
      <c r="D483" s="95" t="s">
        <v>1674</v>
      </c>
      <c r="E483" s="116" t="str">
        <f>VLOOKUP($C483,'2022-23 School Level AAFTE'!$C:$X,8,FALSE)</f>
        <v>Yes</v>
      </c>
      <c r="F483" s="103">
        <f>VLOOKUP($C483,'2022-23 School Level AAFTE'!$C:$I,7,FALSE)</f>
        <v>437.29</v>
      </c>
      <c r="G483" s="106">
        <f>IFERROR(IF(E483= "yes",VLOOKUP(C483,Summary!$B:$I,5,0),0),0)</f>
        <v>0</v>
      </c>
      <c r="H483" s="105">
        <f t="shared" si="91"/>
        <v>437.29</v>
      </c>
      <c r="I483" s="168">
        <f>VLOOKUP($A483,'2023-24 Salary &amp; Benefits'!$A:$I,3,FALSE)</f>
        <v>1.18</v>
      </c>
      <c r="J483" s="168">
        <f>VLOOKUP($A483,'2023-24 Salary &amp; Benefits'!$A:$I,4,FALSE)</f>
        <v>1.18</v>
      </c>
      <c r="K483" s="155">
        <f t="shared" si="94"/>
        <v>437.29</v>
      </c>
      <c r="L483" s="154">
        <f t="shared" si="95"/>
        <v>1.2829999999999999</v>
      </c>
      <c r="M483" s="156">
        <f>'2023-24 Salary &amp; Benefits'!$E$6</f>
        <v>72728</v>
      </c>
      <c r="N483" s="156">
        <f>'2023-24 Salary &amp; Benefits'!$F$6</f>
        <v>75419</v>
      </c>
      <c r="O483" s="9">
        <f t="shared" si="96"/>
        <v>110105.83</v>
      </c>
      <c r="P483" s="9">
        <f t="shared" si="97"/>
        <v>4074.0099999999948</v>
      </c>
      <c r="Q483" s="9">
        <f>'2023-24 Salary &amp; Benefits'!G$6</f>
        <v>13464</v>
      </c>
      <c r="R483" s="157">
        <f>'2023-24 Salary &amp; Benefits'!H$6</f>
        <v>0.1797</v>
      </c>
      <c r="S483" s="157">
        <f>'2023-24 Salary &amp; Benefits'!I$6</f>
        <v>0.17330000000000001</v>
      </c>
      <c r="T483" s="9">
        <f t="shared" si="98"/>
        <v>37766.36</v>
      </c>
      <c r="U483" s="9">
        <f t="shared" si="99"/>
        <v>1903</v>
      </c>
      <c r="V483" s="9">
        <f t="shared" si="100"/>
        <v>329.79</v>
      </c>
      <c r="W483" s="9">
        <f t="shared" si="93"/>
        <v>2232.79</v>
      </c>
      <c r="X483" s="22">
        <f t="shared" si="92"/>
        <v>154178.99000000002</v>
      </c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s="21" customFormat="1">
      <c r="A484" s="83" t="s">
        <v>2470</v>
      </c>
      <c r="B484" s="95" t="s">
        <v>1643</v>
      </c>
      <c r="C484" s="96">
        <v>3754</v>
      </c>
      <c r="D484" s="95" t="s">
        <v>1675</v>
      </c>
      <c r="E484" s="116" t="str">
        <f>VLOOKUP($C484,'2022-23 School Level AAFTE'!$C:$X,8,FALSE)</f>
        <v>No</v>
      </c>
      <c r="F484" s="103">
        <f>VLOOKUP($C484,'2022-23 School Level AAFTE'!$C:$I,7,FALSE)</f>
        <v>468.01</v>
      </c>
      <c r="G484" s="106">
        <f>IFERROR(IF(E484= "yes",VLOOKUP(C484,Summary!$B:$I,5,0),0),0)</f>
        <v>0</v>
      </c>
      <c r="H484" s="105">
        <f t="shared" si="91"/>
        <v>0</v>
      </c>
      <c r="I484" s="168">
        <f>VLOOKUP($A484,'2023-24 Salary &amp; Benefits'!$A:$I,3,FALSE)</f>
        <v>1.18</v>
      </c>
      <c r="J484" s="168">
        <f>VLOOKUP($A484,'2023-24 Salary &amp; Benefits'!$A:$I,4,FALSE)</f>
        <v>1.18</v>
      </c>
      <c r="K484" s="155">
        <f t="shared" si="94"/>
        <v>0</v>
      </c>
      <c r="L484" s="154">
        <f t="shared" si="95"/>
        <v>0</v>
      </c>
      <c r="M484" s="156">
        <f>'2023-24 Salary &amp; Benefits'!$E$6</f>
        <v>72728</v>
      </c>
      <c r="N484" s="156">
        <f>'2023-24 Salary &amp; Benefits'!$F$6</f>
        <v>75419</v>
      </c>
      <c r="O484" s="9">
        <f t="shared" si="96"/>
        <v>0</v>
      </c>
      <c r="P484" s="9">
        <f t="shared" si="97"/>
        <v>0</v>
      </c>
      <c r="Q484" s="9">
        <f>'2023-24 Salary &amp; Benefits'!G$6</f>
        <v>13464</v>
      </c>
      <c r="R484" s="157">
        <f>'2023-24 Salary &amp; Benefits'!H$6</f>
        <v>0.1797</v>
      </c>
      <c r="S484" s="157">
        <f>'2023-24 Salary &amp; Benefits'!I$6</f>
        <v>0.17330000000000001</v>
      </c>
      <c r="T484" s="9">
        <f t="shared" si="98"/>
        <v>0</v>
      </c>
      <c r="U484" s="9">
        <f t="shared" si="99"/>
        <v>0</v>
      </c>
      <c r="V484" s="9">
        <f t="shared" si="100"/>
        <v>0</v>
      </c>
      <c r="W484" s="9">
        <f t="shared" si="93"/>
        <v>0</v>
      </c>
      <c r="X484" s="22">
        <f t="shared" si="92"/>
        <v>0</v>
      </c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s="21" customFormat="1">
      <c r="A485" s="83" t="s">
        <v>2470</v>
      </c>
      <c r="B485" s="95" t="s">
        <v>1643</v>
      </c>
      <c r="C485" s="96">
        <v>1830</v>
      </c>
      <c r="D485" s="95" t="s">
        <v>1648</v>
      </c>
      <c r="E485" s="116" t="str">
        <f>VLOOKUP($C485,'2022-23 School Level AAFTE'!$C:$X,8,FALSE)</f>
        <v>No</v>
      </c>
      <c r="F485" s="103">
        <f>VLOOKUP($C485,'2022-23 School Level AAFTE'!$C:$I,7,FALSE)</f>
        <v>14.07</v>
      </c>
      <c r="G485" s="106">
        <f>IFERROR(IF(E485= "yes",VLOOKUP(C485,Summary!$B:$I,5,0),0),0)</f>
        <v>0</v>
      </c>
      <c r="H485" s="105">
        <f t="shared" si="91"/>
        <v>0</v>
      </c>
      <c r="I485" s="168">
        <f>VLOOKUP($A485,'2023-24 Salary &amp; Benefits'!$A:$I,3,FALSE)</f>
        <v>1.18</v>
      </c>
      <c r="J485" s="168">
        <f>VLOOKUP($A485,'2023-24 Salary &amp; Benefits'!$A:$I,4,FALSE)</f>
        <v>1.18</v>
      </c>
      <c r="K485" s="155">
        <f t="shared" si="94"/>
        <v>0</v>
      </c>
      <c r="L485" s="154">
        <f t="shared" si="95"/>
        <v>0</v>
      </c>
      <c r="M485" s="156">
        <f>'2023-24 Salary &amp; Benefits'!$E$6</f>
        <v>72728</v>
      </c>
      <c r="N485" s="156">
        <f>'2023-24 Salary &amp; Benefits'!$F$6</f>
        <v>75419</v>
      </c>
      <c r="O485" s="9">
        <f t="shared" si="96"/>
        <v>0</v>
      </c>
      <c r="P485" s="9">
        <f t="shared" si="97"/>
        <v>0</v>
      </c>
      <c r="Q485" s="9">
        <f>'2023-24 Salary &amp; Benefits'!G$6</f>
        <v>13464</v>
      </c>
      <c r="R485" s="157">
        <f>'2023-24 Salary &amp; Benefits'!H$6</f>
        <v>0.1797</v>
      </c>
      <c r="S485" s="157">
        <f>'2023-24 Salary &amp; Benefits'!I$6</f>
        <v>0.17330000000000001</v>
      </c>
      <c r="T485" s="9">
        <f t="shared" si="98"/>
        <v>0</v>
      </c>
      <c r="U485" s="9">
        <f t="shared" si="99"/>
        <v>0</v>
      </c>
      <c r="V485" s="9">
        <f t="shared" si="100"/>
        <v>0</v>
      </c>
      <c r="W485" s="9">
        <f t="shared" si="93"/>
        <v>0</v>
      </c>
      <c r="X485" s="22">
        <f t="shared" si="92"/>
        <v>0</v>
      </c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21" customFormat="1">
      <c r="A486" s="83" t="s">
        <v>2470</v>
      </c>
      <c r="B486" s="95" t="s">
        <v>1643</v>
      </c>
      <c r="C486" s="96">
        <v>3185</v>
      </c>
      <c r="D486" s="95" t="s">
        <v>3293</v>
      </c>
      <c r="E486" s="116" t="str">
        <f>VLOOKUP($C486,'2022-23 School Level AAFTE'!$C:$X,8,FALSE)</f>
        <v>No</v>
      </c>
      <c r="F486" s="103">
        <f>VLOOKUP($C486,'2022-23 School Level AAFTE'!$C:$I,7,FALSE)</f>
        <v>0.28999999999999998</v>
      </c>
      <c r="G486" s="106">
        <f>IFERROR(IF(E486= "yes",VLOOKUP(C486,Summary!$B:$I,5,0),0),0)</f>
        <v>0</v>
      </c>
      <c r="H486" s="104">
        <f t="shared" si="91"/>
        <v>0</v>
      </c>
      <c r="I486" s="168">
        <f>VLOOKUP($A486,'2023-24 Salary &amp; Benefits'!$A:$I,3,FALSE)</f>
        <v>1.18</v>
      </c>
      <c r="J486" s="168">
        <f>VLOOKUP($A486,'2023-24 Salary &amp; Benefits'!$A:$I,4,FALSE)</f>
        <v>1.18</v>
      </c>
      <c r="K486" s="155">
        <f t="shared" si="94"/>
        <v>0</v>
      </c>
      <c r="L486" s="154">
        <f t="shared" si="95"/>
        <v>0</v>
      </c>
      <c r="M486" s="156">
        <f>'2023-24 Salary &amp; Benefits'!$E$6</f>
        <v>72728</v>
      </c>
      <c r="N486" s="156">
        <f>'2023-24 Salary &amp; Benefits'!$F$6</f>
        <v>75419</v>
      </c>
      <c r="O486" s="9">
        <f t="shared" si="96"/>
        <v>0</v>
      </c>
      <c r="P486" s="9">
        <f t="shared" si="97"/>
        <v>0</v>
      </c>
      <c r="Q486" s="9">
        <f>'2023-24 Salary &amp; Benefits'!G$6</f>
        <v>13464</v>
      </c>
      <c r="R486" s="157">
        <f>'2023-24 Salary &amp; Benefits'!H$6</f>
        <v>0.1797</v>
      </c>
      <c r="S486" s="157">
        <f>'2023-24 Salary &amp; Benefits'!I$6</f>
        <v>0.17330000000000001</v>
      </c>
      <c r="T486" s="9">
        <f t="shared" si="98"/>
        <v>0</v>
      </c>
      <c r="U486" s="9">
        <f t="shared" si="99"/>
        <v>0</v>
      </c>
      <c r="V486" s="9">
        <f t="shared" si="100"/>
        <v>0</v>
      </c>
      <c r="W486" s="9">
        <f t="shared" si="93"/>
        <v>0</v>
      </c>
      <c r="X486" s="22">
        <f t="shared" si="92"/>
        <v>0</v>
      </c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</row>
    <row r="487" spans="1:159" s="21" customFormat="1">
      <c r="A487" s="83" t="s">
        <v>2470</v>
      </c>
      <c r="B487" s="95" t="s">
        <v>1643</v>
      </c>
      <c r="C487" s="96">
        <v>5358</v>
      </c>
      <c r="D487" s="95" t="s">
        <v>1678</v>
      </c>
      <c r="E487" s="116" t="str">
        <f>VLOOKUP($C487,'2022-23 School Level AAFTE'!$C:$X,8,FALSE)</f>
        <v>No</v>
      </c>
      <c r="F487" s="103">
        <f>VLOOKUP($C487,'2022-23 School Level AAFTE'!$C:$I,7,FALSE)</f>
        <v>122.6</v>
      </c>
      <c r="G487" s="106">
        <f>IFERROR(IF(E487= "yes",VLOOKUP(C487,Summary!$B:$I,5,0),0),0)</f>
        <v>0</v>
      </c>
      <c r="H487" s="105">
        <f t="shared" si="91"/>
        <v>0</v>
      </c>
      <c r="I487" s="168">
        <f>VLOOKUP($A487,'2023-24 Salary &amp; Benefits'!$A:$I,3,FALSE)</f>
        <v>1.18</v>
      </c>
      <c r="J487" s="168">
        <f>VLOOKUP($A487,'2023-24 Salary &amp; Benefits'!$A:$I,4,FALSE)</f>
        <v>1.18</v>
      </c>
      <c r="K487" s="155">
        <f t="shared" si="94"/>
        <v>0</v>
      </c>
      <c r="L487" s="154">
        <f t="shared" si="95"/>
        <v>0</v>
      </c>
      <c r="M487" s="156">
        <f>'2023-24 Salary &amp; Benefits'!$E$6</f>
        <v>72728</v>
      </c>
      <c r="N487" s="156">
        <f>'2023-24 Salary &amp; Benefits'!$F$6</f>
        <v>75419</v>
      </c>
      <c r="O487" s="9">
        <f t="shared" si="96"/>
        <v>0</v>
      </c>
      <c r="P487" s="9">
        <f t="shared" si="97"/>
        <v>0</v>
      </c>
      <c r="Q487" s="9">
        <f>'2023-24 Salary &amp; Benefits'!G$6</f>
        <v>13464</v>
      </c>
      <c r="R487" s="157">
        <f>'2023-24 Salary &amp; Benefits'!H$6</f>
        <v>0.1797</v>
      </c>
      <c r="S487" s="157">
        <f>'2023-24 Salary &amp; Benefits'!I$6</f>
        <v>0.17330000000000001</v>
      </c>
      <c r="T487" s="9">
        <f t="shared" si="98"/>
        <v>0</v>
      </c>
      <c r="U487" s="9">
        <f t="shared" si="99"/>
        <v>0</v>
      </c>
      <c r="V487" s="9">
        <f t="shared" si="100"/>
        <v>0</v>
      </c>
      <c r="W487" s="9">
        <f t="shared" si="93"/>
        <v>0</v>
      </c>
      <c r="X487" s="22">
        <f t="shared" si="92"/>
        <v>0</v>
      </c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</row>
    <row r="488" spans="1:159" s="21" customFormat="1">
      <c r="A488" s="83" t="s">
        <v>2470</v>
      </c>
      <c r="B488" s="95" t="s">
        <v>1643</v>
      </c>
      <c r="C488" s="96">
        <v>1519</v>
      </c>
      <c r="D488" s="95" t="s">
        <v>1644</v>
      </c>
      <c r="E488" s="116" t="str">
        <f>VLOOKUP($C488,'2022-23 School Level AAFTE'!$C:$X,8,FALSE)</f>
        <v>No</v>
      </c>
      <c r="F488" s="103">
        <f>VLOOKUP($C488,'2022-23 School Level AAFTE'!$C:$I,7,FALSE)</f>
        <v>341.99</v>
      </c>
      <c r="G488" s="106">
        <f>IFERROR(IF(E488= "yes",VLOOKUP(C488,Summary!$B:$I,5,0),0),0)</f>
        <v>0</v>
      </c>
      <c r="H488" s="104">
        <f t="shared" si="91"/>
        <v>0</v>
      </c>
      <c r="I488" s="168">
        <f>VLOOKUP($A488,'2023-24 Salary &amp; Benefits'!$A:$I,3,FALSE)</f>
        <v>1.18</v>
      </c>
      <c r="J488" s="168">
        <f>VLOOKUP($A488,'2023-24 Salary &amp; Benefits'!$A:$I,4,FALSE)</f>
        <v>1.18</v>
      </c>
      <c r="K488" s="155">
        <f t="shared" si="94"/>
        <v>0</v>
      </c>
      <c r="L488" s="154">
        <f t="shared" si="95"/>
        <v>0</v>
      </c>
      <c r="M488" s="156">
        <f>'2023-24 Salary &amp; Benefits'!$E$6</f>
        <v>72728</v>
      </c>
      <c r="N488" s="156">
        <f>'2023-24 Salary &amp; Benefits'!$F$6</f>
        <v>75419</v>
      </c>
      <c r="O488" s="9">
        <f t="shared" si="96"/>
        <v>0</v>
      </c>
      <c r="P488" s="9">
        <f t="shared" si="97"/>
        <v>0</v>
      </c>
      <c r="Q488" s="9">
        <f>'2023-24 Salary &amp; Benefits'!G$6</f>
        <v>13464</v>
      </c>
      <c r="R488" s="157">
        <f>'2023-24 Salary &amp; Benefits'!H$6</f>
        <v>0.1797</v>
      </c>
      <c r="S488" s="157">
        <f>'2023-24 Salary &amp; Benefits'!I$6</f>
        <v>0.17330000000000001</v>
      </c>
      <c r="T488" s="9">
        <f t="shared" si="98"/>
        <v>0</v>
      </c>
      <c r="U488" s="9">
        <f t="shared" si="99"/>
        <v>0</v>
      </c>
      <c r="V488" s="9">
        <f t="shared" si="100"/>
        <v>0</v>
      </c>
      <c r="W488" s="9">
        <f t="shared" si="93"/>
        <v>0</v>
      </c>
      <c r="X488" s="22">
        <f t="shared" si="92"/>
        <v>0</v>
      </c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</row>
    <row r="489" spans="1:159" s="21" customFormat="1">
      <c r="A489" s="83" t="s">
        <v>2470</v>
      </c>
      <c r="B489" s="95" t="s">
        <v>1643</v>
      </c>
      <c r="C489" s="96">
        <v>3606</v>
      </c>
      <c r="D489" s="95" t="s">
        <v>1670</v>
      </c>
      <c r="E489" s="116" t="str">
        <f>VLOOKUP($C489,'2022-23 School Level AAFTE'!$C:$X,8,FALSE)</f>
        <v>No</v>
      </c>
      <c r="F489" s="103">
        <f>VLOOKUP($C489,'2022-23 School Level AAFTE'!$C:$I,7,FALSE)</f>
        <v>277.01</v>
      </c>
      <c r="G489" s="106">
        <f>IFERROR(IF(E489= "yes",VLOOKUP(C489,Summary!$B:$I,5,0),0),0)</f>
        <v>0</v>
      </c>
      <c r="H489" s="104">
        <f t="shared" si="91"/>
        <v>0</v>
      </c>
      <c r="I489" s="168">
        <f>VLOOKUP($A489,'2023-24 Salary &amp; Benefits'!$A:$I,3,FALSE)</f>
        <v>1.18</v>
      </c>
      <c r="J489" s="168">
        <f>VLOOKUP($A489,'2023-24 Salary &amp; Benefits'!$A:$I,4,FALSE)</f>
        <v>1.18</v>
      </c>
      <c r="K489" s="155">
        <f t="shared" si="94"/>
        <v>0</v>
      </c>
      <c r="L489" s="154">
        <f t="shared" si="95"/>
        <v>0</v>
      </c>
      <c r="M489" s="156">
        <f>'2023-24 Salary &amp; Benefits'!$E$6</f>
        <v>72728</v>
      </c>
      <c r="N489" s="156">
        <f>'2023-24 Salary &amp; Benefits'!$F$6</f>
        <v>75419</v>
      </c>
      <c r="O489" s="9">
        <f t="shared" si="96"/>
        <v>0</v>
      </c>
      <c r="P489" s="9">
        <f t="shared" si="97"/>
        <v>0</v>
      </c>
      <c r="Q489" s="9">
        <f>'2023-24 Salary &amp; Benefits'!G$6</f>
        <v>13464</v>
      </c>
      <c r="R489" s="157">
        <f>'2023-24 Salary &amp; Benefits'!H$6</f>
        <v>0.1797</v>
      </c>
      <c r="S489" s="157">
        <f>'2023-24 Salary &amp; Benefits'!I$6</f>
        <v>0.17330000000000001</v>
      </c>
      <c r="T489" s="9">
        <f t="shared" si="98"/>
        <v>0</v>
      </c>
      <c r="U489" s="9">
        <f t="shared" si="99"/>
        <v>0</v>
      </c>
      <c r="V489" s="9">
        <f t="shared" si="100"/>
        <v>0</v>
      </c>
      <c r="W489" s="9">
        <f t="shared" si="93"/>
        <v>0</v>
      </c>
      <c r="X489" s="22">
        <f t="shared" si="92"/>
        <v>0</v>
      </c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</row>
    <row r="490" spans="1:159" s="21" customFormat="1">
      <c r="A490" s="83" t="s">
        <v>2470</v>
      </c>
      <c r="B490" s="95" t="s">
        <v>1643</v>
      </c>
      <c r="C490" s="96">
        <v>1966</v>
      </c>
      <c r="D490" s="95" t="s">
        <v>1649</v>
      </c>
      <c r="E490" s="116" t="str">
        <f>VLOOKUP($C490,'2022-23 School Level AAFTE'!$C:$X,8,FALSE)</f>
        <v>No</v>
      </c>
      <c r="F490" s="103">
        <f>VLOOKUP($C490,'2022-23 School Level AAFTE'!$C:$I,7,FALSE)</f>
        <v>537.23</v>
      </c>
      <c r="G490" s="106">
        <f>IFERROR(IF(E490= "yes",VLOOKUP(C490,Summary!$B:$I,5,0),0),0)</f>
        <v>0</v>
      </c>
      <c r="H490" s="104">
        <f t="shared" si="91"/>
        <v>0</v>
      </c>
      <c r="I490" s="168">
        <f>VLOOKUP($A490,'2023-24 Salary &amp; Benefits'!$A:$I,3,FALSE)</f>
        <v>1.18</v>
      </c>
      <c r="J490" s="168">
        <f>VLOOKUP($A490,'2023-24 Salary &amp; Benefits'!$A:$I,4,FALSE)</f>
        <v>1.18</v>
      </c>
      <c r="K490" s="155">
        <f t="shared" si="94"/>
        <v>0</v>
      </c>
      <c r="L490" s="154">
        <f t="shared" si="95"/>
        <v>0</v>
      </c>
      <c r="M490" s="156">
        <f>'2023-24 Salary &amp; Benefits'!$E$6</f>
        <v>72728</v>
      </c>
      <c r="N490" s="156">
        <f>'2023-24 Salary &amp; Benefits'!$F$6</f>
        <v>75419</v>
      </c>
      <c r="O490" s="9">
        <f t="shared" si="96"/>
        <v>0</v>
      </c>
      <c r="P490" s="9">
        <f t="shared" si="97"/>
        <v>0</v>
      </c>
      <c r="Q490" s="9">
        <f>'2023-24 Salary &amp; Benefits'!G$6</f>
        <v>13464</v>
      </c>
      <c r="R490" s="157">
        <f>'2023-24 Salary &amp; Benefits'!H$6</f>
        <v>0.1797</v>
      </c>
      <c r="S490" s="157">
        <f>'2023-24 Salary &amp; Benefits'!I$6</f>
        <v>0.17330000000000001</v>
      </c>
      <c r="T490" s="9">
        <f t="shared" si="98"/>
        <v>0</v>
      </c>
      <c r="U490" s="9">
        <f t="shared" si="99"/>
        <v>0</v>
      </c>
      <c r="V490" s="9">
        <f t="shared" si="100"/>
        <v>0</v>
      </c>
      <c r="W490" s="9">
        <f t="shared" si="93"/>
        <v>0</v>
      </c>
      <c r="X490" s="22">
        <f t="shared" si="92"/>
        <v>0</v>
      </c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</row>
    <row r="491" spans="1:159" s="21" customFormat="1">
      <c r="A491" s="83" t="s">
        <v>2470</v>
      </c>
      <c r="B491" s="95" t="s">
        <v>1643</v>
      </c>
      <c r="C491" s="96">
        <v>3123</v>
      </c>
      <c r="D491" s="95" t="s">
        <v>1653</v>
      </c>
      <c r="E491" s="116" t="str">
        <f>VLOOKUP($C491,'2022-23 School Level AAFTE'!$C:$X,8,FALSE)</f>
        <v>No</v>
      </c>
      <c r="F491" s="103">
        <f>VLOOKUP($C491,'2022-23 School Level AAFTE'!$C:$I,7,FALSE)</f>
        <v>1473.61</v>
      </c>
      <c r="G491" s="106">
        <f>IFERROR(IF(E491= "yes",VLOOKUP(C491,Summary!$B:$I,5,0),0),0)</f>
        <v>0</v>
      </c>
      <c r="H491" s="104">
        <f t="shared" si="91"/>
        <v>0</v>
      </c>
      <c r="I491" s="168">
        <f>VLOOKUP($A491,'2023-24 Salary &amp; Benefits'!$A:$I,3,FALSE)</f>
        <v>1.18</v>
      </c>
      <c r="J491" s="168">
        <f>VLOOKUP($A491,'2023-24 Salary &amp; Benefits'!$A:$I,4,FALSE)</f>
        <v>1.18</v>
      </c>
      <c r="K491" s="155">
        <f t="shared" si="94"/>
        <v>0</v>
      </c>
      <c r="L491" s="154">
        <f t="shared" si="95"/>
        <v>0</v>
      </c>
      <c r="M491" s="156">
        <f>'2023-24 Salary &amp; Benefits'!$E$6</f>
        <v>72728</v>
      </c>
      <c r="N491" s="156">
        <f>'2023-24 Salary &amp; Benefits'!$F$6</f>
        <v>75419</v>
      </c>
      <c r="O491" s="9">
        <f t="shared" si="96"/>
        <v>0</v>
      </c>
      <c r="P491" s="9">
        <f t="shared" si="97"/>
        <v>0</v>
      </c>
      <c r="Q491" s="9">
        <f>'2023-24 Salary &amp; Benefits'!G$6</f>
        <v>13464</v>
      </c>
      <c r="R491" s="157">
        <f>'2023-24 Salary &amp; Benefits'!H$6</f>
        <v>0.1797</v>
      </c>
      <c r="S491" s="157">
        <f>'2023-24 Salary &amp; Benefits'!I$6</f>
        <v>0.17330000000000001</v>
      </c>
      <c r="T491" s="9">
        <f t="shared" si="98"/>
        <v>0</v>
      </c>
      <c r="U491" s="9">
        <f t="shared" si="99"/>
        <v>0</v>
      </c>
      <c r="V491" s="9">
        <f t="shared" si="100"/>
        <v>0</v>
      </c>
      <c r="W491" s="9">
        <f t="shared" si="93"/>
        <v>0</v>
      </c>
      <c r="X491" s="22">
        <f t="shared" si="92"/>
        <v>0</v>
      </c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</row>
    <row r="492" spans="1:159" s="21" customFormat="1">
      <c r="A492" s="83" t="s">
        <v>2470</v>
      </c>
      <c r="B492" s="95" t="s">
        <v>1643</v>
      </c>
      <c r="C492" s="96">
        <v>3607</v>
      </c>
      <c r="D492" s="95" t="s">
        <v>1671</v>
      </c>
      <c r="E492" s="116" t="str">
        <f>VLOOKUP($C492,'2022-23 School Level AAFTE'!$C:$X,8,FALSE)</f>
        <v>No</v>
      </c>
      <c r="F492" s="103">
        <f>VLOOKUP($C492,'2022-23 School Level AAFTE'!$C:$I,7,FALSE)</f>
        <v>414.43</v>
      </c>
      <c r="G492" s="106">
        <f>IFERROR(IF(E492= "yes",VLOOKUP(C492,Summary!$B:$I,5,0),0),0)</f>
        <v>0</v>
      </c>
      <c r="H492" s="105">
        <f t="shared" si="91"/>
        <v>0</v>
      </c>
      <c r="I492" s="168">
        <f>VLOOKUP($A492,'2023-24 Salary &amp; Benefits'!$A:$I,3,FALSE)</f>
        <v>1.18</v>
      </c>
      <c r="J492" s="168">
        <f>VLOOKUP($A492,'2023-24 Salary &amp; Benefits'!$A:$I,4,FALSE)</f>
        <v>1.18</v>
      </c>
      <c r="K492" s="155">
        <f t="shared" si="94"/>
        <v>0</v>
      </c>
      <c r="L492" s="154">
        <f t="shared" si="95"/>
        <v>0</v>
      </c>
      <c r="M492" s="156">
        <f>'2023-24 Salary &amp; Benefits'!$E$6</f>
        <v>72728</v>
      </c>
      <c r="N492" s="156">
        <f>'2023-24 Salary &amp; Benefits'!$F$6</f>
        <v>75419</v>
      </c>
      <c r="O492" s="9">
        <f t="shared" si="96"/>
        <v>0</v>
      </c>
      <c r="P492" s="9">
        <f t="shared" si="97"/>
        <v>0</v>
      </c>
      <c r="Q492" s="9">
        <f>'2023-24 Salary &amp; Benefits'!G$6</f>
        <v>13464</v>
      </c>
      <c r="R492" s="157">
        <f>'2023-24 Salary &amp; Benefits'!H$6</f>
        <v>0.1797</v>
      </c>
      <c r="S492" s="157">
        <f>'2023-24 Salary &amp; Benefits'!I$6</f>
        <v>0.17330000000000001</v>
      </c>
      <c r="T492" s="9">
        <f t="shared" si="98"/>
        <v>0</v>
      </c>
      <c r="U492" s="9">
        <f t="shared" si="99"/>
        <v>0</v>
      </c>
      <c r="V492" s="9">
        <f t="shared" si="100"/>
        <v>0</v>
      </c>
      <c r="W492" s="9">
        <f t="shared" si="93"/>
        <v>0</v>
      </c>
      <c r="X492" s="22">
        <f t="shared" si="92"/>
        <v>0</v>
      </c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</row>
    <row r="493" spans="1:159" s="21" customFormat="1">
      <c r="A493" s="83" t="s">
        <v>2470</v>
      </c>
      <c r="B493" s="95" t="s">
        <v>1643</v>
      </c>
      <c r="C493" s="96">
        <v>3689</v>
      </c>
      <c r="D493" s="95" t="s">
        <v>718</v>
      </c>
      <c r="E493" s="116" t="str">
        <f>VLOOKUP($C493,'2022-23 School Level AAFTE'!$C:$X,8,FALSE)</f>
        <v>No</v>
      </c>
      <c r="F493" s="103">
        <f>VLOOKUP($C493,'2022-23 School Level AAFTE'!$C:$I,7,FALSE)</f>
        <v>552.71</v>
      </c>
      <c r="G493" s="106">
        <f>IFERROR(IF(E493= "yes",VLOOKUP(C493,Summary!$B:$I,5,0),0),0)</f>
        <v>0</v>
      </c>
      <c r="H493" s="104">
        <f t="shared" si="91"/>
        <v>0</v>
      </c>
      <c r="I493" s="168">
        <f>VLOOKUP($A493,'2023-24 Salary &amp; Benefits'!$A:$I,3,FALSE)</f>
        <v>1.18</v>
      </c>
      <c r="J493" s="168">
        <f>VLOOKUP($A493,'2023-24 Salary &amp; Benefits'!$A:$I,4,FALSE)</f>
        <v>1.18</v>
      </c>
      <c r="K493" s="155">
        <f t="shared" si="94"/>
        <v>0</v>
      </c>
      <c r="L493" s="154">
        <f t="shared" si="95"/>
        <v>0</v>
      </c>
      <c r="M493" s="156">
        <f>'2023-24 Salary &amp; Benefits'!$E$6</f>
        <v>72728</v>
      </c>
      <c r="N493" s="156">
        <f>'2023-24 Salary &amp; Benefits'!$F$6</f>
        <v>75419</v>
      </c>
      <c r="O493" s="9">
        <f t="shared" si="96"/>
        <v>0</v>
      </c>
      <c r="P493" s="9">
        <f t="shared" si="97"/>
        <v>0</v>
      </c>
      <c r="Q493" s="9">
        <f>'2023-24 Salary &amp; Benefits'!G$6</f>
        <v>13464</v>
      </c>
      <c r="R493" s="157">
        <f>'2023-24 Salary &amp; Benefits'!H$6</f>
        <v>0.1797</v>
      </c>
      <c r="S493" s="157">
        <f>'2023-24 Salary &amp; Benefits'!I$6</f>
        <v>0.17330000000000001</v>
      </c>
      <c r="T493" s="9">
        <f t="shared" si="98"/>
        <v>0</v>
      </c>
      <c r="U493" s="9">
        <f t="shared" si="99"/>
        <v>0</v>
      </c>
      <c r="V493" s="9">
        <f t="shared" si="100"/>
        <v>0</v>
      </c>
      <c r="W493" s="9">
        <f t="shared" si="93"/>
        <v>0</v>
      </c>
      <c r="X493" s="22">
        <f t="shared" si="92"/>
        <v>0</v>
      </c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</row>
    <row r="494" spans="1:159" s="21" customFormat="1">
      <c r="A494" s="83" t="s">
        <v>2470</v>
      </c>
      <c r="B494" s="95" t="s">
        <v>1643</v>
      </c>
      <c r="C494" s="96">
        <v>3122</v>
      </c>
      <c r="D494" s="95" t="s">
        <v>1652</v>
      </c>
      <c r="E494" s="116" t="str">
        <f>VLOOKUP($C494,'2022-23 School Level AAFTE'!$C:$X,8,FALSE)</f>
        <v>No</v>
      </c>
      <c r="F494" s="103">
        <f>VLOOKUP($C494,'2022-23 School Level AAFTE'!$C:$I,7,FALSE)</f>
        <v>384.57</v>
      </c>
      <c r="G494" s="106">
        <f>IFERROR(IF(E494= "yes",VLOOKUP(C494,Summary!$B:$I,5,0),0),0)</f>
        <v>0</v>
      </c>
      <c r="H494" s="104">
        <f t="shared" si="91"/>
        <v>0</v>
      </c>
      <c r="I494" s="168">
        <f>VLOOKUP($A494,'2023-24 Salary &amp; Benefits'!$A:$I,3,FALSE)</f>
        <v>1.18</v>
      </c>
      <c r="J494" s="168">
        <f>VLOOKUP($A494,'2023-24 Salary &amp; Benefits'!$A:$I,4,FALSE)</f>
        <v>1.18</v>
      </c>
      <c r="K494" s="155">
        <f t="shared" si="94"/>
        <v>0</v>
      </c>
      <c r="L494" s="154">
        <f t="shared" si="95"/>
        <v>0</v>
      </c>
      <c r="M494" s="156">
        <f>'2023-24 Salary &amp; Benefits'!$E$6</f>
        <v>72728</v>
      </c>
      <c r="N494" s="156">
        <f>'2023-24 Salary &amp; Benefits'!$F$6</f>
        <v>75419</v>
      </c>
      <c r="O494" s="9">
        <f t="shared" si="96"/>
        <v>0</v>
      </c>
      <c r="P494" s="9">
        <f t="shared" si="97"/>
        <v>0</v>
      </c>
      <c r="Q494" s="9">
        <f>'2023-24 Salary &amp; Benefits'!G$6</f>
        <v>13464</v>
      </c>
      <c r="R494" s="157">
        <f>'2023-24 Salary &amp; Benefits'!H$6</f>
        <v>0.1797</v>
      </c>
      <c r="S494" s="157">
        <f>'2023-24 Salary &amp; Benefits'!I$6</f>
        <v>0.17330000000000001</v>
      </c>
      <c r="T494" s="9">
        <f t="shared" si="98"/>
        <v>0</v>
      </c>
      <c r="U494" s="9">
        <f t="shared" si="99"/>
        <v>0</v>
      </c>
      <c r="V494" s="9">
        <f t="shared" si="100"/>
        <v>0</v>
      </c>
      <c r="W494" s="9">
        <f t="shared" si="93"/>
        <v>0</v>
      </c>
      <c r="X494" s="22">
        <f t="shared" si="92"/>
        <v>0</v>
      </c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</row>
    <row r="495" spans="1:159" s="21" customFormat="1">
      <c r="A495" s="83" t="s">
        <v>2470</v>
      </c>
      <c r="B495" s="95" t="s">
        <v>1643</v>
      </c>
      <c r="C495" s="96">
        <v>3503</v>
      </c>
      <c r="D495" s="95" t="s">
        <v>1664</v>
      </c>
      <c r="E495" s="116" t="str">
        <f>VLOOKUP($C495,'2022-23 School Level AAFTE'!$C:$X,8,FALSE)</f>
        <v>No</v>
      </c>
      <c r="F495" s="103">
        <f>VLOOKUP($C495,'2022-23 School Level AAFTE'!$C:$I,7,FALSE)</f>
        <v>558.72</v>
      </c>
      <c r="G495" s="106">
        <f>IFERROR(IF(E495= "yes",VLOOKUP(C495,Summary!$B:$I,5,0),0),0)</f>
        <v>0</v>
      </c>
      <c r="H495" s="105">
        <f t="shared" si="91"/>
        <v>0</v>
      </c>
      <c r="I495" s="168">
        <f>VLOOKUP($A495,'2023-24 Salary &amp; Benefits'!$A:$I,3,FALSE)</f>
        <v>1.18</v>
      </c>
      <c r="J495" s="168">
        <f>VLOOKUP($A495,'2023-24 Salary &amp; Benefits'!$A:$I,4,FALSE)</f>
        <v>1.18</v>
      </c>
      <c r="K495" s="155">
        <f t="shared" si="94"/>
        <v>0</v>
      </c>
      <c r="L495" s="154">
        <f t="shared" si="95"/>
        <v>0</v>
      </c>
      <c r="M495" s="156">
        <f>'2023-24 Salary &amp; Benefits'!$E$6</f>
        <v>72728</v>
      </c>
      <c r="N495" s="156">
        <f>'2023-24 Salary &amp; Benefits'!$F$6</f>
        <v>75419</v>
      </c>
      <c r="O495" s="9">
        <f t="shared" si="96"/>
        <v>0</v>
      </c>
      <c r="P495" s="9">
        <f t="shared" si="97"/>
        <v>0</v>
      </c>
      <c r="Q495" s="9">
        <f>'2023-24 Salary &amp; Benefits'!G$6</f>
        <v>13464</v>
      </c>
      <c r="R495" s="157">
        <f>'2023-24 Salary &amp; Benefits'!H$6</f>
        <v>0.1797</v>
      </c>
      <c r="S495" s="157">
        <f>'2023-24 Salary &amp; Benefits'!I$6</f>
        <v>0.17330000000000001</v>
      </c>
      <c r="T495" s="9">
        <f t="shared" si="98"/>
        <v>0</v>
      </c>
      <c r="U495" s="9">
        <f t="shared" si="99"/>
        <v>0</v>
      </c>
      <c r="V495" s="9">
        <f t="shared" si="100"/>
        <v>0</v>
      </c>
      <c r="W495" s="9">
        <f t="shared" si="93"/>
        <v>0</v>
      </c>
      <c r="X495" s="22">
        <f t="shared" si="92"/>
        <v>0</v>
      </c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</row>
    <row r="496" spans="1:159" s="21" customFormat="1">
      <c r="A496" s="83" t="s">
        <v>2470</v>
      </c>
      <c r="B496" s="95" t="s">
        <v>1643</v>
      </c>
      <c r="C496" s="96">
        <v>3755</v>
      </c>
      <c r="D496" s="95" t="s">
        <v>1676</v>
      </c>
      <c r="E496" s="116" t="str">
        <f>VLOOKUP($C496,'2022-23 School Level AAFTE'!$C:$X,8,FALSE)</f>
        <v>No</v>
      </c>
      <c r="F496" s="103">
        <f>VLOOKUP($C496,'2022-23 School Level AAFTE'!$C:$I,7,FALSE)</f>
        <v>1317.72</v>
      </c>
      <c r="G496" s="106">
        <f>IFERROR(IF(E496= "yes",VLOOKUP(C496,Summary!$B:$I,5,0),0),0)</f>
        <v>0</v>
      </c>
      <c r="H496" s="105">
        <f t="shared" si="91"/>
        <v>0</v>
      </c>
      <c r="I496" s="168">
        <f>VLOOKUP($A496,'2023-24 Salary &amp; Benefits'!$A:$I,3,FALSE)</f>
        <v>1.18</v>
      </c>
      <c r="J496" s="168">
        <f>VLOOKUP($A496,'2023-24 Salary &amp; Benefits'!$A:$I,4,FALSE)</f>
        <v>1.18</v>
      </c>
      <c r="K496" s="155">
        <f t="shared" si="94"/>
        <v>0</v>
      </c>
      <c r="L496" s="154">
        <f t="shared" si="95"/>
        <v>0</v>
      </c>
      <c r="M496" s="156">
        <f>'2023-24 Salary &amp; Benefits'!$E$6</f>
        <v>72728</v>
      </c>
      <c r="N496" s="156">
        <f>'2023-24 Salary &amp; Benefits'!$F$6</f>
        <v>75419</v>
      </c>
      <c r="O496" s="9">
        <f t="shared" si="96"/>
        <v>0</v>
      </c>
      <c r="P496" s="9">
        <f t="shared" si="97"/>
        <v>0</v>
      </c>
      <c r="Q496" s="9">
        <f>'2023-24 Salary &amp; Benefits'!G$6</f>
        <v>13464</v>
      </c>
      <c r="R496" s="157">
        <f>'2023-24 Salary &amp; Benefits'!H$6</f>
        <v>0.1797</v>
      </c>
      <c r="S496" s="157">
        <f>'2023-24 Salary &amp; Benefits'!I$6</f>
        <v>0.17330000000000001</v>
      </c>
      <c r="T496" s="9">
        <f t="shared" si="98"/>
        <v>0</v>
      </c>
      <c r="U496" s="9">
        <f t="shared" si="99"/>
        <v>0</v>
      </c>
      <c r="V496" s="9">
        <f t="shared" si="100"/>
        <v>0</v>
      </c>
      <c r="W496" s="9">
        <f t="shared" si="93"/>
        <v>0</v>
      </c>
      <c r="X496" s="22">
        <f t="shared" si="92"/>
        <v>0</v>
      </c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s="21" customFormat="1">
      <c r="A497" s="83" t="s">
        <v>2470</v>
      </c>
      <c r="B497" s="95" t="s">
        <v>1643</v>
      </c>
      <c r="C497" s="96">
        <v>3463</v>
      </c>
      <c r="D497" s="95" t="s">
        <v>3186</v>
      </c>
      <c r="E497" s="116" t="str">
        <f>VLOOKUP($C497,'2022-23 School Level AAFTE'!$C:$X,8,FALSE)</f>
        <v>No</v>
      </c>
      <c r="F497" s="103">
        <f>VLOOKUP($C497,'2022-23 School Level AAFTE'!$C:$I,7,FALSE)</f>
        <v>606.57000000000005</v>
      </c>
      <c r="G497" s="106">
        <f>IFERROR(IF(E497= "yes",VLOOKUP(C497,Summary!$B:$I,5,0),0),0)</f>
        <v>0</v>
      </c>
      <c r="H497" s="105">
        <f t="shared" si="91"/>
        <v>0</v>
      </c>
      <c r="I497" s="168">
        <f>VLOOKUP($A497,'2023-24 Salary &amp; Benefits'!$A:$I,3,FALSE)</f>
        <v>1.18</v>
      </c>
      <c r="J497" s="168">
        <f>VLOOKUP($A497,'2023-24 Salary &amp; Benefits'!$A:$I,4,FALSE)</f>
        <v>1.18</v>
      </c>
      <c r="K497" s="155">
        <f t="shared" si="94"/>
        <v>0</v>
      </c>
      <c r="L497" s="154">
        <f t="shared" si="95"/>
        <v>0</v>
      </c>
      <c r="M497" s="156">
        <f>'2023-24 Salary &amp; Benefits'!$E$6</f>
        <v>72728</v>
      </c>
      <c r="N497" s="156">
        <f>'2023-24 Salary &amp; Benefits'!$F$6</f>
        <v>75419</v>
      </c>
      <c r="O497" s="9">
        <f t="shared" si="96"/>
        <v>0</v>
      </c>
      <c r="P497" s="9">
        <f t="shared" si="97"/>
        <v>0</v>
      </c>
      <c r="Q497" s="9">
        <f>'2023-24 Salary &amp; Benefits'!G$6</f>
        <v>13464</v>
      </c>
      <c r="R497" s="157">
        <f>'2023-24 Salary &amp; Benefits'!H$6</f>
        <v>0.1797</v>
      </c>
      <c r="S497" s="157">
        <f>'2023-24 Salary &amp; Benefits'!I$6</f>
        <v>0.17330000000000001</v>
      </c>
      <c r="T497" s="9">
        <f t="shared" si="98"/>
        <v>0</v>
      </c>
      <c r="U497" s="9">
        <f t="shared" si="99"/>
        <v>0</v>
      </c>
      <c r="V497" s="9">
        <f t="shared" si="100"/>
        <v>0</v>
      </c>
      <c r="W497" s="9">
        <f t="shared" si="93"/>
        <v>0</v>
      </c>
      <c r="X497" s="22">
        <f t="shared" si="92"/>
        <v>0</v>
      </c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s="21" customFormat="1">
      <c r="A498" s="83" t="s">
        <v>2470</v>
      </c>
      <c r="B498" s="95" t="s">
        <v>1643</v>
      </c>
      <c r="C498" s="96">
        <v>1685</v>
      </c>
      <c r="D498" s="95" t="s">
        <v>1647</v>
      </c>
      <c r="E498" s="116" t="str">
        <f>VLOOKUP($C498,'2022-23 School Level AAFTE'!$C:$X,8,FALSE)</f>
        <v>No</v>
      </c>
      <c r="F498" s="103">
        <f>VLOOKUP($C498,'2022-23 School Level AAFTE'!$C:$I,7,FALSE)</f>
        <v>465.36</v>
      </c>
      <c r="G498" s="106">
        <f>IFERROR(IF(E498= "yes",VLOOKUP(C498,Summary!$B:$I,5,0),0),0)</f>
        <v>0</v>
      </c>
      <c r="H498" s="105">
        <f t="shared" si="91"/>
        <v>0</v>
      </c>
      <c r="I498" s="168">
        <f>VLOOKUP($A498,'2023-24 Salary &amp; Benefits'!$A:$I,3,FALSE)</f>
        <v>1.18</v>
      </c>
      <c r="J498" s="168">
        <f>VLOOKUP($A498,'2023-24 Salary &amp; Benefits'!$A:$I,4,FALSE)</f>
        <v>1.18</v>
      </c>
      <c r="K498" s="155">
        <f t="shared" si="94"/>
        <v>0</v>
      </c>
      <c r="L498" s="154">
        <f t="shared" si="95"/>
        <v>0</v>
      </c>
      <c r="M498" s="156">
        <f>'2023-24 Salary &amp; Benefits'!$E$6</f>
        <v>72728</v>
      </c>
      <c r="N498" s="156">
        <f>'2023-24 Salary &amp; Benefits'!$F$6</f>
        <v>75419</v>
      </c>
      <c r="O498" s="9">
        <f t="shared" si="96"/>
        <v>0</v>
      </c>
      <c r="P498" s="9">
        <f t="shared" si="97"/>
        <v>0</v>
      </c>
      <c r="Q498" s="9">
        <f>'2023-24 Salary &amp; Benefits'!G$6</f>
        <v>13464</v>
      </c>
      <c r="R498" s="157">
        <f>'2023-24 Salary &amp; Benefits'!H$6</f>
        <v>0.1797</v>
      </c>
      <c r="S498" s="157">
        <f>'2023-24 Salary &amp; Benefits'!I$6</f>
        <v>0.17330000000000001</v>
      </c>
      <c r="T498" s="9">
        <f t="shared" si="98"/>
        <v>0</v>
      </c>
      <c r="U498" s="9">
        <f t="shared" si="99"/>
        <v>0</v>
      </c>
      <c r="V498" s="9">
        <f t="shared" si="100"/>
        <v>0</v>
      </c>
      <c r="W498" s="9">
        <f t="shared" si="93"/>
        <v>0</v>
      </c>
      <c r="X498" s="22">
        <f t="shared" si="92"/>
        <v>0</v>
      </c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s="21" customFormat="1">
      <c r="A499" s="83" t="s">
        <v>2470</v>
      </c>
      <c r="B499" s="95" t="s">
        <v>1643</v>
      </c>
      <c r="C499" s="96">
        <v>2887</v>
      </c>
      <c r="D499" s="95" t="s">
        <v>1650</v>
      </c>
      <c r="E499" s="116" t="str">
        <f>VLOOKUP($C499,'2022-23 School Level AAFTE'!$C:$X,8,FALSE)</f>
        <v>No</v>
      </c>
      <c r="F499" s="103">
        <f>VLOOKUP($C499,'2022-23 School Level AAFTE'!$C:$I,7,FALSE)</f>
        <v>481.95</v>
      </c>
      <c r="G499" s="106">
        <f>IFERROR(IF(E499= "yes",VLOOKUP(C499,Summary!$B:$I,5,0),0),0)</f>
        <v>0</v>
      </c>
      <c r="H499" s="104">
        <f t="shared" si="91"/>
        <v>0</v>
      </c>
      <c r="I499" s="168">
        <f>VLOOKUP($A499,'2023-24 Salary &amp; Benefits'!$A:$I,3,FALSE)</f>
        <v>1.18</v>
      </c>
      <c r="J499" s="168">
        <f>VLOOKUP($A499,'2023-24 Salary &amp; Benefits'!$A:$I,4,FALSE)</f>
        <v>1.18</v>
      </c>
      <c r="K499" s="155">
        <f t="shared" si="94"/>
        <v>0</v>
      </c>
      <c r="L499" s="154">
        <f t="shared" si="95"/>
        <v>0</v>
      </c>
      <c r="M499" s="156">
        <f>'2023-24 Salary &amp; Benefits'!$E$6</f>
        <v>72728</v>
      </c>
      <c r="N499" s="156">
        <f>'2023-24 Salary &amp; Benefits'!$F$6</f>
        <v>75419</v>
      </c>
      <c r="O499" s="9">
        <f t="shared" si="96"/>
        <v>0</v>
      </c>
      <c r="P499" s="9">
        <f t="shared" si="97"/>
        <v>0</v>
      </c>
      <c r="Q499" s="9">
        <f>'2023-24 Salary &amp; Benefits'!G$6</f>
        <v>13464</v>
      </c>
      <c r="R499" s="157">
        <f>'2023-24 Salary &amp; Benefits'!H$6</f>
        <v>0.1797</v>
      </c>
      <c r="S499" s="157">
        <f>'2023-24 Salary &amp; Benefits'!I$6</f>
        <v>0.17330000000000001</v>
      </c>
      <c r="T499" s="9">
        <f t="shared" si="98"/>
        <v>0</v>
      </c>
      <c r="U499" s="9">
        <f t="shared" si="99"/>
        <v>0</v>
      </c>
      <c r="V499" s="9">
        <f t="shared" si="100"/>
        <v>0</v>
      </c>
      <c r="W499" s="9">
        <f t="shared" si="93"/>
        <v>0</v>
      </c>
      <c r="X499" s="22">
        <f t="shared" si="92"/>
        <v>0</v>
      </c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s="21" customFormat="1">
      <c r="A500" s="83" t="s">
        <v>2470</v>
      </c>
      <c r="B500" s="95" t="s">
        <v>1643</v>
      </c>
      <c r="C500" s="96">
        <v>3504</v>
      </c>
      <c r="D500" s="95" t="s">
        <v>1665</v>
      </c>
      <c r="E500" s="116" t="str">
        <f>VLOOKUP($C500,'2022-23 School Level AAFTE'!$C:$X,8,FALSE)</f>
        <v>No</v>
      </c>
      <c r="F500" s="103">
        <f>VLOOKUP($C500,'2022-23 School Level AAFTE'!$C:$I,7,FALSE)</f>
        <v>481.29</v>
      </c>
      <c r="G500" s="106">
        <f>IFERROR(IF(E500= "yes",VLOOKUP(C500,Summary!$B:$I,5,0),0),0)</f>
        <v>0</v>
      </c>
      <c r="H500" s="105">
        <f t="shared" si="91"/>
        <v>0</v>
      </c>
      <c r="I500" s="168">
        <f>VLOOKUP($A500,'2023-24 Salary &amp; Benefits'!$A:$I,3,FALSE)</f>
        <v>1.18</v>
      </c>
      <c r="J500" s="168">
        <f>VLOOKUP($A500,'2023-24 Salary &amp; Benefits'!$A:$I,4,FALSE)</f>
        <v>1.18</v>
      </c>
      <c r="K500" s="155">
        <f t="shared" si="94"/>
        <v>0</v>
      </c>
      <c r="L500" s="154">
        <f t="shared" si="95"/>
        <v>0</v>
      </c>
      <c r="M500" s="156">
        <f>'2023-24 Salary &amp; Benefits'!$E$6</f>
        <v>72728</v>
      </c>
      <c r="N500" s="156">
        <f>'2023-24 Salary &amp; Benefits'!$F$6</f>
        <v>75419</v>
      </c>
      <c r="O500" s="9">
        <f t="shared" si="96"/>
        <v>0</v>
      </c>
      <c r="P500" s="9">
        <f t="shared" si="97"/>
        <v>0</v>
      </c>
      <c r="Q500" s="9">
        <f>'2023-24 Salary &amp; Benefits'!G$6</f>
        <v>13464</v>
      </c>
      <c r="R500" s="157">
        <f>'2023-24 Salary &amp; Benefits'!H$6</f>
        <v>0.1797</v>
      </c>
      <c r="S500" s="157">
        <f>'2023-24 Salary &amp; Benefits'!I$6</f>
        <v>0.17330000000000001</v>
      </c>
      <c r="T500" s="9">
        <f t="shared" si="98"/>
        <v>0</v>
      </c>
      <c r="U500" s="9">
        <f t="shared" si="99"/>
        <v>0</v>
      </c>
      <c r="V500" s="9">
        <f t="shared" si="100"/>
        <v>0</v>
      </c>
      <c r="W500" s="9">
        <f t="shared" si="93"/>
        <v>0</v>
      </c>
      <c r="X500" s="22">
        <f t="shared" si="92"/>
        <v>0</v>
      </c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21" customFormat="1">
      <c r="A501" s="83" t="s">
        <v>2470</v>
      </c>
      <c r="B501" s="95" t="s">
        <v>1643</v>
      </c>
      <c r="C501" s="96">
        <v>3464</v>
      </c>
      <c r="D501" s="95" t="s">
        <v>1663</v>
      </c>
      <c r="E501" s="116" t="str">
        <f>VLOOKUP($C501,'2022-23 School Level AAFTE'!$C:$X,8,FALSE)</f>
        <v>No</v>
      </c>
      <c r="F501" s="103">
        <f>VLOOKUP($C501,'2022-23 School Level AAFTE'!$C:$I,7,FALSE)</f>
        <v>1451.5</v>
      </c>
      <c r="G501" s="106">
        <f>IFERROR(IF(E501= "yes",VLOOKUP(C501,Summary!$B:$I,5,0),0),0)</f>
        <v>0</v>
      </c>
      <c r="H501" s="105">
        <f t="shared" si="91"/>
        <v>0</v>
      </c>
      <c r="I501" s="168">
        <f>VLOOKUP($A501,'2023-24 Salary &amp; Benefits'!$A:$I,3,FALSE)</f>
        <v>1.18</v>
      </c>
      <c r="J501" s="168">
        <f>VLOOKUP($A501,'2023-24 Salary &amp; Benefits'!$A:$I,4,FALSE)</f>
        <v>1.18</v>
      </c>
      <c r="K501" s="155">
        <f t="shared" si="94"/>
        <v>0</v>
      </c>
      <c r="L501" s="154">
        <f t="shared" si="95"/>
        <v>0</v>
      </c>
      <c r="M501" s="156">
        <f>'2023-24 Salary &amp; Benefits'!$E$6</f>
        <v>72728</v>
      </c>
      <c r="N501" s="156">
        <f>'2023-24 Salary &amp; Benefits'!$F$6</f>
        <v>75419</v>
      </c>
      <c r="O501" s="9">
        <f t="shared" si="96"/>
        <v>0</v>
      </c>
      <c r="P501" s="9">
        <f t="shared" si="97"/>
        <v>0</v>
      </c>
      <c r="Q501" s="9">
        <f>'2023-24 Salary &amp; Benefits'!G$6</f>
        <v>13464</v>
      </c>
      <c r="R501" s="157">
        <f>'2023-24 Salary &amp; Benefits'!H$6</f>
        <v>0.1797</v>
      </c>
      <c r="S501" s="157">
        <f>'2023-24 Salary &amp; Benefits'!I$6</f>
        <v>0.17330000000000001</v>
      </c>
      <c r="T501" s="9">
        <f t="shared" si="98"/>
        <v>0</v>
      </c>
      <c r="U501" s="9">
        <f t="shared" si="99"/>
        <v>0</v>
      </c>
      <c r="V501" s="9">
        <f t="shared" si="100"/>
        <v>0</v>
      </c>
      <c r="W501" s="9">
        <f t="shared" si="93"/>
        <v>0</v>
      </c>
      <c r="X501" s="22">
        <f t="shared" si="92"/>
        <v>0</v>
      </c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</row>
    <row r="502" spans="1:159" s="21" customFormat="1">
      <c r="A502" s="83" t="s">
        <v>2470</v>
      </c>
      <c r="B502" s="95" t="s">
        <v>1643</v>
      </c>
      <c r="C502" s="96">
        <v>3353</v>
      </c>
      <c r="D502" s="95" t="s">
        <v>1659</v>
      </c>
      <c r="E502" s="116" t="str">
        <f>VLOOKUP($C502,'2022-23 School Level AAFTE'!$C:$X,8,FALSE)</f>
        <v>No</v>
      </c>
      <c r="F502" s="103">
        <f>VLOOKUP($C502,'2022-23 School Level AAFTE'!$C:$I,7,FALSE)</f>
        <v>733.6</v>
      </c>
      <c r="G502" s="106">
        <f>IFERROR(IF(E502= "yes",VLOOKUP(C502,Summary!$B:$I,5,0),0),0)</f>
        <v>0</v>
      </c>
      <c r="H502" s="104">
        <f t="shared" si="91"/>
        <v>0</v>
      </c>
      <c r="I502" s="168">
        <f>VLOOKUP($A502,'2023-24 Salary &amp; Benefits'!$A:$I,3,FALSE)</f>
        <v>1.18</v>
      </c>
      <c r="J502" s="168">
        <f>VLOOKUP($A502,'2023-24 Salary &amp; Benefits'!$A:$I,4,FALSE)</f>
        <v>1.18</v>
      </c>
      <c r="K502" s="155">
        <f t="shared" si="94"/>
        <v>0</v>
      </c>
      <c r="L502" s="154">
        <f t="shared" si="95"/>
        <v>0</v>
      </c>
      <c r="M502" s="156">
        <f>'2023-24 Salary &amp; Benefits'!$E$6</f>
        <v>72728</v>
      </c>
      <c r="N502" s="156">
        <f>'2023-24 Salary &amp; Benefits'!$F$6</f>
        <v>75419</v>
      </c>
      <c r="O502" s="9">
        <f t="shared" si="96"/>
        <v>0</v>
      </c>
      <c r="P502" s="9">
        <f t="shared" si="97"/>
        <v>0</v>
      </c>
      <c r="Q502" s="9">
        <f>'2023-24 Salary &amp; Benefits'!G$6</f>
        <v>13464</v>
      </c>
      <c r="R502" s="157">
        <f>'2023-24 Salary &amp; Benefits'!H$6</f>
        <v>0.1797</v>
      </c>
      <c r="S502" s="157">
        <f>'2023-24 Salary &amp; Benefits'!I$6</f>
        <v>0.17330000000000001</v>
      </c>
      <c r="T502" s="9">
        <f t="shared" si="98"/>
        <v>0</v>
      </c>
      <c r="U502" s="9">
        <f t="shared" si="99"/>
        <v>0</v>
      </c>
      <c r="V502" s="9">
        <f t="shared" si="100"/>
        <v>0</v>
      </c>
      <c r="W502" s="9">
        <f t="shared" si="93"/>
        <v>0</v>
      </c>
      <c r="X502" s="22">
        <f t="shared" si="92"/>
        <v>0</v>
      </c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</row>
    <row r="503" spans="1:159" s="21" customFormat="1">
      <c r="A503" s="83" t="s">
        <v>2470</v>
      </c>
      <c r="B503" s="95" t="s">
        <v>1643</v>
      </c>
      <c r="C503" s="96">
        <v>3254</v>
      </c>
      <c r="D503" s="95" t="s">
        <v>1655</v>
      </c>
      <c r="E503" s="116" t="str">
        <f>VLOOKUP($C503,'2022-23 School Level AAFTE'!$C:$X,8,FALSE)</f>
        <v>Yes</v>
      </c>
      <c r="F503" s="103">
        <f>VLOOKUP($C503,'2022-23 School Level AAFTE'!$C:$I,7,FALSE)</f>
        <v>398.31</v>
      </c>
      <c r="G503" s="106">
        <f>IFERROR(IF(E503= "yes",VLOOKUP(C503,Summary!$B:$I,5,0),0),0)</f>
        <v>0</v>
      </c>
      <c r="H503" s="104">
        <f t="shared" ref="H503:H565" si="103">IF(E503= "yes", F503,0)</f>
        <v>398.31</v>
      </c>
      <c r="I503" s="168">
        <f>VLOOKUP($A503,'2023-24 Salary &amp; Benefits'!$A:$I,3,FALSE)</f>
        <v>1.18</v>
      </c>
      <c r="J503" s="168">
        <f>VLOOKUP($A503,'2023-24 Salary &amp; Benefits'!$A:$I,4,FALSE)</f>
        <v>1.18</v>
      </c>
      <c r="K503" s="155">
        <f t="shared" si="94"/>
        <v>398.31</v>
      </c>
      <c r="L503" s="154">
        <f t="shared" si="95"/>
        <v>1.1679999999999999</v>
      </c>
      <c r="M503" s="156">
        <f>'2023-24 Salary &amp; Benefits'!$E$6</f>
        <v>72728</v>
      </c>
      <c r="N503" s="156">
        <f>'2023-24 Salary &amp; Benefits'!$F$6</f>
        <v>75419</v>
      </c>
      <c r="O503" s="9">
        <f t="shared" si="96"/>
        <v>100236.64</v>
      </c>
      <c r="P503" s="9">
        <f t="shared" si="97"/>
        <v>3708.8399999999965</v>
      </c>
      <c r="Q503" s="9">
        <f>'2023-24 Salary &amp; Benefits'!G$6</f>
        <v>13464</v>
      </c>
      <c r="R503" s="157">
        <f>'2023-24 Salary &amp; Benefits'!H$6</f>
        <v>0.1797</v>
      </c>
      <c r="S503" s="157">
        <f>'2023-24 Salary &amp; Benefits'!I$6</f>
        <v>0.17330000000000001</v>
      </c>
      <c r="T503" s="9">
        <f t="shared" si="98"/>
        <v>34381.22</v>
      </c>
      <c r="U503" s="9">
        <f t="shared" si="99"/>
        <v>1732.42</v>
      </c>
      <c r="V503" s="9">
        <f t="shared" si="100"/>
        <v>300.23</v>
      </c>
      <c r="W503" s="9">
        <f t="shared" si="93"/>
        <v>2032.65</v>
      </c>
      <c r="X503" s="22">
        <f t="shared" ref="X503:X565" si="104">SUM(T503,O503:P503,W503)</f>
        <v>140359.34999999998</v>
      </c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</row>
    <row r="504" spans="1:159" s="21" customFormat="1">
      <c r="A504" s="83" t="s">
        <v>2470</v>
      </c>
      <c r="B504" s="95" t="s">
        <v>1643</v>
      </c>
      <c r="C504" s="96">
        <v>3303</v>
      </c>
      <c r="D504" s="95" t="s">
        <v>1657</v>
      </c>
      <c r="E504" s="116" t="str">
        <f>VLOOKUP($C504,'2022-23 School Level AAFTE'!$C:$X,8,FALSE)</f>
        <v>No</v>
      </c>
      <c r="F504" s="103">
        <f>VLOOKUP($C504,'2022-23 School Level AAFTE'!$C:$I,7,FALSE)</f>
        <v>1387.38</v>
      </c>
      <c r="G504" s="106">
        <f>IFERROR(IF(E504= "yes",VLOOKUP(C504,Summary!$B:$I,5,0),0),0)</f>
        <v>0</v>
      </c>
      <c r="H504" s="105">
        <f t="shared" si="103"/>
        <v>0</v>
      </c>
      <c r="I504" s="168">
        <f>VLOOKUP($A504,'2023-24 Salary &amp; Benefits'!$A:$I,3,FALSE)</f>
        <v>1.18</v>
      </c>
      <c r="J504" s="168">
        <f>VLOOKUP($A504,'2023-24 Salary &amp; Benefits'!$A:$I,4,FALSE)</f>
        <v>1.18</v>
      </c>
      <c r="K504" s="155">
        <f t="shared" si="94"/>
        <v>0</v>
      </c>
      <c r="L504" s="154">
        <f t="shared" si="95"/>
        <v>0</v>
      </c>
      <c r="M504" s="156">
        <f>'2023-24 Salary &amp; Benefits'!$E$6</f>
        <v>72728</v>
      </c>
      <c r="N504" s="156">
        <f>'2023-24 Salary &amp; Benefits'!$F$6</f>
        <v>75419</v>
      </c>
      <c r="O504" s="9">
        <f t="shared" si="96"/>
        <v>0</v>
      </c>
      <c r="P504" s="9">
        <f t="shared" si="97"/>
        <v>0</v>
      </c>
      <c r="Q504" s="9">
        <f>'2023-24 Salary &amp; Benefits'!G$6</f>
        <v>13464</v>
      </c>
      <c r="R504" s="157">
        <f>'2023-24 Salary &amp; Benefits'!H$6</f>
        <v>0.1797</v>
      </c>
      <c r="S504" s="157">
        <f>'2023-24 Salary &amp; Benefits'!I$6</f>
        <v>0.17330000000000001</v>
      </c>
      <c r="T504" s="9">
        <f t="shared" si="98"/>
        <v>0</v>
      </c>
      <c r="U504" s="9">
        <f t="shared" si="99"/>
        <v>0</v>
      </c>
      <c r="V504" s="9">
        <f t="shared" si="100"/>
        <v>0</v>
      </c>
      <c r="W504" s="9">
        <f t="shared" si="93"/>
        <v>0</v>
      </c>
      <c r="X504" s="22">
        <f t="shared" si="104"/>
        <v>0</v>
      </c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</row>
    <row r="505" spans="1:159" s="21" customFormat="1">
      <c r="A505" s="83" t="s">
        <v>2470</v>
      </c>
      <c r="B505" s="95" t="s">
        <v>1643</v>
      </c>
      <c r="C505" s="96">
        <v>3608</v>
      </c>
      <c r="D505" s="95" t="s">
        <v>1672</v>
      </c>
      <c r="E505" s="116" t="str">
        <f>VLOOKUP($C505,'2022-23 School Level AAFTE'!$C:$X,8,FALSE)</f>
        <v>No</v>
      </c>
      <c r="F505" s="103">
        <f>VLOOKUP($C505,'2022-23 School Level AAFTE'!$C:$I,7,FALSE)</f>
        <v>571.44000000000005</v>
      </c>
      <c r="G505" s="106">
        <f>IFERROR(IF(E505= "yes",VLOOKUP(C505,Summary!$B:$I,5,0),0),0)</f>
        <v>0</v>
      </c>
      <c r="H505" s="105">
        <f t="shared" si="103"/>
        <v>0</v>
      </c>
      <c r="I505" s="168">
        <f>VLOOKUP($A505,'2023-24 Salary &amp; Benefits'!$A:$I,3,FALSE)</f>
        <v>1.18</v>
      </c>
      <c r="J505" s="168">
        <f>VLOOKUP($A505,'2023-24 Salary &amp; Benefits'!$A:$I,4,FALSE)</f>
        <v>1.18</v>
      </c>
      <c r="K505" s="155">
        <f t="shared" si="94"/>
        <v>0</v>
      </c>
      <c r="L505" s="154">
        <f t="shared" si="95"/>
        <v>0</v>
      </c>
      <c r="M505" s="156">
        <f>'2023-24 Salary &amp; Benefits'!$E$6</f>
        <v>72728</v>
      </c>
      <c r="N505" s="156">
        <f>'2023-24 Salary &amp; Benefits'!$F$6</f>
        <v>75419</v>
      </c>
      <c r="O505" s="9">
        <f t="shared" si="96"/>
        <v>0</v>
      </c>
      <c r="P505" s="9">
        <f t="shared" si="97"/>
        <v>0</v>
      </c>
      <c r="Q505" s="9">
        <f>'2023-24 Salary &amp; Benefits'!G$6</f>
        <v>13464</v>
      </c>
      <c r="R505" s="157">
        <f>'2023-24 Salary &amp; Benefits'!H$6</f>
        <v>0.1797</v>
      </c>
      <c r="S505" s="157">
        <f>'2023-24 Salary &amp; Benefits'!I$6</f>
        <v>0.17330000000000001</v>
      </c>
      <c r="T505" s="9">
        <f t="shared" si="98"/>
        <v>0</v>
      </c>
      <c r="U505" s="9">
        <f t="shared" si="99"/>
        <v>0</v>
      </c>
      <c r="V505" s="9">
        <f t="shared" si="100"/>
        <v>0</v>
      </c>
      <c r="W505" s="9">
        <f t="shared" si="93"/>
        <v>0</v>
      </c>
      <c r="X505" s="22">
        <f t="shared" si="104"/>
        <v>0</v>
      </c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</row>
    <row r="506" spans="1:159" s="21" customFormat="1">
      <c r="A506" s="83" t="s">
        <v>2470</v>
      </c>
      <c r="B506" s="95" t="s">
        <v>1643</v>
      </c>
      <c r="C506" s="96">
        <v>3854</v>
      </c>
      <c r="D506" s="95" t="s">
        <v>1677</v>
      </c>
      <c r="E506" s="116" t="str">
        <f>VLOOKUP($C506,'2022-23 School Level AAFTE'!$C:$X,8,FALSE)</f>
        <v>Yes</v>
      </c>
      <c r="F506" s="103">
        <f>VLOOKUP($C506,'2022-23 School Level AAFTE'!$C:$I,7,FALSE)</f>
        <v>178.54</v>
      </c>
      <c r="G506" s="106">
        <f>IFERROR(IF(E506= "yes",VLOOKUP(C506,Summary!$B:$I,5,0),0),0)</f>
        <v>0</v>
      </c>
      <c r="H506" s="104">
        <f t="shared" si="103"/>
        <v>178.54</v>
      </c>
      <c r="I506" s="168">
        <f>VLOOKUP($A506,'2023-24 Salary &amp; Benefits'!$A:$I,3,FALSE)</f>
        <v>1.18</v>
      </c>
      <c r="J506" s="168">
        <f>VLOOKUP($A506,'2023-24 Salary &amp; Benefits'!$A:$I,4,FALSE)</f>
        <v>1.18</v>
      </c>
      <c r="K506" s="155">
        <f t="shared" si="94"/>
        <v>178.54</v>
      </c>
      <c r="L506" s="154">
        <f t="shared" si="95"/>
        <v>0.52400000000000002</v>
      </c>
      <c r="M506" s="156">
        <f>'2023-24 Salary &amp; Benefits'!$E$6</f>
        <v>72728</v>
      </c>
      <c r="N506" s="156">
        <f>'2023-24 Salary &amp; Benefits'!$F$6</f>
        <v>75419</v>
      </c>
      <c r="O506" s="9">
        <f t="shared" si="96"/>
        <v>44969.18</v>
      </c>
      <c r="P506" s="9">
        <f t="shared" si="97"/>
        <v>1663.9000000000015</v>
      </c>
      <c r="Q506" s="9">
        <f>'2023-24 Salary &amp; Benefits'!G$6</f>
        <v>13464</v>
      </c>
      <c r="R506" s="157">
        <f>'2023-24 Salary &amp; Benefits'!H$6</f>
        <v>0.1797</v>
      </c>
      <c r="S506" s="157">
        <f>'2023-24 Salary &amp; Benefits'!I$6</f>
        <v>0.17330000000000001</v>
      </c>
      <c r="T506" s="9">
        <f t="shared" si="98"/>
        <v>15424.45</v>
      </c>
      <c r="U506" s="9">
        <f t="shared" si="99"/>
        <v>777.22</v>
      </c>
      <c r="V506" s="9">
        <f t="shared" si="100"/>
        <v>134.69</v>
      </c>
      <c r="W506" s="9">
        <f t="shared" si="93"/>
        <v>911.91000000000008</v>
      </c>
      <c r="X506" s="22">
        <f t="shared" si="104"/>
        <v>62969.44000000001</v>
      </c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</row>
    <row r="507" spans="1:159" s="21" customFormat="1">
      <c r="A507" s="83" t="s">
        <v>2470</v>
      </c>
      <c r="B507" s="95" t="s">
        <v>1643</v>
      </c>
      <c r="C507" s="96">
        <v>3461</v>
      </c>
      <c r="D507" s="95" t="s">
        <v>1662</v>
      </c>
      <c r="E507" s="116" t="str">
        <f>VLOOKUP($C507,'2022-23 School Level AAFTE'!$C:$X,8,FALSE)</f>
        <v>No</v>
      </c>
      <c r="F507" s="103">
        <f>VLOOKUP($C507,'2022-23 School Level AAFTE'!$C:$I,7,FALSE)</f>
        <v>408.84</v>
      </c>
      <c r="G507" s="106">
        <f>IFERROR(IF(E507= "yes",VLOOKUP(C507,Summary!$B:$I,5,0),0),0)</f>
        <v>0</v>
      </c>
      <c r="H507" s="104">
        <f t="shared" si="103"/>
        <v>0</v>
      </c>
      <c r="I507" s="168">
        <f>VLOOKUP($A507,'2023-24 Salary &amp; Benefits'!$A:$I,3,FALSE)</f>
        <v>1.18</v>
      </c>
      <c r="J507" s="168">
        <f>VLOOKUP($A507,'2023-24 Salary &amp; Benefits'!$A:$I,4,FALSE)</f>
        <v>1.18</v>
      </c>
      <c r="K507" s="155">
        <f t="shared" si="94"/>
        <v>0</v>
      </c>
      <c r="L507" s="154">
        <f t="shared" si="95"/>
        <v>0</v>
      </c>
      <c r="M507" s="156">
        <f>'2023-24 Salary &amp; Benefits'!$E$6</f>
        <v>72728</v>
      </c>
      <c r="N507" s="156">
        <f>'2023-24 Salary &amp; Benefits'!$F$6</f>
        <v>75419</v>
      </c>
      <c r="O507" s="9">
        <f t="shared" si="96"/>
        <v>0</v>
      </c>
      <c r="P507" s="9">
        <f t="shared" si="97"/>
        <v>0</v>
      </c>
      <c r="Q507" s="9">
        <f>'2023-24 Salary &amp; Benefits'!G$6</f>
        <v>13464</v>
      </c>
      <c r="R507" s="157">
        <f>'2023-24 Salary &amp; Benefits'!H$6</f>
        <v>0.1797</v>
      </c>
      <c r="S507" s="157">
        <f>'2023-24 Salary &amp; Benefits'!I$6</f>
        <v>0.17330000000000001</v>
      </c>
      <c r="T507" s="9">
        <f t="shared" si="98"/>
        <v>0</v>
      </c>
      <c r="U507" s="9">
        <f t="shared" si="99"/>
        <v>0</v>
      </c>
      <c r="V507" s="9">
        <f t="shared" si="100"/>
        <v>0</v>
      </c>
      <c r="W507" s="9">
        <f t="shared" si="93"/>
        <v>0</v>
      </c>
      <c r="X507" s="22">
        <f t="shared" si="104"/>
        <v>0</v>
      </c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</row>
    <row r="508" spans="1:159" s="21" customFormat="1">
      <c r="A508" s="83" t="s">
        <v>2470</v>
      </c>
      <c r="B508" s="95" t="s">
        <v>1643</v>
      </c>
      <c r="C508" s="96">
        <v>3605</v>
      </c>
      <c r="D508" s="95" t="s">
        <v>1669</v>
      </c>
      <c r="E508" s="116" t="str">
        <f>VLOOKUP($C508,'2022-23 School Level AAFTE'!$C:$X,8,FALSE)</f>
        <v>No</v>
      </c>
      <c r="F508" s="103">
        <f>VLOOKUP($C508,'2022-23 School Level AAFTE'!$C:$I,7,FALSE)</f>
        <v>439.26</v>
      </c>
      <c r="G508" s="106">
        <f>IFERROR(IF(E508= "yes",VLOOKUP(C508,Summary!$B:$I,5,0),0),0)</f>
        <v>0</v>
      </c>
      <c r="H508" s="105">
        <f t="shared" si="103"/>
        <v>0</v>
      </c>
      <c r="I508" s="168">
        <f>VLOOKUP($A508,'2023-24 Salary &amp; Benefits'!$A:$I,3,FALSE)</f>
        <v>1.18</v>
      </c>
      <c r="J508" s="168">
        <f>VLOOKUP($A508,'2023-24 Salary &amp; Benefits'!$A:$I,4,FALSE)</f>
        <v>1.18</v>
      </c>
      <c r="K508" s="155">
        <f t="shared" si="94"/>
        <v>0</v>
      </c>
      <c r="L508" s="154">
        <f t="shared" si="95"/>
        <v>0</v>
      </c>
      <c r="M508" s="156">
        <f>'2023-24 Salary &amp; Benefits'!$E$6</f>
        <v>72728</v>
      </c>
      <c r="N508" s="156">
        <f>'2023-24 Salary &amp; Benefits'!$F$6</f>
        <v>75419</v>
      </c>
      <c r="O508" s="9">
        <f t="shared" si="96"/>
        <v>0</v>
      </c>
      <c r="P508" s="9">
        <f t="shared" si="97"/>
        <v>0</v>
      </c>
      <c r="Q508" s="9">
        <f>'2023-24 Salary &amp; Benefits'!G$6</f>
        <v>13464</v>
      </c>
      <c r="R508" s="157">
        <f>'2023-24 Salary &amp; Benefits'!H$6</f>
        <v>0.1797</v>
      </c>
      <c r="S508" s="157">
        <f>'2023-24 Salary &amp; Benefits'!I$6</f>
        <v>0.17330000000000001</v>
      </c>
      <c r="T508" s="9">
        <f t="shared" si="98"/>
        <v>0</v>
      </c>
      <c r="U508" s="9">
        <f t="shared" si="99"/>
        <v>0</v>
      </c>
      <c r="V508" s="9">
        <f t="shared" si="100"/>
        <v>0</v>
      </c>
      <c r="W508" s="9">
        <f t="shared" si="93"/>
        <v>0</v>
      </c>
      <c r="X508" s="22">
        <f t="shared" si="104"/>
        <v>0</v>
      </c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</row>
    <row r="509" spans="1:159" s="21" customFormat="1">
      <c r="A509" s="83" t="s">
        <v>2470</v>
      </c>
      <c r="B509" s="95" t="s">
        <v>1643</v>
      </c>
      <c r="C509" s="96">
        <v>3410</v>
      </c>
      <c r="D509" s="95" t="s">
        <v>1661</v>
      </c>
      <c r="E509" s="116" t="str">
        <f>VLOOKUP($C509,'2022-23 School Level AAFTE'!$C:$X,8,FALSE)</f>
        <v>No</v>
      </c>
      <c r="F509" s="103">
        <f>VLOOKUP($C509,'2022-23 School Level AAFTE'!$C:$I,7,FALSE)</f>
        <v>547.57000000000005</v>
      </c>
      <c r="G509" s="106">
        <f>IFERROR(IF(E509= "yes",VLOOKUP(C509,Summary!$B:$I,5,0),0),0)</f>
        <v>0</v>
      </c>
      <c r="H509" s="104">
        <f t="shared" si="103"/>
        <v>0</v>
      </c>
      <c r="I509" s="168">
        <f>VLOOKUP($A509,'2023-24 Salary &amp; Benefits'!$A:$I,3,FALSE)</f>
        <v>1.18</v>
      </c>
      <c r="J509" s="168">
        <f>VLOOKUP($A509,'2023-24 Salary &amp; Benefits'!$A:$I,4,FALSE)</f>
        <v>1.18</v>
      </c>
      <c r="K509" s="155">
        <f t="shared" si="94"/>
        <v>0</v>
      </c>
      <c r="L509" s="154">
        <f t="shared" si="95"/>
        <v>0</v>
      </c>
      <c r="M509" s="156">
        <f>'2023-24 Salary &amp; Benefits'!$E$6</f>
        <v>72728</v>
      </c>
      <c r="N509" s="156">
        <f>'2023-24 Salary &amp; Benefits'!$F$6</f>
        <v>75419</v>
      </c>
      <c r="O509" s="9">
        <f t="shared" si="96"/>
        <v>0</v>
      </c>
      <c r="P509" s="9">
        <f t="shared" si="97"/>
        <v>0</v>
      </c>
      <c r="Q509" s="9">
        <f>'2023-24 Salary &amp; Benefits'!G$6</f>
        <v>13464</v>
      </c>
      <c r="R509" s="157">
        <f>'2023-24 Salary &amp; Benefits'!H$6</f>
        <v>0.1797</v>
      </c>
      <c r="S509" s="157">
        <f>'2023-24 Salary &amp; Benefits'!I$6</f>
        <v>0.17330000000000001</v>
      </c>
      <c r="T509" s="9">
        <f t="shared" si="98"/>
        <v>0</v>
      </c>
      <c r="U509" s="9">
        <f t="shared" si="99"/>
        <v>0</v>
      </c>
      <c r="V509" s="9">
        <f t="shared" si="100"/>
        <v>0</v>
      </c>
      <c r="W509" s="9">
        <f t="shared" si="93"/>
        <v>0</v>
      </c>
      <c r="X509" s="22">
        <f t="shared" si="104"/>
        <v>0</v>
      </c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</row>
    <row r="510" spans="1:159" s="21" customFormat="1">
      <c r="A510" s="83" t="s">
        <v>2470</v>
      </c>
      <c r="B510" s="95" t="s">
        <v>1643</v>
      </c>
      <c r="C510" s="96">
        <v>2888</v>
      </c>
      <c r="D510" s="95" t="s">
        <v>1651</v>
      </c>
      <c r="E510" s="116" t="str">
        <f>VLOOKUP($C510,'2022-23 School Level AAFTE'!$C:$X,8,FALSE)</f>
        <v>No</v>
      </c>
      <c r="F510" s="103">
        <f>VLOOKUP($C510,'2022-23 School Level AAFTE'!$C:$I,7,FALSE)</f>
        <v>290.66000000000003</v>
      </c>
      <c r="G510" s="106">
        <f>IFERROR(IF(E510= "yes",VLOOKUP(C510,Summary!$B:$I,5,0),0),0)</f>
        <v>0</v>
      </c>
      <c r="H510" s="104">
        <f t="shared" si="103"/>
        <v>0</v>
      </c>
      <c r="I510" s="168">
        <f>VLOOKUP($A510,'2023-24 Salary &amp; Benefits'!$A:$I,3,FALSE)</f>
        <v>1.18</v>
      </c>
      <c r="J510" s="168">
        <f>VLOOKUP($A510,'2023-24 Salary &amp; Benefits'!$A:$I,4,FALSE)</f>
        <v>1.18</v>
      </c>
      <c r="K510" s="155">
        <f t="shared" si="94"/>
        <v>0</v>
      </c>
      <c r="L510" s="154">
        <f t="shared" si="95"/>
        <v>0</v>
      </c>
      <c r="M510" s="156">
        <f>'2023-24 Salary &amp; Benefits'!$E$6</f>
        <v>72728</v>
      </c>
      <c r="N510" s="156">
        <f>'2023-24 Salary &amp; Benefits'!$F$6</f>
        <v>75419</v>
      </c>
      <c r="O510" s="9">
        <f t="shared" si="96"/>
        <v>0</v>
      </c>
      <c r="P510" s="9">
        <f t="shared" si="97"/>
        <v>0</v>
      </c>
      <c r="Q510" s="9">
        <f>'2023-24 Salary &amp; Benefits'!G$6</f>
        <v>13464</v>
      </c>
      <c r="R510" s="157">
        <f>'2023-24 Salary &amp; Benefits'!H$6</f>
        <v>0.1797</v>
      </c>
      <c r="S510" s="157">
        <f>'2023-24 Salary &amp; Benefits'!I$6</f>
        <v>0.17330000000000001</v>
      </c>
      <c r="T510" s="9">
        <f t="shared" si="98"/>
        <v>0</v>
      </c>
      <c r="U510" s="9">
        <f t="shared" si="99"/>
        <v>0</v>
      </c>
      <c r="V510" s="9">
        <f t="shared" si="100"/>
        <v>0</v>
      </c>
      <c r="W510" s="9">
        <f t="shared" si="93"/>
        <v>0</v>
      </c>
      <c r="X510" s="22">
        <f t="shared" si="104"/>
        <v>0</v>
      </c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</row>
    <row r="511" spans="1:159" s="21" customFormat="1">
      <c r="A511" s="83" t="s">
        <v>2470</v>
      </c>
      <c r="B511" s="95" t="s">
        <v>1643</v>
      </c>
      <c r="C511" s="96">
        <v>1558</v>
      </c>
      <c r="D511" s="95" t="s">
        <v>1646</v>
      </c>
      <c r="E511" s="116" t="str">
        <f>VLOOKUP($C511,'2022-23 School Level AAFTE'!$C:$X,8,FALSE)</f>
        <v>No</v>
      </c>
      <c r="F511" s="103">
        <f>VLOOKUP($C511,'2022-23 School Level AAFTE'!$C:$I,7,FALSE)</f>
        <v>0.76</v>
      </c>
      <c r="G511" s="106">
        <f>IFERROR(IF(E511= "yes",VLOOKUP(C511,Summary!$B:$I,5,0),0),0)</f>
        <v>0</v>
      </c>
      <c r="H511" s="105">
        <f t="shared" si="103"/>
        <v>0</v>
      </c>
      <c r="I511" s="168">
        <f>VLOOKUP($A511,'2023-24 Salary &amp; Benefits'!$A:$I,3,FALSE)</f>
        <v>1.18</v>
      </c>
      <c r="J511" s="168">
        <f>VLOOKUP($A511,'2023-24 Salary &amp; Benefits'!$A:$I,4,FALSE)</f>
        <v>1.18</v>
      </c>
      <c r="K511" s="155">
        <f t="shared" si="94"/>
        <v>0</v>
      </c>
      <c r="L511" s="154">
        <f t="shared" si="95"/>
        <v>0</v>
      </c>
      <c r="M511" s="156">
        <f>'2023-24 Salary &amp; Benefits'!$E$6</f>
        <v>72728</v>
      </c>
      <c r="N511" s="156">
        <f>'2023-24 Salary &amp; Benefits'!$F$6</f>
        <v>75419</v>
      </c>
      <c r="O511" s="9">
        <f t="shared" si="96"/>
        <v>0</v>
      </c>
      <c r="P511" s="9">
        <f t="shared" si="97"/>
        <v>0</v>
      </c>
      <c r="Q511" s="9">
        <f>'2023-24 Salary &amp; Benefits'!G$6</f>
        <v>13464</v>
      </c>
      <c r="R511" s="157">
        <f>'2023-24 Salary &amp; Benefits'!H$6</f>
        <v>0.1797</v>
      </c>
      <c r="S511" s="157">
        <f>'2023-24 Salary &amp; Benefits'!I$6</f>
        <v>0.17330000000000001</v>
      </c>
      <c r="T511" s="9">
        <f t="shared" si="98"/>
        <v>0</v>
      </c>
      <c r="U511" s="9">
        <f t="shared" si="99"/>
        <v>0</v>
      </c>
      <c r="V511" s="9">
        <f t="shared" si="100"/>
        <v>0</v>
      </c>
      <c r="W511" s="9">
        <f t="shared" si="93"/>
        <v>0</v>
      </c>
      <c r="X511" s="22">
        <f t="shared" si="104"/>
        <v>0</v>
      </c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</row>
    <row r="512" spans="1:159" s="21" customFormat="1">
      <c r="A512" s="83" t="s">
        <v>2470</v>
      </c>
      <c r="B512" s="95" t="s">
        <v>1643</v>
      </c>
      <c r="C512" s="96">
        <v>3186</v>
      </c>
      <c r="D512" s="95" t="s">
        <v>1654</v>
      </c>
      <c r="E512" s="116" t="str">
        <f>VLOOKUP($C512,'2022-23 School Level AAFTE'!$C:$X,8,FALSE)</f>
        <v>No</v>
      </c>
      <c r="F512" s="103">
        <f>VLOOKUP($C512,'2022-23 School Level AAFTE'!$C:$I,7,FALSE)</f>
        <v>444.15</v>
      </c>
      <c r="G512" s="106">
        <f>IFERROR(IF(E512= "yes",VLOOKUP(C512,Summary!$B:$I,5,0),0),0)</f>
        <v>0</v>
      </c>
      <c r="H512" s="105">
        <f t="shared" si="103"/>
        <v>0</v>
      </c>
      <c r="I512" s="168">
        <f>VLOOKUP($A512,'2023-24 Salary &amp; Benefits'!$A:$I,3,FALSE)</f>
        <v>1.18</v>
      </c>
      <c r="J512" s="168">
        <f>VLOOKUP($A512,'2023-24 Salary &amp; Benefits'!$A:$I,4,FALSE)</f>
        <v>1.18</v>
      </c>
      <c r="K512" s="155">
        <f t="shared" si="94"/>
        <v>0</v>
      </c>
      <c r="L512" s="154">
        <f t="shared" si="95"/>
        <v>0</v>
      </c>
      <c r="M512" s="156">
        <f>'2023-24 Salary &amp; Benefits'!$E$6</f>
        <v>72728</v>
      </c>
      <c r="N512" s="156">
        <f>'2023-24 Salary &amp; Benefits'!$F$6</f>
        <v>75419</v>
      </c>
      <c r="O512" s="9">
        <f t="shared" si="96"/>
        <v>0</v>
      </c>
      <c r="P512" s="9">
        <f t="shared" si="97"/>
        <v>0</v>
      </c>
      <c r="Q512" s="9">
        <f>'2023-24 Salary &amp; Benefits'!G$6</f>
        <v>13464</v>
      </c>
      <c r="R512" s="157">
        <f>'2023-24 Salary &amp; Benefits'!H$6</f>
        <v>0.1797</v>
      </c>
      <c r="S512" s="157">
        <f>'2023-24 Salary &amp; Benefits'!I$6</f>
        <v>0.17330000000000001</v>
      </c>
      <c r="T512" s="9">
        <f t="shared" si="98"/>
        <v>0</v>
      </c>
      <c r="U512" s="9">
        <f t="shared" si="99"/>
        <v>0</v>
      </c>
      <c r="V512" s="9">
        <f t="shared" si="100"/>
        <v>0</v>
      </c>
      <c r="W512" s="9">
        <f t="shared" si="93"/>
        <v>0</v>
      </c>
      <c r="X512" s="22">
        <f t="shared" si="104"/>
        <v>0</v>
      </c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</row>
    <row r="513" spans="1:159" s="21" customFormat="1">
      <c r="A513" s="83" t="s">
        <v>2470</v>
      </c>
      <c r="B513" s="95" t="s">
        <v>1643</v>
      </c>
      <c r="C513" s="96">
        <v>5669</v>
      </c>
      <c r="D513" s="95" t="s">
        <v>3338</v>
      </c>
      <c r="E513" s="116" t="str">
        <f>VLOOKUP($C513,'2022-23 School Level AAFTE'!$C:$X,8,FALSE)</f>
        <v>No</v>
      </c>
      <c r="F513" s="103">
        <f>VLOOKUP($C513,'2022-23 School Level AAFTE'!$C:$I,7,FALSE)</f>
        <v>129.86000000000001</v>
      </c>
      <c r="G513" s="106">
        <f>IFERROR(IF(E513= "yes",VLOOKUP(C513,Summary!$B:$I,5,0),0),0)</f>
        <v>0</v>
      </c>
      <c r="H513" s="104">
        <f t="shared" si="103"/>
        <v>0</v>
      </c>
      <c r="I513" s="168">
        <f>VLOOKUP($A513,'2023-24 Salary &amp; Benefits'!$A:$I,3,FALSE)</f>
        <v>1.18</v>
      </c>
      <c r="J513" s="168">
        <f>VLOOKUP($A513,'2023-24 Salary &amp; Benefits'!$A:$I,4,FALSE)</f>
        <v>1.18</v>
      </c>
      <c r="K513" s="155">
        <f t="shared" si="94"/>
        <v>0</v>
      </c>
      <c r="L513" s="154">
        <f t="shared" si="95"/>
        <v>0</v>
      </c>
      <c r="M513" s="156">
        <f>'2023-24 Salary &amp; Benefits'!$E$6</f>
        <v>72728</v>
      </c>
      <c r="N513" s="156">
        <f>'2023-24 Salary &amp; Benefits'!$F$6</f>
        <v>75419</v>
      </c>
      <c r="O513" s="9">
        <f t="shared" si="96"/>
        <v>0</v>
      </c>
      <c r="P513" s="9">
        <f t="shared" si="97"/>
        <v>0</v>
      </c>
      <c r="Q513" s="9">
        <f>'2023-24 Salary &amp; Benefits'!G$6</f>
        <v>13464</v>
      </c>
      <c r="R513" s="157">
        <f>'2023-24 Salary &amp; Benefits'!H$6</f>
        <v>0.1797</v>
      </c>
      <c r="S513" s="157">
        <f>'2023-24 Salary &amp; Benefits'!I$6</f>
        <v>0.17330000000000001</v>
      </c>
      <c r="T513" s="9">
        <f t="shared" si="98"/>
        <v>0</v>
      </c>
      <c r="U513" s="9">
        <f t="shared" si="99"/>
        <v>0</v>
      </c>
      <c r="V513" s="9">
        <f t="shared" si="100"/>
        <v>0</v>
      </c>
      <c r="W513" s="9">
        <f t="shared" si="93"/>
        <v>0</v>
      </c>
      <c r="X513" s="22">
        <f t="shared" si="104"/>
        <v>0</v>
      </c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</row>
    <row r="514" spans="1:159" s="21" customFormat="1">
      <c r="A514" s="83" t="s">
        <v>2375</v>
      </c>
      <c r="B514" s="95" t="s">
        <v>1086</v>
      </c>
      <c r="C514" s="96">
        <v>2996</v>
      </c>
      <c r="D514" s="95" t="s">
        <v>1088</v>
      </c>
      <c r="E514" s="116" t="str">
        <f>VLOOKUP($C514,'2022-23 School Level AAFTE'!$C:$X,8,FALSE)</f>
        <v>No</v>
      </c>
      <c r="F514" s="103">
        <f>VLOOKUP($C514,'2022-23 School Level AAFTE'!$C:$I,7,FALSE)</f>
        <v>911.67000000000007</v>
      </c>
      <c r="G514" s="106">
        <f>IFERROR(IF(E514= "yes",VLOOKUP(C514,Summary!$B:$I,5,0),0),0)</f>
        <v>0</v>
      </c>
      <c r="H514" s="104">
        <f t="shared" si="103"/>
        <v>0</v>
      </c>
      <c r="I514" s="168">
        <f>VLOOKUP($A514,'2023-24 Salary &amp; Benefits'!$A:$I,3,FALSE)</f>
        <v>1</v>
      </c>
      <c r="J514" s="168">
        <f>VLOOKUP($A514,'2023-24 Salary &amp; Benefits'!$A:$I,4,FALSE)</f>
        <v>1</v>
      </c>
      <c r="K514" s="155">
        <f t="shared" si="94"/>
        <v>0</v>
      </c>
      <c r="L514" s="154">
        <f t="shared" si="95"/>
        <v>0</v>
      </c>
      <c r="M514" s="156">
        <f>'2023-24 Salary &amp; Benefits'!$E$6</f>
        <v>72728</v>
      </c>
      <c r="N514" s="156">
        <f>'2023-24 Salary &amp; Benefits'!$F$6</f>
        <v>75419</v>
      </c>
      <c r="O514" s="9">
        <f t="shared" si="96"/>
        <v>0</v>
      </c>
      <c r="P514" s="9">
        <f t="shared" si="97"/>
        <v>0</v>
      </c>
      <c r="Q514" s="9">
        <f>'2023-24 Salary &amp; Benefits'!G$6</f>
        <v>13464</v>
      </c>
      <c r="R514" s="157">
        <f>'2023-24 Salary &amp; Benefits'!H$6</f>
        <v>0.1797</v>
      </c>
      <c r="S514" s="157">
        <f>'2023-24 Salary &amp; Benefits'!I$6</f>
        <v>0.17330000000000001</v>
      </c>
      <c r="T514" s="9">
        <f t="shared" si="98"/>
        <v>0</v>
      </c>
      <c r="U514" s="9">
        <f t="shared" si="99"/>
        <v>0</v>
      </c>
      <c r="V514" s="9">
        <f t="shared" si="100"/>
        <v>0</v>
      </c>
      <c r="W514" s="9">
        <f t="shared" si="93"/>
        <v>0</v>
      </c>
      <c r="X514" s="22">
        <f t="shared" si="104"/>
        <v>0</v>
      </c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</row>
    <row r="515" spans="1:159" s="21" customFormat="1">
      <c r="A515" s="83" t="s">
        <v>2375</v>
      </c>
      <c r="B515" s="95" t="s">
        <v>1086</v>
      </c>
      <c r="C515" s="96">
        <v>5718</v>
      </c>
      <c r="D515" s="95" t="s">
        <v>3339</v>
      </c>
      <c r="E515" s="116" t="str">
        <f>VLOOKUP($C515,'2022-23 School Level AAFTE'!$C:$X,8,FALSE)</f>
        <v>Yes</v>
      </c>
      <c r="F515" s="103">
        <f>VLOOKUP($C515,'2022-23 School Level AAFTE'!$C:$I,7,FALSE)</f>
        <v>290.43</v>
      </c>
      <c r="G515" s="106">
        <f>IFERROR(IF(E515= "yes",VLOOKUP(C515,Summary!$B:$I,5,0),0),0)</f>
        <v>0</v>
      </c>
      <c r="H515" s="104">
        <f t="shared" si="103"/>
        <v>290.43</v>
      </c>
      <c r="I515" s="168">
        <f>VLOOKUP($A515,'2023-24 Salary &amp; Benefits'!$A:$I,3,FALSE)</f>
        <v>1</v>
      </c>
      <c r="J515" s="168">
        <f>VLOOKUP($A515,'2023-24 Salary &amp; Benefits'!$A:$I,4,FALSE)</f>
        <v>1</v>
      </c>
      <c r="K515" s="155">
        <f t="shared" si="94"/>
        <v>290.43</v>
      </c>
      <c r="L515" s="154">
        <f t="shared" si="95"/>
        <v>0.85199999999999998</v>
      </c>
      <c r="M515" s="156">
        <f>'2023-24 Salary &amp; Benefits'!$E$6</f>
        <v>72728</v>
      </c>
      <c r="N515" s="156">
        <f>'2023-24 Salary &amp; Benefits'!$F$6</f>
        <v>75419</v>
      </c>
      <c r="O515" s="9">
        <f t="shared" si="96"/>
        <v>61964.26</v>
      </c>
      <c r="P515" s="9">
        <f t="shared" si="97"/>
        <v>2292.7299999999959</v>
      </c>
      <c r="Q515" s="9">
        <f>'2023-24 Salary &amp; Benefits'!G$6</f>
        <v>13464</v>
      </c>
      <c r="R515" s="157">
        <f>'2023-24 Salary &amp; Benefits'!H$6</f>
        <v>0.1797</v>
      </c>
      <c r="S515" s="157">
        <f>'2023-24 Salary &amp; Benefits'!I$6</f>
        <v>0.17330000000000001</v>
      </c>
      <c r="T515" s="9">
        <f t="shared" si="98"/>
        <v>23003.64</v>
      </c>
      <c r="U515" s="9">
        <f t="shared" si="99"/>
        <v>1070.95</v>
      </c>
      <c r="V515" s="9">
        <f t="shared" si="100"/>
        <v>185.6</v>
      </c>
      <c r="W515" s="9">
        <f t="shared" si="93"/>
        <v>1256.55</v>
      </c>
      <c r="X515" s="22">
        <f t="shared" si="104"/>
        <v>88517.18</v>
      </c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</row>
    <row r="516" spans="1:159" s="21" customFormat="1">
      <c r="A516" s="83" t="s">
        <v>2375</v>
      </c>
      <c r="B516" s="95" t="s">
        <v>1086</v>
      </c>
      <c r="C516" s="96">
        <v>5097</v>
      </c>
      <c r="D516" s="95" t="s">
        <v>1091</v>
      </c>
      <c r="E516" s="116" t="str">
        <f>VLOOKUP($C516,'2022-23 School Level AAFTE'!$C:$X,8,FALSE)</f>
        <v>Yes</v>
      </c>
      <c r="F516" s="103">
        <f>VLOOKUP($C516,'2022-23 School Level AAFTE'!$C:$I,7,FALSE)</f>
        <v>103.11</v>
      </c>
      <c r="G516" s="106">
        <f>IFERROR(IF(E516= "yes",VLOOKUP(C516,Summary!$B:$I,5,0),0),0)</f>
        <v>0</v>
      </c>
      <c r="H516" s="104">
        <f t="shared" si="103"/>
        <v>103.11</v>
      </c>
      <c r="I516" s="168">
        <f>VLOOKUP($A516,'2023-24 Salary &amp; Benefits'!$A:$I,3,FALSE)</f>
        <v>1</v>
      </c>
      <c r="J516" s="168">
        <f>VLOOKUP($A516,'2023-24 Salary &amp; Benefits'!$A:$I,4,FALSE)</f>
        <v>1</v>
      </c>
      <c r="K516" s="155">
        <f t="shared" si="94"/>
        <v>103.11</v>
      </c>
      <c r="L516" s="154">
        <f t="shared" si="95"/>
        <v>0.30199999999999999</v>
      </c>
      <c r="M516" s="156">
        <f>'2023-24 Salary &amp; Benefits'!$E$6</f>
        <v>72728</v>
      </c>
      <c r="N516" s="156">
        <f>'2023-24 Salary &amp; Benefits'!$F$6</f>
        <v>75419</v>
      </c>
      <c r="O516" s="9">
        <f t="shared" si="96"/>
        <v>21963.86</v>
      </c>
      <c r="P516" s="9">
        <f t="shared" si="97"/>
        <v>812.68000000000029</v>
      </c>
      <c r="Q516" s="9">
        <f>'2023-24 Salary &amp; Benefits'!G$6</f>
        <v>13464</v>
      </c>
      <c r="R516" s="157">
        <f>'2023-24 Salary &amp; Benefits'!H$6</f>
        <v>0.1797</v>
      </c>
      <c r="S516" s="157">
        <f>'2023-24 Salary &amp; Benefits'!I$6</f>
        <v>0.17330000000000001</v>
      </c>
      <c r="T516" s="9">
        <f t="shared" si="98"/>
        <v>8153.87</v>
      </c>
      <c r="U516" s="9">
        <f t="shared" si="99"/>
        <v>379.61</v>
      </c>
      <c r="V516" s="9">
        <f t="shared" si="100"/>
        <v>65.790000000000006</v>
      </c>
      <c r="W516" s="9">
        <f t="shared" si="93"/>
        <v>445.40000000000003</v>
      </c>
      <c r="X516" s="22">
        <f t="shared" si="104"/>
        <v>31375.81</v>
      </c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</row>
    <row r="517" spans="1:159" s="21" customFormat="1">
      <c r="A517" s="83" t="s">
        <v>2375</v>
      </c>
      <c r="B517" s="95" t="s">
        <v>1086</v>
      </c>
      <c r="C517" s="96">
        <v>2741</v>
      </c>
      <c r="D517" s="95" t="s">
        <v>475</v>
      </c>
      <c r="E517" s="116" t="str">
        <f>VLOOKUP($C517,'2022-23 School Level AAFTE'!$C:$X,8,FALSE)</f>
        <v>No</v>
      </c>
      <c r="F517" s="103">
        <f>VLOOKUP($C517,'2022-23 School Level AAFTE'!$C:$I,7,FALSE)</f>
        <v>345.19</v>
      </c>
      <c r="G517" s="106">
        <f>IFERROR(IF(E517= "yes",VLOOKUP(C517,Summary!$B:$I,5,0),0),0)</f>
        <v>0</v>
      </c>
      <c r="H517" s="104">
        <f t="shared" si="103"/>
        <v>0</v>
      </c>
      <c r="I517" s="168">
        <f>VLOOKUP($A517,'2023-24 Salary &amp; Benefits'!$A:$I,3,FALSE)</f>
        <v>1</v>
      </c>
      <c r="J517" s="168">
        <f>VLOOKUP($A517,'2023-24 Salary &amp; Benefits'!$A:$I,4,FALSE)</f>
        <v>1</v>
      </c>
      <c r="K517" s="155">
        <f t="shared" si="94"/>
        <v>0</v>
      </c>
      <c r="L517" s="154">
        <f t="shared" si="95"/>
        <v>0</v>
      </c>
      <c r="M517" s="156">
        <f>'2023-24 Salary &amp; Benefits'!$E$6</f>
        <v>72728</v>
      </c>
      <c r="N517" s="156">
        <f>'2023-24 Salary &amp; Benefits'!$F$6</f>
        <v>75419</v>
      </c>
      <c r="O517" s="9">
        <f t="shared" si="96"/>
        <v>0</v>
      </c>
      <c r="P517" s="9">
        <f t="shared" si="97"/>
        <v>0</v>
      </c>
      <c r="Q517" s="9">
        <f>'2023-24 Salary &amp; Benefits'!G$6</f>
        <v>13464</v>
      </c>
      <c r="R517" s="157">
        <f>'2023-24 Salary &amp; Benefits'!H$6</f>
        <v>0.1797</v>
      </c>
      <c r="S517" s="157">
        <f>'2023-24 Salary &amp; Benefits'!I$6</f>
        <v>0.17330000000000001</v>
      </c>
      <c r="T517" s="9">
        <f t="shared" si="98"/>
        <v>0</v>
      </c>
      <c r="U517" s="9">
        <f t="shared" si="99"/>
        <v>0</v>
      </c>
      <c r="V517" s="9">
        <f t="shared" si="100"/>
        <v>0</v>
      </c>
      <c r="W517" s="9">
        <f t="shared" si="93"/>
        <v>0</v>
      </c>
      <c r="X517" s="22">
        <f t="shared" si="104"/>
        <v>0</v>
      </c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</row>
    <row r="518" spans="1:159" s="21" customFormat="1">
      <c r="A518" s="83" t="s">
        <v>2375</v>
      </c>
      <c r="B518" s="95" t="s">
        <v>1086</v>
      </c>
      <c r="C518" s="96">
        <v>2453</v>
      </c>
      <c r="D518" s="95" t="s">
        <v>1087</v>
      </c>
      <c r="E518" s="116" t="str">
        <f>VLOOKUP($C518,'2022-23 School Level AAFTE'!$C:$X,8,FALSE)</f>
        <v>No</v>
      </c>
      <c r="F518" s="103">
        <f>VLOOKUP($C518,'2022-23 School Level AAFTE'!$C:$I,7,FALSE)</f>
        <v>778.43</v>
      </c>
      <c r="G518" s="106">
        <f>IFERROR(IF(E518= "yes",VLOOKUP(C518,Summary!$B:$I,5,0),0),0)</f>
        <v>0</v>
      </c>
      <c r="H518" s="104">
        <f t="shared" si="103"/>
        <v>0</v>
      </c>
      <c r="I518" s="168">
        <f>VLOOKUP($A518,'2023-24 Salary &amp; Benefits'!$A:$I,3,FALSE)</f>
        <v>1</v>
      </c>
      <c r="J518" s="168">
        <f>VLOOKUP($A518,'2023-24 Salary &amp; Benefits'!$A:$I,4,FALSE)</f>
        <v>1</v>
      </c>
      <c r="K518" s="155">
        <f t="shared" si="94"/>
        <v>0</v>
      </c>
      <c r="L518" s="154">
        <f t="shared" si="95"/>
        <v>0</v>
      </c>
      <c r="M518" s="156">
        <f>'2023-24 Salary &amp; Benefits'!$E$6</f>
        <v>72728</v>
      </c>
      <c r="N518" s="156">
        <f>'2023-24 Salary &amp; Benefits'!$F$6</f>
        <v>75419</v>
      </c>
      <c r="O518" s="9">
        <f t="shared" si="96"/>
        <v>0</v>
      </c>
      <c r="P518" s="9">
        <f t="shared" si="97"/>
        <v>0</v>
      </c>
      <c r="Q518" s="9">
        <f>'2023-24 Salary &amp; Benefits'!G$6</f>
        <v>13464</v>
      </c>
      <c r="R518" s="157">
        <f>'2023-24 Salary &amp; Benefits'!H$6</f>
        <v>0.1797</v>
      </c>
      <c r="S518" s="157">
        <f>'2023-24 Salary &amp; Benefits'!I$6</f>
        <v>0.17330000000000001</v>
      </c>
      <c r="T518" s="9">
        <f t="shared" si="98"/>
        <v>0</v>
      </c>
      <c r="U518" s="9">
        <f t="shared" si="99"/>
        <v>0</v>
      </c>
      <c r="V518" s="9">
        <f t="shared" si="100"/>
        <v>0</v>
      </c>
      <c r="W518" s="9">
        <f t="shared" si="93"/>
        <v>0</v>
      </c>
      <c r="X518" s="22">
        <f t="shared" si="104"/>
        <v>0</v>
      </c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</row>
    <row r="519" spans="1:159" s="21" customFormat="1">
      <c r="A519" s="83" t="s">
        <v>2375</v>
      </c>
      <c r="B519" s="95" t="s">
        <v>1086</v>
      </c>
      <c r="C519" s="96">
        <v>3596</v>
      </c>
      <c r="D519" s="95" t="s">
        <v>1089</v>
      </c>
      <c r="E519" s="116" t="str">
        <f>VLOOKUP($C519,'2022-23 School Level AAFTE'!$C:$X,8,FALSE)</f>
        <v>Yes</v>
      </c>
      <c r="F519" s="103">
        <f>VLOOKUP($C519,'2022-23 School Level AAFTE'!$C:$I,7,FALSE)</f>
        <v>363.83</v>
      </c>
      <c r="G519" s="106">
        <f>IFERROR(IF(E519= "yes",VLOOKUP(C519,Summary!$B:$I,5,0),0),0)</f>
        <v>0</v>
      </c>
      <c r="H519" s="104">
        <f t="shared" si="103"/>
        <v>363.83</v>
      </c>
      <c r="I519" s="168">
        <f>VLOOKUP($A519,'2023-24 Salary &amp; Benefits'!$A:$I,3,FALSE)</f>
        <v>1</v>
      </c>
      <c r="J519" s="168">
        <f>VLOOKUP($A519,'2023-24 Salary &amp; Benefits'!$A:$I,4,FALSE)</f>
        <v>1</v>
      </c>
      <c r="K519" s="155">
        <f t="shared" si="94"/>
        <v>363.83</v>
      </c>
      <c r="L519" s="154">
        <f t="shared" si="95"/>
        <v>1.0669999999999999</v>
      </c>
      <c r="M519" s="156">
        <f>'2023-24 Salary &amp; Benefits'!$E$6</f>
        <v>72728</v>
      </c>
      <c r="N519" s="156">
        <f>'2023-24 Salary &amp; Benefits'!$F$6</f>
        <v>75419</v>
      </c>
      <c r="O519" s="9">
        <f t="shared" si="96"/>
        <v>77600.78</v>
      </c>
      <c r="P519" s="9">
        <f t="shared" si="97"/>
        <v>2871.2900000000081</v>
      </c>
      <c r="Q519" s="9">
        <f>'2023-24 Salary &amp; Benefits'!G$6</f>
        <v>13464</v>
      </c>
      <c r="R519" s="157">
        <f>'2023-24 Salary &amp; Benefits'!H$6</f>
        <v>0.1797</v>
      </c>
      <c r="S519" s="157">
        <f>'2023-24 Salary &amp; Benefits'!I$6</f>
        <v>0.17330000000000001</v>
      </c>
      <c r="T519" s="9">
        <f t="shared" si="98"/>
        <v>28808.54</v>
      </c>
      <c r="U519" s="9">
        <f t="shared" si="99"/>
        <v>1341.2</v>
      </c>
      <c r="V519" s="9">
        <f t="shared" si="100"/>
        <v>232.43</v>
      </c>
      <c r="W519" s="9">
        <f t="shared" si="93"/>
        <v>1573.63</v>
      </c>
      <c r="X519" s="22">
        <f t="shared" si="104"/>
        <v>110854.24000000002</v>
      </c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</row>
    <row r="520" spans="1:159" s="21" customFormat="1">
      <c r="A520" s="83" t="s">
        <v>2375</v>
      </c>
      <c r="B520" s="95" t="s">
        <v>1086</v>
      </c>
      <c r="C520" s="97">
        <v>4411</v>
      </c>
      <c r="D520" s="110" t="s">
        <v>1090</v>
      </c>
      <c r="E520" s="116" t="str">
        <f>VLOOKUP($C520,'2022-23 School Level AAFTE'!$C:$X,8,FALSE)</f>
        <v>No</v>
      </c>
      <c r="F520" s="103">
        <f>VLOOKUP($C520,'2022-23 School Level AAFTE'!$C:$I,7,FALSE)</f>
        <v>407.56</v>
      </c>
      <c r="G520" s="106">
        <f>IFERROR(IF(E520= "yes",VLOOKUP(C520,Summary!$B:$I,5,0),0),0)</f>
        <v>0</v>
      </c>
      <c r="H520" s="105">
        <f t="shared" si="103"/>
        <v>0</v>
      </c>
      <c r="I520" s="168">
        <f>VLOOKUP($A520,'2023-24 Salary &amp; Benefits'!$A:$I,3,FALSE)</f>
        <v>1</v>
      </c>
      <c r="J520" s="168">
        <f>VLOOKUP($A520,'2023-24 Salary &amp; Benefits'!$A:$I,4,FALSE)</f>
        <v>1</v>
      </c>
      <c r="K520" s="155">
        <f t="shared" si="94"/>
        <v>0</v>
      </c>
      <c r="L520" s="154">
        <f t="shared" si="95"/>
        <v>0</v>
      </c>
      <c r="M520" s="156">
        <f>'2023-24 Salary &amp; Benefits'!$E$6</f>
        <v>72728</v>
      </c>
      <c r="N520" s="156">
        <f>'2023-24 Salary &amp; Benefits'!$F$6</f>
        <v>75419</v>
      </c>
      <c r="O520" s="9">
        <f t="shared" si="96"/>
        <v>0</v>
      </c>
      <c r="P520" s="9">
        <f t="shared" si="97"/>
        <v>0</v>
      </c>
      <c r="Q520" s="9">
        <f>'2023-24 Salary &amp; Benefits'!G$6</f>
        <v>13464</v>
      </c>
      <c r="R520" s="157">
        <f>'2023-24 Salary &amp; Benefits'!H$6</f>
        <v>0.1797</v>
      </c>
      <c r="S520" s="157">
        <f>'2023-24 Salary &amp; Benefits'!I$6</f>
        <v>0.17330000000000001</v>
      </c>
      <c r="T520" s="9">
        <f t="shared" si="98"/>
        <v>0</v>
      </c>
      <c r="U520" s="9">
        <f t="shared" si="99"/>
        <v>0</v>
      </c>
      <c r="V520" s="9">
        <f t="shared" si="100"/>
        <v>0</v>
      </c>
      <c r="W520" s="9">
        <f t="shared" si="93"/>
        <v>0</v>
      </c>
      <c r="X520" s="22">
        <f t="shared" si="104"/>
        <v>0</v>
      </c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</row>
    <row r="521" spans="1:159" s="21" customFormat="1">
      <c r="A521" s="83" t="s">
        <v>2327</v>
      </c>
      <c r="B521" s="95" t="s">
        <v>489</v>
      </c>
      <c r="C521" s="96">
        <v>5715</v>
      </c>
      <c r="D521" s="95" t="s">
        <v>3340</v>
      </c>
      <c r="E521" s="116" t="str">
        <f>VLOOKUP($C521,'2022-23 School Level AAFTE'!$C:$X,8,FALSE)</f>
        <v>Yes</v>
      </c>
      <c r="F521" s="103">
        <f>VLOOKUP($C521,'2022-23 School Level AAFTE'!$C:$I,7,FALSE)</f>
        <v>57.25</v>
      </c>
      <c r="G521" s="106">
        <f>IFERROR(IF(E521= "yes",VLOOKUP(C521,Summary!$B:$I,5,0),0),0)</f>
        <v>0</v>
      </c>
      <c r="H521" s="105">
        <f t="shared" si="103"/>
        <v>57.25</v>
      </c>
      <c r="I521" s="168">
        <f>VLOOKUP($A521,'2023-24 Salary &amp; Benefits'!$A:$I,3,FALSE)</f>
        <v>1</v>
      </c>
      <c r="J521" s="168">
        <f>VLOOKUP($A521,'2023-24 Salary &amp; Benefits'!$A:$I,4,FALSE)</f>
        <v>1.02</v>
      </c>
      <c r="K521" s="155">
        <f t="shared" si="94"/>
        <v>57.25</v>
      </c>
      <c r="L521" s="154">
        <f t="shared" si="95"/>
        <v>0.16800000000000001</v>
      </c>
      <c r="M521" s="156">
        <f>'2023-24 Salary &amp; Benefits'!$E$6</f>
        <v>72728</v>
      </c>
      <c r="N521" s="156">
        <f>'2023-24 Salary &amp; Benefits'!$F$6</f>
        <v>75419</v>
      </c>
      <c r="O521" s="9">
        <f t="shared" si="96"/>
        <v>12218.3</v>
      </c>
      <c r="P521" s="9">
        <f t="shared" si="97"/>
        <v>705.5</v>
      </c>
      <c r="Q521" s="9">
        <f>'2023-24 Salary &amp; Benefits'!G$6</f>
        <v>13464</v>
      </c>
      <c r="R521" s="157">
        <f>'2023-24 Salary &amp; Benefits'!H$6</f>
        <v>0.1797</v>
      </c>
      <c r="S521" s="157">
        <f>'2023-24 Salary &amp; Benefits'!I$6</f>
        <v>0.17330000000000001</v>
      </c>
      <c r="T521" s="9">
        <f t="shared" si="98"/>
        <v>4579.84</v>
      </c>
      <c r="U521" s="9">
        <f t="shared" si="99"/>
        <v>215.4</v>
      </c>
      <c r="V521" s="9">
        <f t="shared" si="100"/>
        <v>37.33</v>
      </c>
      <c r="W521" s="9">
        <f t="shared" si="93"/>
        <v>252.73000000000002</v>
      </c>
      <c r="X521" s="22">
        <f t="shared" si="104"/>
        <v>17756.37</v>
      </c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</row>
    <row r="522" spans="1:159" s="21" customFormat="1">
      <c r="A522" s="83" t="s">
        <v>2327</v>
      </c>
      <c r="B522" s="95" t="s">
        <v>489</v>
      </c>
      <c r="C522" s="96">
        <v>1629</v>
      </c>
      <c r="D522" s="95" t="s">
        <v>490</v>
      </c>
      <c r="E522" s="116" t="str">
        <f>VLOOKUP($C522,'2022-23 School Level AAFTE'!$C:$X,8,FALSE)</f>
        <v>Yes</v>
      </c>
      <c r="F522" s="103">
        <f>VLOOKUP($C522,'2022-23 School Level AAFTE'!$C:$I,7,FALSE)</f>
        <v>11.48</v>
      </c>
      <c r="G522" s="106">
        <f>IFERROR(IF(E522= "yes",VLOOKUP(C522,Summary!$B:$I,5,0),0),0)</f>
        <v>0</v>
      </c>
      <c r="H522" s="104">
        <f t="shared" si="103"/>
        <v>11.48</v>
      </c>
      <c r="I522" s="168">
        <f>VLOOKUP($A522,'2023-24 Salary &amp; Benefits'!$A:$I,3,FALSE)</f>
        <v>1</v>
      </c>
      <c r="J522" s="168">
        <f>VLOOKUP($A522,'2023-24 Salary &amp; Benefits'!$A:$I,4,FALSE)</f>
        <v>1.02</v>
      </c>
      <c r="K522" s="155">
        <f t="shared" si="94"/>
        <v>11.48</v>
      </c>
      <c r="L522" s="154">
        <f t="shared" si="95"/>
        <v>3.4000000000000002E-2</v>
      </c>
      <c r="M522" s="156">
        <f>'2023-24 Salary &amp; Benefits'!$E$6</f>
        <v>72728</v>
      </c>
      <c r="N522" s="156">
        <f>'2023-24 Salary &amp; Benefits'!$F$6</f>
        <v>75419</v>
      </c>
      <c r="O522" s="9">
        <f t="shared" si="96"/>
        <v>2472.75</v>
      </c>
      <c r="P522" s="9">
        <f t="shared" si="97"/>
        <v>142.7800000000002</v>
      </c>
      <c r="Q522" s="9">
        <f>'2023-24 Salary &amp; Benefits'!G$6</f>
        <v>13464</v>
      </c>
      <c r="R522" s="157">
        <f>'2023-24 Salary &amp; Benefits'!H$6</f>
        <v>0.1797</v>
      </c>
      <c r="S522" s="157">
        <f>'2023-24 Salary &amp; Benefits'!I$6</f>
        <v>0.17330000000000001</v>
      </c>
      <c r="T522" s="9">
        <f t="shared" si="98"/>
        <v>926.87</v>
      </c>
      <c r="U522" s="9">
        <f t="shared" si="99"/>
        <v>43.59</v>
      </c>
      <c r="V522" s="9">
        <f t="shared" si="100"/>
        <v>7.55</v>
      </c>
      <c r="W522" s="9">
        <f t="shared" ref="W522:W585" si="105">SUM(U522:V522)</f>
        <v>51.14</v>
      </c>
      <c r="X522" s="22">
        <f t="shared" si="104"/>
        <v>3593.54</v>
      </c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</row>
    <row r="523" spans="1:159" s="21" customFormat="1">
      <c r="A523" s="83" t="s">
        <v>2327</v>
      </c>
      <c r="B523" s="95" t="s">
        <v>489</v>
      </c>
      <c r="C523" s="96">
        <v>5416</v>
      </c>
      <c r="D523" s="95" t="s">
        <v>494</v>
      </c>
      <c r="E523" s="116" t="str">
        <f>VLOOKUP($C523,'2022-23 School Level AAFTE'!$C:$X,8,FALSE)</f>
        <v>Yes</v>
      </c>
      <c r="F523" s="103">
        <f>VLOOKUP($C523,'2022-23 School Level AAFTE'!$C:$I,7,FALSE)</f>
        <v>52.57</v>
      </c>
      <c r="G523" s="106">
        <f>IFERROR(IF(E523= "yes",VLOOKUP(C523,Summary!$B:$I,5,0),0),0)</f>
        <v>0</v>
      </c>
      <c r="H523" s="104">
        <f t="shared" si="103"/>
        <v>52.57</v>
      </c>
      <c r="I523" s="168">
        <f>VLOOKUP($A523,'2023-24 Salary &amp; Benefits'!$A:$I,3,FALSE)</f>
        <v>1</v>
      </c>
      <c r="J523" s="168">
        <f>VLOOKUP($A523,'2023-24 Salary &amp; Benefits'!$A:$I,4,FALSE)</f>
        <v>1.02</v>
      </c>
      <c r="K523" s="155">
        <f t="shared" ref="K523:K586" si="106">IF(G523&gt;0,G523,H523)</f>
        <v>52.57</v>
      </c>
      <c r="L523" s="154">
        <f t="shared" ref="L523:L586" si="107">ROUND((($K523*1.1*36)/15)/900,3)</f>
        <v>0.154</v>
      </c>
      <c r="M523" s="156">
        <f>'2023-24 Salary &amp; Benefits'!$E$6</f>
        <v>72728</v>
      </c>
      <c r="N523" s="156">
        <f>'2023-24 Salary &amp; Benefits'!$F$6</f>
        <v>75419</v>
      </c>
      <c r="O523" s="9">
        <f t="shared" ref="O523:O586" si="108">ROUND($I523*$M523*$L523,2)</f>
        <v>11200.11</v>
      </c>
      <c r="P523" s="9">
        <f t="shared" ref="P523:P586" si="109">ROUND($J523*$N523*$L523,2)-O523</f>
        <v>646.70999999999913</v>
      </c>
      <c r="Q523" s="9">
        <f>'2023-24 Salary &amp; Benefits'!G$6</f>
        <v>13464</v>
      </c>
      <c r="R523" s="157">
        <f>'2023-24 Salary &amp; Benefits'!H$6</f>
        <v>0.1797</v>
      </c>
      <c r="S523" s="157">
        <f>'2023-24 Salary &amp; Benefits'!I$6</f>
        <v>0.17330000000000001</v>
      </c>
      <c r="T523" s="9">
        <f t="shared" ref="T523:T586" si="110">ROUND(O523*R523+P523*S523+L523*Q523,2)</f>
        <v>4198.1899999999996</v>
      </c>
      <c r="U523" s="9">
        <f t="shared" ref="U523:U586" si="111">ROUND((($N523*$J523*$L523)/180)*3,2)</f>
        <v>197.45</v>
      </c>
      <c r="V523" s="9">
        <f t="shared" ref="V523:V586" si="112">ROUND(U523*S523,2)</f>
        <v>34.22</v>
      </c>
      <c r="W523" s="9">
        <f t="shared" si="105"/>
        <v>231.67</v>
      </c>
      <c r="X523" s="22">
        <f t="shared" si="104"/>
        <v>16276.679999999998</v>
      </c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</row>
    <row r="524" spans="1:159" s="21" customFormat="1">
      <c r="A524" s="83" t="s">
        <v>2327</v>
      </c>
      <c r="B524" s="95" t="s">
        <v>489</v>
      </c>
      <c r="C524" s="96">
        <v>3217</v>
      </c>
      <c r="D524" s="95" t="s">
        <v>492</v>
      </c>
      <c r="E524" s="116" t="str">
        <f>VLOOKUP($C524,'2022-23 School Level AAFTE'!$C:$X,8,FALSE)</f>
        <v>Yes</v>
      </c>
      <c r="F524" s="103">
        <f>VLOOKUP($C524,'2022-23 School Level AAFTE'!$C:$I,7,FALSE)</f>
        <v>685.85</v>
      </c>
      <c r="G524" s="106">
        <f>IFERROR(IF(E524= "yes",VLOOKUP(C524,Summary!$B:$I,5,0),0),0)</f>
        <v>0</v>
      </c>
      <c r="H524" s="105">
        <f t="shared" si="103"/>
        <v>685.85</v>
      </c>
      <c r="I524" s="168">
        <f>VLOOKUP($A524,'2023-24 Salary &amp; Benefits'!$A:$I,3,FALSE)</f>
        <v>1</v>
      </c>
      <c r="J524" s="168">
        <f>VLOOKUP($A524,'2023-24 Salary &amp; Benefits'!$A:$I,4,FALSE)</f>
        <v>1.02</v>
      </c>
      <c r="K524" s="155">
        <f t="shared" si="106"/>
        <v>685.85</v>
      </c>
      <c r="L524" s="154">
        <f t="shared" si="107"/>
        <v>2.012</v>
      </c>
      <c r="M524" s="156">
        <f>'2023-24 Salary &amp; Benefits'!$E$6</f>
        <v>72728</v>
      </c>
      <c r="N524" s="156">
        <f>'2023-24 Salary &amp; Benefits'!$F$6</f>
        <v>75419</v>
      </c>
      <c r="O524" s="9">
        <f t="shared" si="108"/>
        <v>146328.74</v>
      </c>
      <c r="P524" s="9">
        <f t="shared" si="109"/>
        <v>8449.1500000000233</v>
      </c>
      <c r="Q524" s="9">
        <f>'2023-24 Salary &amp; Benefits'!G$6</f>
        <v>13464</v>
      </c>
      <c r="R524" s="157">
        <f>'2023-24 Salary &amp; Benefits'!H$6</f>
        <v>0.1797</v>
      </c>
      <c r="S524" s="157">
        <f>'2023-24 Salary &amp; Benefits'!I$6</f>
        <v>0.17330000000000001</v>
      </c>
      <c r="T524" s="9">
        <f t="shared" si="110"/>
        <v>54849.08</v>
      </c>
      <c r="U524" s="9">
        <f t="shared" si="111"/>
        <v>2579.63</v>
      </c>
      <c r="V524" s="9">
        <f t="shared" si="112"/>
        <v>447.05</v>
      </c>
      <c r="W524" s="9">
        <f t="shared" si="105"/>
        <v>3026.6800000000003</v>
      </c>
      <c r="X524" s="22">
        <f t="shared" si="104"/>
        <v>212653.65000000002</v>
      </c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</row>
    <row r="525" spans="1:159" s="21" customFormat="1">
      <c r="A525" s="83" t="s">
        <v>2327</v>
      </c>
      <c r="B525" s="95" t="s">
        <v>489</v>
      </c>
      <c r="C525" s="96">
        <v>2137</v>
      </c>
      <c r="D525" s="95" t="s">
        <v>491</v>
      </c>
      <c r="E525" s="116" t="str">
        <f>VLOOKUP($C525,'2022-23 School Level AAFTE'!$C:$X,8,FALSE)</f>
        <v>Yes</v>
      </c>
      <c r="F525" s="103">
        <f>VLOOKUP($C525,'2022-23 School Level AAFTE'!$C:$I,7,FALSE)</f>
        <v>525.94000000000005</v>
      </c>
      <c r="G525" s="106">
        <f>IFERROR(IF(E525= "yes",VLOOKUP(C525,Summary!$B:$I,5,0),0),0)</f>
        <v>0</v>
      </c>
      <c r="H525" s="105">
        <f t="shared" si="103"/>
        <v>525.94000000000005</v>
      </c>
      <c r="I525" s="168">
        <f>VLOOKUP($A525,'2023-24 Salary &amp; Benefits'!$A:$I,3,FALSE)</f>
        <v>1</v>
      </c>
      <c r="J525" s="168">
        <f>VLOOKUP($A525,'2023-24 Salary &amp; Benefits'!$A:$I,4,FALSE)</f>
        <v>1.02</v>
      </c>
      <c r="K525" s="155">
        <f t="shared" si="106"/>
        <v>525.94000000000005</v>
      </c>
      <c r="L525" s="154">
        <f t="shared" si="107"/>
        <v>1.5429999999999999</v>
      </c>
      <c r="M525" s="156">
        <f>'2023-24 Salary &amp; Benefits'!$E$6</f>
        <v>72728</v>
      </c>
      <c r="N525" s="156">
        <f>'2023-24 Salary &amp; Benefits'!$F$6</f>
        <v>75419</v>
      </c>
      <c r="O525" s="9">
        <f t="shared" si="108"/>
        <v>112219.3</v>
      </c>
      <c r="P525" s="9">
        <f t="shared" si="109"/>
        <v>6479.6499999999942</v>
      </c>
      <c r="Q525" s="9">
        <f>'2023-24 Salary &amp; Benefits'!G$6</f>
        <v>13464</v>
      </c>
      <c r="R525" s="157">
        <f>'2023-24 Salary &amp; Benefits'!H$6</f>
        <v>0.1797</v>
      </c>
      <c r="S525" s="157">
        <f>'2023-24 Salary &amp; Benefits'!I$6</f>
        <v>0.17330000000000001</v>
      </c>
      <c r="T525" s="9">
        <f t="shared" si="110"/>
        <v>42063.68</v>
      </c>
      <c r="U525" s="9">
        <f t="shared" si="111"/>
        <v>1978.32</v>
      </c>
      <c r="V525" s="9">
        <f t="shared" si="112"/>
        <v>342.84</v>
      </c>
      <c r="W525" s="9">
        <f t="shared" si="105"/>
        <v>2321.16</v>
      </c>
      <c r="X525" s="22">
        <f t="shared" si="104"/>
        <v>163083.79</v>
      </c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</row>
    <row r="526" spans="1:159" s="21" customFormat="1">
      <c r="A526" s="83" t="s">
        <v>2327</v>
      </c>
      <c r="B526" s="95" t="s">
        <v>489</v>
      </c>
      <c r="C526" s="96">
        <v>4245</v>
      </c>
      <c r="D526" s="95" t="s">
        <v>493</v>
      </c>
      <c r="E526" s="116" t="str">
        <f>VLOOKUP($C526,'2022-23 School Level AAFTE'!$C:$X,8,FALSE)</f>
        <v>Yes</v>
      </c>
      <c r="F526" s="103">
        <f>VLOOKUP($C526,'2022-23 School Level AAFTE'!$C:$I,7,FALSE)</f>
        <v>360.18</v>
      </c>
      <c r="G526" s="106">
        <f>IFERROR(IF(E526= "yes",VLOOKUP(C526,Summary!$B:$I,5,0),0),0)</f>
        <v>0</v>
      </c>
      <c r="H526" s="104">
        <f t="shared" si="103"/>
        <v>360.18</v>
      </c>
      <c r="I526" s="168">
        <f>VLOOKUP($A526,'2023-24 Salary &amp; Benefits'!$A:$I,3,FALSE)</f>
        <v>1</v>
      </c>
      <c r="J526" s="168">
        <f>VLOOKUP($A526,'2023-24 Salary &amp; Benefits'!$A:$I,4,FALSE)</f>
        <v>1.02</v>
      </c>
      <c r="K526" s="155">
        <f t="shared" si="106"/>
        <v>360.18</v>
      </c>
      <c r="L526" s="154">
        <f t="shared" si="107"/>
        <v>1.0569999999999999</v>
      </c>
      <c r="M526" s="156">
        <f>'2023-24 Salary &amp; Benefits'!$E$6</f>
        <v>72728</v>
      </c>
      <c r="N526" s="156">
        <f>'2023-24 Salary &amp; Benefits'!$F$6</f>
        <v>75419</v>
      </c>
      <c r="O526" s="9">
        <f t="shared" si="108"/>
        <v>76873.5</v>
      </c>
      <c r="P526" s="9">
        <f t="shared" si="109"/>
        <v>4438.7400000000052</v>
      </c>
      <c r="Q526" s="9">
        <f>'2023-24 Salary &amp; Benefits'!G$6</f>
        <v>13464</v>
      </c>
      <c r="R526" s="157">
        <f>'2023-24 Salary &amp; Benefits'!H$6</f>
        <v>0.1797</v>
      </c>
      <c r="S526" s="157">
        <f>'2023-24 Salary &amp; Benefits'!I$6</f>
        <v>0.17330000000000001</v>
      </c>
      <c r="T526" s="9">
        <f t="shared" si="110"/>
        <v>28814.85</v>
      </c>
      <c r="U526" s="9">
        <f t="shared" si="111"/>
        <v>1355.2</v>
      </c>
      <c r="V526" s="9">
        <f t="shared" si="112"/>
        <v>234.86</v>
      </c>
      <c r="W526" s="9">
        <f t="shared" si="105"/>
        <v>1590.06</v>
      </c>
      <c r="X526" s="22">
        <f t="shared" si="104"/>
        <v>111717.15000000001</v>
      </c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s="21" customFormat="1">
      <c r="A527" s="83" t="s">
        <v>2544</v>
      </c>
      <c r="B527" s="95" t="s">
        <v>2150</v>
      </c>
      <c r="C527" s="96">
        <v>2207</v>
      </c>
      <c r="D527" s="95" t="s">
        <v>2151</v>
      </c>
      <c r="E527" s="116" t="str">
        <f>VLOOKUP($C527,'2022-23 School Level AAFTE'!$C:$X,8,FALSE)</f>
        <v>Yes</v>
      </c>
      <c r="F527" s="103">
        <f>VLOOKUP($C527,'2022-23 School Level AAFTE'!$C:$I,7,FALSE)</f>
        <v>66.89</v>
      </c>
      <c r="G527" s="106">
        <f>IFERROR(IF(E527= "yes",VLOOKUP(C527,Summary!$B:$I,5,0),0),0)</f>
        <v>0</v>
      </c>
      <c r="H527" s="104">
        <f t="shared" si="103"/>
        <v>66.89</v>
      </c>
      <c r="I527" s="168">
        <f>VLOOKUP($A527,'2023-24 Salary &amp; Benefits'!$A:$I,3,FALSE)</f>
        <v>1</v>
      </c>
      <c r="J527" s="168">
        <f>VLOOKUP($A527,'2023-24 Salary &amp; Benefits'!$A:$I,4,FALSE)</f>
        <v>1</v>
      </c>
      <c r="K527" s="155">
        <f t="shared" si="106"/>
        <v>66.89</v>
      </c>
      <c r="L527" s="154">
        <f t="shared" si="107"/>
        <v>0.19600000000000001</v>
      </c>
      <c r="M527" s="156">
        <f>'2023-24 Salary &amp; Benefits'!$E$6</f>
        <v>72728</v>
      </c>
      <c r="N527" s="156">
        <f>'2023-24 Salary &amp; Benefits'!$F$6</f>
        <v>75419</v>
      </c>
      <c r="O527" s="9">
        <f t="shared" si="108"/>
        <v>14254.69</v>
      </c>
      <c r="P527" s="9">
        <f t="shared" si="109"/>
        <v>527.43000000000029</v>
      </c>
      <c r="Q527" s="9">
        <f>'2023-24 Salary &amp; Benefits'!G$6</f>
        <v>13464</v>
      </c>
      <c r="R527" s="157">
        <f>'2023-24 Salary &amp; Benefits'!H$6</f>
        <v>0.1797</v>
      </c>
      <c r="S527" s="157">
        <f>'2023-24 Salary &amp; Benefits'!I$6</f>
        <v>0.17330000000000001</v>
      </c>
      <c r="T527" s="9">
        <f t="shared" si="110"/>
        <v>5291.92</v>
      </c>
      <c r="U527" s="9">
        <f t="shared" si="111"/>
        <v>246.37</v>
      </c>
      <c r="V527" s="9">
        <f t="shared" si="112"/>
        <v>42.7</v>
      </c>
      <c r="W527" s="9">
        <f t="shared" si="105"/>
        <v>289.07</v>
      </c>
      <c r="X527" s="22">
        <f t="shared" si="104"/>
        <v>20363.11</v>
      </c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s="21" customFormat="1">
      <c r="A528" s="83" t="s">
        <v>2267</v>
      </c>
      <c r="B528" s="95" t="s">
        <v>100</v>
      </c>
      <c r="C528" s="96">
        <v>3317</v>
      </c>
      <c r="D528" s="95" t="s">
        <v>102</v>
      </c>
      <c r="E528" s="116" t="str">
        <f>VLOOKUP($C528,'2022-23 School Level AAFTE'!$C:$X,8,FALSE)</f>
        <v>Yes</v>
      </c>
      <c r="F528" s="103">
        <f>VLOOKUP($C528,'2022-23 School Level AAFTE'!$C:$I,7,FALSE)</f>
        <v>144.47</v>
      </c>
      <c r="G528" s="106">
        <f>IFERROR(IF(E528= "yes",VLOOKUP(C528,Summary!$B:$I,5,0),0),0)</f>
        <v>0</v>
      </c>
      <c r="H528" s="105">
        <f t="shared" si="103"/>
        <v>144.47</v>
      </c>
      <c r="I528" s="168">
        <f>VLOOKUP($A528,'2023-24 Salary &amp; Benefits'!$A:$I,3,FALSE)</f>
        <v>1</v>
      </c>
      <c r="J528" s="168">
        <f>VLOOKUP($A528,'2023-24 Salary &amp; Benefits'!$A:$I,4,FALSE)</f>
        <v>1.04</v>
      </c>
      <c r="K528" s="155">
        <f t="shared" si="106"/>
        <v>144.47</v>
      </c>
      <c r="L528" s="154">
        <f t="shared" si="107"/>
        <v>0.42399999999999999</v>
      </c>
      <c r="M528" s="156">
        <f>'2023-24 Salary &amp; Benefits'!$E$6</f>
        <v>72728</v>
      </c>
      <c r="N528" s="156">
        <f>'2023-24 Salary &amp; Benefits'!$F$6</f>
        <v>75419</v>
      </c>
      <c r="O528" s="9">
        <f t="shared" si="108"/>
        <v>30836.67</v>
      </c>
      <c r="P528" s="9">
        <f t="shared" si="109"/>
        <v>2420.0900000000038</v>
      </c>
      <c r="Q528" s="9">
        <f>'2023-24 Salary &amp; Benefits'!G$6</f>
        <v>13464</v>
      </c>
      <c r="R528" s="157">
        <f>'2023-24 Salary &amp; Benefits'!H$6</f>
        <v>0.1797</v>
      </c>
      <c r="S528" s="157">
        <f>'2023-24 Salary &amp; Benefits'!I$6</f>
        <v>0.17330000000000001</v>
      </c>
      <c r="T528" s="9">
        <f t="shared" si="110"/>
        <v>11669.49</v>
      </c>
      <c r="U528" s="9">
        <f t="shared" si="111"/>
        <v>554.28</v>
      </c>
      <c r="V528" s="9">
        <f t="shared" si="112"/>
        <v>96.06</v>
      </c>
      <c r="W528" s="9">
        <f t="shared" si="105"/>
        <v>650.33999999999992</v>
      </c>
      <c r="X528" s="22">
        <f t="shared" si="104"/>
        <v>45576.59</v>
      </c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:159" s="21" customFormat="1">
      <c r="A529" s="83" t="s">
        <v>2267</v>
      </c>
      <c r="B529" s="95" t="s">
        <v>100</v>
      </c>
      <c r="C529" s="96">
        <v>2688</v>
      </c>
      <c r="D529" s="95" t="s">
        <v>101</v>
      </c>
      <c r="E529" s="116" t="str">
        <f>VLOOKUP($C529,'2022-23 School Level AAFTE'!$C:$X,8,FALSE)</f>
        <v>Yes</v>
      </c>
      <c r="F529" s="103">
        <f>VLOOKUP($C529,'2022-23 School Level AAFTE'!$C:$I,7,FALSE)</f>
        <v>181.19</v>
      </c>
      <c r="G529" s="106">
        <f>IFERROR(IF(E529= "yes",VLOOKUP(C529,Summary!$B:$I,5,0),0),0)</f>
        <v>0</v>
      </c>
      <c r="H529" s="104">
        <f t="shared" si="103"/>
        <v>181.19</v>
      </c>
      <c r="I529" s="168">
        <f>VLOOKUP($A529,'2023-24 Salary &amp; Benefits'!$A:$I,3,FALSE)</f>
        <v>1</v>
      </c>
      <c r="J529" s="168">
        <f>VLOOKUP($A529,'2023-24 Salary &amp; Benefits'!$A:$I,4,FALSE)</f>
        <v>1.04</v>
      </c>
      <c r="K529" s="155">
        <f t="shared" si="106"/>
        <v>181.19</v>
      </c>
      <c r="L529" s="154">
        <f t="shared" si="107"/>
        <v>0.53100000000000003</v>
      </c>
      <c r="M529" s="156">
        <f>'2023-24 Salary &amp; Benefits'!$E$6</f>
        <v>72728</v>
      </c>
      <c r="N529" s="156">
        <f>'2023-24 Salary &amp; Benefits'!$F$6</f>
        <v>75419</v>
      </c>
      <c r="O529" s="9">
        <f t="shared" si="108"/>
        <v>38618.57</v>
      </c>
      <c r="P529" s="9">
        <f t="shared" si="109"/>
        <v>3030.8199999999997</v>
      </c>
      <c r="Q529" s="9">
        <f>'2023-24 Salary &amp; Benefits'!G$6</f>
        <v>13464</v>
      </c>
      <c r="R529" s="157">
        <f>'2023-24 Salary &amp; Benefits'!H$6</f>
        <v>0.1797</v>
      </c>
      <c r="S529" s="157">
        <f>'2023-24 Salary &amp; Benefits'!I$6</f>
        <v>0.17330000000000001</v>
      </c>
      <c r="T529" s="9">
        <f t="shared" si="110"/>
        <v>14614.38</v>
      </c>
      <c r="U529" s="9">
        <f t="shared" si="111"/>
        <v>694.16</v>
      </c>
      <c r="V529" s="9">
        <f t="shared" si="112"/>
        <v>120.3</v>
      </c>
      <c r="W529" s="9">
        <f t="shared" si="105"/>
        <v>814.45999999999992</v>
      </c>
      <c r="X529" s="22">
        <f t="shared" si="104"/>
        <v>57078.229999999996</v>
      </c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:159" s="21" customFormat="1">
      <c r="A530" s="83" t="s">
        <v>2345</v>
      </c>
      <c r="B530" s="95" t="s">
        <v>683</v>
      </c>
      <c r="C530" s="96">
        <v>3430</v>
      </c>
      <c r="D530" s="95" t="s">
        <v>687</v>
      </c>
      <c r="E530" s="116" t="str">
        <f>VLOOKUP($C530,'2022-23 School Level AAFTE'!$C:$X,8,FALSE)</f>
        <v>No</v>
      </c>
      <c r="F530" s="103">
        <f>VLOOKUP($C530,'2022-23 School Level AAFTE'!$C:$I,7,FALSE)</f>
        <v>396.51</v>
      </c>
      <c r="G530" s="106">
        <f>IFERROR(IF(E530= "yes",VLOOKUP(C530,Summary!$B:$I,5,0),0),0)</f>
        <v>0</v>
      </c>
      <c r="H530" s="104">
        <f t="shared" si="103"/>
        <v>0</v>
      </c>
      <c r="I530" s="168">
        <f>VLOOKUP($A530,'2023-24 Salary &amp; Benefits'!$A:$I,3,FALSE)</f>
        <v>1.1200000000000001</v>
      </c>
      <c r="J530" s="168">
        <f>VLOOKUP($A530,'2023-24 Salary &amp; Benefits'!$A:$I,4,FALSE)</f>
        <v>1.1400000000000001</v>
      </c>
      <c r="K530" s="155">
        <f t="shared" si="106"/>
        <v>0</v>
      </c>
      <c r="L530" s="154">
        <f t="shared" si="107"/>
        <v>0</v>
      </c>
      <c r="M530" s="156">
        <f>'2023-24 Salary &amp; Benefits'!$E$6</f>
        <v>72728</v>
      </c>
      <c r="N530" s="156">
        <f>'2023-24 Salary &amp; Benefits'!$F$6</f>
        <v>75419</v>
      </c>
      <c r="O530" s="9">
        <f t="shared" si="108"/>
        <v>0</v>
      </c>
      <c r="P530" s="9">
        <f t="shared" si="109"/>
        <v>0</v>
      </c>
      <c r="Q530" s="9">
        <f>'2023-24 Salary &amp; Benefits'!G$6</f>
        <v>13464</v>
      </c>
      <c r="R530" s="157">
        <f>'2023-24 Salary &amp; Benefits'!H$6</f>
        <v>0.1797</v>
      </c>
      <c r="S530" s="157">
        <f>'2023-24 Salary &amp; Benefits'!I$6</f>
        <v>0.17330000000000001</v>
      </c>
      <c r="T530" s="9">
        <f t="shared" si="110"/>
        <v>0</v>
      </c>
      <c r="U530" s="9">
        <f t="shared" si="111"/>
        <v>0</v>
      </c>
      <c r="V530" s="9">
        <f t="shared" si="112"/>
        <v>0</v>
      </c>
      <c r="W530" s="9">
        <f t="shared" si="105"/>
        <v>0</v>
      </c>
      <c r="X530" s="22">
        <f t="shared" si="104"/>
        <v>0</v>
      </c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:159" s="21" customFormat="1">
      <c r="A531" s="83" t="s">
        <v>2345</v>
      </c>
      <c r="B531" s="95" t="s">
        <v>683</v>
      </c>
      <c r="C531" s="96">
        <v>2980</v>
      </c>
      <c r="D531" s="95" t="s">
        <v>685</v>
      </c>
      <c r="E531" s="116" t="str">
        <f>VLOOKUP($C531,'2022-23 School Level AAFTE'!$C:$X,8,FALSE)</f>
        <v>No</v>
      </c>
      <c r="F531" s="103">
        <f>VLOOKUP($C531,'2022-23 School Level AAFTE'!$C:$I,7,FALSE)</f>
        <v>428.33</v>
      </c>
      <c r="G531" s="106">
        <f>IFERROR(IF(E531= "yes",VLOOKUP(C531,Summary!$B:$I,5,0),0),0)</f>
        <v>0</v>
      </c>
      <c r="H531" s="105">
        <f t="shared" si="103"/>
        <v>0</v>
      </c>
      <c r="I531" s="168">
        <f>VLOOKUP($A531,'2023-24 Salary &amp; Benefits'!$A:$I,3,FALSE)</f>
        <v>1.1200000000000001</v>
      </c>
      <c r="J531" s="168">
        <f>VLOOKUP($A531,'2023-24 Salary &amp; Benefits'!$A:$I,4,FALSE)</f>
        <v>1.1400000000000001</v>
      </c>
      <c r="K531" s="155">
        <f t="shared" si="106"/>
        <v>0</v>
      </c>
      <c r="L531" s="154">
        <f t="shared" si="107"/>
        <v>0</v>
      </c>
      <c r="M531" s="156">
        <f>'2023-24 Salary &amp; Benefits'!$E$6</f>
        <v>72728</v>
      </c>
      <c r="N531" s="156">
        <f>'2023-24 Salary &amp; Benefits'!$F$6</f>
        <v>75419</v>
      </c>
      <c r="O531" s="9">
        <f t="shared" si="108"/>
        <v>0</v>
      </c>
      <c r="P531" s="9">
        <f t="shared" si="109"/>
        <v>0</v>
      </c>
      <c r="Q531" s="9">
        <f>'2023-24 Salary &amp; Benefits'!G$6</f>
        <v>13464</v>
      </c>
      <c r="R531" s="157">
        <f>'2023-24 Salary &amp; Benefits'!H$6</f>
        <v>0.1797</v>
      </c>
      <c r="S531" s="157">
        <f>'2023-24 Salary &amp; Benefits'!I$6</f>
        <v>0.17330000000000001</v>
      </c>
      <c r="T531" s="9">
        <f t="shared" si="110"/>
        <v>0</v>
      </c>
      <c r="U531" s="9">
        <f t="shared" si="111"/>
        <v>0</v>
      </c>
      <c r="V531" s="9">
        <f t="shared" si="112"/>
        <v>0</v>
      </c>
      <c r="W531" s="9">
        <f t="shared" si="105"/>
        <v>0</v>
      </c>
      <c r="X531" s="22">
        <f t="shared" si="104"/>
        <v>0</v>
      </c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:159" s="21" customFormat="1">
      <c r="A532" s="83" t="s">
        <v>2345</v>
      </c>
      <c r="B532" s="95" t="s">
        <v>683</v>
      </c>
      <c r="C532" s="96">
        <v>4210</v>
      </c>
      <c r="D532" s="95" t="s">
        <v>690</v>
      </c>
      <c r="E532" s="116" t="str">
        <f>VLOOKUP($C532,'2022-23 School Level AAFTE'!$C:$X,8,FALSE)</f>
        <v>No</v>
      </c>
      <c r="F532" s="103">
        <f>VLOOKUP($C532,'2022-23 School Level AAFTE'!$C:$I,7,FALSE)</f>
        <v>505.28</v>
      </c>
      <c r="G532" s="106">
        <f>IFERROR(IF(E532= "yes",VLOOKUP(C532,Summary!$B:$I,5,0),0),0)</f>
        <v>0</v>
      </c>
      <c r="H532" s="104">
        <f t="shared" si="103"/>
        <v>0</v>
      </c>
      <c r="I532" s="168">
        <f>VLOOKUP($A532,'2023-24 Salary &amp; Benefits'!$A:$I,3,FALSE)</f>
        <v>1.1200000000000001</v>
      </c>
      <c r="J532" s="168">
        <f>VLOOKUP($A532,'2023-24 Salary &amp; Benefits'!$A:$I,4,FALSE)</f>
        <v>1.1400000000000001</v>
      </c>
      <c r="K532" s="155">
        <f t="shared" si="106"/>
        <v>0</v>
      </c>
      <c r="L532" s="154">
        <f t="shared" si="107"/>
        <v>0</v>
      </c>
      <c r="M532" s="156">
        <f>'2023-24 Salary &amp; Benefits'!$E$6</f>
        <v>72728</v>
      </c>
      <c r="N532" s="156">
        <f>'2023-24 Salary &amp; Benefits'!$F$6</f>
        <v>75419</v>
      </c>
      <c r="O532" s="9">
        <f t="shared" si="108"/>
        <v>0</v>
      </c>
      <c r="P532" s="9">
        <f t="shared" si="109"/>
        <v>0</v>
      </c>
      <c r="Q532" s="9">
        <f>'2023-24 Salary &amp; Benefits'!G$6</f>
        <v>13464</v>
      </c>
      <c r="R532" s="157">
        <f>'2023-24 Salary &amp; Benefits'!H$6</f>
        <v>0.1797</v>
      </c>
      <c r="S532" s="157">
        <f>'2023-24 Salary &amp; Benefits'!I$6</f>
        <v>0.17330000000000001</v>
      </c>
      <c r="T532" s="9">
        <f t="shared" si="110"/>
        <v>0</v>
      </c>
      <c r="U532" s="9">
        <f t="shared" si="111"/>
        <v>0</v>
      </c>
      <c r="V532" s="9">
        <f t="shared" si="112"/>
        <v>0</v>
      </c>
      <c r="W532" s="9">
        <f t="shared" si="105"/>
        <v>0</v>
      </c>
      <c r="X532" s="22">
        <f t="shared" si="104"/>
        <v>0</v>
      </c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:159" s="21" customFormat="1">
      <c r="A533" s="83" t="s">
        <v>2345</v>
      </c>
      <c r="B533" s="95" t="s">
        <v>683</v>
      </c>
      <c r="C533" s="96">
        <v>3330</v>
      </c>
      <c r="D533" s="95" t="s">
        <v>686</v>
      </c>
      <c r="E533" s="116" t="str">
        <f>VLOOKUP($C533,'2022-23 School Level AAFTE'!$C:$X,8,FALSE)</f>
        <v>No</v>
      </c>
      <c r="F533" s="103">
        <f>VLOOKUP($C533,'2022-23 School Level AAFTE'!$C:$I,7,FALSE)</f>
        <v>1305.6199999999999</v>
      </c>
      <c r="G533" s="106">
        <f>IFERROR(IF(E533= "yes",VLOOKUP(C533,Summary!$B:$I,5,0),0),0)</f>
        <v>0</v>
      </c>
      <c r="H533" s="104">
        <f t="shared" si="103"/>
        <v>0</v>
      </c>
      <c r="I533" s="168">
        <f>VLOOKUP($A533,'2023-24 Salary &amp; Benefits'!$A:$I,3,FALSE)</f>
        <v>1.1200000000000001</v>
      </c>
      <c r="J533" s="168">
        <f>VLOOKUP($A533,'2023-24 Salary &amp; Benefits'!$A:$I,4,FALSE)</f>
        <v>1.1400000000000001</v>
      </c>
      <c r="K533" s="155">
        <f t="shared" si="106"/>
        <v>0</v>
      </c>
      <c r="L533" s="154">
        <f t="shared" si="107"/>
        <v>0</v>
      </c>
      <c r="M533" s="156">
        <f>'2023-24 Salary &amp; Benefits'!$E$6</f>
        <v>72728</v>
      </c>
      <c r="N533" s="156">
        <f>'2023-24 Salary &amp; Benefits'!$F$6</f>
        <v>75419</v>
      </c>
      <c r="O533" s="9">
        <f t="shared" si="108"/>
        <v>0</v>
      </c>
      <c r="P533" s="9">
        <f t="shared" si="109"/>
        <v>0</v>
      </c>
      <c r="Q533" s="9">
        <f>'2023-24 Salary &amp; Benefits'!G$6</f>
        <v>13464</v>
      </c>
      <c r="R533" s="157">
        <f>'2023-24 Salary &amp; Benefits'!H$6</f>
        <v>0.1797</v>
      </c>
      <c r="S533" s="157">
        <f>'2023-24 Salary &amp; Benefits'!I$6</f>
        <v>0.17330000000000001</v>
      </c>
      <c r="T533" s="9">
        <f t="shared" si="110"/>
        <v>0</v>
      </c>
      <c r="U533" s="9">
        <f t="shared" si="111"/>
        <v>0</v>
      </c>
      <c r="V533" s="9">
        <f t="shared" si="112"/>
        <v>0</v>
      </c>
      <c r="W533" s="9">
        <f t="shared" si="105"/>
        <v>0</v>
      </c>
      <c r="X533" s="22">
        <f t="shared" si="104"/>
        <v>0</v>
      </c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:159" s="21" customFormat="1">
      <c r="A534" s="83" t="s">
        <v>2345</v>
      </c>
      <c r="B534" s="95" t="s">
        <v>683</v>
      </c>
      <c r="C534" s="96">
        <v>5491</v>
      </c>
      <c r="D534" s="95" t="s">
        <v>3341</v>
      </c>
      <c r="E534" s="116" t="str">
        <f>VLOOKUP($C534,'2022-23 School Level AAFTE'!$C:$X,8,FALSE)</f>
        <v>No</v>
      </c>
      <c r="F534" s="103">
        <f>VLOOKUP($C534,'2022-23 School Level AAFTE'!$C:$I,7,FALSE)</f>
        <v>19.86</v>
      </c>
      <c r="G534" s="106">
        <f>IFERROR(IF(E534= "yes",VLOOKUP(C534,Summary!$B:$I,5,0),0),0)</f>
        <v>0</v>
      </c>
      <c r="H534" s="104">
        <f t="shared" si="103"/>
        <v>0</v>
      </c>
      <c r="I534" s="168">
        <f>VLOOKUP($A534,'2023-24 Salary &amp; Benefits'!$A:$I,3,FALSE)</f>
        <v>1.1200000000000001</v>
      </c>
      <c r="J534" s="168">
        <f>VLOOKUP($A534,'2023-24 Salary &amp; Benefits'!$A:$I,4,FALSE)</f>
        <v>1.1400000000000001</v>
      </c>
      <c r="K534" s="155">
        <f t="shared" si="106"/>
        <v>0</v>
      </c>
      <c r="L534" s="154">
        <f t="shared" si="107"/>
        <v>0</v>
      </c>
      <c r="M534" s="156">
        <f>'2023-24 Salary &amp; Benefits'!$E$6</f>
        <v>72728</v>
      </c>
      <c r="N534" s="156">
        <f>'2023-24 Salary &amp; Benefits'!$F$6</f>
        <v>75419</v>
      </c>
      <c r="O534" s="9">
        <f t="shared" si="108"/>
        <v>0</v>
      </c>
      <c r="P534" s="9">
        <f t="shared" si="109"/>
        <v>0</v>
      </c>
      <c r="Q534" s="9">
        <f>'2023-24 Salary &amp; Benefits'!G$6</f>
        <v>13464</v>
      </c>
      <c r="R534" s="157">
        <f>'2023-24 Salary &amp; Benefits'!H$6</f>
        <v>0.1797</v>
      </c>
      <c r="S534" s="157">
        <f>'2023-24 Salary &amp; Benefits'!I$6</f>
        <v>0.17330000000000001</v>
      </c>
      <c r="T534" s="9">
        <f t="shared" si="110"/>
        <v>0</v>
      </c>
      <c r="U534" s="9">
        <f t="shared" si="111"/>
        <v>0</v>
      </c>
      <c r="V534" s="9">
        <f t="shared" si="112"/>
        <v>0</v>
      </c>
      <c r="W534" s="9">
        <f t="shared" si="105"/>
        <v>0</v>
      </c>
      <c r="X534" s="22">
        <f t="shared" si="104"/>
        <v>0</v>
      </c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:159" s="21" customFormat="1">
      <c r="A535" s="83" t="s">
        <v>2345</v>
      </c>
      <c r="B535" s="95" t="s">
        <v>683</v>
      </c>
      <c r="C535" s="96">
        <v>3739</v>
      </c>
      <c r="D535" s="95" t="s">
        <v>689</v>
      </c>
      <c r="E535" s="116" t="str">
        <f>VLOOKUP($C535,'2022-23 School Level AAFTE'!$C:$X,8,FALSE)</f>
        <v>No</v>
      </c>
      <c r="F535" s="103">
        <f>VLOOKUP($C535,'2022-23 School Level AAFTE'!$C:$I,7,FALSE)</f>
        <v>340.72</v>
      </c>
      <c r="G535" s="106">
        <f>IFERROR(IF(E535= "yes",VLOOKUP(C535,Summary!$B:$I,5,0),0),0)</f>
        <v>0</v>
      </c>
      <c r="H535" s="104">
        <f t="shared" si="103"/>
        <v>0</v>
      </c>
      <c r="I535" s="168">
        <f>VLOOKUP($A535,'2023-24 Salary &amp; Benefits'!$A:$I,3,FALSE)</f>
        <v>1.1200000000000001</v>
      </c>
      <c r="J535" s="168">
        <f>VLOOKUP($A535,'2023-24 Salary &amp; Benefits'!$A:$I,4,FALSE)</f>
        <v>1.1400000000000001</v>
      </c>
      <c r="K535" s="155">
        <f t="shared" si="106"/>
        <v>0</v>
      </c>
      <c r="L535" s="154">
        <f t="shared" si="107"/>
        <v>0</v>
      </c>
      <c r="M535" s="156">
        <f>'2023-24 Salary &amp; Benefits'!$E$6</f>
        <v>72728</v>
      </c>
      <c r="N535" s="156">
        <f>'2023-24 Salary &amp; Benefits'!$F$6</f>
        <v>75419</v>
      </c>
      <c r="O535" s="9">
        <f t="shared" si="108"/>
        <v>0</v>
      </c>
      <c r="P535" s="9">
        <f t="shared" si="109"/>
        <v>0</v>
      </c>
      <c r="Q535" s="9">
        <f>'2023-24 Salary &amp; Benefits'!G$6</f>
        <v>13464</v>
      </c>
      <c r="R535" s="157">
        <f>'2023-24 Salary &amp; Benefits'!H$6</f>
        <v>0.1797</v>
      </c>
      <c r="S535" s="157">
        <f>'2023-24 Salary &amp; Benefits'!I$6</f>
        <v>0.17330000000000001</v>
      </c>
      <c r="T535" s="9">
        <f t="shared" si="110"/>
        <v>0</v>
      </c>
      <c r="U535" s="9">
        <f t="shared" si="111"/>
        <v>0</v>
      </c>
      <c r="V535" s="9">
        <f t="shared" si="112"/>
        <v>0</v>
      </c>
      <c r="W535" s="9">
        <f t="shared" si="105"/>
        <v>0</v>
      </c>
      <c r="X535" s="22">
        <f t="shared" si="104"/>
        <v>0</v>
      </c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:159" s="21" customFormat="1">
      <c r="A536" s="83" t="s">
        <v>2345</v>
      </c>
      <c r="B536" s="95" t="s">
        <v>683</v>
      </c>
      <c r="C536" s="96">
        <v>1523</v>
      </c>
      <c r="D536" s="95" t="s">
        <v>684</v>
      </c>
      <c r="E536" s="116" t="str">
        <f>VLOOKUP($C536,'2022-23 School Level AAFTE'!$C:$X,8,FALSE)</f>
        <v>Yes</v>
      </c>
      <c r="F536" s="103">
        <f>VLOOKUP($C536,'2022-23 School Level AAFTE'!$C:$I,7,FALSE)</f>
        <v>8.14</v>
      </c>
      <c r="G536" s="106">
        <f>IFERROR(IF(E536= "yes",VLOOKUP(C536,Summary!$B:$I,5,0),0),0)</f>
        <v>0</v>
      </c>
      <c r="H536" s="105">
        <f t="shared" si="103"/>
        <v>8.14</v>
      </c>
      <c r="I536" s="168">
        <f>VLOOKUP($A536,'2023-24 Salary &amp; Benefits'!$A:$I,3,FALSE)</f>
        <v>1.1200000000000001</v>
      </c>
      <c r="J536" s="168">
        <f>VLOOKUP($A536,'2023-24 Salary &amp; Benefits'!$A:$I,4,FALSE)</f>
        <v>1.1400000000000001</v>
      </c>
      <c r="K536" s="155">
        <f t="shared" si="106"/>
        <v>8.14</v>
      </c>
      <c r="L536" s="154">
        <f t="shared" si="107"/>
        <v>2.4E-2</v>
      </c>
      <c r="M536" s="156">
        <f>'2023-24 Salary &amp; Benefits'!$E$6</f>
        <v>72728</v>
      </c>
      <c r="N536" s="156">
        <f>'2023-24 Salary &amp; Benefits'!$F$6</f>
        <v>75419</v>
      </c>
      <c r="O536" s="9">
        <f t="shared" si="108"/>
        <v>1954.93</v>
      </c>
      <c r="P536" s="9">
        <f t="shared" si="109"/>
        <v>108.52999999999997</v>
      </c>
      <c r="Q536" s="9">
        <f>'2023-24 Salary &amp; Benefits'!G$6</f>
        <v>13464</v>
      </c>
      <c r="R536" s="157">
        <f>'2023-24 Salary &amp; Benefits'!H$6</f>
        <v>0.1797</v>
      </c>
      <c r="S536" s="157">
        <f>'2023-24 Salary &amp; Benefits'!I$6</f>
        <v>0.17330000000000001</v>
      </c>
      <c r="T536" s="9">
        <f t="shared" si="110"/>
        <v>693.25</v>
      </c>
      <c r="U536" s="9">
        <f t="shared" si="111"/>
        <v>34.39</v>
      </c>
      <c r="V536" s="9">
        <f t="shared" si="112"/>
        <v>5.96</v>
      </c>
      <c r="W536" s="9">
        <f t="shared" si="105"/>
        <v>40.35</v>
      </c>
      <c r="X536" s="22">
        <f t="shared" si="104"/>
        <v>2797.06</v>
      </c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:159" s="21" customFormat="1">
      <c r="A537" s="83" t="s">
        <v>2345</v>
      </c>
      <c r="B537" s="95" t="s">
        <v>683</v>
      </c>
      <c r="C537" s="96">
        <v>4289</v>
      </c>
      <c r="D537" s="95" t="s">
        <v>691</v>
      </c>
      <c r="E537" s="116" t="str">
        <f>VLOOKUP($C537,'2022-23 School Level AAFTE'!$C:$X,8,FALSE)</f>
        <v>No</v>
      </c>
      <c r="F537" s="103">
        <f>VLOOKUP($C537,'2022-23 School Level AAFTE'!$C:$I,7,FALSE)</f>
        <v>405.64</v>
      </c>
      <c r="G537" s="106">
        <f>IFERROR(IF(E537= "yes",VLOOKUP(C537,Summary!$B:$I,5,0),0),0)</f>
        <v>0</v>
      </c>
      <c r="H537" s="104">
        <f t="shared" si="103"/>
        <v>0</v>
      </c>
      <c r="I537" s="168">
        <f>VLOOKUP($A537,'2023-24 Salary &amp; Benefits'!$A:$I,3,FALSE)</f>
        <v>1.1200000000000001</v>
      </c>
      <c r="J537" s="168">
        <f>VLOOKUP($A537,'2023-24 Salary &amp; Benefits'!$A:$I,4,FALSE)</f>
        <v>1.1400000000000001</v>
      </c>
      <c r="K537" s="155">
        <f t="shared" si="106"/>
        <v>0</v>
      </c>
      <c r="L537" s="154">
        <f t="shared" si="107"/>
        <v>0</v>
      </c>
      <c r="M537" s="156">
        <f>'2023-24 Salary &amp; Benefits'!$E$6</f>
        <v>72728</v>
      </c>
      <c r="N537" s="156">
        <f>'2023-24 Salary &amp; Benefits'!$F$6</f>
        <v>75419</v>
      </c>
      <c r="O537" s="9">
        <f t="shared" si="108"/>
        <v>0</v>
      </c>
      <c r="P537" s="9">
        <f t="shared" si="109"/>
        <v>0</v>
      </c>
      <c r="Q537" s="9">
        <f>'2023-24 Salary &amp; Benefits'!G$6</f>
        <v>13464</v>
      </c>
      <c r="R537" s="157">
        <f>'2023-24 Salary &amp; Benefits'!H$6</f>
        <v>0.1797</v>
      </c>
      <c r="S537" s="157">
        <f>'2023-24 Salary &amp; Benefits'!I$6</f>
        <v>0.17330000000000001</v>
      </c>
      <c r="T537" s="9">
        <f t="shared" si="110"/>
        <v>0</v>
      </c>
      <c r="U537" s="9">
        <f t="shared" si="111"/>
        <v>0</v>
      </c>
      <c r="V537" s="9">
        <f t="shared" si="112"/>
        <v>0</v>
      </c>
      <c r="W537" s="9">
        <f t="shared" si="105"/>
        <v>0</v>
      </c>
      <c r="X537" s="22">
        <f t="shared" si="104"/>
        <v>0</v>
      </c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:159" s="21" customFormat="1">
      <c r="A538" s="83" t="s">
        <v>2345</v>
      </c>
      <c r="B538" s="95" t="s">
        <v>683</v>
      </c>
      <c r="C538" s="96">
        <v>4550</v>
      </c>
      <c r="D538" s="95" t="s">
        <v>692</v>
      </c>
      <c r="E538" s="116" t="str">
        <f>VLOOKUP($C538,'2022-23 School Level AAFTE'!$C:$X,8,FALSE)</f>
        <v>No</v>
      </c>
      <c r="F538" s="103">
        <f>VLOOKUP($C538,'2022-23 School Level AAFTE'!$C:$I,7,FALSE)</f>
        <v>445.78</v>
      </c>
      <c r="G538" s="106">
        <f>IFERROR(IF(E538= "yes",VLOOKUP(C538,Summary!$B:$I,5,0),0),0)</f>
        <v>0</v>
      </c>
      <c r="H538" s="105">
        <f t="shared" si="103"/>
        <v>0</v>
      </c>
      <c r="I538" s="168">
        <f>VLOOKUP($A538,'2023-24 Salary &amp; Benefits'!$A:$I,3,FALSE)</f>
        <v>1.1200000000000001</v>
      </c>
      <c r="J538" s="168">
        <f>VLOOKUP($A538,'2023-24 Salary &amp; Benefits'!$A:$I,4,FALSE)</f>
        <v>1.1400000000000001</v>
      </c>
      <c r="K538" s="155">
        <f t="shared" si="106"/>
        <v>0</v>
      </c>
      <c r="L538" s="154">
        <f t="shared" si="107"/>
        <v>0</v>
      </c>
      <c r="M538" s="156">
        <f>'2023-24 Salary &amp; Benefits'!$E$6</f>
        <v>72728</v>
      </c>
      <c r="N538" s="156">
        <f>'2023-24 Salary &amp; Benefits'!$F$6</f>
        <v>75419</v>
      </c>
      <c r="O538" s="9">
        <f t="shared" si="108"/>
        <v>0</v>
      </c>
      <c r="P538" s="9">
        <f t="shared" si="109"/>
        <v>0</v>
      </c>
      <c r="Q538" s="9">
        <f>'2023-24 Salary &amp; Benefits'!G$6</f>
        <v>13464</v>
      </c>
      <c r="R538" s="157">
        <f>'2023-24 Salary &amp; Benefits'!H$6</f>
        <v>0.1797</v>
      </c>
      <c r="S538" s="157">
        <f>'2023-24 Salary &amp; Benefits'!I$6</f>
        <v>0.17330000000000001</v>
      </c>
      <c r="T538" s="9">
        <f t="shared" si="110"/>
        <v>0</v>
      </c>
      <c r="U538" s="9">
        <f t="shared" si="111"/>
        <v>0</v>
      </c>
      <c r="V538" s="9">
        <f t="shared" si="112"/>
        <v>0</v>
      </c>
      <c r="W538" s="9">
        <f t="shared" si="105"/>
        <v>0</v>
      </c>
      <c r="X538" s="22">
        <f t="shared" si="104"/>
        <v>0</v>
      </c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:159" s="21" customFormat="1">
      <c r="A539" s="83" t="s">
        <v>2345</v>
      </c>
      <c r="B539" s="95" t="s">
        <v>683</v>
      </c>
      <c r="C539" s="96">
        <v>3585</v>
      </c>
      <c r="D539" s="95" t="s">
        <v>688</v>
      </c>
      <c r="E539" s="116" t="str">
        <f>VLOOKUP($C539,'2022-23 School Level AAFTE'!$C:$X,8,FALSE)</f>
        <v>No</v>
      </c>
      <c r="F539" s="103">
        <f>VLOOKUP($C539,'2022-23 School Level AAFTE'!$C:$I,7,FALSE)</f>
        <v>400.98</v>
      </c>
      <c r="G539" s="106">
        <f>IFERROR(IF(E539= "yes",VLOOKUP(C539,Summary!$B:$I,5,0),0),0)</f>
        <v>0</v>
      </c>
      <c r="H539" s="105">
        <f t="shared" si="103"/>
        <v>0</v>
      </c>
      <c r="I539" s="168">
        <f>VLOOKUP($A539,'2023-24 Salary &amp; Benefits'!$A:$I,3,FALSE)</f>
        <v>1.1200000000000001</v>
      </c>
      <c r="J539" s="168">
        <f>VLOOKUP($A539,'2023-24 Salary &amp; Benefits'!$A:$I,4,FALSE)</f>
        <v>1.1400000000000001</v>
      </c>
      <c r="K539" s="155">
        <f t="shared" si="106"/>
        <v>0</v>
      </c>
      <c r="L539" s="154">
        <f t="shared" si="107"/>
        <v>0</v>
      </c>
      <c r="M539" s="156">
        <f>'2023-24 Salary &amp; Benefits'!$E$6</f>
        <v>72728</v>
      </c>
      <c r="N539" s="156">
        <f>'2023-24 Salary &amp; Benefits'!$F$6</f>
        <v>75419</v>
      </c>
      <c r="O539" s="9">
        <f t="shared" si="108"/>
        <v>0</v>
      </c>
      <c r="P539" s="9">
        <f t="shared" si="109"/>
        <v>0</v>
      </c>
      <c r="Q539" s="9">
        <f>'2023-24 Salary &amp; Benefits'!G$6</f>
        <v>13464</v>
      </c>
      <c r="R539" s="157">
        <f>'2023-24 Salary &amp; Benefits'!H$6</f>
        <v>0.1797</v>
      </c>
      <c r="S539" s="157">
        <f>'2023-24 Salary &amp; Benefits'!I$6</f>
        <v>0.17330000000000001</v>
      </c>
      <c r="T539" s="9">
        <f t="shared" si="110"/>
        <v>0</v>
      </c>
      <c r="U539" s="9">
        <f t="shared" si="111"/>
        <v>0</v>
      </c>
      <c r="V539" s="9">
        <f t="shared" si="112"/>
        <v>0</v>
      </c>
      <c r="W539" s="9">
        <f t="shared" si="105"/>
        <v>0</v>
      </c>
      <c r="X539" s="22">
        <f t="shared" si="104"/>
        <v>0</v>
      </c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:159" s="21" customFormat="1">
      <c r="A540" s="83" t="s">
        <v>2319</v>
      </c>
      <c r="B540" s="95" t="s">
        <v>450</v>
      </c>
      <c r="C540" s="96">
        <v>2793</v>
      </c>
      <c r="D540" s="95" t="s">
        <v>452</v>
      </c>
      <c r="E540" s="116" t="str">
        <f>VLOOKUP($C540,'2022-23 School Level AAFTE'!$C:$X,8,FALSE)</f>
        <v>Yes</v>
      </c>
      <c r="F540" s="103">
        <f>VLOOKUP($C540,'2022-23 School Level AAFTE'!$C:$I,7,FALSE)</f>
        <v>476</v>
      </c>
      <c r="G540" s="106">
        <f>IFERROR(IF(E540= "yes",VLOOKUP(C540,Summary!$B:$I,5,0),0),0)</f>
        <v>0</v>
      </c>
      <c r="H540" s="105">
        <f t="shared" si="103"/>
        <v>476</v>
      </c>
      <c r="I540" s="168">
        <f>VLOOKUP($A540,'2023-24 Salary &amp; Benefits'!$A:$I,3,FALSE)</f>
        <v>1</v>
      </c>
      <c r="J540" s="168">
        <f>VLOOKUP($A540,'2023-24 Salary &amp; Benefits'!$A:$I,4,FALSE)</f>
        <v>1.04</v>
      </c>
      <c r="K540" s="155">
        <f t="shared" si="106"/>
        <v>476</v>
      </c>
      <c r="L540" s="154">
        <f t="shared" si="107"/>
        <v>1.3959999999999999</v>
      </c>
      <c r="M540" s="156">
        <f>'2023-24 Salary &amp; Benefits'!$E$6</f>
        <v>72728</v>
      </c>
      <c r="N540" s="156">
        <f>'2023-24 Salary &amp; Benefits'!$F$6</f>
        <v>75419</v>
      </c>
      <c r="O540" s="9">
        <f t="shared" si="108"/>
        <v>101528.29</v>
      </c>
      <c r="P540" s="9">
        <f t="shared" si="109"/>
        <v>7968.0300000000134</v>
      </c>
      <c r="Q540" s="9">
        <f>'2023-24 Salary &amp; Benefits'!G$6</f>
        <v>13464</v>
      </c>
      <c r="R540" s="157">
        <f>'2023-24 Salary &amp; Benefits'!H$6</f>
        <v>0.1797</v>
      </c>
      <c r="S540" s="157">
        <f>'2023-24 Salary &amp; Benefits'!I$6</f>
        <v>0.17330000000000001</v>
      </c>
      <c r="T540" s="9">
        <f t="shared" si="110"/>
        <v>38421.24</v>
      </c>
      <c r="U540" s="9">
        <f t="shared" si="111"/>
        <v>1824.94</v>
      </c>
      <c r="V540" s="9">
        <f t="shared" si="112"/>
        <v>316.26</v>
      </c>
      <c r="W540" s="9">
        <f t="shared" si="105"/>
        <v>2141.1999999999998</v>
      </c>
      <c r="X540" s="22">
        <f t="shared" si="104"/>
        <v>150058.76</v>
      </c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:159" s="21" customFormat="1">
      <c r="A541" s="83" t="s">
        <v>2319</v>
      </c>
      <c r="B541" s="95" t="s">
        <v>450</v>
      </c>
      <c r="C541" s="96">
        <v>2920</v>
      </c>
      <c r="D541" s="95" t="s">
        <v>453</v>
      </c>
      <c r="E541" s="116" t="str">
        <f>VLOOKUP($C541,'2022-23 School Level AAFTE'!$C:$X,8,FALSE)</f>
        <v>Yes</v>
      </c>
      <c r="F541" s="103">
        <f>VLOOKUP($C541,'2022-23 School Level AAFTE'!$C:$I,7,FALSE)</f>
        <v>832.24</v>
      </c>
      <c r="G541" s="106">
        <f>IFERROR(IF(E541= "yes",VLOOKUP(C541,Summary!$B:$I,5,0),0),0)</f>
        <v>0</v>
      </c>
      <c r="H541" s="105">
        <f t="shared" si="103"/>
        <v>832.24</v>
      </c>
      <c r="I541" s="168">
        <f>VLOOKUP($A541,'2023-24 Salary &amp; Benefits'!$A:$I,3,FALSE)</f>
        <v>1</v>
      </c>
      <c r="J541" s="168">
        <f>VLOOKUP($A541,'2023-24 Salary &amp; Benefits'!$A:$I,4,FALSE)</f>
        <v>1.04</v>
      </c>
      <c r="K541" s="155">
        <f t="shared" si="106"/>
        <v>832.24</v>
      </c>
      <c r="L541" s="154">
        <f t="shared" si="107"/>
        <v>2.4409999999999998</v>
      </c>
      <c r="M541" s="156">
        <f>'2023-24 Salary &amp; Benefits'!$E$6</f>
        <v>72728</v>
      </c>
      <c r="N541" s="156">
        <f>'2023-24 Salary &amp; Benefits'!$F$6</f>
        <v>75419</v>
      </c>
      <c r="O541" s="9">
        <f t="shared" si="108"/>
        <v>177529.05</v>
      </c>
      <c r="P541" s="9">
        <f t="shared" si="109"/>
        <v>13932.640000000014</v>
      </c>
      <c r="Q541" s="9">
        <f>'2023-24 Salary &amp; Benefits'!G$6</f>
        <v>13464</v>
      </c>
      <c r="R541" s="157">
        <f>'2023-24 Salary &amp; Benefits'!H$6</f>
        <v>0.1797</v>
      </c>
      <c r="S541" s="157">
        <f>'2023-24 Salary &amp; Benefits'!I$6</f>
        <v>0.17330000000000001</v>
      </c>
      <c r="T541" s="9">
        <f t="shared" si="110"/>
        <v>67182.12</v>
      </c>
      <c r="U541" s="9">
        <f t="shared" si="111"/>
        <v>3191.03</v>
      </c>
      <c r="V541" s="9">
        <f t="shared" si="112"/>
        <v>553.01</v>
      </c>
      <c r="W541" s="9">
        <f t="shared" si="105"/>
        <v>3744.04</v>
      </c>
      <c r="X541" s="22">
        <f t="shared" si="104"/>
        <v>262387.84999999998</v>
      </c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</row>
    <row r="542" spans="1:159" s="21" customFormat="1">
      <c r="A542" s="83" t="s">
        <v>2319</v>
      </c>
      <c r="B542" s="95" t="s">
        <v>450</v>
      </c>
      <c r="C542" s="96">
        <v>3373</v>
      </c>
      <c r="D542" s="95" t="s">
        <v>455</v>
      </c>
      <c r="E542" s="116" t="str">
        <f>VLOOKUP($C542,'2022-23 School Level AAFTE'!$C:$X,8,FALSE)</f>
        <v>Yes</v>
      </c>
      <c r="F542" s="103">
        <f>VLOOKUP($C542,'2022-23 School Level AAFTE'!$C:$I,7,FALSE)</f>
        <v>449.35</v>
      </c>
      <c r="G542" s="106">
        <f>IFERROR(IF(E542= "yes",VLOOKUP(C542,Summary!$B:$I,5,0),0),0)</f>
        <v>0</v>
      </c>
      <c r="H542" s="104">
        <f t="shared" si="103"/>
        <v>449.35</v>
      </c>
      <c r="I542" s="168">
        <f>VLOOKUP($A542,'2023-24 Salary &amp; Benefits'!$A:$I,3,FALSE)</f>
        <v>1</v>
      </c>
      <c r="J542" s="168">
        <f>VLOOKUP($A542,'2023-24 Salary &amp; Benefits'!$A:$I,4,FALSE)</f>
        <v>1.04</v>
      </c>
      <c r="K542" s="155">
        <f t="shared" si="106"/>
        <v>449.35</v>
      </c>
      <c r="L542" s="154">
        <f t="shared" si="107"/>
        <v>1.3180000000000001</v>
      </c>
      <c r="M542" s="156">
        <f>'2023-24 Salary &amp; Benefits'!$E$6</f>
        <v>72728</v>
      </c>
      <c r="N542" s="156">
        <f>'2023-24 Salary &amp; Benefits'!$F$6</f>
        <v>75419</v>
      </c>
      <c r="O542" s="9">
        <f t="shared" si="108"/>
        <v>95855.5</v>
      </c>
      <c r="P542" s="9">
        <f t="shared" si="109"/>
        <v>7522.8300000000017</v>
      </c>
      <c r="Q542" s="9">
        <f>'2023-24 Salary &amp; Benefits'!G$6</f>
        <v>13464</v>
      </c>
      <c r="R542" s="157">
        <f>'2023-24 Salary &amp; Benefits'!H$6</f>
        <v>0.1797</v>
      </c>
      <c r="S542" s="157">
        <f>'2023-24 Salary &amp; Benefits'!I$6</f>
        <v>0.17330000000000001</v>
      </c>
      <c r="T542" s="9">
        <f t="shared" si="110"/>
        <v>36274.49</v>
      </c>
      <c r="U542" s="9">
        <f t="shared" si="111"/>
        <v>1722.97</v>
      </c>
      <c r="V542" s="9">
        <f t="shared" si="112"/>
        <v>298.58999999999997</v>
      </c>
      <c r="W542" s="9">
        <f t="shared" si="105"/>
        <v>2021.56</v>
      </c>
      <c r="X542" s="22">
        <f t="shared" si="104"/>
        <v>141674.38</v>
      </c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</row>
    <row r="543" spans="1:159" s="21" customFormat="1">
      <c r="A543" s="83" t="s">
        <v>2319</v>
      </c>
      <c r="B543" s="95" t="s">
        <v>450</v>
      </c>
      <c r="C543" s="96">
        <v>3092</v>
      </c>
      <c r="D543" s="95" t="s">
        <v>454</v>
      </c>
      <c r="E543" s="116" t="str">
        <f>VLOOKUP($C543,'2022-23 School Level AAFTE'!$C:$X,8,FALSE)</f>
        <v>Yes</v>
      </c>
      <c r="F543" s="103">
        <f>VLOOKUP($C543,'2022-23 School Level AAFTE'!$C:$I,7,FALSE)</f>
        <v>488.2</v>
      </c>
      <c r="G543" s="106">
        <f>IFERROR(IF(E543= "yes",VLOOKUP(C543,Summary!$B:$I,5,0),0),0)</f>
        <v>0</v>
      </c>
      <c r="H543" s="104">
        <f t="shared" si="103"/>
        <v>488.2</v>
      </c>
      <c r="I543" s="168">
        <f>VLOOKUP($A543,'2023-24 Salary &amp; Benefits'!$A:$I,3,FALSE)</f>
        <v>1</v>
      </c>
      <c r="J543" s="168">
        <f>VLOOKUP($A543,'2023-24 Salary &amp; Benefits'!$A:$I,4,FALSE)</f>
        <v>1.04</v>
      </c>
      <c r="K543" s="155">
        <f t="shared" si="106"/>
        <v>488.2</v>
      </c>
      <c r="L543" s="154">
        <f t="shared" si="107"/>
        <v>1.4319999999999999</v>
      </c>
      <c r="M543" s="156">
        <f>'2023-24 Salary &amp; Benefits'!$E$6</f>
        <v>72728</v>
      </c>
      <c r="N543" s="156">
        <f>'2023-24 Salary &amp; Benefits'!$F$6</f>
        <v>75419</v>
      </c>
      <c r="O543" s="9">
        <f t="shared" si="108"/>
        <v>104146.5</v>
      </c>
      <c r="P543" s="9">
        <f t="shared" si="109"/>
        <v>8173.5099999999948</v>
      </c>
      <c r="Q543" s="9">
        <f>'2023-24 Salary &amp; Benefits'!G$6</f>
        <v>13464</v>
      </c>
      <c r="R543" s="157">
        <f>'2023-24 Salary &amp; Benefits'!H$6</f>
        <v>0.1797</v>
      </c>
      <c r="S543" s="157">
        <f>'2023-24 Salary &amp; Benefits'!I$6</f>
        <v>0.17330000000000001</v>
      </c>
      <c r="T543" s="9">
        <f t="shared" si="110"/>
        <v>39412.04</v>
      </c>
      <c r="U543" s="9">
        <f t="shared" si="111"/>
        <v>1872</v>
      </c>
      <c r="V543" s="9">
        <f t="shared" si="112"/>
        <v>324.42</v>
      </c>
      <c r="W543" s="9">
        <f t="shared" si="105"/>
        <v>2196.42</v>
      </c>
      <c r="X543" s="22">
        <f t="shared" si="104"/>
        <v>153928.47</v>
      </c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</row>
    <row r="544" spans="1:159" s="21" customFormat="1">
      <c r="A544" s="83" t="s">
        <v>2319</v>
      </c>
      <c r="B544" s="95" t="s">
        <v>450</v>
      </c>
      <c r="C544" s="96">
        <v>2695</v>
      </c>
      <c r="D544" s="95" t="s">
        <v>451</v>
      </c>
      <c r="E544" s="116" t="str">
        <f>VLOOKUP($C544,'2022-23 School Level AAFTE'!$C:$X,8,FALSE)</f>
        <v>Yes</v>
      </c>
      <c r="F544" s="103">
        <f>VLOOKUP($C544,'2022-23 School Level AAFTE'!$C:$I,7,FALSE)</f>
        <v>401.02</v>
      </c>
      <c r="G544" s="106">
        <f>IFERROR(IF(E544= "yes",VLOOKUP(C544,Summary!$B:$I,5,0),0),0)</f>
        <v>0</v>
      </c>
      <c r="H544" s="104">
        <f t="shared" si="103"/>
        <v>401.02</v>
      </c>
      <c r="I544" s="168">
        <f>VLOOKUP($A544,'2023-24 Salary &amp; Benefits'!$A:$I,3,FALSE)</f>
        <v>1</v>
      </c>
      <c r="J544" s="168">
        <f>VLOOKUP($A544,'2023-24 Salary &amp; Benefits'!$A:$I,4,FALSE)</f>
        <v>1.04</v>
      </c>
      <c r="K544" s="155">
        <f t="shared" si="106"/>
        <v>401.02</v>
      </c>
      <c r="L544" s="154">
        <f t="shared" si="107"/>
        <v>1.1759999999999999</v>
      </c>
      <c r="M544" s="156">
        <f>'2023-24 Salary &amp; Benefits'!$E$6</f>
        <v>72728</v>
      </c>
      <c r="N544" s="156">
        <f>'2023-24 Salary &amp; Benefits'!$F$6</f>
        <v>75419</v>
      </c>
      <c r="O544" s="9">
        <f t="shared" si="108"/>
        <v>85528.13</v>
      </c>
      <c r="P544" s="9">
        <f t="shared" si="109"/>
        <v>6712.3199999999924</v>
      </c>
      <c r="Q544" s="9">
        <f>'2023-24 Salary &amp; Benefits'!G$6</f>
        <v>13464</v>
      </c>
      <c r="R544" s="157">
        <f>'2023-24 Salary &amp; Benefits'!H$6</f>
        <v>0.1797</v>
      </c>
      <c r="S544" s="157">
        <f>'2023-24 Salary &amp; Benefits'!I$6</f>
        <v>0.17330000000000001</v>
      </c>
      <c r="T544" s="9">
        <f t="shared" si="110"/>
        <v>32366.31</v>
      </c>
      <c r="U544" s="9">
        <f t="shared" si="111"/>
        <v>1537.34</v>
      </c>
      <c r="V544" s="9">
        <f t="shared" si="112"/>
        <v>266.42</v>
      </c>
      <c r="W544" s="9">
        <f t="shared" si="105"/>
        <v>1803.76</v>
      </c>
      <c r="X544" s="22">
        <f t="shared" si="104"/>
        <v>126410.51999999999</v>
      </c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</row>
    <row r="545" spans="1:159" s="21" customFormat="1">
      <c r="A545" s="83" t="s">
        <v>2319</v>
      </c>
      <c r="B545" s="95" t="s">
        <v>450</v>
      </c>
      <c r="C545" s="96">
        <v>5497</v>
      </c>
      <c r="D545" s="95" t="s">
        <v>2851</v>
      </c>
      <c r="E545" s="116" t="str">
        <f>VLOOKUP($C545,'2022-23 School Level AAFTE'!$C:$X,8,FALSE)</f>
        <v>Yes</v>
      </c>
      <c r="F545" s="103">
        <f>VLOOKUP($C545,'2022-23 School Level AAFTE'!$C:$I,7,FALSE)</f>
        <v>27.29</v>
      </c>
      <c r="G545" s="106">
        <f>IFERROR(IF(E545= "yes",VLOOKUP(C545,Summary!$B:$I,5,0),0),0)</f>
        <v>0</v>
      </c>
      <c r="H545" s="104">
        <f t="shared" si="103"/>
        <v>27.29</v>
      </c>
      <c r="I545" s="168">
        <f>VLOOKUP($A545,'2023-24 Salary &amp; Benefits'!$A:$I,3,FALSE)</f>
        <v>1</v>
      </c>
      <c r="J545" s="168">
        <f>VLOOKUP($A545,'2023-24 Salary &amp; Benefits'!$A:$I,4,FALSE)</f>
        <v>1.04</v>
      </c>
      <c r="K545" s="155">
        <f t="shared" si="106"/>
        <v>27.29</v>
      </c>
      <c r="L545" s="154">
        <f t="shared" si="107"/>
        <v>0.08</v>
      </c>
      <c r="M545" s="156">
        <f>'2023-24 Salary &amp; Benefits'!$E$6</f>
        <v>72728</v>
      </c>
      <c r="N545" s="156">
        <f>'2023-24 Salary &amp; Benefits'!$F$6</f>
        <v>75419</v>
      </c>
      <c r="O545" s="9">
        <f t="shared" si="108"/>
        <v>5818.24</v>
      </c>
      <c r="P545" s="9">
        <f t="shared" si="109"/>
        <v>456.61999999999989</v>
      </c>
      <c r="Q545" s="9">
        <f>'2023-24 Salary &amp; Benefits'!G$6</f>
        <v>13464</v>
      </c>
      <c r="R545" s="157">
        <f>'2023-24 Salary &amp; Benefits'!H$6</f>
        <v>0.1797</v>
      </c>
      <c r="S545" s="157">
        <f>'2023-24 Salary &amp; Benefits'!I$6</f>
        <v>0.17330000000000001</v>
      </c>
      <c r="T545" s="9">
        <f t="shared" si="110"/>
        <v>2201.79</v>
      </c>
      <c r="U545" s="9">
        <f t="shared" si="111"/>
        <v>104.58</v>
      </c>
      <c r="V545" s="9">
        <f t="shared" si="112"/>
        <v>18.12</v>
      </c>
      <c r="W545" s="9">
        <f t="shared" si="105"/>
        <v>122.7</v>
      </c>
      <c r="X545" s="22">
        <f t="shared" si="104"/>
        <v>8599.35</v>
      </c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</row>
    <row r="546" spans="1:159" s="21" customFormat="1">
      <c r="A546" s="83" t="s">
        <v>2389</v>
      </c>
      <c r="B546" s="95" t="s">
        <v>1133</v>
      </c>
      <c r="C546" s="96">
        <v>2355</v>
      </c>
      <c r="D546" s="95" t="s">
        <v>1134</v>
      </c>
      <c r="E546" s="116" t="str">
        <f>VLOOKUP($C546,'2022-23 School Level AAFTE'!$C:$X,8,FALSE)</f>
        <v>Yes</v>
      </c>
      <c r="F546" s="103">
        <f>VLOOKUP($C546,'2022-23 School Level AAFTE'!$C:$I,7,FALSE)</f>
        <v>55</v>
      </c>
      <c r="G546" s="106">
        <f>IFERROR(IF(E546= "yes",VLOOKUP(C546,Summary!$B:$I,5,0),0),0)</f>
        <v>0</v>
      </c>
      <c r="H546" s="104">
        <f t="shared" si="103"/>
        <v>55</v>
      </c>
      <c r="I546" s="168">
        <f>VLOOKUP($A546,'2023-24 Salary &amp; Benefits'!$A:$I,3,FALSE)</f>
        <v>1</v>
      </c>
      <c r="J546" s="168">
        <f>VLOOKUP($A546,'2023-24 Salary &amp; Benefits'!$A:$I,4,FALSE)</f>
        <v>1</v>
      </c>
      <c r="K546" s="155">
        <f t="shared" si="106"/>
        <v>55</v>
      </c>
      <c r="L546" s="154">
        <f t="shared" si="107"/>
        <v>0.161</v>
      </c>
      <c r="M546" s="156">
        <f>'2023-24 Salary &amp; Benefits'!$E$6</f>
        <v>72728</v>
      </c>
      <c r="N546" s="156">
        <f>'2023-24 Salary &amp; Benefits'!$F$6</f>
        <v>75419</v>
      </c>
      <c r="O546" s="9">
        <f t="shared" si="108"/>
        <v>11709.21</v>
      </c>
      <c r="P546" s="9">
        <f t="shared" si="109"/>
        <v>433.25</v>
      </c>
      <c r="Q546" s="9">
        <f>'2023-24 Salary &amp; Benefits'!G$6</f>
        <v>13464</v>
      </c>
      <c r="R546" s="157">
        <f>'2023-24 Salary &amp; Benefits'!H$6</f>
        <v>0.1797</v>
      </c>
      <c r="S546" s="157">
        <f>'2023-24 Salary &amp; Benefits'!I$6</f>
        <v>0.17330000000000001</v>
      </c>
      <c r="T546" s="9">
        <f t="shared" si="110"/>
        <v>4346.93</v>
      </c>
      <c r="U546" s="9">
        <f t="shared" si="111"/>
        <v>202.37</v>
      </c>
      <c r="V546" s="9">
        <f t="shared" si="112"/>
        <v>35.07</v>
      </c>
      <c r="W546" s="9">
        <f t="shared" si="105"/>
        <v>237.44</v>
      </c>
      <c r="X546" s="22">
        <f t="shared" si="104"/>
        <v>16726.829999999998</v>
      </c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</row>
    <row r="547" spans="1:159" s="21" customFormat="1">
      <c r="A547" s="83" t="s">
        <v>2467</v>
      </c>
      <c r="B547" s="95" t="s">
        <v>1592</v>
      </c>
      <c r="C547" s="96">
        <v>3407</v>
      </c>
      <c r="D547" s="95" t="s">
        <v>115</v>
      </c>
      <c r="E547" s="116" t="str">
        <f>VLOOKUP($C547,'2022-23 School Level AAFTE'!$C:$X,8,FALSE)</f>
        <v>Yes</v>
      </c>
      <c r="F547" s="103">
        <f>VLOOKUP($C547,'2022-23 School Level AAFTE'!$C:$I,7,FALSE)</f>
        <v>1713.28</v>
      </c>
      <c r="G547" s="106">
        <f>IFERROR(IF(E547= "yes",VLOOKUP(C547,Summary!$B:$I,5,0),0),0)</f>
        <v>0</v>
      </c>
      <c r="H547" s="105">
        <f t="shared" si="103"/>
        <v>1713.28</v>
      </c>
      <c r="I547" s="168">
        <f>VLOOKUP($A547,'2023-24 Salary &amp; Benefits'!$A:$I,3,FALSE)</f>
        <v>1.18</v>
      </c>
      <c r="J547" s="168">
        <f>VLOOKUP($A547,'2023-24 Salary &amp; Benefits'!$A:$I,4,FALSE)</f>
        <v>1.18</v>
      </c>
      <c r="K547" s="155">
        <f t="shared" si="106"/>
        <v>1713.28</v>
      </c>
      <c r="L547" s="154">
        <f t="shared" si="107"/>
        <v>5.0259999999999998</v>
      </c>
      <c r="M547" s="156">
        <f>'2023-24 Salary &amp; Benefits'!$E$6</f>
        <v>72728</v>
      </c>
      <c r="N547" s="156">
        <f>'2023-24 Salary &amp; Benefits'!$F$6</f>
        <v>75419</v>
      </c>
      <c r="O547" s="9">
        <f t="shared" si="108"/>
        <v>431326.5</v>
      </c>
      <c r="P547" s="9">
        <f t="shared" si="109"/>
        <v>15959.450000000012</v>
      </c>
      <c r="Q547" s="9">
        <f>'2023-24 Salary &amp; Benefits'!G$6</f>
        <v>13464</v>
      </c>
      <c r="R547" s="157">
        <f>'2023-24 Salary &amp; Benefits'!H$6</f>
        <v>0.1797</v>
      </c>
      <c r="S547" s="157">
        <f>'2023-24 Salary &amp; Benefits'!I$6</f>
        <v>0.17330000000000001</v>
      </c>
      <c r="T547" s="9">
        <f t="shared" si="110"/>
        <v>147945.21</v>
      </c>
      <c r="U547" s="9">
        <f t="shared" si="111"/>
        <v>7454.77</v>
      </c>
      <c r="V547" s="9">
        <f t="shared" si="112"/>
        <v>1291.9100000000001</v>
      </c>
      <c r="W547" s="9">
        <f t="shared" si="105"/>
        <v>8746.68</v>
      </c>
      <c r="X547" s="22">
        <f t="shared" si="104"/>
        <v>603977.84</v>
      </c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</row>
    <row r="548" spans="1:159" s="21" customFormat="1">
      <c r="A548" s="83" t="s">
        <v>2467</v>
      </c>
      <c r="B548" s="95" t="s">
        <v>1592</v>
      </c>
      <c r="C548" s="96">
        <v>4382</v>
      </c>
      <c r="D548" s="95" t="s">
        <v>1610</v>
      </c>
      <c r="E548" s="116" t="str">
        <f>VLOOKUP($C548,'2022-23 School Level AAFTE'!$C:$X,8,FALSE)</f>
        <v>No</v>
      </c>
      <c r="F548" s="103">
        <f>VLOOKUP($C548,'2022-23 School Level AAFTE'!$C:$I,7,FALSE)</f>
        <v>671.41</v>
      </c>
      <c r="G548" s="106">
        <f>IFERROR(IF(E548= "yes",VLOOKUP(C548,Summary!$B:$I,5,0),0),0)</f>
        <v>0</v>
      </c>
      <c r="H548" s="104">
        <f t="shared" si="103"/>
        <v>0</v>
      </c>
      <c r="I548" s="168">
        <f>VLOOKUP($A548,'2023-24 Salary &amp; Benefits'!$A:$I,3,FALSE)</f>
        <v>1.18</v>
      </c>
      <c r="J548" s="168">
        <f>VLOOKUP($A548,'2023-24 Salary &amp; Benefits'!$A:$I,4,FALSE)</f>
        <v>1.18</v>
      </c>
      <c r="K548" s="155">
        <f t="shared" si="106"/>
        <v>0</v>
      </c>
      <c r="L548" s="154">
        <f t="shared" si="107"/>
        <v>0</v>
      </c>
      <c r="M548" s="156">
        <f>'2023-24 Salary &amp; Benefits'!$E$6</f>
        <v>72728</v>
      </c>
      <c r="N548" s="156">
        <f>'2023-24 Salary &amp; Benefits'!$F$6</f>
        <v>75419</v>
      </c>
      <c r="O548" s="9">
        <f t="shared" si="108"/>
        <v>0</v>
      </c>
      <c r="P548" s="9">
        <f t="shared" si="109"/>
        <v>0</v>
      </c>
      <c r="Q548" s="9">
        <f>'2023-24 Salary &amp; Benefits'!G$6</f>
        <v>13464</v>
      </c>
      <c r="R548" s="157">
        <f>'2023-24 Salary &amp; Benefits'!H$6</f>
        <v>0.1797</v>
      </c>
      <c r="S548" s="157">
        <f>'2023-24 Salary &amp; Benefits'!I$6</f>
        <v>0.17330000000000001</v>
      </c>
      <c r="T548" s="9">
        <f t="shared" si="110"/>
        <v>0</v>
      </c>
      <c r="U548" s="9">
        <f t="shared" si="111"/>
        <v>0</v>
      </c>
      <c r="V548" s="9">
        <f t="shared" si="112"/>
        <v>0</v>
      </c>
      <c r="W548" s="9">
        <f t="shared" si="105"/>
        <v>0</v>
      </c>
      <c r="X548" s="22">
        <f t="shared" si="104"/>
        <v>0</v>
      </c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</row>
    <row r="549" spans="1:159" s="21" customFormat="1">
      <c r="A549" s="83" t="s">
        <v>2467</v>
      </c>
      <c r="B549" s="95" t="s">
        <v>1592</v>
      </c>
      <c r="C549" s="96">
        <v>3752</v>
      </c>
      <c r="D549" s="95" t="s">
        <v>1604</v>
      </c>
      <c r="E549" s="116" t="str">
        <f>VLOOKUP($C549,'2022-23 School Level AAFTE'!$C:$X,8,FALSE)</f>
        <v>No</v>
      </c>
      <c r="F549" s="103">
        <f>VLOOKUP($C549,'2022-23 School Level AAFTE'!$C:$I,7,FALSE)</f>
        <v>870.6</v>
      </c>
      <c r="G549" s="106">
        <f>IFERROR(IF(E549= "yes",VLOOKUP(C549,Summary!$B:$I,5,0),0),0)</f>
        <v>0</v>
      </c>
      <c r="H549" s="104">
        <f t="shared" si="103"/>
        <v>0</v>
      </c>
      <c r="I549" s="168">
        <f>VLOOKUP($A549,'2023-24 Salary &amp; Benefits'!$A:$I,3,FALSE)</f>
        <v>1.18</v>
      </c>
      <c r="J549" s="168">
        <f>VLOOKUP($A549,'2023-24 Salary &amp; Benefits'!$A:$I,4,FALSE)</f>
        <v>1.18</v>
      </c>
      <c r="K549" s="155">
        <f t="shared" si="106"/>
        <v>0</v>
      </c>
      <c r="L549" s="154">
        <f t="shared" si="107"/>
        <v>0</v>
      </c>
      <c r="M549" s="156">
        <f>'2023-24 Salary &amp; Benefits'!$E$6</f>
        <v>72728</v>
      </c>
      <c r="N549" s="156">
        <f>'2023-24 Salary &amp; Benefits'!$F$6</f>
        <v>75419</v>
      </c>
      <c r="O549" s="9">
        <f t="shared" si="108"/>
        <v>0</v>
      </c>
      <c r="P549" s="9">
        <f t="shared" si="109"/>
        <v>0</v>
      </c>
      <c r="Q549" s="9">
        <f>'2023-24 Salary &amp; Benefits'!G$6</f>
        <v>13464</v>
      </c>
      <c r="R549" s="157">
        <f>'2023-24 Salary &amp; Benefits'!H$6</f>
        <v>0.1797</v>
      </c>
      <c r="S549" s="157">
        <f>'2023-24 Salary &amp; Benefits'!I$6</f>
        <v>0.17330000000000001</v>
      </c>
      <c r="T549" s="9">
        <f t="shared" si="110"/>
        <v>0</v>
      </c>
      <c r="U549" s="9">
        <f t="shared" si="111"/>
        <v>0</v>
      </c>
      <c r="V549" s="9">
        <f t="shared" si="112"/>
        <v>0</v>
      </c>
      <c r="W549" s="9">
        <f t="shared" si="105"/>
        <v>0</v>
      </c>
      <c r="X549" s="22">
        <f t="shared" si="104"/>
        <v>0</v>
      </c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</row>
    <row r="550" spans="1:159" s="21" customFormat="1">
      <c r="A550" s="83" t="s">
        <v>2467</v>
      </c>
      <c r="B550" s="95" t="s">
        <v>1592</v>
      </c>
      <c r="C550" s="96">
        <v>3184</v>
      </c>
      <c r="D550" s="95" t="s">
        <v>562</v>
      </c>
      <c r="E550" s="116" t="str">
        <f>VLOOKUP($C550,'2022-23 School Level AAFTE'!$C:$X,8,FALSE)</f>
        <v>Yes</v>
      </c>
      <c r="F550" s="103">
        <f>VLOOKUP($C550,'2022-23 School Level AAFTE'!$C:$I,7,FALSE)</f>
        <v>583.71</v>
      </c>
      <c r="G550" s="106">
        <f>IFERROR(IF(E550= "yes",VLOOKUP(C550,Summary!$B:$I,5,0),0),0)</f>
        <v>0</v>
      </c>
      <c r="H550" s="104">
        <f t="shared" si="103"/>
        <v>583.71</v>
      </c>
      <c r="I550" s="168">
        <f>VLOOKUP($A550,'2023-24 Salary &amp; Benefits'!$A:$I,3,FALSE)</f>
        <v>1.18</v>
      </c>
      <c r="J550" s="168">
        <f>VLOOKUP($A550,'2023-24 Salary &amp; Benefits'!$A:$I,4,FALSE)</f>
        <v>1.18</v>
      </c>
      <c r="K550" s="155">
        <f t="shared" si="106"/>
        <v>583.71</v>
      </c>
      <c r="L550" s="154">
        <f t="shared" si="107"/>
        <v>1.712</v>
      </c>
      <c r="M550" s="156">
        <f>'2023-24 Salary &amp; Benefits'!$E$6</f>
        <v>72728</v>
      </c>
      <c r="N550" s="156">
        <f>'2023-24 Salary &amp; Benefits'!$F$6</f>
        <v>75419</v>
      </c>
      <c r="O550" s="9">
        <f t="shared" si="108"/>
        <v>146922.20000000001</v>
      </c>
      <c r="P550" s="9">
        <f t="shared" si="109"/>
        <v>5436.25</v>
      </c>
      <c r="Q550" s="9">
        <f>'2023-24 Salary &amp; Benefits'!G$6</f>
        <v>13464</v>
      </c>
      <c r="R550" s="157">
        <f>'2023-24 Salary &amp; Benefits'!H$6</f>
        <v>0.1797</v>
      </c>
      <c r="S550" s="157">
        <f>'2023-24 Salary &amp; Benefits'!I$6</f>
        <v>0.17330000000000001</v>
      </c>
      <c r="T550" s="9">
        <f t="shared" si="110"/>
        <v>50394.39</v>
      </c>
      <c r="U550" s="9">
        <f t="shared" si="111"/>
        <v>2539.31</v>
      </c>
      <c r="V550" s="9">
        <f t="shared" si="112"/>
        <v>440.06</v>
      </c>
      <c r="W550" s="9">
        <f t="shared" si="105"/>
        <v>2979.37</v>
      </c>
      <c r="X550" s="22">
        <f t="shared" si="104"/>
        <v>205732.21000000002</v>
      </c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</row>
    <row r="551" spans="1:159" s="21" customFormat="1">
      <c r="A551" s="83" t="s">
        <v>2467</v>
      </c>
      <c r="B551" s="95" t="s">
        <v>1592</v>
      </c>
      <c r="C551" s="96">
        <v>2126</v>
      </c>
      <c r="D551" s="95" t="s">
        <v>1596</v>
      </c>
      <c r="E551" s="116" t="str">
        <f>VLOOKUP($C551,'2022-23 School Level AAFTE'!$C:$X,8,FALSE)</f>
        <v>Yes</v>
      </c>
      <c r="F551" s="103">
        <f>VLOOKUP($C551,'2022-23 School Level AAFTE'!$C:$I,7,FALSE)</f>
        <v>1528.2</v>
      </c>
      <c r="G551" s="106">
        <f>IFERROR(IF(E551= "yes",VLOOKUP(C551,Summary!$B:$I,5,0),0),0)</f>
        <v>0</v>
      </c>
      <c r="H551" s="104">
        <f t="shared" si="103"/>
        <v>1528.2</v>
      </c>
      <c r="I551" s="168">
        <f>VLOOKUP($A551,'2023-24 Salary &amp; Benefits'!$A:$I,3,FALSE)</f>
        <v>1.18</v>
      </c>
      <c r="J551" s="168">
        <f>VLOOKUP($A551,'2023-24 Salary &amp; Benefits'!$A:$I,4,FALSE)</f>
        <v>1.18</v>
      </c>
      <c r="K551" s="155">
        <f t="shared" si="106"/>
        <v>1528.2</v>
      </c>
      <c r="L551" s="154">
        <f t="shared" si="107"/>
        <v>4.4829999999999997</v>
      </c>
      <c r="M551" s="156">
        <f>'2023-24 Salary &amp; Benefits'!$E$6</f>
        <v>72728</v>
      </c>
      <c r="N551" s="156">
        <f>'2023-24 Salary &amp; Benefits'!$F$6</f>
        <v>75419</v>
      </c>
      <c r="O551" s="9">
        <f t="shared" si="108"/>
        <v>384726.76</v>
      </c>
      <c r="P551" s="9">
        <f t="shared" si="109"/>
        <v>14235.219999999972</v>
      </c>
      <c r="Q551" s="9">
        <f>'2023-24 Salary &amp; Benefits'!G$6</f>
        <v>13464</v>
      </c>
      <c r="R551" s="157">
        <f>'2023-24 Salary &amp; Benefits'!H$6</f>
        <v>0.1797</v>
      </c>
      <c r="S551" s="157">
        <f>'2023-24 Salary &amp; Benefits'!I$6</f>
        <v>0.17330000000000001</v>
      </c>
      <c r="T551" s="9">
        <f t="shared" si="110"/>
        <v>131961.47</v>
      </c>
      <c r="U551" s="9">
        <f t="shared" si="111"/>
        <v>6649.37</v>
      </c>
      <c r="V551" s="9">
        <f t="shared" si="112"/>
        <v>1152.3399999999999</v>
      </c>
      <c r="W551" s="9">
        <f t="shared" si="105"/>
        <v>7801.71</v>
      </c>
      <c r="X551" s="22">
        <f t="shared" si="104"/>
        <v>538725.15999999992</v>
      </c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</row>
    <row r="552" spans="1:159" s="21" customFormat="1">
      <c r="A552" s="83" t="s">
        <v>2467</v>
      </c>
      <c r="B552" s="95" t="s">
        <v>1592</v>
      </c>
      <c r="C552" s="96">
        <v>5330</v>
      </c>
      <c r="D552" s="95" t="s">
        <v>1615</v>
      </c>
      <c r="E552" s="116" t="str">
        <f>VLOOKUP($C552,'2022-23 School Level AAFTE'!$C:$X,8,FALSE)</f>
        <v>Yes</v>
      </c>
      <c r="F552" s="103">
        <f>VLOOKUP($C552,'2022-23 School Level AAFTE'!$C:$I,7,FALSE)</f>
        <v>130</v>
      </c>
      <c r="G552" s="106">
        <f>IFERROR(IF(E552= "yes",VLOOKUP(C552,Summary!$B:$I,5,0),0),0)</f>
        <v>0</v>
      </c>
      <c r="H552" s="104">
        <f t="shared" si="103"/>
        <v>130</v>
      </c>
      <c r="I552" s="168">
        <f>VLOOKUP($A552,'2023-24 Salary &amp; Benefits'!$A:$I,3,FALSE)</f>
        <v>1.18</v>
      </c>
      <c r="J552" s="168">
        <f>VLOOKUP($A552,'2023-24 Salary &amp; Benefits'!$A:$I,4,FALSE)</f>
        <v>1.18</v>
      </c>
      <c r="K552" s="155">
        <f t="shared" si="106"/>
        <v>130</v>
      </c>
      <c r="L552" s="154">
        <f t="shared" si="107"/>
        <v>0.38100000000000001</v>
      </c>
      <c r="M552" s="156">
        <f>'2023-24 Salary &amp; Benefits'!$E$6</f>
        <v>72728</v>
      </c>
      <c r="N552" s="156">
        <f>'2023-24 Salary &amp; Benefits'!$F$6</f>
        <v>75419</v>
      </c>
      <c r="O552" s="9">
        <f t="shared" si="108"/>
        <v>32697.05</v>
      </c>
      <c r="P552" s="9">
        <f t="shared" si="109"/>
        <v>1209.8200000000033</v>
      </c>
      <c r="Q552" s="9">
        <f>'2023-24 Salary &amp; Benefits'!G$6</f>
        <v>13464</v>
      </c>
      <c r="R552" s="157">
        <f>'2023-24 Salary &amp; Benefits'!H$6</f>
        <v>0.1797</v>
      </c>
      <c r="S552" s="157">
        <f>'2023-24 Salary &amp; Benefits'!I$6</f>
        <v>0.17330000000000001</v>
      </c>
      <c r="T552" s="9">
        <f t="shared" si="110"/>
        <v>11215.11</v>
      </c>
      <c r="U552" s="9">
        <f t="shared" si="111"/>
        <v>565.11</v>
      </c>
      <c r="V552" s="9">
        <f t="shared" si="112"/>
        <v>97.93</v>
      </c>
      <c r="W552" s="9">
        <f t="shared" si="105"/>
        <v>663.04</v>
      </c>
      <c r="X552" s="22">
        <f t="shared" si="104"/>
        <v>45785.020000000011</v>
      </c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</row>
    <row r="553" spans="1:159" s="21" customFormat="1">
      <c r="A553" s="83" t="s">
        <v>2467</v>
      </c>
      <c r="B553" s="95" t="s">
        <v>1592</v>
      </c>
      <c r="C553" s="96">
        <v>5670</v>
      </c>
      <c r="D553" s="95" t="s">
        <v>3342</v>
      </c>
      <c r="E553" s="116" t="str">
        <f>VLOOKUP($C553,'2022-23 School Level AAFTE'!$C:$X,8,FALSE)</f>
        <v>No</v>
      </c>
      <c r="F553" s="103">
        <f>VLOOKUP($C553,'2022-23 School Level AAFTE'!$C:$I,7,FALSE)</f>
        <v>140.76</v>
      </c>
      <c r="G553" s="106">
        <f>IFERROR(IF(E553= "yes",VLOOKUP(C553,Summary!$B:$I,5,0),0),0)</f>
        <v>0</v>
      </c>
      <c r="H553" s="104">
        <f t="shared" si="103"/>
        <v>0</v>
      </c>
      <c r="I553" s="168">
        <f>VLOOKUP($A553,'2023-24 Salary &amp; Benefits'!$A:$I,3,FALSE)</f>
        <v>1.18</v>
      </c>
      <c r="J553" s="168">
        <f>VLOOKUP($A553,'2023-24 Salary &amp; Benefits'!$A:$I,4,FALSE)</f>
        <v>1.18</v>
      </c>
      <c r="K553" s="155">
        <f t="shared" si="106"/>
        <v>0</v>
      </c>
      <c r="L553" s="154">
        <f t="shared" si="107"/>
        <v>0</v>
      </c>
      <c r="M553" s="156">
        <f>'2023-24 Salary &amp; Benefits'!$E$6</f>
        <v>72728</v>
      </c>
      <c r="N553" s="156">
        <f>'2023-24 Salary &amp; Benefits'!$F$6</f>
        <v>75419</v>
      </c>
      <c r="O553" s="9">
        <f t="shared" si="108"/>
        <v>0</v>
      </c>
      <c r="P553" s="9">
        <f t="shared" si="109"/>
        <v>0</v>
      </c>
      <c r="Q553" s="9">
        <f>'2023-24 Salary &amp; Benefits'!G$6</f>
        <v>13464</v>
      </c>
      <c r="R553" s="157">
        <f>'2023-24 Salary &amp; Benefits'!H$6</f>
        <v>0.1797</v>
      </c>
      <c r="S553" s="157">
        <f>'2023-24 Salary &amp; Benefits'!I$6</f>
        <v>0.17330000000000001</v>
      </c>
      <c r="T553" s="9">
        <f t="shared" si="110"/>
        <v>0</v>
      </c>
      <c r="U553" s="9">
        <f t="shared" si="111"/>
        <v>0</v>
      </c>
      <c r="V553" s="9">
        <f t="shared" si="112"/>
        <v>0</v>
      </c>
      <c r="W553" s="9">
        <f t="shared" si="105"/>
        <v>0</v>
      </c>
      <c r="X553" s="22">
        <f t="shared" si="104"/>
        <v>0</v>
      </c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</row>
    <row r="554" spans="1:159" s="21" customFormat="1">
      <c r="A554" s="83" t="s">
        <v>2467</v>
      </c>
      <c r="B554" s="95" t="s">
        <v>1592</v>
      </c>
      <c r="C554" s="96">
        <v>3253</v>
      </c>
      <c r="D554" s="95" t="s">
        <v>923</v>
      </c>
      <c r="E554" s="116" t="str">
        <f>VLOOKUP($C554,'2022-23 School Level AAFTE'!$C:$X,8,FALSE)</f>
        <v>Yes</v>
      </c>
      <c r="F554" s="103">
        <f>VLOOKUP($C554,'2022-23 School Level AAFTE'!$C:$I,7,FALSE)</f>
        <v>911.94</v>
      </c>
      <c r="G554" s="106">
        <f>IFERROR(IF(E554= "yes",VLOOKUP(C554,Summary!$B:$I,5,0),0),0)</f>
        <v>0</v>
      </c>
      <c r="H554" s="104">
        <f t="shared" si="103"/>
        <v>911.94</v>
      </c>
      <c r="I554" s="168">
        <f>VLOOKUP($A554,'2023-24 Salary &amp; Benefits'!$A:$I,3,FALSE)</f>
        <v>1.18</v>
      </c>
      <c r="J554" s="168">
        <f>VLOOKUP($A554,'2023-24 Salary &amp; Benefits'!$A:$I,4,FALSE)</f>
        <v>1.18</v>
      </c>
      <c r="K554" s="155">
        <f t="shared" si="106"/>
        <v>911.94</v>
      </c>
      <c r="L554" s="154">
        <f t="shared" si="107"/>
        <v>2.6749999999999998</v>
      </c>
      <c r="M554" s="156">
        <f>'2023-24 Salary &amp; Benefits'!$E$6</f>
        <v>72728</v>
      </c>
      <c r="N554" s="156">
        <f>'2023-24 Salary &amp; Benefits'!$F$6</f>
        <v>75419</v>
      </c>
      <c r="O554" s="9">
        <f t="shared" si="108"/>
        <v>229565.93</v>
      </c>
      <c r="P554" s="9">
        <f t="shared" si="109"/>
        <v>8494.140000000014</v>
      </c>
      <c r="Q554" s="9">
        <f>'2023-24 Salary &amp; Benefits'!G$6</f>
        <v>13464</v>
      </c>
      <c r="R554" s="157">
        <f>'2023-24 Salary &amp; Benefits'!H$6</f>
        <v>0.1797</v>
      </c>
      <c r="S554" s="157">
        <f>'2023-24 Salary &amp; Benefits'!I$6</f>
        <v>0.17330000000000001</v>
      </c>
      <c r="T554" s="9">
        <f t="shared" si="110"/>
        <v>78741.23</v>
      </c>
      <c r="U554" s="9">
        <f t="shared" si="111"/>
        <v>3967.67</v>
      </c>
      <c r="V554" s="9">
        <f t="shared" si="112"/>
        <v>687.6</v>
      </c>
      <c r="W554" s="9">
        <f t="shared" si="105"/>
        <v>4655.2700000000004</v>
      </c>
      <c r="X554" s="22">
        <f t="shared" si="104"/>
        <v>321456.57</v>
      </c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</row>
    <row r="555" spans="1:159" s="21" customFormat="1">
      <c r="A555" s="83" t="s">
        <v>2467</v>
      </c>
      <c r="B555" s="95" t="s">
        <v>1592</v>
      </c>
      <c r="C555" s="96">
        <v>5091</v>
      </c>
      <c r="D555" s="95" t="s">
        <v>1614</v>
      </c>
      <c r="E555" s="116" t="str">
        <f>VLOOKUP($C555,'2022-23 School Level AAFTE'!$C:$X,8,FALSE)</f>
        <v>No</v>
      </c>
      <c r="F555" s="103">
        <f>VLOOKUP($C555,'2022-23 School Level AAFTE'!$C:$I,7,FALSE)</f>
        <v>641.42999999999995</v>
      </c>
      <c r="G555" s="106">
        <f>IFERROR(IF(E555= "yes",VLOOKUP(C555,Summary!$B:$I,5,0),0),0)</f>
        <v>0</v>
      </c>
      <c r="H555" s="104">
        <f t="shared" si="103"/>
        <v>0</v>
      </c>
      <c r="I555" s="168">
        <f>VLOOKUP($A555,'2023-24 Salary &amp; Benefits'!$A:$I,3,FALSE)</f>
        <v>1.18</v>
      </c>
      <c r="J555" s="168">
        <f>VLOOKUP($A555,'2023-24 Salary &amp; Benefits'!$A:$I,4,FALSE)</f>
        <v>1.18</v>
      </c>
      <c r="K555" s="155">
        <f t="shared" si="106"/>
        <v>0</v>
      </c>
      <c r="L555" s="154">
        <f t="shared" si="107"/>
        <v>0</v>
      </c>
      <c r="M555" s="156">
        <f>'2023-24 Salary &amp; Benefits'!$E$6</f>
        <v>72728</v>
      </c>
      <c r="N555" s="156">
        <f>'2023-24 Salary &amp; Benefits'!$F$6</f>
        <v>75419</v>
      </c>
      <c r="O555" s="9">
        <f t="shared" si="108"/>
        <v>0</v>
      </c>
      <c r="P555" s="9">
        <f t="shared" si="109"/>
        <v>0</v>
      </c>
      <c r="Q555" s="9">
        <f>'2023-24 Salary &amp; Benefits'!G$6</f>
        <v>13464</v>
      </c>
      <c r="R555" s="157">
        <f>'2023-24 Salary &amp; Benefits'!H$6</f>
        <v>0.1797</v>
      </c>
      <c r="S555" s="157">
        <f>'2023-24 Salary &amp; Benefits'!I$6</f>
        <v>0.17330000000000001</v>
      </c>
      <c r="T555" s="9">
        <f t="shared" si="110"/>
        <v>0</v>
      </c>
      <c r="U555" s="9">
        <f t="shared" si="111"/>
        <v>0</v>
      </c>
      <c r="V555" s="9">
        <f t="shared" si="112"/>
        <v>0</v>
      </c>
      <c r="W555" s="9">
        <f t="shared" si="105"/>
        <v>0</v>
      </c>
      <c r="X555" s="22">
        <f t="shared" si="104"/>
        <v>0</v>
      </c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</row>
    <row r="556" spans="1:159" s="21" customFormat="1">
      <c r="A556" s="83" t="s">
        <v>2467</v>
      </c>
      <c r="B556" s="95" t="s">
        <v>1592</v>
      </c>
      <c r="C556" s="96">
        <v>2065</v>
      </c>
      <c r="D556" s="95" t="s">
        <v>1595</v>
      </c>
      <c r="E556" s="116" t="str">
        <f>VLOOKUP($C556,'2022-23 School Level AAFTE'!$C:$X,8,FALSE)</f>
        <v>Yes</v>
      </c>
      <c r="F556" s="103">
        <f>VLOOKUP($C556,'2022-23 School Level AAFTE'!$C:$I,7,FALSE)</f>
        <v>378.43</v>
      </c>
      <c r="G556" s="106">
        <f>IFERROR(IF(E556= "yes",VLOOKUP(C556,Summary!$B:$I,5,0),0),0)</f>
        <v>0</v>
      </c>
      <c r="H556" s="104">
        <f t="shared" si="103"/>
        <v>378.43</v>
      </c>
      <c r="I556" s="168">
        <f>VLOOKUP($A556,'2023-24 Salary &amp; Benefits'!$A:$I,3,FALSE)</f>
        <v>1.18</v>
      </c>
      <c r="J556" s="168">
        <f>VLOOKUP($A556,'2023-24 Salary &amp; Benefits'!$A:$I,4,FALSE)</f>
        <v>1.18</v>
      </c>
      <c r="K556" s="155">
        <f t="shared" si="106"/>
        <v>378.43</v>
      </c>
      <c r="L556" s="154">
        <f t="shared" si="107"/>
        <v>1.1100000000000001</v>
      </c>
      <c r="M556" s="156">
        <f>'2023-24 Salary &amp; Benefits'!$E$6</f>
        <v>72728</v>
      </c>
      <c r="N556" s="156">
        <f>'2023-24 Salary &amp; Benefits'!$F$6</f>
        <v>75419</v>
      </c>
      <c r="O556" s="9">
        <f t="shared" si="108"/>
        <v>95259.13</v>
      </c>
      <c r="P556" s="9">
        <f t="shared" si="109"/>
        <v>3524.679999999993</v>
      </c>
      <c r="Q556" s="9">
        <f>'2023-24 Salary &amp; Benefits'!G$6</f>
        <v>13464</v>
      </c>
      <c r="R556" s="157">
        <f>'2023-24 Salary &amp; Benefits'!H$6</f>
        <v>0.1797</v>
      </c>
      <c r="S556" s="157">
        <f>'2023-24 Salary &amp; Benefits'!I$6</f>
        <v>0.17330000000000001</v>
      </c>
      <c r="T556" s="9">
        <f t="shared" si="110"/>
        <v>32673.93</v>
      </c>
      <c r="U556" s="9">
        <f t="shared" si="111"/>
        <v>1646.4</v>
      </c>
      <c r="V556" s="9">
        <f t="shared" si="112"/>
        <v>285.32</v>
      </c>
      <c r="W556" s="9">
        <f t="shared" si="105"/>
        <v>1931.72</v>
      </c>
      <c r="X556" s="22">
        <f t="shared" si="104"/>
        <v>133389.46</v>
      </c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</row>
    <row r="557" spans="1:159" s="21" customFormat="1">
      <c r="A557" s="83" t="s">
        <v>2467</v>
      </c>
      <c r="B557" s="95" t="s">
        <v>1592</v>
      </c>
      <c r="C557" s="96">
        <v>4437</v>
      </c>
      <c r="D557" s="95" t="s">
        <v>1611</v>
      </c>
      <c r="E557" s="116" t="str">
        <f>VLOOKUP($C557,'2022-23 School Level AAFTE'!$C:$X,8,FALSE)</f>
        <v>No</v>
      </c>
      <c r="F557" s="103">
        <f>VLOOKUP($C557,'2022-23 School Level AAFTE'!$C:$I,7,FALSE)</f>
        <v>949.13</v>
      </c>
      <c r="G557" s="106">
        <f>IFERROR(IF(E557= "yes",VLOOKUP(C557,Summary!$B:$I,5,0),0),0)</f>
        <v>0</v>
      </c>
      <c r="H557" s="104">
        <f t="shared" si="103"/>
        <v>0</v>
      </c>
      <c r="I557" s="168">
        <f>VLOOKUP($A557,'2023-24 Salary &amp; Benefits'!$A:$I,3,FALSE)</f>
        <v>1.18</v>
      </c>
      <c r="J557" s="168">
        <f>VLOOKUP($A557,'2023-24 Salary &amp; Benefits'!$A:$I,4,FALSE)</f>
        <v>1.18</v>
      </c>
      <c r="K557" s="155">
        <f t="shared" si="106"/>
        <v>0</v>
      </c>
      <c r="L557" s="154">
        <f t="shared" si="107"/>
        <v>0</v>
      </c>
      <c r="M557" s="156">
        <f>'2023-24 Salary &amp; Benefits'!$E$6</f>
        <v>72728</v>
      </c>
      <c r="N557" s="156">
        <f>'2023-24 Salary &amp; Benefits'!$F$6</f>
        <v>75419</v>
      </c>
      <c r="O557" s="9">
        <f t="shared" si="108"/>
        <v>0</v>
      </c>
      <c r="P557" s="9">
        <f t="shared" si="109"/>
        <v>0</v>
      </c>
      <c r="Q557" s="9">
        <f>'2023-24 Salary &amp; Benefits'!G$6</f>
        <v>13464</v>
      </c>
      <c r="R557" s="157">
        <f>'2023-24 Salary &amp; Benefits'!H$6</f>
        <v>0.1797</v>
      </c>
      <c r="S557" s="157">
        <f>'2023-24 Salary &amp; Benefits'!I$6</f>
        <v>0.17330000000000001</v>
      </c>
      <c r="T557" s="9">
        <f t="shared" si="110"/>
        <v>0</v>
      </c>
      <c r="U557" s="9">
        <f t="shared" si="111"/>
        <v>0</v>
      </c>
      <c r="V557" s="9">
        <f t="shared" si="112"/>
        <v>0</v>
      </c>
      <c r="W557" s="9">
        <f t="shared" si="105"/>
        <v>0</v>
      </c>
      <c r="X557" s="22">
        <f t="shared" si="104"/>
        <v>0</v>
      </c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</row>
    <row r="558" spans="1:159" s="21" customFormat="1">
      <c r="A558" s="83" t="s">
        <v>2467</v>
      </c>
      <c r="B558" s="95" t="s">
        <v>1592</v>
      </c>
      <c r="C558" s="96">
        <v>2883</v>
      </c>
      <c r="D558" s="95" t="s">
        <v>1601</v>
      </c>
      <c r="E558" s="116" t="str">
        <f>VLOOKUP($C558,'2022-23 School Level AAFTE'!$C:$X,8,FALSE)</f>
        <v>Yes</v>
      </c>
      <c r="F558" s="103">
        <f>VLOOKUP($C558,'2022-23 School Level AAFTE'!$C:$I,7,FALSE)</f>
        <v>375.43</v>
      </c>
      <c r="G558" s="106">
        <f>IFERROR(IF(E558= "yes",VLOOKUP(C558,Summary!$B:$I,5,0),0),0)</f>
        <v>0</v>
      </c>
      <c r="H558" s="104">
        <f t="shared" si="103"/>
        <v>375.43</v>
      </c>
      <c r="I558" s="168">
        <f>VLOOKUP($A558,'2023-24 Salary &amp; Benefits'!$A:$I,3,FALSE)</f>
        <v>1.18</v>
      </c>
      <c r="J558" s="168">
        <f>VLOOKUP($A558,'2023-24 Salary &amp; Benefits'!$A:$I,4,FALSE)</f>
        <v>1.18</v>
      </c>
      <c r="K558" s="155">
        <f t="shared" si="106"/>
        <v>375.43</v>
      </c>
      <c r="L558" s="154">
        <f t="shared" si="107"/>
        <v>1.101</v>
      </c>
      <c r="M558" s="156">
        <f>'2023-24 Salary &amp; Benefits'!$E$6</f>
        <v>72728</v>
      </c>
      <c r="N558" s="156">
        <f>'2023-24 Salary &amp; Benefits'!$F$6</f>
        <v>75419</v>
      </c>
      <c r="O558" s="9">
        <f t="shared" si="108"/>
        <v>94486.76</v>
      </c>
      <c r="P558" s="9">
        <f t="shared" si="109"/>
        <v>3496.1000000000058</v>
      </c>
      <c r="Q558" s="9">
        <f>'2023-24 Salary &amp; Benefits'!G$6</f>
        <v>13464</v>
      </c>
      <c r="R558" s="157">
        <f>'2023-24 Salary &amp; Benefits'!H$6</f>
        <v>0.1797</v>
      </c>
      <c r="S558" s="157">
        <f>'2023-24 Salary &amp; Benefits'!I$6</f>
        <v>0.17330000000000001</v>
      </c>
      <c r="T558" s="9">
        <f t="shared" si="110"/>
        <v>32409.01</v>
      </c>
      <c r="U558" s="9">
        <f t="shared" si="111"/>
        <v>1633.05</v>
      </c>
      <c r="V558" s="9">
        <f t="shared" si="112"/>
        <v>283.01</v>
      </c>
      <c r="W558" s="9">
        <f t="shared" si="105"/>
        <v>1916.06</v>
      </c>
      <c r="X558" s="22">
        <f t="shared" si="104"/>
        <v>132307.93</v>
      </c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</row>
    <row r="559" spans="1:159" s="21" customFormat="1">
      <c r="A559" s="83" t="s">
        <v>2467</v>
      </c>
      <c r="B559" s="95" t="s">
        <v>1592</v>
      </c>
      <c r="C559" s="96">
        <v>4334</v>
      </c>
      <c r="D559" s="95" t="s">
        <v>1609</v>
      </c>
      <c r="E559" s="116" t="str">
        <f>VLOOKUP($C559,'2022-23 School Level AAFTE'!$C:$X,8,FALSE)</f>
        <v>No</v>
      </c>
      <c r="F559" s="103">
        <f>VLOOKUP($C559,'2022-23 School Level AAFTE'!$C:$I,7,FALSE)</f>
        <v>975.64</v>
      </c>
      <c r="G559" s="106">
        <f>IFERROR(IF(E559= "yes",VLOOKUP(C559,Summary!$B:$I,5,0),0),0)</f>
        <v>0</v>
      </c>
      <c r="H559" s="105">
        <f t="shared" si="103"/>
        <v>0</v>
      </c>
      <c r="I559" s="168">
        <f>VLOOKUP($A559,'2023-24 Salary &amp; Benefits'!$A:$I,3,FALSE)</f>
        <v>1.18</v>
      </c>
      <c r="J559" s="168">
        <f>VLOOKUP($A559,'2023-24 Salary &amp; Benefits'!$A:$I,4,FALSE)</f>
        <v>1.18</v>
      </c>
      <c r="K559" s="155">
        <f t="shared" si="106"/>
        <v>0</v>
      </c>
      <c r="L559" s="154">
        <f t="shared" si="107"/>
        <v>0</v>
      </c>
      <c r="M559" s="156">
        <f>'2023-24 Salary &amp; Benefits'!$E$6</f>
        <v>72728</v>
      </c>
      <c r="N559" s="156">
        <f>'2023-24 Salary &amp; Benefits'!$F$6</f>
        <v>75419</v>
      </c>
      <c r="O559" s="9">
        <f t="shared" si="108"/>
        <v>0</v>
      </c>
      <c r="P559" s="9">
        <f t="shared" si="109"/>
        <v>0</v>
      </c>
      <c r="Q559" s="9">
        <f>'2023-24 Salary &amp; Benefits'!G$6</f>
        <v>13464</v>
      </c>
      <c r="R559" s="157">
        <f>'2023-24 Salary &amp; Benefits'!H$6</f>
        <v>0.1797</v>
      </c>
      <c r="S559" s="157">
        <f>'2023-24 Salary &amp; Benefits'!I$6</f>
        <v>0.17330000000000001</v>
      </c>
      <c r="T559" s="9">
        <f t="shared" si="110"/>
        <v>0</v>
      </c>
      <c r="U559" s="9">
        <f t="shared" si="111"/>
        <v>0</v>
      </c>
      <c r="V559" s="9">
        <f t="shared" si="112"/>
        <v>0</v>
      </c>
      <c r="W559" s="9">
        <f t="shared" si="105"/>
        <v>0</v>
      </c>
      <c r="X559" s="22">
        <f t="shared" si="104"/>
        <v>0</v>
      </c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</row>
    <row r="560" spans="1:159" s="21" customFormat="1">
      <c r="A560" s="83" t="s">
        <v>2467</v>
      </c>
      <c r="B560" s="95" t="s">
        <v>1592</v>
      </c>
      <c r="C560" s="96">
        <v>4438</v>
      </c>
      <c r="D560" s="95" t="s">
        <v>1612</v>
      </c>
      <c r="E560" s="116" t="str">
        <f>VLOOKUP($C560,'2022-23 School Level AAFTE'!$C:$X,8,FALSE)</f>
        <v>No</v>
      </c>
      <c r="F560" s="103">
        <f>VLOOKUP($C560,'2022-23 School Level AAFTE'!$C:$I,7,FALSE)</f>
        <v>2100.33</v>
      </c>
      <c r="G560" s="106">
        <f>IFERROR(IF(E560= "yes",VLOOKUP(C560,Summary!$B:$I,5,0),0),0)</f>
        <v>0</v>
      </c>
      <c r="H560" s="105">
        <f t="shared" si="103"/>
        <v>0</v>
      </c>
      <c r="I560" s="168">
        <f>VLOOKUP($A560,'2023-24 Salary &amp; Benefits'!$A:$I,3,FALSE)</f>
        <v>1.18</v>
      </c>
      <c r="J560" s="168">
        <f>VLOOKUP($A560,'2023-24 Salary &amp; Benefits'!$A:$I,4,FALSE)</f>
        <v>1.18</v>
      </c>
      <c r="K560" s="155">
        <f t="shared" si="106"/>
        <v>0</v>
      </c>
      <c r="L560" s="154">
        <f t="shared" si="107"/>
        <v>0</v>
      </c>
      <c r="M560" s="156">
        <f>'2023-24 Salary &amp; Benefits'!$E$6</f>
        <v>72728</v>
      </c>
      <c r="N560" s="156">
        <f>'2023-24 Salary &amp; Benefits'!$F$6</f>
        <v>75419</v>
      </c>
      <c r="O560" s="9">
        <f t="shared" si="108"/>
        <v>0</v>
      </c>
      <c r="P560" s="9">
        <f t="shared" si="109"/>
        <v>0</v>
      </c>
      <c r="Q560" s="9">
        <f>'2023-24 Salary &amp; Benefits'!G$6</f>
        <v>13464</v>
      </c>
      <c r="R560" s="157">
        <f>'2023-24 Salary &amp; Benefits'!H$6</f>
        <v>0.1797</v>
      </c>
      <c r="S560" s="157">
        <f>'2023-24 Salary &amp; Benefits'!I$6</f>
        <v>0.17330000000000001</v>
      </c>
      <c r="T560" s="9">
        <f t="shared" si="110"/>
        <v>0</v>
      </c>
      <c r="U560" s="9">
        <f t="shared" si="111"/>
        <v>0</v>
      </c>
      <c r="V560" s="9">
        <f t="shared" si="112"/>
        <v>0</v>
      </c>
      <c r="W560" s="9">
        <f t="shared" si="105"/>
        <v>0</v>
      </c>
      <c r="X560" s="22">
        <f t="shared" si="104"/>
        <v>0</v>
      </c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</row>
    <row r="561" spans="1:159" s="21" customFormat="1">
      <c r="A561" s="83" t="s">
        <v>2467</v>
      </c>
      <c r="B561" s="95" t="s">
        <v>1592</v>
      </c>
      <c r="C561" s="96">
        <v>2751</v>
      </c>
      <c r="D561" s="95" t="s">
        <v>1599</v>
      </c>
      <c r="E561" s="116" t="str">
        <f>VLOOKUP($C561,'2022-23 School Level AAFTE'!$C:$X,8,FALSE)</f>
        <v>Yes</v>
      </c>
      <c r="F561" s="103">
        <f>VLOOKUP($C561,'2022-23 School Level AAFTE'!$C:$I,7,FALSE)</f>
        <v>293.44</v>
      </c>
      <c r="G561" s="106">
        <f>IFERROR(IF(E561= "yes",VLOOKUP(C561,Summary!$B:$I,5,0),0),0)</f>
        <v>0</v>
      </c>
      <c r="H561" s="104">
        <f t="shared" si="103"/>
        <v>293.44</v>
      </c>
      <c r="I561" s="168">
        <f>VLOOKUP($A561,'2023-24 Salary &amp; Benefits'!$A:$I,3,FALSE)</f>
        <v>1.18</v>
      </c>
      <c r="J561" s="168">
        <f>VLOOKUP($A561,'2023-24 Salary &amp; Benefits'!$A:$I,4,FALSE)</f>
        <v>1.18</v>
      </c>
      <c r="K561" s="155">
        <f t="shared" si="106"/>
        <v>293.44</v>
      </c>
      <c r="L561" s="154">
        <f t="shared" si="107"/>
        <v>0.86099999999999999</v>
      </c>
      <c r="M561" s="156">
        <f>'2023-24 Salary &amp; Benefits'!$E$6</f>
        <v>72728</v>
      </c>
      <c r="N561" s="156">
        <f>'2023-24 Salary &amp; Benefits'!$F$6</f>
        <v>75419</v>
      </c>
      <c r="O561" s="9">
        <f t="shared" si="108"/>
        <v>73890.19</v>
      </c>
      <c r="P561" s="9">
        <f t="shared" si="109"/>
        <v>2734.0099999999948</v>
      </c>
      <c r="Q561" s="9">
        <f>'2023-24 Salary &amp; Benefits'!G$6</f>
        <v>13464</v>
      </c>
      <c r="R561" s="157">
        <f>'2023-24 Salary &amp; Benefits'!H$6</f>
        <v>0.1797</v>
      </c>
      <c r="S561" s="157">
        <f>'2023-24 Salary &amp; Benefits'!I$6</f>
        <v>0.17330000000000001</v>
      </c>
      <c r="T561" s="9">
        <f t="shared" si="110"/>
        <v>25344.38</v>
      </c>
      <c r="U561" s="9">
        <f t="shared" si="111"/>
        <v>1277.07</v>
      </c>
      <c r="V561" s="9">
        <f t="shared" si="112"/>
        <v>221.32</v>
      </c>
      <c r="W561" s="9">
        <f t="shared" si="105"/>
        <v>1498.3899999999999</v>
      </c>
      <c r="X561" s="22">
        <f t="shared" si="104"/>
        <v>103466.97</v>
      </c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</row>
    <row r="562" spans="1:159" s="21" customFormat="1">
      <c r="A562" s="83" t="s">
        <v>2467</v>
      </c>
      <c r="B562" s="95" t="s">
        <v>1592</v>
      </c>
      <c r="C562" s="96">
        <v>3533</v>
      </c>
      <c r="D562" s="95" t="s">
        <v>77</v>
      </c>
      <c r="E562" s="116" t="str">
        <f>VLOOKUP($C562,'2022-23 School Level AAFTE'!$C:$X,8,FALSE)</f>
        <v>No</v>
      </c>
      <c r="F562" s="103">
        <f>VLOOKUP($C562,'2022-23 School Level AAFTE'!$C:$I,7,FALSE)</f>
        <v>496.91</v>
      </c>
      <c r="G562" s="106">
        <f>IFERROR(IF(E562= "yes",VLOOKUP(C562,Summary!$B:$I,5,0),0),0)</f>
        <v>0</v>
      </c>
      <c r="H562" s="104">
        <f t="shared" si="103"/>
        <v>0</v>
      </c>
      <c r="I562" s="168">
        <f>VLOOKUP($A562,'2023-24 Salary &amp; Benefits'!$A:$I,3,FALSE)</f>
        <v>1.18</v>
      </c>
      <c r="J562" s="168">
        <f>VLOOKUP($A562,'2023-24 Salary &amp; Benefits'!$A:$I,4,FALSE)</f>
        <v>1.18</v>
      </c>
      <c r="K562" s="155">
        <f t="shared" si="106"/>
        <v>0</v>
      </c>
      <c r="L562" s="154">
        <f t="shared" si="107"/>
        <v>0</v>
      </c>
      <c r="M562" s="156">
        <f>'2023-24 Salary &amp; Benefits'!$E$6</f>
        <v>72728</v>
      </c>
      <c r="N562" s="156">
        <f>'2023-24 Salary &amp; Benefits'!$F$6</f>
        <v>75419</v>
      </c>
      <c r="O562" s="9">
        <f t="shared" si="108"/>
        <v>0</v>
      </c>
      <c r="P562" s="9">
        <f t="shared" si="109"/>
        <v>0</v>
      </c>
      <c r="Q562" s="9">
        <f>'2023-24 Salary &amp; Benefits'!G$6</f>
        <v>13464</v>
      </c>
      <c r="R562" s="157">
        <f>'2023-24 Salary &amp; Benefits'!H$6</f>
        <v>0.1797</v>
      </c>
      <c r="S562" s="157">
        <f>'2023-24 Salary &amp; Benefits'!I$6</f>
        <v>0.17330000000000001</v>
      </c>
      <c r="T562" s="9">
        <f t="shared" si="110"/>
        <v>0</v>
      </c>
      <c r="U562" s="9">
        <f t="shared" si="111"/>
        <v>0</v>
      </c>
      <c r="V562" s="9">
        <f t="shared" si="112"/>
        <v>0</v>
      </c>
      <c r="W562" s="9">
        <f t="shared" si="105"/>
        <v>0</v>
      </c>
      <c r="X562" s="22">
        <f t="shared" si="104"/>
        <v>0</v>
      </c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</row>
    <row r="563" spans="1:159" s="21" customFormat="1">
      <c r="A563" s="83" t="s">
        <v>2467</v>
      </c>
      <c r="B563" s="95" t="s">
        <v>1592</v>
      </c>
      <c r="C563" s="96">
        <v>2811</v>
      </c>
      <c r="D563" s="95" t="s">
        <v>1600</v>
      </c>
      <c r="E563" s="116" t="str">
        <f>VLOOKUP($C563,'2022-23 School Level AAFTE'!$C:$X,8,FALSE)</f>
        <v>Yes</v>
      </c>
      <c r="F563" s="103">
        <f>VLOOKUP($C563,'2022-23 School Level AAFTE'!$C:$I,7,FALSE)</f>
        <v>513.5</v>
      </c>
      <c r="G563" s="106">
        <f>IFERROR(IF(E563= "yes",VLOOKUP(C563,Summary!$B:$I,5,0),0),0)</f>
        <v>0</v>
      </c>
      <c r="H563" s="104">
        <f t="shared" si="103"/>
        <v>513.5</v>
      </c>
      <c r="I563" s="168">
        <f>VLOOKUP($A563,'2023-24 Salary &amp; Benefits'!$A:$I,3,FALSE)</f>
        <v>1.18</v>
      </c>
      <c r="J563" s="168">
        <f>VLOOKUP($A563,'2023-24 Salary &amp; Benefits'!$A:$I,4,FALSE)</f>
        <v>1.18</v>
      </c>
      <c r="K563" s="155">
        <f t="shared" si="106"/>
        <v>513.5</v>
      </c>
      <c r="L563" s="154">
        <f t="shared" si="107"/>
        <v>1.506</v>
      </c>
      <c r="M563" s="156">
        <f>'2023-24 Salary &amp; Benefits'!$E$6</f>
        <v>72728</v>
      </c>
      <c r="N563" s="156">
        <f>'2023-24 Salary &amp; Benefits'!$F$6</f>
        <v>75419</v>
      </c>
      <c r="O563" s="9">
        <f t="shared" si="108"/>
        <v>129243.47</v>
      </c>
      <c r="P563" s="9">
        <f t="shared" si="109"/>
        <v>4782.1300000000047</v>
      </c>
      <c r="Q563" s="9">
        <f>'2023-24 Salary &amp; Benefits'!G$6</f>
        <v>13464</v>
      </c>
      <c r="R563" s="157">
        <f>'2023-24 Salary &amp; Benefits'!H$6</f>
        <v>0.1797</v>
      </c>
      <c r="S563" s="157">
        <f>'2023-24 Salary &amp; Benefits'!I$6</f>
        <v>0.17330000000000001</v>
      </c>
      <c r="T563" s="9">
        <f t="shared" si="110"/>
        <v>44330.58</v>
      </c>
      <c r="U563" s="9">
        <f t="shared" si="111"/>
        <v>2233.7600000000002</v>
      </c>
      <c r="V563" s="9">
        <f t="shared" si="112"/>
        <v>387.11</v>
      </c>
      <c r="W563" s="9">
        <f t="shared" si="105"/>
        <v>2620.8700000000003</v>
      </c>
      <c r="X563" s="22">
        <f t="shared" si="104"/>
        <v>180977.05</v>
      </c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</row>
    <row r="564" spans="1:159" s="21" customFormat="1">
      <c r="A564" s="83" t="s">
        <v>2467</v>
      </c>
      <c r="B564" s="95" t="s">
        <v>1592</v>
      </c>
      <c r="C564" s="96">
        <v>2669</v>
      </c>
      <c r="D564" s="95" t="s">
        <v>1575</v>
      </c>
      <c r="E564" s="116" t="str">
        <f>VLOOKUP($C564,'2022-23 School Level AAFTE'!$C:$X,8,FALSE)</f>
        <v>Yes</v>
      </c>
      <c r="F564" s="103">
        <f>VLOOKUP($C564,'2022-23 School Level AAFTE'!$C:$I,7,FALSE)</f>
        <v>396.14</v>
      </c>
      <c r="G564" s="106">
        <f>IFERROR(IF(E564= "yes",VLOOKUP(C564,Summary!$B:$I,5,0),0),0)</f>
        <v>0</v>
      </c>
      <c r="H564" s="104">
        <f t="shared" si="103"/>
        <v>396.14</v>
      </c>
      <c r="I564" s="168">
        <f>VLOOKUP($A564,'2023-24 Salary &amp; Benefits'!$A:$I,3,FALSE)</f>
        <v>1.18</v>
      </c>
      <c r="J564" s="168">
        <f>VLOOKUP($A564,'2023-24 Salary &amp; Benefits'!$A:$I,4,FALSE)</f>
        <v>1.18</v>
      </c>
      <c r="K564" s="155">
        <f t="shared" si="106"/>
        <v>396.14</v>
      </c>
      <c r="L564" s="154">
        <f t="shared" si="107"/>
        <v>1.1619999999999999</v>
      </c>
      <c r="M564" s="156">
        <f>'2023-24 Salary &amp; Benefits'!$E$6</f>
        <v>72728</v>
      </c>
      <c r="N564" s="156">
        <f>'2023-24 Salary &amp; Benefits'!$F$6</f>
        <v>75419</v>
      </c>
      <c r="O564" s="9">
        <f t="shared" si="108"/>
        <v>99721.72</v>
      </c>
      <c r="P564" s="9">
        <f t="shared" si="109"/>
        <v>3689.8000000000029</v>
      </c>
      <c r="Q564" s="9">
        <f>'2023-24 Salary &amp; Benefits'!G$6</f>
        <v>13464</v>
      </c>
      <c r="R564" s="157">
        <f>'2023-24 Salary &amp; Benefits'!H$6</f>
        <v>0.1797</v>
      </c>
      <c r="S564" s="157">
        <f>'2023-24 Salary &amp; Benefits'!I$6</f>
        <v>0.17330000000000001</v>
      </c>
      <c r="T564" s="9">
        <f t="shared" si="110"/>
        <v>34204.6</v>
      </c>
      <c r="U564" s="9">
        <f t="shared" si="111"/>
        <v>1723.53</v>
      </c>
      <c r="V564" s="9">
        <f t="shared" si="112"/>
        <v>298.69</v>
      </c>
      <c r="W564" s="9">
        <f t="shared" si="105"/>
        <v>2022.22</v>
      </c>
      <c r="X564" s="22">
        <f t="shared" si="104"/>
        <v>139638.34</v>
      </c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</row>
    <row r="565" spans="1:159" s="21" customFormat="1">
      <c r="A565" s="83" t="s">
        <v>2467</v>
      </c>
      <c r="B565" s="95" t="s">
        <v>1592</v>
      </c>
      <c r="C565" s="96">
        <v>4316</v>
      </c>
      <c r="D565" s="95" t="s">
        <v>1608</v>
      </c>
      <c r="E565" s="116" t="str">
        <f>VLOOKUP($C565,'2022-23 School Level AAFTE'!$C:$X,8,FALSE)</f>
        <v>No</v>
      </c>
      <c r="F565" s="103">
        <f>VLOOKUP($C565,'2022-23 School Level AAFTE'!$C:$I,7,FALSE)</f>
        <v>670.04</v>
      </c>
      <c r="G565" s="106">
        <f>IFERROR(IF(E565= "yes",VLOOKUP(C565,Summary!$B:$I,5,0),0),0)</f>
        <v>0</v>
      </c>
      <c r="H565" s="104">
        <f t="shared" si="103"/>
        <v>0</v>
      </c>
      <c r="I565" s="168">
        <f>VLOOKUP($A565,'2023-24 Salary &amp; Benefits'!$A:$I,3,FALSE)</f>
        <v>1.18</v>
      </c>
      <c r="J565" s="168">
        <f>VLOOKUP($A565,'2023-24 Salary &amp; Benefits'!$A:$I,4,FALSE)</f>
        <v>1.18</v>
      </c>
      <c r="K565" s="155">
        <f t="shared" si="106"/>
        <v>0</v>
      </c>
      <c r="L565" s="154">
        <f t="shared" si="107"/>
        <v>0</v>
      </c>
      <c r="M565" s="156">
        <f>'2023-24 Salary &amp; Benefits'!$E$6</f>
        <v>72728</v>
      </c>
      <c r="N565" s="156">
        <f>'2023-24 Salary &amp; Benefits'!$F$6</f>
        <v>75419</v>
      </c>
      <c r="O565" s="9">
        <f t="shared" si="108"/>
        <v>0</v>
      </c>
      <c r="P565" s="9">
        <f t="shared" si="109"/>
        <v>0</v>
      </c>
      <c r="Q565" s="9">
        <f>'2023-24 Salary &amp; Benefits'!G$6</f>
        <v>13464</v>
      </c>
      <c r="R565" s="157">
        <f>'2023-24 Salary &amp; Benefits'!H$6</f>
        <v>0.1797</v>
      </c>
      <c r="S565" s="157">
        <f>'2023-24 Salary &amp; Benefits'!I$6</f>
        <v>0.17330000000000001</v>
      </c>
      <c r="T565" s="9">
        <f t="shared" si="110"/>
        <v>0</v>
      </c>
      <c r="U565" s="9">
        <f t="shared" si="111"/>
        <v>0</v>
      </c>
      <c r="V565" s="9">
        <f t="shared" si="112"/>
        <v>0</v>
      </c>
      <c r="W565" s="9">
        <f t="shared" si="105"/>
        <v>0</v>
      </c>
      <c r="X565" s="22">
        <f t="shared" si="104"/>
        <v>0</v>
      </c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</row>
    <row r="566" spans="1:159" s="21" customFormat="1">
      <c r="A566" s="83" t="s">
        <v>2467</v>
      </c>
      <c r="B566" s="95" t="s">
        <v>1592</v>
      </c>
      <c r="C566" s="96">
        <v>3686</v>
      </c>
      <c r="D566" s="95" t="s">
        <v>1603</v>
      </c>
      <c r="E566" s="116" t="str">
        <f>VLOOKUP($C566,'2022-23 School Level AAFTE'!$C:$X,8,FALSE)</f>
        <v>No</v>
      </c>
      <c r="F566" s="103">
        <f>VLOOKUP($C566,'2022-23 School Level AAFTE'!$C:$I,7,FALSE)</f>
        <v>493.19</v>
      </c>
      <c r="G566" s="106">
        <f>IFERROR(IF(E566= "yes",VLOOKUP(C566,Summary!$B:$I,5,0),0),0)</f>
        <v>0</v>
      </c>
      <c r="H566" s="104">
        <f t="shared" ref="H566:H626" si="113">IF(E566= "yes", F566,0)</f>
        <v>0</v>
      </c>
      <c r="I566" s="168">
        <f>VLOOKUP($A566,'2023-24 Salary &amp; Benefits'!$A:$I,3,FALSE)</f>
        <v>1.18</v>
      </c>
      <c r="J566" s="168">
        <f>VLOOKUP($A566,'2023-24 Salary &amp; Benefits'!$A:$I,4,FALSE)</f>
        <v>1.18</v>
      </c>
      <c r="K566" s="155">
        <f t="shared" si="106"/>
        <v>0</v>
      </c>
      <c r="L566" s="154">
        <f t="shared" si="107"/>
        <v>0</v>
      </c>
      <c r="M566" s="156">
        <f>'2023-24 Salary &amp; Benefits'!$E$6</f>
        <v>72728</v>
      </c>
      <c r="N566" s="156">
        <f>'2023-24 Salary &amp; Benefits'!$F$6</f>
        <v>75419</v>
      </c>
      <c r="O566" s="9">
        <f t="shared" si="108"/>
        <v>0</v>
      </c>
      <c r="P566" s="9">
        <f t="shared" si="109"/>
        <v>0</v>
      </c>
      <c r="Q566" s="9">
        <f>'2023-24 Salary &amp; Benefits'!G$6</f>
        <v>13464</v>
      </c>
      <c r="R566" s="157">
        <f>'2023-24 Salary &amp; Benefits'!H$6</f>
        <v>0.1797</v>
      </c>
      <c r="S566" s="157">
        <f>'2023-24 Salary &amp; Benefits'!I$6</f>
        <v>0.17330000000000001</v>
      </c>
      <c r="T566" s="9">
        <f t="shared" si="110"/>
        <v>0</v>
      </c>
      <c r="U566" s="9">
        <f t="shared" si="111"/>
        <v>0</v>
      </c>
      <c r="V566" s="9">
        <f t="shared" si="112"/>
        <v>0</v>
      </c>
      <c r="W566" s="9">
        <f t="shared" si="105"/>
        <v>0</v>
      </c>
      <c r="X566" s="22">
        <f t="shared" ref="X566:X626" si="114">SUM(T566,O566:P566,W566)</f>
        <v>0</v>
      </c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</row>
    <row r="567" spans="1:159" s="21" customFormat="1">
      <c r="A567" s="83" t="s">
        <v>2467</v>
      </c>
      <c r="B567" s="95" t="s">
        <v>1592</v>
      </c>
      <c r="C567" s="96">
        <v>2364</v>
      </c>
      <c r="D567" s="95" t="s">
        <v>1597</v>
      </c>
      <c r="E567" s="116" t="str">
        <f>VLOOKUP($C567,'2022-23 School Level AAFTE'!$C:$X,8,FALSE)</f>
        <v>Yes</v>
      </c>
      <c r="F567" s="103">
        <f>VLOOKUP($C567,'2022-23 School Level AAFTE'!$C:$I,7,FALSE)</f>
        <v>701.69</v>
      </c>
      <c r="G567" s="106">
        <f>IFERROR(IF(E567= "yes",VLOOKUP(C567,Summary!$B:$I,5,0),0),0)</f>
        <v>0</v>
      </c>
      <c r="H567" s="104">
        <f t="shared" si="113"/>
        <v>701.69</v>
      </c>
      <c r="I567" s="168">
        <f>VLOOKUP($A567,'2023-24 Salary &amp; Benefits'!$A:$I,3,FALSE)</f>
        <v>1.18</v>
      </c>
      <c r="J567" s="168">
        <f>VLOOKUP($A567,'2023-24 Salary &amp; Benefits'!$A:$I,4,FALSE)</f>
        <v>1.18</v>
      </c>
      <c r="K567" s="155">
        <f t="shared" si="106"/>
        <v>701.69</v>
      </c>
      <c r="L567" s="154">
        <f t="shared" si="107"/>
        <v>2.0579999999999998</v>
      </c>
      <c r="M567" s="156">
        <f>'2023-24 Salary &amp; Benefits'!$E$6</f>
        <v>72728</v>
      </c>
      <c r="N567" s="156">
        <f>'2023-24 Salary &amp; Benefits'!$F$6</f>
        <v>75419</v>
      </c>
      <c r="O567" s="9">
        <f t="shared" si="108"/>
        <v>176615.58</v>
      </c>
      <c r="P567" s="9">
        <f t="shared" si="109"/>
        <v>6534.9400000000023</v>
      </c>
      <c r="Q567" s="9">
        <f>'2023-24 Salary &amp; Benefits'!G$6</f>
        <v>13464</v>
      </c>
      <c r="R567" s="157">
        <f>'2023-24 Salary &amp; Benefits'!H$6</f>
        <v>0.1797</v>
      </c>
      <c r="S567" s="157">
        <f>'2023-24 Salary &amp; Benefits'!I$6</f>
        <v>0.17330000000000001</v>
      </c>
      <c r="T567" s="9">
        <f t="shared" si="110"/>
        <v>60579.24</v>
      </c>
      <c r="U567" s="9">
        <f t="shared" si="111"/>
        <v>3052.51</v>
      </c>
      <c r="V567" s="9">
        <f t="shared" si="112"/>
        <v>529</v>
      </c>
      <c r="W567" s="9">
        <f t="shared" si="105"/>
        <v>3581.51</v>
      </c>
      <c r="X567" s="22">
        <f t="shared" si="114"/>
        <v>247311.27</v>
      </c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</row>
    <row r="568" spans="1:159" s="21" customFormat="1">
      <c r="A568" s="83" t="s">
        <v>2467</v>
      </c>
      <c r="B568" s="95" t="s">
        <v>1592</v>
      </c>
      <c r="C568" s="96">
        <v>1663</v>
      </c>
      <c r="D568" s="95" t="s">
        <v>1593</v>
      </c>
      <c r="E568" s="116" t="str">
        <f>VLOOKUP($C568,'2022-23 School Level AAFTE'!$C:$X,8,FALSE)</f>
        <v>Yes</v>
      </c>
      <c r="F568" s="103">
        <f>VLOOKUP($C568,'2022-23 School Level AAFTE'!$C:$I,7,FALSE)</f>
        <v>1.57</v>
      </c>
      <c r="G568" s="106">
        <f>IFERROR(IF(E568= "yes",VLOOKUP(C568,Summary!$B:$I,5,0),0),0)</f>
        <v>0</v>
      </c>
      <c r="H568" s="104">
        <f t="shared" si="113"/>
        <v>1.57</v>
      </c>
      <c r="I568" s="168">
        <f>VLOOKUP($A568,'2023-24 Salary &amp; Benefits'!$A:$I,3,FALSE)</f>
        <v>1.18</v>
      </c>
      <c r="J568" s="168">
        <f>VLOOKUP($A568,'2023-24 Salary &amp; Benefits'!$A:$I,4,FALSE)</f>
        <v>1.18</v>
      </c>
      <c r="K568" s="155">
        <f t="shared" si="106"/>
        <v>1.57</v>
      </c>
      <c r="L568" s="154">
        <f t="shared" si="107"/>
        <v>5.0000000000000001E-3</v>
      </c>
      <c r="M568" s="156">
        <f>'2023-24 Salary &amp; Benefits'!$E$6</f>
        <v>72728</v>
      </c>
      <c r="N568" s="156">
        <f>'2023-24 Salary &amp; Benefits'!$F$6</f>
        <v>75419</v>
      </c>
      <c r="O568" s="9">
        <f t="shared" si="108"/>
        <v>429.1</v>
      </c>
      <c r="P568" s="9">
        <f t="shared" si="109"/>
        <v>15.870000000000005</v>
      </c>
      <c r="Q568" s="9">
        <f>'2023-24 Salary &amp; Benefits'!G$6</f>
        <v>13464</v>
      </c>
      <c r="R568" s="157">
        <f>'2023-24 Salary &amp; Benefits'!H$6</f>
        <v>0.1797</v>
      </c>
      <c r="S568" s="157">
        <f>'2023-24 Salary &amp; Benefits'!I$6</f>
        <v>0.17330000000000001</v>
      </c>
      <c r="T568" s="9">
        <f t="shared" si="110"/>
        <v>147.18</v>
      </c>
      <c r="U568" s="9">
        <f t="shared" si="111"/>
        <v>7.42</v>
      </c>
      <c r="V568" s="9">
        <f t="shared" si="112"/>
        <v>1.29</v>
      </c>
      <c r="W568" s="9">
        <f t="shared" si="105"/>
        <v>8.7100000000000009</v>
      </c>
      <c r="X568" s="22">
        <f t="shared" si="114"/>
        <v>600.86</v>
      </c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</row>
    <row r="569" spans="1:159" s="21" customFormat="1">
      <c r="A569" s="83" t="s">
        <v>2467</v>
      </c>
      <c r="B569" s="95" t="s">
        <v>1592</v>
      </c>
      <c r="C569" s="96">
        <v>4530</v>
      </c>
      <c r="D569" s="95" t="s">
        <v>1613</v>
      </c>
      <c r="E569" s="116" t="str">
        <f>VLOOKUP($C569,'2022-23 School Level AAFTE'!$C:$X,8,FALSE)</f>
        <v>No</v>
      </c>
      <c r="F569" s="103">
        <f>VLOOKUP($C569,'2022-23 School Level AAFTE'!$C:$I,7,FALSE)</f>
        <v>758</v>
      </c>
      <c r="G569" s="106">
        <f>IFERROR(IF(E569= "yes",VLOOKUP(C569,Summary!$B:$I,5,0),0),0)</f>
        <v>0</v>
      </c>
      <c r="H569" s="104">
        <f t="shared" si="113"/>
        <v>0</v>
      </c>
      <c r="I569" s="168">
        <f>VLOOKUP($A569,'2023-24 Salary &amp; Benefits'!$A:$I,3,FALSE)</f>
        <v>1.18</v>
      </c>
      <c r="J569" s="168">
        <f>VLOOKUP($A569,'2023-24 Salary &amp; Benefits'!$A:$I,4,FALSE)</f>
        <v>1.18</v>
      </c>
      <c r="K569" s="155">
        <f t="shared" si="106"/>
        <v>0</v>
      </c>
      <c r="L569" s="154">
        <f t="shared" si="107"/>
        <v>0</v>
      </c>
      <c r="M569" s="156">
        <f>'2023-24 Salary &amp; Benefits'!$E$6</f>
        <v>72728</v>
      </c>
      <c r="N569" s="156">
        <f>'2023-24 Salary &amp; Benefits'!$F$6</f>
        <v>75419</v>
      </c>
      <c r="O569" s="9">
        <f t="shared" si="108"/>
        <v>0</v>
      </c>
      <c r="P569" s="9">
        <f t="shared" si="109"/>
        <v>0</v>
      </c>
      <c r="Q569" s="9">
        <f>'2023-24 Salary &amp; Benefits'!G$6</f>
        <v>13464</v>
      </c>
      <c r="R569" s="157">
        <f>'2023-24 Salary &amp; Benefits'!H$6</f>
        <v>0.1797</v>
      </c>
      <c r="S569" s="157">
        <f>'2023-24 Salary &amp; Benefits'!I$6</f>
        <v>0.17330000000000001</v>
      </c>
      <c r="T569" s="9">
        <f t="shared" si="110"/>
        <v>0</v>
      </c>
      <c r="U569" s="9">
        <f t="shared" si="111"/>
        <v>0</v>
      </c>
      <c r="V569" s="9">
        <f t="shared" si="112"/>
        <v>0</v>
      </c>
      <c r="W569" s="9">
        <f t="shared" si="105"/>
        <v>0</v>
      </c>
      <c r="X569" s="22">
        <f t="shared" si="114"/>
        <v>0</v>
      </c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</row>
    <row r="570" spans="1:159" s="21" customFormat="1">
      <c r="A570" s="83" t="s">
        <v>2467</v>
      </c>
      <c r="B570" s="95" t="s">
        <v>1592</v>
      </c>
      <c r="C570" s="96">
        <v>1907</v>
      </c>
      <c r="D570" s="95" t="s">
        <v>1594</v>
      </c>
      <c r="E570" s="116" t="str">
        <f>VLOOKUP($C570,'2022-23 School Level AAFTE'!$C:$X,8,FALSE)</f>
        <v>No</v>
      </c>
      <c r="F570" s="103">
        <f>VLOOKUP($C570,'2022-23 School Level AAFTE'!$C:$I,7,FALSE)</f>
        <v>95.92</v>
      </c>
      <c r="G570" s="106">
        <f>IFERROR(IF(E570= "yes",VLOOKUP(C570,Summary!$B:$I,5,0),0),0)</f>
        <v>0</v>
      </c>
      <c r="H570" s="105">
        <f t="shared" si="113"/>
        <v>0</v>
      </c>
      <c r="I570" s="168">
        <f>VLOOKUP($A570,'2023-24 Salary &amp; Benefits'!$A:$I,3,FALSE)</f>
        <v>1.18</v>
      </c>
      <c r="J570" s="168">
        <f>VLOOKUP($A570,'2023-24 Salary &amp; Benefits'!$A:$I,4,FALSE)</f>
        <v>1.18</v>
      </c>
      <c r="K570" s="155">
        <f t="shared" si="106"/>
        <v>0</v>
      </c>
      <c r="L570" s="154">
        <f t="shared" si="107"/>
        <v>0</v>
      </c>
      <c r="M570" s="156">
        <f>'2023-24 Salary &amp; Benefits'!$E$6</f>
        <v>72728</v>
      </c>
      <c r="N570" s="156">
        <f>'2023-24 Salary &amp; Benefits'!$F$6</f>
        <v>75419</v>
      </c>
      <c r="O570" s="9">
        <f t="shared" si="108"/>
        <v>0</v>
      </c>
      <c r="P570" s="9">
        <f t="shared" si="109"/>
        <v>0</v>
      </c>
      <c r="Q570" s="9">
        <f>'2023-24 Salary &amp; Benefits'!G$6</f>
        <v>13464</v>
      </c>
      <c r="R570" s="157">
        <f>'2023-24 Salary &amp; Benefits'!H$6</f>
        <v>0.1797</v>
      </c>
      <c r="S570" s="157">
        <f>'2023-24 Salary &amp; Benefits'!I$6</f>
        <v>0.17330000000000001</v>
      </c>
      <c r="T570" s="9">
        <f t="shared" si="110"/>
        <v>0</v>
      </c>
      <c r="U570" s="9">
        <f t="shared" si="111"/>
        <v>0</v>
      </c>
      <c r="V570" s="9">
        <f t="shared" si="112"/>
        <v>0</v>
      </c>
      <c r="W570" s="9">
        <f t="shared" si="105"/>
        <v>0</v>
      </c>
      <c r="X570" s="22">
        <f t="shared" si="114"/>
        <v>0</v>
      </c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</row>
    <row r="571" spans="1:159" s="21" customFormat="1">
      <c r="A571" s="83" t="s">
        <v>2467</v>
      </c>
      <c r="B571" s="95" t="s">
        <v>1592</v>
      </c>
      <c r="C571" s="96">
        <v>4137</v>
      </c>
      <c r="D571" s="95" t="s">
        <v>1606</v>
      </c>
      <c r="E571" s="116" t="str">
        <f>VLOOKUP($C571,'2022-23 School Level AAFTE'!$C:$X,8,FALSE)</f>
        <v>Yes</v>
      </c>
      <c r="F571" s="103">
        <f>VLOOKUP($C571,'2022-23 School Level AAFTE'!$C:$I,7,FALSE)</f>
        <v>158.03</v>
      </c>
      <c r="G571" s="106">
        <f>IFERROR(IF(E571= "yes",VLOOKUP(C571,Summary!$B:$I,5,0),0),0)</f>
        <v>0</v>
      </c>
      <c r="H571" s="104">
        <f t="shared" si="113"/>
        <v>158.03</v>
      </c>
      <c r="I571" s="168">
        <f>VLOOKUP($A571,'2023-24 Salary &amp; Benefits'!$A:$I,3,FALSE)</f>
        <v>1.18</v>
      </c>
      <c r="J571" s="168">
        <f>VLOOKUP($A571,'2023-24 Salary &amp; Benefits'!$A:$I,4,FALSE)</f>
        <v>1.18</v>
      </c>
      <c r="K571" s="155">
        <f t="shared" si="106"/>
        <v>158.03</v>
      </c>
      <c r="L571" s="154">
        <f t="shared" si="107"/>
        <v>0.46400000000000002</v>
      </c>
      <c r="M571" s="156">
        <f>'2023-24 Salary &amp; Benefits'!$E$6</f>
        <v>72728</v>
      </c>
      <c r="N571" s="156">
        <f>'2023-24 Salary &amp; Benefits'!$F$6</f>
        <v>75419</v>
      </c>
      <c r="O571" s="9">
        <f t="shared" si="108"/>
        <v>39820.03</v>
      </c>
      <c r="P571" s="9">
        <f t="shared" si="109"/>
        <v>1473.3800000000047</v>
      </c>
      <c r="Q571" s="9">
        <f>'2023-24 Salary &amp; Benefits'!G$6</f>
        <v>13464</v>
      </c>
      <c r="R571" s="157">
        <f>'2023-24 Salary &amp; Benefits'!H$6</f>
        <v>0.1797</v>
      </c>
      <c r="S571" s="157">
        <f>'2023-24 Salary &amp; Benefits'!I$6</f>
        <v>0.17330000000000001</v>
      </c>
      <c r="T571" s="9">
        <f t="shared" si="110"/>
        <v>13658.29</v>
      </c>
      <c r="U571" s="9">
        <f t="shared" si="111"/>
        <v>688.22</v>
      </c>
      <c r="V571" s="9">
        <f t="shared" si="112"/>
        <v>119.27</v>
      </c>
      <c r="W571" s="9">
        <f t="shared" si="105"/>
        <v>807.49</v>
      </c>
      <c r="X571" s="22">
        <f t="shared" si="114"/>
        <v>55759.19</v>
      </c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</row>
    <row r="572" spans="1:159" s="21" customFormat="1">
      <c r="A572" s="83" t="s">
        <v>2467</v>
      </c>
      <c r="B572" s="95" t="s">
        <v>1592</v>
      </c>
      <c r="C572" s="96">
        <v>4298</v>
      </c>
      <c r="D572" s="95" t="s">
        <v>1607</v>
      </c>
      <c r="E572" s="116" t="str">
        <f>VLOOKUP($C572,'2022-23 School Level AAFTE'!$C:$X,8,FALSE)</f>
        <v>No</v>
      </c>
      <c r="F572" s="103">
        <f>VLOOKUP($C572,'2022-23 School Level AAFTE'!$C:$I,7,FALSE)</f>
        <v>480.14</v>
      </c>
      <c r="G572" s="106">
        <f>IFERROR(IF(E572= "yes",VLOOKUP(C572,Summary!$B:$I,5,0),0),0)</f>
        <v>0</v>
      </c>
      <c r="H572" s="105">
        <f t="shared" si="113"/>
        <v>0</v>
      </c>
      <c r="I572" s="168">
        <f>VLOOKUP($A572,'2023-24 Salary &amp; Benefits'!$A:$I,3,FALSE)</f>
        <v>1.18</v>
      </c>
      <c r="J572" s="168">
        <f>VLOOKUP($A572,'2023-24 Salary &amp; Benefits'!$A:$I,4,FALSE)</f>
        <v>1.18</v>
      </c>
      <c r="K572" s="155">
        <f t="shared" si="106"/>
        <v>0</v>
      </c>
      <c r="L572" s="154">
        <f t="shared" si="107"/>
        <v>0</v>
      </c>
      <c r="M572" s="156">
        <f>'2023-24 Salary &amp; Benefits'!$E$6</f>
        <v>72728</v>
      </c>
      <c r="N572" s="156">
        <f>'2023-24 Salary &amp; Benefits'!$F$6</f>
        <v>75419</v>
      </c>
      <c r="O572" s="9">
        <f t="shared" si="108"/>
        <v>0</v>
      </c>
      <c r="P572" s="9">
        <f t="shared" si="109"/>
        <v>0</v>
      </c>
      <c r="Q572" s="9">
        <f>'2023-24 Salary &amp; Benefits'!G$6</f>
        <v>13464</v>
      </c>
      <c r="R572" s="157">
        <f>'2023-24 Salary &amp; Benefits'!H$6</f>
        <v>0.1797</v>
      </c>
      <c r="S572" s="157">
        <f>'2023-24 Salary &amp; Benefits'!I$6</f>
        <v>0.17330000000000001</v>
      </c>
      <c r="T572" s="9">
        <f t="shared" si="110"/>
        <v>0</v>
      </c>
      <c r="U572" s="9">
        <f t="shared" si="111"/>
        <v>0</v>
      </c>
      <c r="V572" s="9">
        <f t="shared" si="112"/>
        <v>0</v>
      </c>
      <c r="W572" s="9">
        <f t="shared" si="105"/>
        <v>0</v>
      </c>
      <c r="X572" s="22">
        <f t="shared" si="114"/>
        <v>0</v>
      </c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</row>
    <row r="573" spans="1:159" s="21" customFormat="1">
      <c r="A573" s="83" t="s">
        <v>2467</v>
      </c>
      <c r="B573" s="95" t="s">
        <v>1592</v>
      </c>
      <c r="C573" s="96">
        <v>2545</v>
      </c>
      <c r="D573" s="95" t="s">
        <v>1598</v>
      </c>
      <c r="E573" s="116" t="str">
        <f>VLOOKUP($C573,'2022-23 School Level AAFTE'!$C:$X,8,FALSE)</f>
        <v>Yes</v>
      </c>
      <c r="F573" s="103">
        <f>VLOOKUP($C573,'2022-23 School Level AAFTE'!$C:$I,7,FALSE)</f>
        <v>527.42999999999995</v>
      </c>
      <c r="G573" s="106">
        <f>IFERROR(IF(E573= "yes",VLOOKUP(C573,Summary!$B:$I,5,0),0),0)</f>
        <v>0</v>
      </c>
      <c r="H573" s="104">
        <f t="shared" si="113"/>
        <v>527.42999999999995</v>
      </c>
      <c r="I573" s="168">
        <f>VLOOKUP($A573,'2023-24 Salary &amp; Benefits'!$A:$I,3,FALSE)</f>
        <v>1.18</v>
      </c>
      <c r="J573" s="168">
        <f>VLOOKUP($A573,'2023-24 Salary &amp; Benefits'!$A:$I,4,FALSE)</f>
        <v>1.18</v>
      </c>
      <c r="K573" s="155">
        <f t="shared" si="106"/>
        <v>527.42999999999995</v>
      </c>
      <c r="L573" s="154">
        <f t="shared" si="107"/>
        <v>1.5469999999999999</v>
      </c>
      <c r="M573" s="156">
        <f>'2023-24 Salary &amp; Benefits'!$E$6</f>
        <v>72728</v>
      </c>
      <c r="N573" s="156">
        <f>'2023-24 Salary &amp; Benefits'!$F$6</f>
        <v>75419</v>
      </c>
      <c r="O573" s="9">
        <f t="shared" si="108"/>
        <v>132762.04999999999</v>
      </c>
      <c r="P573" s="9">
        <f t="shared" si="109"/>
        <v>4912.320000000007</v>
      </c>
      <c r="Q573" s="9">
        <f>'2023-24 Salary &amp; Benefits'!G$6</f>
        <v>13464</v>
      </c>
      <c r="R573" s="157">
        <f>'2023-24 Salary &amp; Benefits'!H$6</f>
        <v>0.1797</v>
      </c>
      <c r="S573" s="157">
        <f>'2023-24 Salary &amp; Benefits'!I$6</f>
        <v>0.17330000000000001</v>
      </c>
      <c r="T573" s="9">
        <f t="shared" si="110"/>
        <v>45537.45</v>
      </c>
      <c r="U573" s="9">
        <f t="shared" si="111"/>
        <v>2294.5700000000002</v>
      </c>
      <c r="V573" s="9">
        <f t="shared" si="112"/>
        <v>397.65</v>
      </c>
      <c r="W573" s="9">
        <f t="shared" si="105"/>
        <v>2692.2200000000003</v>
      </c>
      <c r="X573" s="22">
        <f t="shared" si="114"/>
        <v>185904.04</v>
      </c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</row>
    <row r="574" spans="1:159" s="21" customFormat="1">
      <c r="A574" s="83" t="s">
        <v>2467</v>
      </c>
      <c r="B574" s="95" t="s">
        <v>1592</v>
      </c>
      <c r="C574" s="96">
        <v>3903</v>
      </c>
      <c r="D574" s="95" t="s">
        <v>27</v>
      </c>
      <c r="E574" s="116" t="str">
        <f>VLOOKUP($C574,'2022-23 School Level AAFTE'!$C:$X,8,FALSE)</f>
        <v>No</v>
      </c>
      <c r="F574" s="103">
        <f>VLOOKUP($C574,'2022-23 School Level AAFTE'!$C:$I,7,FALSE)</f>
        <v>12.57</v>
      </c>
      <c r="G574" s="106">
        <f>IFERROR(IF(E574= "yes",VLOOKUP(C574,Summary!$B:$I,5,0),0),0)</f>
        <v>0</v>
      </c>
      <c r="H574" s="104">
        <f t="shared" si="113"/>
        <v>0</v>
      </c>
      <c r="I574" s="168">
        <f>VLOOKUP($A574,'2023-24 Salary &amp; Benefits'!$A:$I,3,FALSE)</f>
        <v>1.18</v>
      </c>
      <c r="J574" s="168">
        <f>VLOOKUP($A574,'2023-24 Salary &amp; Benefits'!$A:$I,4,FALSE)</f>
        <v>1.18</v>
      </c>
      <c r="K574" s="155">
        <f t="shared" si="106"/>
        <v>0</v>
      </c>
      <c r="L574" s="154">
        <f t="shared" si="107"/>
        <v>0</v>
      </c>
      <c r="M574" s="156">
        <f>'2023-24 Salary &amp; Benefits'!$E$6</f>
        <v>72728</v>
      </c>
      <c r="N574" s="156">
        <f>'2023-24 Salary &amp; Benefits'!$F$6</f>
        <v>75419</v>
      </c>
      <c r="O574" s="9">
        <f t="shared" si="108"/>
        <v>0</v>
      </c>
      <c r="P574" s="9">
        <f t="shared" si="109"/>
        <v>0</v>
      </c>
      <c r="Q574" s="9">
        <f>'2023-24 Salary &amp; Benefits'!G$6</f>
        <v>13464</v>
      </c>
      <c r="R574" s="157">
        <f>'2023-24 Salary &amp; Benefits'!H$6</f>
        <v>0.1797</v>
      </c>
      <c r="S574" s="157">
        <f>'2023-24 Salary &amp; Benefits'!I$6</f>
        <v>0.17330000000000001</v>
      </c>
      <c r="T574" s="9">
        <f t="shared" si="110"/>
        <v>0</v>
      </c>
      <c r="U574" s="9">
        <f t="shared" si="111"/>
        <v>0</v>
      </c>
      <c r="V574" s="9">
        <f t="shared" si="112"/>
        <v>0</v>
      </c>
      <c r="W574" s="9">
        <f t="shared" si="105"/>
        <v>0</v>
      </c>
      <c r="X574" s="22">
        <f t="shared" si="114"/>
        <v>0</v>
      </c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</row>
    <row r="575" spans="1:159" s="21" customFormat="1">
      <c r="A575" s="83" t="s">
        <v>2467</v>
      </c>
      <c r="B575" s="95" t="s">
        <v>1592</v>
      </c>
      <c r="C575" s="96">
        <v>5570</v>
      </c>
      <c r="D575" s="95" t="s">
        <v>3140</v>
      </c>
      <c r="E575" s="116" t="str">
        <f>VLOOKUP($C575,'2022-23 School Level AAFTE'!$C:$X,8,FALSE)</f>
        <v>No</v>
      </c>
      <c r="F575" s="103">
        <f>VLOOKUP($C575,'2022-23 School Level AAFTE'!$C:$I,7,FALSE)</f>
        <v>717.86</v>
      </c>
      <c r="G575" s="106">
        <f>IFERROR(IF(E575= "yes",VLOOKUP(C575,Summary!$B:$I,5,0),0),0)</f>
        <v>0</v>
      </c>
      <c r="H575" s="104">
        <f t="shared" si="113"/>
        <v>0</v>
      </c>
      <c r="I575" s="168">
        <f>VLOOKUP($A575,'2023-24 Salary &amp; Benefits'!$A:$I,3,FALSE)</f>
        <v>1.18</v>
      </c>
      <c r="J575" s="168">
        <f>VLOOKUP($A575,'2023-24 Salary &amp; Benefits'!$A:$I,4,FALSE)</f>
        <v>1.18</v>
      </c>
      <c r="K575" s="155">
        <f t="shared" si="106"/>
        <v>0</v>
      </c>
      <c r="L575" s="154">
        <f t="shared" si="107"/>
        <v>0</v>
      </c>
      <c r="M575" s="156">
        <f>'2023-24 Salary &amp; Benefits'!$E$6</f>
        <v>72728</v>
      </c>
      <c r="N575" s="156">
        <f>'2023-24 Salary &amp; Benefits'!$F$6</f>
        <v>75419</v>
      </c>
      <c r="O575" s="9">
        <f t="shared" si="108"/>
        <v>0</v>
      </c>
      <c r="P575" s="9">
        <f t="shared" si="109"/>
        <v>0</v>
      </c>
      <c r="Q575" s="9">
        <f>'2023-24 Salary &amp; Benefits'!G$6</f>
        <v>13464</v>
      </c>
      <c r="R575" s="157">
        <f>'2023-24 Salary &amp; Benefits'!H$6</f>
        <v>0.1797</v>
      </c>
      <c r="S575" s="157">
        <f>'2023-24 Salary &amp; Benefits'!I$6</f>
        <v>0.17330000000000001</v>
      </c>
      <c r="T575" s="9">
        <f t="shared" si="110"/>
        <v>0</v>
      </c>
      <c r="U575" s="9">
        <f t="shared" si="111"/>
        <v>0</v>
      </c>
      <c r="V575" s="9">
        <f t="shared" si="112"/>
        <v>0</v>
      </c>
      <c r="W575" s="9">
        <f t="shared" si="105"/>
        <v>0</v>
      </c>
      <c r="X575" s="22">
        <f t="shared" si="114"/>
        <v>0</v>
      </c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</row>
    <row r="576" spans="1:159" s="21" customFormat="1">
      <c r="A576" s="83" t="s">
        <v>2467</v>
      </c>
      <c r="B576" s="95" t="s">
        <v>1592</v>
      </c>
      <c r="C576" s="96">
        <v>3002</v>
      </c>
      <c r="D576" s="95" t="s">
        <v>1602</v>
      </c>
      <c r="E576" s="116" t="str">
        <f>VLOOKUP($C576,'2022-23 School Level AAFTE'!$C:$X,8,FALSE)</f>
        <v>No</v>
      </c>
      <c r="F576" s="103">
        <f>VLOOKUP($C576,'2022-23 School Level AAFTE'!$C:$I,7,FALSE)</f>
        <v>477.58</v>
      </c>
      <c r="G576" s="106">
        <f>IFERROR(IF(E576= "yes",VLOOKUP(C576,Summary!$B:$I,5,0),0),0)</f>
        <v>0</v>
      </c>
      <c r="H576" s="104">
        <f t="shared" si="113"/>
        <v>0</v>
      </c>
      <c r="I576" s="168">
        <f>VLOOKUP($A576,'2023-24 Salary &amp; Benefits'!$A:$I,3,FALSE)</f>
        <v>1.18</v>
      </c>
      <c r="J576" s="168">
        <f>VLOOKUP($A576,'2023-24 Salary &amp; Benefits'!$A:$I,4,FALSE)</f>
        <v>1.18</v>
      </c>
      <c r="K576" s="155">
        <f t="shared" si="106"/>
        <v>0</v>
      </c>
      <c r="L576" s="154">
        <f t="shared" si="107"/>
        <v>0</v>
      </c>
      <c r="M576" s="156">
        <f>'2023-24 Salary &amp; Benefits'!$E$6</f>
        <v>72728</v>
      </c>
      <c r="N576" s="156">
        <f>'2023-24 Salary &amp; Benefits'!$F$6</f>
        <v>75419</v>
      </c>
      <c r="O576" s="9">
        <f t="shared" si="108"/>
        <v>0</v>
      </c>
      <c r="P576" s="9">
        <f t="shared" si="109"/>
        <v>0</v>
      </c>
      <c r="Q576" s="9">
        <f>'2023-24 Salary &amp; Benefits'!G$6</f>
        <v>13464</v>
      </c>
      <c r="R576" s="157">
        <f>'2023-24 Salary &amp; Benefits'!H$6</f>
        <v>0.1797</v>
      </c>
      <c r="S576" s="157">
        <f>'2023-24 Salary &amp; Benefits'!I$6</f>
        <v>0.17330000000000001</v>
      </c>
      <c r="T576" s="9">
        <f t="shared" si="110"/>
        <v>0</v>
      </c>
      <c r="U576" s="9">
        <f t="shared" si="111"/>
        <v>0</v>
      </c>
      <c r="V576" s="9">
        <f t="shared" si="112"/>
        <v>0</v>
      </c>
      <c r="W576" s="9">
        <f t="shared" si="105"/>
        <v>0</v>
      </c>
      <c r="X576" s="22">
        <f t="shared" si="114"/>
        <v>0</v>
      </c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</row>
    <row r="577" spans="1:159" s="21" customFormat="1">
      <c r="A577" s="83" t="s">
        <v>2467</v>
      </c>
      <c r="B577" s="95" t="s">
        <v>1592</v>
      </c>
      <c r="C577" s="96">
        <v>2752</v>
      </c>
      <c r="D577" s="95" t="s">
        <v>380</v>
      </c>
      <c r="E577" s="116" t="str">
        <f>VLOOKUP($C577,'2022-23 School Level AAFTE'!$C:$X,8,FALSE)</f>
        <v>No</v>
      </c>
      <c r="F577" s="103">
        <f>VLOOKUP($C577,'2022-23 School Level AAFTE'!$C:$I,7,FALSE)</f>
        <v>403.31</v>
      </c>
      <c r="G577" s="106">
        <f>IFERROR(IF(E577= "yes",VLOOKUP(C577,Summary!$B:$I,5,0),0),0)</f>
        <v>0</v>
      </c>
      <c r="H577" s="104">
        <f t="shared" si="113"/>
        <v>0</v>
      </c>
      <c r="I577" s="168">
        <f>VLOOKUP($A577,'2023-24 Salary &amp; Benefits'!$A:$I,3,FALSE)</f>
        <v>1.18</v>
      </c>
      <c r="J577" s="168">
        <f>VLOOKUP($A577,'2023-24 Salary &amp; Benefits'!$A:$I,4,FALSE)</f>
        <v>1.18</v>
      </c>
      <c r="K577" s="155">
        <f t="shared" si="106"/>
        <v>0</v>
      </c>
      <c r="L577" s="154">
        <f t="shared" si="107"/>
        <v>0</v>
      </c>
      <c r="M577" s="156">
        <f>'2023-24 Salary &amp; Benefits'!$E$6</f>
        <v>72728</v>
      </c>
      <c r="N577" s="156">
        <f>'2023-24 Salary &amp; Benefits'!$F$6</f>
        <v>75419</v>
      </c>
      <c r="O577" s="9">
        <f t="shared" si="108"/>
        <v>0</v>
      </c>
      <c r="P577" s="9">
        <f t="shared" si="109"/>
        <v>0</v>
      </c>
      <c r="Q577" s="9">
        <f>'2023-24 Salary &amp; Benefits'!G$6</f>
        <v>13464</v>
      </c>
      <c r="R577" s="157">
        <f>'2023-24 Salary &amp; Benefits'!H$6</f>
        <v>0.1797</v>
      </c>
      <c r="S577" s="157">
        <f>'2023-24 Salary &amp; Benefits'!I$6</f>
        <v>0.17330000000000001</v>
      </c>
      <c r="T577" s="9">
        <f t="shared" si="110"/>
        <v>0</v>
      </c>
      <c r="U577" s="9">
        <f t="shared" si="111"/>
        <v>0</v>
      </c>
      <c r="V577" s="9">
        <f t="shared" si="112"/>
        <v>0</v>
      </c>
      <c r="W577" s="9">
        <f t="shared" si="105"/>
        <v>0</v>
      </c>
      <c r="X577" s="22">
        <f t="shared" si="114"/>
        <v>0</v>
      </c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</row>
    <row r="578" spans="1:159" s="21" customFormat="1">
      <c r="A578" s="83" t="s">
        <v>2467</v>
      </c>
      <c r="B578" s="95" t="s">
        <v>1592</v>
      </c>
      <c r="C578" s="96">
        <v>4125</v>
      </c>
      <c r="D578" s="95" t="s">
        <v>1605</v>
      </c>
      <c r="E578" s="116" t="str">
        <f>VLOOKUP($C578,'2022-23 School Level AAFTE'!$C:$X,8,FALSE)</f>
        <v>No</v>
      </c>
      <c r="F578" s="103">
        <f>VLOOKUP($C578,'2022-23 School Level AAFTE'!$C:$I,7,FALSE)</f>
        <v>569.55999999999995</v>
      </c>
      <c r="G578" s="106">
        <f>IFERROR(IF(E578= "yes",VLOOKUP(C578,Summary!$B:$I,5,0),0),0)</f>
        <v>0</v>
      </c>
      <c r="H578" s="104">
        <f t="shared" si="113"/>
        <v>0</v>
      </c>
      <c r="I578" s="168">
        <f>VLOOKUP($A578,'2023-24 Salary &amp; Benefits'!$A:$I,3,FALSE)</f>
        <v>1.18</v>
      </c>
      <c r="J578" s="168">
        <f>VLOOKUP($A578,'2023-24 Salary &amp; Benefits'!$A:$I,4,FALSE)</f>
        <v>1.18</v>
      </c>
      <c r="K578" s="155">
        <f t="shared" si="106"/>
        <v>0</v>
      </c>
      <c r="L578" s="154">
        <f t="shared" si="107"/>
        <v>0</v>
      </c>
      <c r="M578" s="156">
        <f>'2023-24 Salary &amp; Benefits'!$E$6</f>
        <v>72728</v>
      </c>
      <c r="N578" s="156">
        <f>'2023-24 Salary &amp; Benefits'!$F$6</f>
        <v>75419</v>
      </c>
      <c r="O578" s="9">
        <f t="shared" si="108"/>
        <v>0</v>
      </c>
      <c r="P578" s="9">
        <f t="shared" si="109"/>
        <v>0</v>
      </c>
      <c r="Q578" s="9">
        <f>'2023-24 Salary &amp; Benefits'!G$6</f>
        <v>13464</v>
      </c>
      <c r="R578" s="157">
        <f>'2023-24 Salary &amp; Benefits'!H$6</f>
        <v>0.1797</v>
      </c>
      <c r="S578" s="157">
        <f>'2023-24 Salary &amp; Benefits'!I$6</f>
        <v>0.17330000000000001</v>
      </c>
      <c r="T578" s="9">
        <f t="shared" si="110"/>
        <v>0</v>
      </c>
      <c r="U578" s="9">
        <f t="shared" si="111"/>
        <v>0</v>
      </c>
      <c r="V578" s="9">
        <f t="shared" si="112"/>
        <v>0</v>
      </c>
      <c r="W578" s="9">
        <f t="shared" si="105"/>
        <v>0</v>
      </c>
      <c r="X578" s="22">
        <f t="shared" si="114"/>
        <v>0</v>
      </c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</row>
    <row r="579" spans="1:159" s="21" customFormat="1">
      <c r="A579" s="83" t="s">
        <v>2283</v>
      </c>
      <c r="B579" s="95" t="s">
        <v>218</v>
      </c>
      <c r="C579" s="96">
        <v>1646</v>
      </c>
      <c r="D579" s="95" t="s">
        <v>219</v>
      </c>
      <c r="E579" s="116" t="str">
        <f>VLOOKUP($C579,'2022-23 School Level AAFTE'!$C:$X,8,FALSE)</f>
        <v>Yes</v>
      </c>
      <c r="F579" s="103">
        <f>VLOOKUP($C579,'2022-23 School Level AAFTE'!$C:$I,7,FALSE)</f>
        <v>93.54</v>
      </c>
      <c r="G579" s="106">
        <f>IFERROR(IF(E579= "yes",VLOOKUP(C579,Summary!$B:$I,5,0),0),0)</f>
        <v>0</v>
      </c>
      <c r="H579" s="104">
        <f t="shared" si="113"/>
        <v>93.54</v>
      </c>
      <c r="I579" s="168">
        <f>VLOOKUP($A579,'2023-24 Salary &amp; Benefits'!$A:$I,3,FALSE)</f>
        <v>1.06</v>
      </c>
      <c r="J579" s="168">
        <f>VLOOKUP($A579,'2023-24 Salary &amp; Benefits'!$A:$I,4,FALSE)</f>
        <v>1.1000000000000001</v>
      </c>
      <c r="K579" s="155">
        <f t="shared" si="106"/>
        <v>93.54</v>
      </c>
      <c r="L579" s="154">
        <f t="shared" si="107"/>
        <v>0.27400000000000002</v>
      </c>
      <c r="M579" s="156">
        <f>'2023-24 Salary &amp; Benefits'!$E$6</f>
        <v>72728</v>
      </c>
      <c r="N579" s="156">
        <f>'2023-24 Salary &amp; Benefits'!$F$6</f>
        <v>75419</v>
      </c>
      <c r="O579" s="9">
        <f t="shared" si="108"/>
        <v>21123.119999999999</v>
      </c>
      <c r="P579" s="9">
        <f t="shared" si="109"/>
        <v>1608.1700000000019</v>
      </c>
      <c r="Q579" s="9">
        <f>'2023-24 Salary &amp; Benefits'!G$6</f>
        <v>13464</v>
      </c>
      <c r="R579" s="157">
        <f>'2023-24 Salary &amp; Benefits'!H$6</f>
        <v>0.1797</v>
      </c>
      <c r="S579" s="157">
        <f>'2023-24 Salary &amp; Benefits'!I$6</f>
        <v>0.17330000000000001</v>
      </c>
      <c r="T579" s="9">
        <f t="shared" si="110"/>
        <v>7763.66</v>
      </c>
      <c r="U579" s="9">
        <f t="shared" si="111"/>
        <v>378.85</v>
      </c>
      <c r="V579" s="9">
        <f t="shared" si="112"/>
        <v>65.650000000000006</v>
      </c>
      <c r="W579" s="9">
        <f t="shared" si="105"/>
        <v>444.5</v>
      </c>
      <c r="X579" s="22">
        <f t="shared" si="114"/>
        <v>30939.45</v>
      </c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</row>
    <row r="580" spans="1:159" s="21" customFormat="1">
      <c r="A580" s="83" t="s">
        <v>2283</v>
      </c>
      <c r="B580" s="95" t="s">
        <v>218</v>
      </c>
      <c r="C580" s="96">
        <v>4299</v>
      </c>
      <c r="D580" s="95" t="s">
        <v>240</v>
      </c>
      <c r="E580" s="116" t="str">
        <f>VLOOKUP($C580,'2022-23 School Level AAFTE'!$C:$X,8,FALSE)</f>
        <v>Yes</v>
      </c>
      <c r="F580" s="103">
        <f>VLOOKUP($C580,'2022-23 School Level AAFTE'!$C:$I,7,FALSE)</f>
        <v>380.71</v>
      </c>
      <c r="G580" s="106">
        <f>IFERROR(IF(E580= "yes",VLOOKUP(C580,Summary!$B:$I,5,0),0),0)</f>
        <v>0</v>
      </c>
      <c r="H580" s="104">
        <f t="shared" si="113"/>
        <v>380.71</v>
      </c>
      <c r="I580" s="168">
        <f>VLOOKUP($A580,'2023-24 Salary &amp; Benefits'!$A:$I,3,FALSE)</f>
        <v>1.06</v>
      </c>
      <c r="J580" s="168">
        <f>VLOOKUP($A580,'2023-24 Salary &amp; Benefits'!$A:$I,4,FALSE)</f>
        <v>1.1000000000000001</v>
      </c>
      <c r="K580" s="155">
        <f t="shared" si="106"/>
        <v>380.71</v>
      </c>
      <c r="L580" s="154">
        <f t="shared" si="107"/>
        <v>1.117</v>
      </c>
      <c r="M580" s="156">
        <f>'2023-24 Salary &amp; Benefits'!$E$6</f>
        <v>72728</v>
      </c>
      <c r="N580" s="156">
        <f>'2023-24 Salary &amp; Benefits'!$F$6</f>
        <v>75419</v>
      </c>
      <c r="O580" s="9">
        <f t="shared" si="108"/>
        <v>86111.41</v>
      </c>
      <c r="P580" s="9">
        <f t="shared" si="109"/>
        <v>6555.9199999999983</v>
      </c>
      <c r="Q580" s="9">
        <f>'2023-24 Salary &amp; Benefits'!G$6</f>
        <v>13464</v>
      </c>
      <c r="R580" s="157">
        <f>'2023-24 Salary &amp; Benefits'!H$6</f>
        <v>0.1797</v>
      </c>
      <c r="S580" s="157">
        <f>'2023-24 Salary &amp; Benefits'!I$6</f>
        <v>0.17330000000000001</v>
      </c>
      <c r="T580" s="9">
        <f t="shared" si="110"/>
        <v>31649.65</v>
      </c>
      <c r="U580" s="9">
        <f t="shared" si="111"/>
        <v>1544.46</v>
      </c>
      <c r="V580" s="9">
        <f t="shared" si="112"/>
        <v>267.64999999999998</v>
      </c>
      <c r="W580" s="9">
        <f t="shared" si="105"/>
        <v>1812.1100000000001</v>
      </c>
      <c r="X580" s="22">
        <f t="shared" si="114"/>
        <v>126129.09</v>
      </c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</row>
    <row r="581" spans="1:159" s="21" customFormat="1">
      <c r="A581" s="83" t="s">
        <v>2283</v>
      </c>
      <c r="B581" s="95" t="s">
        <v>218</v>
      </c>
      <c r="C581" s="96">
        <v>3736</v>
      </c>
      <c r="D581" s="95" t="s">
        <v>228</v>
      </c>
      <c r="E581" s="116" t="str">
        <f>VLOOKUP($C581,'2022-23 School Level AAFTE'!$C:$X,8,FALSE)</f>
        <v>Yes</v>
      </c>
      <c r="F581" s="103">
        <f>VLOOKUP($C581,'2022-23 School Level AAFTE'!$C:$I,7,FALSE)</f>
        <v>353.43</v>
      </c>
      <c r="G581" s="106">
        <f>IFERROR(IF(E581= "yes",VLOOKUP(C581,Summary!$B:$I,5,0),0),0)</f>
        <v>0</v>
      </c>
      <c r="H581" s="104">
        <f t="shared" si="113"/>
        <v>353.43</v>
      </c>
      <c r="I581" s="168">
        <f>VLOOKUP($A581,'2023-24 Salary &amp; Benefits'!$A:$I,3,FALSE)</f>
        <v>1.06</v>
      </c>
      <c r="J581" s="168">
        <f>VLOOKUP($A581,'2023-24 Salary &amp; Benefits'!$A:$I,4,FALSE)</f>
        <v>1.1000000000000001</v>
      </c>
      <c r="K581" s="155">
        <f t="shared" si="106"/>
        <v>353.43</v>
      </c>
      <c r="L581" s="154">
        <f t="shared" si="107"/>
        <v>1.0369999999999999</v>
      </c>
      <c r="M581" s="156">
        <f>'2023-24 Salary &amp; Benefits'!$E$6</f>
        <v>72728</v>
      </c>
      <c r="N581" s="156">
        <f>'2023-24 Salary &amp; Benefits'!$F$6</f>
        <v>75419</v>
      </c>
      <c r="O581" s="9">
        <f t="shared" si="108"/>
        <v>79944.070000000007</v>
      </c>
      <c r="P581" s="9">
        <f t="shared" si="109"/>
        <v>6086.3799999999901</v>
      </c>
      <c r="Q581" s="9">
        <f>'2023-24 Salary &amp; Benefits'!G$6</f>
        <v>13464</v>
      </c>
      <c r="R581" s="157">
        <f>'2023-24 Salary &amp; Benefits'!H$6</f>
        <v>0.1797</v>
      </c>
      <c r="S581" s="157">
        <f>'2023-24 Salary &amp; Benefits'!I$6</f>
        <v>0.17330000000000001</v>
      </c>
      <c r="T581" s="9">
        <f t="shared" si="110"/>
        <v>29382.89</v>
      </c>
      <c r="U581" s="9">
        <f t="shared" si="111"/>
        <v>1433.84</v>
      </c>
      <c r="V581" s="9">
        <f t="shared" si="112"/>
        <v>248.48</v>
      </c>
      <c r="W581" s="9">
        <f t="shared" si="105"/>
        <v>1682.32</v>
      </c>
      <c r="X581" s="22">
        <f t="shared" si="114"/>
        <v>117095.66</v>
      </c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</row>
    <row r="582" spans="1:159" s="21" customFormat="1">
      <c r="A582" s="83" t="s">
        <v>2283</v>
      </c>
      <c r="B582" s="95" t="s">
        <v>218</v>
      </c>
      <c r="C582" s="96">
        <v>3785</v>
      </c>
      <c r="D582" s="95" t="s">
        <v>229</v>
      </c>
      <c r="E582" s="116" t="str">
        <f>VLOOKUP($C582,'2022-23 School Level AAFTE'!$C:$X,8,FALSE)</f>
        <v>Yes</v>
      </c>
      <c r="F582" s="103">
        <f>VLOOKUP($C582,'2022-23 School Level AAFTE'!$C:$I,7,FALSE)</f>
        <v>851.18</v>
      </c>
      <c r="G582" s="106">
        <f>IFERROR(IF(E582= "yes",VLOOKUP(C582,Summary!$B:$I,5,0),0),0)</f>
        <v>0</v>
      </c>
      <c r="H582" s="104">
        <f t="shared" si="113"/>
        <v>851.18</v>
      </c>
      <c r="I582" s="168">
        <f>VLOOKUP($A582,'2023-24 Salary &amp; Benefits'!$A:$I,3,FALSE)</f>
        <v>1.06</v>
      </c>
      <c r="J582" s="168">
        <f>VLOOKUP($A582,'2023-24 Salary &amp; Benefits'!$A:$I,4,FALSE)</f>
        <v>1.1000000000000001</v>
      </c>
      <c r="K582" s="155">
        <f t="shared" si="106"/>
        <v>851.18</v>
      </c>
      <c r="L582" s="154">
        <f t="shared" si="107"/>
        <v>2.4969999999999999</v>
      </c>
      <c r="M582" s="156">
        <f>'2023-24 Salary &amp; Benefits'!$E$6</f>
        <v>72728</v>
      </c>
      <c r="N582" s="156">
        <f>'2023-24 Salary &amp; Benefits'!$F$6</f>
        <v>75419</v>
      </c>
      <c r="O582" s="9">
        <f t="shared" si="108"/>
        <v>192497.92000000001</v>
      </c>
      <c r="P582" s="9">
        <f t="shared" si="109"/>
        <v>14655.449999999983</v>
      </c>
      <c r="Q582" s="9">
        <f>'2023-24 Salary &amp; Benefits'!G$6</f>
        <v>13464</v>
      </c>
      <c r="R582" s="157">
        <f>'2023-24 Salary &amp; Benefits'!H$6</f>
        <v>0.1797</v>
      </c>
      <c r="S582" s="157">
        <f>'2023-24 Salary &amp; Benefits'!I$6</f>
        <v>0.17330000000000001</v>
      </c>
      <c r="T582" s="9">
        <f t="shared" si="110"/>
        <v>70751.27</v>
      </c>
      <c r="U582" s="9">
        <f t="shared" si="111"/>
        <v>3452.56</v>
      </c>
      <c r="V582" s="9">
        <f t="shared" si="112"/>
        <v>598.33000000000004</v>
      </c>
      <c r="W582" s="9">
        <f t="shared" si="105"/>
        <v>4050.89</v>
      </c>
      <c r="X582" s="22">
        <f t="shared" si="114"/>
        <v>281955.53000000003</v>
      </c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</row>
    <row r="583" spans="1:159" s="21" customFormat="1">
      <c r="A583" s="83" t="s">
        <v>2283</v>
      </c>
      <c r="B583" s="95" t="s">
        <v>218</v>
      </c>
      <c r="C583" s="96">
        <v>4203</v>
      </c>
      <c r="D583" s="95" t="s">
        <v>2855</v>
      </c>
      <c r="E583" s="116" t="str">
        <f>VLOOKUP($C583,'2022-23 School Level AAFTE'!$C:$X,8,FALSE)</f>
        <v>Yes</v>
      </c>
      <c r="F583" s="103">
        <f>VLOOKUP($C583,'2022-23 School Level AAFTE'!$C:$I,7,FALSE)</f>
        <v>622.65</v>
      </c>
      <c r="G583" s="106">
        <f>IFERROR(IF(E583= "yes",VLOOKUP(C583,Summary!$B:$I,5,0),0),0)</f>
        <v>0</v>
      </c>
      <c r="H583" s="104">
        <f t="shared" si="113"/>
        <v>622.65</v>
      </c>
      <c r="I583" s="168">
        <f>VLOOKUP($A583,'2023-24 Salary &amp; Benefits'!$A:$I,3,FALSE)</f>
        <v>1.06</v>
      </c>
      <c r="J583" s="168">
        <f>VLOOKUP($A583,'2023-24 Salary &amp; Benefits'!$A:$I,4,FALSE)</f>
        <v>1.1000000000000001</v>
      </c>
      <c r="K583" s="155">
        <f t="shared" si="106"/>
        <v>622.65</v>
      </c>
      <c r="L583" s="154">
        <f t="shared" si="107"/>
        <v>1.8260000000000001</v>
      </c>
      <c r="M583" s="156">
        <f>'2023-24 Salary &amp; Benefits'!$E$6</f>
        <v>72728</v>
      </c>
      <c r="N583" s="156">
        <f>'2023-24 Salary &amp; Benefits'!$F$6</f>
        <v>75419</v>
      </c>
      <c r="O583" s="9">
        <f t="shared" si="108"/>
        <v>140769.41</v>
      </c>
      <c r="P583" s="9">
        <f t="shared" si="109"/>
        <v>10717.190000000002</v>
      </c>
      <c r="Q583" s="9">
        <f>'2023-24 Salary &amp; Benefits'!G$6</f>
        <v>13464</v>
      </c>
      <c r="R583" s="157">
        <f>'2023-24 Salary &amp; Benefits'!H$6</f>
        <v>0.1797</v>
      </c>
      <c r="S583" s="157">
        <f>'2023-24 Salary &amp; Benefits'!I$6</f>
        <v>0.17330000000000001</v>
      </c>
      <c r="T583" s="9">
        <f t="shared" si="110"/>
        <v>51738.82</v>
      </c>
      <c r="U583" s="9">
        <f t="shared" si="111"/>
        <v>2524.7800000000002</v>
      </c>
      <c r="V583" s="9">
        <f t="shared" si="112"/>
        <v>437.54</v>
      </c>
      <c r="W583" s="9">
        <f t="shared" si="105"/>
        <v>2962.32</v>
      </c>
      <c r="X583" s="22">
        <f t="shared" si="114"/>
        <v>206187.74000000002</v>
      </c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</row>
    <row r="584" spans="1:159" s="21" customFormat="1">
      <c r="A584" s="83" t="s">
        <v>2283</v>
      </c>
      <c r="B584" s="95" t="s">
        <v>218</v>
      </c>
      <c r="C584" s="96">
        <v>4587</v>
      </c>
      <c r="D584" s="95" t="s">
        <v>249</v>
      </c>
      <c r="E584" s="116" t="str">
        <f>VLOOKUP($C584,'2022-23 School Level AAFTE'!$C:$X,8,FALSE)</f>
        <v>No</v>
      </c>
      <c r="F584" s="103">
        <f>VLOOKUP($C584,'2022-23 School Level AAFTE'!$C:$I,7,FALSE)</f>
        <v>395.55</v>
      </c>
      <c r="G584" s="106">
        <f>IFERROR(IF(E584= "yes",VLOOKUP(C584,Summary!$B:$I,5,0),0),0)</f>
        <v>0</v>
      </c>
      <c r="H584" s="105">
        <f t="shared" si="113"/>
        <v>0</v>
      </c>
      <c r="I584" s="168">
        <f>VLOOKUP($A584,'2023-24 Salary &amp; Benefits'!$A:$I,3,FALSE)</f>
        <v>1.06</v>
      </c>
      <c r="J584" s="168">
        <f>VLOOKUP($A584,'2023-24 Salary &amp; Benefits'!$A:$I,4,FALSE)</f>
        <v>1.1000000000000001</v>
      </c>
      <c r="K584" s="155">
        <f t="shared" si="106"/>
        <v>0</v>
      </c>
      <c r="L584" s="154">
        <f t="shared" si="107"/>
        <v>0</v>
      </c>
      <c r="M584" s="156">
        <f>'2023-24 Salary &amp; Benefits'!$E$6</f>
        <v>72728</v>
      </c>
      <c r="N584" s="156">
        <f>'2023-24 Salary &amp; Benefits'!$F$6</f>
        <v>75419</v>
      </c>
      <c r="O584" s="9">
        <f t="shared" si="108"/>
        <v>0</v>
      </c>
      <c r="P584" s="9">
        <f t="shared" si="109"/>
        <v>0</v>
      </c>
      <c r="Q584" s="9">
        <f>'2023-24 Salary &amp; Benefits'!G$6</f>
        <v>13464</v>
      </c>
      <c r="R584" s="157">
        <f>'2023-24 Salary &amp; Benefits'!H$6</f>
        <v>0.1797</v>
      </c>
      <c r="S584" s="157">
        <f>'2023-24 Salary &amp; Benefits'!I$6</f>
        <v>0.17330000000000001</v>
      </c>
      <c r="T584" s="9">
        <f t="shared" si="110"/>
        <v>0</v>
      </c>
      <c r="U584" s="9">
        <f t="shared" si="111"/>
        <v>0</v>
      </c>
      <c r="V584" s="9">
        <f t="shared" si="112"/>
        <v>0</v>
      </c>
      <c r="W584" s="9">
        <f t="shared" si="105"/>
        <v>0</v>
      </c>
      <c r="X584" s="22">
        <f t="shared" si="114"/>
        <v>0</v>
      </c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</row>
    <row r="585" spans="1:159" s="21" customFormat="1">
      <c r="A585" s="83" t="s">
        <v>2283</v>
      </c>
      <c r="B585" s="95" t="s">
        <v>218</v>
      </c>
      <c r="C585" s="97">
        <v>3320</v>
      </c>
      <c r="D585" s="110" t="s">
        <v>226</v>
      </c>
      <c r="E585" s="116" t="str">
        <f>VLOOKUP($C585,'2022-23 School Level AAFTE'!$C:$X,8,FALSE)</f>
        <v>Yes</v>
      </c>
      <c r="F585" s="103">
        <f>VLOOKUP($C585,'2022-23 School Level AAFTE'!$C:$I,7,FALSE)</f>
        <v>871.93</v>
      </c>
      <c r="G585" s="106">
        <f>IFERROR(IF(E585= "yes",VLOOKUP(C585,Summary!$B:$I,5,0),0),0)</f>
        <v>0</v>
      </c>
      <c r="H585" s="104">
        <f t="shared" si="113"/>
        <v>871.93</v>
      </c>
      <c r="I585" s="168">
        <f>VLOOKUP($A585,'2023-24 Salary &amp; Benefits'!$A:$I,3,FALSE)</f>
        <v>1.06</v>
      </c>
      <c r="J585" s="168">
        <f>VLOOKUP($A585,'2023-24 Salary &amp; Benefits'!$A:$I,4,FALSE)</f>
        <v>1.1000000000000001</v>
      </c>
      <c r="K585" s="155">
        <f t="shared" si="106"/>
        <v>871.93</v>
      </c>
      <c r="L585" s="154">
        <f t="shared" si="107"/>
        <v>2.5579999999999998</v>
      </c>
      <c r="M585" s="156">
        <f>'2023-24 Salary &amp; Benefits'!$E$6</f>
        <v>72728</v>
      </c>
      <c r="N585" s="156">
        <f>'2023-24 Salary &amp; Benefits'!$F$6</f>
        <v>75419</v>
      </c>
      <c r="O585" s="9">
        <f t="shared" si="108"/>
        <v>197200.52</v>
      </c>
      <c r="P585" s="9">
        <f t="shared" si="109"/>
        <v>15013.460000000021</v>
      </c>
      <c r="Q585" s="9">
        <f>'2023-24 Salary &amp; Benefits'!G$6</f>
        <v>13464</v>
      </c>
      <c r="R585" s="157">
        <f>'2023-24 Salary &amp; Benefits'!H$6</f>
        <v>0.1797</v>
      </c>
      <c r="S585" s="157">
        <f>'2023-24 Salary &amp; Benefits'!I$6</f>
        <v>0.17330000000000001</v>
      </c>
      <c r="T585" s="9">
        <f t="shared" si="110"/>
        <v>72479.679999999993</v>
      </c>
      <c r="U585" s="9">
        <f t="shared" si="111"/>
        <v>3536.9</v>
      </c>
      <c r="V585" s="9">
        <f t="shared" si="112"/>
        <v>612.94000000000005</v>
      </c>
      <c r="W585" s="9">
        <f t="shared" si="105"/>
        <v>4149.84</v>
      </c>
      <c r="X585" s="22">
        <f t="shared" si="114"/>
        <v>288843.5</v>
      </c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</row>
    <row r="586" spans="1:159" s="21" customFormat="1">
      <c r="A586" s="83" t="s">
        <v>2283</v>
      </c>
      <c r="B586" s="95" t="s">
        <v>218</v>
      </c>
      <c r="C586" s="96">
        <v>3822</v>
      </c>
      <c r="D586" s="95" t="s">
        <v>230</v>
      </c>
      <c r="E586" s="116" t="str">
        <f>VLOOKUP($C586,'2022-23 School Level AAFTE'!$C:$X,8,FALSE)</f>
        <v>Yes</v>
      </c>
      <c r="F586" s="103">
        <f>VLOOKUP($C586,'2022-23 School Level AAFTE'!$C:$I,7,FALSE)</f>
        <v>488.71</v>
      </c>
      <c r="G586" s="106">
        <f>IFERROR(IF(E586= "yes",VLOOKUP(C586,Summary!$B:$I,5,0),0),0)</f>
        <v>0</v>
      </c>
      <c r="H586" s="104">
        <f t="shared" si="113"/>
        <v>488.71</v>
      </c>
      <c r="I586" s="168">
        <f>VLOOKUP($A586,'2023-24 Salary &amp; Benefits'!$A:$I,3,FALSE)</f>
        <v>1.06</v>
      </c>
      <c r="J586" s="168">
        <f>VLOOKUP($A586,'2023-24 Salary &amp; Benefits'!$A:$I,4,FALSE)</f>
        <v>1.1000000000000001</v>
      </c>
      <c r="K586" s="155">
        <f t="shared" si="106"/>
        <v>488.71</v>
      </c>
      <c r="L586" s="154">
        <f t="shared" si="107"/>
        <v>1.4339999999999999</v>
      </c>
      <c r="M586" s="156">
        <f>'2023-24 Salary &amp; Benefits'!$E$6</f>
        <v>72728</v>
      </c>
      <c r="N586" s="156">
        <f>'2023-24 Salary &amp; Benefits'!$F$6</f>
        <v>75419</v>
      </c>
      <c r="O586" s="9">
        <f t="shared" si="108"/>
        <v>110549.47</v>
      </c>
      <c r="P586" s="9">
        <f t="shared" si="109"/>
        <v>8416.4599999999919</v>
      </c>
      <c r="Q586" s="9">
        <f>'2023-24 Salary &amp; Benefits'!G$6</f>
        <v>13464</v>
      </c>
      <c r="R586" s="157">
        <f>'2023-24 Salary &amp; Benefits'!H$6</f>
        <v>0.1797</v>
      </c>
      <c r="S586" s="157">
        <f>'2023-24 Salary &amp; Benefits'!I$6</f>
        <v>0.17330000000000001</v>
      </c>
      <c r="T586" s="9">
        <f t="shared" si="110"/>
        <v>40631.69</v>
      </c>
      <c r="U586" s="9">
        <f t="shared" si="111"/>
        <v>1982.77</v>
      </c>
      <c r="V586" s="9">
        <f t="shared" si="112"/>
        <v>343.61</v>
      </c>
      <c r="W586" s="9">
        <f t="shared" ref="W586:W649" si="115">SUM(U586:V586)</f>
        <v>2326.38</v>
      </c>
      <c r="X586" s="22">
        <f t="shared" si="114"/>
        <v>161924</v>
      </c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</row>
    <row r="587" spans="1:159" s="21" customFormat="1">
      <c r="A587" s="83" t="s">
        <v>2283</v>
      </c>
      <c r="B587" s="95" t="s">
        <v>218</v>
      </c>
      <c r="C587" s="96">
        <v>3148</v>
      </c>
      <c r="D587" s="95" t="s">
        <v>224</v>
      </c>
      <c r="E587" s="116" t="str">
        <f>VLOOKUP($C587,'2022-23 School Level AAFTE'!$C:$X,8,FALSE)</f>
        <v>Yes</v>
      </c>
      <c r="F587" s="103">
        <f>VLOOKUP($C587,'2022-23 School Level AAFTE'!$C:$I,7,FALSE)</f>
        <v>374.43</v>
      </c>
      <c r="G587" s="106">
        <f>IFERROR(IF(E587= "yes",VLOOKUP(C587,Summary!$B:$I,5,0),0),0)</f>
        <v>0</v>
      </c>
      <c r="H587" s="104">
        <f t="shared" si="113"/>
        <v>374.43</v>
      </c>
      <c r="I587" s="168">
        <f>VLOOKUP($A587,'2023-24 Salary &amp; Benefits'!$A:$I,3,FALSE)</f>
        <v>1.06</v>
      </c>
      <c r="J587" s="168">
        <f>VLOOKUP($A587,'2023-24 Salary &amp; Benefits'!$A:$I,4,FALSE)</f>
        <v>1.1000000000000001</v>
      </c>
      <c r="K587" s="155">
        <f t="shared" ref="K587:K650" si="116">IF(G587&gt;0,G587,H587)</f>
        <v>374.43</v>
      </c>
      <c r="L587" s="154">
        <f t="shared" ref="L587:L650" si="117">ROUND((($K587*1.1*36)/15)/900,3)</f>
        <v>1.0980000000000001</v>
      </c>
      <c r="M587" s="156">
        <f>'2023-24 Salary &amp; Benefits'!$E$6</f>
        <v>72728</v>
      </c>
      <c r="N587" s="156">
        <f>'2023-24 Salary &amp; Benefits'!$F$6</f>
        <v>75419</v>
      </c>
      <c r="O587" s="9">
        <f t="shared" ref="O587:O650" si="118">ROUND($I587*$M587*$L587,2)</f>
        <v>84646.66</v>
      </c>
      <c r="P587" s="9">
        <f t="shared" ref="P587:P650" si="119">ROUND($J587*$N587*$L587,2)-O587</f>
        <v>6444.4100000000035</v>
      </c>
      <c r="Q587" s="9">
        <f>'2023-24 Salary &amp; Benefits'!G$6</f>
        <v>13464</v>
      </c>
      <c r="R587" s="157">
        <f>'2023-24 Salary &amp; Benefits'!H$6</f>
        <v>0.1797</v>
      </c>
      <c r="S587" s="157">
        <f>'2023-24 Salary &amp; Benefits'!I$6</f>
        <v>0.17330000000000001</v>
      </c>
      <c r="T587" s="9">
        <f t="shared" ref="T587:T650" si="120">ROUND(O587*R587+P587*S587+L587*Q587,2)</f>
        <v>31111.29</v>
      </c>
      <c r="U587" s="9">
        <f t="shared" ref="U587:U650" si="121">ROUND((($N587*$J587*$L587)/180)*3,2)</f>
        <v>1518.18</v>
      </c>
      <c r="V587" s="9">
        <f t="shared" ref="V587:V650" si="122">ROUND(U587*S587,2)</f>
        <v>263.10000000000002</v>
      </c>
      <c r="W587" s="9">
        <f t="shared" si="115"/>
        <v>1781.2800000000002</v>
      </c>
      <c r="X587" s="22">
        <f t="shared" si="114"/>
        <v>123983.64000000001</v>
      </c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</row>
    <row r="588" spans="1:159" s="21" customFormat="1">
      <c r="A588" s="83" t="s">
        <v>2283</v>
      </c>
      <c r="B588" s="95" t="s">
        <v>218</v>
      </c>
      <c r="C588" s="96">
        <v>5612</v>
      </c>
      <c r="D588" s="95" t="s">
        <v>3187</v>
      </c>
      <c r="E588" s="116" t="str">
        <f>VLOOKUP($C588,'2022-23 School Level AAFTE'!$C:$X,8,FALSE)</f>
        <v>No</v>
      </c>
      <c r="F588" s="103">
        <f>VLOOKUP($C588,'2022-23 School Level AAFTE'!$C:$I,7,FALSE)</f>
        <v>462.59</v>
      </c>
      <c r="G588" s="106">
        <f>IFERROR(IF(E588= "yes",VLOOKUP(C588,Summary!$B:$I,5,0),0),0)</f>
        <v>0</v>
      </c>
      <c r="H588" s="105">
        <f t="shared" si="113"/>
        <v>0</v>
      </c>
      <c r="I588" s="168">
        <f>VLOOKUP($A588,'2023-24 Salary &amp; Benefits'!$A:$I,3,FALSE)</f>
        <v>1.06</v>
      </c>
      <c r="J588" s="168">
        <f>VLOOKUP($A588,'2023-24 Salary &amp; Benefits'!$A:$I,4,FALSE)</f>
        <v>1.1000000000000001</v>
      </c>
      <c r="K588" s="155">
        <f t="shared" si="116"/>
        <v>0</v>
      </c>
      <c r="L588" s="154">
        <f t="shared" si="117"/>
        <v>0</v>
      </c>
      <c r="M588" s="156">
        <f>'2023-24 Salary &amp; Benefits'!$E$6</f>
        <v>72728</v>
      </c>
      <c r="N588" s="156">
        <f>'2023-24 Salary &amp; Benefits'!$F$6</f>
        <v>75419</v>
      </c>
      <c r="O588" s="9">
        <f t="shared" si="118"/>
        <v>0</v>
      </c>
      <c r="P588" s="9">
        <f t="shared" si="119"/>
        <v>0</v>
      </c>
      <c r="Q588" s="9">
        <f>'2023-24 Salary &amp; Benefits'!G$6</f>
        <v>13464</v>
      </c>
      <c r="R588" s="157">
        <f>'2023-24 Salary &amp; Benefits'!H$6</f>
        <v>0.1797</v>
      </c>
      <c r="S588" s="157">
        <f>'2023-24 Salary &amp; Benefits'!I$6</f>
        <v>0.17330000000000001</v>
      </c>
      <c r="T588" s="9">
        <f t="shared" si="120"/>
        <v>0</v>
      </c>
      <c r="U588" s="9">
        <f t="shared" si="121"/>
        <v>0</v>
      </c>
      <c r="V588" s="9">
        <f t="shared" si="122"/>
        <v>0</v>
      </c>
      <c r="W588" s="9">
        <f t="shared" si="115"/>
        <v>0</v>
      </c>
      <c r="X588" s="22">
        <f t="shared" si="114"/>
        <v>0</v>
      </c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</row>
    <row r="589" spans="1:159" s="21" customFormat="1">
      <c r="A589" s="83" t="s">
        <v>2283</v>
      </c>
      <c r="B589" s="95" t="s">
        <v>218</v>
      </c>
      <c r="C589" s="96">
        <v>5136</v>
      </c>
      <c r="D589" s="95" t="s">
        <v>251</v>
      </c>
      <c r="E589" s="116" t="str">
        <f>VLOOKUP($C589,'2022-23 School Level AAFTE'!$C:$X,8,FALSE)</f>
        <v>Yes</v>
      </c>
      <c r="F589" s="103">
        <f>VLOOKUP($C589,'2022-23 School Level AAFTE'!$C:$I,7,FALSE)</f>
        <v>649.42999999999995</v>
      </c>
      <c r="G589" s="106">
        <f>IFERROR(IF(E589= "yes",VLOOKUP(C589,Summary!$B:$I,5,0),0),0)</f>
        <v>0</v>
      </c>
      <c r="H589" s="105">
        <f t="shared" si="113"/>
        <v>649.42999999999995</v>
      </c>
      <c r="I589" s="168">
        <f>VLOOKUP($A589,'2023-24 Salary &amp; Benefits'!$A:$I,3,FALSE)</f>
        <v>1.06</v>
      </c>
      <c r="J589" s="168">
        <f>VLOOKUP($A589,'2023-24 Salary &amp; Benefits'!$A:$I,4,FALSE)</f>
        <v>1.1000000000000001</v>
      </c>
      <c r="K589" s="155">
        <f t="shared" si="116"/>
        <v>649.42999999999995</v>
      </c>
      <c r="L589" s="154">
        <f t="shared" si="117"/>
        <v>1.905</v>
      </c>
      <c r="M589" s="156">
        <f>'2023-24 Salary &amp; Benefits'!$E$6</f>
        <v>72728</v>
      </c>
      <c r="N589" s="156">
        <f>'2023-24 Salary &amp; Benefits'!$F$6</f>
        <v>75419</v>
      </c>
      <c r="O589" s="9">
        <f t="shared" si="118"/>
        <v>146859.65</v>
      </c>
      <c r="P589" s="9">
        <f t="shared" si="119"/>
        <v>11180.860000000015</v>
      </c>
      <c r="Q589" s="9">
        <f>'2023-24 Salary &amp; Benefits'!G$6</f>
        <v>13464</v>
      </c>
      <c r="R589" s="157">
        <f>'2023-24 Salary &amp; Benefits'!H$6</f>
        <v>0.1797</v>
      </c>
      <c r="S589" s="157">
        <f>'2023-24 Salary &amp; Benefits'!I$6</f>
        <v>0.17330000000000001</v>
      </c>
      <c r="T589" s="9">
        <f t="shared" si="120"/>
        <v>53977.24</v>
      </c>
      <c r="U589" s="9">
        <f t="shared" si="121"/>
        <v>2634.01</v>
      </c>
      <c r="V589" s="9">
        <f t="shared" si="122"/>
        <v>456.47</v>
      </c>
      <c r="W589" s="9">
        <f t="shared" si="115"/>
        <v>3090.4800000000005</v>
      </c>
      <c r="X589" s="22">
        <f t="shared" si="114"/>
        <v>215108.23</v>
      </c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</row>
    <row r="590" spans="1:159" s="21" customFormat="1">
      <c r="A590" s="83" t="s">
        <v>2283</v>
      </c>
      <c r="B590" s="95" t="s">
        <v>218</v>
      </c>
      <c r="C590" s="96">
        <v>2724</v>
      </c>
      <c r="D590" s="95" t="s">
        <v>221</v>
      </c>
      <c r="E590" s="116" t="str">
        <f>VLOOKUP($C590,'2022-23 School Level AAFTE'!$C:$X,8,FALSE)</f>
        <v>Yes</v>
      </c>
      <c r="F590" s="103">
        <f>VLOOKUP($C590,'2022-23 School Level AAFTE'!$C:$I,7,FALSE)</f>
        <v>1491.81</v>
      </c>
      <c r="G590" s="106">
        <f>IFERROR(IF(E590= "yes",VLOOKUP(C590,Summary!$B:$I,5,0),0),0)</f>
        <v>0</v>
      </c>
      <c r="H590" s="105">
        <f t="shared" si="113"/>
        <v>1491.81</v>
      </c>
      <c r="I590" s="168">
        <f>VLOOKUP($A590,'2023-24 Salary &amp; Benefits'!$A:$I,3,FALSE)</f>
        <v>1.06</v>
      </c>
      <c r="J590" s="168">
        <f>VLOOKUP($A590,'2023-24 Salary &amp; Benefits'!$A:$I,4,FALSE)</f>
        <v>1.1000000000000001</v>
      </c>
      <c r="K590" s="155">
        <f t="shared" si="116"/>
        <v>1491.81</v>
      </c>
      <c r="L590" s="154">
        <f t="shared" si="117"/>
        <v>4.3760000000000003</v>
      </c>
      <c r="M590" s="156">
        <f>'2023-24 Salary &amp; Benefits'!$E$6</f>
        <v>72728</v>
      </c>
      <c r="N590" s="156">
        <f>'2023-24 Salary &amp; Benefits'!$F$6</f>
        <v>75419</v>
      </c>
      <c r="O590" s="9">
        <f t="shared" si="118"/>
        <v>337353.19</v>
      </c>
      <c r="P590" s="9">
        <f t="shared" si="119"/>
        <v>25683.710000000021</v>
      </c>
      <c r="Q590" s="9">
        <f>'2023-24 Salary &amp; Benefits'!G$6</f>
        <v>13464</v>
      </c>
      <c r="R590" s="157">
        <f>'2023-24 Salary &amp; Benefits'!H$6</f>
        <v>0.1797</v>
      </c>
      <c r="S590" s="157">
        <f>'2023-24 Salary &amp; Benefits'!I$6</f>
        <v>0.17330000000000001</v>
      </c>
      <c r="T590" s="9">
        <f t="shared" si="120"/>
        <v>123991.82</v>
      </c>
      <c r="U590" s="9">
        <f t="shared" si="121"/>
        <v>6050.61</v>
      </c>
      <c r="V590" s="9">
        <f t="shared" si="122"/>
        <v>1048.57</v>
      </c>
      <c r="W590" s="9">
        <f t="shared" si="115"/>
        <v>7099.1799999999994</v>
      </c>
      <c r="X590" s="22">
        <f t="shared" si="114"/>
        <v>494127.9</v>
      </c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</row>
    <row r="591" spans="1:159" s="21" customFormat="1">
      <c r="A591" s="83" t="s">
        <v>2283</v>
      </c>
      <c r="B591" s="95" t="s">
        <v>218</v>
      </c>
      <c r="C591" s="96">
        <v>3971</v>
      </c>
      <c r="D591" s="95" t="s">
        <v>233</v>
      </c>
      <c r="E591" s="116" t="str">
        <f>VLOOKUP($C591,'2022-23 School Level AAFTE'!$C:$X,8,FALSE)</f>
        <v>Yes</v>
      </c>
      <c r="F591" s="103">
        <f>VLOOKUP($C591,'2022-23 School Level AAFTE'!$C:$I,7,FALSE)</f>
        <v>288.82</v>
      </c>
      <c r="G591" s="106">
        <f>IFERROR(IF(E591= "yes",VLOOKUP(C591,Summary!$B:$I,5,0),0),0)</f>
        <v>0</v>
      </c>
      <c r="H591" s="105">
        <f t="shared" si="113"/>
        <v>288.82</v>
      </c>
      <c r="I591" s="168">
        <f>VLOOKUP($A591,'2023-24 Salary &amp; Benefits'!$A:$I,3,FALSE)</f>
        <v>1.06</v>
      </c>
      <c r="J591" s="168">
        <f>VLOOKUP($A591,'2023-24 Salary &amp; Benefits'!$A:$I,4,FALSE)</f>
        <v>1.1000000000000001</v>
      </c>
      <c r="K591" s="155">
        <f t="shared" si="116"/>
        <v>288.82</v>
      </c>
      <c r="L591" s="154">
        <f t="shared" si="117"/>
        <v>0.84699999999999998</v>
      </c>
      <c r="M591" s="156">
        <f>'2023-24 Salary &amp; Benefits'!$E$6</f>
        <v>72728</v>
      </c>
      <c r="N591" s="156">
        <f>'2023-24 Salary &amp; Benefits'!$F$6</f>
        <v>75419</v>
      </c>
      <c r="O591" s="9">
        <f t="shared" si="118"/>
        <v>65296.65</v>
      </c>
      <c r="P591" s="9">
        <f t="shared" si="119"/>
        <v>4971.2300000000032</v>
      </c>
      <c r="Q591" s="9">
        <f>'2023-24 Salary &amp; Benefits'!G$6</f>
        <v>13464</v>
      </c>
      <c r="R591" s="157">
        <f>'2023-24 Salary &amp; Benefits'!H$6</f>
        <v>0.1797</v>
      </c>
      <c r="S591" s="157">
        <f>'2023-24 Salary &amp; Benefits'!I$6</f>
        <v>0.17330000000000001</v>
      </c>
      <c r="T591" s="9">
        <f t="shared" si="120"/>
        <v>23999.33</v>
      </c>
      <c r="U591" s="9">
        <f t="shared" si="121"/>
        <v>1171.1300000000001</v>
      </c>
      <c r="V591" s="9">
        <f t="shared" si="122"/>
        <v>202.96</v>
      </c>
      <c r="W591" s="9">
        <f t="shared" si="115"/>
        <v>1374.0900000000001</v>
      </c>
      <c r="X591" s="22">
        <f t="shared" si="114"/>
        <v>95641.300000000017</v>
      </c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</row>
    <row r="592" spans="1:159" s="21" customFormat="1">
      <c r="A592" s="83" t="s">
        <v>2283</v>
      </c>
      <c r="B592" s="95" t="s">
        <v>218</v>
      </c>
      <c r="C592" s="96">
        <v>4499</v>
      </c>
      <c r="D592" s="95" t="s">
        <v>244</v>
      </c>
      <c r="E592" s="116" t="str">
        <f>VLOOKUP($C592,'2022-23 School Level AAFTE'!$C:$X,8,FALSE)</f>
        <v>No</v>
      </c>
      <c r="F592" s="103">
        <f>VLOOKUP($C592,'2022-23 School Level AAFTE'!$C:$I,7,FALSE)</f>
        <v>458.51</v>
      </c>
      <c r="G592" s="106">
        <f>IFERROR(IF(E592= "yes",VLOOKUP(C592,Summary!$B:$I,5,0),0),0)</f>
        <v>0</v>
      </c>
      <c r="H592" s="105">
        <f t="shared" si="113"/>
        <v>0</v>
      </c>
      <c r="I592" s="168">
        <f>VLOOKUP($A592,'2023-24 Salary &amp; Benefits'!$A:$I,3,FALSE)</f>
        <v>1.06</v>
      </c>
      <c r="J592" s="168">
        <f>VLOOKUP($A592,'2023-24 Salary &amp; Benefits'!$A:$I,4,FALSE)</f>
        <v>1.1000000000000001</v>
      </c>
      <c r="K592" s="155">
        <f t="shared" si="116"/>
        <v>0</v>
      </c>
      <c r="L592" s="154">
        <f t="shared" si="117"/>
        <v>0</v>
      </c>
      <c r="M592" s="156">
        <f>'2023-24 Salary &amp; Benefits'!$E$6</f>
        <v>72728</v>
      </c>
      <c r="N592" s="156">
        <f>'2023-24 Salary &amp; Benefits'!$F$6</f>
        <v>75419</v>
      </c>
      <c r="O592" s="9">
        <f t="shared" si="118"/>
        <v>0</v>
      </c>
      <c r="P592" s="9">
        <f t="shared" si="119"/>
        <v>0</v>
      </c>
      <c r="Q592" s="9">
        <f>'2023-24 Salary &amp; Benefits'!G$6</f>
        <v>13464</v>
      </c>
      <c r="R592" s="157">
        <f>'2023-24 Salary &amp; Benefits'!H$6</f>
        <v>0.1797</v>
      </c>
      <c r="S592" s="157">
        <f>'2023-24 Salary &amp; Benefits'!I$6</f>
        <v>0.17330000000000001</v>
      </c>
      <c r="T592" s="9">
        <f t="shared" si="120"/>
        <v>0</v>
      </c>
      <c r="U592" s="9">
        <f t="shared" si="121"/>
        <v>0</v>
      </c>
      <c r="V592" s="9">
        <f t="shared" si="122"/>
        <v>0</v>
      </c>
      <c r="W592" s="9">
        <f t="shared" si="115"/>
        <v>0</v>
      </c>
      <c r="X592" s="22">
        <f t="shared" si="114"/>
        <v>0</v>
      </c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</row>
    <row r="593" spans="1:159" s="21" customFormat="1">
      <c r="A593" s="83" t="s">
        <v>2283</v>
      </c>
      <c r="B593" s="95" t="s">
        <v>218</v>
      </c>
      <c r="C593" s="96">
        <v>4498</v>
      </c>
      <c r="D593" s="95" t="s">
        <v>243</v>
      </c>
      <c r="E593" s="116" t="str">
        <f>VLOOKUP($C593,'2022-23 School Level AAFTE'!$C:$X,8,FALSE)</f>
        <v>Yes</v>
      </c>
      <c r="F593" s="103">
        <f>VLOOKUP($C593,'2022-23 School Level AAFTE'!$C:$I,7,FALSE)</f>
        <v>805.16</v>
      </c>
      <c r="G593" s="106">
        <f>IFERROR(IF(E593= "yes",VLOOKUP(C593,Summary!$B:$I,5,0),0),0)</f>
        <v>0</v>
      </c>
      <c r="H593" s="105">
        <f t="shared" si="113"/>
        <v>805.16</v>
      </c>
      <c r="I593" s="168">
        <f>VLOOKUP($A593,'2023-24 Salary &amp; Benefits'!$A:$I,3,FALSE)</f>
        <v>1.06</v>
      </c>
      <c r="J593" s="168">
        <f>VLOOKUP($A593,'2023-24 Salary &amp; Benefits'!$A:$I,4,FALSE)</f>
        <v>1.1000000000000001</v>
      </c>
      <c r="K593" s="155">
        <f t="shared" si="116"/>
        <v>805.16</v>
      </c>
      <c r="L593" s="154">
        <f t="shared" si="117"/>
        <v>2.3620000000000001</v>
      </c>
      <c r="M593" s="156">
        <f>'2023-24 Salary &amp; Benefits'!$E$6</f>
        <v>72728</v>
      </c>
      <c r="N593" s="156">
        <f>'2023-24 Salary &amp; Benefits'!$F$6</f>
        <v>75419</v>
      </c>
      <c r="O593" s="9">
        <f t="shared" si="118"/>
        <v>182090.55</v>
      </c>
      <c r="P593" s="9">
        <f t="shared" si="119"/>
        <v>13863.100000000006</v>
      </c>
      <c r="Q593" s="9">
        <f>'2023-24 Salary &amp; Benefits'!G$6</f>
        <v>13464</v>
      </c>
      <c r="R593" s="157">
        <f>'2023-24 Salary &amp; Benefits'!H$6</f>
        <v>0.1797</v>
      </c>
      <c r="S593" s="157">
        <f>'2023-24 Salary &amp; Benefits'!I$6</f>
        <v>0.17330000000000001</v>
      </c>
      <c r="T593" s="9">
        <f t="shared" si="120"/>
        <v>66926.12</v>
      </c>
      <c r="U593" s="9">
        <f t="shared" si="121"/>
        <v>3265.89</v>
      </c>
      <c r="V593" s="9">
        <f t="shared" si="122"/>
        <v>565.98</v>
      </c>
      <c r="W593" s="9">
        <f t="shared" si="115"/>
        <v>3831.87</v>
      </c>
      <c r="X593" s="22">
        <f t="shared" si="114"/>
        <v>266711.64</v>
      </c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</row>
    <row r="594" spans="1:159" s="21" customFormat="1">
      <c r="A594" s="83" t="s">
        <v>2283</v>
      </c>
      <c r="B594" s="95" t="s">
        <v>218</v>
      </c>
      <c r="C594" s="94">
        <v>4380</v>
      </c>
      <c r="D594" s="93" t="s">
        <v>241</v>
      </c>
      <c r="E594" s="116" t="str">
        <f>VLOOKUP($C594,'2022-23 School Level AAFTE'!$C:$X,8,FALSE)</f>
        <v>No</v>
      </c>
      <c r="F594" s="103">
        <f>VLOOKUP($C594,'2022-23 School Level AAFTE'!$C:$I,7,FALSE)</f>
        <v>480.31</v>
      </c>
      <c r="G594" s="106">
        <f>IFERROR(IF(E594= "yes",VLOOKUP(C594,Summary!$B:$I,5,0),0),0)</f>
        <v>0</v>
      </c>
      <c r="H594" s="105">
        <f t="shared" si="113"/>
        <v>0</v>
      </c>
      <c r="I594" s="168">
        <f>VLOOKUP($A594,'2023-24 Salary &amp; Benefits'!$A:$I,3,FALSE)</f>
        <v>1.06</v>
      </c>
      <c r="J594" s="168">
        <f>VLOOKUP($A594,'2023-24 Salary &amp; Benefits'!$A:$I,4,FALSE)</f>
        <v>1.1000000000000001</v>
      </c>
      <c r="K594" s="155">
        <f t="shared" si="116"/>
        <v>0</v>
      </c>
      <c r="L594" s="154">
        <f t="shared" si="117"/>
        <v>0</v>
      </c>
      <c r="M594" s="156">
        <f>'2023-24 Salary &amp; Benefits'!$E$6</f>
        <v>72728</v>
      </c>
      <c r="N594" s="156">
        <f>'2023-24 Salary &amp; Benefits'!$F$6</f>
        <v>75419</v>
      </c>
      <c r="O594" s="9">
        <f t="shared" si="118"/>
        <v>0</v>
      </c>
      <c r="P594" s="9">
        <f t="shared" si="119"/>
        <v>0</v>
      </c>
      <c r="Q594" s="9">
        <f>'2023-24 Salary &amp; Benefits'!G$6</f>
        <v>13464</v>
      </c>
      <c r="R594" s="157">
        <f>'2023-24 Salary &amp; Benefits'!H$6</f>
        <v>0.1797</v>
      </c>
      <c r="S594" s="157">
        <f>'2023-24 Salary &amp; Benefits'!I$6</f>
        <v>0.17330000000000001</v>
      </c>
      <c r="T594" s="9">
        <f t="shared" si="120"/>
        <v>0</v>
      </c>
      <c r="U594" s="9">
        <f t="shared" si="121"/>
        <v>0</v>
      </c>
      <c r="V594" s="9">
        <f t="shared" si="122"/>
        <v>0</v>
      </c>
      <c r="W594" s="9">
        <f t="shared" si="115"/>
        <v>0</v>
      </c>
      <c r="X594" s="22">
        <f t="shared" si="114"/>
        <v>0</v>
      </c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</row>
    <row r="595" spans="1:159" s="21" customFormat="1">
      <c r="A595" s="83" t="s">
        <v>2283</v>
      </c>
      <c r="B595" s="95" t="s">
        <v>218</v>
      </c>
      <c r="C595" s="96">
        <v>4163</v>
      </c>
      <c r="D595" s="95" t="s">
        <v>238</v>
      </c>
      <c r="E595" s="116" t="str">
        <f>VLOOKUP($C595,'2022-23 School Level AAFTE'!$C:$X,8,FALSE)</f>
        <v>Yes</v>
      </c>
      <c r="F595" s="103">
        <f>VLOOKUP($C595,'2022-23 School Level AAFTE'!$C:$I,7,FALSE)</f>
        <v>307.43</v>
      </c>
      <c r="G595" s="106">
        <f>IFERROR(IF(E595= "yes",VLOOKUP(C595,Summary!$B:$I,5,0),0),0)</f>
        <v>0</v>
      </c>
      <c r="H595" s="104">
        <f t="shared" si="113"/>
        <v>307.43</v>
      </c>
      <c r="I595" s="168">
        <f>VLOOKUP($A595,'2023-24 Salary &amp; Benefits'!$A:$I,3,FALSE)</f>
        <v>1.06</v>
      </c>
      <c r="J595" s="168">
        <f>VLOOKUP($A595,'2023-24 Salary &amp; Benefits'!$A:$I,4,FALSE)</f>
        <v>1.1000000000000001</v>
      </c>
      <c r="K595" s="155">
        <f t="shared" si="116"/>
        <v>307.43</v>
      </c>
      <c r="L595" s="154">
        <f t="shared" si="117"/>
        <v>0.90200000000000002</v>
      </c>
      <c r="M595" s="156">
        <f>'2023-24 Salary &amp; Benefits'!$E$6</f>
        <v>72728</v>
      </c>
      <c r="N595" s="156">
        <f>'2023-24 Salary &amp; Benefits'!$F$6</f>
        <v>75419</v>
      </c>
      <c r="O595" s="9">
        <f t="shared" si="118"/>
        <v>69536.7</v>
      </c>
      <c r="P595" s="9">
        <f t="shared" si="119"/>
        <v>5294.0299999999988</v>
      </c>
      <c r="Q595" s="9">
        <f>'2023-24 Salary &amp; Benefits'!G$6</f>
        <v>13464</v>
      </c>
      <c r="R595" s="157">
        <f>'2023-24 Salary &amp; Benefits'!H$6</f>
        <v>0.1797</v>
      </c>
      <c r="S595" s="157">
        <f>'2023-24 Salary &amp; Benefits'!I$6</f>
        <v>0.17330000000000001</v>
      </c>
      <c r="T595" s="9">
        <f t="shared" si="120"/>
        <v>25557.73</v>
      </c>
      <c r="U595" s="9">
        <f t="shared" si="121"/>
        <v>1247.18</v>
      </c>
      <c r="V595" s="9">
        <f t="shared" si="122"/>
        <v>216.14</v>
      </c>
      <c r="W595" s="9">
        <f t="shared" si="115"/>
        <v>1463.3200000000002</v>
      </c>
      <c r="X595" s="22">
        <f t="shared" si="114"/>
        <v>101851.78</v>
      </c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</row>
    <row r="596" spans="1:159" s="21" customFormat="1">
      <c r="A596" s="83" t="s">
        <v>2283</v>
      </c>
      <c r="B596" s="95" t="s">
        <v>218</v>
      </c>
      <c r="C596" s="96">
        <v>5310</v>
      </c>
      <c r="D596" s="95" t="s">
        <v>3188</v>
      </c>
      <c r="E596" s="116" t="str">
        <f>VLOOKUP($C596,'2022-23 School Level AAFTE'!$C:$X,8,FALSE)</f>
        <v>No</v>
      </c>
      <c r="F596" s="103">
        <f>VLOOKUP($C596,'2022-23 School Level AAFTE'!$C:$I,7,FALSE)</f>
        <v>510.73</v>
      </c>
      <c r="G596" s="106">
        <f>IFERROR(IF(E596= "yes",VLOOKUP(C596,Summary!$B:$I,5,0),0),0)</f>
        <v>0</v>
      </c>
      <c r="H596" s="105">
        <f t="shared" si="113"/>
        <v>0</v>
      </c>
      <c r="I596" s="168">
        <f>VLOOKUP($A596,'2023-24 Salary &amp; Benefits'!$A:$I,3,FALSE)</f>
        <v>1.06</v>
      </c>
      <c r="J596" s="168">
        <f>VLOOKUP($A596,'2023-24 Salary &amp; Benefits'!$A:$I,4,FALSE)</f>
        <v>1.1000000000000001</v>
      </c>
      <c r="K596" s="155">
        <f t="shared" si="116"/>
        <v>0</v>
      </c>
      <c r="L596" s="154">
        <f t="shared" si="117"/>
        <v>0</v>
      </c>
      <c r="M596" s="156">
        <f>'2023-24 Salary &amp; Benefits'!$E$6</f>
        <v>72728</v>
      </c>
      <c r="N596" s="156">
        <f>'2023-24 Salary &amp; Benefits'!$F$6</f>
        <v>75419</v>
      </c>
      <c r="O596" s="9">
        <f t="shared" si="118"/>
        <v>0</v>
      </c>
      <c r="P596" s="9">
        <f t="shared" si="119"/>
        <v>0</v>
      </c>
      <c r="Q596" s="9">
        <f>'2023-24 Salary &amp; Benefits'!G$6</f>
        <v>13464</v>
      </c>
      <c r="R596" s="157">
        <f>'2023-24 Salary &amp; Benefits'!H$6</f>
        <v>0.1797</v>
      </c>
      <c r="S596" s="157">
        <f>'2023-24 Salary &amp; Benefits'!I$6</f>
        <v>0.17330000000000001</v>
      </c>
      <c r="T596" s="9">
        <f t="shared" si="120"/>
        <v>0</v>
      </c>
      <c r="U596" s="9">
        <f t="shared" si="121"/>
        <v>0</v>
      </c>
      <c r="V596" s="9">
        <f t="shared" si="122"/>
        <v>0</v>
      </c>
      <c r="W596" s="9">
        <f t="shared" si="115"/>
        <v>0</v>
      </c>
      <c r="X596" s="22">
        <f t="shared" si="114"/>
        <v>0</v>
      </c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</row>
    <row r="597" spans="1:159" s="21" customFormat="1">
      <c r="A597" s="83" t="s">
        <v>2283</v>
      </c>
      <c r="B597" s="95" t="s">
        <v>218</v>
      </c>
      <c r="C597" s="96">
        <v>4523</v>
      </c>
      <c r="D597" s="95" t="s">
        <v>245</v>
      </c>
      <c r="E597" s="116" t="str">
        <f>VLOOKUP($C597,'2022-23 School Level AAFTE'!$C:$X,8,FALSE)</f>
        <v>Yes</v>
      </c>
      <c r="F597" s="103">
        <f>VLOOKUP($C597,'2022-23 School Level AAFTE'!$C:$I,7,FALSE)</f>
        <v>1562.08</v>
      </c>
      <c r="G597" s="106">
        <f>IFERROR(IF(E597= "yes",VLOOKUP(C597,Summary!$B:$I,5,0),0),0)</f>
        <v>0</v>
      </c>
      <c r="H597" s="105">
        <f t="shared" si="113"/>
        <v>1562.08</v>
      </c>
      <c r="I597" s="168">
        <f>VLOOKUP($A597,'2023-24 Salary &amp; Benefits'!$A:$I,3,FALSE)</f>
        <v>1.06</v>
      </c>
      <c r="J597" s="168">
        <f>VLOOKUP($A597,'2023-24 Salary &amp; Benefits'!$A:$I,4,FALSE)</f>
        <v>1.1000000000000001</v>
      </c>
      <c r="K597" s="155">
        <f t="shared" si="116"/>
        <v>1562.08</v>
      </c>
      <c r="L597" s="154">
        <f t="shared" si="117"/>
        <v>4.5819999999999999</v>
      </c>
      <c r="M597" s="156">
        <f>'2023-24 Salary &amp; Benefits'!$E$6</f>
        <v>72728</v>
      </c>
      <c r="N597" s="156">
        <f>'2023-24 Salary &amp; Benefits'!$F$6</f>
        <v>75419</v>
      </c>
      <c r="O597" s="9">
        <f t="shared" si="118"/>
        <v>353234.08</v>
      </c>
      <c r="P597" s="9">
        <f t="shared" si="119"/>
        <v>26892.760000000009</v>
      </c>
      <c r="Q597" s="9">
        <f>'2023-24 Salary &amp; Benefits'!G$6</f>
        <v>13464</v>
      </c>
      <c r="R597" s="157">
        <f>'2023-24 Salary &amp; Benefits'!H$6</f>
        <v>0.1797</v>
      </c>
      <c r="S597" s="157">
        <f>'2023-24 Salary &amp; Benefits'!I$6</f>
        <v>0.17330000000000001</v>
      </c>
      <c r="T597" s="9">
        <f t="shared" si="120"/>
        <v>129828.73</v>
      </c>
      <c r="U597" s="9">
        <f t="shared" si="121"/>
        <v>6335.45</v>
      </c>
      <c r="V597" s="9">
        <f t="shared" si="122"/>
        <v>1097.93</v>
      </c>
      <c r="W597" s="9">
        <f t="shared" si="115"/>
        <v>7433.38</v>
      </c>
      <c r="X597" s="22">
        <f t="shared" si="114"/>
        <v>517388.95</v>
      </c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</row>
    <row r="598" spans="1:159" s="21" customFormat="1">
      <c r="A598" s="83" t="s">
        <v>2283</v>
      </c>
      <c r="B598" s="95" t="s">
        <v>218</v>
      </c>
      <c r="C598" s="96">
        <v>1926</v>
      </c>
      <c r="D598" s="95" t="s">
        <v>220</v>
      </c>
      <c r="E598" s="116" t="str">
        <f>VLOOKUP($C598,'2022-23 School Level AAFTE'!$C:$X,8,FALSE)</f>
        <v>Yes</v>
      </c>
      <c r="F598" s="103">
        <f>VLOOKUP($C598,'2022-23 School Level AAFTE'!$C:$I,7,FALSE)</f>
        <v>210.76</v>
      </c>
      <c r="G598" s="106">
        <f>IFERROR(IF(E598= "yes",VLOOKUP(C598,Summary!$B:$I,5,0),0),0)</f>
        <v>0</v>
      </c>
      <c r="H598" s="104">
        <f t="shared" si="113"/>
        <v>210.76</v>
      </c>
      <c r="I598" s="168">
        <f>VLOOKUP($A598,'2023-24 Salary &amp; Benefits'!$A:$I,3,FALSE)</f>
        <v>1.06</v>
      </c>
      <c r="J598" s="168">
        <f>VLOOKUP($A598,'2023-24 Salary &amp; Benefits'!$A:$I,4,FALSE)</f>
        <v>1.1000000000000001</v>
      </c>
      <c r="K598" s="155">
        <f t="shared" si="116"/>
        <v>210.76</v>
      </c>
      <c r="L598" s="154">
        <f t="shared" si="117"/>
        <v>0.61799999999999999</v>
      </c>
      <c r="M598" s="156">
        <f>'2023-24 Salary &amp; Benefits'!$E$6</f>
        <v>72728</v>
      </c>
      <c r="N598" s="156">
        <f>'2023-24 Salary &amp; Benefits'!$F$6</f>
        <v>75419</v>
      </c>
      <c r="O598" s="9">
        <f t="shared" si="118"/>
        <v>47642.66</v>
      </c>
      <c r="P598" s="9">
        <f t="shared" si="119"/>
        <v>3627.179999999993</v>
      </c>
      <c r="Q598" s="9">
        <f>'2023-24 Salary &amp; Benefits'!G$6</f>
        <v>13464</v>
      </c>
      <c r="R598" s="157">
        <f>'2023-24 Salary &amp; Benefits'!H$6</f>
        <v>0.1797</v>
      </c>
      <c r="S598" s="157">
        <f>'2023-24 Salary &amp; Benefits'!I$6</f>
        <v>0.17330000000000001</v>
      </c>
      <c r="T598" s="9">
        <f t="shared" si="120"/>
        <v>17510.73</v>
      </c>
      <c r="U598" s="9">
        <f t="shared" si="121"/>
        <v>854.5</v>
      </c>
      <c r="V598" s="9">
        <f t="shared" si="122"/>
        <v>148.08000000000001</v>
      </c>
      <c r="W598" s="9">
        <f t="shared" si="115"/>
        <v>1002.58</v>
      </c>
      <c r="X598" s="22">
        <f t="shared" si="114"/>
        <v>69783.149999999994</v>
      </c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</row>
    <row r="599" spans="1:159" s="21" customFormat="1">
      <c r="A599" s="83" t="s">
        <v>2283</v>
      </c>
      <c r="B599" s="95" t="s">
        <v>218</v>
      </c>
      <c r="C599" s="96">
        <v>4560</v>
      </c>
      <c r="D599" s="95" t="s">
        <v>246</v>
      </c>
      <c r="E599" s="116" t="str">
        <f>VLOOKUP($C599,'2022-23 School Level AAFTE'!$C:$X,8,FALSE)</f>
        <v>No</v>
      </c>
      <c r="F599" s="103">
        <f>VLOOKUP($C599,'2022-23 School Level AAFTE'!$C:$I,7,FALSE)</f>
        <v>405.77</v>
      </c>
      <c r="G599" s="106">
        <f>IFERROR(IF(E599= "yes",VLOOKUP(C599,Summary!$B:$I,5,0),0),0)</f>
        <v>0</v>
      </c>
      <c r="H599" s="105">
        <f t="shared" si="113"/>
        <v>0</v>
      </c>
      <c r="I599" s="168">
        <f>VLOOKUP($A599,'2023-24 Salary &amp; Benefits'!$A:$I,3,FALSE)</f>
        <v>1.06</v>
      </c>
      <c r="J599" s="168">
        <f>VLOOKUP($A599,'2023-24 Salary &amp; Benefits'!$A:$I,4,FALSE)</f>
        <v>1.1000000000000001</v>
      </c>
      <c r="K599" s="155">
        <f t="shared" si="116"/>
        <v>0</v>
      </c>
      <c r="L599" s="154">
        <f t="shared" si="117"/>
        <v>0</v>
      </c>
      <c r="M599" s="156">
        <f>'2023-24 Salary &amp; Benefits'!$E$6</f>
        <v>72728</v>
      </c>
      <c r="N599" s="156">
        <f>'2023-24 Salary &amp; Benefits'!$F$6</f>
        <v>75419</v>
      </c>
      <c r="O599" s="9">
        <f t="shared" si="118"/>
        <v>0</v>
      </c>
      <c r="P599" s="9">
        <f t="shared" si="119"/>
        <v>0</v>
      </c>
      <c r="Q599" s="9">
        <f>'2023-24 Salary &amp; Benefits'!G$6</f>
        <v>13464</v>
      </c>
      <c r="R599" s="157">
        <f>'2023-24 Salary &amp; Benefits'!H$6</f>
        <v>0.1797</v>
      </c>
      <c r="S599" s="157">
        <f>'2023-24 Salary &amp; Benefits'!I$6</f>
        <v>0.17330000000000001</v>
      </c>
      <c r="T599" s="9">
        <f t="shared" si="120"/>
        <v>0</v>
      </c>
      <c r="U599" s="9">
        <f t="shared" si="121"/>
        <v>0</v>
      </c>
      <c r="V599" s="9">
        <f t="shared" si="122"/>
        <v>0</v>
      </c>
      <c r="W599" s="9">
        <f t="shared" si="115"/>
        <v>0</v>
      </c>
      <c r="X599" s="22">
        <f t="shared" si="114"/>
        <v>0</v>
      </c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</row>
    <row r="600" spans="1:159" s="21" customFormat="1">
      <c r="A600" s="83" t="s">
        <v>2283</v>
      </c>
      <c r="B600" s="95" t="s">
        <v>218</v>
      </c>
      <c r="C600" s="96">
        <v>3994</v>
      </c>
      <c r="D600" s="95" t="s">
        <v>234</v>
      </c>
      <c r="E600" s="116" t="str">
        <f>VLOOKUP($C600,'2022-23 School Level AAFTE'!$C:$X,8,FALSE)</f>
        <v>Yes</v>
      </c>
      <c r="F600" s="103">
        <f>VLOOKUP($C600,'2022-23 School Level AAFTE'!$C:$I,7,FALSE)</f>
        <v>454.71</v>
      </c>
      <c r="G600" s="106">
        <f>IFERROR(IF(E600= "yes",VLOOKUP(C600,Summary!$B:$I,5,0),0),0)</f>
        <v>0</v>
      </c>
      <c r="H600" s="105">
        <f t="shared" si="113"/>
        <v>454.71</v>
      </c>
      <c r="I600" s="168">
        <f>VLOOKUP($A600,'2023-24 Salary &amp; Benefits'!$A:$I,3,FALSE)</f>
        <v>1.06</v>
      </c>
      <c r="J600" s="168">
        <f>VLOOKUP($A600,'2023-24 Salary &amp; Benefits'!$A:$I,4,FALSE)</f>
        <v>1.1000000000000001</v>
      </c>
      <c r="K600" s="155">
        <f t="shared" si="116"/>
        <v>454.71</v>
      </c>
      <c r="L600" s="154">
        <f t="shared" si="117"/>
        <v>1.3340000000000001</v>
      </c>
      <c r="M600" s="156">
        <f>'2023-24 Salary &amp; Benefits'!$E$6</f>
        <v>72728</v>
      </c>
      <c r="N600" s="156">
        <f>'2023-24 Salary &amp; Benefits'!$F$6</f>
        <v>75419</v>
      </c>
      <c r="O600" s="9">
        <f t="shared" si="118"/>
        <v>102840.3</v>
      </c>
      <c r="P600" s="9">
        <f t="shared" si="119"/>
        <v>7829.5399999999936</v>
      </c>
      <c r="Q600" s="9">
        <f>'2023-24 Salary &amp; Benefits'!G$6</f>
        <v>13464</v>
      </c>
      <c r="R600" s="157">
        <f>'2023-24 Salary &amp; Benefits'!H$6</f>
        <v>0.1797</v>
      </c>
      <c r="S600" s="157">
        <f>'2023-24 Salary &amp; Benefits'!I$6</f>
        <v>0.17330000000000001</v>
      </c>
      <c r="T600" s="9">
        <f t="shared" si="120"/>
        <v>37798.239999999998</v>
      </c>
      <c r="U600" s="9">
        <f t="shared" si="121"/>
        <v>1844.5</v>
      </c>
      <c r="V600" s="9">
        <f t="shared" si="122"/>
        <v>319.64999999999998</v>
      </c>
      <c r="W600" s="9">
        <f t="shared" si="115"/>
        <v>2164.15</v>
      </c>
      <c r="X600" s="22">
        <f t="shared" si="114"/>
        <v>150632.23000000001</v>
      </c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</row>
    <row r="601" spans="1:159" s="21" customFormat="1">
      <c r="A601" s="83" t="s">
        <v>2283</v>
      </c>
      <c r="B601" s="95" t="s">
        <v>218</v>
      </c>
      <c r="C601" s="96">
        <v>4042</v>
      </c>
      <c r="D601" s="95" t="s">
        <v>34</v>
      </c>
      <c r="E601" s="116" t="str">
        <f>VLOOKUP($C601,'2022-23 School Level AAFTE'!$C:$X,8,FALSE)</f>
        <v>Yes</v>
      </c>
      <c r="F601" s="103">
        <f>VLOOKUP($C601,'2022-23 School Level AAFTE'!$C:$I,7,FALSE)</f>
        <v>358.07</v>
      </c>
      <c r="G601" s="106">
        <f>IFERROR(IF(E601= "yes",VLOOKUP(C601,Summary!$B:$I,5,0),0),0)</f>
        <v>0</v>
      </c>
      <c r="H601" s="105">
        <f t="shared" si="113"/>
        <v>358.07</v>
      </c>
      <c r="I601" s="168">
        <f>VLOOKUP($A601,'2023-24 Salary &amp; Benefits'!$A:$I,3,FALSE)</f>
        <v>1.06</v>
      </c>
      <c r="J601" s="168">
        <f>VLOOKUP($A601,'2023-24 Salary &amp; Benefits'!$A:$I,4,FALSE)</f>
        <v>1.1000000000000001</v>
      </c>
      <c r="K601" s="155">
        <f t="shared" si="116"/>
        <v>358.07</v>
      </c>
      <c r="L601" s="154">
        <f t="shared" si="117"/>
        <v>1.05</v>
      </c>
      <c r="M601" s="156">
        <f>'2023-24 Salary &amp; Benefits'!$E$6</f>
        <v>72728</v>
      </c>
      <c r="N601" s="156">
        <f>'2023-24 Salary &amp; Benefits'!$F$6</f>
        <v>75419</v>
      </c>
      <c r="O601" s="9">
        <f t="shared" si="118"/>
        <v>80946.259999999995</v>
      </c>
      <c r="P601" s="9">
        <f t="shared" si="119"/>
        <v>6162.6900000000023</v>
      </c>
      <c r="Q601" s="9">
        <f>'2023-24 Salary &amp; Benefits'!G$6</f>
        <v>13464</v>
      </c>
      <c r="R601" s="157">
        <f>'2023-24 Salary &amp; Benefits'!H$6</f>
        <v>0.1797</v>
      </c>
      <c r="S601" s="157">
        <f>'2023-24 Salary &amp; Benefits'!I$6</f>
        <v>0.17330000000000001</v>
      </c>
      <c r="T601" s="9">
        <f t="shared" si="120"/>
        <v>29751.24</v>
      </c>
      <c r="U601" s="9">
        <f t="shared" si="121"/>
        <v>1451.82</v>
      </c>
      <c r="V601" s="9">
        <f t="shared" si="122"/>
        <v>251.6</v>
      </c>
      <c r="W601" s="9">
        <f t="shared" si="115"/>
        <v>1703.4199999999998</v>
      </c>
      <c r="X601" s="22">
        <f t="shared" si="114"/>
        <v>118563.61</v>
      </c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</row>
    <row r="602" spans="1:159" s="21" customFormat="1">
      <c r="A602" s="83" t="s">
        <v>2283</v>
      </c>
      <c r="B602" s="95" t="s">
        <v>218</v>
      </c>
      <c r="C602" s="96">
        <v>3618</v>
      </c>
      <c r="D602" s="95" t="s">
        <v>227</v>
      </c>
      <c r="E602" s="116" t="str">
        <f>VLOOKUP($C602,'2022-23 School Level AAFTE'!$C:$X,8,FALSE)</f>
        <v>Yes</v>
      </c>
      <c r="F602" s="103">
        <f>VLOOKUP($C602,'2022-23 School Level AAFTE'!$C:$I,7,FALSE)</f>
        <v>530.42999999999995</v>
      </c>
      <c r="G602" s="106">
        <f>IFERROR(IF(E602= "yes",VLOOKUP(C602,Summary!$B:$I,5,0),0),0)</f>
        <v>0</v>
      </c>
      <c r="H602" s="105">
        <f t="shared" si="113"/>
        <v>530.42999999999995</v>
      </c>
      <c r="I602" s="168">
        <f>VLOOKUP($A602,'2023-24 Salary &amp; Benefits'!$A:$I,3,FALSE)</f>
        <v>1.06</v>
      </c>
      <c r="J602" s="168">
        <f>VLOOKUP($A602,'2023-24 Salary &amp; Benefits'!$A:$I,4,FALSE)</f>
        <v>1.1000000000000001</v>
      </c>
      <c r="K602" s="155">
        <f t="shared" si="116"/>
        <v>530.42999999999995</v>
      </c>
      <c r="L602" s="154">
        <f t="shared" si="117"/>
        <v>1.556</v>
      </c>
      <c r="M602" s="156">
        <f>'2023-24 Salary &amp; Benefits'!$E$6</f>
        <v>72728</v>
      </c>
      <c r="N602" s="156">
        <f>'2023-24 Salary &amp; Benefits'!$F$6</f>
        <v>75419</v>
      </c>
      <c r="O602" s="9">
        <f t="shared" si="118"/>
        <v>119954.65</v>
      </c>
      <c r="P602" s="9">
        <f t="shared" si="119"/>
        <v>9132.5100000000093</v>
      </c>
      <c r="Q602" s="9">
        <f>'2023-24 Salary &amp; Benefits'!G$6</f>
        <v>13464</v>
      </c>
      <c r="R602" s="157">
        <f>'2023-24 Salary &amp; Benefits'!H$6</f>
        <v>0.1797</v>
      </c>
      <c r="S602" s="157">
        <f>'2023-24 Salary &amp; Benefits'!I$6</f>
        <v>0.17330000000000001</v>
      </c>
      <c r="T602" s="9">
        <f t="shared" si="120"/>
        <v>44088.5</v>
      </c>
      <c r="U602" s="9">
        <f t="shared" si="121"/>
        <v>2151.4499999999998</v>
      </c>
      <c r="V602" s="9">
        <f t="shared" si="122"/>
        <v>372.85</v>
      </c>
      <c r="W602" s="9">
        <f t="shared" si="115"/>
        <v>2524.2999999999997</v>
      </c>
      <c r="X602" s="22">
        <f t="shared" si="114"/>
        <v>175699.96</v>
      </c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</row>
    <row r="603" spans="1:159" s="21" customFormat="1">
      <c r="A603" s="83" t="s">
        <v>2283</v>
      </c>
      <c r="B603" s="95" t="s">
        <v>218</v>
      </c>
      <c r="C603" s="96">
        <v>2829</v>
      </c>
      <c r="D603" s="95" t="s">
        <v>222</v>
      </c>
      <c r="E603" s="116" t="str">
        <f>VLOOKUP($C603,'2022-23 School Level AAFTE'!$C:$X,8,FALSE)</f>
        <v>Yes</v>
      </c>
      <c r="F603" s="103">
        <f>VLOOKUP($C603,'2022-23 School Level AAFTE'!$C:$I,7,FALSE)</f>
        <v>285.77</v>
      </c>
      <c r="G603" s="106">
        <f>IFERROR(IF(E603= "yes",VLOOKUP(C603,Summary!$B:$I,5,0),0),0)</f>
        <v>0</v>
      </c>
      <c r="H603" s="104">
        <f t="shared" si="113"/>
        <v>285.77</v>
      </c>
      <c r="I603" s="168">
        <f>VLOOKUP($A603,'2023-24 Salary &amp; Benefits'!$A:$I,3,FALSE)</f>
        <v>1.06</v>
      </c>
      <c r="J603" s="168">
        <f>VLOOKUP($A603,'2023-24 Salary &amp; Benefits'!$A:$I,4,FALSE)</f>
        <v>1.1000000000000001</v>
      </c>
      <c r="K603" s="155">
        <f t="shared" si="116"/>
        <v>285.77</v>
      </c>
      <c r="L603" s="154">
        <f t="shared" si="117"/>
        <v>0.83799999999999997</v>
      </c>
      <c r="M603" s="156">
        <f>'2023-24 Salary &amp; Benefits'!$E$6</f>
        <v>72728</v>
      </c>
      <c r="N603" s="156">
        <f>'2023-24 Salary &amp; Benefits'!$F$6</f>
        <v>75419</v>
      </c>
      <c r="O603" s="9">
        <f t="shared" si="118"/>
        <v>64602.83</v>
      </c>
      <c r="P603" s="9">
        <f t="shared" si="119"/>
        <v>4918.3999999999942</v>
      </c>
      <c r="Q603" s="9">
        <f>'2023-24 Salary &amp; Benefits'!G$6</f>
        <v>13464</v>
      </c>
      <c r="R603" s="157">
        <f>'2023-24 Salary &amp; Benefits'!H$6</f>
        <v>0.1797</v>
      </c>
      <c r="S603" s="157">
        <f>'2023-24 Salary &amp; Benefits'!I$6</f>
        <v>0.17330000000000001</v>
      </c>
      <c r="T603" s="9">
        <f t="shared" si="120"/>
        <v>23744.32</v>
      </c>
      <c r="U603" s="9">
        <f t="shared" si="121"/>
        <v>1158.69</v>
      </c>
      <c r="V603" s="9">
        <f t="shared" si="122"/>
        <v>200.8</v>
      </c>
      <c r="W603" s="9">
        <f t="shared" si="115"/>
        <v>1359.49</v>
      </c>
      <c r="X603" s="22">
        <f t="shared" si="114"/>
        <v>94625.04</v>
      </c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</row>
    <row r="604" spans="1:159" s="21" customFormat="1">
      <c r="A604" s="83" t="s">
        <v>2283</v>
      </c>
      <c r="B604" s="95" t="s">
        <v>218</v>
      </c>
      <c r="C604" s="96">
        <v>4162</v>
      </c>
      <c r="D604" s="95" t="s">
        <v>237</v>
      </c>
      <c r="E604" s="116" t="str">
        <f>VLOOKUP($C604,'2022-23 School Level AAFTE'!$C:$X,8,FALSE)</f>
        <v>No</v>
      </c>
      <c r="F604" s="103">
        <f>VLOOKUP($C604,'2022-23 School Level AAFTE'!$C:$I,7,FALSE)</f>
        <v>1545.24</v>
      </c>
      <c r="G604" s="106">
        <f>IFERROR(IF(E604= "yes",VLOOKUP(C604,Summary!$B:$I,5,0),0),0)</f>
        <v>0</v>
      </c>
      <c r="H604" s="105">
        <f t="shared" si="113"/>
        <v>0</v>
      </c>
      <c r="I604" s="168">
        <f>VLOOKUP($A604,'2023-24 Salary &amp; Benefits'!$A:$I,3,FALSE)</f>
        <v>1.06</v>
      </c>
      <c r="J604" s="168">
        <f>VLOOKUP($A604,'2023-24 Salary &amp; Benefits'!$A:$I,4,FALSE)</f>
        <v>1.1000000000000001</v>
      </c>
      <c r="K604" s="155">
        <f t="shared" si="116"/>
        <v>0</v>
      </c>
      <c r="L604" s="154">
        <f t="shared" si="117"/>
        <v>0</v>
      </c>
      <c r="M604" s="156">
        <f>'2023-24 Salary &amp; Benefits'!$E$6</f>
        <v>72728</v>
      </c>
      <c r="N604" s="156">
        <f>'2023-24 Salary &amp; Benefits'!$F$6</f>
        <v>75419</v>
      </c>
      <c r="O604" s="9">
        <f t="shared" si="118"/>
        <v>0</v>
      </c>
      <c r="P604" s="9">
        <f t="shared" si="119"/>
        <v>0</v>
      </c>
      <c r="Q604" s="9">
        <f>'2023-24 Salary &amp; Benefits'!G$6</f>
        <v>13464</v>
      </c>
      <c r="R604" s="157">
        <f>'2023-24 Salary &amp; Benefits'!H$6</f>
        <v>0.1797</v>
      </c>
      <c r="S604" s="157">
        <f>'2023-24 Salary &amp; Benefits'!I$6</f>
        <v>0.17330000000000001</v>
      </c>
      <c r="T604" s="9">
        <f t="shared" si="120"/>
        <v>0</v>
      </c>
      <c r="U604" s="9">
        <f t="shared" si="121"/>
        <v>0</v>
      </c>
      <c r="V604" s="9">
        <f t="shared" si="122"/>
        <v>0</v>
      </c>
      <c r="W604" s="9">
        <f t="shared" si="115"/>
        <v>0</v>
      </c>
      <c r="X604" s="22">
        <f t="shared" si="114"/>
        <v>0</v>
      </c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</row>
    <row r="605" spans="1:159" s="21" customFormat="1">
      <c r="A605" s="83" t="s">
        <v>2283</v>
      </c>
      <c r="B605" s="95" t="s">
        <v>218</v>
      </c>
      <c r="C605" s="96">
        <v>5435</v>
      </c>
      <c r="D605" s="95" t="s">
        <v>252</v>
      </c>
      <c r="E605" s="116" t="str">
        <f>VLOOKUP($C605,'2022-23 School Level AAFTE'!$C:$X,8,FALSE)</f>
        <v>Yes</v>
      </c>
      <c r="F605" s="103">
        <f>VLOOKUP($C605,'2022-23 School Level AAFTE'!$C:$I,7,FALSE)</f>
        <v>100.29</v>
      </c>
      <c r="G605" s="106">
        <f>IFERROR(IF(E605= "yes",VLOOKUP(C605,Summary!$B:$I,5,0),0),0)</f>
        <v>0</v>
      </c>
      <c r="H605" s="105">
        <f t="shared" si="113"/>
        <v>100.29</v>
      </c>
      <c r="I605" s="168">
        <f>VLOOKUP($A605,'2023-24 Salary &amp; Benefits'!$A:$I,3,FALSE)</f>
        <v>1.06</v>
      </c>
      <c r="J605" s="168">
        <f>VLOOKUP($A605,'2023-24 Salary &amp; Benefits'!$A:$I,4,FALSE)</f>
        <v>1.1000000000000001</v>
      </c>
      <c r="K605" s="155">
        <f t="shared" si="116"/>
        <v>100.29</v>
      </c>
      <c r="L605" s="154">
        <f t="shared" si="117"/>
        <v>0.29399999999999998</v>
      </c>
      <c r="M605" s="156">
        <f>'2023-24 Salary &amp; Benefits'!$E$6</f>
        <v>72728</v>
      </c>
      <c r="N605" s="156">
        <f>'2023-24 Salary &amp; Benefits'!$F$6</f>
        <v>75419</v>
      </c>
      <c r="O605" s="9">
        <f t="shared" si="118"/>
        <v>22664.95</v>
      </c>
      <c r="P605" s="9">
        <f t="shared" si="119"/>
        <v>1725.5499999999993</v>
      </c>
      <c r="Q605" s="9">
        <f>'2023-24 Salary &amp; Benefits'!G$6</f>
        <v>13464</v>
      </c>
      <c r="R605" s="157">
        <f>'2023-24 Salary &amp; Benefits'!H$6</f>
        <v>0.1797</v>
      </c>
      <c r="S605" s="157">
        <f>'2023-24 Salary &amp; Benefits'!I$6</f>
        <v>0.17330000000000001</v>
      </c>
      <c r="T605" s="9">
        <f t="shared" si="120"/>
        <v>8330.35</v>
      </c>
      <c r="U605" s="9">
        <f t="shared" si="121"/>
        <v>406.51</v>
      </c>
      <c r="V605" s="9">
        <f t="shared" si="122"/>
        <v>70.45</v>
      </c>
      <c r="W605" s="9">
        <f t="shared" si="115"/>
        <v>476.96</v>
      </c>
      <c r="X605" s="22">
        <f t="shared" si="114"/>
        <v>33197.810000000005</v>
      </c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</row>
    <row r="606" spans="1:159" s="21" customFormat="1">
      <c r="A606" s="83" t="s">
        <v>2283</v>
      </c>
      <c r="B606" s="95" t="s">
        <v>218</v>
      </c>
      <c r="C606" s="96">
        <v>2912</v>
      </c>
      <c r="D606" s="95" t="s">
        <v>223</v>
      </c>
      <c r="E606" s="116" t="str">
        <f>VLOOKUP($C606,'2022-23 School Level AAFTE'!$C:$X,8,FALSE)</f>
        <v>Yes</v>
      </c>
      <c r="F606" s="103">
        <f>VLOOKUP($C606,'2022-23 School Level AAFTE'!$C:$I,7,FALSE)</f>
        <v>412.47</v>
      </c>
      <c r="G606" s="106">
        <f>IFERROR(IF(E606= "yes",VLOOKUP(C606,Summary!$B:$I,5,0),0),0)</f>
        <v>0</v>
      </c>
      <c r="H606" s="104">
        <f t="shared" si="113"/>
        <v>412.47</v>
      </c>
      <c r="I606" s="168">
        <f>VLOOKUP($A606,'2023-24 Salary &amp; Benefits'!$A:$I,3,FALSE)</f>
        <v>1.06</v>
      </c>
      <c r="J606" s="168">
        <f>VLOOKUP($A606,'2023-24 Salary &amp; Benefits'!$A:$I,4,FALSE)</f>
        <v>1.1000000000000001</v>
      </c>
      <c r="K606" s="155">
        <f t="shared" si="116"/>
        <v>412.47</v>
      </c>
      <c r="L606" s="154">
        <f t="shared" si="117"/>
        <v>1.21</v>
      </c>
      <c r="M606" s="156">
        <f>'2023-24 Salary &amp; Benefits'!$E$6</f>
        <v>72728</v>
      </c>
      <c r="N606" s="156">
        <f>'2023-24 Salary &amp; Benefits'!$F$6</f>
        <v>75419</v>
      </c>
      <c r="O606" s="9">
        <f t="shared" si="118"/>
        <v>93280.93</v>
      </c>
      <c r="P606" s="9">
        <f t="shared" si="119"/>
        <v>7101.7600000000093</v>
      </c>
      <c r="Q606" s="9">
        <f>'2023-24 Salary &amp; Benefits'!G$6</f>
        <v>13464</v>
      </c>
      <c r="R606" s="157">
        <f>'2023-24 Salary &amp; Benefits'!H$6</f>
        <v>0.1797</v>
      </c>
      <c r="S606" s="157">
        <f>'2023-24 Salary &amp; Benefits'!I$6</f>
        <v>0.17330000000000001</v>
      </c>
      <c r="T606" s="9">
        <f t="shared" si="120"/>
        <v>34284.76</v>
      </c>
      <c r="U606" s="9">
        <f t="shared" si="121"/>
        <v>1673.04</v>
      </c>
      <c r="V606" s="9">
        <f t="shared" si="122"/>
        <v>289.94</v>
      </c>
      <c r="W606" s="9">
        <f t="shared" si="115"/>
        <v>1962.98</v>
      </c>
      <c r="X606" s="22">
        <f t="shared" si="114"/>
        <v>136630.43000000002</v>
      </c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</row>
    <row r="607" spans="1:159" s="21" customFormat="1">
      <c r="A607" s="83" t="s">
        <v>2283</v>
      </c>
      <c r="B607" s="95" t="s">
        <v>218</v>
      </c>
      <c r="C607" s="96">
        <v>4209</v>
      </c>
      <c r="D607" s="95" t="s">
        <v>239</v>
      </c>
      <c r="E607" s="116" t="str">
        <f>VLOOKUP($C607,'2022-23 School Level AAFTE'!$C:$X,8,FALSE)</f>
        <v>No</v>
      </c>
      <c r="F607" s="103">
        <f>VLOOKUP($C607,'2022-23 School Level AAFTE'!$C:$I,7,FALSE)</f>
        <v>867.07</v>
      </c>
      <c r="G607" s="106">
        <f>IFERROR(IF(E607= "yes",VLOOKUP(C607,Summary!$B:$I,5,0),0),0)</f>
        <v>0</v>
      </c>
      <c r="H607" s="105">
        <f t="shared" si="113"/>
        <v>0</v>
      </c>
      <c r="I607" s="168">
        <f>VLOOKUP($A607,'2023-24 Salary &amp; Benefits'!$A:$I,3,FALSE)</f>
        <v>1.06</v>
      </c>
      <c r="J607" s="168">
        <f>VLOOKUP($A607,'2023-24 Salary &amp; Benefits'!$A:$I,4,FALSE)</f>
        <v>1.1000000000000001</v>
      </c>
      <c r="K607" s="155">
        <f t="shared" si="116"/>
        <v>0</v>
      </c>
      <c r="L607" s="154">
        <f t="shared" si="117"/>
        <v>0</v>
      </c>
      <c r="M607" s="156">
        <f>'2023-24 Salary &amp; Benefits'!$E$6</f>
        <v>72728</v>
      </c>
      <c r="N607" s="156">
        <f>'2023-24 Salary &amp; Benefits'!$F$6</f>
        <v>75419</v>
      </c>
      <c r="O607" s="9">
        <f t="shared" si="118"/>
        <v>0</v>
      </c>
      <c r="P607" s="9">
        <f t="shared" si="119"/>
        <v>0</v>
      </c>
      <c r="Q607" s="9">
        <f>'2023-24 Salary &amp; Benefits'!G$6</f>
        <v>13464</v>
      </c>
      <c r="R607" s="157">
        <f>'2023-24 Salary &amp; Benefits'!H$6</f>
        <v>0.1797</v>
      </c>
      <c r="S607" s="157">
        <f>'2023-24 Salary &amp; Benefits'!I$6</f>
        <v>0.17330000000000001</v>
      </c>
      <c r="T607" s="9">
        <f t="shared" si="120"/>
        <v>0</v>
      </c>
      <c r="U607" s="9">
        <f t="shared" si="121"/>
        <v>0</v>
      </c>
      <c r="V607" s="9">
        <f t="shared" si="122"/>
        <v>0</v>
      </c>
      <c r="W607" s="9">
        <f t="shared" si="115"/>
        <v>0</v>
      </c>
      <c r="X607" s="22">
        <f t="shared" si="114"/>
        <v>0</v>
      </c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</row>
    <row r="608" spans="1:159" s="21" customFormat="1">
      <c r="A608" s="83" t="s">
        <v>2283</v>
      </c>
      <c r="B608" s="95" t="s">
        <v>218</v>
      </c>
      <c r="C608" s="96">
        <v>4445</v>
      </c>
      <c r="D608" s="95" t="s">
        <v>242</v>
      </c>
      <c r="E608" s="116" t="str">
        <f>VLOOKUP($C608,'2022-23 School Level AAFTE'!$C:$X,8,FALSE)</f>
        <v>Yes</v>
      </c>
      <c r="F608" s="103">
        <f>VLOOKUP($C608,'2022-23 School Level AAFTE'!$C:$I,7,FALSE)</f>
        <v>549.41999999999996</v>
      </c>
      <c r="G608" s="106">
        <f>IFERROR(IF(E608= "yes",VLOOKUP(C608,Summary!$B:$I,5,0),0),0)</f>
        <v>0</v>
      </c>
      <c r="H608" s="105">
        <f t="shared" si="113"/>
        <v>549.41999999999996</v>
      </c>
      <c r="I608" s="168">
        <f>VLOOKUP($A608,'2023-24 Salary &amp; Benefits'!$A:$I,3,FALSE)</f>
        <v>1.06</v>
      </c>
      <c r="J608" s="168">
        <f>VLOOKUP($A608,'2023-24 Salary &amp; Benefits'!$A:$I,4,FALSE)</f>
        <v>1.1000000000000001</v>
      </c>
      <c r="K608" s="155">
        <f t="shared" si="116"/>
        <v>549.41999999999996</v>
      </c>
      <c r="L608" s="154">
        <f t="shared" si="117"/>
        <v>1.6120000000000001</v>
      </c>
      <c r="M608" s="156">
        <f>'2023-24 Salary &amp; Benefits'!$E$6</f>
        <v>72728</v>
      </c>
      <c r="N608" s="156">
        <f>'2023-24 Salary &amp; Benefits'!$F$6</f>
        <v>75419</v>
      </c>
      <c r="O608" s="9">
        <f t="shared" si="118"/>
        <v>124271.79</v>
      </c>
      <c r="P608" s="9">
        <f t="shared" si="119"/>
        <v>9461.1800000000076</v>
      </c>
      <c r="Q608" s="9">
        <f>'2023-24 Salary &amp; Benefits'!G$6</f>
        <v>13464</v>
      </c>
      <c r="R608" s="157">
        <f>'2023-24 Salary &amp; Benefits'!H$6</f>
        <v>0.1797</v>
      </c>
      <c r="S608" s="157">
        <f>'2023-24 Salary &amp; Benefits'!I$6</f>
        <v>0.17330000000000001</v>
      </c>
      <c r="T608" s="9">
        <f t="shared" si="120"/>
        <v>45675.23</v>
      </c>
      <c r="U608" s="9">
        <f t="shared" si="121"/>
        <v>2228.88</v>
      </c>
      <c r="V608" s="9">
        <f t="shared" si="122"/>
        <v>386.26</v>
      </c>
      <c r="W608" s="9">
        <f t="shared" si="115"/>
        <v>2615.1400000000003</v>
      </c>
      <c r="X608" s="22">
        <f t="shared" si="114"/>
        <v>182023.34000000003</v>
      </c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</row>
    <row r="609" spans="1:159" s="21" customFormat="1">
      <c r="A609" s="83" t="s">
        <v>2283</v>
      </c>
      <c r="B609" s="95" t="s">
        <v>218</v>
      </c>
      <c r="C609" s="96">
        <v>3995</v>
      </c>
      <c r="D609" s="95" t="s">
        <v>235</v>
      </c>
      <c r="E609" s="116" t="str">
        <f>VLOOKUP($C609,'2022-23 School Level AAFTE'!$C:$X,8,FALSE)</f>
        <v>No</v>
      </c>
      <c r="F609" s="103">
        <f>VLOOKUP($C609,'2022-23 School Level AAFTE'!$C:$I,7,FALSE)</f>
        <v>321.66000000000003</v>
      </c>
      <c r="G609" s="106">
        <f>IFERROR(IF(E609= "yes",VLOOKUP(C609,Summary!$B:$I,5,0),0),0)</f>
        <v>0</v>
      </c>
      <c r="H609" s="105">
        <f t="shared" si="113"/>
        <v>0</v>
      </c>
      <c r="I609" s="168">
        <f>VLOOKUP($A609,'2023-24 Salary &amp; Benefits'!$A:$I,3,FALSE)</f>
        <v>1.06</v>
      </c>
      <c r="J609" s="168">
        <f>VLOOKUP($A609,'2023-24 Salary &amp; Benefits'!$A:$I,4,FALSE)</f>
        <v>1.1000000000000001</v>
      </c>
      <c r="K609" s="155">
        <f t="shared" si="116"/>
        <v>0</v>
      </c>
      <c r="L609" s="154">
        <f t="shared" si="117"/>
        <v>0</v>
      </c>
      <c r="M609" s="156">
        <f>'2023-24 Salary &amp; Benefits'!$E$6</f>
        <v>72728</v>
      </c>
      <c r="N609" s="156">
        <f>'2023-24 Salary &amp; Benefits'!$F$6</f>
        <v>75419</v>
      </c>
      <c r="O609" s="9">
        <f t="shared" si="118"/>
        <v>0</v>
      </c>
      <c r="P609" s="9">
        <f t="shared" si="119"/>
        <v>0</v>
      </c>
      <c r="Q609" s="9">
        <f>'2023-24 Salary &amp; Benefits'!G$6</f>
        <v>13464</v>
      </c>
      <c r="R609" s="157">
        <f>'2023-24 Salary &amp; Benefits'!H$6</f>
        <v>0.1797</v>
      </c>
      <c r="S609" s="157">
        <f>'2023-24 Salary &amp; Benefits'!I$6</f>
        <v>0.17330000000000001</v>
      </c>
      <c r="T609" s="9">
        <f t="shared" si="120"/>
        <v>0</v>
      </c>
      <c r="U609" s="9">
        <f t="shared" si="121"/>
        <v>0</v>
      </c>
      <c r="V609" s="9">
        <f t="shared" si="122"/>
        <v>0</v>
      </c>
      <c r="W609" s="9">
        <f t="shared" si="115"/>
        <v>0</v>
      </c>
      <c r="X609" s="22">
        <f t="shared" si="114"/>
        <v>0</v>
      </c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</row>
    <row r="610" spans="1:159" s="21" customFormat="1">
      <c r="A610" s="83" t="s">
        <v>2283</v>
      </c>
      <c r="B610" s="95" t="s">
        <v>218</v>
      </c>
      <c r="C610" s="96">
        <v>4561</v>
      </c>
      <c r="D610" s="95" t="s">
        <v>247</v>
      </c>
      <c r="E610" s="116" t="str">
        <f>VLOOKUP($C610,'2022-23 School Level AAFTE'!$C:$X,8,FALSE)</f>
        <v>No</v>
      </c>
      <c r="F610" s="103">
        <f>VLOOKUP($C610,'2022-23 School Level AAFTE'!$C:$I,7,FALSE)</f>
        <v>868.63</v>
      </c>
      <c r="G610" s="106">
        <f>IFERROR(IF(E610= "yes",VLOOKUP(C610,Summary!$B:$I,5,0),0),0)</f>
        <v>0</v>
      </c>
      <c r="H610" s="105">
        <f t="shared" si="113"/>
        <v>0</v>
      </c>
      <c r="I610" s="168">
        <f>VLOOKUP($A610,'2023-24 Salary &amp; Benefits'!$A:$I,3,FALSE)</f>
        <v>1.06</v>
      </c>
      <c r="J610" s="168">
        <f>VLOOKUP($A610,'2023-24 Salary &amp; Benefits'!$A:$I,4,FALSE)</f>
        <v>1.1000000000000001</v>
      </c>
      <c r="K610" s="155">
        <f t="shared" si="116"/>
        <v>0</v>
      </c>
      <c r="L610" s="154">
        <f t="shared" si="117"/>
        <v>0</v>
      </c>
      <c r="M610" s="156">
        <f>'2023-24 Salary &amp; Benefits'!$E$6</f>
        <v>72728</v>
      </c>
      <c r="N610" s="156">
        <f>'2023-24 Salary &amp; Benefits'!$F$6</f>
        <v>75419</v>
      </c>
      <c r="O610" s="9">
        <f t="shared" si="118"/>
        <v>0</v>
      </c>
      <c r="P610" s="9">
        <f t="shared" si="119"/>
        <v>0</v>
      </c>
      <c r="Q610" s="9">
        <f>'2023-24 Salary &amp; Benefits'!G$6</f>
        <v>13464</v>
      </c>
      <c r="R610" s="157">
        <f>'2023-24 Salary &amp; Benefits'!H$6</f>
        <v>0.1797</v>
      </c>
      <c r="S610" s="157">
        <f>'2023-24 Salary &amp; Benefits'!I$6</f>
        <v>0.17330000000000001</v>
      </c>
      <c r="T610" s="9">
        <f t="shared" si="120"/>
        <v>0</v>
      </c>
      <c r="U610" s="9">
        <f t="shared" si="121"/>
        <v>0</v>
      </c>
      <c r="V610" s="9">
        <f t="shared" si="122"/>
        <v>0</v>
      </c>
      <c r="W610" s="9">
        <f t="shared" si="115"/>
        <v>0</v>
      </c>
      <c r="X610" s="22">
        <f t="shared" si="114"/>
        <v>0</v>
      </c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</row>
    <row r="611" spans="1:159" s="21" customFormat="1">
      <c r="A611" s="83" t="s">
        <v>2283</v>
      </c>
      <c r="B611" s="95" t="s">
        <v>218</v>
      </c>
      <c r="C611" s="96">
        <v>3149</v>
      </c>
      <c r="D611" s="95" t="s">
        <v>225</v>
      </c>
      <c r="E611" s="116" t="str">
        <f>VLOOKUP($C611,'2022-23 School Level AAFTE'!$C:$X,8,FALSE)</f>
        <v>Yes</v>
      </c>
      <c r="F611" s="103">
        <f>VLOOKUP($C611,'2022-23 School Level AAFTE'!$C:$I,7,FALSE)</f>
        <v>473.06</v>
      </c>
      <c r="G611" s="106">
        <f>IFERROR(IF(E611= "yes",VLOOKUP(C611,Summary!$B:$I,5,0),0),0)</f>
        <v>0</v>
      </c>
      <c r="H611" s="105">
        <f t="shared" si="113"/>
        <v>473.06</v>
      </c>
      <c r="I611" s="168">
        <f>VLOOKUP($A611,'2023-24 Salary &amp; Benefits'!$A:$I,3,FALSE)</f>
        <v>1.06</v>
      </c>
      <c r="J611" s="168">
        <f>VLOOKUP($A611,'2023-24 Salary &amp; Benefits'!$A:$I,4,FALSE)</f>
        <v>1.1000000000000001</v>
      </c>
      <c r="K611" s="155">
        <f t="shared" si="116"/>
        <v>473.06</v>
      </c>
      <c r="L611" s="154">
        <f t="shared" si="117"/>
        <v>1.3879999999999999</v>
      </c>
      <c r="M611" s="156">
        <f>'2023-24 Salary &amp; Benefits'!$E$6</f>
        <v>72728</v>
      </c>
      <c r="N611" s="156">
        <f>'2023-24 Salary &amp; Benefits'!$F$6</f>
        <v>75419</v>
      </c>
      <c r="O611" s="9">
        <f t="shared" si="118"/>
        <v>107003.25</v>
      </c>
      <c r="P611" s="9">
        <f t="shared" si="119"/>
        <v>8146.4799999999959</v>
      </c>
      <c r="Q611" s="9">
        <f>'2023-24 Salary &amp; Benefits'!G$6</f>
        <v>13464</v>
      </c>
      <c r="R611" s="157">
        <f>'2023-24 Salary &amp; Benefits'!H$6</f>
        <v>0.1797</v>
      </c>
      <c r="S611" s="157">
        <f>'2023-24 Salary &amp; Benefits'!I$6</f>
        <v>0.17330000000000001</v>
      </c>
      <c r="T611" s="9">
        <f t="shared" si="120"/>
        <v>39328.300000000003</v>
      </c>
      <c r="U611" s="9">
        <f t="shared" si="121"/>
        <v>1919.16</v>
      </c>
      <c r="V611" s="9">
        <f t="shared" si="122"/>
        <v>332.59</v>
      </c>
      <c r="W611" s="9">
        <f t="shared" si="115"/>
        <v>2251.75</v>
      </c>
      <c r="X611" s="22">
        <f t="shared" si="114"/>
        <v>156729.77999999997</v>
      </c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</row>
    <row r="612" spans="1:159" s="21" customFormat="1">
      <c r="A612" s="83" t="s">
        <v>2283</v>
      </c>
      <c r="B612" s="95" t="s">
        <v>218</v>
      </c>
      <c r="C612" s="96">
        <v>3823</v>
      </c>
      <c r="D612" s="95" t="s">
        <v>231</v>
      </c>
      <c r="E612" s="116" t="str">
        <f>VLOOKUP($C612,'2022-23 School Level AAFTE'!$C:$X,8,FALSE)</f>
        <v>Yes</v>
      </c>
      <c r="F612" s="103">
        <f>VLOOKUP($C612,'2022-23 School Level AAFTE'!$C:$I,7,FALSE)</f>
        <v>425.05</v>
      </c>
      <c r="G612" s="106">
        <f>IFERROR(IF(E612= "yes",VLOOKUP(C612,Summary!$B:$I,5,0),0),0)</f>
        <v>0</v>
      </c>
      <c r="H612" s="105">
        <f t="shared" si="113"/>
        <v>425.05</v>
      </c>
      <c r="I612" s="168">
        <f>VLOOKUP($A612,'2023-24 Salary &amp; Benefits'!$A:$I,3,FALSE)</f>
        <v>1.06</v>
      </c>
      <c r="J612" s="168">
        <f>VLOOKUP($A612,'2023-24 Salary &amp; Benefits'!$A:$I,4,FALSE)</f>
        <v>1.1000000000000001</v>
      </c>
      <c r="K612" s="155">
        <f t="shared" si="116"/>
        <v>425.05</v>
      </c>
      <c r="L612" s="154">
        <f t="shared" si="117"/>
        <v>1.2470000000000001</v>
      </c>
      <c r="M612" s="156">
        <f>'2023-24 Salary &amp; Benefits'!$E$6</f>
        <v>72728</v>
      </c>
      <c r="N612" s="156">
        <f>'2023-24 Salary &amp; Benefits'!$F$6</f>
        <v>75419</v>
      </c>
      <c r="O612" s="9">
        <f t="shared" si="118"/>
        <v>96133.32</v>
      </c>
      <c r="P612" s="9">
        <f t="shared" si="119"/>
        <v>7318.9199999999983</v>
      </c>
      <c r="Q612" s="9">
        <f>'2023-24 Salary &amp; Benefits'!G$6</f>
        <v>13464</v>
      </c>
      <c r="R612" s="157">
        <f>'2023-24 Salary &amp; Benefits'!H$6</f>
        <v>0.1797</v>
      </c>
      <c r="S612" s="157">
        <f>'2023-24 Salary &amp; Benefits'!I$6</f>
        <v>0.17330000000000001</v>
      </c>
      <c r="T612" s="9">
        <f t="shared" si="120"/>
        <v>35333.129999999997</v>
      </c>
      <c r="U612" s="9">
        <f t="shared" si="121"/>
        <v>1724.2</v>
      </c>
      <c r="V612" s="9">
        <f t="shared" si="122"/>
        <v>298.8</v>
      </c>
      <c r="W612" s="9">
        <f t="shared" si="115"/>
        <v>2023</v>
      </c>
      <c r="X612" s="22">
        <f t="shared" si="114"/>
        <v>140808.37</v>
      </c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</row>
    <row r="613" spans="1:159" s="21" customFormat="1">
      <c r="A613" s="83" t="s">
        <v>2283</v>
      </c>
      <c r="B613" s="95" t="s">
        <v>218</v>
      </c>
      <c r="C613" s="96">
        <v>3970</v>
      </c>
      <c r="D613" s="95" t="s">
        <v>232</v>
      </c>
      <c r="E613" s="116" t="str">
        <f>VLOOKUP($C613,'2022-23 School Level AAFTE'!$C:$X,8,FALSE)</f>
        <v>Yes</v>
      </c>
      <c r="F613" s="103">
        <f>VLOOKUP($C613,'2022-23 School Level AAFTE'!$C:$I,7,FALSE)</f>
        <v>449.38</v>
      </c>
      <c r="G613" s="106">
        <f>IFERROR(IF(E613= "yes",VLOOKUP(C613,Summary!$B:$I,5,0),0),0)</f>
        <v>0</v>
      </c>
      <c r="H613" s="105">
        <f t="shared" si="113"/>
        <v>449.38</v>
      </c>
      <c r="I613" s="168">
        <f>VLOOKUP($A613,'2023-24 Salary &amp; Benefits'!$A:$I,3,FALSE)</f>
        <v>1.06</v>
      </c>
      <c r="J613" s="168">
        <f>VLOOKUP($A613,'2023-24 Salary &amp; Benefits'!$A:$I,4,FALSE)</f>
        <v>1.1000000000000001</v>
      </c>
      <c r="K613" s="155">
        <f t="shared" si="116"/>
        <v>449.38</v>
      </c>
      <c r="L613" s="154">
        <f t="shared" si="117"/>
        <v>1.3180000000000001</v>
      </c>
      <c r="M613" s="156">
        <f>'2023-24 Salary &amp; Benefits'!$E$6</f>
        <v>72728</v>
      </c>
      <c r="N613" s="156">
        <f>'2023-24 Salary &amp; Benefits'!$F$6</f>
        <v>75419</v>
      </c>
      <c r="O613" s="9">
        <f t="shared" si="118"/>
        <v>101606.83</v>
      </c>
      <c r="P613" s="9">
        <f t="shared" si="119"/>
        <v>7735.6399999999994</v>
      </c>
      <c r="Q613" s="9">
        <f>'2023-24 Salary &amp; Benefits'!G$6</f>
        <v>13464</v>
      </c>
      <c r="R613" s="157">
        <f>'2023-24 Salary &amp; Benefits'!H$6</f>
        <v>0.1797</v>
      </c>
      <c r="S613" s="157">
        <f>'2023-24 Salary &amp; Benefits'!I$6</f>
        <v>0.17330000000000001</v>
      </c>
      <c r="T613" s="9">
        <f t="shared" si="120"/>
        <v>37344.89</v>
      </c>
      <c r="U613" s="9">
        <f t="shared" si="121"/>
        <v>1822.37</v>
      </c>
      <c r="V613" s="9">
        <f t="shared" si="122"/>
        <v>315.82</v>
      </c>
      <c r="W613" s="9">
        <f t="shared" si="115"/>
        <v>2138.19</v>
      </c>
      <c r="X613" s="22">
        <f t="shared" si="114"/>
        <v>148825.54999999999</v>
      </c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</row>
    <row r="614" spans="1:159" s="21" customFormat="1">
      <c r="A614" s="83" t="s">
        <v>2283</v>
      </c>
      <c r="B614" s="95" t="s">
        <v>218</v>
      </c>
      <c r="C614" s="96">
        <v>5111</v>
      </c>
      <c r="D614" s="95" t="s">
        <v>250</v>
      </c>
      <c r="E614" s="116" t="str">
        <f>VLOOKUP($C614,'2022-23 School Level AAFTE'!$C:$X,8,FALSE)</f>
        <v>No</v>
      </c>
      <c r="F614" s="103">
        <f>VLOOKUP($C614,'2022-23 School Level AAFTE'!$C:$I,7,FALSE)</f>
        <v>1955.32</v>
      </c>
      <c r="G614" s="106">
        <f>IFERROR(IF(E614= "yes",VLOOKUP(C614,Summary!$B:$I,5,0),0),0)</f>
        <v>0</v>
      </c>
      <c r="H614" s="105">
        <f t="shared" si="113"/>
        <v>0</v>
      </c>
      <c r="I614" s="168">
        <f>VLOOKUP($A614,'2023-24 Salary &amp; Benefits'!$A:$I,3,FALSE)</f>
        <v>1.06</v>
      </c>
      <c r="J614" s="168">
        <f>VLOOKUP($A614,'2023-24 Salary &amp; Benefits'!$A:$I,4,FALSE)</f>
        <v>1.1000000000000001</v>
      </c>
      <c r="K614" s="155">
        <f t="shared" si="116"/>
        <v>0</v>
      </c>
      <c r="L614" s="154">
        <f t="shared" si="117"/>
        <v>0</v>
      </c>
      <c r="M614" s="156">
        <f>'2023-24 Salary &amp; Benefits'!$E$6</f>
        <v>72728</v>
      </c>
      <c r="N614" s="156">
        <f>'2023-24 Salary &amp; Benefits'!$F$6</f>
        <v>75419</v>
      </c>
      <c r="O614" s="9">
        <f t="shared" si="118"/>
        <v>0</v>
      </c>
      <c r="P614" s="9">
        <f t="shared" si="119"/>
        <v>0</v>
      </c>
      <c r="Q614" s="9">
        <f>'2023-24 Salary &amp; Benefits'!G$6</f>
        <v>13464</v>
      </c>
      <c r="R614" s="157">
        <f>'2023-24 Salary &amp; Benefits'!H$6</f>
        <v>0.1797</v>
      </c>
      <c r="S614" s="157">
        <f>'2023-24 Salary &amp; Benefits'!I$6</f>
        <v>0.17330000000000001</v>
      </c>
      <c r="T614" s="9">
        <f t="shared" si="120"/>
        <v>0</v>
      </c>
      <c r="U614" s="9">
        <f t="shared" si="121"/>
        <v>0</v>
      </c>
      <c r="V614" s="9">
        <f t="shared" si="122"/>
        <v>0</v>
      </c>
      <c r="W614" s="9">
        <f t="shared" si="115"/>
        <v>0</v>
      </c>
      <c r="X614" s="22">
        <f t="shared" si="114"/>
        <v>0</v>
      </c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</row>
    <row r="615" spans="1:159" s="21" customFormat="1">
      <c r="A615" s="83" t="s">
        <v>2283</v>
      </c>
      <c r="B615" s="95" t="s">
        <v>218</v>
      </c>
      <c r="C615" s="96">
        <v>4051</v>
      </c>
      <c r="D615" s="95" t="s">
        <v>236</v>
      </c>
      <c r="E615" s="116" t="str">
        <f>VLOOKUP($C615,'2022-23 School Level AAFTE'!$C:$X,8,FALSE)</f>
        <v>Yes</v>
      </c>
      <c r="F615" s="103">
        <f>VLOOKUP($C615,'2022-23 School Level AAFTE'!$C:$I,7,FALSE)</f>
        <v>784.92</v>
      </c>
      <c r="G615" s="106">
        <f>IFERROR(IF(E615= "yes",VLOOKUP(C615,Summary!$B:$I,5,0),0),0)</f>
        <v>0</v>
      </c>
      <c r="H615" s="104">
        <f t="shared" si="113"/>
        <v>784.92</v>
      </c>
      <c r="I615" s="168">
        <f>VLOOKUP($A615,'2023-24 Salary &amp; Benefits'!$A:$I,3,FALSE)</f>
        <v>1.06</v>
      </c>
      <c r="J615" s="168">
        <f>VLOOKUP($A615,'2023-24 Salary &amp; Benefits'!$A:$I,4,FALSE)</f>
        <v>1.1000000000000001</v>
      </c>
      <c r="K615" s="155">
        <f t="shared" si="116"/>
        <v>784.92</v>
      </c>
      <c r="L615" s="154">
        <f t="shared" si="117"/>
        <v>2.302</v>
      </c>
      <c r="M615" s="156">
        <f>'2023-24 Salary &amp; Benefits'!$E$6</f>
        <v>72728</v>
      </c>
      <c r="N615" s="156">
        <f>'2023-24 Salary &amp; Benefits'!$F$6</f>
        <v>75419</v>
      </c>
      <c r="O615" s="9">
        <f t="shared" si="118"/>
        <v>177465.05</v>
      </c>
      <c r="P615" s="9">
        <f t="shared" si="119"/>
        <v>13510.940000000002</v>
      </c>
      <c r="Q615" s="9">
        <f>'2023-24 Salary &amp; Benefits'!G$6</f>
        <v>13464</v>
      </c>
      <c r="R615" s="157">
        <f>'2023-24 Salary &amp; Benefits'!H$6</f>
        <v>0.1797</v>
      </c>
      <c r="S615" s="157">
        <f>'2023-24 Salary &amp; Benefits'!I$6</f>
        <v>0.17330000000000001</v>
      </c>
      <c r="T615" s="9">
        <f t="shared" si="120"/>
        <v>65226.04</v>
      </c>
      <c r="U615" s="9">
        <f t="shared" si="121"/>
        <v>3182.93</v>
      </c>
      <c r="V615" s="9">
        <f t="shared" si="122"/>
        <v>551.6</v>
      </c>
      <c r="W615" s="9">
        <f t="shared" si="115"/>
        <v>3734.5299999999997</v>
      </c>
      <c r="X615" s="22">
        <f t="shared" si="114"/>
        <v>259936.56</v>
      </c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</row>
    <row r="616" spans="1:159" s="21" customFormat="1">
      <c r="A616" s="80" t="s">
        <v>2283</v>
      </c>
      <c r="B616" s="95" t="s">
        <v>218</v>
      </c>
      <c r="C616" s="96">
        <v>4579</v>
      </c>
      <c r="D616" s="95" t="s">
        <v>248</v>
      </c>
      <c r="E616" s="116" t="str">
        <f>VLOOKUP($C616,'2022-23 School Level AAFTE'!$C:$X,8,FALSE)</f>
        <v>No</v>
      </c>
      <c r="F616" s="103">
        <f>VLOOKUP($C616,'2022-23 School Level AAFTE'!$C:$I,7,FALSE)</f>
        <v>370.94</v>
      </c>
      <c r="G616" s="106">
        <f>IFERROR(IF(E616= "yes",VLOOKUP(C616,Summary!$B:$I,5,0),0),0)</f>
        <v>0</v>
      </c>
      <c r="H616" s="105">
        <f t="shared" si="113"/>
        <v>0</v>
      </c>
      <c r="I616" s="168">
        <f>VLOOKUP($A616,'2023-24 Salary &amp; Benefits'!$A:$I,3,FALSE)</f>
        <v>1.06</v>
      </c>
      <c r="J616" s="168">
        <f>VLOOKUP($A616,'2023-24 Salary &amp; Benefits'!$A:$I,4,FALSE)</f>
        <v>1.1000000000000001</v>
      </c>
      <c r="K616" s="155">
        <f t="shared" si="116"/>
        <v>0</v>
      </c>
      <c r="L616" s="154">
        <f t="shared" si="117"/>
        <v>0</v>
      </c>
      <c r="M616" s="156">
        <f>'2023-24 Salary &amp; Benefits'!$E$6</f>
        <v>72728</v>
      </c>
      <c r="N616" s="156">
        <f>'2023-24 Salary &amp; Benefits'!$F$6</f>
        <v>75419</v>
      </c>
      <c r="O616" s="9">
        <f t="shared" si="118"/>
        <v>0</v>
      </c>
      <c r="P616" s="9">
        <f t="shared" si="119"/>
        <v>0</v>
      </c>
      <c r="Q616" s="9">
        <f>'2023-24 Salary &amp; Benefits'!G$6</f>
        <v>13464</v>
      </c>
      <c r="R616" s="157">
        <f>'2023-24 Salary &amp; Benefits'!H$6</f>
        <v>0.1797</v>
      </c>
      <c r="S616" s="157">
        <f>'2023-24 Salary &amp; Benefits'!I$6</f>
        <v>0.17330000000000001</v>
      </c>
      <c r="T616" s="9">
        <f t="shared" si="120"/>
        <v>0</v>
      </c>
      <c r="U616" s="9">
        <f t="shared" si="121"/>
        <v>0</v>
      </c>
      <c r="V616" s="9">
        <f t="shared" si="122"/>
        <v>0</v>
      </c>
      <c r="W616" s="9">
        <f t="shared" si="115"/>
        <v>0</v>
      </c>
      <c r="X616" s="22">
        <f t="shared" si="114"/>
        <v>0</v>
      </c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</row>
    <row r="617" spans="1:159" s="21" customFormat="1">
      <c r="A617" s="83" t="s">
        <v>2505</v>
      </c>
      <c r="B617" s="95" t="s">
        <v>1943</v>
      </c>
      <c r="C617" s="96">
        <v>3197</v>
      </c>
      <c r="D617" s="95" t="s">
        <v>1944</v>
      </c>
      <c r="E617" s="116" t="str">
        <f>VLOOKUP($C617,'2022-23 School Level AAFTE'!$C:$X,8,FALSE)</f>
        <v>Yes</v>
      </c>
      <c r="F617" s="103">
        <f>VLOOKUP($C617,'2022-23 School Level AAFTE'!$C:$I,7,FALSE)</f>
        <v>34.57</v>
      </c>
      <c r="G617" s="106">
        <f>IFERROR(IF(E617= "yes",VLOOKUP(C617,Summary!$B:$I,5,0),0),0)</f>
        <v>0</v>
      </c>
      <c r="H617" s="105">
        <f t="shared" si="113"/>
        <v>34.57</v>
      </c>
      <c r="I617" s="168">
        <f>VLOOKUP($A617,'2023-24 Salary &amp; Benefits'!$A:$I,3,FALSE)</f>
        <v>1</v>
      </c>
      <c r="J617" s="168">
        <f>VLOOKUP($A617,'2023-24 Salary &amp; Benefits'!$A:$I,4,FALSE)</f>
        <v>1</v>
      </c>
      <c r="K617" s="155">
        <f t="shared" si="116"/>
        <v>34.57</v>
      </c>
      <c r="L617" s="154">
        <f t="shared" si="117"/>
        <v>0.10100000000000001</v>
      </c>
      <c r="M617" s="156">
        <f>'2023-24 Salary &amp; Benefits'!$E$6</f>
        <v>72728</v>
      </c>
      <c r="N617" s="156">
        <f>'2023-24 Salary &amp; Benefits'!$F$6</f>
        <v>75419</v>
      </c>
      <c r="O617" s="9">
        <f t="shared" si="118"/>
        <v>7345.53</v>
      </c>
      <c r="P617" s="9">
        <f t="shared" si="119"/>
        <v>271.78999999999996</v>
      </c>
      <c r="Q617" s="9">
        <f>'2023-24 Salary &amp; Benefits'!G$6</f>
        <v>13464</v>
      </c>
      <c r="R617" s="157">
        <f>'2023-24 Salary &amp; Benefits'!H$6</f>
        <v>0.1797</v>
      </c>
      <c r="S617" s="157">
        <f>'2023-24 Salary &amp; Benefits'!I$6</f>
        <v>0.17330000000000001</v>
      </c>
      <c r="T617" s="9">
        <f t="shared" si="120"/>
        <v>2726.96</v>
      </c>
      <c r="U617" s="9">
        <f t="shared" si="121"/>
        <v>126.96</v>
      </c>
      <c r="V617" s="9">
        <f t="shared" si="122"/>
        <v>22</v>
      </c>
      <c r="W617" s="9">
        <f t="shared" si="115"/>
        <v>148.95999999999998</v>
      </c>
      <c r="X617" s="22">
        <f t="shared" si="114"/>
        <v>10493.239999999998</v>
      </c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</row>
    <row r="618" spans="1:159" s="21" customFormat="1">
      <c r="A618" s="83" t="s">
        <v>2344</v>
      </c>
      <c r="B618" s="95" t="s">
        <v>643</v>
      </c>
      <c r="C618" s="96">
        <v>3519</v>
      </c>
      <c r="D618" s="95" t="s">
        <v>656</v>
      </c>
      <c r="E618" s="116" t="str">
        <f>VLOOKUP($C618,'2022-23 School Level AAFTE'!$C:$X,8,FALSE)</f>
        <v>Yes</v>
      </c>
      <c r="F618" s="103">
        <f>VLOOKUP($C618,'2022-23 School Level AAFTE'!$C:$I,7,FALSE)</f>
        <v>257.14</v>
      </c>
      <c r="G618" s="106">
        <f>IFERROR(IF(E618= "yes",VLOOKUP(C618,Summary!$B:$I,5,0),0),0)</f>
        <v>0</v>
      </c>
      <c r="H618" s="105">
        <f t="shared" si="113"/>
        <v>257.14</v>
      </c>
      <c r="I618" s="168">
        <f>VLOOKUP($A618,'2023-24 Salary &amp; Benefits'!$A:$I,3,FALSE)</f>
        <v>1.1200000000000001</v>
      </c>
      <c r="J618" s="168">
        <f>VLOOKUP($A618,'2023-24 Salary &amp; Benefits'!$A:$I,4,FALSE)</f>
        <v>1.1200000000000001</v>
      </c>
      <c r="K618" s="155">
        <f t="shared" si="116"/>
        <v>257.14</v>
      </c>
      <c r="L618" s="154">
        <f t="shared" si="117"/>
        <v>0.754</v>
      </c>
      <c r="M618" s="156">
        <f>'2023-24 Salary &amp; Benefits'!$E$6</f>
        <v>72728</v>
      </c>
      <c r="N618" s="156">
        <f>'2023-24 Salary &amp; Benefits'!$F$6</f>
        <v>75419</v>
      </c>
      <c r="O618" s="9">
        <f t="shared" si="118"/>
        <v>61417.34</v>
      </c>
      <c r="P618" s="9">
        <f t="shared" si="119"/>
        <v>2272.5</v>
      </c>
      <c r="Q618" s="9">
        <f>'2023-24 Salary &amp; Benefits'!G$6</f>
        <v>13464</v>
      </c>
      <c r="R618" s="157">
        <f>'2023-24 Salary &amp; Benefits'!H$6</f>
        <v>0.1797</v>
      </c>
      <c r="S618" s="157">
        <f>'2023-24 Salary &amp; Benefits'!I$6</f>
        <v>0.17330000000000001</v>
      </c>
      <c r="T618" s="9">
        <f t="shared" si="120"/>
        <v>21582.38</v>
      </c>
      <c r="U618" s="9">
        <f t="shared" si="121"/>
        <v>1061.5</v>
      </c>
      <c r="V618" s="9">
        <f t="shared" si="122"/>
        <v>183.96</v>
      </c>
      <c r="W618" s="9">
        <f t="shared" si="115"/>
        <v>1245.46</v>
      </c>
      <c r="X618" s="22">
        <f t="shared" si="114"/>
        <v>86517.680000000008</v>
      </c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</row>
    <row r="619" spans="1:159" s="21" customFormat="1">
      <c r="A619" s="83" t="s">
        <v>2344</v>
      </c>
      <c r="B619" s="95" t="s">
        <v>643</v>
      </c>
      <c r="C619" s="96">
        <v>3700</v>
      </c>
      <c r="D619" s="95" t="s">
        <v>667</v>
      </c>
      <c r="E619" s="116" t="str">
        <f>VLOOKUP($C619,'2022-23 School Level AAFTE'!$C:$X,8,FALSE)</f>
        <v>Yes</v>
      </c>
      <c r="F619" s="103">
        <f>VLOOKUP($C619,'2022-23 School Level AAFTE'!$C:$I,7,FALSE)</f>
        <v>303</v>
      </c>
      <c r="G619" s="106">
        <f>IFERROR(IF(E619= "yes",VLOOKUP(C619,Summary!$B:$I,5,0),0),0)</f>
        <v>0</v>
      </c>
      <c r="H619" s="104">
        <f t="shared" si="113"/>
        <v>303</v>
      </c>
      <c r="I619" s="168">
        <f>VLOOKUP($A619,'2023-24 Salary &amp; Benefits'!$A:$I,3,FALSE)</f>
        <v>1.1200000000000001</v>
      </c>
      <c r="J619" s="168">
        <f>VLOOKUP($A619,'2023-24 Salary &amp; Benefits'!$A:$I,4,FALSE)</f>
        <v>1.1200000000000001</v>
      </c>
      <c r="K619" s="155">
        <f t="shared" si="116"/>
        <v>303</v>
      </c>
      <c r="L619" s="154">
        <f t="shared" si="117"/>
        <v>0.88900000000000001</v>
      </c>
      <c r="M619" s="156">
        <f>'2023-24 Salary &amp; Benefits'!$E$6</f>
        <v>72728</v>
      </c>
      <c r="N619" s="156">
        <f>'2023-24 Salary &amp; Benefits'!$F$6</f>
        <v>75419</v>
      </c>
      <c r="O619" s="9">
        <f t="shared" si="118"/>
        <v>72413.820000000007</v>
      </c>
      <c r="P619" s="9">
        <f t="shared" si="119"/>
        <v>2679.3699999999953</v>
      </c>
      <c r="Q619" s="9">
        <f>'2023-24 Salary &amp; Benefits'!G$6</f>
        <v>13464</v>
      </c>
      <c r="R619" s="157">
        <f>'2023-24 Salary &amp; Benefits'!H$6</f>
        <v>0.1797</v>
      </c>
      <c r="S619" s="157">
        <f>'2023-24 Salary &amp; Benefits'!I$6</f>
        <v>0.17330000000000001</v>
      </c>
      <c r="T619" s="9">
        <f t="shared" si="120"/>
        <v>25446.59</v>
      </c>
      <c r="U619" s="9">
        <f t="shared" si="121"/>
        <v>1251.55</v>
      </c>
      <c r="V619" s="9">
        <f t="shared" si="122"/>
        <v>216.89</v>
      </c>
      <c r="W619" s="9">
        <f t="shared" si="115"/>
        <v>1468.44</v>
      </c>
      <c r="X619" s="22">
        <f t="shared" si="114"/>
        <v>102008.22</v>
      </c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</row>
    <row r="620" spans="1:159" s="21" customFormat="1">
      <c r="A620" s="83" t="s">
        <v>2344</v>
      </c>
      <c r="B620" s="95" t="s">
        <v>643</v>
      </c>
      <c r="C620" s="96">
        <v>3547</v>
      </c>
      <c r="D620" s="95" t="s">
        <v>657</v>
      </c>
      <c r="E620" s="116" t="str">
        <f>VLOOKUP($C620,'2022-23 School Level AAFTE'!$C:$X,8,FALSE)</f>
        <v>Yes</v>
      </c>
      <c r="F620" s="103">
        <f>VLOOKUP($C620,'2022-23 School Level AAFTE'!$C:$I,7,FALSE)</f>
        <v>275.44</v>
      </c>
      <c r="G620" s="106">
        <f>IFERROR(IF(E620= "yes",VLOOKUP(C620,Summary!$B:$I,5,0),0),0)</f>
        <v>0</v>
      </c>
      <c r="H620" s="105">
        <f t="shared" si="113"/>
        <v>275.44</v>
      </c>
      <c r="I620" s="168">
        <f>VLOOKUP($A620,'2023-24 Salary &amp; Benefits'!$A:$I,3,FALSE)</f>
        <v>1.1200000000000001</v>
      </c>
      <c r="J620" s="168">
        <f>VLOOKUP($A620,'2023-24 Salary &amp; Benefits'!$A:$I,4,FALSE)</f>
        <v>1.1200000000000001</v>
      </c>
      <c r="K620" s="155">
        <f t="shared" si="116"/>
        <v>275.44</v>
      </c>
      <c r="L620" s="154">
        <f t="shared" si="117"/>
        <v>0.80800000000000005</v>
      </c>
      <c r="M620" s="156">
        <f>'2023-24 Salary &amp; Benefits'!$E$6</f>
        <v>72728</v>
      </c>
      <c r="N620" s="156">
        <f>'2023-24 Salary &amp; Benefits'!$F$6</f>
        <v>75419</v>
      </c>
      <c r="O620" s="9">
        <f t="shared" si="118"/>
        <v>65815.929999999993</v>
      </c>
      <c r="P620" s="9">
        <f t="shared" si="119"/>
        <v>2435.25</v>
      </c>
      <c r="Q620" s="9">
        <f>'2023-24 Salary &amp; Benefits'!G$6</f>
        <v>13464</v>
      </c>
      <c r="R620" s="157">
        <f>'2023-24 Salary &amp; Benefits'!H$6</f>
        <v>0.1797</v>
      </c>
      <c r="S620" s="157">
        <f>'2023-24 Salary &amp; Benefits'!I$6</f>
        <v>0.17330000000000001</v>
      </c>
      <c r="T620" s="9">
        <f t="shared" si="120"/>
        <v>23128.06</v>
      </c>
      <c r="U620" s="9">
        <f t="shared" si="121"/>
        <v>1137.52</v>
      </c>
      <c r="V620" s="9">
        <f t="shared" si="122"/>
        <v>197.13</v>
      </c>
      <c r="W620" s="9">
        <f t="shared" si="115"/>
        <v>1334.65</v>
      </c>
      <c r="X620" s="22">
        <f t="shared" si="114"/>
        <v>92713.889999999985</v>
      </c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</row>
    <row r="621" spans="1:159" s="21" customFormat="1">
      <c r="A621" s="83" t="s">
        <v>2344</v>
      </c>
      <c r="B621" s="95" t="s">
        <v>643</v>
      </c>
      <c r="C621" s="96">
        <v>5163</v>
      </c>
      <c r="D621" s="95" t="s">
        <v>680</v>
      </c>
      <c r="E621" s="116" t="str">
        <f>VLOOKUP($C621,'2022-23 School Level AAFTE'!$C:$X,8,FALSE)</f>
        <v>Yes</v>
      </c>
      <c r="F621" s="103">
        <f>VLOOKUP($C621,'2022-23 School Level AAFTE'!$C:$I,7,FALSE)</f>
        <v>71.150000000000006</v>
      </c>
      <c r="G621" s="106">
        <f>IFERROR(IF(E621= "yes",VLOOKUP(C621,Summary!$B:$I,5,0),0),0)</f>
        <v>0</v>
      </c>
      <c r="H621" s="105">
        <f t="shared" si="113"/>
        <v>71.150000000000006</v>
      </c>
      <c r="I621" s="168">
        <f>VLOOKUP($A621,'2023-24 Salary &amp; Benefits'!$A:$I,3,FALSE)</f>
        <v>1.1200000000000001</v>
      </c>
      <c r="J621" s="168">
        <f>VLOOKUP($A621,'2023-24 Salary &amp; Benefits'!$A:$I,4,FALSE)</f>
        <v>1.1200000000000001</v>
      </c>
      <c r="K621" s="155">
        <f t="shared" si="116"/>
        <v>71.150000000000006</v>
      </c>
      <c r="L621" s="154">
        <f t="shared" si="117"/>
        <v>0.20899999999999999</v>
      </c>
      <c r="M621" s="156">
        <f>'2023-24 Salary &amp; Benefits'!$E$6</f>
        <v>72728</v>
      </c>
      <c r="N621" s="156">
        <f>'2023-24 Salary &amp; Benefits'!$F$6</f>
        <v>75419</v>
      </c>
      <c r="O621" s="9">
        <f t="shared" si="118"/>
        <v>17024.169999999998</v>
      </c>
      <c r="P621" s="9">
        <f t="shared" si="119"/>
        <v>629.91000000000349</v>
      </c>
      <c r="Q621" s="9">
        <f>'2023-24 Salary &amp; Benefits'!G$6</f>
        <v>13464</v>
      </c>
      <c r="R621" s="157">
        <f>'2023-24 Salary &amp; Benefits'!H$6</f>
        <v>0.1797</v>
      </c>
      <c r="S621" s="157">
        <f>'2023-24 Salary &amp; Benefits'!I$6</f>
        <v>0.17330000000000001</v>
      </c>
      <c r="T621" s="9">
        <f t="shared" si="120"/>
        <v>5982.38</v>
      </c>
      <c r="U621" s="9">
        <f t="shared" si="121"/>
        <v>294.23</v>
      </c>
      <c r="V621" s="9">
        <f t="shared" si="122"/>
        <v>50.99</v>
      </c>
      <c r="W621" s="9">
        <f t="shared" si="115"/>
        <v>345.22</v>
      </c>
      <c r="X621" s="22">
        <f t="shared" si="114"/>
        <v>23981.680000000004</v>
      </c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</row>
    <row r="622" spans="1:159" s="21" customFormat="1">
      <c r="A622" s="83" t="s">
        <v>2344</v>
      </c>
      <c r="B622" s="95" t="s">
        <v>643</v>
      </c>
      <c r="C622" s="96">
        <v>3766</v>
      </c>
      <c r="D622" s="95" t="s">
        <v>670</v>
      </c>
      <c r="E622" s="116" t="str">
        <f>VLOOKUP($C622,'2022-23 School Level AAFTE'!$C:$X,8,FALSE)</f>
        <v>Yes</v>
      </c>
      <c r="F622" s="103">
        <f>VLOOKUP($C622,'2022-23 School Level AAFTE'!$C:$I,7,FALSE)</f>
        <v>1284.17</v>
      </c>
      <c r="G622" s="106">
        <f>IFERROR(IF(E622= "yes",VLOOKUP(C622,Summary!$B:$I,5,0),0),0)</f>
        <v>0</v>
      </c>
      <c r="H622" s="104">
        <f t="shared" si="113"/>
        <v>1284.17</v>
      </c>
      <c r="I622" s="168">
        <f>VLOOKUP($A622,'2023-24 Salary &amp; Benefits'!$A:$I,3,FALSE)</f>
        <v>1.1200000000000001</v>
      </c>
      <c r="J622" s="168">
        <f>VLOOKUP($A622,'2023-24 Salary &amp; Benefits'!$A:$I,4,FALSE)</f>
        <v>1.1200000000000001</v>
      </c>
      <c r="K622" s="155">
        <f t="shared" si="116"/>
        <v>1284.17</v>
      </c>
      <c r="L622" s="154">
        <f t="shared" si="117"/>
        <v>3.7669999999999999</v>
      </c>
      <c r="M622" s="156">
        <f>'2023-24 Salary &amp; Benefits'!$E$6</f>
        <v>72728</v>
      </c>
      <c r="N622" s="156">
        <f>'2023-24 Salary &amp; Benefits'!$F$6</f>
        <v>75419</v>
      </c>
      <c r="O622" s="9">
        <f t="shared" si="118"/>
        <v>306842.34000000003</v>
      </c>
      <c r="P622" s="9">
        <f t="shared" si="119"/>
        <v>11353.440000000002</v>
      </c>
      <c r="Q622" s="9">
        <f>'2023-24 Salary &amp; Benefits'!G$6</f>
        <v>13464</v>
      </c>
      <c r="R622" s="157">
        <f>'2023-24 Salary &amp; Benefits'!H$6</f>
        <v>0.1797</v>
      </c>
      <c r="S622" s="157">
        <f>'2023-24 Salary &amp; Benefits'!I$6</f>
        <v>0.17330000000000001</v>
      </c>
      <c r="T622" s="9">
        <f t="shared" si="120"/>
        <v>107826.01</v>
      </c>
      <c r="U622" s="9">
        <f t="shared" si="121"/>
        <v>5303.26</v>
      </c>
      <c r="V622" s="9">
        <f t="shared" si="122"/>
        <v>919.05</v>
      </c>
      <c r="W622" s="9">
        <f t="shared" si="115"/>
        <v>6222.31</v>
      </c>
      <c r="X622" s="22">
        <f t="shared" si="114"/>
        <v>432244.10000000003</v>
      </c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</row>
    <row r="623" spans="1:159" s="21" customFormat="1">
      <c r="A623" s="83" t="s">
        <v>2344</v>
      </c>
      <c r="B623" s="95" t="s">
        <v>643</v>
      </c>
      <c r="C623" s="96">
        <v>1950</v>
      </c>
      <c r="D623" s="95" t="s">
        <v>646</v>
      </c>
      <c r="E623" s="116" t="str">
        <f>VLOOKUP($C623,'2022-23 School Level AAFTE'!$C:$X,8,FALSE)</f>
        <v>Yes</v>
      </c>
      <c r="F623" s="103">
        <f>VLOOKUP($C623,'2022-23 School Level AAFTE'!$C:$I,7,FALSE)</f>
        <v>51.43</v>
      </c>
      <c r="G623" s="106">
        <f>IFERROR(IF(E623= "yes",VLOOKUP(C623,Summary!$B:$I,5,0),0),0)</f>
        <v>0</v>
      </c>
      <c r="H623" s="105">
        <f t="shared" si="113"/>
        <v>51.43</v>
      </c>
      <c r="I623" s="168">
        <f>VLOOKUP($A623,'2023-24 Salary &amp; Benefits'!$A:$I,3,FALSE)</f>
        <v>1.1200000000000001</v>
      </c>
      <c r="J623" s="168">
        <f>VLOOKUP($A623,'2023-24 Salary &amp; Benefits'!$A:$I,4,FALSE)</f>
        <v>1.1200000000000001</v>
      </c>
      <c r="K623" s="155">
        <f t="shared" si="116"/>
        <v>51.43</v>
      </c>
      <c r="L623" s="154">
        <f t="shared" si="117"/>
        <v>0.151</v>
      </c>
      <c r="M623" s="156">
        <f>'2023-24 Salary &amp; Benefits'!$E$6</f>
        <v>72728</v>
      </c>
      <c r="N623" s="156">
        <f>'2023-24 Salary &amp; Benefits'!$F$6</f>
        <v>75419</v>
      </c>
      <c r="O623" s="9">
        <f t="shared" si="118"/>
        <v>12299.76</v>
      </c>
      <c r="P623" s="9">
        <f t="shared" si="119"/>
        <v>455.10000000000036</v>
      </c>
      <c r="Q623" s="9">
        <f>'2023-24 Salary &amp; Benefits'!G$6</f>
        <v>13464</v>
      </c>
      <c r="R623" s="157">
        <f>'2023-24 Salary &amp; Benefits'!H$6</f>
        <v>0.1797</v>
      </c>
      <c r="S623" s="157">
        <f>'2023-24 Salary &amp; Benefits'!I$6</f>
        <v>0.17330000000000001</v>
      </c>
      <c r="T623" s="9">
        <f t="shared" si="120"/>
        <v>4322.2</v>
      </c>
      <c r="U623" s="9">
        <f t="shared" si="121"/>
        <v>212.58</v>
      </c>
      <c r="V623" s="9">
        <f t="shared" si="122"/>
        <v>36.840000000000003</v>
      </c>
      <c r="W623" s="9">
        <f t="shared" si="115"/>
        <v>249.42000000000002</v>
      </c>
      <c r="X623" s="22">
        <f t="shared" si="114"/>
        <v>17326.479999999996</v>
      </c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</row>
    <row r="624" spans="1:159" s="21" customFormat="1">
      <c r="A624" s="83" t="s">
        <v>2344</v>
      </c>
      <c r="B624" s="95" t="s">
        <v>643</v>
      </c>
      <c r="C624" s="96">
        <v>4470</v>
      </c>
      <c r="D624" s="95" t="s">
        <v>675</v>
      </c>
      <c r="E624" s="116" t="str">
        <f>VLOOKUP($C624,'2022-23 School Level AAFTE'!$C:$X,8,FALSE)</f>
        <v>Yes</v>
      </c>
      <c r="F624" s="103">
        <f>VLOOKUP($C624,'2022-23 School Level AAFTE'!$C:$I,7,FALSE)</f>
        <v>418</v>
      </c>
      <c r="G624" s="106">
        <f>IFERROR(IF(E624= "yes",VLOOKUP(C624,Summary!$B:$I,5,0),0),0)</f>
        <v>0</v>
      </c>
      <c r="H624" s="105">
        <f t="shared" si="113"/>
        <v>418</v>
      </c>
      <c r="I624" s="168">
        <f>VLOOKUP($A624,'2023-24 Salary &amp; Benefits'!$A:$I,3,FALSE)</f>
        <v>1.1200000000000001</v>
      </c>
      <c r="J624" s="168">
        <f>VLOOKUP($A624,'2023-24 Salary &amp; Benefits'!$A:$I,4,FALSE)</f>
        <v>1.1200000000000001</v>
      </c>
      <c r="K624" s="155">
        <f t="shared" si="116"/>
        <v>418</v>
      </c>
      <c r="L624" s="154">
        <f t="shared" si="117"/>
        <v>1.226</v>
      </c>
      <c r="M624" s="156">
        <f>'2023-24 Salary &amp; Benefits'!$E$6</f>
        <v>72728</v>
      </c>
      <c r="N624" s="156">
        <f>'2023-24 Salary &amp; Benefits'!$F$6</f>
        <v>75419</v>
      </c>
      <c r="O624" s="9">
        <f t="shared" si="118"/>
        <v>99864.27</v>
      </c>
      <c r="P624" s="9">
        <f t="shared" si="119"/>
        <v>3695.0699999999924</v>
      </c>
      <c r="Q624" s="9">
        <f>'2023-24 Salary &amp; Benefits'!G$6</f>
        <v>13464</v>
      </c>
      <c r="R624" s="157">
        <f>'2023-24 Salary &amp; Benefits'!H$6</f>
        <v>0.1797</v>
      </c>
      <c r="S624" s="157">
        <f>'2023-24 Salary &amp; Benefits'!I$6</f>
        <v>0.17330000000000001</v>
      </c>
      <c r="T624" s="9">
        <f t="shared" si="120"/>
        <v>35092.83</v>
      </c>
      <c r="U624" s="9">
        <f t="shared" si="121"/>
        <v>1725.99</v>
      </c>
      <c r="V624" s="9">
        <f t="shared" si="122"/>
        <v>299.11</v>
      </c>
      <c r="W624" s="9">
        <f t="shared" si="115"/>
        <v>2025.1</v>
      </c>
      <c r="X624" s="22">
        <f t="shared" si="114"/>
        <v>140677.26999999999</v>
      </c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</row>
    <row r="625" spans="1:159" s="21" customFormat="1">
      <c r="A625" s="83" t="s">
        <v>2344</v>
      </c>
      <c r="B625" s="95" t="s">
        <v>643</v>
      </c>
      <c r="C625" s="96">
        <v>2417</v>
      </c>
      <c r="D625" s="95" t="s">
        <v>648</v>
      </c>
      <c r="E625" s="116" t="str">
        <f>VLOOKUP($C625,'2022-23 School Level AAFTE'!$C:$X,8,FALSE)</f>
        <v>Yes</v>
      </c>
      <c r="F625" s="103">
        <f>VLOOKUP($C625,'2022-23 School Level AAFTE'!$C:$I,7,FALSE)</f>
        <v>1584.32</v>
      </c>
      <c r="G625" s="106">
        <f>IFERROR(IF(E625= "yes",VLOOKUP(C625,Summary!$B:$I,5,0),0),0)</f>
        <v>0</v>
      </c>
      <c r="H625" s="105">
        <f t="shared" si="113"/>
        <v>1584.32</v>
      </c>
      <c r="I625" s="168">
        <f>VLOOKUP($A625,'2023-24 Salary &amp; Benefits'!$A:$I,3,FALSE)</f>
        <v>1.1200000000000001</v>
      </c>
      <c r="J625" s="168">
        <f>VLOOKUP($A625,'2023-24 Salary &amp; Benefits'!$A:$I,4,FALSE)</f>
        <v>1.1200000000000001</v>
      </c>
      <c r="K625" s="155">
        <f t="shared" si="116"/>
        <v>1584.32</v>
      </c>
      <c r="L625" s="154">
        <f t="shared" si="117"/>
        <v>4.6470000000000002</v>
      </c>
      <c r="M625" s="156">
        <f>'2023-24 Salary &amp; Benefits'!$E$6</f>
        <v>72728</v>
      </c>
      <c r="N625" s="156">
        <f>'2023-24 Salary &amp; Benefits'!$F$6</f>
        <v>75419</v>
      </c>
      <c r="O625" s="9">
        <f t="shared" si="118"/>
        <v>378523.06</v>
      </c>
      <c r="P625" s="9">
        <f t="shared" si="119"/>
        <v>14005.679999999993</v>
      </c>
      <c r="Q625" s="9">
        <f>'2023-24 Salary &amp; Benefits'!G$6</f>
        <v>13464</v>
      </c>
      <c r="R625" s="157">
        <f>'2023-24 Salary &amp; Benefits'!H$6</f>
        <v>0.1797</v>
      </c>
      <c r="S625" s="157">
        <f>'2023-24 Salary &amp; Benefits'!I$6</f>
        <v>0.17330000000000001</v>
      </c>
      <c r="T625" s="9">
        <f t="shared" si="120"/>
        <v>133014.99</v>
      </c>
      <c r="U625" s="9">
        <f t="shared" si="121"/>
        <v>6542.15</v>
      </c>
      <c r="V625" s="9">
        <f t="shared" si="122"/>
        <v>1133.75</v>
      </c>
      <c r="W625" s="9">
        <f t="shared" si="115"/>
        <v>7675.9</v>
      </c>
      <c r="X625" s="22">
        <f t="shared" si="114"/>
        <v>533219.63</v>
      </c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</row>
    <row r="626" spans="1:159" s="21" customFormat="1">
      <c r="A626" s="83" t="s">
        <v>2344</v>
      </c>
      <c r="B626" s="95" t="s">
        <v>643</v>
      </c>
      <c r="C626" s="96">
        <v>1789</v>
      </c>
      <c r="D626" s="95" t="s">
        <v>645</v>
      </c>
      <c r="E626" s="116" t="str">
        <f>VLOOKUP($C626,'2022-23 School Level AAFTE'!$C:$X,8,FALSE)</f>
        <v>No</v>
      </c>
      <c r="F626" s="103">
        <f>VLOOKUP($C626,'2022-23 School Level AAFTE'!$C:$I,7,FALSE)</f>
        <v>297.37</v>
      </c>
      <c r="G626" s="106">
        <f>IFERROR(IF(E626= "yes",VLOOKUP(C626,Summary!$B:$I,5,0),0),0)</f>
        <v>0</v>
      </c>
      <c r="H626" s="105">
        <f t="shared" si="113"/>
        <v>0</v>
      </c>
      <c r="I626" s="168">
        <f>VLOOKUP($A626,'2023-24 Salary &amp; Benefits'!$A:$I,3,FALSE)</f>
        <v>1.1200000000000001</v>
      </c>
      <c r="J626" s="168">
        <f>VLOOKUP($A626,'2023-24 Salary &amp; Benefits'!$A:$I,4,FALSE)</f>
        <v>1.1200000000000001</v>
      </c>
      <c r="K626" s="155">
        <f t="shared" si="116"/>
        <v>0</v>
      </c>
      <c r="L626" s="154">
        <f t="shared" si="117"/>
        <v>0</v>
      </c>
      <c r="M626" s="156">
        <f>'2023-24 Salary &amp; Benefits'!$E$6</f>
        <v>72728</v>
      </c>
      <c r="N626" s="156">
        <f>'2023-24 Salary &amp; Benefits'!$F$6</f>
        <v>75419</v>
      </c>
      <c r="O626" s="9">
        <f t="shared" si="118"/>
        <v>0</v>
      </c>
      <c r="P626" s="9">
        <f t="shared" si="119"/>
        <v>0</v>
      </c>
      <c r="Q626" s="9">
        <f>'2023-24 Salary &amp; Benefits'!G$6</f>
        <v>13464</v>
      </c>
      <c r="R626" s="157">
        <f>'2023-24 Salary &amp; Benefits'!H$6</f>
        <v>0.1797</v>
      </c>
      <c r="S626" s="157">
        <f>'2023-24 Salary &amp; Benefits'!I$6</f>
        <v>0.17330000000000001</v>
      </c>
      <c r="T626" s="9">
        <f t="shared" si="120"/>
        <v>0</v>
      </c>
      <c r="U626" s="9">
        <f t="shared" si="121"/>
        <v>0</v>
      </c>
      <c r="V626" s="9">
        <f t="shared" si="122"/>
        <v>0</v>
      </c>
      <c r="W626" s="9">
        <f t="shared" si="115"/>
        <v>0</v>
      </c>
      <c r="X626" s="22">
        <f t="shared" si="114"/>
        <v>0</v>
      </c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</row>
    <row r="627" spans="1:159" s="21" customFormat="1">
      <c r="A627" s="83" t="s">
        <v>2344</v>
      </c>
      <c r="B627" s="95" t="s">
        <v>643</v>
      </c>
      <c r="C627" s="96">
        <v>5107</v>
      </c>
      <c r="D627" s="95" t="s">
        <v>679</v>
      </c>
      <c r="E627" s="116" t="str">
        <f>VLOOKUP($C627,'2022-23 School Level AAFTE'!$C:$X,8,FALSE)</f>
        <v>No</v>
      </c>
      <c r="F627" s="103">
        <f>VLOOKUP($C627,'2022-23 School Level AAFTE'!$C:$I,7,FALSE)</f>
        <v>16.21</v>
      </c>
      <c r="G627" s="106">
        <f>IFERROR(IF(E627= "yes",VLOOKUP(C627,Summary!$B:$I,5,0),0),0)</f>
        <v>0</v>
      </c>
      <c r="H627" s="104">
        <f t="shared" ref="H627:H690" si="123">IF(E627= "yes", F627,0)</f>
        <v>0</v>
      </c>
      <c r="I627" s="168">
        <f>VLOOKUP($A627,'2023-24 Salary &amp; Benefits'!$A:$I,3,FALSE)</f>
        <v>1.1200000000000001</v>
      </c>
      <c r="J627" s="168">
        <f>VLOOKUP($A627,'2023-24 Salary &amp; Benefits'!$A:$I,4,FALSE)</f>
        <v>1.1200000000000001</v>
      </c>
      <c r="K627" s="155">
        <f t="shared" si="116"/>
        <v>0</v>
      </c>
      <c r="L627" s="154">
        <f t="shared" si="117"/>
        <v>0</v>
      </c>
      <c r="M627" s="156">
        <f>'2023-24 Salary &amp; Benefits'!$E$6</f>
        <v>72728</v>
      </c>
      <c r="N627" s="156">
        <f>'2023-24 Salary &amp; Benefits'!$F$6</f>
        <v>75419</v>
      </c>
      <c r="O627" s="9">
        <f t="shared" si="118"/>
        <v>0</v>
      </c>
      <c r="P627" s="9">
        <f t="shared" si="119"/>
        <v>0</v>
      </c>
      <c r="Q627" s="9">
        <f>'2023-24 Salary &amp; Benefits'!G$6</f>
        <v>13464</v>
      </c>
      <c r="R627" s="157">
        <f>'2023-24 Salary &amp; Benefits'!H$6</f>
        <v>0.1797</v>
      </c>
      <c r="S627" s="157">
        <f>'2023-24 Salary &amp; Benefits'!I$6</f>
        <v>0.17330000000000001</v>
      </c>
      <c r="T627" s="9">
        <f t="shared" si="120"/>
        <v>0</v>
      </c>
      <c r="U627" s="9">
        <f t="shared" si="121"/>
        <v>0</v>
      </c>
      <c r="V627" s="9">
        <f t="shared" si="122"/>
        <v>0</v>
      </c>
      <c r="W627" s="9">
        <f t="shared" si="115"/>
        <v>0</v>
      </c>
      <c r="X627" s="22">
        <f t="shared" ref="X627:X690" si="124">SUM(T627,O627:P627,W627)</f>
        <v>0</v>
      </c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</row>
    <row r="628" spans="1:159" s="21" customFormat="1">
      <c r="A628" s="83" t="s">
        <v>2344</v>
      </c>
      <c r="B628" s="95" t="s">
        <v>643</v>
      </c>
      <c r="C628" s="96">
        <v>5255</v>
      </c>
      <c r="D628" s="95" t="s">
        <v>681</v>
      </c>
      <c r="E628" s="116" t="str">
        <f>VLOOKUP($C628,'2022-23 School Level AAFTE'!$C:$X,8,FALSE)</f>
        <v>Yes</v>
      </c>
      <c r="F628" s="103">
        <f>VLOOKUP($C628,'2022-23 School Level AAFTE'!$C:$I,7,FALSE)</f>
        <v>5.21</v>
      </c>
      <c r="G628" s="106">
        <f>IFERROR(IF(E628= "yes",VLOOKUP(C628,Summary!$B:$I,5,0),0),0)</f>
        <v>0</v>
      </c>
      <c r="H628" s="104">
        <f t="shared" si="123"/>
        <v>5.21</v>
      </c>
      <c r="I628" s="168">
        <f>VLOOKUP($A628,'2023-24 Salary &amp; Benefits'!$A:$I,3,FALSE)</f>
        <v>1.1200000000000001</v>
      </c>
      <c r="J628" s="168">
        <f>VLOOKUP($A628,'2023-24 Salary &amp; Benefits'!$A:$I,4,FALSE)</f>
        <v>1.1200000000000001</v>
      </c>
      <c r="K628" s="155">
        <f t="shared" si="116"/>
        <v>5.21</v>
      </c>
      <c r="L628" s="154">
        <f t="shared" si="117"/>
        <v>1.4999999999999999E-2</v>
      </c>
      <c r="M628" s="156">
        <f>'2023-24 Salary &amp; Benefits'!$E$6</f>
        <v>72728</v>
      </c>
      <c r="N628" s="156">
        <f>'2023-24 Salary &amp; Benefits'!$F$6</f>
        <v>75419</v>
      </c>
      <c r="O628" s="9">
        <f t="shared" si="118"/>
        <v>1221.83</v>
      </c>
      <c r="P628" s="9">
        <f t="shared" si="119"/>
        <v>45.210000000000036</v>
      </c>
      <c r="Q628" s="9">
        <f>'2023-24 Salary &amp; Benefits'!G$6</f>
        <v>13464</v>
      </c>
      <c r="R628" s="157">
        <f>'2023-24 Salary &amp; Benefits'!H$6</f>
        <v>0.1797</v>
      </c>
      <c r="S628" s="157">
        <f>'2023-24 Salary &amp; Benefits'!I$6</f>
        <v>0.17330000000000001</v>
      </c>
      <c r="T628" s="9">
        <f t="shared" si="120"/>
        <v>429.36</v>
      </c>
      <c r="U628" s="9">
        <f t="shared" si="121"/>
        <v>21.12</v>
      </c>
      <c r="V628" s="9">
        <f t="shared" si="122"/>
        <v>3.66</v>
      </c>
      <c r="W628" s="9">
        <f t="shared" si="115"/>
        <v>24.78</v>
      </c>
      <c r="X628" s="22">
        <f t="shared" si="124"/>
        <v>1721.18</v>
      </c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</row>
    <row r="629" spans="1:159" s="21" customFormat="1">
      <c r="A629" s="83" t="s">
        <v>2344</v>
      </c>
      <c r="B629" s="95" t="s">
        <v>643</v>
      </c>
      <c r="C629" s="96">
        <v>4426</v>
      </c>
      <c r="D629" s="95" t="s">
        <v>674</v>
      </c>
      <c r="E629" s="116" t="str">
        <f>VLOOKUP($C629,'2022-23 School Level AAFTE'!$C:$X,8,FALSE)</f>
        <v>Yes</v>
      </c>
      <c r="F629" s="103">
        <f>VLOOKUP($C629,'2022-23 School Level AAFTE'!$C:$I,7,FALSE)</f>
        <v>335.91</v>
      </c>
      <c r="G629" s="106">
        <f>IFERROR(IF(E629= "yes",VLOOKUP(C629,Summary!$B:$I,5,0),0),0)</f>
        <v>0</v>
      </c>
      <c r="H629" s="104">
        <f t="shared" si="123"/>
        <v>335.91</v>
      </c>
      <c r="I629" s="168">
        <f>VLOOKUP($A629,'2023-24 Salary &amp; Benefits'!$A:$I,3,FALSE)</f>
        <v>1.1200000000000001</v>
      </c>
      <c r="J629" s="168">
        <f>VLOOKUP($A629,'2023-24 Salary &amp; Benefits'!$A:$I,4,FALSE)</f>
        <v>1.1200000000000001</v>
      </c>
      <c r="K629" s="155">
        <f t="shared" si="116"/>
        <v>335.91</v>
      </c>
      <c r="L629" s="154">
        <f t="shared" si="117"/>
        <v>0.98499999999999999</v>
      </c>
      <c r="M629" s="156">
        <f>'2023-24 Salary &amp; Benefits'!$E$6</f>
        <v>72728</v>
      </c>
      <c r="N629" s="156">
        <f>'2023-24 Salary &amp; Benefits'!$F$6</f>
        <v>75419</v>
      </c>
      <c r="O629" s="9">
        <f t="shared" si="118"/>
        <v>80233.53</v>
      </c>
      <c r="P629" s="9">
        <f t="shared" si="119"/>
        <v>2968.7100000000064</v>
      </c>
      <c r="Q629" s="9">
        <f>'2023-24 Salary &amp; Benefits'!G$6</f>
        <v>13464</v>
      </c>
      <c r="R629" s="157">
        <f>'2023-24 Salary &amp; Benefits'!H$6</f>
        <v>0.1797</v>
      </c>
      <c r="S629" s="157">
        <f>'2023-24 Salary &amp; Benefits'!I$6</f>
        <v>0.17330000000000001</v>
      </c>
      <c r="T629" s="9">
        <f t="shared" si="120"/>
        <v>28194.48</v>
      </c>
      <c r="U629" s="9">
        <f t="shared" si="121"/>
        <v>1386.7</v>
      </c>
      <c r="V629" s="9">
        <f t="shared" si="122"/>
        <v>240.32</v>
      </c>
      <c r="W629" s="9">
        <f t="shared" si="115"/>
        <v>1627.02</v>
      </c>
      <c r="X629" s="22">
        <f t="shared" si="124"/>
        <v>113023.74</v>
      </c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</row>
    <row r="630" spans="1:159" s="21" customFormat="1">
      <c r="A630" s="83" t="s">
        <v>2344</v>
      </c>
      <c r="B630" s="95" t="s">
        <v>643</v>
      </c>
      <c r="C630" s="96">
        <v>3898</v>
      </c>
      <c r="D630" s="95" t="s">
        <v>671</v>
      </c>
      <c r="E630" s="116" t="str">
        <f>VLOOKUP($C630,'2022-23 School Level AAFTE'!$C:$X,8,FALSE)</f>
        <v>Yes</v>
      </c>
      <c r="F630" s="103">
        <f>VLOOKUP($C630,'2022-23 School Level AAFTE'!$C:$I,7,FALSE)</f>
        <v>670</v>
      </c>
      <c r="G630" s="106">
        <f>IFERROR(IF(E630= "yes",VLOOKUP(C630,Summary!$B:$I,5,0),0),0)</f>
        <v>0</v>
      </c>
      <c r="H630" s="104">
        <f t="shared" si="123"/>
        <v>670</v>
      </c>
      <c r="I630" s="168">
        <f>VLOOKUP($A630,'2023-24 Salary &amp; Benefits'!$A:$I,3,FALSE)</f>
        <v>1.1200000000000001</v>
      </c>
      <c r="J630" s="168">
        <f>VLOOKUP($A630,'2023-24 Salary &amp; Benefits'!$A:$I,4,FALSE)</f>
        <v>1.1200000000000001</v>
      </c>
      <c r="K630" s="155">
        <f t="shared" si="116"/>
        <v>670</v>
      </c>
      <c r="L630" s="154">
        <f t="shared" si="117"/>
        <v>1.9650000000000001</v>
      </c>
      <c r="M630" s="156">
        <f>'2023-24 Salary &amp; Benefits'!$E$6</f>
        <v>72728</v>
      </c>
      <c r="N630" s="156">
        <f>'2023-24 Salary &amp; Benefits'!$F$6</f>
        <v>75419</v>
      </c>
      <c r="O630" s="9">
        <f t="shared" si="118"/>
        <v>160059.78</v>
      </c>
      <c r="P630" s="9">
        <f t="shared" si="119"/>
        <v>5922.3600000000151</v>
      </c>
      <c r="Q630" s="9">
        <f>'2023-24 Salary &amp; Benefits'!G$6</f>
        <v>13464</v>
      </c>
      <c r="R630" s="157">
        <f>'2023-24 Salary &amp; Benefits'!H$6</f>
        <v>0.1797</v>
      </c>
      <c r="S630" s="157">
        <f>'2023-24 Salary &amp; Benefits'!I$6</f>
        <v>0.17330000000000001</v>
      </c>
      <c r="T630" s="9">
        <f t="shared" si="120"/>
        <v>56245.85</v>
      </c>
      <c r="U630" s="9">
        <f t="shared" si="121"/>
        <v>2766.37</v>
      </c>
      <c r="V630" s="9">
        <f t="shared" si="122"/>
        <v>479.41</v>
      </c>
      <c r="W630" s="9">
        <f t="shared" si="115"/>
        <v>3245.7799999999997</v>
      </c>
      <c r="X630" s="22">
        <f t="shared" si="124"/>
        <v>225473.77000000002</v>
      </c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</row>
    <row r="631" spans="1:159" s="21" customFormat="1">
      <c r="A631" s="83" t="s">
        <v>2344</v>
      </c>
      <c r="B631" s="95" t="s">
        <v>643</v>
      </c>
      <c r="C631" s="96">
        <v>1759</v>
      </c>
      <c r="D631" s="95" t="s">
        <v>644</v>
      </c>
      <c r="E631" s="116" t="str">
        <f>VLOOKUP($C631,'2022-23 School Level AAFTE'!$C:$X,8,FALSE)</f>
        <v>No</v>
      </c>
      <c r="F631" s="103">
        <f>VLOOKUP($C631,'2022-23 School Level AAFTE'!$C:$I,7,FALSE)</f>
        <v>513.82000000000005</v>
      </c>
      <c r="G631" s="106">
        <f>IFERROR(IF(E631= "yes",VLOOKUP(C631,Summary!$B:$I,5,0),0),0)</f>
        <v>0</v>
      </c>
      <c r="H631" s="105">
        <f t="shared" si="123"/>
        <v>0</v>
      </c>
      <c r="I631" s="168">
        <f>VLOOKUP($A631,'2023-24 Salary &amp; Benefits'!$A:$I,3,FALSE)</f>
        <v>1.1200000000000001</v>
      </c>
      <c r="J631" s="168">
        <f>VLOOKUP($A631,'2023-24 Salary &amp; Benefits'!$A:$I,4,FALSE)</f>
        <v>1.1200000000000001</v>
      </c>
      <c r="K631" s="155">
        <f t="shared" si="116"/>
        <v>0</v>
      </c>
      <c r="L631" s="154">
        <f t="shared" si="117"/>
        <v>0</v>
      </c>
      <c r="M631" s="156">
        <f>'2023-24 Salary &amp; Benefits'!$E$6</f>
        <v>72728</v>
      </c>
      <c r="N631" s="156">
        <f>'2023-24 Salary &amp; Benefits'!$F$6</f>
        <v>75419</v>
      </c>
      <c r="O631" s="9">
        <f t="shared" si="118"/>
        <v>0</v>
      </c>
      <c r="P631" s="9">
        <f t="shared" si="119"/>
        <v>0</v>
      </c>
      <c r="Q631" s="9">
        <f>'2023-24 Salary &amp; Benefits'!G$6</f>
        <v>13464</v>
      </c>
      <c r="R631" s="157">
        <f>'2023-24 Salary &amp; Benefits'!H$6</f>
        <v>0.1797</v>
      </c>
      <c r="S631" s="157">
        <f>'2023-24 Salary &amp; Benefits'!I$6</f>
        <v>0.17330000000000001</v>
      </c>
      <c r="T631" s="9">
        <f t="shared" si="120"/>
        <v>0</v>
      </c>
      <c r="U631" s="9">
        <f t="shared" si="121"/>
        <v>0</v>
      </c>
      <c r="V631" s="9">
        <f t="shared" si="122"/>
        <v>0</v>
      </c>
      <c r="W631" s="9">
        <f t="shared" si="115"/>
        <v>0</v>
      </c>
      <c r="X631" s="22">
        <f t="shared" si="124"/>
        <v>0</v>
      </c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</row>
    <row r="632" spans="1:159" s="21" customFormat="1">
      <c r="A632" s="83" t="s">
        <v>2344</v>
      </c>
      <c r="B632" s="95" t="s">
        <v>643</v>
      </c>
      <c r="C632" s="96">
        <v>3701</v>
      </c>
      <c r="D632" s="95" t="s">
        <v>668</v>
      </c>
      <c r="E632" s="116" t="str">
        <f>VLOOKUP($C632,'2022-23 School Level AAFTE'!$C:$X,8,FALSE)</f>
        <v>Yes</v>
      </c>
      <c r="F632" s="103">
        <f>VLOOKUP($C632,'2022-23 School Level AAFTE'!$C:$I,7,FALSE)</f>
        <v>619.28</v>
      </c>
      <c r="G632" s="106">
        <f>IFERROR(IF(E632= "yes",VLOOKUP(C632,Summary!$B:$I,5,0),0),0)</f>
        <v>0</v>
      </c>
      <c r="H632" s="104">
        <f t="shared" si="123"/>
        <v>619.28</v>
      </c>
      <c r="I632" s="168">
        <f>VLOOKUP($A632,'2023-24 Salary &amp; Benefits'!$A:$I,3,FALSE)</f>
        <v>1.1200000000000001</v>
      </c>
      <c r="J632" s="168">
        <f>VLOOKUP($A632,'2023-24 Salary &amp; Benefits'!$A:$I,4,FALSE)</f>
        <v>1.1200000000000001</v>
      </c>
      <c r="K632" s="155">
        <f t="shared" si="116"/>
        <v>619.28</v>
      </c>
      <c r="L632" s="154">
        <f t="shared" si="117"/>
        <v>1.8169999999999999</v>
      </c>
      <c r="M632" s="156">
        <f>'2023-24 Salary &amp; Benefits'!$E$6</f>
        <v>72728</v>
      </c>
      <c r="N632" s="156">
        <f>'2023-24 Salary &amp; Benefits'!$F$6</f>
        <v>75419</v>
      </c>
      <c r="O632" s="9">
        <f t="shared" si="118"/>
        <v>148004.39000000001</v>
      </c>
      <c r="P632" s="9">
        <f t="shared" si="119"/>
        <v>5476.289999999979</v>
      </c>
      <c r="Q632" s="9">
        <f>'2023-24 Salary &amp; Benefits'!G$6</f>
        <v>13464</v>
      </c>
      <c r="R632" s="157">
        <f>'2023-24 Salary &amp; Benefits'!H$6</f>
        <v>0.1797</v>
      </c>
      <c r="S632" s="157">
        <f>'2023-24 Salary &amp; Benefits'!I$6</f>
        <v>0.17330000000000001</v>
      </c>
      <c r="T632" s="9">
        <f t="shared" si="120"/>
        <v>52009.52</v>
      </c>
      <c r="U632" s="9">
        <f t="shared" si="121"/>
        <v>2558.0100000000002</v>
      </c>
      <c r="V632" s="9">
        <f t="shared" si="122"/>
        <v>443.3</v>
      </c>
      <c r="W632" s="9">
        <f t="shared" si="115"/>
        <v>3001.3100000000004</v>
      </c>
      <c r="X632" s="22">
        <f t="shared" si="124"/>
        <v>208491.50999999998</v>
      </c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</row>
    <row r="633" spans="1:159" s="21" customFormat="1">
      <c r="A633" s="83" t="s">
        <v>2344</v>
      </c>
      <c r="B633" s="95" t="s">
        <v>643</v>
      </c>
      <c r="C633" s="97">
        <v>3738</v>
      </c>
      <c r="D633" s="110" t="s">
        <v>669</v>
      </c>
      <c r="E633" s="116" t="str">
        <f>VLOOKUP($C633,'2022-23 School Level AAFTE'!$C:$X,8,FALSE)</f>
        <v>Yes</v>
      </c>
      <c r="F633" s="103">
        <f>VLOOKUP($C633,'2022-23 School Level AAFTE'!$C:$I,7,FALSE)</f>
        <v>470.71</v>
      </c>
      <c r="G633" s="106">
        <f>IFERROR(IF(E633= "yes",VLOOKUP(C633,Summary!$B:$I,5,0),0),0)</f>
        <v>0</v>
      </c>
      <c r="H633" s="104">
        <f t="shared" si="123"/>
        <v>470.71</v>
      </c>
      <c r="I633" s="168">
        <f>VLOOKUP($A633,'2023-24 Salary &amp; Benefits'!$A:$I,3,FALSE)</f>
        <v>1.1200000000000001</v>
      </c>
      <c r="J633" s="168">
        <f>VLOOKUP($A633,'2023-24 Salary &amp; Benefits'!$A:$I,4,FALSE)</f>
        <v>1.1200000000000001</v>
      </c>
      <c r="K633" s="155">
        <f t="shared" si="116"/>
        <v>470.71</v>
      </c>
      <c r="L633" s="154">
        <f t="shared" si="117"/>
        <v>1.381</v>
      </c>
      <c r="M633" s="156">
        <f>'2023-24 Salary &amp; Benefits'!$E$6</f>
        <v>72728</v>
      </c>
      <c r="N633" s="156">
        <f>'2023-24 Salary &amp; Benefits'!$F$6</f>
        <v>75419</v>
      </c>
      <c r="O633" s="9">
        <f t="shared" si="118"/>
        <v>112489.85</v>
      </c>
      <c r="P633" s="9">
        <f t="shared" si="119"/>
        <v>4162.2299999999959</v>
      </c>
      <c r="Q633" s="9">
        <f>'2023-24 Salary &amp; Benefits'!G$6</f>
        <v>13464</v>
      </c>
      <c r="R633" s="157">
        <f>'2023-24 Salary &amp; Benefits'!H$6</f>
        <v>0.1797</v>
      </c>
      <c r="S633" s="157">
        <f>'2023-24 Salary &amp; Benefits'!I$6</f>
        <v>0.17330000000000001</v>
      </c>
      <c r="T633" s="9">
        <f t="shared" si="120"/>
        <v>39529.519999999997</v>
      </c>
      <c r="U633" s="9">
        <f t="shared" si="121"/>
        <v>1944.2</v>
      </c>
      <c r="V633" s="9">
        <f t="shared" si="122"/>
        <v>336.93</v>
      </c>
      <c r="W633" s="9">
        <f t="shared" si="115"/>
        <v>2281.13</v>
      </c>
      <c r="X633" s="22">
        <f t="shared" si="124"/>
        <v>158462.72999999998</v>
      </c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</row>
    <row r="634" spans="1:159" s="21" customFormat="1">
      <c r="A634" s="83" t="s">
        <v>2344</v>
      </c>
      <c r="B634" s="95" t="s">
        <v>643</v>
      </c>
      <c r="C634" s="96">
        <v>3568</v>
      </c>
      <c r="D634" s="95" t="s">
        <v>659</v>
      </c>
      <c r="E634" s="116" t="str">
        <f>VLOOKUP($C634,'2022-23 School Level AAFTE'!$C:$X,8,FALSE)</f>
        <v>Yes</v>
      </c>
      <c r="F634" s="103">
        <f>VLOOKUP($C634,'2022-23 School Level AAFTE'!$C:$I,7,FALSE)</f>
        <v>359.73</v>
      </c>
      <c r="G634" s="106">
        <f>IFERROR(IF(E634= "yes",VLOOKUP(C634,Summary!$B:$I,5,0),0),0)</f>
        <v>0</v>
      </c>
      <c r="H634" s="104">
        <f t="shared" si="123"/>
        <v>359.73</v>
      </c>
      <c r="I634" s="168">
        <f>VLOOKUP($A634,'2023-24 Salary &amp; Benefits'!$A:$I,3,FALSE)</f>
        <v>1.1200000000000001</v>
      </c>
      <c r="J634" s="168">
        <f>VLOOKUP($A634,'2023-24 Salary &amp; Benefits'!$A:$I,4,FALSE)</f>
        <v>1.1200000000000001</v>
      </c>
      <c r="K634" s="155">
        <f t="shared" si="116"/>
        <v>359.73</v>
      </c>
      <c r="L634" s="154">
        <f t="shared" si="117"/>
        <v>1.0549999999999999</v>
      </c>
      <c r="M634" s="156">
        <f>'2023-24 Salary &amp; Benefits'!$E$6</f>
        <v>72728</v>
      </c>
      <c r="N634" s="156">
        <f>'2023-24 Salary &amp; Benefits'!$F$6</f>
        <v>75419</v>
      </c>
      <c r="O634" s="9">
        <f t="shared" si="118"/>
        <v>85935.4</v>
      </c>
      <c r="P634" s="9">
        <f t="shared" si="119"/>
        <v>3179.6900000000023</v>
      </c>
      <c r="Q634" s="9">
        <f>'2023-24 Salary &amp; Benefits'!G$6</f>
        <v>13464</v>
      </c>
      <c r="R634" s="157">
        <f>'2023-24 Salary &amp; Benefits'!H$6</f>
        <v>0.1797</v>
      </c>
      <c r="S634" s="157">
        <f>'2023-24 Salary &amp; Benefits'!I$6</f>
        <v>0.17330000000000001</v>
      </c>
      <c r="T634" s="9">
        <f t="shared" si="120"/>
        <v>30198.15</v>
      </c>
      <c r="U634" s="9">
        <f t="shared" si="121"/>
        <v>1485.25</v>
      </c>
      <c r="V634" s="9">
        <f t="shared" si="122"/>
        <v>257.39</v>
      </c>
      <c r="W634" s="9">
        <f t="shared" si="115"/>
        <v>1742.6399999999999</v>
      </c>
      <c r="X634" s="22">
        <f t="shared" si="124"/>
        <v>121055.87999999999</v>
      </c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</row>
    <row r="635" spans="1:159" s="21" customFormat="1">
      <c r="A635" s="83" t="s">
        <v>2344</v>
      </c>
      <c r="B635" s="95" t="s">
        <v>643</v>
      </c>
      <c r="C635" s="96">
        <v>2841</v>
      </c>
      <c r="D635" s="95" t="s">
        <v>649</v>
      </c>
      <c r="E635" s="116" t="str">
        <f>VLOOKUP($C635,'2022-23 School Level AAFTE'!$C:$X,8,FALSE)</f>
        <v>Yes</v>
      </c>
      <c r="F635" s="103">
        <f>VLOOKUP($C635,'2022-23 School Level AAFTE'!$C:$I,7,FALSE)</f>
        <v>403.66</v>
      </c>
      <c r="G635" s="106">
        <f>IFERROR(IF(E635= "yes",VLOOKUP(C635,Summary!$B:$I,5,0),0),0)</f>
        <v>0</v>
      </c>
      <c r="H635" s="104">
        <f t="shared" si="123"/>
        <v>403.66</v>
      </c>
      <c r="I635" s="168">
        <f>VLOOKUP($A635,'2023-24 Salary &amp; Benefits'!$A:$I,3,FALSE)</f>
        <v>1.1200000000000001</v>
      </c>
      <c r="J635" s="168">
        <f>VLOOKUP($A635,'2023-24 Salary &amp; Benefits'!$A:$I,4,FALSE)</f>
        <v>1.1200000000000001</v>
      </c>
      <c r="K635" s="155">
        <f t="shared" si="116"/>
        <v>403.66</v>
      </c>
      <c r="L635" s="154">
        <f t="shared" si="117"/>
        <v>1.1839999999999999</v>
      </c>
      <c r="M635" s="156">
        <f>'2023-24 Salary &amp; Benefits'!$E$6</f>
        <v>72728</v>
      </c>
      <c r="N635" s="156">
        <f>'2023-24 Salary &amp; Benefits'!$F$6</f>
        <v>75419</v>
      </c>
      <c r="O635" s="9">
        <f t="shared" si="118"/>
        <v>96443.15</v>
      </c>
      <c r="P635" s="9">
        <f t="shared" si="119"/>
        <v>3568.4800000000105</v>
      </c>
      <c r="Q635" s="9">
        <f>'2023-24 Salary &amp; Benefits'!G$6</f>
        <v>13464</v>
      </c>
      <c r="R635" s="157">
        <f>'2023-24 Salary &amp; Benefits'!H$6</f>
        <v>0.1797</v>
      </c>
      <c r="S635" s="157">
        <f>'2023-24 Salary &amp; Benefits'!I$6</f>
        <v>0.17330000000000001</v>
      </c>
      <c r="T635" s="9">
        <f t="shared" si="120"/>
        <v>33890.629999999997</v>
      </c>
      <c r="U635" s="9">
        <f t="shared" si="121"/>
        <v>1666.86</v>
      </c>
      <c r="V635" s="9">
        <f t="shared" si="122"/>
        <v>288.87</v>
      </c>
      <c r="W635" s="9">
        <f t="shared" si="115"/>
        <v>1955.73</v>
      </c>
      <c r="X635" s="22">
        <f t="shared" si="124"/>
        <v>135857.99000000002</v>
      </c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</row>
    <row r="636" spans="1:159" s="21" customFormat="1">
      <c r="A636" s="83" t="s">
        <v>2344</v>
      </c>
      <c r="B636" s="95" t="s">
        <v>643</v>
      </c>
      <c r="C636" s="94">
        <v>3381</v>
      </c>
      <c r="D636" s="84" t="s">
        <v>654</v>
      </c>
      <c r="E636" s="116" t="str">
        <f>VLOOKUP($C636,'2022-23 School Level AAFTE'!$C:$X,8,FALSE)</f>
        <v>Yes</v>
      </c>
      <c r="F636" s="103">
        <f>VLOOKUP($C636,'2022-23 School Level AAFTE'!$C:$I,7,FALSE)</f>
        <v>634.83000000000004</v>
      </c>
      <c r="G636" s="106">
        <f>IFERROR(IF(E636= "yes",VLOOKUP(C636,Summary!$B:$I,5,0),0),0)</f>
        <v>0</v>
      </c>
      <c r="H636" s="104">
        <f t="shared" si="123"/>
        <v>634.83000000000004</v>
      </c>
      <c r="I636" s="168">
        <f>VLOOKUP($A636,'2023-24 Salary &amp; Benefits'!$A:$I,3,FALSE)</f>
        <v>1.1200000000000001</v>
      </c>
      <c r="J636" s="168">
        <f>VLOOKUP($A636,'2023-24 Salary &amp; Benefits'!$A:$I,4,FALSE)</f>
        <v>1.1200000000000001</v>
      </c>
      <c r="K636" s="155">
        <f t="shared" si="116"/>
        <v>634.83000000000004</v>
      </c>
      <c r="L636" s="154">
        <f t="shared" si="117"/>
        <v>1.8620000000000001</v>
      </c>
      <c r="M636" s="156">
        <f>'2023-24 Salary &amp; Benefits'!$E$6</f>
        <v>72728</v>
      </c>
      <c r="N636" s="156">
        <f>'2023-24 Salary &amp; Benefits'!$F$6</f>
        <v>75419</v>
      </c>
      <c r="O636" s="9">
        <f t="shared" si="118"/>
        <v>151669.88</v>
      </c>
      <c r="P636" s="9">
        <f t="shared" si="119"/>
        <v>5611.9199999999837</v>
      </c>
      <c r="Q636" s="9">
        <f>'2023-24 Salary &amp; Benefits'!G$6</f>
        <v>13464</v>
      </c>
      <c r="R636" s="157">
        <f>'2023-24 Salary &amp; Benefits'!H$6</f>
        <v>0.1797</v>
      </c>
      <c r="S636" s="157">
        <f>'2023-24 Salary &amp; Benefits'!I$6</f>
        <v>0.17330000000000001</v>
      </c>
      <c r="T636" s="9">
        <f t="shared" si="120"/>
        <v>53297.59</v>
      </c>
      <c r="U636" s="9">
        <f t="shared" si="121"/>
        <v>2621.36</v>
      </c>
      <c r="V636" s="9">
        <f t="shared" si="122"/>
        <v>454.28</v>
      </c>
      <c r="W636" s="9">
        <f t="shared" si="115"/>
        <v>3075.6400000000003</v>
      </c>
      <c r="X636" s="22">
        <f t="shared" si="124"/>
        <v>213655.03</v>
      </c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</row>
    <row r="637" spans="1:159" s="21" customFormat="1">
      <c r="A637" s="83" t="s">
        <v>2344</v>
      </c>
      <c r="B637" s="95" t="s">
        <v>643</v>
      </c>
      <c r="C637" s="96">
        <v>3627</v>
      </c>
      <c r="D637" s="95" t="s">
        <v>665</v>
      </c>
      <c r="E637" s="116" t="str">
        <f>VLOOKUP($C637,'2022-23 School Level AAFTE'!$C:$X,8,FALSE)</f>
        <v>Yes</v>
      </c>
      <c r="F637" s="103">
        <f>VLOOKUP($C637,'2022-23 School Level AAFTE'!$C:$I,7,FALSE)</f>
        <v>485.9</v>
      </c>
      <c r="G637" s="106">
        <f>IFERROR(IF(E637= "yes",VLOOKUP(C637,Summary!$B:$I,5,0),0),0)</f>
        <v>0</v>
      </c>
      <c r="H637" s="104">
        <f t="shared" si="123"/>
        <v>485.9</v>
      </c>
      <c r="I637" s="168">
        <f>VLOOKUP($A637,'2023-24 Salary &amp; Benefits'!$A:$I,3,FALSE)</f>
        <v>1.1200000000000001</v>
      </c>
      <c r="J637" s="168">
        <f>VLOOKUP($A637,'2023-24 Salary &amp; Benefits'!$A:$I,4,FALSE)</f>
        <v>1.1200000000000001</v>
      </c>
      <c r="K637" s="155">
        <f t="shared" si="116"/>
        <v>485.9</v>
      </c>
      <c r="L637" s="154">
        <f t="shared" si="117"/>
        <v>1.425</v>
      </c>
      <c r="M637" s="156">
        <f>'2023-24 Salary &amp; Benefits'!$E$6</f>
        <v>72728</v>
      </c>
      <c r="N637" s="156">
        <f>'2023-24 Salary &amp; Benefits'!$F$6</f>
        <v>75419</v>
      </c>
      <c r="O637" s="9">
        <f t="shared" si="118"/>
        <v>116073.89</v>
      </c>
      <c r="P637" s="9">
        <f t="shared" si="119"/>
        <v>4294.8300000000017</v>
      </c>
      <c r="Q637" s="9">
        <f>'2023-24 Salary &amp; Benefits'!G$6</f>
        <v>13464</v>
      </c>
      <c r="R637" s="157">
        <f>'2023-24 Salary &amp; Benefits'!H$6</f>
        <v>0.1797</v>
      </c>
      <c r="S637" s="157">
        <f>'2023-24 Salary &amp; Benefits'!I$6</f>
        <v>0.17330000000000001</v>
      </c>
      <c r="T637" s="9">
        <f t="shared" si="120"/>
        <v>40788.97</v>
      </c>
      <c r="U637" s="9">
        <f t="shared" si="121"/>
        <v>2006.15</v>
      </c>
      <c r="V637" s="9">
        <f t="shared" si="122"/>
        <v>347.67</v>
      </c>
      <c r="W637" s="9">
        <f t="shared" si="115"/>
        <v>2353.8200000000002</v>
      </c>
      <c r="X637" s="22">
        <f t="shared" si="124"/>
        <v>163511.51</v>
      </c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</row>
    <row r="638" spans="1:159" s="21" customFormat="1">
      <c r="A638" s="83" t="s">
        <v>2344</v>
      </c>
      <c r="B638" s="95" t="s">
        <v>643</v>
      </c>
      <c r="C638" s="96">
        <v>4480</v>
      </c>
      <c r="D638" s="95" t="s">
        <v>676</v>
      </c>
      <c r="E638" s="116" t="str">
        <f>VLOOKUP($C638,'2022-23 School Level AAFTE'!$C:$X,8,FALSE)</f>
        <v>Yes</v>
      </c>
      <c r="F638" s="103">
        <f>VLOOKUP($C638,'2022-23 School Level AAFTE'!$C:$I,7,FALSE)</f>
        <v>372.39</v>
      </c>
      <c r="G638" s="106">
        <f>IFERROR(IF(E638= "yes",VLOOKUP(C638,Summary!$B:$I,5,0),0),0)</f>
        <v>0</v>
      </c>
      <c r="H638" s="104">
        <f t="shared" si="123"/>
        <v>372.39</v>
      </c>
      <c r="I638" s="168">
        <f>VLOOKUP($A638,'2023-24 Salary &amp; Benefits'!$A:$I,3,FALSE)</f>
        <v>1.1200000000000001</v>
      </c>
      <c r="J638" s="168">
        <f>VLOOKUP($A638,'2023-24 Salary &amp; Benefits'!$A:$I,4,FALSE)</f>
        <v>1.1200000000000001</v>
      </c>
      <c r="K638" s="155">
        <f t="shared" si="116"/>
        <v>372.39</v>
      </c>
      <c r="L638" s="154">
        <f t="shared" si="117"/>
        <v>1.0920000000000001</v>
      </c>
      <c r="M638" s="156">
        <f>'2023-24 Salary &amp; Benefits'!$E$6</f>
        <v>72728</v>
      </c>
      <c r="N638" s="156">
        <f>'2023-24 Salary &amp; Benefits'!$F$6</f>
        <v>75419</v>
      </c>
      <c r="O638" s="9">
        <f t="shared" si="118"/>
        <v>88949.25</v>
      </c>
      <c r="P638" s="9">
        <f t="shared" si="119"/>
        <v>3291.1999999999971</v>
      </c>
      <c r="Q638" s="9">
        <f>'2023-24 Salary &amp; Benefits'!G$6</f>
        <v>13464</v>
      </c>
      <c r="R638" s="157">
        <f>'2023-24 Salary &amp; Benefits'!H$6</f>
        <v>0.1797</v>
      </c>
      <c r="S638" s="157">
        <f>'2023-24 Salary &amp; Benefits'!I$6</f>
        <v>0.17330000000000001</v>
      </c>
      <c r="T638" s="9">
        <f t="shared" si="120"/>
        <v>31257.23</v>
      </c>
      <c r="U638" s="9">
        <f t="shared" si="121"/>
        <v>1537.34</v>
      </c>
      <c r="V638" s="9">
        <f t="shared" si="122"/>
        <v>266.42</v>
      </c>
      <c r="W638" s="9">
        <f t="shared" si="115"/>
        <v>1803.76</v>
      </c>
      <c r="X638" s="22">
        <f t="shared" si="124"/>
        <v>125301.43999999999</v>
      </c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</row>
    <row r="639" spans="1:159" s="21" customFormat="1">
      <c r="A639" s="83" t="s">
        <v>2344</v>
      </c>
      <c r="B639" s="95" t="s">
        <v>643</v>
      </c>
      <c r="C639" s="96">
        <v>3159</v>
      </c>
      <c r="D639" s="95" t="s">
        <v>650</v>
      </c>
      <c r="E639" s="116" t="str">
        <f>VLOOKUP($C639,'2022-23 School Level AAFTE'!$C:$X,8,FALSE)</f>
        <v>Yes</v>
      </c>
      <c r="F639" s="103">
        <f>VLOOKUP($C639,'2022-23 School Level AAFTE'!$C:$I,7,FALSE)</f>
        <v>456.33</v>
      </c>
      <c r="G639" s="106">
        <f>IFERROR(IF(E639= "yes",VLOOKUP(C639,Summary!$B:$I,5,0),0),0)</f>
        <v>0</v>
      </c>
      <c r="H639" s="104">
        <f t="shared" si="123"/>
        <v>456.33</v>
      </c>
      <c r="I639" s="168">
        <f>VLOOKUP($A639,'2023-24 Salary &amp; Benefits'!$A:$I,3,FALSE)</f>
        <v>1.1200000000000001</v>
      </c>
      <c r="J639" s="168">
        <f>VLOOKUP($A639,'2023-24 Salary &amp; Benefits'!$A:$I,4,FALSE)</f>
        <v>1.1200000000000001</v>
      </c>
      <c r="K639" s="155">
        <f t="shared" si="116"/>
        <v>456.33</v>
      </c>
      <c r="L639" s="154">
        <f t="shared" si="117"/>
        <v>1.339</v>
      </c>
      <c r="M639" s="156">
        <f>'2023-24 Salary &amp; Benefits'!$E$6</f>
        <v>72728</v>
      </c>
      <c r="N639" s="156">
        <f>'2023-24 Salary &amp; Benefits'!$F$6</f>
        <v>75419</v>
      </c>
      <c r="O639" s="9">
        <f t="shared" si="118"/>
        <v>109068.73</v>
      </c>
      <c r="P639" s="9">
        <f t="shared" si="119"/>
        <v>4035.6399999999994</v>
      </c>
      <c r="Q639" s="9">
        <f>'2023-24 Salary &amp; Benefits'!G$6</f>
        <v>13464</v>
      </c>
      <c r="R639" s="157">
        <f>'2023-24 Salary &amp; Benefits'!H$6</f>
        <v>0.1797</v>
      </c>
      <c r="S639" s="157">
        <f>'2023-24 Salary &amp; Benefits'!I$6</f>
        <v>0.17330000000000001</v>
      </c>
      <c r="T639" s="9">
        <f t="shared" si="120"/>
        <v>38327.32</v>
      </c>
      <c r="U639" s="9">
        <f t="shared" si="121"/>
        <v>1885.07</v>
      </c>
      <c r="V639" s="9">
        <f t="shared" si="122"/>
        <v>326.68</v>
      </c>
      <c r="W639" s="9">
        <f t="shared" si="115"/>
        <v>2211.75</v>
      </c>
      <c r="X639" s="22">
        <f t="shared" si="124"/>
        <v>153643.44</v>
      </c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</row>
    <row r="640" spans="1:159" s="21" customFormat="1">
      <c r="A640" s="83" t="s">
        <v>2344</v>
      </c>
      <c r="B640" s="95" t="s">
        <v>643</v>
      </c>
      <c r="C640" s="96">
        <v>3625</v>
      </c>
      <c r="D640" s="95" t="s">
        <v>663</v>
      </c>
      <c r="E640" s="116" t="str">
        <f>VLOOKUP($C640,'2022-23 School Level AAFTE'!$C:$X,8,FALSE)</f>
        <v>Yes</v>
      </c>
      <c r="F640" s="103">
        <f>VLOOKUP($C640,'2022-23 School Level AAFTE'!$C:$I,7,FALSE)</f>
        <v>436.57</v>
      </c>
      <c r="G640" s="106">
        <f>IFERROR(IF(E640= "yes",VLOOKUP(C640,Summary!$B:$I,5,0),0),0)</f>
        <v>0</v>
      </c>
      <c r="H640" s="105">
        <f t="shared" si="123"/>
        <v>436.57</v>
      </c>
      <c r="I640" s="168">
        <f>VLOOKUP($A640,'2023-24 Salary &amp; Benefits'!$A:$I,3,FALSE)</f>
        <v>1.1200000000000001</v>
      </c>
      <c r="J640" s="168">
        <f>VLOOKUP($A640,'2023-24 Salary &amp; Benefits'!$A:$I,4,FALSE)</f>
        <v>1.1200000000000001</v>
      </c>
      <c r="K640" s="155">
        <f t="shared" si="116"/>
        <v>436.57</v>
      </c>
      <c r="L640" s="154">
        <f t="shared" si="117"/>
        <v>1.2809999999999999</v>
      </c>
      <c r="M640" s="156">
        <f>'2023-24 Salary &amp; Benefits'!$E$6</f>
        <v>72728</v>
      </c>
      <c r="N640" s="156">
        <f>'2023-24 Salary &amp; Benefits'!$F$6</f>
        <v>75419</v>
      </c>
      <c r="O640" s="9">
        <f t="shared" si="118"/>
        <v>104344.32000000001</v>
      </c>
      <c r="P640" s="9">
        <f t="shared" si="119"/>
        <v>3860.8299999999872</v>
      </c>
      <c r="Q640" s="9">
        <f>'2023-24 Salary &amp; Benefits'!G$6</f>
        <v>13464</v>
      </c>
      <c r="R640" s="157">
        <f>'2023-24 Salary &amp; Benefits'!H$6</f>
        <v>0.1797</v>
      </c>
      <c r="S640" s="157">
        <f>'2023-24 Salary &amp; Benefits'!I$6</f>
        <v>0.17330000000000001</v>
      </c>
      <c r="T640" s="9">
        <f t="shared" si="120"/>
        <v>36667.14</v>
      </c>
      <c r="U640" s="9">
        <f t="shared" si="121"/>
        <v>1803.42</v>
      </c>
      <c r="V640" s="9">
        <f t="shared" si="122"/>
        <v>312.52999999999997</v>
      </c>
      <c r="W640" s="9">
        <f t="shared" si="115"/>
        <v>2115.9499999999998</v>
      </c>
      <c r="X640" s="22">
        <f t="shared" si="124"/>
        <v>146988.24000000002</v>
      </c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</row>
    <row r="641" spans="1:159" s="21" customFormat="1">
      <c r="A641" s="83" t="s">
        <v>2344</v>
      </c>
      <c r="B641" s="95" t="s">
        <v>643</v>
      </c>
      <c r="C641" s="96">
        <v>3432</v>
      </c>
      <c r="D641" s="95" t="s">
        <v>578</v>
      </c>
      <c r="E641" s="116" t="str">
        <f>VLOOKUP($C641,'2022-23 School Level AAFTE'!$C:$X,8,FALSE)</f>
        <v>Yes</v>
      </c>
      <c r="F641" s="103">
        <f>VLOOKUP($C641,'2022-23 School Level AAFTE'!$C:$I,7,FALSE)</f>
        <v>426.64</v>
      </c>
      <c r="G641" s="106">
        <f>IFERROR(IF(E641= "yes",VLOOKUP(C641,Summary!$B:$I,5,0),0),0)</f>
        <v>0</v>
      </c>
      <c r="H641" s="104">
        <f t="shared" si="123"/>
        <v>426.64</v>
      </c>
      <c r="I641" s="168">
        <f>VLOOKUP($A641,'2023-24 Salary &amp; Benefits'!$A:$I,3,FALSE)</f>
        <v>1.1200000000000001</v>
      </c>
      <c r="J641" s="168">
        <f>VLOOKUP($A641,'2023-24 Salary &amp; Benefits'!$A:$I,4,FALSE)</f>
        <v>1.1200000000000001</v>
      </c>
      <c r="K641" s="155">
        <f t="shared" si="116"/>
        <v>426.64</v>
      </c>
      <c r="L641" s="154">
        <f t="shared" si="117"/>
        <v>1.2509999999999999</v>
      </c>
      <c r="M641" s="156">
        <f>'2023-24 Salary &amp; Benefits'!$E$6</f>
        <v>72728</v>
      </c>
      <c r="N641" s="156">
        <f>'2023-24 Salary &amp; Benefits'!$F$6</f>
        <v>75419</v>
      </c>
      <c r="O641" s="9">
        <f t="shared" si="118"/>
        <v>101900.66</v>
      </c>
      <c r="P641" s="9">
        <f t="shared" si="119"/>
        <v>3770.4100000000035</v>
      </c>
      <c r="Q641" s="9">
        <f>'2023-24 Salary &amp; Benefits'!G$6</f>
        <v>13464</v>
      </c>
      <c r="R641" s="157">
        <f>'2023-24 Salary &amp; Benefits'!H$6</f>
        <v>0.1797</v>
      </c>
      <c r="S641" s="157">
        <f>'2023-24 Salary &amp; Benefits'!I$6</f>
        <v>0.17330000000000001</v>
      </c>
      <c r="T641" s="9">
        <f t="shared" si="120"/>
        <v>35808.42</v>
      </c>
      <c r="U641" s="9">
        <f t="shared" si="121"/>
        <v>1761.18</v>
      </c>
      <c r="V641" s="9">
        <f t="shared" si="122"/>
        <v>305.20999999999998</v>
      </c>
      <c r="W641" s="9">
        <f t="shared" si="115"/>
        <v>2066.39</v>
      </c>
      <c r="X641" s="22">
        <f t="shared" si="124"/>
        <v>143545.88000000003</v>
      </c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</row>
    <row r="642" spans="1:159" s="21" customFormat="1">
      <c r="A642" s="83" t="s">
        <v>2344</v>
      </c>
      <c r="B642" s="95" t="s">
        <v>643</v>
      </c>
      <c r="C642" s="96">
        <v>5348</v>
      </c>
      <c r="D642" s="95" t="s">
        <v>682</v>
      </c>
      <c r="E642" s="116" t="str">
        <f>VLOOKUP($C642,'2022-23 School Level AAFTE'!$C:$X,8,FALSE)</f>
        <v>Yes</v>
      </c>
      <c r="F642" s="103">
        <f>VLOOKUP($C642,'2022-23 School Level AAFTE'!$C:$I,7,FALSE)</f>
        <v>131.24</v>
      </c>
      <c r="G642" s="106">
        <f>IFERROR(IF(E642= "yes",VLOOKUP(C642,Summary!$B:$I,5,0),0),0)</f>
        <v>0</v>
      </c>
      <c r="H642" s="104">
        <f t="shared" si="123"/>
        <v>131.24</v>
      </c>
      <c r="I642" s="168">
        <f>VLOOKUP($A642,'2023-24 Salary &amp; Benefits'!$A:$I,3,FALSE)</f>
        <v>1.1200000000000001</v>
      </c>
      <c r="J642" s="168">
        <f>VLOOKUP($A642,'2023-24 Salary &amp; Benefits'!$A:$I,4,FALSE)</f>
        <v>1.1200000000000001</v>
      </c>
      <c r="K642" s="155">
        <f t="shared" si="116"/>
        <v>131.24</v>
      </c>
      <c r="L642" s="154">
        <f t="shared" si="117"/>
        <v>0.38500000000000001</v>
      </c>
      <c r="M642" s="156">
        <f>'2023-24 Salary &amp; Benefits'!$E$6</f>
        <v>72728</v>
      </c>
      <c r="N642" s="156">
        <f>'2023-24 Salary &amp; Benefits'!$F$6</f>
        <v>75419</v>
      </c>
      <c r="O642" s="9">
        <f t="shared" si="118"/>
        <v>31360.31</v>
      </c>
      <c r="P642" s="9">
        <f t="shared" si="119"/>
        <v>1160.3599999999969</v>
      </c>
      <c r="Q642" s="9">
        <f>'2023-24 Salary &amp; Benefits'!G$6</f>
        <v>13464</v>
      </c>
      <c r="R642" s="157">
        <f>'2023-24 Salary &amp; Benefits'!H$6</f>
        <v>0.1797</v>
      </c>
      <c r="S642" s="157">
        <f>'2023-24 Salary &amp; Benefits'!I$6</f>
        <v>0.17330000000000001</v>
      </c>
      <c r="T642" s="9">
        <f t="shared" si="120"/>
        <v>11020.18</v>
      </c>
      <c r="U642" s="9">
        <f t="shared" si="121"/>
        <v>542.01</v>
      </c>
      <c r="V642" s="9">
        <f t="shared" si="122"/>
        <v>93.93</v>
      </c>
      <c r="W642" s="9">
        <f t="shared" si="115"/>
        <v>635.94000000000005</v>
      </c>
      <c r="X642" s="22">
        <f t="shared" si="124"/>
        <v>44176.790000000008</v>
      </c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</row>
    <row r="643" spans="1:159" s="21" customFormat="1">
      <c r="A643" s="83" t="s">
        <v>2344</v>
      </c>
      <c r="B643" s="95" t="s">
        <v>643</v>
      </c>
      <c r="C643" s="96">
        <v>3329</v>
      </c>
      <c r="D643" s="95" t="s">
        <v>653</v>
      </c>
      <c r="E643" s="116" t="str">
        <f>VLOOKUP($C643,'2022-23 School Level AAFTE'!$C:$X,8,FALSE)</f>
        <v>Yes</v>
      </c>
      <c r="F643" s="103">
        <f>VLOOKUP($C643,'2022-23 School Level AAFTE'!$C:$I,7,FALSE)</f>
        <v>417.29</v>
      </c>
      <c r="G643" s="106">
        <f>IFERROR(IF(E643= "yes",VLOOKUP(C643,Summary!$B:$I,5,0),0),0)</f>
        <v>0</v>
      </c>
      <c r="H643" s="105">
        <f t="shared" si="123"/>
        <v>417.29</v>
      </c>
      <c r="I643" s="168">
        <f>VLOOKUP($A643,'2023-24 Salary &amp; Benefits'!$A:$I,3,FALSE)</f>
        <v>1.1200000000000001</v>
      </c>
      <c r="J643" s="168">
        <f>VLOOKUP($A643,'2023-24 Salary &amp; Benefits'!$A:$I,4,FALSE)</f>
        <v>1.1200000000000001</v>
      </c>
      <c r="K643" s="155">
        <f t="shared" si="116"/>
        <v>417.29</v>
      </c>
      <c r="L643" s="154">
        <f t="shared" si="117"/>
        <v>1.224</v>
      </c>
      <c r="M643" s="156">
        <f>'2023-24 Salary &amp; Benefits'!$E$6</f>
        <v>72728</v>
      </c>
      <c r="N643" s="156">
        <f>'2023-24 Salary &amp; Benefits'!$F$6</f>
        <v>75419</v>
      </c>
      <c r="O643" s="9">
        <f t="shared" si="118"/>
        <v>99701.36</v>
      </c>
      <c r="P643" s="9">
        <f t="shared" si="119"/>
        <v>3689.0399999999936</v>
      </c>
      <c r="Q643" s="9">
        <f>'2023-24 Salary &amp; Benefits'!G$6</f>
        <v>13464</v>
      </c>
      <c r="R643" s="157">
        <f>'2023-24 Salary &amp; Benefits'!H$6</f>
        <v>0.1797</v>
      </c>
      <c r="S643" s="157">
        <f>'2023-24 Salary &amp; Benefits'!I$6</f>
        <v>0.17330000000000001</v>
      </c>
      <c r="T643" s="9">
        <f t="shared" si="120"/>
        <v>35035.58</v>
      </c>
      <c r="U643" s="9">
        <f t="shared" si="121"/>
        <v>1723.17</v>
      </c>
      <c r="V643" s="9">
        <f t="shared" si="122"/>
        <v>298.63</v>
      </c>
      <c r="W643" s="9">
        <f t="shared" si="115"/>
        <v>2021.8000000000002</v>
      </c>
      <c r="X643" s="22">
        <f t="shared" si="124"/>
        <v>140447.77999999997</v>
      </c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</row>
    <row r="644" spans="1:159" s="21" customFormat="1">
      <c r="A644" s="83" t="s">
        <v>2344</v>
      </c>
      <c r="B644" s="95" t="s">
        <v>643</v>
      </c>
      <c r="C644" s="96">
        <v>4422</v>
      </c>
      <c r="D644" s="95" t="s">
        <v>613</v>
      </c>
      <c r="E644" s="116" t="str">
        <f>VLOOKUP($C644,'2022-23 School Level AAFTE'!$C:$X,8,FALSE)</f>
        <v>Yes</v>
      </c>
      <c r="F644" s="103">
        <f>VLOOKUP($C644,'2022-23 School Level AAFTE'!$C:$I,7,FALSE)</f>
        <v>465.29</v>
      </c>
      <c r="G644" s="106">
        <f>IFERROR(IF(E644= "yes",VLOOKUP(C644,Summary!$B:$I,5,0),0),0)</f>
        <v>0</v>
      </c>
      <c r="H644" s="104">
        <f t="shared" si="123"/>
        <v>465.29</v>
      </c>
      <c r="I644" s="168">
        <f>VLOOKUP($A644,'2023-24 Salary &amp; Benefits'!$A:$I,3,FALSE)</f>
        <v>1.1200000000000001</v>
      </c>
      <c r="J644" s="168">
        <f>VLOOKUP($A644,'2023-24 Salary &amp; Benefits'!$A:$I,4,FALSE)</f>
        <v>1.1200000000000001</v>
      </c>
      <c r="K644" s="155">
        <f t="shared" si="116"/>
        <v>465.29</v>
      </c>
      <c r="L644" s="154">
        <f t="shared" si="117"/>
        <v>1.365</v>
      </c>
      <c r="M644" s="156">
        <f>'2023-24 Salary &amp; Benefits'!$E$6</f>
        <v>72728</v>
      </c>
      <c r="N644" s="156">
        <f>'2023-24 Salary &amp; Benefits'!$F$6</f>
        <v>75419</v>
      </c>
      <c r="O644" s="9">
        <f t="shared" si="118"/>
        <v>111186.57</v>
      </c>
      <c r="P644" s="9">
        <f t="shared" si="119"/>
        <v>4114</v>
      </c>
      <c r="Q644" s="9">
        <f>'2023-24 Salary &amp; Benefits'!G$6</f>
        <v>13464</v>
      </c>
      <c r="R644" s="157">
        <f>'2023-24 Salary &amp; Benefits'!H$6</f>
        <v>0.1797</v>
      </c>
      <c r="S644" s="157">
        <f>'2023-24 Salary &amp; Benefits'!I$6</f>
        <v>0.17330000000000001</v>
      </c>
      <c r="T644" s="9">
        <f t="shared" si="120"/>
        <v>39071.54</v>
      </c>
      <c r="U644" s="9">
        <f t="shared" si="121"/>
        <v>1921.68</v>
      </c>
      <c r="V644" s="9">
        <f t="shared" si="122"/>
        <v>333.03</v>
      </c>
      <c r="W644" s="9">
        <f t="shared" si="115"/>
        <v>2254.71</v>
      </c>
      <c r="X644" s="22">
        <f t="shared" si="124"/>
        <v>156626.82</v>
      </c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</row>
    <row r="645" spans="1:159" s="21" customFormat="1">
      <c r="A645" s="83" t="s">
        <v>2344</v>
      </c>
      <c r="B645" s="95" t="s">
        <v>643</v>
      </c>
      <c r="C645" s="96">
        <v>3626</v>
      </c>
      <c r="D645" s="95" t="s">
        <v>664</v>
      </c>
      <c r="E645" s="116" t="str">
        <f>VLOOKUP($C645,'2022-23 School Level AAFTE'!$C:$X,8,FALSE)</f>
        <v>Yes</v>
      </c>
      <c r="F645" s="103">
        <f>VLOOKUP($C645,'2022-23 School Level AAFTE'!$C:$I,7,FALSE)</f>
        <v>690.96</v>
      </c>
      <c r="G645" s="106">
        <f>IFERROR(IF(E645= "yes",VLOOKUP(C645,Summary!$B:$I,5,0),0),0)</f>
        <v>0</v>
      </c>
      <c r="H645" s="104">
        <f t="shared" si="123"/>
        <v>690.96</v>
      </c>
      <c r="I645" s="168">
        <f>VLOOKUP($A645,'2023-24 Salary &amp; Benefits'!$A:$I,3,FALSE)</f>
        <v>1.1200000000000001</v>
      </c>
      <c r="J645" s="168">
        <f>VLOOKUP($A645,'2023-24 Salary &amp; Benefits'!$A:$I,4,FALSE)</f>
        <v>1.1200000000000001</v>
      </c>
      <c r="K645" s="155">
        <f t="shared" si="116"/>
        <v>690.96</v>
      </c>
      <c r="L645" s="154">
        <f t="shared" si="117"/>
        <v>2.0270000000000001</v>
      </c>
      <c r="M645" s="156">
        <f>'2023-24 Salary &amp; Benefits'!$E$6</f>
        <v>72728</v>
      </c>
      <c r="N645" s="156">
        <f>'2023-24 Salary &amp; Benefits'!$F$6</f>
        <v>75419</v>
      </c>
      <c r="O645" s="9">
        <f t="shared" si="118"/>
        <v>165110.01</v>
      </c>
      <c r="P645" s="9">
        <f t="shared" si="119"/>
        <v>6109.2200000000012</v>
      </c>
      <c r="Q645" s="9">
        <f>'2023-24 Salary &amp; Benefits'!G$6</f>
        <v>13464</v>
      </c>
      <c r="R645" s="157">
        <f>'2023-24 Salary &amp; Benefits'!H$6</f>
        <v>0.1797</v>
      </c>
      <c r="S645" s="157">
        <f>'2023-24 Salary &amp; Benefits'!I$6</f>
        <v>0.17330000000000001</v>
      </c>
      <c r="T645" s="9">
        <f t="shared" si="120"/>
        <v>58020.52</v>
      </c>
      <c r="U645" s="9">
        <f t="shared" si="121"/>
        <v>2853.65</v>
      </c>
      <c r="V645" s="9">
        <f t="shared" si="122"/>
        <v>494.54</v>
      </c>
      <c r="W645" s="9">
        <f t="shared" si="115"/>
        <v>3348.19</v>
      </c>
      <c r="X645" s="22">
        <f t="shared" si="124"/>
        <v>232587.94</v>
      </c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</row>
    <row r="646" spans="1:159" s="21" customFormat="1">
      <c r="A646" s="83" t="s">
        <v>2344</v>
      </c>
      <c r="B646" s="95" t="s">
        <v>643</v>
      </c>
      <c r="C646" s="96">
        <v>5029</v>
      </c>
      <c r="D646" s="95" t="s">
        <v>678</v>
      </c>
      <c r="E646" s="116" t="str">
        <f>VLOOKUP($C646,'2022-23 School Level AAFTE'!$C:$X,8,FALSE)</f>
        <v>Yes</v>
      </c>
      <c r="F646" s="103">
        <f>VLOOKUP($C646,'2022-23 School Level AAFTE'!$C:$I,7,FALSE)</f>
        <v>530.49</v>
      </c>
      <c r="G646" s="106">
        <f>IFERROR(IF(E646= "yes",VLOOKUP(C646,Summary!$B:$I,5,0),0),0)</f>
        <v>0</v>
      </c>
      <c r="H646" s="104">
        <f t="shared" si="123"/>
        <v>530.49</v>
      </c>
      <c r="I646" s="168">
        <f>VLOOKUP($A646,'2023-24 Salary &amp; Benefits'!$A:$I,3,FALSE)</f>
        <v>1.1200000000000001</v>
      </c>
      <c r="J646" s="168">
        <f>VLOOKUP($A646,'2023-24 Salary &amp; Benefits'!$A:$I,4,FALSE)</f>
        <v>1.1200000000000001</v>
      </c>
      <c r="K646" s="155">
        <f t="shared" si="116"/>
        <v>530.49</v>
      </c>
      <c r="L646" s="154">
        <f t="shared" si="117"/>
        <v>1.556</v>
      </c>
      <c r="M646" s="156">
        <f>'2023-24 Salary &amp; Benefits'!$E$6</f>
        <v>72728</v>
      </c>
      <c r="N646" s="156">
        <f>'2023-24 Salary &amp; Benefits'!$F$6</f>
        <v>75419</v>
      </c>
      <c r="O646" s="9">
        <f t="shared" si="118"/>
        <v>126744.54</v>
      </c>
      <c r="P646" s="9">
        <f t="shared" si="119"/>
        <v>4689.660000000018</v>
      </c>
      <c r="Q646" s="9">
        <f>'2023-24 Salary &amp; Benefits'!G$6</f>
        <v>13464</v>
      </c>
      <c r="R646" s="157">
        <f>'2023-24 Salary &amp; Benefits'!H$6</f>
        <v>0.1797</v>
      </c>
      <c r="S646" s="157">
        <f>'2023-24 Salary &amp; Benefits'!I$6</f>
        <v>0.17330000000000001</v>
      </c>
      <c r="T646" s="9">
        <f t="shared" si="120"/>
        <v>44538.7</v>
      </c>
      <c r="U646" s="9">
        <f t="shared" si="121"/>
        <v>2190.5700000000002</v>
      </c>
      <c r="V646" s="9">
        <f t="shared" si="122"/>
        <v>379.63</v>
      </c>
      <c r="W646" s="9">
        <f t="shared" si="115"/>
        <v>2570.2000000000003</v>
      </c>
      <c r="X646" s="22">
        <f t="shared" si="124"/>
        <v>178543.10000000003</v>
      </c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</row>
    <row r="647" spans="1:159" s="21" customFormat="1">
      <c r="A647" s="83" t="s">
        <v>2344</v>
      </c>
      <c r="B647" s="95" t="s">
        <v>643</v>
      </c>
      <c r="C647" s="96">
        <v>4374</v>
      </c>
      <c r="D647" s="95" t="s">
        <v>673</v>
      </c>
      <c r="E647" s="116" t="str">
        <f>VLOOKUP($C647,'2022-23 School Level AAFTE'!$C:$X,8,FALSE)</f>
        <v>Yes</v>
      </c>
      <c r="F647" s="103">
        <f>VLOOKUP($C647,'2022-23 School Level AAFTE'!$C:$I,7,FALSE)</f>
        <v>341.03</v>
      </c>
      <c r="G647" s="106">
        <f>IFERROR(IF(E647= "yes",VLOOKUP(C647,Summary!$B:$I,5,0),0),0)</f>
        <v>0</v>
      </c>
      <c r="H647" s="105">
        <f t="shared" si="123"/>
        <v>341.03</v>
      </c>
      <c r="I647" s="168">
        <f>VLOOKUP($A647,'2023-24 Salary &amp; Benefits'!$A:$I,3,FALSE)</f>
        <v>1.1200000000000001</v>
      </c>
      <c r="J647" s="168">
        <f>VLOOKUP($A647,'2023-24 Salary &amp; Benefits'!$A:$I,4,FALSE)</f>
        <v>1.1200000000000001</v>
      </c>
      <c r="K647" s="155">
        <f t="shared" si="116"/>
        <v>341.03</v>
      </c>
      <c r="L647" s="154">
        <f t="shared" si="117"/>
        <v>1</v>
      </c>
      <c r="M647" s="156">
        <f>'2023-24 Salary &amp; Benefits'!$E$6</f>
        <v>72728</v>
      </c>
      <c r="N647" s="156">
        <f>'2023-24 Salary &amp; Benefits'!$F$6</f>
        <v>75419</v>
      </c>
      <c r="O647" s="9">
        <f t="shared" si="118"/>
        <v>81455.360000000001</v>
      </c>
      <c r="P647" s="9">
        <f t="shared" si="119"/>
        <v>3013.9199999999983</v>
      </c>
      <c r="Q647" s="9">
        <f>'2023-24 Salary &amp; Benefits'!G$6</f>
        <v>13464</v>
      </c>
      <c r="R647" s="157">
        <f>'2023-24 Salary &amp; Benefits'!H$6</f>
        <v>0.1797</v>
      </c>
      <c r="S647" s="157">
        <f>'2023-24 Salary &amp; Benefits'!I$6</f>
        <v>0.17330000000000001</v>
      </c>
      <c r="T647" s="9">
        <f t="shared" si="120"/>
        <v>28623.84</v>
      </c>
      <c r="U647" s="9">
        <f t="shared" si="121"/>
        <v>1407.82</v>
      </c>
      <c r="V647" s="9">
        <f t="shared" si="122"/>
        <v>243.98</v>
      </c>
      <c r="W647" s="9">
        <f t="shared" si="115"/>
        <v>1651.8</v>
      </c>
      <c r="X647" s="22">
        <f t="shared" si="124"/>
        <v>114744.92</v>
      </c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</row>
    <row r="648" spans="1:159" s="21" customFormat="1">
      <c r="A648" s="83" t="s">
        <v>2344</v>
      </c>
      <c r="B648" s="95" t="s">
        <v>643</v>
      </c>
      <c r="C648" s="96">
        <v>4343</v>
      </c>
      <c r="D648" s="95" t="s">
        <v>672</v>
      </c>
      <c r="E648" s="116" t="str">
        <f>VLOOKUP($C648,'2022-23 School Level AAFTE'!$C:$X,8,FALSE)</f>
        <v>Yes</v>
      </c>
      <c r="F648" s="103">
        <f>VLOOKUP($C648,'2022-23 School Level AAFTE'!$C:$I,7,FALSE)</f>
        <v>373.29</v>
      </c>
      <c r="G648" s="106">
        <f>IFERROR(IF(E648= "yes",VLOOKUP(C648,Summary!$B:$I,5,0),0),0)</f>
        <v>0</v>
      </c>
      <c r="H648" s="105">
        <f t="shared" si="123"/>
        <v>373.29</v>
      </c>
      <c r="I648" s="168">
        <f>VLOOKUP($A648,'2023-24 Salary &amp; Benefits'!$A:$I,3,FALSE)</f>
        <v>1.1200000000000001</v>
      </c>
      <c r="J648" s="168">
        <f>VLOOKUP($A648,'2023-24 Salary &amp; Benefits'!$A:$I,4,FALSE)</f>
        <v>1.1200000000000001</v>
      </c>
      <c r="K648" s="155">
        <f t="shared" si="116"/>
        <v>373.29</v>
      </c>
      <c r="L648" s="154">
        <f t="shared" si="117"/>
        <v>1.095</v>
      </c>
      <c r="M648" s="156">
        <f>'2023-24 Salary &amp; Benefits'!$E$6</f>
        <v>72728</v>
      </c>
      <c r="N648" s="156">
        <f>'2023-24 Salary &amp; Benefits'!$F$6</f>
        <v>75419</v>
      </c>
      <c r="O648" s="9">
        <f t="shared" si="118"/>
        <v>89193.62</v>
      </c>
      <c r="P648" s="9">
        <f t="shared" si="119"/>
        <v>3300.2400000000052</v>
      </c>
      <c r="Q648" s="9">
        <f>'2023-24 Salary &amp; Benefits'!G$6</f>
        <v>13464</v>
      </c>
      <c r="R648" s="157">
        <f>'2023-24 Salary &amp; Benefits'!H$6</f>
        <v>0.1797</v>
      </c>
      <c r="S648" s="157">
        <f>'2023-24 Salary &amp; Benefits'!I$6</f>
        <v>0.17330000000000001</v>
      </c>
      <c r="T648" s="9">
        <f t="shared" si="120"/>
        <v>31343.11</v>
      </c>
      <c r="U648" s="9">
        <f t="shared" si="121"/>
        <v>1541.56</v>
      </c>
      <c r="V648" s="9">
        <f t="shared" si="122"/>
        <v>267.14999999999998</v>
      </c>
      <c r="W648" s="9">
        <f t="shared" si="115"/>
        <v>1808.71</v>
      </c>
      <c r="X648" s="22">
        <f t="shared" si="124"/>
        <v>125645.68000000001</v>
      </c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</row>
    <row r="649" spans="1:159" s="21" customFormat="1">
      <c r="A649" s="83" t="s">
        <v>2344</v>
      </c>
      <c r="B649" s="95" t="s">
        <v>643</v>
      </c>
      <c r="C649" s="96">
        <v>3160</v>
      </c>
      <c r="D649" s="95" t="s">
        <v>651</v>
      </c>
      <c r="E649" s="116" t="str">
        <f>VLOOKUP($C649,'2022-23 School Level AAFTE'!$C:$X,8,FALSE)</f>
        <v>Yes</v>
      </c>
      <c r="F649" s="103">
        <f>VLOOKUP($C649,'2022-23 School Level AAFTE'!$C:$I,7,FALSE)</f>
        <v>360.75</v>
      </c>
      <c r="G649" s="106">
        <f>IFERROR(IF(E649= "yes",VLOOKUP(C649,Summary!$B:$I,5,0),0),0)</f>
        <v>0</v>
      </c>
      <c r="H649" s="105">
        <f t="shared" si="123"/>
        <v>360.75</v>
      </c>
      <c r="I649" s="168">
        <f>VLOOKUP($A649,'2023-24 Salary &amp; Benefits'!$A:$I,3,FALSE)</f>
        <v>1.1200000000000001</v>
      </c>
      <c r="J649" s="168">
        <f>VLOOKUP($A649,'2023-24 Salary &amp; Benefits'!$A:$I,4,FALSE)</f>
        <v>1.1200000000000001</v>
      </c>
      <c r="K649" s="155">
        <f t="shared" si="116"/>
        <v>360.75</v>
      </c>
      <c r="L649" s="154">
        <f t="shared" si="117"/>
        <v>1.0580000000000001</v>
      </c>
      <c r="M649" s="156">
        <f>'2023-24 Salary &amp; Benefits'!$E$6</f>
        <v>72728</v>
      </c>
      <c r="N649" s="156">
        <f>'2023-24 Salary &amp; Benefits'!$F$6</f>
        <v>75419</v>
      </c>
      <c r="O649" s="9">
        <f t="shared" si="118"/>
        <v>86179.77</v>
      </c>
      <c r="P649" s="9">
        <f t="shared" si="119"/>
        <v>3188.7299999999959</v>
      </c>
      <c r="Q649" s="9">
        <f>'2023-24 Salary &amp; Benefits'!G$6</f>
        <v>13464</v>
      </c>
      <c r="R649" s="157">
        <f>'2023-24 Salary &amp; Benefits'!H$6</f>
        <v>0.1797</v>
      </c>
      <c r="S649" s="157">
        <f>'2023-24 Salary &amp; Benefits'!I$6</f>
        <v>0.17330000000000001</v>
      </c>
      <c r="T649" s="9">
        <f t="shared" si="120"/>
        <v>30284.02</v>
      </c>
      <c r="U649" s="9">
        <f t="shared" si="121"/>
        <v>1489.47</v>
      </c>
      <c r="V649" s="9">
        <f t="shared" si="122"/>
        <v>258.13</v>
      </c>
      <c r="W649" s="9">
        <f t="shared" si="115"/>
        <v>1747.6</v>
      </c>
      <c r="X649" s="22">
        <f t="shared" si="124"/>
        <v>121400.12000000001</v>
      </c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</row>
    <row r="650" spans="1:159" s="21" customFormat="1">
      <c r="A650" s="83" t="s">
        <v>2344</v>
      </c>
      <c r="B650" s="95" t="s">
        <v>643</v>
      </c>
      <c r="C650" s="96">
        <v>3567</v>
      </c>
      <c r="D650" s="95" t="s">
        <v>658</v>
      </c>
      <c r="E650" s="116" t="str">
        <f>VLOOKUP($C650,'2022-23 School Level AAFTE'!$C:$X,8,FALSE)</f>
        <v>Yes</v>
      </c>
      <c r="F650" s="103">
        <f>VLOOKUP($C650,'2022-23 School Level AAFTE'!$C:$I,7,FALSE)</f>
        <v>524.5</v>
      </c>
      <c r="G650" s="106">
        <f>IFERROR(IF(E650= "yes",VLOOKUP(C650,Summary!$B:$I,5,0),0),0)</f>
        <v>0</v>
      </c>
      <c r="H650" s="105">
        <f t="shared" si="123"/>
        <v>524.5</v>
      </c>
      <c r="I650" s="168">
        <f>VLOOKUP($A650,'2023-24 Salary &amp; Benefits'!$A:$I,3,FALSE)</f>
        <v>1.1200000000000001</v>
      </c>
      <c r="J650" s="168">
        <f>VLOOKUP($A650,'2023-24 Salary &amp; Benefits'!$A:$I,4,FALSE)</f>
        <v>1.1200000000000001</v>
      </c>
      <c r="K650" s="155">
        <f t="shared" si="116"/>
        <v>524.5</v>
      </c>
      <c r="L650" s="154">
        <f t="shared" si="117"/>
        <v>1.5389999999999999</v>
      </c>
      <c r="M650" s="156">
        <f>'2023-24 Salary &amp; Benefits'!$E$6</f>
        <v>72728</v>
      </c>
      <c r="N650" s="156">
        <f>'2023-24 Salary &amp; Benefits'!$F$6</f>
        <v>75419</v>
      </c>
      <c r="O650" s="9">
        <f t="shared" si="118"/>
        <v>125359.8</v>
      </c>
      <c r="P650" s="9">
        <f t="shared" si="119"/>
        <v>4638.4199999999983</v>
      </c>
      <c r="Q650" s="9">
        <f>'2023-24 Salary &amp; Benefits'!G$6</f>
        <v>13464</v>
      </c>
      <c r="R650" s="157">
        <f>'2023-24 Salary &amp; Benefits'!H$6</f>
        <v>0.1797</v>
      </c>
      <c r="S650" s="157">
        <f>'2023-24 Salary &amp; Benefits'!I$6</f>
        <v>0.17330000000000001</v>
      </c>
      <c r="T650" s="9">
        <f t="shared" si="120"/>
        <v>44052.09</v>
      </c>
      <c r="U650" s="9">
        <f t="shared" si="121"/>
        <v>2166.64</v>
      </c>
      <c r="V650" s="9">
        <f t="shared" si="122"/>
        <v>375.48</v>
      </c>
      <c r="W650" s="9">
        <f t="shared" ref="W650:W713" si="125">SUM(U650:V650)</f>
        <v>2542.12</v>
      </c>
      <c r="X650" s="22">
        <f t="shared" si="124"/>
        <v>176592.43</v>
      </c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</row>
    <row r="651" spans="1:159" s="21" customFormat="1">
      <c r="A651" s="83" t="s">
        <v>2344</v>
      </c>
      <c r="B651" s="95" t="s">
        <v>643</v>
      </c>
      <c r="C651" s="94">
        <v>1951</v>
      </c>
      <c r="D651" s="84" t="s">
        <v>647</v>
      </c>
      <c r="E651" s="116" t="str">
        <f>VLOOKUP($C651,'2022-23 School Level AAFTE'!$C:$X,8,FALSE)</f>
        <v>No</v>
      </c>
      <c r="F651" s="103">
        <f>VLOOKUP($C651,'2022-23 School Level AAFTE'!$C:$I,7,FALSE)</f>
        <v>9.2899999999999991</v>
      </c>
      <c r="G651" s="106">
        <f>IFERROR(IF(E651= "yes",VLOOKUP(C651,Summary!$B:$I,5,0),0),0)</f>
        <v>0</v>
      </c>
      <c r="H651" s="105">
        <f t="shared" si="123"/>
        <v>0</v>
      </c>
      <c r="I651" s="168">
        <f>VLOOKUP($A651,'2023-24 Salary &amp; Benefits'!$A:$I,3,FALSE)</f>
        <v>1.1200000000000001</v>
      </c>
      <c r="J651" s="168">
        <f>VLOOKUP($A651,'2023-24 Salary &amp; Benefits'!$A:$I,4,FALSE)</f>
        <v>1.1200000000000001</v>
      </c>
      <c r="K651" s="155">
        <f t="shared" ref="K651:K714" si="126">IF(G651&gt;0,G651,H651)</f>
        <v>0</v>
      </c>
      <c r="L651" s="154">
        <f t="shared" ref="L651:L714" si="127">ROUND((($K651*1.1*36)/15)/900,3)</f>
        <v>0</v>
      </c>
      <c r="M651" s="156">
        <f>'2023-24 Salary &amp; Benefits'!$E$6</f>
        <v>72728</v>
      </c>
      <c r="N651" s="156">
        <f>'2023-24 Salary &amp; Benefits'!$F$6</f>
        <v>75419</v>
      </c>
      <c r="O651" s="9">
        <f t="shared" ref="O651:O714" si="128">ROUND($I651*$M651*$L651,2)</f>
        <v>0</v>
      </c>
      <c r="P651" s="9">
        <f t="shared" ref="P651:P714" si="129">ROUND($J651*$N651*$L651,2)-O651</f>
        <v>0</v>
      </c>
      <c r="Q651" s="9">
        <f>'2023-24 Salary &amp; Benefits'!G$6</f>
        <v>13464</v>
      </c>
      <c r="R651" s="157">
        <f>'2023-24 Salary &amp; Benefits'!H$6</f>
        <v>0.1797</v>
      </c>
      <c r="S651" s="157">
        <f>'2023-24 Salary &amp; Benefits'!I$6</f>
        <v>0.17330000000000001</v>
      </c>
      <c r="T651" s="9">
        <f t="shared" ref="T651:T714" si="130">ROUND(O651*R651+P651*S651+L651*Q651,2)</f>
        <v>0</v>
      </c>
      <c r="U651" s="9">
        <f t="shared" ref="U651:U714" si="131">ROUND((($N651*$J651*$L651)/180)*3,2)</f>
        <v>0</v>
      </c>
      <c r="V651" s="9">
        <f t="shared" ref="V651:V714" si="132">ROUND(U651*S651,2)</f>
        <v>0</v>
      </c>
      <c r="W651" s="9">
        <f t="shared" si="125"/>
        <v>0</v>
      </c>
      <c r="X651" s="22">
        <f t="shared" si="124"/>
        <v>0</v>
      </c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</row>
    <row r="652" spans="1:159" s="21" customFormat="1">
      <c r="A652" s="83" t="s">
        <v>2344</v>
      </c>
      <c r="B652" s="95" t="s">
        <v>643</v>
      </c>
      <c r="C652" s="96">
        <v>5473</v>
      </c>
      <c r="D652" s="95" t="s">
        <v>2716</v>
      </c>
      <c r="E652" s="116" t="str">
        <f>VLOOKUP($C652,'2022-23 School Level AAFTE'!$C:$X,8,FALSE)</f>
        <v>Yes</v>
      </c>
      <c r="F652" s="103">
        <f>VLOOKUP($C652,'2022-23 School Level AAFTE'!$C:$I,7,FALSE)</f>
        <v>532.18000000000006</v>
      </c>
      <c r="G652" s="106">
        <f>IFERROR(IF(E652= "yes",VLOOKUP(C652,Summary!$B:$I,5,0),0),0)</f>
        <v>0</v>
      </c>
      <c r="H652" s="104">
        <f t="shared" si="123"/>
        <v>532.18000000000006</v>
      </c>
      <c r="I652" s="168">
        <f>VLOOKUP($A652,'2023-24 Salary &amp; Benefits'!$A:$I,3,FALSE)</f>
        <v>1.1200000000000001</v>
      </c>
      <c r="J652" s="168">
        <f>VLOOKUP($A652,'2023-24 Salary &amp; Benefits'!$A:$I,4,FALSE)</f>
        <v>1.1200000000000001</v>
      </c>
      <c r="K652" s="155">
        <f t="shared" si="126"/>
        <v>532.18000000000006</v>
      </c>
      <c r="L652" s="154">
        <f t="shared" si="127"/>
        <v>1.5609999999999999</v>
      </c>
      <c r="M652" s="156">
        <f>'2023-24 Salary &amp; Benefits'!$E$6</f>
        <v>72728</v>
      </c>
      <c r="N652" s="156">
        <f>'2023-24 Salary &amp; Benefits'!$F$6</f>
        <v>75419</v>
      </c>
      <c r="O652" s="9">
        <f t="shared" si="128"/>
        <v>127151.82</v>
      </c>
      <c r="P652" s="9">
        <f t="shared" si="129"/>
        <v>4704.7299999999814</v>
      </c>
      <c r="Q652" s="9">
        <f>'2023-24 Salary &amp; Benefits'!G$6</f>
        <v>13464</v>
      </c>
      <c r="R652" s="157">
        <f>'2023-24 Salary &amp; Benefits'!H$6</f>
        <v>0.1797</v>
      </c>
      <c r="S652" s="157">
        <f>'2023-24 Salary &amp; Benefits'!I$6</f>
        <v>0.17330000000000001</v>
      </c>
      <c r="T652" s="9">
        <f t="shared" si="130"/>
        <v>44681.82</v>
      </c>
      <c r="U652" s="9">
        <f t="shared" si="131"/>
        <v>2197.61</v>
      </c>
      <c r="V652" s="9">
        <f t="shared" si="132"/>
        <v>380.85</v>
      </c>
      <c r="W652" s="9">
        <f t="shared" si="125"/>
        <v>2578.46</v>
      </c>
      <c r="X652" s="22">
        <f t="shared" si="124"/>
        <v>179116.83</v>
      </c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</row>
    <row r="653" spans="1:159" s="21" customFormat="1">
      <c r="A653" s="83" t="s">
        <v>2344</v>
      </c>
      <c r="B653" s="95" t="s">
        <v>643</v>
      </c>
      <c r="C653" s="96">
        <v>3584</v>
      </c>
      <c r="D653" s="95" t="s">
        <v>662</v>
      </c>
      <c r="E653" s="116" t="str">
        <f>VLOOKUP($C653,'2022-23 School Level AAFTE'!$C:$X,8,FALSE)</f>
        <v>Yes</v>
      </c>
      <c r="F653" s="103">
        <f>VLOOKUP($C653,'2022-23 School Level AAFTE'!$C:$I,7,FALSE)</f>
        <v>1746</v>
      </c>
      <c r="G653" s="106">
        <f>IFERROR(IF(E653= "yes",VLOOKUP(C653,Summary!$B:$I,5,0),0),0)</f>
        <v>0</v>
      </c>
      <c r="H653" s="105">
        <f t="shared" si="123"/>
        <v>1746</v>
      </c>
      <c r="I653" s="168">
        <f>VLOOKUP($A653,'2023-24 Salary &amp; Benefits'!$A:$I,3,FALSE)</f>
        <v>1.1200000000000001</v>
      </c>
      <c r="J653" s="168">
        <f>VLOOKUP($A653,'2023-24 Salary &amp; Benefits'!$A:$I,4,FALSE)</f>
        <v>1.1200000000000001</v>
      </c>
      <c r="K653" s="155">
        <f t="shared" si="126"/>
        <v>1746</v>
      </c>
      <c r="L653" s="154">
        <f t="shared" si="127"/>
        <v>5.1219999999999999</v>
      </c>
      <c r="M653" s="156">
        <f>'2023-24 Salary &amp; Benefits'!$E$6</f>
        <v>72728</v>
      </c>
      <c r="N653" s="156">
        <f>'2023-24 Salary &amp; Benefits'!$F$6</f>
        <v>75419</v>
      </c>
      <c r="O653" s="9">
        <f t="shared" si="128"/>
        <v>417214.35</v>
      </c>
      <c r="P653" s="9">
        <f t="shared" si="129"/>
        <v>15437.300000000047</v>
      </c>
      <c r="Q653" s="9">
        <f>'2023-24 Salary &amp; Benefits'!G$6</f>
        <v>13464</v>
      </c>
      <c r="R653" s="157">
        <f>'2023-24 Salary &amp; Benefits'!H$6</f>
        <v>0.1797</v>
      </c>
      <c r="S653" s="157">
        <f>'2023-24 Salary &amp; Benefits'!I$6</f>
        <v>0.17330000000000001</v>
      </c>
      <c r="T653" s="9">
        <f t="shared" si="130"/>
        <v>146611.31</v>
      </c>
      <c r="U653" s="9">
        <f t="shared" si="131"/>
        <v>7210.86</v>
      </c>
      <c r="V653" s="9">
        <f t="shared" si="132"/>
        <v>1249.6400000000001</v>
      </c>
      <c r="W653" s="9">
        <f t="shared" si="125"/>
        <v>8460.5</v>
      </c>
      <c r="X653" s="22">
        <f t="shared" si="124"/>
        <v>587723.46</v>
      </c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</row>
    <row r="654" spans="1:159" s="21" customFormat="1">
      <c r="A654" s="83" t="s">
        <v>2344</v>
      </c>
      <c r="B654" s="95" t="s">
        <v>643</v>
      </c>
      <c r="C654" s="96">
        <v>4570</v>
      </c>
      <c r="D654" s="95" t="s">
        <v>677</v>
      </c>
      <c r="E654" s="116" t="str">
        <f>VLOOKUP($C654,'2022-23 School Level AAFTE'!$C:$X,8,FALSE)</f>
        <v>Yes</v>
      </c>
      <c r="F654" s="103">
        <f>VLOOKUP($C654,'2022-23 School Level AAFTE'!$C:$I,7,FALSE)</f>
        <v>1272.08</v>
      </c>
      <c r="G654" s="106">
        <f>IFERROR(IF(E654= "yes",VLOOKUP(C654,Summary!$B:$I,5,0),0),0)</f>
        <v>0</v>
      </c>
      <c r="H654" s="104">
        <f t="shared" si="123"/>
        <v>1272.08</v>
      </c>
      <c r="I654" s="168">
        <f>VLOOKUP($A654,'2023-24 Salary &amp; Benefits'!$A:$I,3,FALSE)</f>
        <v>1.1200000000000001</v>
      </c>
      <c r="J654" s="168">
        <f>VLOOKUP($A654,'2023-24 Salary &amp; Benefits'!$A:$I,4,FALSE)</f>
        <v>1.1200000000000001</v>
      </c>
      <c r="K654" s="155">
        <f t="shared" si="126"/>
        <v>1272.08</v>
      </c>
      <c r="L654" s="154">
        <f t="shared" si="127"/>
        <v>3.7309999999999999</v>
      </c>
      <c r="M654" s="156">
        <f>'2023-24 Salary &amp; Benefits'!$E$6</f>
        <v>72728</v>
      </c>
      <c r="N654" s="156">
        <f>'2023-24 Salary &amp; Benefits'!$F$6</f>
        <v>75419</v>
      </c>
      <c r="O654" s="9">
        <f t="shared" si="128"/>
        <v>303909.95</v>
      </c>
      <c r="P654" s="9">
        <f t="shared" si="129"/>
        <v>11244.929999999993</v>
      </c>
      <c r="Q654" s="9">
        <f>'2023-24 Salary &amp; Benefits'!G$6</f>
        <v>13464</v>
      </c>
      <c r="R654" s="157">
        <f>'2023-24 Salary &amp; Benefits'!H$6</f>
        <v>0.1797</v>
      </c>
      <c r="S654" s="157">
        <f>'2023-24 Salary &amp; Benefits'!I$6</f>
        <v>0.17330000000000001</v>
      </c>
      <c r="T654" s="9">
        <f t="shared" si="130"/>
        <v>106795.55</v>
      </c>
      <c r="U654" s="9">
        <f t="shared" si="131"/>
        <v>5252.58</v>
      </c>
      <c r="V654" s="9">
        <f t="shared" si="132"/>
        <v>910.27</v>
      </c>
      <c r="W654" s="9">
        <f t="shared" si="125"/>
        <v>6162.85</v>
      </c>
      <c r="X654" s="22">
        <f t="shared" si="124"/>
        <v>428113.27999999997</v>
      </c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</row>
    <row r="655" spans="1:159" s="21" customFormat="1">
      <c r="A655" s="83" t="s">
        <v>2344</v>
      </c>
      <c r="B655" s="95" t="s">
        <v>643</v>
      </c>
      <c r="C655" s="96">
        <v>3431</v>
      </c>
      <c r="D655" s="95" t="s">
        <v>655</v>
      </c>
      <c r="E655" s="116" t="str">
        <f>VLOOKUP($C655,'2022-23 School Level AAFTE'!$C:$X,8,FALSE)</f>
        <v>Yes</v>
      </c>
      <c r="F655" s="103">
        <f>VLOOKUP($C655,'2022-23 School Level AAFTE'!$C:$I,7,FALSE)</f>
        <v>719.14</v>
      </c>
      <c r="G655" s="106">
        <f>IFERROR(IF(E655= "yes",VLOOKUP(C655,Summary!$B:$I,5,0),0),0)</f>
        <v>0</v>
      </c>
      <c r="H655" s="105">
        <f t="shared" si="123"/>
        <v>719.14</v>
      </c>
      <c r="I655" s="168">
        <f>VLOOKUP($A655,'2023-24 Salary &amp; Benefits'!$A:$I,3,FALSE)</f>
        <v>1.1200000000000001</v>
      </c>
      <c r="J655" s="168">
        <f>VLOOKUP($A655,'2023-24 Salary &amp; Benefits'!$A:$I,4,FALSE)</f>
        <v>1.1200000000000001</v>
      </c>
      <c r="K655" s="155">
        <f t="shared" si="126"/>
        <v>719.14</v>
      </c>
      <c r="L655" s="154">
        <f t="shared" si="127"/>
        <v>2.109</v>
      </c>
      <c r="M655" s="156">
        <f>'2023-24 Salary &amp; Benefits'!$E$6</f>
        <v>72728</v>
      </c>
      <c r="N655" s="156">
        <f>'2023-24 Salary &amp; Benefits'!$F$6</f>
        <v>75419</v>
      </c>
      <c r="O655" s="9">
        <f t="shared" si="128"/>
        <v>171789.35</v>
      </c>
      <c r="P655" s="9">
        <f t="shared" si="129"/>
        <v>6356.359999999986</v>
      </c>
      <c r="Q655" s="9">
        <f>'2023-24 Salary &amp; Benefits'!G$6</f>
        <v>13464</v>
      </c>
      <c r="R655" s="157">
        <f>'2023-24 Salary &amp; Benefits'!H$6</f>
        <v>0.1797</v>
      </c>
      <c r="S655" s="157">
        <f>'2023-24 Salary &amp; Benefits'!I$6</f>
        <v>0.17330000000000001</v>
      </c>
      <c r="T655" s="9">
        <f t="shared" si="130"/>
        <v>60367.68</v>
      </c>
      <c r="U655" s="9">
        <f t="shared" si="131"/>
        <v>2969.1</v>
      </c>
      <c r="V655" s="9">
        <f t="shared" si="132"/>
        <v>514.54999999999995</v>
      </c>
      <c r="W655" s="9">
        <f t="shared" si="125"/>
        <v>3483.6499999999996</v>
      </c>
      <c r="X655" s="22">
        <f t="shared" si="124"/>
        <v>241997.03999999998</v>
      </c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</row>
    <row r="656" spans="1:159" s="21" customFormat="1">
      <c r="A656" s="83" t="s">
        <v>2344</v>
      </c>
      <c r="B656" s="95" t="s">
        <v>643</v>
      </c>
      <c r="C656" s="96">
        <v>3628</v>
      </c>
      <c r="D656" s="95" t="s">
        <v>666</v>
      </c>
      <c r="E656" s="116" t="str">
        <f>VLOOKUP($C656,'2022-23 School Level AAFTE'!$C:$X,8,FALSE)</f>
        <v>Yes</v>
      </c>
      <c r="F656" s="103">
        <f>VLOOKUP($C656,'2022-23 School Level AAFTE'!$C:$I,7,FALSE)</f>
        <v>343.29</v>
      </c>
      <c r="G656" s="106">
        <f>IFERROR(IF(E656= "yes",VLOOKUP(C656,Summary!$B:$I,5,0),0),0)</f>
        <v>0</v>
      </c>
      <c r="H656" s="104">
        <f t="shared" si="123"/>
        <v>343.29</v>
      </c>
      <c r="I656" s="168">
        <f>VLOOKUP($A656,'2023-24 Salary &amp; Benefits'!$A:$I,3,FALSE)</f>
        <v>1.1200000000000001</v>
      </c>
      <c r="J656" s="168">
        <f>VLOOKUP($A656,'2023-24 Salary &amp; Benefits'!$A:$I,4,FALSE)</f>
        <v>1.1200000000000001</v>
      </c>
      <c r="K656" s="155">
        <f t="shared" si="126"/>
        <v>343.29</v>
      </c>
      <c r="L656" s="154">
        <f t="shared" si="127"/>
        <v>1.0069999999999999</v>
      </c>
      <c r="M656" s="156">
        <f>'2023-24 Salary &amp; Benefits'!$E$6</f>
        <v>72728</v>
      </c>
      <c r="N656" s="156">
        <f>'2023-24 Salary &amp; Benefits'!$F$6</f>
        <v>75419</v>
      </c>
      <c r="O656" s="9">
        <f t="shared" si="128"/>
        <v>82025.55</v>
      </c>
      <c r="P656" s="9">
        <f t="shared" si="129"/>
        <v>3035.0099999999948</v>
      </c>
      <c r="Q656" s="9">
        <f>'2023-24 Salary &amp; Benefits'!G$6</f>
        <v>13464</v>
      </c>
      <c r="R656" s="157">
        <f>'2023-24 Salary &amp; Benefits'!H$6</f>
        <v>0.1797</v>
      </c>
      <c r="S656" s="157">
        <f>'2023-24 Salary &amp; Benefits'!I$6</f>
        <v>0.17330000000000001</v>
      </c>
      <c r="T656" s="9">
        <f t="shared" si="130"/>
        <v>28824.21</v>
      </c>
      <c r="U656" s="9">
        <f t="shared" si="131"/>
        <v>1417.68</v>
      </c>
      <c r="V656" s="9">
        <f t="shared" si="132"/>
        <v>245.68</v>
      </c>
      <c r="W656" s="9">
        <f t="shared" si="125"/>
        <v>1663.3600000000001</v>
      </c>
      <c r="X656" s="22">
        <f t="shared" si="124"/>
        <v>115548.13</v>
      </c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</row>
    <row r="657" spans="1:159" s="21" customFormat="1">
      <c r="A657" s="80" t="s">
        <v>2344</v>
      </c>
      <c r="B657" s="95" t="s">
        <v>643</v>
      </c>
      <c r="C657" s="96">
        <v>3582</v>
      </c>
      <c r="D657" s="95" t="s">
        <v>660</v>
      </c>
      <c r="E657" s="116" t="str">
        <f>VLOOKUP($C657,'2022-23 School Level AAFTE'!$C:$X,8,FALSE)</f>
        <v>Yes</v>
      </c>
      <c r="F657" s="103">
        <f>VLOOKUP($C657,'2022-23 School Level AAFTE'!$C:$I,7,FALSE)</f>
        <v>520.42999999999995</v>
      </c>
      <c r="G657" s="106">
        <f>IFERROR(IF(E657= "yes",VLOOKUP(C657,Summary!$B:$I,5,0),0),0)</f>
        <v>0</v>
      </c>
      <c r="H657" s="104">
        <f t="shared" si="123"/>
        <v>520.42999999999995</v>
      </c>
      <c r="I657" s="168">
        <f>VLOOKUP($A657,'2023-24 Salary &amp; Benefits'!$A:$I,3,FALSE)</f>
        <v>1.1200000000000001</v>
      </c>
      <c r="J657" s="168">
        <f>VLOOKUP($A657,'2023-24 Salary &amp; Benefits'!$A:$I,4,FALSE)</f>
        <v>1.1200000000000001</v>
      </c>
      <c r="K657" s="155">
        <f t="shared" si="126"/>
        <v>520.42999999999995</v>
      </c>
      <c r="L657" s="154">
        <f t="shared" si="127"/>
        <v>1.5269999999999999</v>
      </c>
      <c r="M657" s="156">
        <f>'2023-24 Salary &amp; Benefits'!$E$6</f>
        <v>72728</v>
      </c>
      <c r="N657" s="156">
        <f>'2023-24 Salary &amp; Benefits'!$F$6</f>
        <v>75419</v>
      </c>
      <c r="O657" s="9">
        <f t="shared" si="128"/>
        <v>124382.33</v>
      </c>
      <c r="P657" s="9">
        <f t="shared" si="129"/>
        <v>4602.2599999999948</v>
      </c>
      <c r="Q657" s="9">
        <f>'2023-24 Salary &amp; Benefits'!G$6</f>
        <v>13464</v>
      </c>
      <c r="R657" s="157">
        <f>'2023-24 Salary &amp; Benefits'!H$6</f>
        <v>0.1797</v>
      </c>
      <c r="S657" s="157">
        <f>'2023-24 Salary &amp; Benefits'!I$6</f>
        <v>0.17330000000000001</v>
      </c>
      <c r="T657" s="9">
        <f t="shared" si="130"/>
        <v>43708.6</v>
      </c>
      <c r="U657" s="9">
        <f t="shared" si="131"/>
        <v>2149.7399999999998</v>
      </c>
      <c r="V657" s="9">
        <f t="shared" si="132"/>
        <v>372.55</v>
      </c>
      <c r="W657" s="9">
        <f t="shared" si="125"/>
        <v>2522.29</v>
      </c>
      <c r="X657" s="22">
        <f t="shared" si="124"/>
        <v>175215.48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</row>
    <row r="658" spans="1:159" s="21" customFormat="1">
      <c r="A658" s="83" t="s">
        <v>2344</v>
      </c>
      <c r="B658" s="95" t="s">
        <v>643</v>
      </c>
      <c r="C658" s="96">
        <v>3583</v>
      </c>
      <c r="D658" s="95" t="s">
        <v>661</v>
      </c>
      <c r="E658" s="116" t="str">
        <f>VLOOKUP($C658,'2022-23 School Level AAFTE'!$C:$X,8,FALSE)</f>
        <v>Yes</v>
      </c>
      <c r="F658" s="103">
        <f>VLOOKUP($C658,'2022-23 School Level AAFTE'!$C:$I,7,FALSE)</f>
        <v>526.9</v>
      </c>
      <c r="G658" s="106">
        <f>IFERROR(IF(E658= "yes",VLOOKUP(C658,Summary!$B:$I,5,0),0),0)</f>
        <v>0</v>
      </c>
      <c r="H658" s="104">
        <f t="shared" si="123"/>
        <v>526.9</v>
      </c>
      <c r="I658" s="168">
        <f>VLOOKUP($A658,'2023-24 Salary &amp; Benefits'!$A:$I,3,FALSE)</f>
        <v>1.1200000000000001</v>
      </c>
      <c r="J658" s="168">
        <f>VLOOKUP($A658,'2023-24 Salary &amp; Benefits'!$A:$I,4,FALSE)</f>
        <v>1.1200000000000001</v>
      </c>
      <c r="K658" s="155">
        <f t="shared" si="126"/>
        <v>526.9</v>
      </c>
      <c r="L658" s="154">
        <f t="shared" si="127"/>
        <v>1.546</v>
      </c>
      <c r="M658" s="156">
        <f>'2023-24 Salary &amp; Benefits'!$E$6</f>
        <v>72728</v>
      </c>
      <c r="N658" s="156">
        <f>'2023-24 Salary &amp; Benefits'!$F$6</f>
        <v>75419</v>
      </c>
      <c r="O658" s="9">
        <f t="shared" si="128"/>
        <v>125929.99</v>
      </c>
      <c r="P658" s="9">
        <f t="shared" si="129"/>
        <v>4659.5199999999895</v>
      </c>
      <c r="Q658" s="9">
        <f>'2023-24 Salary &amp; Benefits'!G$6</f>
        <v>13464</v>
      </c>
      <c r="R658" s="157">
        <f>'2023-24 Salary &amp; Benefits'!H$6</f>
        <v>0.1797</v>
      </c>
      <c r="S658" s="157">
        <f>'2023-24 Salary &amp; Benefits'!I$6</f>
        <v>0.17330000000000001</v>
      </c>
      <c r="T658" s="9">
        <f t="shared" si="130"/>
        <v>44252.46</v>
      </c>
      <c r="U658" s="9">
        <f t="shared" si="131"/>
        <v>2176.4899999999998</v>
      </c>
      <c r="V658" s="9">
        <f t="shared" si="132"/>
        <v>377.19</v>
      </c>
      <c r="W658" s="9">
        <f t="shared" si="125"/>
        <v>2553.6799999999998</v>
      </c>
      <c r="X658" s="22">
        <f t="shared" si="124"/>
        <v>177395.65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</row>
    <row r="659" spans="1:159" s="21" customFormat="1">
      <c r="A659" s="83" t="s">
        <v>2344</v>
      </c>
      <c r="B659" s="95" t="s">
        <v>643</v>
      </c>
      <c r="C659" s="96">
        <v>3328</v>
      </c>
      <c r="D659" s="95" t="s">
        <v>652</v>
      </c>
      <c r="E659" s="116" t="str">
        <f>VLOOKUP($C659,'2022-23 School Level AAFTE'!$C:$X,8,FALSE)</f>
        <v>Yes</v>
      </c>
      <c r="F659" s="103">
        <f>VLOOKUP($C659,'2022-23 School Level AAFTE'!$C:$I,7,FALSE)</f>
        <v>434.43</v>
      </c>
      <c r="G659" s="106">
        <f>IFERROR(IF(E659= "yes",VLOOKUP(C659,Summary!$B:$I,5,0),0),0)</f>
        <v>0</v>
      </c>
      <c r="H659" s="105">
        <f t="shared" si="123"/>
        <v>434.43</v>
      </c>
      <c r="I659" s="168">
        <f>VLOOKUP($A659,'2023-24 Salary &amp; Benefits'!$A:$I,3,FALSE)</f>
        <v>1.1200000000000001</v>
      </c>
      <c r="J659" s="168">
        <f>VLOOKUP($A659,'2023-24 Salary &amp; Benefits'!$A:$I,4,FALSE)</f>
        <v>1.1200000000000001</v>
      </c>
      <c r="K659" s="155">
        <f t="shared" si="126"/>
        <v>434.43</v>
      </c>
      <c r="L659" s="154">
        <f t="shared" si="127"/>
        <v>1.274</v>
      </c>
      <c r="M659" s="156">
        <f>'2023-24 Salary &amp; Benefits'!$E$6</f>
        <v>72728</v>
      </c>
      <c r="N659" s="156">
        <f>'2023-24 Salary &amp; Benefits'!$F$6</f>
        <v>75419</v>
      </c>
      <c r="O659" s="9">
        <f t="shared" si="128"/>
        <v>103774.13</v>
      </c>
      <c r="P659" s="9">
        <f t="shared" si="129"/>
        <v>3839.7299999999959</v>
      </c>
      <c r="Q659" s="9">
        <f>'2023-24 Salary &amp; Benefits'!G$6</f>
        <v>13464</v>
      </c>
      <c r="R659" s="157">
        <f>'2023-24 Salary &amp; Benefits'!H$6</f>
        <v>0.1797</v>
      </c>
      <c r="S659" s="157">
        <f>'2023-24 Salary &amp; Benefits'!I$6</f>
        <v>0.17330000000000001</v>
      </c>
      <c r="T659" s="9">
        <f t="shared" si="130"/>
        <v>36466.769999999997</v>
      </c>
      <c r="U659" s="9">
        <f t="shared" si="131"/>
        <v>1793.56</v>
      </c>
      <c r="V659" s="9">
        <f t="shared" si="132"/>
        <v>310.82</v>
      </c>
      <c r="W659" s="9">
        <f t="shared" si="125"/>
        <v>2104.38</v>
      </c>
      <c r="X659" s="22">
        <f t="shared" si="124"/>
        <v>146185.01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</row>
    <row r="660" spans="1:159" s="21" customFormat="1">
      <c r="A660" s="83" t="s">
        <v>2528</v>
      </c>
      <c r="B660" s="95" t="s">
        <v>2084</v>
      </c>
      <c r="C660" s="96">
        <v>2263</v>
      </c>
      <c r="D660" s="95" t="s">
        <v>2085</v>
      </c>
      <c r="E660" s="116" t="str">
        <f>VLOOKUP($C660,'2022-23 School Level AAFTE'!$C:$X,8,FALSE)</f>
        <v>No</v>
      </c>
      <c r="F660" s="103">
        <f>VLOOKUP($C660,'2022-23 School Level AAFTE'!$C:$I,7,FALSE)</f>
        <v>41.59</v>
      </c>
      <c r="G660" s="106">
        <f>IFERROR(IF(E660= "yes",VLOOKUP(C660,Summary!$B:$I,5,0),0),0)</f>
        <v>0</v>
      </c>
      <c r="H660" s="105">
        <f t="shared" si="123"/>
        <v>0</v>
      </c>
      <c r="I660" s="168">
        <f>VLOOKUP($A660,'2023-24 Salary &amp; Benefits'!$A:$I,3,FALSE)</f>
        <v>1.0750000000000002</v>
      </c>
      <c r="J660" s="168">
        <f>VLOOKUP($A660,'2023-24 Salary &amp; Benefits'!$A:$I,4,FALSE)</f>
        <v>1.0750000000000002</v>
      </c>
      <c r="K660" s="155">
        <f t="shared" si="126"/>
        <v>0</v>
      </c>
      <c r="L660" s="154">
        <f t="shared" si="127"/>
        <v>0</v>
      </c>
      <c r="M660" s="156">
        <f>'2023-24 Salary &amp; Benefits'!$E$6</f>
        <v>72728</v>
      </c>
      <c r="N660" s="156">
        <f>'2023-24 Salary &amp; Benefits'!$F$6</f>
        <v>75419</v>
      </c>
      <c r="O660" s="9">
        <f t="shared" si="128"/>
        <v>0</v>
      </c>
      <c r="P660" s="9">
        <f t="shared" si="129"/>
        <v>0</v>
      </c>
      <c r="Q660" s="9">
        <f>'2023-24 Salary &amp; Benefits'!G$6</f>
        <v>13464</v>
      </c>
      <c r="R660" s="157">
        <f>'2023-24 Salary &amp; Benefits'!H$6</f>
        <v>0.1797</v>
      </c>
      <c r="S660" s="157">
        <f>'2023-24 Salary &amp; Benefits'!I$6</f>
        <v>0.17330000000000001</v>
      </c>
      <c r="T660" s="9">
        <f t="shared" si="130"/>
        <v>0</v>
      </c>
      <c r="U660" s="9">
        <f t="shared" si="131"/>
        <v>0</v>
      </c>
      <c r="V660" s="9">
        <f t="shared" si="132"/>
        <v>0</v>
      </c>
      <c r="W660" s="9">
        <f t="shared" si="125"/>
        <v>0</v>
      </c>
      <c r="X660" s="22">
        <f t="shared" si="124"/>
        <v>0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</row>
    <row r="661" spans="1:159" s="21" customFormat="1">
      <c r="A661" s="83" t="s">
        <v>2528</v>
      </c>
      <c r="B661" s="95" t="s">
        <v>2084</v>
      </c>
      <c r="C661" s="96">
        <v>5207</v>
      </c>
      <c r="D661" s="95" t="s">
        <v>639</v>
      </c>
      <c r="E661" s="116" t="str">
        <f>VLOOKUP($C661,'2022-23 School Level AAFTE'!$C:$X,8,FALSE)</f>
        <v>Yes</v>
      </c>
      <c r="F661" s="103">
        <f>VLOOKUP($C661,'2022-23 School Level AAFTE'!$C:$I,7,FALSE)</f>
        <v>433.51</v>
      </c>
      <c r="G661" s="106">
        <f>IFERROR(IF(E661= "yes",VLOOKUP(C661,Summary!$B:$I,5,0),0),0)</f>
        <v>0</v>
      </c>
      <c r="H661" s="105">
        <f t="shared" si="123"/>
        <v>433.51</v>
      </c>
      <c r="I661" s="168">
        <f>VLOOKUP($A661,'2023-24 Salary &amp; Benefits'!$A:$I,3,FALSE)</f>
        <v>1.0750000000000002</v>
      </c>
      <c r="J661" s="168">
        <f>VLOOKUP($A661,'2023-24 Salary &amp; Benefits'!$A:$I,4,FALSE)</f>
        <v>1.0750000000000002</v>
      </c>
      <c r="K661" s="155">
        <f t="shared" si="126"/>
        <v>433.51</v>
      </c>
      <c r="L661" s="154">
        <f t="shared" si="127"/>
        <v>1.272</v>
      </c>
      <c r="M661" s="156">
        <f>'2023-24 Salary &amp; Benefits'!$E$6</f>
        <v>72728</v>
      </c>
      <c r="N661" s="156">
        <f>'2023-24 Salary &amp; Benefits'!$F$6</f>
        <v>75419</v>
      </c>
      <c r="O661" s="9">
        <f t="shared" si="128"/>
        <v>99448.27</v>
      </c>
      <c r="P661" s="9">
        <f t="shared" si="129"/>
        <v>3679.6699999999983</v>
      </c>
      <c r="Q661" s="9">
        <f>'2023-24 Salary &amp; Benefits'!G$6</f>
        <v>13464</v>
      </c>
      <c r="R661" s="157">
        <f>'2023-24 Salary &amp; Benefits'!H$6</f>
        <v>0.1797</v>
      </c>
      <c r="S661" s="157">
        <f>'2023-24 Salary &amp; Benefits'!I$6</f>
        <v>0.17330000000000001</v>
      </c>
      <c r="T661" s="9">
        <f t="shared" si="130"/>
        <v>35634.75</v>
      </c>
      <c r="U661" s="9">
        <f t="shared" si="131"/>
        <v>1718.8</v>
      </c>
      <c r="V661" s="9">
        <f t="shared" si="132"/>
        <v>297.87</v>
      </c>
      <c r="W661" s="9">
        <f t="shared" si="125"/>
        <v>2016.67</v>
      </c>
      <c r="X661" s="22">
        <f t="shared" si="124"/>
        <v>140779.36000000002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</row>
    <row r="662" spans="1:159" s="21" customFormat="1">
      <c r="A662" s="83" t="s">
        <v>2528</v>
      </c>
      <c r="B662" s="95" t="s">
        <v>2084</v>
      </c>
      <c r="C662" s="96">
        <v>2458</v>
      </c>
      <c r="D662" s="95" t="s">
        <v>1724</v>
      </c>
      <c r="E662" s="116" t="str">
        <f>VLOOKUP($C662,'2022-23 School Level AAFTE'!$C:$X,8,FALSE)</f>
        <v>Yes</v>
      </c>
      <c r="F662" s="103">
        <f>VLOOKUP($C662,'2022-23 School Level AAFTE'!$C:$I,7,FALSE)</f>
        <v>308.93</v>
      </c>
      <c r="G662" s="106">
        <f>IFERROR(IF(E662= "yes",VLOOKUP(C662,Summary!$B:$I,5,0),0),0)</f>
        <v>0</v>
      </c>
      <c r="H662" s="105">
        <f t="shared" si="123"/>
        <v>308.93</v>
      </c>
      <c r="I662" s="168">
        <f>VLOOKUP($A662,'2023-24 Salary &amp; Benefits'!$A:$I,3,FALSE)</f>
        <v>1.0750000000000002</v>
      </c>
      <c r="J662" s="168">
        <f>VLOOKUP($A662,'2023-24 Salary &amp; Benefits'!$A:$I,4,FALSE)</f>
        <v>1.0750000000000002</v>
      </c>
      <c r="K662" s="155">
        <f t="shared" si="126"/>
        <v>308.93</v>
      </c>
      <c r="L662" s="154">
        <f t="shared" si="127"/>
        <v>0.90600000000000003</v>
      </c>
      <c r="M662" s="156">
        <f>'2023-24 Salary &amp; Benefits'!$E$6</f>
        <v>72728</v>
      </c>
      <c r="N662" s="156">
        <f>'2023-24 Salary &amp; Benefits'!$F$6</f>
        <v>75419</v>
      </c>
      <c r="O662" s="9">
        <f t="shared" si="128"/>
        <v>70833.440000000002</v>
      </c>
      <c r="P662" s="9">
        <f t="shared" si="129"/>
        <v>2620.8999999999942</v>
      </c>
      <c r="Q662" s="9">
        <f>'2023-24 Salary &amp; Benefits'!G$6</f>
        <v>13464</v>
      </c>
      <c r="R662" s="157">
        <f>'2023-24 Salary &amp; Benefits'!H$6</f>
        <v>0.1797</v>
      </c>
      <c r="S662" s="157">
        <f>'2023-24 Salary &amp; Benefits'!I$6</f>
        <v>0.17330000000000001</v>
      </c>
      <c r="T662" s="9">
        <f t="shared" si="130"/>
        <v>25381.360000000001</v>
      </c>
      <c r="U662" s="9">
        <f t="shared" si="131"/>
        <v>1224.24</v>
      </c>
      <c r="V662" s="9">
        <f t="shared" si="132"/>
        <v>212.16</v>
      </c>
      <c r="W662" s="9">
        <f t="shared" si="125"/>
        <v>1436.4</v>
      </c>
      <c r="X662" s="22">
        <f t="shared" si="124"/>
        <v>100272.09999999999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</row>
    <row r="663" spans="1:159" s="21" customFormat="1">
      <c r="A663" s="83" t="s">
        <v>2528</v>
      </c>
      <c r="B663" s="95" t="s">
        <v>2084</v>
      </c>
      <c r="C663" s="96">
        <v>2607</v>
      </c>
      <c r="D663" s="95" t="s">
        <v>2087</v>
      </c>
      <c r="E663" s="116" t="str">
        <f>VLOOKUP($C663,'2022-23 School Level AAFTE'!$C:$X,8,FALSE)</f>
        <v>No</v>
      </c>
      <c r="F663" s="103">
        <f>VLOOKUP($C663,'2022-23 School Level AAFTE'!$C:$I,7,FALSE)</f>
        <v>337.71</v>
      </c>
      <c r="G663" s="106">
        <f>IFERROR(IF(E663= "yes",VLOOKUP(C663,Summary!$B:$I,5,0),0),0)</f>
        <v>0</v>
      </c>
      <c r="H663" s="104">
        <f t="shared" si="123"/>
        <v>0</v>
      </c>
      <c r="I663" s="168">
        <f>VLOOKUP($A663,'2023-24 Salary &amp; Benefits'!$A:$I,3,FALSE)</f>
        <v>1.0750000000000002</v>
      </c>
      <c r="J663" s="168">
        <f>VLOOKUP($A663,'2023-24 Salary &amp; Benefits'!$A:$I,4,FALSE)</f>
        <v>1.0750000000000002</v>
      </c>
      <c r="K663" s="155">
        <f t="shared" si="126"/>
        <v>0</v>
      </c>
      <c r="L663" s="154">
        <f t="shared" si="127"/>
        <v>0</v>
      </c>
      <c r="M663" s="156">
        <f>'2023-24 Salary &amp; Benefits'!$E$6</f>
        <v>72728</v>
      </c>
      <c r="N663" s="156">
        <f>'2023-24 Salary &amp; Benefits'!$F$6</f>
        <v>75419</v>
      </c>
      <c r="O663" s="9">
        <f t="shared" si="128"/>
        <v>0</v>
      </c>
      <c r="P663" s="9">
        <f t="shared" si="129"/>
        <v>0</v>
      </c>
      <c r="Q663" s="9">
        <f>'2023-24 Salary &amp; Benefits'!G$6</f>
        <v>13464</v>
      </c>
      <c r="R663" s="157">
        <f>'2023-24 Salary &amp; Benefits'!H$6</f>
        <v>0.1797</v>
      </c>
      <c r="S663" s="157">
        <f>'2023-24 Salary &amp; Benefits'!I$6</f>
        <v>0.17330000000000001</v>
      </c>
      <c r="T663" s="9">
        <f t="shared" si="130"/>
        <v>0</v>
      </c>
      <c r="U663" s="9">
        <f t="shared" si="131"/>
        <v>0</v>
      </c>
      <c r="V663" s="9">
        <f t="shared" si="132"/>
        <v>0</v>
      </c>
      <c r="W663" s="9">
        <f t="shared" si="125"/>
        <v>0</v>
      </c>
      <c r="X663" s="22">
        <f t="shared" si="124"/>
        <v>0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</row>
    <row r="664" spans="1:159" s="21" customFormat="1">
      <c r="A664" s="83" t="s">
        <v>2528</v>
      </c>
      <c r="B664" s="95" t="s">
        <v>2084</v>
      </c>
      <c r="C664" s="96">
        <v>4482</v>
      </c>
      <c r="D664" s="95" t="s">
        <v>2090</v>
      </c>
      <c r="E664" s="116" t="str">
        <f>VLOOKUP($C664,'2022-23 School Level AAFTE'!$C:$X,8,FALSE)</f>
        <v>Yes</v>
      </c>
      <c r="F664" s="103">
        <f>VLOOKUP($C664,'2022-23 School Level AAFTE'!$C:$I,7,FALSE)</f>
        <v>454.9</v>
      </c>
      <c r="G664" s="106">
        <f>IFERROR(IF(E664= "yes",VLOOKUP(C664,Summary!$B:$I,5,0),0),0)</f>
        <v>0</v>
      </c>
      <c r="H664" s="104">
        <f t="shared" si="123"/>
        <v>454.9</v>
      </c>
      <c r="I664" s="168">
        <f>VLOOKUP($A664,'2023-24 Salary &amp; Benefits'!$A:$I,3,FALSE)</f>
        <v>1.0750000000000002</v>
      </c>
      <c r="J664" s="168">
        <f>VLOOKUP($A664,'2023-24 Salary &amp; Benefits'!$A:$I,4,FALSE)</f>
        <v>1.0750000000000002</v>
      </c>
      <c r="K664" s="155">
        <f t="shared" si="126"/>
        <v>454.9</v>
      </c>
      <c r="L664" s="154">
        <f t="shared" si="127"/>
        <v>1.3340000000000001</v>
      </c>
      <c r="M664" s="156">
        <f>'2023-24 Salary &amp; Benefits'!$E$6</f>
        <v>72728</v>
      </c>
      <c r="N664" s="156">
        <f>'2023-24 Salary &amp; Benefits'!$F$6</f>
        <v>75419</v>
      </c>
      <c r="O664" s="9">
        <f t="shared" si="128"/>
        <v>104295.59</v>
      </c>
      <c r="P664" s="9">
        <f t="shared" si="129"/>
        <v>3859.0299999999988</v>
      </c>
      <c r="Q664" s="9">
        <f>'2023-24 Salary &amp; Benefits'!G$6</f>
        <v>13464</v>
      </c>
      <c r="R664" s="157">
        <f>'2023-24 Salary &amp; Benefits'!H$6</f>
        <v>0.1797</v>
      </c>
      <c r="S664" s="157">
        <f>'2023-24 Salary &amp; Benefits'!I$6</f>
        <v>0.17330000000000001</v>
      </c>
      <c r="T664" s="9">
        <f t="shared" si="130"/>
        <v>37371.660000000003</v>
      </c>
      <c r="U664" s="9">
        <f t="shared" si="131"/>
        <v>1802.58</v>
      </c>
      <c r="V664" s="9">
        <f t="shared" si="132"/>
        <v>312.39</v>
      </c>
      <c r="W664" s="9">
        <f t="shared" si="125"/>
        <v>2114.9699999999998</v>
      </c>
      <c r="X664" s="22">
        <f t="shared" si="124"/>
        <v>147641.25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</row>
    <row r="665" spans="1:159" s="21" customFormat="1">
      <c r="A665" s="83" t="s">
        <v>2528</v>
      </c>
      <c r="B665" s="95" t="s">
        <v>2084</v>
      </c>
      <c r="C665" s="97">
        <v>2488</v>
      </c>
      <c r="D665" s="110" t="s">
        <v>2086</v>
      </c>
      <c r="E665" s="116" t="str">
        <f>VLOOKUP($C665,'2022-23 School Level AAFTE'!$C:$X,8,FALSE)</f>
        <v>No</v>
      </c>
      <c r="F665" s="103">
        <f>VLOOKUP($C665,'2022-23 School Level AAFTE'!$C:$I,7,FALSE)</f>
        <v>1294.83</v>
      </c>
      <c r="G665" s="106">
        <f>IFERROR(IF(E665= "yes",VLOOKUP(C665,Summary!$B:$I,5,0),0),0)</f>
        <v>0</v>
      </c>
      <c r="H665" s="105">
        <f t="shared" si="123"/>
        <v>0</v>
      </c>
      <c r="I665" s="168">
        <f>VLOOKUP($A665,'2023-24 Salary &amp; Benefits'!$A:$I,3,FALSE)</f>
        <v>1.0750000000000002</v>
      </c>
      <c r="J665" s="168">
        <f>VLOOKUP($A665,'2023-24 Salary &amp; Benefits'!$A:$I,4,FALSE)</f>
        <v>1.0750000000000002</v>
      </c>
      <c r="K665" s="155">
        <f t="shared" si="126"/>
        <v>0</v>
      </c>
      <c r="L665" s="154">
        <f t="shared" si="127"/>
        <v>0</v>
      </c>
      <c r="M665" s="156">
        <f>'2023-24 Salary &amp; Benefits'!$E$6</f>
        <v>72728</v>
      </c>
      <c r="N665" s="156">
        <f>'2023-24 Salary &amp; Benefits'!$F$6</f>
        <v>75419</v>
      </c>
      <c r="O665" s="9">
        <f t="shared" si="128"/>
        <v>0</v>
      </c>
      <c r="P665" s="9">
        <f t="shared" si="129"/>
        <v>0</v>
      </c>
      <c r="Q665" s="9">
        <f>'2023-24 Salary &amp; Benefits'!G$6</f>
        <v>13464</v>
      </c>
      <c r="R665" s="157">
        <f>'2023-24 Salary &amp; Benefits'!H$6</f>
        <v>0.1797</v>
      </c>
      <c r="S665" s="157">
        <f>'2023-24 Salary &amp; Benefits'!I$6</f>
        <v>0.17330000000000001</v>
      </c>
      <c r="T665" s="9">
        <f t="shared" si="130"/>
        <v>0</v>
      </c>
      <c r="U665" s="9">
        <f t="shared" si="131"/>
        <v>0</v>
      </c>
      <c r="V665" s="9">
        <f t="shared" si="132"/>
        <v>0</v>
      </c>
      <c r="W665" s="9">
        <f t="shared" si="125"/>
        <v>0</v>
      </c>
      <c r="X665" s="22">
        <f t="shared" si="124"/>
        <v>0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</row>
    <row r="666" spans="1:159" s="21" customFormat="1">
      <c r="A666" s="83" t="s">
        <v>2528</v>
      </c>
      <c r="B666" s="95" t="s">
        <v>2084</v>
      </c>
      <c r="C666" s="96">
        <v>5464</v>
      </c>
      <c r="D666" s="95" t="s">
        <v>2091</v>
      </c>
      <c r="E666" s="116" t="str">
        <f>VLOOKUP($C666,'2022-23 School Level AAFTE'!$C:$X,8,FALSE)</f>
        <v>Yes</v>
      </c>
      <c r="F666" s="103">
        <f>VLOOKUP($C666,'2022-23 School Level AAFTE'!$C:$I,7,FALSE)</f>
        <v>39.96</v>
      </c>
      <c r="G666" s="106">
        <f>IFERROR(IF(E666= "yes",VLOOKUP(C666,Summary!$B:$I,5,0),0),0)</f>
        <v>0</v>
      </c>
      <c r="H666" s="105">
        <f t="shared" si="123"/>
        <v>39.96</v>
      </c>
      <c r="I666" s="168">
        <f>VLOOKUP($A666,'2023-24 Salary &amp; Benefits'!$A:$I,3,FALSE)</f>
        <v>1.0750000000000002</v>
      </c>
      <c r="J666" s="168">
        <f>VLOOKUP($A666,'2023-24 Salary &amp; Benefits'!$A:$I,4,FALSE)</f>
        <v>1.0750000000000002</v>
      </c>
      <c r="K666" s="155">
        <f t="shared" si="126"/>
        <v>39.96</v>
      </c>
      <c r="L666" s="154">
        <f t="shared" si="127"/>
        <v>0.11700000000000001</v>
      </c>
      <c r="M666" s="156">
        <f>'2023-24 Salary &amp; Benefits'!$E$6</f>
        <v>72728</v>
      </c>
      <c r="N666" s="156">
        <f>'2023-24 Salary &amp; Benefits'!$F$6</f>
        <v>75419</v>
      </c>
      <c r="O666" s="9">
        <f t="shared" si="128"/>
        <v>9147.36</v>
      </c>
      <c r="P666" s="9">
        <f t="shared" si="129"/>
        <v>338.45999999999913</v>
      </c>
      <c r="Q666" s="9">
        <f>'2023-24 Salary &amp; Benefits'!G$6</f>
        <v>13464</v>
      </c>
      <c r="R666" s="157">
        <f>'2023-24 Salary &amp; Benefits'!H$6</f>
        <v>0.1797</v>
      </c>
      <c r="S666" s="157">
        <f>'2023-24 Salary &amp; Benefits'!I$6</f>
        <v>0.17330000000000001</v>
      </c>
      <c r="T666" s="9">
        <f t="shared" si="130"/>
        <v>3277.72</v>
      </c>
      <c r="U666" s="9">
        <f t="shared" si="131"/>
        <v>158.1</v>
      </c>
      <c r="V666" s="9">
        <f t="shared" si="132"/>
        <v>27.4</v>
      </c>
      <c r="W666" s="9">
        <f t="shared" si="125"/>
        <v>185.5</v>
      </c>
      <c r="X666" s="22">
        <f t="shared" si="124"/>
        <v>12949.039999999999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</row>
    <row r="667" spans="1:159" s="21" customFormat="1">
      <c r="A667" s="83" t="s">
        <v>2528</v>
      </c>
      <c r="B667" s="95" t="s">
        <v>2084</v>
      </c>
      <c r="C667" s="96">
        <v>5579</v>
      </c>
      <c r="D667" s="95" t="s">
        <v>3142</v>
      </c>
      <c r="E667" s="116" t="str">
        <f>VLOOKUP($C667,'2022-23 School Level AAFTE'!$C:$X,8,FALSE)</f>
        <v>No</v>
      </c>
      <c r="F667" s="103">
        <f>VLOOKUP($C667,'2022-23 School Level AAFTE'!$C:$I,7,FALSE)</f>
        <v>107.83999999999999</v>
      </c>
      <c r="G667" s="106">
        <f>IFERROR(IF(E667= "yes",VLOOKUP(C667,Summary!$B:$I,5,0),0),0)</f>
        <v>0</v>
      </c>
      <c r="H667" s="105">
        <f t="shared" si="123"/>
        <v>0</v>
      </c>
      <c r="I667" s="168">
        <f>VLOOKUP($A667,'2023-24 Salary &amp; Benefits'!$A:$I,3,FALSE)</f>
        <v>1.0750000000000002</v>
      </c>
      <c r="J667" s="168">
        <f>VLOOKUP($A667,'2023-24 Salary &amp; Benefits'!$A:$I,4,FALSE)</f>
        <v>1.0750000000000002</v>
      </c>
      <c r="K667" s="155">
        <f t="shared" si="126"/>
        <v>0</v>
      </c>
      <c r="L667" s="154">
        <f t="shared" si="127"/>
        <v>0</v>
      </c>
      <c r="M667" s="156">
        <f>'2023-24 Salary &amp; Benefits'!$E$6</f>
        <v>72728</v>
      </c>
      <c r="N667" s="156">
        <f>'2023-24 Salary &amp; Benefits'!$F$6</f>
        <v>75419</v>
      </c>
      <c r="O667" s="9">
        <f t="shared" si="128"/>
        <v>0</v>
      </c>
      <c r="P667" s="9">
        <f t="shared" si="129"/>
        <v>0</v>
      </c>
      <c r="Q667" s="9">
        <f>'2023-24 Salary &amp; Benefits'!G$6</f>
        <v>13464</v>
      </c>
      <c r="R667" s="157">
        <f>'2023-24 Salary &amp; Benefits'!H$6</f>
        <v>0.1797</v>
      </c>
      <c r="S667" s="157">
        <f>'2023-24 Salary &amp; Benefits'!I$6</f>
        <v>0.17330000000000001</v>
      </c>
      <c r="T667" s="9">
        <f t="shared" si="130"/>
        <v>0</v>
      </c>
      <c r="U667" s="9">
        <f t="shared" si="131"/>
        <v>0</v>
      </c>
      <c r="V667" s="9">
        <f t="shared" si="132"/>
        <v>0</v>
      </c>
      <c r="W667" s="9">
        <f t="shared" si="125"/>
        <v>0</v>
      </c>
      <c r="X667" s="22">
        <f t="shared" si="124"/>
        <v>0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</row>
    <row r="668" spans="1:159" s="21" customFormat="1">
      <c r="A668" s="83" t="s">
        <v>2528</v>
      </c>
      <c r="B668" s="95" t="s">
        <v>2084</v>
      </c>
      <c r="C668" s="96">
        <v>4554</v>
      </c>
      <c r="D668" s="95" t="s">
        <v>1863</v>
      </c>
      <c r="E668" s="116" t="str">
        <f>VLOOKUP($C668,'2022-23 School Level AAFTE'!$C:$X,8,FALSE)</f>
        <v>Yes</v>
      </c>
      <c r="F668" s="103">
        <f>VLOOKUP($C668,'2022-23 School Level AAFTE'!$C:$I,7,FALSE)</f>
        <v>445.96</v>
      </c>
      <c r="G668" s="106">
        <f>IFERROR(IF(E668= "yes",VLOOKUP(C668,Summary!$B:$I,5,0),0),0)</f>
        <v>0</v>
      </c>
      <c r="H668" s="105">
        <f t="shared" si="123"/>
        <v>445.96</v>
      </c>
      <c r="I668" s="168">
        <f>VLOOKUP($A668,'2023-24 Salary &amp; Benefits'!$A:$I,3,FALSE)</f>
        <v>1.0750000000000002</v>
      </c>
      <c r="J668" s="168">
        <f>VLOOKUP($A668,'2023-24 Salary &amp; Benefits'!$A:$I,4,FALSE)</f>
        <v>1.0750000000000002</v>
      </c>
      <c r="K668" s="155">
        <f t="shared" si="126"/>
        <v>445.96</v>
      </c>
      <c r="L668" s="154">
        <f t="shared" si="127"/>
        <v>1.3080000000000001</v>
      </c>
      <c r="M668" s="156">
        <f>'2023-24 Salary &amp; Benefits'!$E$6</f>
        <v>72728</v>
      </c>
      <c r="N668" s="156">
        <f>'2023-24 Salary &amp; Benefits'!$F$6</f>
        <v>75419</v>
      </c>
      <c r="O668" s="9">
        <f t="shared" si="128"/>
        <v>102262.84</v>
      </c>
      <c r="P668" s="9">
        <f t="shared" si="129"/>
        <v>3783.820000000007</v>
      </c>
      <c r="Q668" s="9">
        <f>'2023-24 Salary &amp; Benefits'!G$6</f>
        <v>13464</v>
      </c>
      <c r="R668" s="157">
        <f>'2023-24 Salary &amp; Benefits'!H$6</f>
        <v>0.1797</v>
      </c>
      <c r="S668" s="157">
        <f>'2023-24 Salary &amp; Benefits'!I$6</f>
        <v>0.17330000000000001</v>
      </c>
      <c r="T668" s="9">
        <f t="shared" si="130"/>
        <v>36643.279999999999</v>
      </c>
      <c r="U668" s="9">
        <f t="shared" si="131"/>
        <v>1767.44</v>
      </c>
      <c r="V668" s="9">
        <f t="shared" si="132"/>
        <v>306.3</v>
      </c>
      <c r="W668" s="9">
        <f t="shared" si="125"/>
        <v>2073.7400000000002</v>
      </c>
      <c r="X668" s="22">
        <f t="shared" si="124"/>
        <v>144763.68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</row>
    <row r="669" spans="1:159" s="21" customFormat="1">
      <c r="A669" s="83" t="s">
        <v>2528</v>
      </c>
      <c r="B669" s="95" t="s">
        <v>2084</v>
      </c>
      <c r="C669" s="96">
        <v>5655</v>
      </c>
      <c r="D669" s="95" t="s">
        <v>3280</v>
      </c>
      <c r="E669" s="116" t="str">
        <f>VLOOKUP($C669,'2022-23 School Level AAFTE'!$C:$X,8,FALSE)</f>
        <v>No</v>
      </c>
      <c r="F669" s="103">
        <f>VLOOKUP($C669,'2022-23 School Level AAFTE'!$C:$I,7,FALSE)</f>
        <v>95.86</v>
      </c>
      <c r="G669" s="106">
        <f>IFERROR(IF(E669= "yes",VLOOKUP(C669,Summary!$B:$I,5,0),0),0)</f>
        <v>0</v>
      </c>
      <c r="H669" s="104">
        <f t="shared" si="123"/>
        <v>0</v>
      </c>
      <c r="I669" s="168">
        <f>VLOOKUP($A669,'2023-24 Salary &amp; Benefits'!$A:$I,3,FALSE)</f>
        <v>1.0750000000000002</v>
      </c>
      <c r="J669" s="168">
        <f>VLOOKUP($A669,'2023-24 Salary &amp; Benefits'!$A:$I,4,FALSE)</f>
        <v>1.0750000000000002</v>
      </c>
      <c r="K669" s="155">
        <f t="shared" si="126"/>
        <v>0</v>
      </c>
      <c r="L669" s="154">
        <f t="shared" si="127"/>
        <v>0</v>
      </c>
      <c r="M669" s="156">
        <f>'2023-24 Salary &amp; Benefits'!$E$6</f>
        <v>72728</v>
      </c>
      <c r="N669" s="156">
        <f>'2023-24 Salary &amp; Benefits'!$F$6</f>
        <v>75419</v>
      </c>
      <c r="O669" s="9">
        <f t="shared" si="128"/>
        <v>0</v>
      </c>
      <c r="P669" s="9">
        <f t="shared" si="129"/>
        <v>0</v>
      </c>
      <c r="Q669" s="9">
        <f>'2023-24 Salary &amp; Benefits'!G$6</f>
        <v>13464</v>
      </c>
      <c r="R669" s="157">
        <f>'2023-24 Salary &amp; Benefits'!H$6</f>
        <v>0.1797</v>
      </c>
      <c r="S669" s="157">
        <f>'2023-24 Salary &amp; Benefits'!I$6</f>
        <v>0.17330000000000001</v>
      </c>
      <c r="T669" s="9">
        <f t="shared" si="130"/>
        <v>0</v>
      </c>
      <c r="U669" s="9">
        <f t="shared" si="131"/>
        <v>0</v>
      </c>
      <c r="V669" s="9">
        <f t="shared" si="132"/>
        <v>0</v>
      </c>
      <c r="W669" s="9">
        <f t="shared" si="125"/>
        <v>0</v>
      </c>
      <c r="X669" s="22">
        <f t="shared" si="124"/>
        <v>0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</row>
    <row r="670" spans="1:159" s="21" customFormat="1">
      <c r="A670" s="83" t="s">
        <v>2528</v>
      </c>
      <c r="B670" s="95" t="s">
        <v>2084</v>
      </c>
      <c r="C670" s="96">
        <v>4130</v>
      </c>
      <c r="D670" s="95" t="s">
        <v>2089</v>
      </c>
      <c r="E670" s="116" t="str">
        <f>VLOOKUP($C670,'2022-23 School Level AAFTE'!$C:$X,8,FALSE)</f>
        <v>No</v>
      </c>
      <c r="F670" s="103">
        <f>VLOOKUP($C670,'2022-23 School Level AAFTE'!$C:$I,7,FALSE)</f>
        <v>455.63</v>
      </c>
      <c r="G670" s="106">
        <f>IFERROR(IF(E670= "yes",VLOOKUP(C670,Summary!$B:$I,5,0),0),0)</f>
        <v>0</v>
      </c>
      <c r="H670" s="104">
        <f t="shared" si="123"/>
        <v>0</v>
      </c>
      <c r="I670" s="168">
        <f>VLOOKUP($A670,'2023-24 Salary &amp; Benefits'!$A:$I,3,FALSE)</f>
        <v>1.0750000000000002</v>
      </c>
      <c r="J670" s="168">
        <f>VLOOKUP($A670,'2023-24 Salary &amp; Benefits'!$A:$I,4,FALSE)</f>
        <v>1.0750000000000002</v>
      </c>
      <c r="K670" s="155">
        <f t="shared" si="126"/>
        <v>0</v>
      </c>
      <c r="L670" s="154">
        <f t="shared" si="127"/>
        <v>0</v>
      </c>
      <c r="M670" s="156">
        <f>'2023-24 Salary &amp; Benefits'!$E$6</f>
        <v>72728</v>
      </c>
      <c r="N670" s="156">
        <f>'2023-24 Salary &amp; Benefits'!$F$6</f>
        <v>75419</v>
      </c>
      <c r="O670" s="9">
        <f t="shared" si="128"/>
        <v>0</v>
      </c>
      <c r="P670" s="9">
        <f t="shared" si="129"/>
        <v>0</v>
      </c>
      <c r="Q670" s="9">
        <f>'2023-24 Salary &amp; Benefits'!G$6</f>
        <v>13464</v>
      </c>
      <c r="R670" s="157">
        <f>'2023-24 Salary &amp; Benefits'!H$6</f>
        <v>0.1797</v>
      </c>
      <c r="S670" s="157">
        <f>'2023-24 Salary &amp; Benefits'!I$6</f>
        <v>0.17330000000000001</v>
      </c>
      <c r="T670" s="9">
        <f t="shared" si="130"/>
        <v>0</v>
      </c>
      <c r="U670" s="9">
        <f t="shared" si="131"/>
        <v>0</v>
      </c>
      <c r="V670" s="9">
        <f t="shared" si="132"/>
        <v>0</v>
      </c>
      <c r="W670" s="9">
        <f t="shared" si="125"/>
        <v>0</v>
      </c>
      <c r="X670" s="22">
        <f t="shared" si="124"/>
        <v>0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</row>
    <row r="671" spans="1:159" s="21" customFormat="1">
      <c r="A671" s="83" t="s">
        <v>2528</v>
      </c>
      <c r="B671" s="95" t="s">
        <v>2084</v>
      </c>
      <c r="C671" s="96">
        <v>3762</v>
      </c>
      <c r="D671" s="95" t="s">
        <v>2088</v>
      </c>
      <c r="E671" s="116" t="str">
        <f>VLOOKUP($C671,'2022-23 School Level AAFTE'!$C:$X,8,FALSE)</f>
        <v>Yes</v>
      </c>
      <c r="F671" s="103">
        <f>VLOOKUP($C671,'2022-23 School Level AAFTE'!$C:$I,7,FALSE)</f>
        <v>570.07000000000005</v>
      </c>
      <c r="G671" s="106">
        <f>IFERROR(IF(E671= "yes",VLOOKUP(C671,Summary!$B:$I,5,0),0),0)</f>
        <v>0</v>
      </c>
      <c r="H671" s="104">
        <f t="shared" si="123"/>
        <v>570.07000000000005</v>
      </c>
      <c r="I671" s="168">
        <f>VLOOKUP($A671,'2023-24 Salary &amp; Benefits'!$A:$I,3,FALSE)</f>
        <v>1.0750000000000002</v>
      </c>
      <c r="J671" s="168">
        <f>VLOOKUP($A671,'2023-24 Salary &amp; Benefits'!$A:$I,4,FALSE)</f>
        <v>1.0750000000000002</v>
      </c>
      <c r="K671" s="155">
        <f t="shared" si="126"/>
        <v>570.07000000000005</v>
      </c>
      <c r="L671" s="154">
        <f t="shared" si="127"/>
        <v>1.6719999999999999</v>
      </c>
      <c r="M671" s="156">
        <f>'2023-24 Salary &amp; Benefits'!$E$6</f>
        <v>72728</v>
      </c>
      <c r="N671" s="156">
        <f>'2023-24 Salary &amp; Benefits'!$F$6</f>
        <v>75419</v>
      </c>
      <c r="O671" s="9">
        <f t="shared" si="128"/>
        <v>130721.31</v>
      </c>
      <c r="P671" s="9">
        <f t="shared" si="129"/>
        <v>4836.7999999999884</v>
      </c>
      <c r="Q671" s="9">
        <f>'2023-24 Salary &amp; Benefits'!G$6</f>
        <v>13464</v>
      </c>
      <c r="R671" s="157">
        <f>'2023-24 Salary &amp; Benefits'!H$6</f>
        <v>0.1797</v>
      </c>
      <c r="S671" s="157">
        <f>'2023-24 Salary &amp; Benefits'!I$6</f>
        <v>0.17330000000000001</v>
      </c>
      <c r="T671" s="9">
        <f t="shared" si="130"/>
        <v>46840.639999999999</v>
      </c>
      <c r="U671" s="9">
        <f t="shared" si="131"/>
        <v>2259.3000000000002</v>
      </c>
      <c r="V671" s="9">
        <f t="shared" si="132"/>
        <v>391.54</v>
      </c>
      <c r="W671" s="9">
        <f t="shared" si="125"/>
        <v>2650.84</v>
      </c>
      <c r="X671" s="22">
        <f t="shared" si="124"/>
        <v>185049.59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</row>
    <row r="672" spans="1:159" s="21" customFormat="1">
      <c r="A672" s="83" t="s">
        <v>2447</v>
      </c>
      <c r="B672" s="95" t="s">
        <v>1514</v>
      </c>
      <c r="C672" s="96">
        <v>4582</v>
      </c>
      <c r="D672" s="95" t="s">
        <v>1519</v>
      </c>
      <c r="E672" s="116" t="str">
        <f>VLOOKUP($C672,'2022-23 School Level AAFTE'!$C:$X,8,FALSE)</f>
        <v>No</v>
      </c>
      <c r="F672" s="103">
        <f>VLOOKUP($C672,'2022-23 School Level AAFTE'!$C:$I,7,FALSE)</f>
        <v>555.87</v>
      </c>
      <c r="G672" s="106">
        <f>IFERROR(IF(E672= "yes",VLOOKUP(C672,Summary!$B:$I,5,0),0),0)</f>
        <v>0</v>
      </c>
      <c r="H672" s="104">
        <f t="shared" si="123"/>
        <v>0</v>
      </c>
      <c r="I672" s="168">
        <f>VLOOKUP($A672,'2023-24 Salary &amp; Benefits'!$A:$I,3,FALSE)</f>
        <v>1.1200000000000001</v>
      </c>
      <c r="J672" s="168">
        <f>VLOOKUP($A672,'2023-24 Salary &amp; Benefits'!$A:$I,4,FALSE)</f>
        <v>1.1200000000000001</v>
      </c>
      <c r="K672" s="155">
        <f t="shared" si="126"/>
        <v>0</v>
      </c>
      <c r="L672" s="154">
        <f t="shared" si="127"/>
        <v>0</v>
      </c>
      <c r="M672" s="156">
        <f>'2023-24 Salary &amp; Benefits'!$E$6</f>
        <v>72728</v>
      </c>
      <c r="N672" s="156">
        <f>'2023-24 Salary &amp; Benefits'!$F$6</f>
        <v>75419</v>
      </c>
      <c r="O672" s="9">
        <f t="shared" si="128"/>
        <v>0</v>
      </c>
      <c r="P672" s="9">
        <f t="shared" si="129"/>
        <v>0</v>
      </c>
      <c r="Q672" s="9">
        <f>'2023-24 Salary &amp; Benefits'!G$6</f>
        <v>13464</v>
      </c>
      <c r="R672" s="157">
        <f>'2023-24 Salary &amp; Benefits'!H$6</f>
        <v>0.1797</v>
      </c>
      <c r="S672" s="157">
        <f>'2023-24 Salary &amp; Benefits'!I$6</f>
        <v>0.17330000000000001</v>
      </c>
      <c r="T672" s="9">
        <f t="shared" si="130"/>
        <v>0</v>
      </c>
      <c r="U672" s="9">
        <f t="shared" si="131"/>
        <v>0</v>
      </c>
      <c r="V672" s="9">
        <f t="shared" si="132"/>
        <v>0</v>
      </c>
      <c r="W672" s="9">
        <f t="shared" si="125"/>
        <v>0</v>
      </c>
      <c r="X672" s="22">
        <f t="shared" si="124"/>
        <v>0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</row>
    <row r="673" spans="1:159" s="21" customFormat="1">
      <c r="A673" s="83" t="s">
        <v>2447</v>
      </c>
      <c r="B673" s="95" t="s">
        <v>1514</v>
      </c>
      <c r="C673" s="96">
        <v>2878</v>
      </c>
      <c r="D673" s="95" t="s">
        <v>1516</v>
      </c>
      <c r="E673" s="116" t="str">
        <f>VLOOKUP($C673,'2022-23 School Level AAFTE'!$C:$X,8,FALSE)</f>
        <v>No</v>
      </c>
      <c r="F673" s="103">
        <f>VLOOKUP($C673,'2022-23 School Level AAFTE'!$C:$I,7,FALSE)</f>
        <v>465.05</v>
      </c>
      <c r="G673" s="106">
        <f>IFERROR(IF(E673= "yes",VLOOKUP(C673,Summary!$B:$I,5,0),0),0)</f>
        <v>0</v>
      </c>
      <c r="H673" s="104">
        <f t="shared" si="123"/>
        <v>0</v>
      </c>
      <c r="I673" s="168">
        <f>VLOOKUP($A673,'2023-24 Salary &amp; Benefits'!$A:$I,3,FALSE)</f>
        <v>1.1200000000000001</v>
      </c>
      <c r="J673" s="168">
        <f>VLOOKUP($A673,'2023-24 Salary &amp; Benefits'!$A:$I,4,FALSE)</f>
        <v>1.1200000000000001</v>
      </c>
      <c r="K673" s="155">
        <f t="shared" si="126"/>
        <v>0</v>
      </c>
      <c r="L673" s="154">
        <f t="shared" si="127"/>
        <v>0</v>
      </c>
      <c r="M673" s="156">
        <f>'2023-24 Salary &amp; Benefits'!$E$6</f>
        <v>72728</v>
      </c>
      <c r="N673" s="156">
        <f>'2023-24 Salary &amp; Benefits'!$F$6</f>
        <v>75419</v>
      </c>
      <c r="O673" s="9">
        <f t="shared" si="128"/>
        <v>0</v>
      </c>
      <c r="P673" s="9">
        <f t="shared" si="129"/>
        <v>0</v>
      </c>
      <c r="Q673" s="9">
        <f>'2023-24 Salary &amp; Benefits'!G$6</f>
        <v>13464</v>
      </c>
      <c r="R673" s="157">
        <f>'2023-24 Salary &amp; Benefits'!H$6</f>
        <v>0.1797</v>
      </c>
      <c r="S673" s="157">
        <f>'2023-24 Salary &amp; Benefits'!I$6</f>
        <v>0.17330000000000001</v>
      </c>
      <c r="T673" s="9">
        <f t="shared" si="130"/>
        <v>0</v>
      </c>
      <c r="U673" s="9">
        <f t="shared" si="131"/>
        <v>0</v>
      </c>
      <c r="V673" s="9">
        <f t="shared" si="132"/>
        <v>0</v>
      </c>
      <c r="W673" s="9">
        <f t="shared" si="125"/>
        <v>0</v>
      </c>
      <c r="X673" s="22">
        <f t="shared" si="124"/>
        <v>0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</row>
    <row r="674" spans="1:159" s="21" customFormat="1">
      <c r="A674" s="83" t="s">
        <v>2447</v>
      </c>
      <c r="B674" s="95" t="s">
        <v>1514</v>
      </c>
      <c r="C674" s="96">
        <v>5671</v>
      </c>
      <c r="D674" s="95" t="s">
        <v>3343</v>
      </c>
      <c r="E674" s="116" t="str">
        <f>VLOOKUP($C674,'2022-23 School Level AAFTE'!$C:$X,8,FALSE)</f>
        <v>No</v>
      </c>
      <c r="F674" s="103">
        <f>VLOOKUP($C674,'2022-23 School Level AAFTE'!$C:$I,7,FALSE)</f>
        <v>842.27</v>
      </c>
      <c r="G674" s="106">
        <f>IFERROR(IF(E674= "yes",VLOOKUP(C674,Summary!$B:$I,5,0),0),0)</f>
        <v>0</v>
      </c>
      <c r="H674" s="105">
        <f t="shared" si="123"/>
        <v>0</v>
      </c>
      <c r="I674" s="168">
        <f>VLOOKUP($A674,'2023-24 Salary &amp; Benefits'!$A:$I,3,FALSE)</f>
        <v>1.1200000000000001</v>
      </c>
      <c r="J674" s="168">
        <f>VLOOKUP($A674,'2023-24 Salary &amp; Benefits'!$A:$I,4,FALSE)</f>
        <v>1.1200000000000001</v>
      </c>
      <c r="K674" s="155">
        <f t="shared" si="126"/>
        <v>0</v>
      </c>
      <c r="L674" s="154">
        <f t="shared" si="127"/>
        <v>0</v>
      </c>
      <c r="M674" s="156">
        <f>'2023-24 Salary &amp; Benefits'!$E$6</f>
        <v>72728</v>
      </c>
      <c r="N674" s="156">
        <f>'2023-24 Salary &amp; Benefits'!$F$6</f>
        <v>75419</v>
      </c>
      <c r="O674" s="9">
        <f t="shared" si="128"/>
        <v>0</v>
      </c>
      <c r="P674" s="9">
        <f t="shared" si="129"/>
        <v>0</v>
      </c>
      <c r="Q674" s="9">
        <f>'2023-24 Salary &amp; Benefits'!G$6</f>
        <v>13464</v>
      </c>
      <c r="R674" s="157">
        <f>'2023-24 Salary &amp; Benefits'!H$6</f>
        <v>0.1797</v>
      </c>
      <c r="S674" s="157">
        <f>'2023-24 Salary &amp; Benefits'!I$6</f>
        <v>0.17330000000000001</v>
      </c>
      <c r="T674" s="9">
        <f t="shared" si="130"/>
        <v>0</v>
      </c>
      <c r="U674" s="9">
        <f t="shared" si="131"/>
        <v>0</v>
      </c>
      <c r="V674" s="9">
        <f t="shared" si="132"/>
        <v>0</v>
      </c>
      <c r="W674" s="9">
        <f t="shared" si="125"/>
        <v>0</v>
      </c>
      <c r="X674" s="22">
        <f t="shared" si="124"/>
        <v>0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</row>
    <row r="675" spans="1:159" s="21" customFormat="1">
      <c r="A675" s="83" t="s">
        <v>2447</v>
      </c>
      <c r="B675" s="95" t="s">
        <v>1514</v>
      </c>
      <c r="C675" s="96">
        <v>2773</v>
      </c>
      <c r="D675" s="95" t="s">
        <v>1515</v>
      </c>
      <c r="E675" s="116" t="str">
        <f>VLOOKUP($C675,'2022-23 School Level AAFTE'!$C:$X,8,FALSE)</f>
        <v>No</v>
      </c>
      <c r="F675" s="103">
        <f>VLOOKUP($C675,'2022-23 School Level AAFTE'!$C:$I,7,FALSE)</f>
        <v>891.43999999999994</v>
      </c>
      <c r="G675" s="106">
        <f>IFERROR(IF(E675= "yes",VLOOKUP(C675,Summary!$B:$I,5,0),0),0)</f>
        <v>0</v>
      </c>
      <c r="H675" s="105">
        <f t="shared" si="123"/>
        <v>0</v>
      </c>
      <c r="I675" s="168">
        <f>VLOOKUP($A675,'2023-24 Salary &amp; Benefits'!$A:$I,3,FALSE)</f>
        <v>1.1200000000000001</v>
      </c>
      <c r="J675" s="168">
        <f>VLOOKUP($A675,'2023-24 Salary &amp; Benefits'!$A:$I,4,FALSE)</f>
        <v>1.1200000000000001</v>
      </c>
      <c r="K675" s="155">
        <f t="shared" si="126"/>
        <v>0</v>
      </c>
      <c r="L675" s="154">
        <f t="shared" si="127"/>
        <v>0</v>
      </c>
      <c r="M675" s="156">
        <f>'2023-24 Salary &amp; Benefits'!$E$6</f>
        <v>72728</v>
      </c>
      <c r="N675" s="156">
        <f>'2023-24 Salary &amp; Benefits'!$F$6</f>
        <v>75419</v>
      </c>
      <c r="O675" s="9">
        <f t="shared" si="128"/>
        <v>0</v>
      </c>
      <c r="P675" s="9">
        <f t="shared" si="129"/>
        <v>0</v>
      </c>
      <c r="Q675" s="9">
        <f>'2023-24 Salary &amp; Benefits'!G$6</f>
        <v>13464</v>
      </c>
      <c r="R675" s="157">
        <f>'2023-24 Salary &amp; Benefits'!H$6</f>
        <v>0.1797</v>
      </c>
      <c r="S675" s="157">
        <f>'2023-24 Salary &amp; Benefits'!I$6</f>
        <v>0.17330000000000001</v>
      </c>
      <c r="T675" s="9">
        <f t="shared" si="130"/>
        <v>0</v>
      </c>
      <c r="U675" s="9">
        <f t="shared" si="131"/>
        <v>0</v>
      </c>
      <c r="V675" s="9">
        <f t="shared" si="132"/>
        <v>0</v>
      </c>
      <c r="W675" s="9">
        <f t="shared" si="125"/>
        <v>0</v>
      </c>
      <c r="X675" s="22">
        <f t="shared" si="124"/>
        <v>0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</row>
    <row r="676" spans="1:159" s="21" customFormat="1">
      <c r="A676" s="83" t="s">
        <v>2447</v>
      </c>
      <c r="B676" s="95" t="s">
        <v>1514</v>
      </c>
      <c r="C676" s="96">
        <v>5582</v>
      </c>
      <c r="D676" s="95" t="s">
        <v>3137</v>
      </c>
      <c r="E676" s="116" t="str">
        <f>VLOOKUP($C676,'2022-23 School Level AAFTE'!$C:$X,8,FALSE)</f>
        <v>Yes</v>
      </c>
      <c r="F676" s="103">
        <f>VLOOKUP($C676,'2022-23 School Level AAFTE'!$C:$I,7,FALSE)</f>
        <v>16.600000000000001</v>
      </c>
      <c r="G676" s="106">
        <f>IFERROR(IF(E676= "yes",VLOOKUP(C676,Summary!$B:$I,5,0),0),0)</f>
        <v>0</v>
      </c>
      <c r="H676" s="105">
        <f t="shared" si="123"/>
        <v>16.600000000000001</v>
      </c>
      <c r="I676" s="168">
        <f>VLOOKUP($A676,'2023-24 Salary &amp; Benefits'!$A:$I,3,FALSE)</f>
        <v>1.1200000000000001</v>
      </c>
      <c r="J676" s="168">
        <f>VLOOKUP($A676,'2023-24 Salary &amp; Benefits'!$A:$I,4,FALSE)</f>
        <v>1.1200000000000001</v>
      </c>
      <c r="K676" s="155">
        <f t="shared" si="126"/>
        <v>16.600000000000001</v>
      </c>
      <c r="L676" s="154">
        <f t="shared" si="127"/>
        <v>4.9000000000000002E-2</v>
      </c>
      <c r="M676" s="156">
        <f>'2023-24 Salary &amp; Benefits'!$E$6</f>
        <v>72728</v>
      </c>
      <c r="N676" s="156">
        <f>'2023-24 Salary &amp; Benefits'!$F$6</f>
        <v>75419</v>
      </c>
      <c r="O676" s="9">
        <f t="shared" si="128"/>
        <v>3991.31</v>
      </c>
      <c r="P676" s="9">
        <f t="shared" si="129"/>
        <v>147.67999999999984</v>
      </c>
      <c r="Q676" s="9">
        <f>'2023-24 Salary &amp; Benefits'!G$6</f>
        <v>13464</v>
      </c>
      <c r="R676" s="157">
        <f>'2023-24 Salary &amp; Benefits'!H$6</f>
        <v>0.1797</v>
      </c>
      <c r="S676" s="157">
        <f>'2023-24 Salary &amp; Benefits'!I$6</f>
        <v>0.17330000000000001</v>
      </c>
      <c r="T676" s="9">
        <f t="shared" si="130"/>
        <v>1402.57</v>
      </c>
      <c r="U676" s="9">
        <f t="shared" si="131"/>
        <v>68.98</v>
      </c>
      <c r="V676" s="9">
        <f t="shared" si="132"/>
        <v>11.95</v>
      </c>
      <c r="W676" s="9">
        <f t="shared" si="125"/>
        <v>80.930000000000007</v>
      </c>
      <c r="X676" s="22">
        <f t="shared" si="124"/>
        <v>5622.49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</row>
    <row r="677" spans="1:159" s="21" customFormat="1">
      <c r="A677" s="83" t="s">
        <v>2447</v>
      </c>
      <c r="B677" s="95" t="s">
        <v>1514</v>
      </c>
      <c r="C677" s="96">
        <v>4557</v>
      </c>
      <c r="D677" s="95" t="s">
        <v>1518</v>
      </c>
      <c r="E677" s="116" t="str">
        <f>VLOOKUP($C677,'2022-23 School Level AAFTE'!$C:$X,8,FALSE)</f>
        <v>No</v>
      </c>
      <c r="F677" s="103">
        <f>VLOOKUP($C677,'2022-23 School Level AAFTE'!$C:$I,7,FALSE)</f>
        <v>441.1</v>
      </c>
      <c r="G677" s="106">
        <f>IFERROR(IF(E677= "yes",VLOOKUP(C677,Summary!$B:$I,5,0),0),0)</f>
        <v>0</v>
      </c>
      <c r="H677" s="105">
        <f t="shared" si="123"/>
        <v>0</v>
      </c>
      <c r="I677" s="168">
        <f>VLOOKUP($A677,'2023-24 Salary &amp; Benefits'!$A:$I,3,FALSE)</f>
        <v>1.1200000000000001</v>
      </c>
      <c r="J677" s="168">
        <f>VLOOKUP($A677,'2023-24 Salary &amp; Benefits'!$A:$I,4,FALSE)</f>
        <v>1.1200000000000001</v>
      </c>
      <c r="K677" s="155">
        <f t="shared" si="126"/>
        <v>0</v>
      </c>
      <c r="L677" s="154">
        <f t="shared" si="127"/>
        <v>0</v>
      </c>
      <c r="M677" s="156">
        <f>'2023-24 Salary &amp; Benefits'!$E$6</f>
        <v>72728</v>
      </c>
      <c r="N677" s="156">
        <f>'2023-24 Salary &amp; Benefits'!$F$6</f>
        <v>75419</v>
      </c>
      <c r="O677" s="9">
        <f t="shared" si="128"/>
        <v>0</v>
      </c>
      <c r="P677" s="9">
        <f t="shared" si="129"/>
        <v>0</v>
      </c>
      <c r="Q677" s="9">
        <f>'2023-24 Salary &amp; Benefits'!G$6</f>
        <v>13464</v>
      </c>
      <c r="R677" s="157">
        <f>'2023-24 Salary &amp; Benefits'!H$6</f>
        <v>0.1797</v>
      </c>
      <c r="S677" s="157">
        <f>'2023-24 Salary &amp; Benefits'!I$6</f>
        <v>0.17330000000000001</v>
      </c>
      <c r="T677" s="9">
        <f t="shared" si="130"/>
        <v>0</v>
      </c>
      <c r="U677" s="9">
        <f t="shared" si="131"/>
        <v>0</v>
      </c>
      <c r="V677" s="9">
        <f t="shared" si="132"/>
        <v>0</v>
      </c>
      <c r="W677" s="9">
        <f t="shared" si="125"/>
        <v>0</v>
      </c>
      <c r="X677" s="22">
        <f t="shared" si="124"/>
        <v>0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</row>
    <row r="678" spans="1:159" s="21" customFormat="1">
      <c r="A678" s="83" t="s">
        <v>2447</v>
      </c>
      <c r="B678" s="95" t="s">
        <v>1514</v>
      </c>
      <c r="C678" s="96">
        <v>3798</v>
      </c>
      <c r="D678" s="95" t="s">
        <v>1517</v>
      </c>
      <c r="E678" s="116" t="str">
        <f>VLOOKUP($C678,'2022-23 School Level AAFTE'!$C:$X,8,FALSE)</f>
        <v>No</v>
      </c>
      <c r="F678" s="103">
        <f>VLOOKUP($C678,'2022-23 School Level AAFTE'!$C:$I,7,FALSE)</f>
        <v>643.15</v>
      </c>
      <c r="G678" s="106">
        <f>IFERROR(IF(E678= "yes",VLOOKUP(C678,Summary!$B:$I,5,0),0),0)</f>
        <v>0</v>
      </c>
      <c r="H678" s="105">
        <f t="shared" si="123"/>
        <v>0</v>
      </c>
      <c r="I678" s="168">
        <f>VLOOKUP($A678,'2023-24 Salary &amp; Benefits'!$A:$I,3,FALSE)</f>
        <v>1.1200000000000001</v>
      </c>
      <c r="J678" s="168">
        <f>VLOOKUP($A678,'2023-24 Salary &amp; Benefits'!$A:$I,4,FALSE)</f>
        <v>1.1200000000000001</v>
      </c>
      <c r="K678" s="155">
        <f t="shared" si="126"/>
        <v>0</v>
      </c>
      <c r="L678" s="154">
        <f t="shared" si="127"/>
        <v>0</v>
      </c>
      <c r="M678" s="156">
        <f>'2023-24 Salary &amp; Benefits'!$E$6</f>
        <v>72728</v>
      </c>
      <c r="N678" s="156">
        <f>'2023-24 Salary &amp; Benefits'!$F$6</f>
        <v>75419</v>
      </c>
      <c r="O678" s="9">
        <f t="shared" si="128"/>
        <v>0</v>
      </c>
      <c r="P678" s="9">
        <f t="shared" si="129"/>
        <v>0</v>
      </c>
      <c r="Q678" s="9">
        <f>'2023-24 Salary &amp; Benefits'!G$6</f>
        <v>13464</v>
      </c>
      <c r="R678" s="157">
        <f>'2023-24 Salary &amp; Benefits'!H$6</f>
        <v>0.1797</v>
      </c>
      <c r="S678" s="157">
        <f>'2023-24 Salary &amp; Benefits'!I$6</f>
        <v>0.17330000000000001</v>
      </c>
      <c r="T678" s="9">
        <f t="shared" si="130"/>
        <v>0</v>
      </c>
      <c r="U678" s="9">
        <f t="shared" si="131"/>
        <v>0</v>
      </c>
      <c r="V678" s="9">
        <f t="shared" si="132"/>
        <v>0</v>
      </c>
      <c r="W678" s="9">
        <f t="shared" si="125"/>
        <v>0</v>
      </c>
      <c r="X678" s="22">
        <f t="shared" si="124"/>
        <v>0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</row>
    <row r="679" spans="1:159" s="21" customFormat="1">
      <c r="A679" s="83" t="s">
        <v>2262</v>
      </c>
      <c r="B679" s="95" t="s">
        <v>65</v>
      </c>
      <c r="C679" s="96">
        <v>3078</v>
      </c>
      <c r="D679" s="95" t="s">
        <v>67</v>
      </c>
      <c r="E679" s="116" t="str">
        <f>VLOOKUP($C679,'2022-23 School Level AAFTE'!$C:$X,8,FALSE)</f>
        <v>Yes</v>
      </c>
      <c r="F679" s="103">
        <f>VLOOKUP($C679,'2022-23 School Level AAFTE'!$C:$I,7,FALSE)</f>
        <v>366.18</v>
      </c>
      <c r="G679" s="106">
        <f>IFERROR(IF(E679= "yes",VLOOKUP(C679,Summary!$B:$I,5,0),0),0)</f>
        <v>0</v>
      </c>
      <c r="H679" s="105">
        <f t="shared" si="123"/>
        <v>366.18</v>
      </c>
      <c r="I679" s="168">
        <f>VLOOKUP($A679,'2023-24 Salary &amp; Benefits'!$A:$I,3,FALSE)</f>
        <v>1</v>
      </c>
      <c r="J679" s="168">
        <f>VLOOKUP($A679,'2023-24 Salary &amp; Benefits'!$A:$I,4,FALSE)</f>
        <v>1</v>
      </c>
      <c r="K679" s="155">
        <f t="shared" si="126"/>
        <v>366.18</v>
      </c>
      <c r="L679" s="154">
        <f t="shared" si="127"/>
        <v>1.0740000000000001</v>
      </c>
      <c r="M679" s="156">
        <f>'2023-24 Salary &amp; Benefits'!$E$6</f>
        <v>72728</v>
      </c>
      <c r="N679" s="156">
        <f>'2023-24 Salary &amp; Benefits'!$F$6</f>
        <v>75419</v>
      </c>
      <c r="O679" s="9">
        <f t="shared" si="128"/>
        <v>78109.87</v>
      </c>
      <c r="P679" s="9">
        <f t="shared" si="129"/>
        <v>2890.1399999999994</v>
      </c>
      <c r="Q679" s="9">
        <f>'2023-24 Salary &amp; Benefits'!G$6</f>
        <v>13464</v>
      </c>
      <c r="R679" s="157">
        <f>'2023-24 Salary &amp; Benefits'!H$6</f>
        <v>0.1797</v>
      </c>
      <c r="S679" s="157">
        <f>'2023-24 Salary &amp; Benefits'!I$6</f>
        <v>0.17330000000000001</v>
      </c>
      <c r="T679" s="9">
        <f t="shared" si="130"/>
        <v>28997.54</v>
      </c>
      <c r="U679" s="9">
        <f t="shared" si="131"/>
        <v>1350</v>
      </c>
      <c r="V679" s="9">
        <f t="shared" si="132"/>
        <v>233.96</v>
      </c>
      <c r="W679" s="9">
        <f t="shared" si="125"/>
        <v>1583.96</v>
      </c>
      <c r="X679" s="22">
        <f t="shared" si="124"/>
        <v>111581.51000000001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</row>
    <row r="680" spans="1:159" s="21" customFormat="1">
      <c r="A680" s="83" t="s">
        <v>2262</v>
      </c>
      <c r="B680" s="95" t="s">
        <v>65</v>
      </c>
      <c r="C680" s="96">
        <v>4031</v>
      </c>
      <c r="D680" s="95" t="s">
        <v>68</v>
      </c>
      <c r="E680" s="116" t="str">
        <f>VLOOKUP($C680,'2022-23 School Level AAFTE'!$C:$X,8,FALSE)</f>
        <v>Yes</v>
      </c>
      <c r="F680" s="103">
        <f>VLOOKUP($C680,'2022-23 School Level AAFTE'!$C:$I,7,FALSE)</f>
        <v>218.65</v>
      </c>
      <c r="G680" s="106">
        <f>IFERROR(IF(E680= "yes",VLOOKUP(C680,Summary!$B:$I,5,0),0),0)</f>
        <v>0</v>
      </c>
      <c r="H680" s="105">
        <f t="shared" si="123"/>
        <v>218.65</v>
      </c>
      <c r="I680" s="168">
        <f>VLOOKUP($A680,'2023-24 Salary &amp; Benefits'!$A:$I,3,FALSE)</f>
        <v>1</v>
      </c>
      <c r="J680" s="168">
        <f>VLOOKUP($A680,'2023-24 Salary &amp; Benefits'!$A:$I,4,FALSE)</f>
        <v>1</v>
      </c>
      <c r="K680" s="155">
        <f t="shared" si="126"/>
        <v>218.65</v>
      </c>
      <c r="L680" s="154">
        <f t="shared" si="127"/>
        <v>0.64100000000000001</v>
      </c>
      <c r="M680" s="156">
        <f>'2023-24 Salary &amp; Benefits'!$E$6</f>
        <v>72728</v>
      </c>
      <c r="N680" s="156">
        <f>'2023-24 Salary &amp; Benefits'!$F$6</f>
        <v>75419</v>
      </c>
      <c r="O680" s="9">
        <f t="shared" si="128"/>
        <v>46618.65</v>
      </c>
      <c r="P680" s="9">
        <f t="shared" si="129"/>
        <v>1724.9300000000003</v>
      </c>
      <c r="Q680" s="9">
        <f>'2023-24 Salary &amp; Benefits'!G$6</f>
        <v>13464</v>
      </c>
      <c r="R680" s="157">
        <f>'2023-24 Salary &amp; Benefits'!H$6</f>
        <v>0.1797</v>
      </c>
      <c r="S680" s="157">
        <f>'2023-24 Salary &amp; Benefits'!I$6</f>
        <v>0.17330000000000001</v>
      </c>
      <c r="T680" s="9">
        <f t="shared" si="130"/>
        <v>17306.73</v>
      </c>
      <c r="U680" s="9">
        <f t="shared" si="131"/>
        <v>805.73</v>
      </c>
      <c r="V680" s="9">
        <f t="shared" si="132"/>
        <v>139.63</v>
      </c>
      <c r="W680" s="9">
        <f t="shared" si="125"/>
        <v>945.36</v>
      </c>
      <c r="X680" s="22">
        <f t="shared" si="124"/>
        <v>66595.67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</row>
    <row r="681" spans="1:159" s="21" customFormat="1">
      <c r="A681" s="83" t="s">
        <v>2262</v>
      </c>
      <c r="B681" s="95" t="s">
        <v>65</v>
      </c>
      <c r="C681" s="96">
        <v>2367</v>
      </c>
      <c r="D681" s="95" t="s">
        <v>66</v>
      </c>
      <c r="E681" s="116" t="str">
        <f>VLOOKUP($C681,'2022-23 School Level AAFTE'!$C:$X,8,FALSE)</f>
        <v>Yes</v>
      </c>
      <c r="F681" s="103">
        <f>VLOOKUP($C681,'2022-23 School Level AAFTE'!$C:$I,7,FALSE)</f>
        <v>291.35000000000002</v>
      </c>
      <c r="G681" s="106">
        <f>IFERROR(IF(E681= "yes",VLOOKUP(C681,Summary!$B:$I,5,0),0),0)</f>
        <v>0</v>
      </c>
      <c r="H681" s="105">
        <f t="shared" si="123"/>
        <v>291.35000000000002</v>
      </c>
      <c r="I681" s="168">
        <f>VLOOKUP($A681,'2023-24 Salary &amp; Benefits'!$A:$I,3,FALSE)</f>
        <v>1</v>
      </c>
      <c r="J681" s="168">
        <f>VLOOKUP($A681,'2023-24 Salary &amp; Benefits'!$A:$I,4,FALSE)</f>
        <v>1</v>
      </c>
      <c r="K681" s="155">
        <f t="shared" si="126"/>
        <v>291.35000000000002</v>
      </c>
      <c r="L681" s="154">
        <f t="shared" si="127"/>
        <v>0.85499999999999998</v>
      </c>
      <c r="M681" s="156">
        <f>'2023-24 Salary &amp; Benefits'!$E$6</f>
        <v>72728</v>
      </c>
      <c r="N681" s="156">
        <f>'2023-24 Salary &amp; Benefits'!$F$6</f>
        <v>75419</v>
      </c>
      <c r="O681" s="9">
        <f t="shared" si="128"/>
        <v>62182.44</v>
      </c>
      <c r="P681" s="9">
        <f t="shared" si="129"/>
        <v>2300.8099999999977</v>
      </c>
      <c r="Q681" s="9">
        <f>'2023-24 Salary &amp; Benefits'!G$6</f>
        <v>13464</v>
      </c>
      <c r="R681" s="157">
        <f>'2023-24 Salary &amp; Benefits'!H$6</f>
        <v>0.1797</v>
      </c>
      <c r="S681" s="157">
        <f>'2023-24 Salary &amp; Benefits'!I$6</f>
        <v>0.17330000000000001</v>
      </c>
      <c r="T681" s="9">
        <f t="shared" si="130"/>
        <v>23084.63</v>
      </c>
      <c r="U681" s="9">
        <f t="shared" si="131"/>
        <v>1074.72</v>
      </c>
      <c r="V681" s="9">
        <f t="shared" si="132"/>
        <v>186.25</v>
      </c>
      <c r="W681" s="9">
        <f t="shared" si="125"/>
        <v>1260.97</v>
      </c>
      <c r="X681" s="22">
        <f t="shared" si="124"/>
        <v>88828.85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</row>
    <row r="682" spans="1:159" s="21" customFormat="1">
      <c r="A682" s="83" t="s">
        <v>2443</v>
      </c>
      <c r="B682" s="95" t="s">
        <v>1457</v>
      </c>
      <c r="C682" s="96">
        <v>3180</v>
      </c>
      <c r="D682" s="95" t="s">
        <v>1464</v>
      </c>
      <c r="E682" s="116" t="str">
        <f>VLOOKUP($C682,'2022-23 School Level AAFTE'!$C:$X,8,FALSE)</f>
        <v>Yes</v>
      </c>
      <c r="F682" s="103">
        <f>VLOOKUP($C682,'2022-23 School Level AAFTE'!$C:$I,7,FALSE)</f>
        <v>488.57</v>
      </c>
      <c r="G682" s="106">
        <f>IFERROR(IF(E682= "yes",VLOOKUP(C682,Summary!$B:$I,5,0),0),0)</f>
        <v>0</v>
      </c>
      <c r="H682" s="105">
        <f t="shared" si="123"/>
        <v>488.57</v>
      </c>
      <c r="I682" s="168">
        <f>VLOOKUP($A682,'2023-24 Salary &amp; Benefits'!$A:$I,3,FALSE)</f>
        <v>1.06</v>
      </c>
      <c r="J682" s="168">
        <f>VLOOKUP($A682,'2023-24 Salary &amp; Benefits'!$A:$I,4,FALSE)</f>
        <v>1.06</v>
      </c>
      <c r="K682" s="155">
        <f t="shared" si="126"/>
        <v>488.57</v>
      </c>
      <c r="L682" s="154">
        <f t="shared" si="127"/>
        <v>1.4330000000000001</v>
      </c>
      <c r="M682" s="156">
        <f>'2023-24 Salary &amp; Benefits'!$E$6</f>
        <v>72728</v>
      </c>
      <c r="N682" s="156">
        <f>'2023-24 Salary &amp; Benefits'!$F$6</f>
        <v>75419</v>
      </c>
      <c r="O682" s="9">
        <f t="shared" si="128"/>
        <v>110472.38</v>
      </c>
      <c r="P682" s="9">
        <f t="shared" si="129"/>
        <v>4087.5699999999924</v>
      </c>
      <c r="Q682" s="9">
        <f>'2023-24 Salary &amp; Benefits'!G$6</f>
        <v>13464</v>
      </c>
      <c r="R682" s="157">
        <f>'2023-24 Salary &amp; Benefits'!H$6</f>
        <v>0.1797</v>
      </c>
      <c r="S682" s="157">
        <f>'2023-24 Salary &amp; Benefits'!I$6</f>
        <v>0.17330000000000001</v>
      </c>
      <c r="T682" s="9">
        <f t="shared" si="130"/>
        <v>39854.17</v>
      </c>
      <c r="U682" s="9">
        <f t="shared" si="131"/>
        <v>1909.33</v>
      </c>
      <c r="V682" s="9">
        <f t="shared" si="132"/>
        <v>330.89</v>
      </c>
      <c r="W682" s="9">
        <f t="shared" si="125"/>
        <v>2240.2199999999998</v>
      </c>
      <c r="X682" s="22">
        <f t="shared" si="124"/>
        <v>156654.34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</row>
    <row r="683" spans="1:159" s="21" customFormat="1">
      <c r="A683" s="83" t="s">
        <v>2443</v>
      </c>
      <c r="B683" s="95" t="s">
        <v>1457</v>
      </c>
      <c r="C683" s="96">
        <v>2398</v>
      </c>
      <c r="D683" s="95" t="s">
        <v>1460</v>
      </c>
      <c r="E683" s="116" t="str">
        <f>VLOOKUP($C683,'2022-23 School Level AAFTE'!$C:$X,8,FALSE)</f>
        <v>Yes</v>
      </c>
      <c r="F683" s="103">
        <f>VLOOKUP($C683,'2022-23 School Level AAFTE'!$C:$I,7,FALSE)</f>
        <v>372.86</v>
      </c>
      <c r="G683" s="106">
        <f>IFERROR(IF(E683= "yes",VLOOKUP(C683,Summary!$B:$I,5,0),0),0)</f>
        <v>0</v>
      </c>
      <c r="H683" s="105">
        <f t="shared" si="123"/>
        <v>372.86</v>
      </c>
      <c r="I683" s="168">
        <f>VLOOKUP($A683,'2023-24 Salary &amp; Benefits'!$A:$I,3,FALSE)</f>
        <v>1.06</v>
      </c>
      <c r="J683" s="168">
        <f>VLOOKUP($A683,'2023-24 Salary &amp; Benefits'!$A:$I,4,FALSE)</f>
        <v>1.06</v>
      </c>
      <c r="K683" s="155">
        <f t="shared" si="126"/>
        <v>372.86</v>
      </c>
      <c r="L683" s="154">
        <f t="shared" si="127"/>
        <v>1.0940000000000001</v>
      </c>
      <c r="M683" s="156">
        <f>'2023-24 Salary &amp; Benefits'!$E$6</f>
        <v>72728</v>
      </c>
      <c r="N683" s="156">
        <f>'2023-24 Salary &amp; Benefits'!$F$6</f>
        <v>75419</v>
      </c>
      <c r="O683" s="9">
        <f t="shared" si="128"/>
        <v>84338.3</v>
      </c>
      <c r="P683" s="9">
        <f t="shared" si="129"/>
        <v>3120.5899999999965</v>
      </c>
      <c r="Q683" s="9">
        <f>'2023-24 Salary &amp; Benefits'!G$6</f>
        <v>13464</v>
      </c>
      <c r="R683" s="157">
        <f>'2023-24 Salary &amp; Benefits'!H$6</f>
        <v>0.1797</v>
      </c>
      <c r="S683" s="157">
        <f>'2023-24 Salary &amp; Benefits'!I$6</f>
        <v>0.17330000000000001</v>
      </c>
      <c r="T683" s="9">
        <f t="shared" si="130"/>
        <v>30426.01</v>
      </c>
      <c r="U683" s="9">
        <f t="shared" si="131"/>
        <v>1457.65</v>
      </c>
      <c r="V683" s="9">
        <f t="shared" si="132"/>
        <v>252.61</v>
      </c>
      <c r="W683" s="9">
        <f t="shared" si="125"/>
        <v>1710.2600000000002</v>
      </c>
      <c r="X683" s="22">
        <f t="shared" si="124"/>
        <v>119595.15999999999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</row>
    <row r="684" spans="1:159" s="21" customFormat="1">
      <c r="A684" s="83" t="s">
        <v>2443</v>
      </c>
      <c r="B684" s="95" t="s">
        <v>1457</v>
      </c>
      <c r="C684" s="96">
        <v>3301</v>
      </c>
      <c r="D684" s="95" t="s">
        <v>1466</v>
      </c>
      <c r="E684" s="116" t="str">
        <f>VLOOKUP($C684,'2022-23 School Level AAFTE'!$C:$X,8,FALSE)</f>
        <v>Yes</v>
      </c>
      <c r="F684" s="103">
        <f>VLOOKUP($C684,'2022-23 School Level AAFTE'!$C:$I,7,FALSE)</f>
        <v>371.15</v>
      </c>
      <c r="G684" s="106">
        <f>IFERROR(IF(E684= "yes",VLOOKUP(C684,Summary!$B:$I,5,0),0),0)</f>
        <v>0</v>
      </c>
      <c r="H684" s="104">
        <f t="shared" si="123"/>
        <v>371.15</v>
      </c>
      <c r="I684" s="168">
        <f>VLOOKUP($A684,'2023-24 Salary &amp; Benefits'!$A:$I,3,FALSE)</f>
        <v>1.06</v>
      </c>
      <c r="J684" s="168">
        <f>VLOOKUP($A684,'2023-24 Salary &amp; Benefits'!$A:$I,4,FALSE)</f>
        <v>1.06</v>
      </c>
      <c r="K684" s="155">
        <f t="shared" si="126"/>
        <v>371.15</v>
      </c>
      <c r="L684" s="154">
        <f t="shared" si="127"/>
        <v>1.089</v>
      </c>
      <c r="M684" s="156">
        <f>'2023-24 Salary &amp; Benefits'!$E$6</f>
        <v>72728</v>
      </c>
      <c r="N684" s="156">
        <f>'2023-24 Salary &amp; Benefits'!$F$6</f>
        <v>75419</v>
      </c>
      <c r="O684" s="9">
        <f t="shared" si="128"/>
        <v>83952.84</v>
      </c>
      <c r="P684" s="9">
        <f t="shared" si="129"/>
        <v>3106.3300000000017</v>
      </c>
      <c r="Q684" s="9">
        <f>'2023-24 Salary &amp; Benefits'!G$6</f>
        <v>13464</v>
      </c>
      <c r="R684" s="157">
        <f>'2023-24 Salary &amp; Benefits'!H$6</f>
        <v>0.1797</v>
      </c>
      <c r="S684" s="157">
        <f>'2023-24 Salary &amp; Benefits'!I$6</f>
        <v>0.17330000000000001</v>
      </c>
      <c r="T684" s="9">
        <f t="shared" si="130"/>
        <v>30286.95</v>
      </c>
      <c r="U684" s="9">
        <f t="shared" si="131"/>
        <v>1450.99</v>
      </c>
      <c r="V684" s="9">
        <f t="shared" si="132"/>
        <v>251.46</v>
      </c>
      <c r="W684" s="9">
        <f t="shared" si="125"/>
        <v>1702.45</v>
      </c>
      <c r="X684" s="22">
        <f t="shared" si="124"/>
        <v>119048.56999999999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</row>
    <row r="685" spans="1:159" s="21" customFormat="1">
      <c r="A685" s="83" t="s">
        <v>2443</v>
      </c>
      <c r="B685" s="95" t="s">
        <v>1457</v>
      </c>
      <c r="C685" s="94">
        <v>2257</v>
      </c>
      <c r="D685" s="84" t="s">
        <v>1458</v>
      </c>
      <c r="E685" s="116" t="str">
        <f>VLOOKUP($C685,'2022-23 School Level AAFTE'!$C:$X,8,FALSE)</f>
        <v>Yes</v>
      </c>
      <c r="F685" s="103">
        <f>VLOOKUP($C685,'2022-23 School Level AAFTE'!$C:$I,7,FALSE)</f>
        <v>464.34</v>
      </c>
      <c r="G685" s="106">
        <f>IFERROR(IF(E685= "yes",VLOOKUP(C685,Summary!$B:$I,5,0),0),0)</f>
        <v>0</v>
      </c>
      <c r="H685" s="104">
        <f t="shared" si="123"/>
        <v>464.34</v>
      </c>
      <c r="I685" s="168">
        <f>VLOOKUP($A685,'2023-24 Salary &amp; Benefits'!$A:$I,3,FALSE)</f>
        <v>1.06</v>
      </c>
      <c r="J685" s="168">
        <f>VLOOKUP($A685,'2023-24 Salary &amp; Benefits'!$A:$I,4,FALSE)</f>
        <v>1.06</v>
      </c>
      <c r="K685" s="155">
        <f t="shared" si="126"/>
        <v>464.34</v>
      </c>
      <c r="L685" s="154">
        <f t="shared" si="127"/>
        <v>1.3620000000000001</v>
      </c>
      <c r="M685" s="156">
        <f>'2023-24 Salary &amp; Benefits'!$E$6</f>
        <v>72728</v>
      </c>
      <c r="N685" s="156">
        <f>'2023-24 Salary &amp; Benefits'!$F$6</f>
        <v>75419</v>
      </c>
      <c r="O685" s="9">
        <f t="shared" si="128"/>
        <v>104998.87</v>
      </c>
      <c r="P685" s="9">
        <f t="shared" si="129"/>
        <v>3885.0500000000029</v>
      </c>
      <c r="Q685" s="9">
        <f>'2023-24 Salary &amp; Benefits'!G$6</f>
        <v>13464</v>
      </c>
      <c r="R685" s="157">
        <f>'2023-24 Salary &amp; Benefits'!H$6</f>
        <v>0.1797</v>
      </c>
      <c r="S685" s="157">
        <f>'2023-24 Salary &amp; Benefits'!I$6</f>
        <v>0.17330000000000001</v>
      </c>
      <c r="T685" s="9">
        <f t="shared" si="130"/>
        <v>37879.54</v>
      </c>
      <c r="U685" s="9">
        <f t="shared" si="131"/>
        <v>1814.73</v>
      </c>
      <c r="V685" s="9">
        <f t="shared" si="132"/>
        <v>314.49</v>
      </c>
      <c r="W685" s="9">
        <f t="shared" si="125"/>
        <v>2129.2200000000003</v>
      </c>
      <c r="X685" s="22">
        <f t="shared" si="124"/>
        <v>148892.68000000002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</row>
    <row r="686" spans="1:159" s="21" customFormat="1">
      <c r="A686" s="83" t="s">
        <v>2443</v>
      </c>
      <c r="B686" s="95" t="s">
        <v>1457</v>
      </c>
      <c r="C686" s="96">
        <v>3532</v>
      </c>
      <c r="D686" s="95" t="s">
        <v>1468</v>
      </c>
      <c r="E686" s="116" t="str">
        <f>VLOOKUP($C686,'2022-23 School Level AAFTE'!$C:$X,8,FALSE)</f>
        <v>Yes</v>
      </c>
      <c r="F686" s="103">
        <f>VLOOKUP($C686,'2022-23 School Level AAFTE'!$C:$I,7,FALSE)</f>
        <v>354.43</v>
      </c>
      <c r="G686" s="106">
        <f>IFERROR(IF(E686= "yes",VLOOKUP(C686,Summary!$B:$I,5,0),0),0)</f>
        <v>0</v>
      </c>
      <c r="H686" s="104">
        <f t="shared" si="123"/>
        <v>354.43</v>
      </c>
      <c r="I686" s="168">
        <f>VLOOKUP($A686,'2023-24 Salary &amp; Benefits'!$A:$I,3,FALSE)</f>
        <v>1.06</v>
      </c>
      <c r="J686" s="168">
        <f>VLOOKUP($A686,'2023-24 Salary &amp; Benefits'!$A:$I,4,FALSE)</f>
        <v>1.06</v>
      </c>
      <c r="K686" s="155">
        <f t="shared" si="126"/>
        <v>354.43</v>
      </c>
      <c r="L686" s="154">
        <f t="shared" si="127"/>
        <v>1.04</v>
      </c>
      <c r="M686" s="156">
        <f>'2023-24 Salary &amp; Benefits'!$E$6</f>
        <v>72728</v>
      </c>
      <c r="N686" s="156">
        <f>'2023-24 Salary &amp; Benefits'!$F$6</f>
        <v>75419</v>
      </c>
      <c r="O686" s="9">
        <f t="shared" si="128"/>
        <v>80175.350000000006</v>
      </c>
      <c r="P686" s="9">
        <f t="shared" si="129"/>
        <v>2966.5599999999977</v>
      </c>
      <c r="Q686" s="9">
        <f>'2023-24 Salary &amp; Benefits'!G$6</f>
        <v>13464</v>
      </c>
      <c r="R686" s="157">
        <f>'2023-24 Salary &amp; Benefits'!H$6</f>
        <v>0.1797</v>
      </c>
      <c r="S686" s="157">
        <f>'2023-24 Salary &amp; Benefits'!I$6</f>
        <v>0.17330000000000001</v>
      </c>
      <c r="T686" s="9">
        <f t="shared" si="130"/>
        <v>28924.18</v>
      </c>
      <c r="U686" s="9">
        <f t="shared" si="131"/>
        <v>1385.7</v>
      </c>
      <c r="V686" s="9">
        <f t="shared" si="132"/>
        <v>240.14</v>
      </c>
      <c r="W686" s="9">
        <f t="shared" si="125"/>
        <v>1625.8400000000001</v>
      </c>
      <c r="X686" s="22">
        <f t="shared" si="124"/>
        <v>113691.93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</row>
    <row r="687" spans="1:159" s="21" customFormat="1">
      <c r="A687" s="83" t="s">
        <v>2443</v>
      </c>
      <c r="B687" s="95" t="s">
        <v>1457</v>
      </c>
      <c r="C687" s="96">
        <v>2876</v>
      </c>
      <c r="D687" s="95" t="s">
        <v>1461</v>
      </c>
      <c r="E687" s="116" t="str">
        <f>VLOOKUP($C687,'2022-23 School Level AAFTE'!$C:$X,8,FALSE)</f>
        <v>Yes</v>
      </c>
      <c r="F687" s="103">
        <f>VLOOKUP($C687,'2022-23 School Level AAFTE'!$C:$I,7,FALSE)</f>
        <v>1161.47</v>
      </c>
      <c r="G687" s="106">
        <f>IFERROR(IF(E687= "yes",VLOOKUP(C687,Summary!$B:$I,5,0),0),0)</f>
        <v>0</v>
      </c>
      <c r="H687" s="104">
        <f t="shared" si="123"/>
        <v>1161.47</v>
      </c>
      <c r="I687" s="168">
        <f>VLOOKUP($A687,'2023-24 Salary &amp; Benefits'!$A:$I,3,FALSE)</f>
        <v>1.06</v>
      </c>
      <c r="J687" s="168">
        <f>VLOOKUP($A687,'2023-24 Salary &amp; Benefits'!$A:$I,4,FALSE)</f>
        <v>1.06</v>
      </c>
      <c r="K687" s="155">
        <f t="shared" si="126"/>
        <v>1161.47</v>
      </c>
      <c r="L687" s="154">
        <f t="shared" si="127"/>
        <v>3.407</v>
      </c>
      <c r="M687" s="156">
        <f>'2023-24 Salary &amp; Benefits'!$E$6</f>
        <v>72728</v>
      </c>
      <c r="N687" s="156">
        <f>'2023-24 Salary &amp; Benefits'!$F$6</f>
        <v>75419</v>
      </c>
      <c r="O687" s="9">
        <f t="shared" si="128"/>
        <v>262651.34999999998</v>
      </c>
      <c r="P687" s="9">
        <f t="shared" si="129"/>
        <v>9718.3300000000163</v>
      </c>
      <c r="Q687" s="9">
        <f>'2023-24 Salary &amp; Benefits'!G$6</f>
        <v>13464</v>
      </c>
      <c r="R687" s="157">
        <f>'2023-24 Salary &amp; Benefits'!H$6</f>
        <v>0.1797</v>
      </c>
      <c r="S687" s="157">
        <f>'2023-24 Salary &amp; Benefits'!I$6</f>
        <v>0.17330000000000001</v>
      </c>
      <c r="T687" s="9">
        <f t="shared" si="130"/>
        <v>94754.48</v>
      </c>
      <c r="U687" s="9">
        <f t="shared" si="131"/>
        <v>4539.49</v>
      </c>
      <c r="V687" s="9">
        <f t="shared" si="132"/>
        <v>786.69</v>
      </c>
      <c r="W687" s="9">
        <f t="shared" si="125"/>
        <v>5326.18</v>
      </c>
      <c r="X687" s="22">
        <f t="shared" si="124"/>
        <v>372450.33999999997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</row>
    <row r="688" spans="1:159" s="21" customFormat="1">
      <c r="A688" s="83" t="s">
        <v>2443</v>
      </c>
      <c r="B688" s="95" t="s">
        <v>1457</v>
      </c>
      <c r="C688" s="94">
        <v>4063</v>
      </c>
      <c r="D688" s="84" t="s">
        <v>1470</v>
      </c>
      <c r="E688" s="116" t="str">
        <f>VLOOKUP($C688,'2022-23 School Level AAFTE'!$C:$X,8,FALSE)</f>
        <v>Yes</v>
      </c>
      <c r="F688" s="103">
        <f>VLOOKUP($C688,'2022-23 School Level AAFTE'!$C:$I,7,FALSE)</f>
        <v>81.17</v>
      </c>
      <c r="G688" s="106">
        <f>IFERROR(IF(E688= "yes",VLOOKUP(C688,Summary!$B:$I,5,0),0),0)</f>
        <v>0</v>
      </c>
      <c r="H688" s="104">
        <f t="shared" si="123"/>
        <v>81.17</v>
      </c>
      <c r="I688" s="168">
        <f>VLOOKUP($A688,'2023-24 Salary &amp; Benefits'!$A:$I,3,FALSE)</f>
        <v>1.06</v>
      </c>
      <c r="J688" s="168">
        <f>VLOOKUP($A688,'2023-24 Salary &amp; Benefits'!$A:$I,4,FALSE)</f>
        <v>1.06</v>
      </c>
      <c r="K688" s="155">
        <f t="shared" si="126"/>
        <v>81.17</v>
      </c>
      <c r="L688" s="154">
        <f t="shared" si="127"/>
        <v>0.23799999999999999</v>
      </c>
      <c r="M688" s="156">
        <f>'2023-24 Salary &amp; Benefits'!$E$6</f>
        <v>72728</v>
      </c>
      <c r="N688" s="156">
        <f>'2023-24 Salary &amp; Benefits'!$F$6</f>
        <v>75419</v>
      </c>
      <c r="O688" s="9">
        <f t="shared" si="128"/>
        <v>18347.82</v>
      </c>
      <c r="P688" s="9">
        <f t="shared" si="129"/>
        <v>678.88999999999942</v>
      </c>
      <c r="Q688" s="9">
        <f>'2023-24 Salary &amp; Benefits'!G$6</f>
        <v>13464</v>
      </c>
      <c r="R688" s="157">
        <f>'2023-24 Salary &amp; Benefits'!H$6</f>
        <v>0.1797</v>
      </c>
      <c r="S688" s="157">
        <f>'2023-24 Salary &amp; Benefits'!I$6</f>
        <v>0.17330000000000001</v>
      </c>
      <c r="T688" s="9">
        <f t="shared" si="130"/>
        <v>6619.19</v>
      </c>
      <c r="U688" s="9">
        <f t="shared" si="131"/>
        <v>317.11</v>
      </c>
      <c r="V688" s="9">
        <f t="shared" si="132"/>
        <v>54.96</v>
      </c>
      <c r="W688" s="9">
        <f t="shared" si="125"/>
        <v>372.07</v>
      </c>
      <c r="X688" s="22">
        <f t="shared" si="124"/>
        <v>26017.969999999998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</row>
    <row r="689" spans="1:159" s="21" customFormat="1">
      <c r="A689" s="83" t="s">
        <v>2443</v>
      </c>
      <c r="B689" s="95" t="s">
        <v>1457</v>
      </c>
      <c r="C689" s="96">
        <v>3000</v>
      </c>
      <c r="D689" s="95" t="s">
        <v>1463</v>
      </c>
      <c r="E689" s="116" t="str">
        <f>VLOOKUP($C689,'2022-23 School Level AAFTE'!$C:$X,8,FALSE)</f>
        <v>Yes</v>
      </c>
      <c r="F689" s="103">
        <f>VLOOKUP($C689,'2022-23 School Level AAFTE'!$C:$I,7,FALSE)</f>
        <v>412.43</v>
      </c>
      <c r="G689" s="106">
        <f>IFERROR(IF(E689= "yes",VLOOKUP(C689,Summary!$B:$I,5,0),0),0)</f>
        <v>0</v>
      </c>
      <c r="H689" s="104">
        <f t="shared" si="123"/>
        <v>412.43</v>
      </c>
      <c r="I689" s="168">
        <f>VLOOKUP($A689,'2023-24 Salary &amp; Benefits'!$A:$I,3,FALSE)</f>
        <v>1.06</v>
      </c>
      <c r="J689" s="168">
        <f>VLOOKUP($A689,'2023-24 Salary &amp; Benefits'!$A:$I,4,FALSE)</f>
        <v>1.06</v>
      </c>
      <c r="K689" s="155">
        <f t="shared" si="126"/>
        <v>412.43</v>
      </c>
      <c r="L689" s="154">
        <f t="shared" si="127"/>
        <v>1.21</v>
      </c>
      <c r="M689" s="156">
        <f>'2023-24 Salary &amp; Benefits'!$E$6</f>
        <v>72728</v>
      </c>
      <c r="N689" s="156">
        <f>'2023-24 Salary &amp; Benefits'!$F$6</f>
        <v>75419</v>
      </c>
      <c r="O689" s="9">
        <f t="shared" si="128"/>
        <v>93280.93</v>
      </c>
      <c r="P689" s="9">
        <f t="shared" si="129"/>
        <v>3451.4800000000105</v>
      </c>
      <c r="Q689" s="9">
        <f>'2023-24 Salary &amp; Benefits'!G$6</f>
        <v>13464</v>
      </c>
      <c r="R689" s="157">
        <f>'2023-24 Salary &amp; Benefits'!H$6</f>
        <v>0.1797</v>
      </c>
      <c r="S689" s="157">
        <f>'2023-24 Salary &amp; Benefits'!I$6</f>
        <v>0.17330000000000001</v>
      </c>
      <c r="T689" s="9">
        <f t="shared" si="130"/>
        <v>33652.160000000003</v>
      </c>
      <c r="U689" s="9">
        <f t="shared" si="131"/>
        <v>1612.21</v>
      </c>
      <c r="V689" s="9">
        <f t="shared" si="132"/>
        <v>279.39999999999998</v>
      </c>
      <c r="W689" s="9">
        <f t="shared" si="125"/>
        <v>1891.6100000000001</v>
      </c>
      <c r="X689" s="22">
        <f t="shared" si="124"/>
        <v>132276.18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</row>
    <row r="690" spans="1:159" s="21" customFormat="1">
      <c r="A690" s="83" t="s">
        <v>2443</v>
      </c>
      <c r="B690" s="95" t="s">
        <v>1457</v>
      </c>
      <c r="C690" s="96">
        <v>2945</v>
      </c>
      <c r="D690" s="95" t="s">
        <v>1462</v>
      </c>
      <c r="E690" s="116" t="str">
        <f>VLOOKUP($C690,'2022-23 School Level AAFTE'!$C:$X,8,FALSE)</f>
        <v>Yes</v>
      </c>
      <c r="F690" s="103">
        <f>VLOOKUP($C690,'2022-23 School Level AAFTE'!$C:$I,7,FALSE)</f>
        <v>403</v>
      </c>
      <c r="G690" s="106">
        <f>IFERROR(IF(E690= "yes",VLOOKUP(C690,Summary!$B:$I,5,0),0),0)</f>
        <v>0</v>
      </c>
      <c r="H690" s="105">
        <f t="shared" si="123"/>
        <v>403</v>
      </c>
      <c r="I690" s="168">
        <f>VLOOKUP($A690,'2023-24 Salary &amp; Benefits'!$A:$I,3,FALSE)</f>
        <v>1.06</v>
      </c>
      <c r="J690" s="168">
        <f>VLOOKUP($A690,'2023-24 Salary &amp; Benefits'!$A:$I,4,FALSE)</f>
        <v>1.06</v>
      </c>
      <c r="K690" s="155">
        <f t="shared" si="126"/>
        <v>403</v>
      </c>
      <c r="L690" s="154">
        <f t="shared" si="127"/>
        <v>1.1819999999999999</v>
      </c>
      <c r="M690" s="156">
        <f>'2023-24 Salary &amp; Benefits'!$E$6</f>
        <v>72728</v>
      </c>
      <c r="N690" s="156">
        <f>'2023-24 Salary &amp; Benefits'!$F$6</f>
        <v>75419</v>
      </c>
      <c r="O690" s="9">
        <f t="shared" si="128"/>
        <v>91122.37</v>
      </c>
      <c r="P690" s="9">
        <f t="shared" si="129"/>
        <v>3371.6000000000058</v>
      </c>
      <c r="Q690" s="9">
        <f>'2023-24 Salary &amp; Benefits'!G$6</f>
        <v>13464</v>
      </c>
      <c r="R690" s="157">
        <f>'2023-24 Salary &amp; Benefits'!H$6</f>
        <v>0.1797</v>
      </c>
      <c r="S690" s="157">
        <f>'2023-24 Salary &amp; Benefits'!I$6</f>
        <v>0.17330000000000001</v>
      </c>
      <c r="T690" s="9">
        <f t="shared" si="130"/>
        <v>32873.440000000002</v>
      </c>
      <c r="U690" s="9">
        <f t="shared" si="131"/>
        <v>1574.9</v>
      </c>
      <c r="V690" s="9">
        <f t="shared" si="132"/>
        <v>272.93</v>
      </c>
      <c r="W690" s="9">
        <f t="shared" si="125"/>
        <v>1847.8300000000002</v>
      </c>
      <c r="X690" s="22">
        <f t="shared" si="124"/>
        <v>129215.24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</row>
    <row r="691" spans="1:159" s="21" customFormat="1">
      <c r="A691" s="83" t="s">
        <v>2443</v>
      </c>
      <c r="B691" s="95" t="s">
        <v>1457</v>
      </c>
      <c r="C691" s="96">
        <v>2340</v>
      </c>
      <c r="D691" s="95" t="s">
        <v>1459</v>
      </c>
      <c r="E691" s="116" t="str">
        <f>VLOOKUP($C691,'2022-23 School Level AAFTE'!$C:$X,8,FALSE)</f>
        <v>Yes</v>
      </c>
      <c r="F691" s="103">
        <f>VLOOKUP($C691,'2022-23 School Level AAFTE'!$C:$I,7,FALSE)</f>
        <v>470</v>
      </c>
      <c r="G691" s="106">
        <f>IFERROR(IF(E691= "yes",VLOOKUP(C691,Summary!$B:$I,5,0),0),0)</f>
        <v>0</v>
      </c>
      <c r="H691" s="104">
        <f t="shared" ref="H691:H748" si="133">IF(E691= "yes", F691,0)</f>
        <v>470</v>
      </c>
      <c r="I691" s="168">
        <f>VLOOKUP($A691,'2023-24 Salary &amp; Benefits'!$A:$I,3,FALSE)</f>
        <v>1.06</v>
      </c>
      <c r="J691" s="168">
        <f>VLOOKUP($A691,'2023-24 Salary &amp; Benefits'!$A:$I,4,FALSE)</f>
        <v>1.06</v>
      </c>
      <c r="K691" s="155">
        <f t="shared" si="126"/>
        <v>470</v>
      </c>
      <c r="L691" s="154">
        <f t="shared" si="127"/>
        <v>1.379</v>
      </c>
      <c r="M691" s="156">
        <f>'2023-24 Salary &amp; Benefits'!$E$6</f>
        <v>72728</v>
      </c>
      <c r="N691" s="156">
        <f>'2023-24 Salary &amp; Benefits'!$F$6</f>
        <v>75419</v>
      </c>
      <c r="O691" s="9">
        <f t="shared" si="128"/>
        <v>106309.43</v>
      </c>
      <c r="P691" s="9">
        <f t="shared" si="129"/>
        <v>3933.5400000000081</v>
      </c>
      <c r="Q691" s="9">
        <f>'2023-24 Salary &amp; Benefits'!G$6</f>
        <v>13464</v>
      </c>
      <c r="R691" s="157">
        <f>'2023-24 Salary &amp; Benefits'!H$6</f>
        <v>0.1797</v>
      </c>
      <c r="S691" s="157">
        <f>'2023-24 Salary &amp; Benefits'!I$6</f>
        <v>0.17330000000000001</v>
      </c>
      <c r="T691" s="9">
        <f t="shared" si="130"/>
        <v>38352.339999999997</v>
      </c>
      <c r="U691" s="9">
        <f t="shared" si="131"/>
        <v>1837.38</v>
      </c>
      <c r="V691" s="9">
        <f t="shared" si="132"/>
        <v>318.42</v>
      </c>
      <c r="W691" s="9">
        <f t="shared" si="125"/>
        <v>2155.8000000000002</v>
      </c>
      <c r="X691" s="22">
        <f t="shared" ref="X691:X748" si="134">SUM(T691,O691:P691,W691)</f>
        <v>150751.10999999999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</row>
    <row r="692" spans="1:159" s="21" customFormat="1">
      <c r="A692" s="83" t="s">
        <v>2443</v>
      </c>
      <c r="B692" s="95" t="s">
        <v>1457</v>
      </c>
      <c r="C692" s="96">
        <v>3300</v>
      </c>
      <c r="D692" s="95" t="s">
        <v>1465</v>
      </c>
      <c r="E692" s="116" t="str">
        <f>VLOOKUP($C692,'2022-23 School Level AAFTE'!$C:$X,8,FALSE)</f>
        <v>Yes</v>
      </c>
      <c r="F692" s="103">
        <f>VLOOKUP($C692,'2022-23 School Level AAFTE'!$C:$I,7,FALSE)</f>
        <v>880.09</v>
      </c>
      <c r="G692" s="106">
        <f>IFERROR(IF(E692= "yes",VLOOKUP(C692,Summary!$B:$I,5,0),0),0)</f>
        <v>0</v>
      </c>
      <c r="H692" s="104">
        <f t="shared" si="133"/>
        <v>880.09</v>
      </c>
      <c r="I692" s="168">
        <f>VLOOKUP($A692,'2023-24 Salary &amp; Benefits'!$A:$I,3,FALSE)</f>
        <v>1.06</v>
      </c>
      <c r="J692" s="168">
        <f>VLOOKUP($A692,'2023-24 Salary &amp; Benefits'!$A:$I,4,FALSE)</f>
        <v>1.06</v>
      </c>
      <c r="K692" s="155">
        <f t="shared" si="126"/>
        <v>880.09</v>
      </c>
      <c r="L692" s="154">
        <f t="shared" si="127"/>
        <v>2.5819999999999999</v>
      </c>
      <c r="M692" s="156">
        <f>'2023-24 Salary &amp; Benefits'!$E$6</f>
        <v>72728</v>
      </c>
      <c r="N692" s="156">
        <f>'2023-24 Salary &amp; Benefits'!$F$6</f>
        <v>75419</v>
      </c>
      <c r="O692" s="9">
        <f t="shared" si="128"/>
        <v>199050.72</v>
      </c>
      <c r="P692" s="9">
        <f t="shared" si="129"/>
        <v>7365.0499999999884</v>
      </c>
      <c r="Q692" s="9">
        <f>'2023-24 Salary &amp; Benefits'!G$6</f>
        <v>13464</v>
      </c>
      <c r="R692" s="157">
        <f>'2023-24 Salary &amp; Benefits'!H$6</f>
        <v>0.1797</v>
      </c>
      <c r="S692" s="157">
        <f>'2023-24 Salary &amp; Benefits'!I$6</f>
        <v>0.17330000000000001</v>
      </c>
      <c r="T692" s="9">
        <f t="shared" si="130"/>
        <v>71809.83</v>
      </c>
      <c r="U692" s="9">
        <f t="shared" si="131"/>
        <v>3440.26</v>
      </c>
      <c r="V692" s="9">
        <f t="shared" si="132"/>
        <v>596.20000000000005</v>
      </c>
      <c r="W692" s="9">
        <f t="shared" si="125"/>
        <v>4036.46</v>
      </c>
      <c r="X692" s="22">
        <f t="shared" si="134"/>
        <v>282262.06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</row>
    <row r="693" spans="1:159" s="21" customFormat="1">
      <c r="A693" s="83" t="s">
        <v>2443</v>
      </c>
      <c r="B693" s="95" t="s">
        <v>1457</v>
      </c>
      <c r="C693" s="96">
        <v>3401</v>
      </c>
      <c r="D693" s="95" t="s">
        <v>1467</v>
      </c>
      <c r="E693" s="116" t="str">
        <f>VLOOKUP($C693,'2022-23 School Level AAFTE'!$C:$X,8,FALSE)</f>
        <v>Yes</v>
      </c>
      <c r="F693" s="103">
        <f>VLOOKUP($C693,'2022-23 School Level AAFTE'!$C:$I,7,FALSE)</f>
        <v>782.17</v>
      </c>
      <c r="G693" s="106">
        <f>IFERROR(IF(E693= "yes",VLOOKUP(C693,Summary!$B:$I,5,0),0),0)</f>
        <v>0</v>
      </c>
      <c r="H693" s="104">
        <f t="shared" si="133"/>
        <v>782.17</v>
      </c>
      <c r="I693" s="168">
        <f>VLOOKUP($A693,'2023-24 Salary &amp; Benefits'!$A:$I,3,FALSE)</f>
        <v>1.06</v>
      </c>
      <c r="J693" s="168">
        <f>VLOOKUP($A693,'2023-24 Salary &amp; Benefits'!$A:$I,4,FALSE)</f>
        <v>1.06</v>
      </c>
      <c r="K693" s="155">
        <f t="shared" si="126"/>
        <v>782.17</v>
      </c>
      <c r="L693" s="154">
        <f t="shared" si="127"/>
        <v>2.294</v>
      </c>
      <c r="M693" s="156">
        <f>'2023-24 Salary &amp; Benefits'!$E$6</f>
        <v>72728</v>
      </c>
      <c r="N693" s="156">
        <f>'2023-24 Salary &amp; Benefits'!$F$6</f>
        <v>75419</v>
      </c>
      <c r="O693" s="9">
        <f t="shared" si="128"/>
        <v>176848.31</v>
      </c>
      <c r="P693" s="9">
        <f t="shared" si="129"/>
        <v>6543.5499999999884</v>
      </c>
      <c r="Q693" s="9">
        <f>'2023-24 Salary &amp; Benefits'!G$6</f>
        <v>13464</v>
      </c>
      <c r="R693" s="157">
        <f>'2023-24 Salary &amp; Benefits'!H$6</f>
        <v>0.1797</v>
      </c>
      <c r="S693" s="157">
        <f>'2023-24 Salary &amp; Benefits'!I$6</f>
        <v>0.17330000000000001</v>
      </c>
      <c r="T693" s="9">
        <f t="shared" si="130"/>
        <v>63800.05</v>
      </c>
      <c r="U693" s="9">
        <f t="shared" si="131"/>
        <v>3056.53</v>
      </c>
      <c r="V693" s="9">
        <f t="shared" si="132"/>
        <v>529.70000000000005</v>
      </c>
      <c r="W693" s="9">
        <f t="shared" si="125"/>
        <v>3586.2300000000005</v>
      </c>
      <c r="X693" s="22">
        <f t="shared" si="134"/>
        <v>250778.13999999998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</row>
    <row r="694" spans="1:159" s="21" customFormat="1">
      <c r="A694" s="83" t="s">
        <v>2443</v>
      </c>
      <c r="B694" s="95" t="s">
        <v>1457</v>
      </c>
      <c r="C694" s="96">
        <v>3648</v>
      </c>
      <c r="D694" s="95" t="s">
        <v>1469</v>
      </c>
      <c r="E694" s="116" t="str">
        <f>VLOOKUP($C694,'2022-23 School Level AAFTE'!$C:$X,8,FALSE)</f>
        <v>Yes</v>
      </c>
      <c r="F694" s="103">
        <f>VLOOKUP($C694,'2022-23 School Level AAFTE'!$C:$I,7,FALSE)</f>
        <v>999.26</v>
      </c>
      <c r="G694" s="106">
        <f>IFERROR(IF(E694= "yes",VLOOKUP(C694,Summary!$B:$I,5,0),0),0)</f>
        <v>0</v>
      </c>
      <c r="H694" s="105">
        <f t="shared" si="133"/>
        <v>999.26</v>
      </c>
      <c r="I694" s="168">
        <f>VLOOKUP($A694,'2023-24 Salary &amp; Benefits'!$A:$I,3,FALSE)</f>
        <v>1.06</v>
      </c>
      <c r="J694" s="168">
        <f>VLOOKUP($A694,'2023-24 Salary &amp; Benefits'!$A:$I,4,FALSE)</f>
        <v>1.06</v>
      </c>
      <c r="K694" s="155">
        <f t="shared" si="126"/>
        <v>999.26</v>
      </c>
      <c r="L694" s="154">
        <f t="shared" si="127"/>
        <v>2.931</v>
      </c>
      <c r="M694" s="156">
        <f>'2023-24 Salary &amp; Benefits'!$E$6</f>
        <v>72728</v>
      </c>
      <c r="N694" s="156">
        <f>'2023-24 Salary &amp; Benefits'!$F$6</f>
        <v>75419</v>
      </c>
      <c r="O694" s="9">
        <f t="shared" si="128"/>
        <v>225955.71</v>
      </c>
      <c r="P694" s="9">
        <f t="shared" si="129"/>
        <v>8360.5599999999977</v>
      </c>
      <c r="Q694" s="9">
        <f>'2023-24 Salary &amp; Benefits'!G$6</f>
        <v>13464</v>
      </c>
      <c r="R694" s="157">
        <f>'2023-24 Salary &amp; Benefits'!H$6</f>
        <v>0.1797</v>
      </c>
      <c r="S694" s="157">
        <f>'2023-24 Salary &amp; Benefits'!I$6</f>
        <v>0.17330000000000001</v>
      </c>
      <c r="T694" s="9">
        <f t="shared" si="130"/>
        <v>81516.11</v>
      </c>
      <c r="U694" s="9">
        <f t="shared" si="131"/>
        <v>3905.27</v>
      </c>
      <c r="V694" s="9">
        <f t="shared" si="132"/>
        <v>676.78</v>
      </c>
      <c r="W694" s="9">
        <f t="shared" si="125"/>
        <v>4582.05</v>
      </c>
      <c r="X694" s="22">
        <f t="shared" si="134"/>
        <v>320414.43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</row>
    <row r="695" spans="1:159" s="21" customFormat="1">
      <c r="A695" s="83" t="s">
        <v>2488</v>
      </c>
      <c r="B695" s="95" t="s">
        <v>1867</v>
      </c>
      <c r="C695" s="96">
        <v>3794</v>
      </c>
      <c r="D695" s="95" t="s">
        <v>1869</v>
      </c>
      <c r="E695" s="116" t="str">
        <f>VLOOKUP($C695,'2022-23 School Level AAFTE'!$C:$X,8,FALSE)</f>
        <v>No</v>
      </c>
      <c r="F695" s="103">
        <f>VLOOKUP($C695,'2022-23 School Level AAFTE'!$C:$I,7,FALSE)</f>
        <v>410.21</v>
      </c>
      <c r="G695" s="106">
        <f>IFERROR(IF(E695= "yes",VLOOKUP(C695,Summary!$B:$I,5,0),0),0)</f>
        <v>0</v>
      </c>
      <c r="H695" s="104">
        <f t="shared" si="133"/>
        <v>0</v>
      </c>
      <c r="I695" s="168">
        <f>VLOOKUP($A695,'2023-24 Salary &amp; Benefits'!$A:$I,3,FALSE)</f>
        <v>1</v>
      </c>
      <c r="J695" s="168">
        <f>VLOOKUP($A695,'2023-24 Salary &amp; Benefits'!$A:$I,4,FALSE)</f>
        <v>1.04</v>
      </c>
      <c r="K695" s="155">
        <f t="shared" si="126"/>
        <v>0</v>
      </c>
      <c r="L695" s="154">
        <f t="shared" si="127"/>
        <v>0</v>
      </c>
      <c r="M695" s="156">
        <f>'2023-24 Salary &amp; Benefits'!$E$6</f>
        <v>72728</v>
      </c>
      <c r="N695" s="156">
        <f>'2023-24 Salary &amp; Benefits'!$F$6</f>
        <v>75419</v>
      </c>
      <c r="O695" s="9">
        <f t="shared" si="128"/>
        <v>0</v>
      </c>
      <c r="P695" s="9">
        <f t="shared" si="129"/>
        <v>0</v>
      </c>
      <c r="Q695" s="9">
        <f>'2023-24 Salary &amp; Benefits'!G$6</f>
        <v>13464</v>
      </c>
      <c r="R695" s="157">
        <f>'2023-24 Salary &amp; Benefits'!H$6</f>
        <v>0.1797</v>
      </c>
      <c r="S695" s="157">
        <f>'2023-24 Salary &amp; Benefits'!I$6</f>
        <v>0.17330000000000001</v>
      </c>
      <c r="T695" s="9">
        <f t="shared" si="130"/>
        <v>0</v>
      </c>
      <c r="U695" s="9">
        <f t="shared" si="131"/>
        <v>0</v>
      </c>
      <c r="V695" s="9">
        <f t="shared" si="132"/>
        <v>0</v>
      </c>
      <c r="W695" s="9">
        <f t="shared" si="125"/>
        <v>0</v>
      </c>
      <c r="X695" s="22">
        <f t="shared" si="134"/>
        <v>0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</row>
    <row r="696" spans="1:159" s="21" customFormat="1">
      <c r="A696" s="83" t="s">
        <v>2488</v>
      </c>
      <c r="B696" s="95" t="s">
        <v>1867</v>
      </c>
      <c r="C696" s="96">
        <v>3192</v>
      </c>
      <c r="D696" s="95" t="s">
        <v>1868</v>
      </c>
      <c r="E696" s="116" t="str">
        <f>VLOOKUP($C696,'2022-23 School Level AAFTE'!$C:$X,8,FALSE)</f>
        <v>No</v>
      </c>
      <c r="F696" s="103">
        <f>VLOOKUP($C696,'2022-23 School Level AAFTE'!$C:$I,7,FALSE)</f>
        <v>288.64999999999998</v>
      </c>
      <c r="G696" s="106">
        <f>IFERROR(IF(E696= "yes",VLOOKUP(C696,Summary!$B:$I,5,0),0),0)</f>
        <v>0</v>
      </c>
      <c r="H696" s="105">
        <f t="shared" si="133"/>
        <v>0</v>
      </c>
      <c r="I696" s="168">
        <f>VLOOKUP($A696,'2023-24 Salary &amp; Benefits'!$A:$I,3,FALSE)</f>
        <v>1</v>
      </c>
      <c r="J696" s="168">
        <f>VLOOKUP($A696,'2023-24 Salary &amp; Benefits'!$A:$I,4,FALSE)</f>
        <v>1.04</v>
      </c>
      <c r="K696" s="155">
        <f t="shared" si="126"/>
        <v>0</v>
      </c>
      <c r="L696" s="154">
        <f t="shared" si="127"/>
        <v>0</v>
      </c>
      <c r="M696" s="156">
        <f>'2023-24 Salary &amp; Benefits'!$E$6</f>
        <v>72728</v>
      </c>
      <c r="N696" s="156">
        <f>'2023-24 Salary &amp; Benefits'!$F$6</f>
        <v>75419</v>
      </c>
      <c r="O696" s="9">
        <f t="shared" si="128"/>
        <v>0</v>
      </c>
      <c r="P696" s="9">
        <f t="shared" si="129"/>
        <v>0</v>
      </c>
      <c r="Q696" s="9">
        <f>'2023-24 Salary &amp; Benefits'!G$6</f>
        <v>13464</v>
      </c>
      <c r="R696" s="157">
        <f>'2023-24 Salary &amp; Benefits'!H$6</f>
        <v>0.1797</v>
      </c>
      <c r="S696" s="157">
        <f>'2023-24 Salary &amp; Benefits'!I$6</f>
        <v>0.17330000000000001</v>
      </c>
      <c r="T696" s="9">
        <f t="shared" si="130"/>
        <v>0</v>
      </c>
      <c r="U696" s="9">
        <f t="shared" si="131"/>
        <v>0</v>
      </c>
      <c r="V696" s="9">
        <f t="shared" si="132"/>
        <v>0</v>
      </c>
      <c r="W696" s="9">
        <f t="shared" si="125"/>
        <v>0</v>
      </c>
      <c r="X696" s="22">
        <f t="shared" si="134"/>
        <v>0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</row>
    <row r="697" spans="1:159" s="21" customFormat="1">
      <c r="A697" s="83" t="s">
        <v>2488</v>
      </c>
      <c r="B697" s="95" t="s">
        <v>1867</v>
      </c>
      <c r="C697" s="96">
        <v>4593</v>
      </c>
      <c r="D697" s="95" t="s">
        <v>1870</v>
      </c>
      <c r="E697" s="116" t="str">
        <f>VLOOKUP($C697,'2022-23 School Level AAFTE'!$C:$X,8,FALSE)</f>
        <v>No</v>
      </c>
      <c r="F697" s="103">
        <f>VLOOKUP($C697,'2022-23 School Level AAFTE'!$C:$I,7,FALSE)</f>
        <v>185.54</v>
      </c>
      <c r="G697" s="106">
        <f>IFERROR(IF(E697= "yes",VLOOKUP(C697,Summary!$B:$I,5,0),0),0)</f>
        <v>0</v>
      </c>
      <c r="H697" s="105">
        <f t="shared" si="133"/>
        <v>0</v>
      </c>
      <c r="I697" s="168">
        <f>VLOOKUP($A697,'2023-24 Salary &amp; Benefits'!$A:$I,3,FALSE)</f>
        <v>1</v>
      </c>
      <c r="J697" s="168">
        <f>VLOOKUP($A697,'2023-24 Salary &amp; Benefits'!$A:$I,4,FALSE)</f>
        <v>1.04</v>
      </c>
      <c r="K697" s="155">
        <f t="shared" si="126"/>
        <v>0</v>
      </c>
      <c r="L697" s="154">
        <f t="shared" si="127"/>
        <v>0</v>
      </c>
      <c r="M697" s="156">
        <f>'2023-24 Salary &amp; Benefits'!$E$6</f>
        <v>72728</v>
      </c>
      <c r="N697" s="156">
        <f>'2023-24 Salary &amp; Benefits'!$F$6</f>
        <v>75419</v>
      </c>
      <c r="O697" s="9">
        <f t="shared" si="128"/>
        <v>0</v>
      </c>
      <c r="P697" s="9">
        <f t="shared" si="129"/>
        <v>0</v>
      </c>
      <c r="Q697" s="9">
        <f>'2023-24 Salary &amp; Benefits'!G$6</f>
        <v>13464</v>
      </c>
      <c r="R697" s="157">
        <f>'2023-24 Salary &amp; Benefits'!H$6</f>
        <v>0.1797</v>
      </c>
      <c r="S697" s="157">
        <f>'2023-24 Salary &amp; Benefits'!I$6</f>
        <v>0.17330000000000001</v>
      </c>
      <c r="T697" s="9">
        <f t="shared" si="130"/>
        <v>0</v>
      </c>
      <c r="U697" s="9">
        <f t="shared" si="131"/>
        <v>0</v>
      </c>
      <c r="V697" s="9">
        <f t="shared" si="132"/>
        <v>0</v>
      </c>
      <c r="W697" s="9">
        <f t="shared" si="125"/>
        <v>0</v>
      </c>
      <c r="X697" s="22">
        <f t="shared" si="134"/>
        <v>0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</row>
    <row r="698" spans="1:159" s="21" customFormat="1">
      <c r="A698" s="83" t="s">
        <v>2541</v>
      </c>
      <c r="B698" s="95" t="s">
        <v>2143</v>
      </c>
      <c r="C698" s="96">
        <v>1962</v>
      </c>
      <c r="D698" s="95" t="s">
        <v>2144</v>
      </c>
      <c r="E698" s="116" t="str">
        <f>VLOOKUP($C698,'2022-23 School Level AAFTE'!$C:$X,8,FALSE)</f>
        <v>No</v>
      </c>
      <c r="F698" s="103">
        <f>VLOOKUP($C698,'2022-23 School Level AAFTE'!$C:$I,7,FALSE)</f>
        <v>33.71</v>
      </c>
      <c r="G698" s="106">
        <f>IFERROR(IF(E698= "yes",VLOOKUP(C698,Summary!$B:$I,5,0),0),0)</f>
        <v>0</v>
      </c>
      <c r="H698" s="105">
        <f t="shared" si="133"/>
        <v>0</v>
      </c>
      <c r="I698" s="168">
        <f>VLOOKUP($A698,'2023-24 Salary &amp; Benefits'!$A:$I,3,FALSE)</f>
        <v>1</v>
      </c>
      <c r="J698" s="168">
        <f>VLOOKUP($A698,'2023-24 Salary &amp; Benefits'!$A:$I,4,FALSE)</f>
        <v>1</v>
      </c>
      <c r="K698" s="155">
        <f t="shared" si="126"/>
        <v>0</v>
      </c>
      <c r="L698" s="154">
        <f t="shared" si="127"/>
        <v>0</v>
      </c>
      <c r="M698" s="156">
        <f>'2023-24 Salary &amp; Benefits'!$E$6</f>
        <v>72728</v>
      </c>
      <c r="N698" s="156">
        <f>'2023-24 Salary &amp; Benefits'!$F$6</f>
        <v>75419</v>
      </c>
      <c r="O698" s="9">
        <f t="shared" si="128"/>
        <v>0</v>
      </c>
      <c r="P698" s="9">
        <f t="shared" si="129"/>
        <v>0</v>
      </c>
      <c r="Q698" s="9">
        <f>'2023-24 Salary &amp; Benefits'!G$6</f>
        <v>13464</v>
      </c>
      <c r="R698" s="157">
        <f>'2023-24 Salary &amp; Benefits'!H$6</f>
        <v>0.1797</v>
      </c>
      <c r="S698" s="157">
        <f>'2023-24 Salary &amp; Benefits'!I$6</f>
        <v>0.17330000000000001</v>
      </c>
      <c r="T698" s="9">
        <f t="shared" si="130"/>
        <v>0</v>
      </c>
      <c r="U698" s="9">
        <f t="shared" si="131"/>
        <v>0</v>
      </c>
      <c r="V698" s="9">
        <f t="shared" si="132"/>
        <v>0</v>
      </c>
      <c r="W698" s="9">
        <f t="shared" si="125"/>
        <v>0</v>
      </c>
      <c r="X698" s="22">
        <f t="shared" si="134"/>
        <v>0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</row>
    <row r="699" spans="1:159" s="21" customFormat="1">
      <c r="A699" s="83" t="s">
        <v>2541</v>
      </c>
      <c r="B699" s="95" t="s">
        <v>2143</v>
      </c>
      <c r="C699" s="96">
        <v>2895</v>
      </c>
      <c r="D699" s="95" t="s">
        <v>1808</v>
      </c>
      <c r="E699" s="116" t="str">
        <f>VLOOKUP($C699,'2022-23 School Level AAFTE'!$C:$X,8,FALSE)</f>
        <v>Yes</v>
      </c>
      <c r="F699" s="103">
        <f>VLOOKUP($C699,'2022-23 School Level AAFTE'!$C:$I,7,FALSE)</f>
        <v>52.14</v>
      </c>
      <c r="G699" s="106">
        <f>IFERROR(IF(E699= "yes",VLOOKUP(C699,Summary!$B:$I,5,0),0),0)</f>
        <v>0</v>
      </c>
      <c r="H699" s="105">
        <f t="shared" si="133"/>
        <v>52.14</v>
      </c>
      <c r="I699" s="168">
        <f>VLOOKUP($A699,'2023-24 Salary &amp; Benefits'!$A:$I,3,FALSE)</f>
        <v>1</v>
      </c>
      <c r="J699" s="168">
        <f>VLOOKUP($A699,'2023-24 Salary &amp; Benefits'!$A:$I,4,FALSE)</f>
        <v>1</v>
      </c>
      <c r="K699" s="155">
        <f t="shared" si="126"/>
        <v>52.14</v>
      </c>
      <c r="L699" s="154">
        <f t="shared" si="127"/>
        <v>0.153</v>
      </c>
      <c r="M699" s="156">
        <f>'2023-24 Salary &amp; Benefits'!$E$6</f>
        <v>72728</v>
      </c>
      <c r="N699" s="156">
        <f>'2023-24 Salary &amp; Benefits'!$F$6</f>
        <v>75419</v>
      </c>
      <c r="O699" s="9">
        <f t="shared" si="128"/>
        <v>11127.38</v>
      </c>
      <c r="P699" s="9">
        <f t="shared" si="129"/>
        <v>411.73000000000138</v>
      </c>
      <c r="Q699" s="9">
        <f>'2023-24 Salary &amp; Benefits'!G$6</f>
        <v>13464</v>
      </c>
      <c r="R699" s="157">
        <f>'2023-24 Salary &amp; Benefits'!H$6</f>
        <v>0.1797</v>
      </c>
      <c r="S699" s="157">
        <f>'2023-24 Salary &amp; Benefits'!I$6</f>
        <v>0.17330000000000001</v>
      </c>
      <c r="T699" s="9">
        <f t="shared" si="130"/>
        <v>4130.93</v>
      </c>
      <c r="U699" s="9">
        <f t="shared" si="131"/>
        <v>192.32</v>
      </c>
      <c r="V699" s="9">
        <f t="shared" si="132"/>
        <v>33.33</v>
      </c>
      <c r="W699" s="9">
        <f t="shared" si="125"/>
        <v>225.64999999999998</v>
      </c>
      <c r="X699" s="22">
        <f t="shared" si="134"/>
        <v>15895.69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</row>
    <row r="700" spans="1:159" s="21" customFormat="1">
      <c r="A700" s="83" t="s">
        <v>2541</v>
      </c>
      <c r="B700" s="95" t="s">
        <v>2143</v>
      </c>
      <c r="C700" s="96">
        <v>2896</v>
      </c>
      <c r="D700" s="95" t="s">
        <v>2145</v>
      </c>
      <c r="E700" s="116" t="str">
        <f>VLOOKUP($C700,'2022-23 School Level AAFTE'!$C:$X,8,FALSE)</f>
        <v>No</v>
      </c>
      <c r="F700" s="103">
        <f>VLOOKUP($C700,'2022-23 School Level AAFTE'!$C:$I,7,FALSE)</f>
        <v>30.57</v>
      </c>
      <c r="G700" s="106">
        <f>IFERROR(IF(E700= "yes",VLOOKUP(C700,Summary!$B:$I,5,0),0),0)</f>
        <v>0</v>
      </c>
      <c r="H700" s="105">
        <f t="shared" si="133"/>
        <v>0</v>
      </c>
      <c r="I700" s="168">
        <f>VLOOKUP($A700,'2023-24 Salary &amp; Benefits'!$A:$I,3,FALSE)</f>
        <v>1</v>
      </c>
      <c r="J700" s="168">
        <f>VLOOKUP($A700,'2023-24 Salary &amp; Benefits'!$A:$I,4,FALSE)</f>
        <v>1</v>
      </c>
      <c r="K700" s="155">
        <f t="shared" si="126"/>
        <v>0</v>
      </c>
      <c r="L700" s="154">
        <f t="shared" si="127"/>
        <v>0</v>
      </c>
      <c r="M700" s="156">
        <f>'2023-24 Salary &amp; Benefits'!$E$6</f>
        <v>72728</v>
      </c>
      <c r="N700" s="156">
        <f>'2023-24 Salary &amp; Benefits'!$F$6</f>
        <v>75419</v>
      </c>
      <c r="O700" s="9">
        <f t="shared" si="128"/>
        <v>0</v>
      </c>
      <c r="P700" s="9">
        <f t="shared" si="129"/>
        <v>0</v>
      </c>
      <c r="Q700" s="9">
        <f>'2023-24 Salary &amp; Benefits'!G$6</f>
        <v>13464</v>
      </c>
      <c r="R700" s="157">
        <f>'2023-24 Salary &amp; Benefits'!H$6</f>
        <v>0.1797</v>
      </c>
      <c r="S700" s="157">
        <f>'2023-24 Salary &amp; Benefits'!I$6</f>
        <v>0.17330000000000001</v>
      </c>
      <c r="T700" s="9">
        <f t="shared" si="130"/>
        <v>0</v>
      </c>
      <c r="U700" s="9">
        <f t="shared" si="131"/>
        <v>0</v>
      </c>
      <c r="V700" s="9">
        <f t="shared" si="132"/>
        <v>0</v>
      </c>
      <c r="W700" s="9">
        <f t="shared" si="125"/>
        <v>0</v>
      </c>
      <c r="X700" s="22">
        <f t="shared" si="134"/>
        <v>0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</row>
    <row r="701" spans="1:159" s="21" customFormat="1">
      <c r="A701" s="83" t="s">
        <v>2382</v>
      </c>
      <c r="B701" s="95" t="s">
        <v>1110</v>
      </c>
      <c r="C701" s="96">
        <v>3047</v>
      </c>
      <c r="D701" s="95" t="s">
        <v>1111</v>
      </c>
      <c r="E701" s="116" t="str">
        <f>VLOOKUP($C701,'2022-23 School Level AAFTE'!$C:$X,8,FALSE)</f>
        <v>Yes</v>
      </c>
      <c r="F701" s="103">
        <f>VLOOKUP($C701,'2022-23 School Level AAFTE'!$C:$I,7,FALSE)</f>
        <v>16.43</v>
      </c>
      <c r="G701" s="106">
        <f>IFERROR(IF(E701= "yes",VLOOKUP(C701,Summary!$B:$I,5,0),0),0)</f>
        <v>0</v>
      </c>
      <c r="H701" s="105">
        <f t="shared" si="133"/>
        <v>16.43</v>
      </c>
      <c r="I701" s="168">
        <f>VLOOKUP($A701,'2023-24 Salary &amp; Benefits'!$A:$I,3,FALSE)</f>
        <v>1</v>
      </c>
      <c r="J701" s="168">
        <f>VLOOKUP($A701,'2023-24 Salary &amp; Benefits'!$A:$I,4,FALSE)</f>
        <v>1.04</v>
      </c>
      <c r="K701" s="155">
        <f t="shared" si="126"/>
        <v>16.43</v>
      </c>
      <c r="L701" s="154">
        <f t="shared" si="127"/>
        <v>4.8000000000000001E-2</v>
      </c>
      <c r="M701" s="156">
        <f>'2023-24 Salary &amp; Benefits'!$E$6</f>
        <v>72728</v>
      </c>
      <c r="N701" s="156">
        <f>'2023-24 Salary &amp; Benefits'!$F$6</f>
        <v>75419</v>
      </c>
      <c r="O701" s="9">
        <f t="shared" si="128"/>
        <v>3490.94</v>
      </c>
      <c r="P701" s="9">
        <f t="shared" si="129"/>
        <v>273.98</v>
      </c>
      <c r="Q701" s="9">
        <f>'2023-24 Salary &amp; Benefits'!G$6</f>
        <v>13464</v>
      </c>
      <c r="R701" s="157">
        <f>'2023-24 Salary &amp; Benefits'!H$6</f>
        <v>0.1797</v>
      </c>
      <c r="S701" s="157">
        <f>'2023-24 Salary &amp; Benefits'!I$6</f>
        <v>0.17330000000000001</v>
      </c>
      <c r="T701" s="9">
        <f t="shared" si="130"/>
        <v>1321.07</v>
      </c>
      <c r="U701" s="9">
        <f t="shared" si="131"/>
        <v>62.75</v>
      </c>
      <c r="V701" s="9">
        <f t="shared" si="132"/>
        <v>10.87</v>
      </c>
      <c r="W701" s="9">
        <f t="shared" si="125"/>
        <v>73.62</v>
      </c>
      <c r="X701" s="22">
        <f t="shared" si="134"/>
        <v>5159.6099999999997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</row>
    <row r="702" spans="1:159" s="21" customFormat="1">
      <c r="A702" s="83" t="s">
        <v>2382</v>
      </c>
      <c r="B702" s="95" t="s">
        <v>1110</v>
      </c>
      <c r="C702" s="96">
        <v>3048</v>
      </c>
      <c r="D702" s="95" t="s">
        <v>1112</v>
      </c>
      <c r="E702" s="116" t="str">
        <f>VLOOKUP($C702,'2022-23 School Level AAFTE'!$C:$X,8,FALSE)</f>
        <v>No</v>
      </c>
      <c r="F702" s="103">
        <f>VLOOKUP($C702,'2022-23 School Level AAFTE'!$C:$I,7,FALSE)</f>
        <v>41.97</v>
      </c>
      <c r="G702" s="106">
        <f>IFERROR(IF(E702= "yes",VLOOKUP(C702,Summary!$B:$I,5,0),0),0)</f>
        <v>0</v>
      </c>
      <c r="H702" s="105">
        <f t="shared" si="133"/>
        <v>0</v>
      </c>
      <c r="I702" s="168">
        <f>VLOOKUP($A702,'2023-24 Salary &amp; Benefits'!$A:$I,3,FALSE)</f>
        <v>1</v>
      </c>
      <c r="J702" s="168">
        <f>VLOOKUP($A702,'2023-24 Salary &amp; Benefits'!$A:$I,4,FALSE)</f>
        <v>1.04</v>
      </c>
      <c r="K702" s="155">
        <f t="shared" si="126"/>
        <v>0</v>
      </c>
      <c r="L702" s="154">
        <f t="shared" si="127"/>
        <v>0</v>
      </c>
      <c r="M702" s="156">
        <f>'2023-24 Salary &amp; Benefits'!$E$6</f>
        <v>72728</v>
      </c>
      <c r="N702" s="156">
        <f>'2023-24 Salary &amp; Benefits'!$F$6</f>
        <v>75419</v>
      </c>
      <c r="O702" s="9">
        <f t="shared" si="128"/>
        <v>0</v>
      </c>
      <c r="P702" s="9">
        <f t="shared" si="129"/>
        <v>0</v>
      </c>
      <c r="Q702" s="9">
        <f>'2023-24 Salary &amp; Benefits'!G$6</f>
        <v>13464</v>
      </c>
      <c r="R702" s="157">
        <f>'2023-24 Salary &amp; Benefits'!H$6</f>
        <v>0.1797</v>
      </c>
      <c r="S702" s="157">
        <f>'2023-24 Salary &amp; Benefits'!I$6</f>
        <v>0.17330000000000001</v>
      </c>
      <c r="T702" s="9">
        <f t="shared" si="130"/>
        <v>0</v>
      </c>
      <c r="U702" s="9">
        <f t="shared" si="131"/>
        <v>0</v>
      </c>
      <c r="V702" s="9">
        <f t="shared" si="132"/>
        <v>0</v>
      </c>
      <c r="W702" s="9">
        <f t="shared" si="125"/>
        <v>0</v>
      </c>
      <c r="X702" s="22">
        <f t="shared" si="134"/>
        <v>0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</row>
    <row r="703" spans="1:159" s="21" customFormat="1">
      <c r="A703" s="83" t="s">
        <v>2385</v>
      </c>
      <c r="B703" s="95" t="s">
        <v>1116</v>
      </c>
      <c r="C703" s="96">
        <v>2856</v>
      </c>
      <c r="D703" s="95" t="s">
        <v>1118</v>
      </c>
      <c r="E703" s="116" t="str">
        <f>VLOOKUP($C703,'2022-23 School Level AAFTE'!$C:$X,8,FALSE)</f>
        <v>Yes</v>
      </c>
      <c r="F703" s="103">
        <f>VLOOKUP($C703,'2022-23 School Level AAFTE'!$C:$I,7,FALSE)</f>
        <v>298.55</v>
      </c>
      <c r="G703" s="106">
        <f>IFERROR(IF(E703= "yes",VLOOKUP(C703,Summary!$B:$I,5,0),0),0)</f>
        <v>0</v>
      </c>
      <c r="H703" s="105">
        <f t="shared" si="133"/>
        <v>298.55</v>
      </c>
      <c r="I703" s="168">
        <f>VLOOKUP($A703,'2023-24 Salary &amp; Benefits'!$A:$I,3,FALSE)</f>
        <v>1</v>
      </c>
      <c r="J703" s="168">
        <f>VLOOKUP($A703,'2023-24 Salary &amp; Benefits'!$A:$I,4,FALSE)</f>
        <v>1</v>
      </c>
      <c r="K703" s="155">
        <f t="shared" si="126"/>
        <v>298.55</v>
      </c>
      <c r="L703" s="154">
        <f t="shared" si="127"/>
        <v>0.876</v>
      </c>
      <c r="M703" s="156">
        <f>'2023-24 Salary &amp; Benefits'!$E$6</f>
        <v>72728</v>
      </c>
      <c r="N703" s="156">
        <f>'2023-24 Salary &amp; Benefits'!$F$6</f>
        <v>75419</v>
      </c>
      <c r="O703" s="9">
        <f t="shared" si="128"/>
        <v>63709.73</v>
      </c>
      <c r="P703" s="9">
        <f t="shared" si="129"/>
        <v>2357.3099999999904</v>
      </c>
      <c r="Q703" s="9">
        <f>'2023-24 Salary &amp; Benefits'!G$6</f>
        <v>13464</v>
      </c>
      <c r="R703" s="157">
        <f>'2023-24 Salary &amp; Benefits'!H$6</f>
        <v>0.1797</v>
      </c>
      <c r="S703" s="157">
        <f>'2023-24 Salary &amp; Benefits'!I$6</f>
        <v>0.17330000000000001</v>
      </c>
      <c r="T703" s="9">
        <f t="shared" si="130"/>
        <v>23651.62</v>
      </c>
      <c r="U703" s="9">
        <f t="shared" si="131"/>
        <v>1101.1199999999999</v>
      </c>
      <c r="V703" s="9">
        <f t="shared" si="132"/>
        <v>190.82</v>
      </c>
      <c r="W703" s="9">
        <f t="shared" si="125"/>
        <v>1291.9399999999998</v>
      </c>
      <c r="X703" s="22">
        <f t="shared" si="134"/>
        <v>91010.6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</row>
    <row r="704" spans="1:159" s="21" customFormat="1">
      <c r="A704" s="83" t="s">
        <v>2385</v>
      </c>
      <c r="B704" s="95" t="s">
        <v>1116</v>
      </c>
      <c r="C704" s="96">
        <v>3393</v>
      </c>
      <c r="D704" s="95" t="s">
        <v>1119</v>
      </c>
      <c r="E704" s="116" t="str">
        <f>VLOOKUP($C704,'2022-23 School Level AAFTE'!$C:$X,8,FALSE)</f>
        <v>Yes</v>
      </c>
      <c r="F704" s="103">
        <f>VLOOKUP($C704,'2022-23 School Level AAFTE'!$C:$I,7,FALSE)</f>
        <v>258.56</v>
      </c>
      <c r="G704" s="106">
        <f>IFERROR(IF(E704= "yes",VLOOKUP(C704,Summary!$B:$I,5,0),0),0)</f>
        <v>0</v>
      </c>
      <c r="H704" s="105">
        <f t="shared" si="133"/>
        <v>258.56</v>
      </c>
      <c r="I704" s="168">
        <f>VLOOKUP($A704,'2023-24 Salary &amp; Benefits'!$A:$I,3,FALSE)</f>
        <v>1</v>
      </c>
      <c r="J704" s="168">
        <f>VLOOKUP($A704,'2023-24 Salary &amp; Benefits'!$A:$I,4,FALSE)</f>
        <v>1</v>
      </c>
      <c r="K704" s="155">
        <f t="shared" si="126"/>
        <v>258.56</v>
      </c>
      <c r="L704" s="154">
        <f t="shared" si="127"/>
        <v>0.75800000000000001</v>
      </c>
      <c r="M704" s="156">
        <f>'2023-24 Salary &amp; Benefits'!$E$6</f>
        <v>72728</v>
      </c>
      <c r="N704" s="156">
        <f>'2023-24 Salary &amp; Benefits'!$F$6</f>
        <v>75419</v>
      </c>
      <c r="O704" s="9">
        <f t="shared" si="128"/>
        <v>55127.82</v>
      </c>
      <c r="P704" s="9">
        <f t="shared" si="129"/>
        <v>2039.7799999999988</v>
      </c>
      <c r="Q704" s="9">
        <f>'2023-24 Salary &amp; Benefits'!G$6</f>
        <v>13464</v>
      </c>
      <c r="R704" s="157">
        <f>'2023-24 Salary &amp; Benefits'!H$6</f>
        <v>0.1797</v>
      </c>
      <c r="S704" s="157">
        <f>'2023-24 Salary &amp; Benefits'!I$6</f>
        <v>0.17330000000000001</v>
      </c>
      <c r="T704" s="9">
        <f t="shared" si="130"/>
        <v>20465.68</v>
      </c>
      <c r="U704" s="9">
        <f t="shared" si="131"/>
        <v>952.79</v>
      </c>
      <c r="V704" s="9">
        <f t="shared" si="132"/>
        <v>165.12</v>
      </c>
      <c r="W704" s="9">
        <f t="shared" si="125"/>
        <v>1117.9099999999999</v>
      </c>
      <c r="X704" s="22">
        <f t="shared" si="134"/>
        <v>78751.19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</row>
    <row r="705" spans="1:159" s="21" customFormat="1">
      <c r="A705" s="83" t="s">
        <v>2385</v>
      </c>
      <c r="B705" s="95" t="s">
        <v>1116</v>
      </c>
      <c r="C705" s="96">
        <v>2677</v>
      </c>
      <c r="D705" s="95" t="s">
        <v>1117</v>
      </c>
      <c r="E705" s="116" t="str">
        <f>VLOOKUP($C705,'2022-23 School Level AAFTE'!$C:$X,8,FALSE)</f>
        <v>Yes</v>
      </c>
      <c r="F705" s="103">
        <f>VLOOKUP($C705,'2022-23 School Level AAFTE'!$C:$I,7,FALSE)</f>
        <v>290.70999999999998</v>
      </c>
      <c r="G705" s="106">
        <f>IFERROR(IF(E705= "yes",VLOOKUP(C705,Summary!$B:$I,5,0),0),0)</f>
        <v>0</v>
      </c>
      <c r="H705" s="105">
        <f t="shared" si="133"/>
        <v>290.70999999999998</v>
      </c>
      <c r="I705" s="168">
        <f>VLOOKUP($A705,'2023-24 Salary &amp; Benefits'!$A:$I,3,FALSE)</f>
        <v>1</v>
      </c>
      <c r="J705" s="168">
        <f>VLOOKUP($A705,'2023-24 Salary &amp; Benefits'!$A:$I,4,FALSE)</f>
        <v>1</v>
      </c>
      <c r="K705" s="155">
        <f t="shared" si="126"/>
        <v>290.70999999999998</v>
      </c>
      <c r="L705" s="154">
        <f t="shared" si="127"/>
        <v>0.85299999999999998</v>
      </c>
      <c r="M705" s="156">
        <f>'2023-24 Salary &amp; Benefits'!$E$6</f>
        <v>72728</v>
      </c>
      <c r="N705" s="156">
        <f>'2023-24 Salary &amp; Benefits'!$F$6</f>
        <v>75419</v>
      </c>
      <c r="O705" s="9">
        <f t="shared" si="128"/>
        <v>62036.98</v>
      </c>
      <c r="P705" s="9">
        <f t="shared" si="129"/>
        <v>2295.4300000000003</v>
      </c>
      <c r="Q705" s="9">
        <f>'2023-24 Salary &amp; Benefits'!G$6</f>
        <v>13464</v>
      </c>
      <c r="R705" s="157">
        <f>'2023-24 Salary &amp; Benefits'!H$6</f>
        <v>0.1797</v>
      </c>
      <c r="S705" s="157">
        <f>'2023-24 Salary &amp; Benefits'!I$6</f>
        <v>0.17330000000000001</v>
      </c>
      <c r="T705" s="9">
        <f t="shared" si="130"/>
        <v>23030.639999999999</v>
      </c>
      <c r="U705" s="9">
        <f t="shared" si="131"/>
        <v>1072.21</v>
      </c>
      <c r="V705" s="9">
        <f t="shared" si="132"/>
        <v>185.81</v>
      </c>
      <c r="W705" s="9">
        <f t="shared" si="125"/>
        <v>1258.02</v>
      </c>
      <c r="X705" s="22">
        <f t="shared" si="134"/>
        <v>88621.069999999992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</row>
    <row r="706" spans="1:159" s="21" customFormat="1">
      <c r="A706" s="83" t="s">
        <v>2385</v>
      </c>
      <c r="B706" s="95" t="s">
        <v>1116</v>
      </c>
      <c r="C706" s="96">
        <v>5618</v>
      </c>
      <c r="D706" s="95" t="s">
        <v>3189</v>
      </c>
      <c r="E706" s="116" t="str">
        <f>VLOOKUP($C706,'2022-23 School Level AAFTE'!$C:$X,8,FALSE)</f>
        <v>No</v>
      </c>
      <c r="F706" s="103">
        <f>VLOOKUP($C706,'2022-23 School Level AAFTE'!$C:$I,7,FALSE)</f>
        <v>2073.46</v>
      </c>
      <c r="G706" s="106">
        <f>IFERROR(IF(E706= "yes",VLOOKUP(C706,Summary!$B:$I,5,0),0),0)</f>
        <v>0</v>
      </c>
      <c r="H706" s="105">
        <f t="shared" si="133"/>
        <v>0</v>
      </c>
      <c r="I706" s="168">
        <f>VLOOKUP($A706,'2023-24 Salary &amp; Benefits'!$A:$I,3,FALSE)</f>
        <v>1</v>
      </c>
      <c r="J706" s="168">
        <f>VLOOKUP($A706,'2023-24 Salary &amp; Benefits'!$A:$I,4,FALSE)</f>
        <v>1</v>
      </c>
      <c r="K706" s="155">
        <f t="shared" si="126"/>
        <v>0</v>
      </c>
      <c r="L706" s="154">
        <f t="shared" si="127"/>
        <v>0</v>
      </c>
      <c r="M706" s="156">
        <f>'2023-24 Salary &amp; Benefits'!$E$6</f>
        <v>72728</v>
      </c>
      <c r="N706" s="156">
        <f>'2023-24 Salary &amp; Benefits'!$F$6</f>
        <v>75419</v>
      </c>
      <c r="O706" s="9">
        <f t="shared" si="128"/>
        <v>0</v>
      </c>
      <c r="P706" s="9">
        <f t="shared" si="129"/>
        <v>0</v>
      </c>
      <c r="Q706" s="9">
        <f>'2023-24 Salary &amp; Benefits'!G$6</f>
        <v>13464</v>
      </c>
      <c r="R706" s="157">
        <f>'2023-24 Salary &amp; Benefits'!H$6</f>
        <v>0.1797</v>
      </c>
      <c r="S706" s="157">
        <f>'2023-24 Salary &amp; Benefits'!I$6</f>
        <v>0.17330000000000001</v>
      </c>
      <c r="T706" s="9">
        <f t="shared" si="130"/>
        <v>0</v>
      </c>
      <c r="U706" s="9">
        <f t="shared" si="131"/>
        <v>0</v>
      </c>
      <c r="V706" s="9">
        <f t="shared" si="132"/>
        <v>0</v>
      </c>
      <c r="W706" s="9">
        <f t="shared" si="125"/>
        <v>0</v>
      </c>
      <c r="X706" s="22">
        <f t="shared" si="134"/>
        <v>0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</row>
    <row r="707" spans="1:159" s="21" customFormat="1">
      <c r="A707" s="83" t="s">
        <v>2321</v>
      </c>
      <c r="B707" s="95" t="s">
        <v>460</v>
      </c>
      <c r="C707" s="96">
        <v>5336</v>
      </c>
      <c r="D707" s="95" t="s">
        <v>3105</v>
      </c>
      <c r="E707" s="116" t="str">
        <f>VLOOKUP($C707,'2022-23 School Level AAFTE'!$C:$X,8,FALSE)</f>
        <v>Yes</v>
      </c>
      <c r="F707" s="103">
        <f>VLOOKUP($C707,'2022-23 School Level AAFTE'!$C:$I,7,FALSE)</f>
        <v>31.96</v>
      </c>
      <c r="G707" s="106">
        <f>IFERROR(IF(E707= "yes",VLOOKUP(C707,Summary!$B:$I,5,0),0),0)</f>
        <v>0</v>
      </c>
      <c r="H707" s="104">
        <f t="shared" si="133"/>
        <v>31.96</v>
      </c>
      <c r="I707" s="168">
        <f>VLOOKUP($A707,'2023-24 Salary &amp; Benefits'!$A:$I,3,FALSE)</f>
        <v>1</v>
      </c>
      <c r="J707" s="168">
        <f>VLOOKUP($A707,'2023-24 Salary &amp; Benefits'!$A:$I,4,FALSE)</f>
        <v>1</v>
      </c>
      <c r="K707" s="155">
        <f t="shared" si="126"/>
        <v>31.96</v>
      </c>
      <c r="L707" s="154">
        <f t="shared" si="127"/>
        <v>9.4E-2</v>
      </c>
      <c r="M707" s="156">
        <f>'2023-24 Salary &amp; Benefits'!$E$6</f>
        <v>72728</v>
      </c>
      <c r="N707" s="156">
        <f>'2023-24 Salary &amp; Benefits'!$F$6</f>
        <v>75419</v>
      </c>
      <c r="O707" s="9">
        <f t="shared" si="128"/>
        <v>6836.43</v>
      </c>
      <c r="P707" s="9">
        <f t="shared" si="129"/>
        <v>252.96000000000004</v>
      </c>
      <c r="Q707" s="9">
        <f>'2023-24 Salary &amp; Benefits'!G$6</f>
        <v>13464</v>
      </c>
      <c r="R707" s="157">
        <f>'2023-24 Salary &amp; Benefits'!H$6</f>
        <v>0.1797</v>
      </c>
      <c r="S707" s="157">
        <f>'2023-24 Salary &amp; Benefits'!I$6</f>
        <v>0.17330000000000001</v>
      </c>
      <c r="T707" s="9">
        <f t="shared" si="130"/>
        <v>2537.96</v>
      </c>
      <c r="U707" s="9">
        <f t="shared" si="131"/>
        <v>118.16</v>
      </c>
      <c r="V707" s="9">
        <f t="shared" si="132"/>
        <v>20.48</v>
      </c>
      <c r="W707" s="9">
        <f t="shared" si="125"/>
        <v>138.63999999999999</v>
      </c>
      <c r="X707" s="22">
        <f t="shared" si="134"/>
        <v>9765.989999999998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</row>
    <row r="708" spans="1:159" s="21" customFormat="1">
      <c r="A708" s="83" t="s">
        <v>2321</v>
      </c>
      <c r="B708" s="95" t="s">
        <v>460</v>
      </c>
      <c r="C708" s="96">
        <v>2802</v>
      </c>
      <c r="D708" s="95" t="s">
        <v>462</v>
      </c>
      <c r="E708" s="116" t="str">
        <f>VLOOKUP($C708,'2022-23 School Level AAFTE'!$C:$X,8,FALSE)</f>
        <v>Yes</v>
      </c>
      <c r="F708" s="103">
        <f>VLOOKUP($C708,'2022-23 School Level AAFTE'!$C:$I,7,FALSE)</f>
        <v>349.27</v>
      </c>
      <c r="G708" s="106">
        <f>IFERROR(IF(E708= "yes",VLOOKUP(C708,Summary!$B:$I,5,0),0),0)</f>
        <v>0</v>
      </c>
      <c r="H708" s="105">
        <f t="shared" si="133"/>
        <v>349.27</v>
      </c>
      <c r="I708" s="168">
        <f>VLOOKUP($A708,'2023-24 Salary &amp; Benefits'!$A:$I,3,FALSE)</f>
        <v>1</v>
      </c>
      <c r="J708" s="168">
        <f>VLOOKUP($A708,'2023-24 Salary &amp; Benefits'!$A:$I,4,FALSE)</f>
        <v>1</v>
      </c>
      <c r="K708" s="155">
        <f t="shared" si="126"/>
        <v>349.27</v>
      </c>
      <c r="L708" s="154">
        <f t="shared" si="127"/>
        <v>1.0249999999999999</v>
      </c>
      <c r="M708" s="156">
        <f>'2023-24 Salary &amp; Benefits'!$E$6</f>
        <v>72728</v>
      </c>
      <c r="N708" s="156">
        <f>'2023-24 Salary &amp; Benefits'!$F$6</f>
        <v>75419</v>
      </c>
      <c r="O708" s="9">
        <f t="shared" si="128"/>
        <v>74546.2</v>
      </c>
      <c r="P708" s="9">
        <f t="shared" si="129"/>
        <v>2758.2799999999988</v>
      </c>
      <c r="Q708" s="9">
        <f>'2023-24 Salary &amp; Benefits'!G$6</f>
        <v>13464</v>
      </c>
      <c r="R708" s="157">
        <f>'2023-24 Salary &amp; Benefits'!H$6</f>
        <v>0.1797</v>
      </c>
      <c r="S708" s="157">
        <f>'2023-24 Salary &amp; Benefits'!I$6</f>
        <v>0.17330000000000001</v>
      </c>
      <c r="T708" s="9">
        <f t="shared" si="130"/>
        <v>27674.560000000001</v>
      </c>
      <c r="U708" s="9">
        <f t="shared" si="131"/>
        <v>1288.4100000000001</v>
      </c>
      <c r="V708" s="9">
        <f t="shared" si="132"/>
        <v>223.28</v>
      </c>
      <c r="W708" s="9">
        <f t="shared" si="125"/>
        <v>1511.69</v>
      </c>
      <c r="X708" s="22">
        <f t="shared" si="134"/>
        <v>106490.73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</row>
    <row r="709" spans="1:159" s="21" customFormat="1">
      <c r="A709" s="83" t="s">
        <v>2321</v>
      </c>
      <c r="B709" s="95" t="s">
        <v>460</v>
      </c>
      <c r="C709" s="96">
        <v>2801</v>
      </c>
      <c r="D709" s="95" t="s">
        <v>461</v>
      </c>
      <c r="E709" s="116" t="str">
        <f>VLOOKUP($C709,'2022-23 School Level AAFTE'!$C:$X,8,FALSE)</f>
        <v>Yes</v>
      </c>
      <c r="F709" s="103">
        <f>VLOOKUP($C709,'2022-23 School Level AAFTE'!$C:$I,7,FALSE)</f>
        <v>350.09</v>
      </c>
      <c r="G709" s="106">
        <f>IFERROR(IF(E709= "yes",VLOOKUP(C709,Summary!$B:$I,5,0),0),0)</f>
        <v>0</v>
      </c>
      <c r="H709" s="105">
        <f t="shared" si="133"/>
        <v>350.09</v>
      </c>
      <c r="I709" s="168">
        <f>VLOOKUP($A709,'2023-24 Salary &amp; Benefits'!$A:$I,3,FALSE)</f>
        <v>1</v>
      </c>
      <c r="J709" s="168">
        <f>VLOOKUP($A709,'2023-24 Salary &amp; Benefits'!$A:$I,4,FALSE)</f>
        <v>1</v>
      </c>
      <c r="K709" s="155">
        <f t="shared" si="126"/>
        <v>350.09</v>
      </c>
      <c r="L709" s="154">
        <f t="shared" si="127"/>
        <v>1.0269999999999999</v>
      </c>
      <c r="M709" s="156">
        <f>'2023-24 Salary &amp; Benefits'!$E$6</f>
        <v>72728</v>
      </c>
      <c r="N709" s="156">
        <f>'2023-24 Salary &amp; Benefits'!$F$6</f>
        <v>75419</v>
      </c>
      <c r="O709" s="9">
        <f t="shared" si="128"/>
        <v>74691.66</v>
      </c>
      <c r="P709" s="9">
        <f t="shared" si="129"/>
        <v>2763.6499999999942</v>
      </c>
      <c r="Q709" s="9">
        <f>'2023-24 Salary &amp; Benefits'!G$6</f>
        <v>13464</v>
      </c>
      <c r="R709" s="157">
        <f>'2023-24 Salary &amp; Benefits'!H$6</f>
        <v>0.1797</v>
      </c>
      <c r="S709" s="157">
        <f>'2023-24 Salary &amp; Benefits'!I$6</f>
        <v>0.17330000000000001</v>
      </c>
      <c r="T709" s="9">
        <f t="shared" si="130"/>
        <v>27728.560000000001</v>
      </c>
      <c r="U709" s="9">
        <f t="shared" si="131"/>
        <v>1290.92</v>
      </c>
      <c r="V709" s="9">
        <f t="shared" si="132"/>
        <v>223.72</v>
      </c>
      <c r="W709" s="9">
        <f t="shared" si="125"/>
        <v>1514.64</v>
      </c>
      <c r="X709" s="22">
        <f t="shared" si="134"/>
        <v>106698.51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</row>
    <row r="710" spans="1:159" s="21" customFormat="1">
      <c r="A710" s="83" t="s">
        <v>2554</v>
      </c>
      <c r="B710" s="95" t="s">
        <v>2199</v>
      </c>
      <c r="C710" s="96">
        <v>1776</v>
      </c>
      <c r="D710" s="95" t="s">
        <v>2200</v>
      </c>
      <c r="E710" s="116" t="str">
        <f>VLOOKUP($C710,'2022-23 School Level AAFTE'!$C:$X,8,FALSE)</f>
        <v>Yes</v>
      </c>
      <c r="F710" s="103">
        <f>VLOOKUP($C710,'2022-23 School Level AAFTE'!$C:$I,7,FALSE)</f>
        <v>34.43</v>
      </c>
      <c r="G710" s="106">
        <f>IFERROR(IF(E710= "yes",VLOOKUP(C710,Summary!$B:$I,5,0),0),0)</f>
        <v>0</v>
      </c>
      <c r="H710" s="105">
        <f t="shared" si="133"/>
        <v>34.43</v>
      </c>
      <c r="I710" s="168">
        <f>VLOOKUP($A710,'2023-24 Salary &amp; Benefits'!$A:$I,3,FALSE)</f>
        <v>1</v>
      </c>
      <c r="J710" s="168">
        <f>VLOOKUP($A710,'2023-24 Salary &amp; Benefits'!$A:$I,4,FALSE)</f>
        <v>1</v>
      </c>
      <c r="K710" s="155">
        <f t="shared" si="126"/>
        <v>34.43</v>
      </c>
      <c r="L710" s="154">
        <f t="shared" si="127"/>
        <v>0.10100000000000001</v>
      </c>
      <c r="M710" s="156">
        <f>'2023-24 Salary &amp; Benefits'!$E$6</f>
        <v>72728</v>
      </c>
      <c r="N710" s="156">
        <f>'2023-24 Salary &amp; Benefits'!$F$6</f>
        <v>75419</v>
      </c>
      <c r="O710" s="9">
        <f t="shared" si="128"/>
        <v>7345.53</v>
      </c>
      <c r="P710" s="9">
        <f t="shared" si="129"/>
        <v>271.78999999999996</v>
      </c>
      <c r="Q710" s="9">
        <f>'2023-24 Salary &amp; Benefits'!G$6</f>
        <v>13464</v>
      </c>
      <c r="R710" s="157">
        <f>'2023-24 Salary &amp; Benefits'!H$6</f>
        <v>0.1797</v>
      </c>
      <c r="S710" s="157">
        <f>'2023-24 Salary &amp; Benefits'!I$6</f>
        <v>0.17330000000000001</v>
      </c>
      <c r="T710" s="9">
        <f t="shared" si="130"/>
        <v>2726.96</v>
      </c>
      <c r="U710" s="9">
        <f t="shared" si="131"/>
        <v>126.96</v>
      </c>
      <c r="V710" s="9">
        <f t="shared" si="132"/>
        <v>22</v>
      </c>
      <c r="W710" s="9">
        <f t="shared" si="125"/>
        <v>148.95999999999998</v>
      </c>
      <c r="X710" s="22">
        <f t="shared" si="134"/>
        <v>10493.239999999998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</row>
    <row r="711" spans="1:159" s="21" customFormat="1">
      <c r="A711" s="83" t="s">
        <v>2554</v>
      </c>
      <c r="B711" s="95" t="s">
        <v>2199</v>
      </c>
      <c r="C711" s="96">
        <v>2555</v>
      </c>
      <c r="D711" s="95" t="s">
        <v>2202</v>
      </c>
      <c r="E711" s="116" t="str">
        <f>VLOOKUP($C711,'2022-23 School Level AAFTE'!$C:$X,8,FALSE)</f>
        <v>Yes</v>
      </c>
      <c r="F711" s="103">
        <f>VLOOKUP($C711,'2022-23 School Level AAFTE'!$C:$I,7,FALSE)</f>
        <v>1101.8799999999999</v>
      </c>
      <c r="G711" s="106">
        <f>IFERROR(IF(E711= "yes",VLOOKUP(C711,Summary!$B:$I,5,0),0),0)</f>
        <v>0</v>
      </c>
      <c r="H711" s="104">
        <f t="shared" si="133"/>
        <v>1101.8799999999999</v>
      </c>
      <c r="I711" s="168">
        <f>VLOOKUP($A711,'2023-24 Salary &amp; Benefits'!$A:$I,3,FALSE)</f>
        <v>1</v>
      </c>
      <c r="J711" s="168">
        <f>VLOOKUP($A711,'2023-24 Salary &amp; Benefits'!$A:$I,4,FALSE)</f>
        <v>1</v>
      </c>
      <c r="K711" s="155">
        <f t="shared" si="126"/>
        <v>1101.8799999999999</v>
      </c>
      <c r="L711" s="154">
        <f t="shared" si="127"/>
        <v>3.2320000000000002</v>
      </c>
      <c r="M711" s="156">
        <f>'2023-24 Salary &amp; Benefits'!$E$6</f>
        <v>72728</v>
      </c>
      <c r="N711" s="156">
        <f>'2023-24 Salary &amp; Benefits'!$F$6</f>
        <v>75419</v>
      </c>
      <c r="O711" s="9">
        <f t="shared" si="128"/>
        <v>235056.9</v>
      </c>
      <c r="P711" s="9">
        <f t="shared" si="129"/>
        <v>8697.3099999999977</v>
      </c>
      <c r="Q711" s="9">
        <f>'2023-24 Salary &amp; Benefits'!G$6</f>
        <v>13464</v>
      </c>
      <c r="R711" s="157">
        <f>'2023-24 Salary &amp; Benefits'!H$6</f>
        <v>0.1797</v>
      </c>
      <c r="S711" s="157">
        <f>'2023-24 Salary &amp; Benefits'!I$6</f>
        <v>0.17330000000000001</v>
      </c>
      <c r="T711" s="9">
        <f t="shared" si="130"/>
        <v>87262.62</v>
      </c>
      <c r="U711" s="9">
        <f t="shared" si="131"/>
        <v>4062.57</v>
      </c>
      <c r="V711" s="9">
        <f t="shared" si="132"/>
        <v>704.04</v>
      </c>
      <c r="W711" s="9">
        <f t="shared" si="125"/>
        <v>4766.6100000000006</v>
      </c>
      <c r="X711" s="22">
        <f t="shared" si="134"/>
        <v>335783.44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</row>
    <row r="712" spans="1:159" s="21" customFormat="1">
      <c r="A712" s="83" t="s">
        <v>2554</v>
      </c>
      <c r="B712" s="95" t="s">
        <v>2199</v>
      </c>
      <c r="C712" s="96">
        <v>3071</v>
      </c>
      <c r="D712" s="95" t="s">
        <v>2205</v>
      </c>
      <c r="E712" s="116" t="str">
        <f>VLOOKUP($C712,'2022-23 School Level AAFTE'!$C:$X,8,FALSE)</f>
        <v>Yes</v>
      </c>
      <c r="F712" s="103">
        <f>VLOOKUP($C712,'2022-23 School Level AAFTE'!$C:$I,7,FALSE)</f>
        <v>870.14</v>
      </c>
      <c r="G712" s="106">
        <f>IFERROR(IF(E712= "yes",VLOOKUP(C712,Summary!$B:$I,5,0),0),0)</f>
        <v>0</v>
      </c>
      <c r="H712" s="105">
        <f t="shared" si="133"/>
        <v>870.14</v>
      </c>
      <c r="I712" s="168">
        <f>VLOOKUP($A712,'2023-24 Salary &amp; Benefits'!$A:$I,3,FALSE)</f>
        <v>1</v>
      </c>
      <c r="J712" s="168">
        <f>VLOOKUP($A712,'2023-24 Salary &amp; Benefits'!$A:$I,4,FALSE)</f>
        <v>1</v>
      </c>
      <c r="K712" s="155">
        <f t="shared" si="126"/>
        <v>870.14</v>
      </c>
      <c r="L712" s="154">
        <f t="shared" si="127"/>
        <v>2.552</v>
      </c>
      <c r="M712" s="156">
        <f>'2023-24 Salary &amp; Benefits'!$E$6</f>
        <v>72728</v>
      </c>
      <c r="N712" s="156">
        <f>'2023-24 Salary &amp; Benefits'!$F$6</f>
        <v>75419</v>
      </c>
      <c r="O712" s="9">
        <f t="shared" si="128"/>
        <v>185601.86</v>
      </c>
      <c r="P712" s="9">
        <f t="shared" si="129"/>
        <v>6867.4300000000221</v>
      </c>
      <c r="Q712" s="9">
        <f>'2023-24 Salary &amp; Benefits'!G$6</f>
        <v>13464</v>
      </c>
      <c r="R712" s="157">
        <f>'2023-24 Salary &amp; Benefits'!H$6</f>
        <v>0.1797</v>
      </c>
      <c r="S712" s="157">
        <f>'2023-24 Salary &amp; Benefits'!I$6</f>
        <v>0.17330000000000001</v>
      </c>
      <c r="T712" s="9">
        <f t="shared" si="130"/>
        <v>68902.91</v>
      </c>
      <c r="U712" s="9">
        <f t="shared" si="131"/>
        <v>3207.82</v>
      </c>
      <c r="V712" s="9">
        <f t="shared" si="132"/>
        <v>555.91999999999996</v>
      </c>
      <c r="W712" s="9">
        <f t="shared" si="125"/>
        <v>3763.7400000000002</v>
      </c>
      <c r="X712" s="22">
        <f t="shared" si="134"/>
        <v>265135.94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</row>
    <row r="713" spans="1:159" s="21" customFormat="1">
      <c r="A713" s="83" t="s">
        <v>2554</v>
      </c>
      <c r="B713" s="95" t="s">
        <v>2199</v>
      </c>
      <c r="C713" s="96">
        <v>2345</v>
      </c>
      <c r="D713" s="95" t="s">
        <v>2201</v>
      </c>
      <c r="E713" s="116" t="str">
        <f>VLOOKUP($C713,'2022-23 School Level AAFTE'!$C:$X,8,FALSE)</f>
        <v>Yes</v>
      </c>
      <c r="F713" s="103">
        <f>VLOOKUP($C713,'2022-23 School Level AAFTE'!$C:$I,7,FALSE)</f>
        <v>493.43</v>
      </c>
      <c r="G713" s="106">
        <f>IFERROR(IF(E713= "yes",VLOOKUP(C713,Summary!$B:$I,5,0),0),0)</f>
        <v>0</v>
      </c>
      <c r="H713" s="105">
        <f t="shared" si="133"/>
        <v>493.43</v>
      </c>
      <c r="I713" s="168">
        <f>VLOOKUP($A713,'2023-24 Salary &amp; Benefits'!$A:$I,3,FALSE)</f>
        <v>1</v>
      </c>
      <c r="J713" s="168">
        <f>VLOOKUP($A713,'2023-24 Salary &amp; Benefits'!$A:$I,4,FALSE)</f>
        <v>1</v>
      </c>
      <c r="K713" s="155">
        <f t="shared" si="126"/>
        <v>493.43</v>
      </c>
      <c r="L713" s="154">
        <f t="shared" si="127"/>
        <v>1.4470000000000001</v>
      </c>
      <c r="M713" s="156">
        <f>'2023-24 Salary &amp; Benefits'!$E$6</f>
        <v>72728</v>
      </c>
      <c r="N713" s="156">
        <f>'2023-24 Salary &amp; Benefits'!$F$6</f>
        <v>75419</v>
      </c>
      <c r="O713" s="9">
        <f t="shared" si="128"/>
        <v>105237.42</v>
      </c>
      <c r="P713" s="9">
        <f t="shared" si="129"/>
        <v>3893.8699999999953</v>
      </c>
      <c r="Q713" s="9">
        <f>'2023-24 Salary &amp; Benefits'!G$6</f>
        <v>13464</v>
      </c>
      <c r="R713" s="157">
        <f>'2023-24 Salary &amp; Benefits'!H$6</f>
        <v>0.1797</v>
      </c>
      <c r="S713" s="157">
        <f>'2023-24 Salary &amp; Benefits'!I$6</f>
        <v>0.17330000000000001</v>
      </c>
      <c r="T713" s="9">
        <f t="shared" si="130"/>
        <v>39068.379999999997</v>
      </c>
      <c r="U713" s="9">
        <f t="shared" si="131"/>
        <v>1818.85</v>
      </c>
      <c r="V713" s="9">
        <f t="shared" si="132"/>
        <v>315.20999999999998</v>
      </c>
      <c r="W713" s="9">
        <f t="shared" si="125"/>
        <v>2134.06</v>
      </c>
      <c r="X713" s="22">
        <f t="shared" si="134"/>
        <v>150333.72999999998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</row>
    <row r="714" spans="1:159" s="21" customFormat="1">
      <c r="A714" s="83" t="s">
        <v>2554</v>
      </c>
      <c r="B714" s="95" t="s">
        <v>2199</v>
      </c>
      <c r="C714" s="96">
        <v>3013</v>
      </c>
      <c r="D714" s="95" t="s">
        <v>2204</v>
      </c>
      <c r="E714" s="116" t="str">
        <f>VLOOKUP($C714,'2022-23 School Level AAFTE'!$C:$X,8,FALSE)</f>
        <v>Yes</v>
      </c>
      <c r="F714" s="103">
        <f>VLOOKUP($C714,'2022-23 School Level AAFTE'!$C:$I,7,FALSE)</f>
        <v>462.72</v>
      </c>
      <c r="G714" s="106">
        <f>IFERROR(IF(E714= "yes",VLOOKUP(C714,Summary!$B:$I,5,0),0),0)</f>
        <v>0</v>
      </c>
      <c r="H714" s="104">
        <f t="shared" si="133"/>
        <v>462.72</v>
      </c>
      <c r="I714" s="168">
        <f>VLOOKUP($A714,'2023-24 Salary &amp; Benefits'!$A:$I,3,FALSE)</f>
        <v>1</v>
      </c>
      <c r="J714" s="168">
        <f>VLOOKUP($A714,'2023-24 Salary &amp; Benefits'!$A:$I,4,FALSE)</f>
        <v>1</v>
      </c>
      <c r="K714" s="155">
        <f t="shared" si="126"/>
        <v>462.72</v>
      </c>
      <c r="L714" s="154">
        <f t="shared" si="127"/>
        <v>1.357</v>
      </c>
      <c r="M714" s="156">
        <f>'2023-24 Salary &amp; Benefits'!$E$6</f>
        <v>72728</v>
      </c>
      <c r="N714" s="156">
        <f>'2023-24 Salary &amp; Benefits'!$F$6</f>
        <v>75419</v>
      </c>
      <c r="O714" s="9">
        <f t="shared" si="128"/>
        <v>98691.9</v>
      </c>
      <c r="P714" s="9">
        <f t="shared" si="129"/>
        <v>3651.6800000000076</v>
      </c>
      <c r="Q714" s="9">
        <f>'2023-24 Salary &amp; Benefits'!G$6</f>
        <v>13464</v>
      </c>
      <c r="R714" s="157">
        <f>'2023-24 Salary &amp; Benefits'!H$6</f>
        <v>0.1797</v>
      </c>
      <c r="S714" s="157">
        <f>'2023-24 Salary &amp; Benefits'!I$6</f>
        <v>0.17330000000000001</v>
      </c>
      <c r="T714" s="9">
        <f t="shared" si="130"/>
        <v>36638.42</v>
      </c>
      <c r="U714" s="9">
        <f t="shared" si="131"/>
        <v>1705.73</v>
      </c>
      <c r="V714" s="9">
        <f t="shared" si="132"/>
        <v>295.60000000000002</v>
      </c>
      <c r="W714" s="9">
        <f t="shared" ref="W714:W777" si="135">SUM(U714:V714)</f>
        <v>2001.33</v>
      </c>
      <c r="X714" s="22">
        <f t="shared" si="134"/>
        <v>140983.32999999999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</row>
    <row r="715" spans="1:159" s="21" customFormat="1">
      <c r="A715" s="83" t="s">
        <v>2554</v>
      </c>
      <c r="B715" s="95" t="s">
        <v>2199</v>
      </c>
      <c r="C715" s="94">
        <v>5399</v>
      </c>
      <c r="D715" s="84" t="s">
        <v>2206</v>
      </c>
      <c r="E715" s="116" t="str">
        <f>VLOOKUP($C715,'2022-23 School Level AAFTE'!$C:$X,8,FALSE)</f>
        <v>Yes</v>
      </c>
      <c r="F715" s="103">
        <f>VLOOKUP($C715,'2022-23 School Level AAFTE'!$C:$I,7,FALSE)</f>
        <v>2.4300000000000002</v>
      </c>
      <c r="G715" s="106">
        <f>IFERROR(IF(E715= "yes",VLOOKUP(C715,Summary!$B:$I,5,0),0),0)</f>
        <v>0</v>
      </c>
      <c r="H715" s="105">
        <f t="shared" si="133"/>
        <v>2.4300000000000002</v>
      </c>
      <c r="I715" s="168">
        <f>VLOOKUP($A715,'2023-24 Salary &amp; Benefits'!$A:$I,3,FALSE)</f>
        <v>1</v>
      </c>
      <c r="J715" s="168">
        <f>VLOOKUP($A715,'2023-24 Salary &amp; Benefits'!$A:$I,4,FALSE)</f>
        <v>1</v>
      </c>
      <c r="K715" s="155">
        <f t="shared" ref="K715:K778" si="136">IF(G715&gt;0,G715,H715)</f>
        <v>2.4300000000000002</v>
      </c>
      <c r="L715" s="154">
        <f t="shared" ref="L715:L778" si="137">ROUND((($K715*1.1*36)/15)/900,3)</f>
        <v>7.0000000000000001E-3</v>
      </c>
      <c r="M715" s="156">
        <f>'2023-24 Salary &amp; Benefits'!$E$6</f>
        <v>72728</v>
      </c>
      <c r="N715" s="156">
        <f>'2023-24 Salary &amp; Benefits'!$F$6</f>
        <v>75419</v>
      </c>
      <c r="O715" s="9">
        <f t="shared" ref="O715:O778" si="138">ROUND($I715*$M715*$L715,2)</f>
        <v>509.1</v>
      </c>
      <c r="P715" s="9">
        <f t="shared" ref="P715:P778" si="139">ROUND($J715*$N715*$L715,2)-O715</f>
        <v>18.829999999999927</v>
      </c>
      <c r="Q715" s="9">
        <f>'2023-24 Salary &amp; Benefits'!G$6</f>
        <v>13464</v>
      </c>
      <c r="R715" s="157">
        <f>'2023-24 Salary &amp; Benefits'!H$6</f>
        <v>0.1797</v>
      </c>
      <c r="S715" s="157">
        <f>'2023-24 Salary &amp; Benefits'!I$6</f>
        <v>0.17330000000000001</v>
      </c>
      <c r="T715" s="9">
        <f t="shared" ref="T715:T778" si="140">ROUND(O715*R715+P715*S715+L715*Q715,2)</f>
        <v>189</v>
      </c>
      <c r="U715" s="9">
        <f t="shared" ref="U715:U778" si="141">ROUND((($N715*$J715*$L715)/180)*3,2)</f>
        <v>8.8000000000000007</v>
      </c>
      <c r="V715" s="9">
        <f t="shared" ref="V715:V778" si="142">ROUND(U715*S715,2)</f>
        <v>1.53</v>
      </c>
      <c r="W715" s="9">
        <f t="shared" si="135"/>
        <v>10.33</v>
      </c>
      <c r="X715" s="22">
        <f t="shared" si="134"/>
        <v>727.26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</row>
    <row r="716" spans="1:159" s="21" customFormat="1">
      <c r="A716" s="83" t="s">
        <v>2554</v>
      </c>
      <c r="B716" s="95" t="s">
        <v>2199</v>
      </c>
      <c r="C716" s="96">
        <v>2756</v>
      </c>
      <c r="D716" s="95" t="s">
        <v>2203</v>
      </c>
      <c r="E716" s="116" t="str">
        <f>VLOOKUP($C716,'2022-23 School Level AAFTE'!$C:$X,8,FALSE)</f>
        <v>Yes</v>
      </c>
      <c r="F716" s="103">
        <f>VLOOKUP($C716,'2022-23 School Level AAFTE'!$C:$I,7,FALSE)</f>
        <v>520.58000000000004</v>
      </c>
      <c r="G716" s="106">
        <f>IFERROR(IF(E716= "yes",VLOOKUP(C716,Summary!$B:$I,5,0),0),0)</f>
        <v>0</v>
      </c>
      <c r="H716" s="105">
        <f t="shared" si="133"/>
        <v>520.58000000000004</v>
      </c>
      <c r="I716" s="168">
        <f>VLOOKUP($A716,'2023-24 Salary &amp; Benefits'!$A:$I,3,FALSE)</f>
        <v>1</v>
      </c>
      <c r="J716" s="168">
        <f>VLOOKUP($A716,'2023-24 Salary &amp; Benefits'!$A:$I,4,FALSE)</f>
        <v>1</v>
      </c>
      <c r="K716" s="155">
        <f t="shared" si="136"/>
        <v>520.58000000000004</v>
      </c>
      <c r="L716" s="154">
        <f t="shared" si="137"/>
        <v>1.5269999999999999</v>
      </c>
      <c r="M716" s="156">
        <f>'2023-24 Salary &amp; Benefits'!$E$6</f>
        <v>72728</v>
      </c>
      <c r="N716" s="156">
        <f>'2023-24 Salary &amp; Benefits'!$F$6</f>
        <v>75419</v>
      </c>
      <c r="O716" s="9">
        <f t="shared" si="138"/>
        <v>111055.66</v>
      </c>
      <c r="P716" s="9">
        <f t="shared" si="139"/>
        <v>4109.1499999999942</v>
      </c>
      <c r="Q716" s="9">
        <f>'2023-24 Salary &amp; Benefits'!G$6</f>
        <v>13464</v>
      </c>
      <c r="R716" s="157">
        <f>'2023-24 Salary &amp; Benefits'!H$6</f>
        <v>0.1797</v>
      </c>
      <c r="S716" s="157">
        <f>'2023-24 Salary &amp; Benefits'!I$6</f>
        <v>0.17330000000000001</v>
      </c>
      <c r="T716" s="9">
        <f t="shared" si="140"/>
        <v>41228.35</v>
      </c>
      <c r="U716" s="9">
        <f t="shared" si="141"/>
        <v>1919.41</v>
      </c>
      <c r="V716" s="9">
        <f t="shared" si="142"/>
        <v>332.63</v>
      </c>
      <c r="W716" s="9">
        <f t="shared" si="135"/>
        <v>2252.04</v>
      </c>
      <c r="X716" s="22">
        <f t="shared" si="134"/>
        <v>158645.20000000001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</row>
    <row r="717" spans="1:159" s="21" customFormat="1">
      <c r="A717" s="83" t="s">
        <v>2558</v>
      </c>
      <c r="B717" s="95" t="s">
        <v>2227</v>
      </c>
      <c r="C717" s="96">
        <v>3314</v>
      </c>
      <c r="D717" s="95" t="s">
        <v>2229</v>
      </c>
      <c r="E717" s="116" t="str">
        <f>VLOOKUP($C717,'2022-23 School Level AAFTE'!$C:$X,8,FALSE)</f>
        <v>Yes</v>
      </c>
      <c r="F717" s="103">
        <f>VLOOKUP($C717,'2022-23 School Level AAFTE'!$C:$I,7,FALSE)</f>
        <v>421.04</v>
      </c>
      <c r="G717" s="106">
        <f>IFERROR(IF(E717= "yes",VLOOKUP(C717,Summary!$B:$I,5,0),0),0)</f>
        <v>0</v>
      </c>
      <c r="H717" s="105">
        <f t="shared" si="133"/>
        <v>421.04</v>
      </c>
      <c r="I717" s="168">
        <f>VLOOKUP($A717,'2023-24 Salary &amp; Benefits'!$A:$I,3,FALSE)</f>
        <v>1</v>
      </c>
      <c r="J717" s="168">
        <f>VLOOKUP($A717,'2023-24 Salary &amp; Benefits'!$A:$I,4,FALSE)</f>
        <v>1</v>
      </c>
      <c r="K717" s="155">
        <f t="shared" si="136"/>
        <v>421.04</v>
      </c>
      <c r="L717" s="154">
        <f t="shared" si="137"/>
        <v>1.2350000000000001</v>
      </c>
      <c r="M717" s="156">
        <f>'2023-24 Salary &amp; Benefits'!$E$6</f>
        <v>72728</v>
      </c>
      <c r="N717" s="156">
        <f>'2023-24 Salary &amp; Benefits'!$F$6</f>
        <v>75419</v>
      </c>
      <c r="O717" s="9">
        <f t="shared" si="138"/>
        <v>89819.08</v>
      </c>
      <c r="P717" s="9">
        <f t="shared" si="139"/>
        <v>3323.3899999999994</v>
      </c>
      <c r="Q717" s="9">
        <f>'2023-24 Salary &amp; Benefits'!G$6</f>
        <v>13464</v>
      </c>
      <c r="R717" s="157">
        <f>'2023-24 Salary &amp; Benefits'!H$6</f>
        <v>0.1797</v>
      </c>
      <c r="S717" s="157">
        <f>'2023-24 Salary &amp; Benefits'!I$6</f>
        <v>0.17330000000000001</v>
      </c>
      <c r="T717" s="9">
        <f t="shared" si="140"/>
        <v>33344.47</v>
      </c>
      <c r="U717" s="9">
        <f t="shared" si="141"/>
        <v>1552.37</v>
      </c>
      <c r="V717" s="9">
        <f t="shared" si="142"/>
        <v>269.02999999999997</v>
      </c>
      <c r="W717" s="9">
        <f t="shared" si="135"/>
        <v>1821.3999999999999</v>
      </c>
      <c r="X717" s="22">
        <f t="shared" si="134"/>
        <v>128308.34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</row>
    <row r="718" spans="1:159" s="21" customFormat="1">
      <c r="A718" s="83" t="s">
        <v>2558</v>
      </c>
      <c r="B718" s="95" t="s">
        <v>2227</v>
      </c>
      <c r="C718" s="96">
        <v>2531</v>
      </c>
      <c r="D718" s="95" t="s">
        <v>2228</v>
      </c>
      <c r="E718" s="116" t="str">
        <f>VLOOKUP($C718,'2022-23 School Level AAFTE'!$C:$X,8,FALSE)</f>
        <v>Yes</v>
      </c>
      <c r="F718" s="103">
        <f>VLOOKUP($C718,'2022-23 School Level AAFTE'!$C:$I,7,FALSE)</f>
        <v>379.29</v>
      </c>
      <c r="G718" s="106">
        <f>IFERROR(IF(E718= "yes",VLOOKUP(C718,Summary!$B:$I,5,0),0),0)</f>
        <v>0</v>
      </c>
      <c r="H718" s="104">
        <f t="shared" si="133"/>
        <v>379.29</v>
      </c>
      <c r="I718" s="168">
        <f>VLOOKUP($A718,'2023-24 Salary &amp; Benefits'!$A:$I,3,FALSE)</f>
        <v>1</v>
      </c>
      <c r="J718" s="168">
        <f>VLOOKUP($A718,'2023-24 Salary &amp; Benefits'!$A:$I,4,FALSE)</f>
        <v>1</v>
      </c>
      <c r="K718" s="155">
        <f t="shared" si="136"/>
        <v>379.29</v>
      </c>
      <c r="L718" s="154">
        <f t="shared" si="137"/>
        <v>1.113</v>
      </c>
      <c r="M718" s="156">
        <f>'2023-24 Salary &amp; Benefits'!$E$6</f>
        <v>72728</v>
      </c>
      <c r="N718" s="156">
        <f>'2023-24 Salary &amp; Benefits'!$F$6</f>
        <v>75419</v>
      </c>
      <c r="O718" s="9">
        <f t="shared" si="138"/>
        <v>80946.259999999995</v>
      </c>
      <c r="P718" s="9">
        <f t="shared" si="139"/>
        <v>2995.0900000000111</v>
      </c>
      <c r="Q718" s="9">
        <f>'2023-24 Salary &amp; Benefits'!G$6</f>
        <v>13464</v>
      </c>
      <c r="R718" s="157">
        <f>'2023-24 Salary &amp; Benefits'!H$6</f>
        <v>0.1797</v>
      </c>
      <c r="S718" s="157">
        <f>'2023-24 Salary &amp; Benefits'!I$6</f>
        <v>0.17330000000000001</v>
      </c>
      <c r="T718" s="9">
        <f t="shared" si="140"/>
        <v>30050.52</v>
      </c>
      <c r="U718" s="9">
        <f t="shared" si="141"/>
        <v>1399.02</v>
      </c>
      <c r="V718" s="9">
        <f t="shared" si="142"/>
        <v>242.45</v>
      </c>
      <c r="W718" s="9">
        <f t="shared" si="135"/>
        <v>1641.47</v>
      </c>
      <c r="X718" s="22">
        <f t="shared" si="134"/>
        <v>115633.34000000001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</row>
    <row r="719" spans="1:159" s="21" customFormat="1">
      <c r="A719" s="83" t="s">
        <v>2558</v>
      </c>
      <c r="B719" s="95" t="s">
        <v>2227</v>
      </c>
      <c r="C719" s="96">
        <v>4535</v>
      </c>
      <c r="D719" s="95" t="s">
        <v>1776</v>
      </c>
      <c r="E719" s="116" t="str">
        <f>VLOOKUP($C719,'2022-23 School Level AAFTE'!$C:$X,8,FALSE)</f>
        <v>Yes</v>
      </c>
      <c r="F719" s="103">
        <f>VLOOKUP($C719,'2022-23 School Level AAFTE'!$C:$I,7,FALSE)</f>
        <v>595.57000000000005</v>
      </c>
      <c r="G719" s="106">
        <f>IFERROR(IF(E719= "yes",VLOOKUP(C719,Summary!$B:$I,5,0),0),0)</f>
        <v>0</v>
      </c>
      <c r="H719" s="105">
        <f t="shared" si="133"/>
        <v>595.57000000000005</v>
      </c>
      <c r="I719" s="168">
        <f>VLOOKUP($A719,'2023-24 Salary &amp; Benefits'!$A:$I,3,FALSE)</f>
        <v>1</v>
      </c>
      <c r="J719" s="168">
        <f>VLOOKUP($A719,'2023-24 Salary &amp; Benefits'!$A:$I,4,FALSE)</f>
        <v>1</v>
      </c>
      <c r="K719" s="155">
        <f t="shared" si="136"/>
        <v>595.57000000000005</v>
      </c>
      <c r="L719" s="154">
        <f t="shared" si="137"/>
        <v>1.7470000000000001</v>
      </c>
      <c r="M719" s="156">
        <f>'2023-24 Salary &amp; Benefits'!$E$6</f>
        <v>72728</v>
      </c>
      <c r="N719" s="156">
        <f>'2023-24 Salary &amp; Benefits'!$F$6</f>
        <v>75419</v>
      </c>
      <c r="O719" s="9">
        <f t="shared" si="138"/>
        <v>127055.82</v>
      </c>
      <c r="P719" s="9">
        <f t="shared" si="139"/>
        <v>4701.1699999999837</v>
      </c>
      <c r="Q719" s="9">
        <f>'2023-24 Salary &amp; Benefits'!G$6</f>
        <v>13464</v>
      </c>
      <c r="R719" s="157">
        <f>'2023-24 Salary &amp; Benefits'!H$6</f>
        <v>0.1797</v>
      </c>
      <c r="S719" s="157">
        <f>'2023-24 Salary &amp; Benefits'!I$6</f>
        <v>0.17330000000000001</v>
      </c>
      <c r="T719" s="9">
        <f t="shared" si="140"/>
        <v>47168.25</v>
      </c>
      <c r="U719" s="9">
        <f t="shared" si="141"/>
        <v>2195.9499999999998</v>
      </c>
      <c r="V719" s="9">
        <f t="shared" si="142"/>
        <v>380.56</v>
      </c>
      <c r="W719" s="9">
        <f t="shared" si="135"/>
        <v>2576.5099999999998</v>
      </c>
      <c r="X719" s="22">
        <f t="shared" si="134"/>
        <v>181501.75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</row>
    <row r="720" spans="1:159" s="21" customFormat="1">
      <c r="A720" s="83" t="s">
        <v>2479</v>
      </c>
      <c r="B720" s="95" t="s">
        <v>1750</v>
      </c>
      <c r="C720" s="96">
        <v>5171</v>
      </c>
      <c r="D720" s="95" t="s">
        <v>1755</v>
      </c>
      <c r="E720" s="116" t="str">
        <f>VLOOKUP($C720,'2022-23 School Level AAFTE'!$C:$X,8,FALSE)</f>
        <v>Yes</v>
      </c>
      <c r="F720" s="103">
        <f>VLOOKUP($C720,'2022-23 School Level AAFTE'!$C:$I,7,FALSE)</f>
        <v>200.13</v>
      </c>
      <c r="G720" s="106">
        <f>IFERROR(IF(E720= "yes",VLOOKUP(C720,Summary!$B:$I,5,0),0),0)</f>
        <v>0</v>
      </c>
      <c r="H720" s="105">
        <f t="shared" si="133"/>
        <v>200.13</v>
      </c>
      <c r="I720" s="168">
        <f>VLOOKUP($A720,'2023-24 Salary &amp; Benefits'!$A:$I,3,FALSE)</f>
        <v>1.1200000000000001</v>
      </c>
      <c r="J720" s="168">
        <f>VLOOKUP($A720,'2023-24 Salary &amp; Benefits'!$A:$I,4,FALSE)</f>
        <v>1.1200000000000001</v>
      </c>
      <c r="K720" s="155">
        <f t="shared" si="136"/>
        <v>200.13</v>
      </c>
      <c r="L720" s="154">
        <f t="shared" si="137"/>
        <v>0.58699999999999997</v>
      </c>
      <c r="M720" s="156">
        <f>'2023-24 Salary &amp; Benefits'!$E$6</f>
        <v>72728</v>
      </c>
      <c r="N720" s="156">
        <f>'2023-24 Salary &amp; Benefits'!$F$6</f>
        <v>75419</v>
      </c>
      <c r="O720" s="9">
        <f t="shared" si="138"/>
        <v>47814.3</v>
      </c>
      <c r="P720" s="9">
        <f t="shared" si="139"/>
        <v>1769.1699999999983</v>
      </c>
      <c r="Q720" s="9">
        <f>'2023-24 Salary &amp; Benefits'!G$6</f>
        <v>13464</v>
      </c>
      <c r="R720" s="157">
        <f>'2023-24 Salary &amp; Benefits'!H$6</f>
        <v>0.1797</v>
      </c>
      <c r="S720" s="157">
        <f>'2023-24 Salary &amp; Benefits'!I$6</f>
        <v>0.17330000000000001</v>
      </c>
      <c r="T720" s="9">
        <f t="shared" si="140"/>
        <v>16802.189999999999</v>
      </c>
      <c r="U720" s="9">
        <f t="shared" si="141"/>
        <v>826.39</v>
      </c>
      <c r="V720" s="9">
        <f t="shared" si="142"/>
        <v>143.21</v>
      </c>
      <c r="W720" s="9">
        <f t="shared" si="135"/>
        <v>969.6</v>
      </c>
      <c r="X720" s="22">
        <f t="shared" si="134"/>
        <v>67355.260000000009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</row>
    <row r="721" spans="1:159" s="21" customFormat="1">
      <c r="A721" s="83" t="s">
        <v>2479</v>
      </c>
      <c r="B721" s="95" t="s">
        <v>1750</v>
      </c>
      <c r="C721" s="96">
        <v>2580</v>
      </c>
      <c r="D721" s="95" t="s">
        <v>1751</v>
      </c>
      <c r="E721" s="116" t="str">
        <f>VLOOKUP($C721,'2022-23 School Level AAFTE'!$C:$X,8,FALSE)</f>
        <v>No</v>
      </c>
      <c r="F721" s="103">
        <f>VLOOKUP($C721,'2022-23 School Level AAFTE'!$C:$I,7,FALSE)</f>
        <v>527.6</v>
      </c>
      <c r="G721" s="106">
        <f>IFERROR(IF(E721= "yes",VLOOKUP(C721,Summary!$B:$I,5,0),0),0)</f>
        <v>0</v>
      </c>
      <c r="H721" s="105">
        <f t="shared" si="133"/>
        <v>0</v>
      </c>
      <c r="I721" s="168">
        <f>VLOOKUP($A721,'2023-24 Salary &amp; Benefits'!$A:$I,3,FALSE)</f>
        <v>1.1200000000000001</v>
      </c>
      <c r="J721" s="168">
        <f>VLOOKUP($A721,'2023-24 Salary &amp; Benefits'!$A:$I,4,FALSE)</f>
        <v>1.1200000000000001</v>
      </c>
      <c r="K721" s="155">
        <f t="shared" si="136"/>
        <v>0</v>
      </c>
      <c r="L721" s="154">
        <f t="shared" si="137"/>
        <v>0</v>
      </c>
      <c r="M721" s="156">
        <f>'2023-24 Salary &amp; Benefits'!$E$6</f>
        <v>72728</v>
      </c>
      <c r="N721" s="156">
        <f>'2023-24 Salary &amp; Benefits'!$F$6</f>
        <v>75419</v>
      </c>
      <c r="O721" s="9">
        <f t="shared" si="138"/>
        <v>0</v>
      </c>
      <c r="P721" s="9">
        <f t="shared" si="139"/>
        <v>0</v>
      </c>
      <c r="Q721" s="9">
        <f>'2023-24 Salary &amp; Benefits'!G$6</f>
        <v>13464</v>
      </c>
      <c r="R721" s="157">
        <f>'2023-24 Salary &amp; Benefits'!H$6</f>
        <v>0.1797</v>
      </c>
      <c r="S721" s="157">
        <f>'2023-24 Salary &amp; Benefits'!I$6</f>
        <v>0.17330000000000001</v>
      </c>
      <c r="T721" s="9">
        <f t="shared" si="140"/>
        <v>0</v>
      </c>
      <c r="U721" s="9">
        <f t="shared" si="141"/>
        <v>0</v>
      </c>
      <c r="V721" s="9">
        <f t="shared" si="142"/>
        <v>0</v>
      </c>
      <c r="W721" s="9">
        <f t="shared" si="135"/>
        <v>0</v>
      </c>
      <c r="X721" s="22">
        <f t="shared" si="134"/>
        <v>0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</row>
    <row r="722" spans="1:159" s="21" customFormat="1">
      <c r="A722" s="83" t="s">
        <v>2479</v>
      </c>
      <c r="B722" s="95" t="s">
        <v>1750</v>
      </c>
      <c r="C722" s="96">
        <v>4113</v>
      </c>
      <c r="D722" s="95" t="s">
        <v>1752</v>
      </c>
      <c r="E722" s="116" t="str">
        <f>VLOOKUP($C722,'2022-23 School Level AAFTE'!$C:$X,8,FALSE)</f>
        <v>No</v>
      </c>
      <c r="F722" s="103">
        <f>VLOOKUP($C722,'2022-23 School Level AAFTE'!$C:$I,7,FALSE)</f>
        <v>487.82</v>
      </c>
      <c r="G722" s="106">
        <f>IFERROR(IF(E722= "yes",VLOOKUP(C722,Summary!$B:$I,5,0),0),0)</f>
        <v>0</v>
      </c>
      <c r="H722" s="105">
        <f t="shared" si="133"/>
        <v>0</v>
      </c>
      <c r="I722" s="168">
        <f>VLOOKUP($A722,'2023-24 Salary &amp; Benefits'!$A:$I,3,FALSE)</f>
        <v>1.1200000000000001</v>
      </c>
      <c r="J722" s="168">
        <f>VLOOKUP($A722,'2023-24 Salary &amp; Benefits'!$A:$I,4,FALSE)</f>
        <v>1.1200000000000001</v>
      </c>
      <c r="K722" s="155">
        <f t="shared" si="136"/>
        <v>0</v>
      </c>
      <c r="L722" s="154">
        <f t="shared" si="137"/>
        <v>0</v>
      </c>
      <c r="M722" s="156">
        <f>'2023-24 Salary &amp; Benefits'!$E$6</f>
        <v>72728</v>
      </c>
      <c r="N722" s="156">
        <f>'2023-24 Salary &amp; Benefits'!$F$6</f>
        <v>75419</v>
      </c>
      <c r="O722" s="9">
        <f t="shared" si="138"/>
        <v>0</v>
      </c>
      <c r="P722" s="9">
        <f t="shared" si="139"/>
        <v>0</v>
      </c>
      <c r="Q722" s="9">
        <f>'2023-24 Salary &amp; Benefits'!G$6</f>
        <v>13464</v>
      </c>
      <c r="R722" s="157">
        <f>'2023-24 Salary &amp; Benefits'!H$6</f>
        <v>0.1797</v>
      </c>
      <c r="S722" s="157">
        <f>'2023-24 Salary &amp; Benefits'!I$6</f>
        <v>0.17330000000000001</v>
      </c>
      <c r="T722" s="9">
        <f t="shared" si="140"/>
        <v>0</v>
      </c>
      <c r="U722" s="9">
        <f t="shared" si="141"/>
        <v>0</v>
      </c>
      <c r="V722" s="9">
        <f t="shared" si="142"/>
        <v>0</v>
      </c>
      <c r="W722" s="9">
        <f t="shared" si="135"/>
        <v>0</v>
      </c>
      <c r="X722" s="22">
        <f t="shared" si="134"/>
        <v>0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</row>
    <row r="723" spans="1:159" s="21" customFormat="1">
      <c r="A723" s="83" t="s">
        <v>2479</v>
      </c>
      <c r="B723" s="95" t="s">
        <v>1750</v>
      </c>
      <c r="C723" s="96">
        <v>5349</v>
      </c>
      <c r="D723" s="95" t="s">
        <v>1756</v>
      </c>
      <c r="E723" s="116" t="str">
        <f>VLOOKUP($C723,'2022-23 School Level AAFTE'!$C:$X,8,FALSE)</f>
        <v>Yes</v>
      </c>
      <c r="F723" s="103">
        <f>VLOOKUP($C723,'2022-23 School Level AAFTE'!$C:$I,7,FALSE)</f>
        <v>46.7</v>
      </c>
      <c r="G723" s="106">
        <f>IFERROR(IF(E723= "yes",VLOOKUP(C723,Summary!$B:$I,5,0),0),0)</f>
        <v>0</v>
      </c>
      <c r="H723" s="105">
        <f t="shared" si="133"/>
        <v>46.7</v>
      </c>
      <c r="I723" s="168">
        <f>VLOOKUP($A723,'2023-24 Salary &amp; Benefits'!$A:$I,3,FALSE)</f>
        <v>1.1200000000000001</v>
      </c>
      <c r="J723" s="168">
        <f>VLOOKUP($A723,'2023-24 Salary &amp; Benefits'!$A:$I,4,FALSE)</f>
        <v>1.1200000000000001</v>
      </c>
      <c r="K723" s="155">
        <f t="shared" si="136"/>
        <v>46.7</v>
      </c>
      <c r="L723" s="154">
        <f t="shared" si="137"/>
        <v>0.13700000000000001</v>
      </c>
      <c r="M723" s="156">
        <f>'2023-24 Salary &amp; Benefits'!$E$6</f>
        <v>72728</v>
      </c>
      <c r="N723" s="156">
        <f>'2023-24 Salary &amp; Benefits'!$F$6</f>
        <v>75419</v>
      </c>
      <c r="O723" s="9">
        <f t="shared" si="138"/>
        <v>11159.38</v>
      </c>
      <c r="P723" s="9">
        <f t="shared" si="139"/>
        <v>412.91000000000167</v>
      </c>
      <c r="Q723" s="9">
        <f>'2023-24 Salary &amp; Benefits'!G$6</f>
        <v>13464</v>
      </c>
      <c r="R723" s="157">
        <f>'2023-24 Salary &amp; Benefits'!H$6</f>
        <v>0.1797</v>
      </c>
      <c r="S723" s="157">
        <f>'2023-24 Salary &amp; Benefits'!I$6</f>
        <v>0.17330000000000001</v>
      </c>
      <c r="T723" s="9">
        <f t="shared" si="140"/>
        <v>3921.47</v>
      </c>
      <c r="U723" s="9">
        <f t="shared" si="141"/>
        <v>192.87</v>
      </c>
      <c r="V723" s="9">
        <f t="shared" si="142"/>
        <v>33.42</v>
      </c>
      <c r="W723" s="9">
        <f t="shared" si="135"/>
        <v>226.29000000000002</v>
      </c>
      <c r="X723" s="22">
        <f t="shared" si="134"/>
        <v>15720.050000000001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</row>
    <row r="724" spans="1:159" s="21" customFormat="1">
      <c r="A724" s="83" t="s">
        <v>2479</v>
      </c>
      <c r="B724" s="95" t="s">
        <v>1750</v>
      </c>
      <c r="C724" s="96">
        <v>4479</v>
      </c>
      <c r="D724" s="95" t="s">
        <v>1754</v>
      </c>
      <c r="E724" s="116" t="str">
        <f>VLOOKUP($C724,'2022-23 School Level AAFTE'!$C:$X,8,FALSE)</f>
        <v>No</v>
      </c>
      <c r="F724" s="103">
        <f>VLOOKUP($C724,'2022-23 School Level AAFTE'!$C:$I,7,FALSE)</f>
        <v>467.71</v>
      </c>
      <c r="G724" s="106">
        <f>IFERROR(IF(E724= "yes",VLOOKUP(C724,Summary!$B:$I,5,0),0),0)</f>
        <v>0</v>
      </c>
      <c r="H724" s="105">
        <f t="shared" si="133"/>
        <v>0</v>
      </c>
      <c r="I724" s="168">
        <f>VLOOKUP($A724,'2023-24 Salary &amp; Benefits'!$A:$I,3,FALSE)</f>
        <v>1.1200000000000001</v>
      </c>
      <c r="J724" s="168">
        <f>VLOOKUP($A724,'2023-24 Salary &amp; Benefits'!$A:$I,4,FALSE)</f>
        <v>1.1200000000000001</v>
      </c>
      <c r="K724" s="155">
        <f t="shared" si="136"/>
        <v>0</v>
      </c>
      <c r="L724" s="154">
        <f t="shared" si="137"/>
        <v>0</v>
      </c>
      <c r="M724" s="156">
        <f>'2023-24 Salary &amp; Benefits'!$E$6</f>
        <v>72728</v>
      </c>
      <c r="N724" s="156">
        <f>'2023-24 Salary &amp; Benefits'!$F$6</f>
        <v>75419</v>
      </c>
      <c r="O724" s="9">
        <f t="shared" si="138"/>
        <v>0</v>
      </c>
      <c r="P724" s="9">
        <f t="shared" si="139"/>
        <v>0</v>
      </c>
      <c r="Q724" s="9">
        <f>'2023-24 Salary &amp; Benefits'!G$6</f>
        <v>13464</v>
      </c>
      <c r="R724" s="157">
        <f>'2023-24 Salary &amp; Benefits'!H$6</f>
        <v>0.1797</v>
      </c>
      <c r="S724" s="157">
        <f>'2023-24 Salary &amp; Benefits'!I$6</f>
        <v>0.17330000000000001</v>
      </c>
      <c r="T724" s="9">
        <f t="shared" si="140"/>
        <v>0</v>
      </c>
      <c r="U724" s="9">
        <f t="shared" si="141"/>
        <v>0</v>
      </c>
      <c r="V724" s="9">
        <f t="shared" si="142"/>
        <v>0</v>
      </c>
      <c r="W724" s="9">
        <f t="shared" si="135"/>
        <v>0</v>
      </c>
      <c r="X724" s="22">
        <f t="shared" si="134"/>
        <v>0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</row>
    <row r="725" spans="1:159" s="21" customFormat="1">
      <c r="A725" s="83" t="s">
        <v>2479</v>
      </c>
      <c r="B725" s="95" t="s">
        <v>1750</v>
      </c>
      <c r="C725" s="96">
        <v>4330</v>
      </c>
      <c r="D725" s="95" t="s">
        <v>1753</v>
      </c>
      <c r="E725" s="116" t="str">
        <f>VLOOKUP($C725,'2022-23 School Level AAFTE'!$C:$X,8,FALSE)</f>
        <v>No</v>
      </c>
      <c r="F725" s="103">
        <f>VLOOKUP($C725,'2022-23 School Level AAFTE'!$C:$I,7,FALSE)</f>
        <v>487.57</v>
      </c>
      <c r="G725" s="106">
        <f>IFERROR(IF(E725= "yes",VLOOKUP(C725,Summary!$B:$I,5,0),0),0)</f>
        <v>0</v>
      </c>
      <c r="H725" s="105">
        <f t="shared" si="133"/>
        <v>0</v>
      </c>
      <c r="I725" s="168">
        <f>VLOOKUP($A725,'2023-24 Salary &amp; Benefits'!$A:$I,3,FALSE)</f>
        <v>1.1200000000000001</v>
      </c>
      <c r="J725" s="168">
        <f>VLOOKUP($A725,'2023-24 Salary &amp; Benefits'!$A:$I,4,FALSE)</f>
        <v>1.1200000000000001</v>
      </c>
      <c r="K725" s="155">
        <f t="shared" si="136"/>
        <v>0</v>
      </c>
      <c r="L725" s="154">
        <f t="shared" si="137"/>
        <v>0</v>
      </c>
      <c r="M725" s="156">
        <f>'2023-24 Salary &amp; Benefits'!$E$6</f>
        <v>72728</v>
      </c>
      <c r="N725" s="156">
        <f>'2023-24 Salary &amp; Benefits'!$F$6</f>
        <v>75419</v>
      </c>
      <c r="O725" s="9">
        <f t="shared" si="138"/>
        <v>0</v>
      </c>
      <c r="P725" s="9">
        <f t="shared" si="139"/>
        <v>0</v>
      </c>
      <c r="Q725" s="9">
        <f>'2023-24 Salary &amp; Benefits'!G$6</f>
        <v>13464</v>
      </c>
      <c r="R725" s="157">
        <f>'2023-24 Salary &amp; Benefits'!H$6</f>
        <v>0.1797</v>
      </c>
      <c r="S725" s="157">
        <f>'2023-24 Salary &amp; Benefits'!I$6</f>
        <v>0.17330000000000001</v>
      </c>
      <c r="T725" s="9">
        <f t="shared" si="140"/>
        <v>0</v>
      </c>
      <c r="U725" s="9">
        <f t="shared" si="141"/>
        <v>0</v>
      </c>
      <c r="V725" s="9">
        <f t="shared" si="142"/>
        <v>0</v>
      </c>
      <c r="W725" s="9">
        <f t="shared" si="135"/>
        <v>0</v>
      </c>
      <c r="X725" s="22">
        <f t="shared" si="134"/>
        <v>0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</row>
    <row r="726" spans="1:159" s="21" customFormat="1">
      <c r="A726" s="83" t="s">
        <v>2410</v>
      </c>
      <c r="B726" s="95" t="s">
        <v>1203</v>
      </c>
      <c r="C726" s="96">
        <v>2145</v>
      </c>
      <c r="D726" s="95" t="s">
        <v>1204</v>
      </c>
      <c r="E726" s="116" t="str">
        <f>VLOOKUP($C726,'2022-23 School Level AAFTE'!$C:$X,8,FALSE)</f>
        <v>No</v>
      </c>
      <c r="F726" s="103">
        <f>VLOOKUP($C726,'2022-23 School Level AAFTE'!$C:$I,7,FALSE)</f>
        <v>240.29</v>
      </c>
      <c r="G726" s="106">
        <f>IFERROR(IF(E726= "yes",VLOOKUP(C726,Summary!$B:$I,5,0),0),0)</f>
        <v>0</v>
      </c>
      <c r="H726" s="105">
        <f t="shared" si="133"/>
        <v>0</v>
      </c>
      <c r="I726" s="168">
        <f>VLOOKUP($A726,'2023-24 Salary &amp; Benefits'!$A:$I,3,FALSE)</f>
        <v>1.06</v>
      </c>
      <c r="J726" s="168">
        <f>VLOOKUP($A726,'2023-24 Salary &amp; Benefits'!$A:$I,4,FALSE)</f>
        <v>1.06</v>
      </c>
      <c r="K726" s="155">
        <f t="shared" si="136"/>
        <v>0</v>
      </c>
      <c r="L726" s="154">
        <f t="shared" si="137"/>
        <v>0</v>
      </c>
      <c r="M726" s="156">
        <f>'2023-24 Salary &amp; Benefits'!$E$6</f>
        <v>72728</v>
      </c>
      <c r="N726" s="156">
        <f>'2023-24 Salary &amp; Benefits'!$F$6</f>
        <v>75419</v>
      </c>
      <c r="O726" s="9">
        <f t="shared" si="138"/>
        <v>0</v>
      </c>
      <c r="P726" s="9">
        <f t="shared" si="139"/>
        <v>0</v>
      </c>
      <c r="Q726" s="9">
        <f>'2023-24 Salary &amp; Benefits'!G$6</f>
        <v>13464</v>
      </c>
      <c r="R726" s="157">
        <f>'2023-24 Salary &amp; Benefits'!H$6</f>
        <v>0.1797</v>
      </c>
      <c r="S726" s="157">
        <f>'2023-24 Salary &amp; Benefits'!I$6</f>
        <v>0.17330000000000001</v>
      </c>
      <c r="T726" s="9">
        <f t="shared" si="140"/>
        <v>0</v>
      </c>
      <c r="U726" s="9">
        <f t="shared" si="141"/>
        <v>0</v>
      </c>
      <c r="V726" s="9">
        <f t="shared" si="142"/>
        <v>0</v>
      </c>
      <c r="W726" s="9">
        <f t="shared" si="135"/>
        <v>0</v>
      </c>
      <c r="X726" s="22">
        <f t="shared" si="134"/>
        <v>0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</row>
    <row r="727" spans="1:159" s="21" customFormat="1">
      <c r="A727" s="83" t="s">
        <v>2483</v>
      </c>
      <c r="B727" s="95" t="s">
        <v>1820</v>
      </c>
      <c r="C727" s="96">
        <v>2097</v>
      </c>
      <c r="D727" s="95" t="s">
        <v>1821</v>
      </c>
      <c r="E727" s="116" t="str">
        <f>VLOOKUP($C727,'2022-23 School Level AAFTE'!$C:$X,8,FALSE)</f>
        <v>No</v>
      </c>
      <c r="F727" s="103">
        <f>VLOOKUP($C727,'2022-23 School Level AAFTE'!$C:$I,7,FALSE)</f>
        <v>38.43</v>
      </c>
      <c r="G727" s="106">
        <f>IFERROR(IF(E727= "yes",VLOOKUP(C727,Summary!$B:$I,5,0),0),0)</f>
        <v>0</v>
      </c>
      <c r="H727" s="105">
        <f t="shared" si="133"/>
        <v>0</v>
      </c>
      <c r="I727" s="168">
        <f>VLOOKUP($A727,'2023-24 Salary &amp; Benefits'!$A:$I,3,FALSE)</f>
        <v>1</v>
      </c>
      <c r="J727" s="168">
        <f>VLOOKUP($A727,'2023-24 Salary &amp; Benefits'!$A:$I,4,FALSE)</f>
        <v>1</v>
      </c>
      <c r="K727" s="155">
        <f t="shared" si="136"/>
        <v>0</v>
      </c>
      <c r="L727" s="154">
        <f t="shared" si="137"/>
        <v>0</v>
      </c>
      <c r="M727" s="156">
        <f>'2023-24 Salary &amp; Benefits'!$E$6</f>
        <v>72728</v>
      </c>
      <c r="N727" s="156">
        <f>'2023-24 Salary &amp; Benefits'!$F$6</f>
        <v>75419</v>
      </c>
      <c r="O727" s="9">
        <f t="shared" si="138"/>
        <v>0</v>
      </c>
      <c r="P727" s="9">
        <f t="shared" si="139"/>
        <v>0</v>
      </c>
      <c r="Q727" s="9">
        <f>'2023-24 Salary &amp; Benefits'!G$6</f>
        <v>13464</v>
      </c>
      <c r="R727" s="157">
        <f>'2023-24 Salary &amp; Benefits'!H$6</f>
        <v>0.1797</v>
      </c>
      <c r="S727" s="157">
        <f>'2023-24 Salary &amp; Benefits'!I$6</f>
        <v>0.17330000000000001</v>
      </c>
      <c r="T727" s="9">
        <f t="shared" si="140"/>
        <v>0</v>
      </c>
      <c r="U727" s="9">
        <f t="shared" si="141"/>
        <v>0</v>
      </c>
      <c r="V727" s="9">
        <f t="shared" si="142"/>
        <v>0</v>
      </c>
      <c r="W727" s="9">
        <f t="shared" si="135"/>
        <v>0</v>
      </c>
      <c r="X727" s="22">
        <f t="shared" si="134"/>
        <v>0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</row>
    <row r="728" spans="1:159" s="21" customFormat="1">
      <c r="A728" s="83" t="s">
        <v>2281</v>
      </c>
      <c r="B728" s="95" t="s">
        <v>209</v>
      </c>
      <c r="C728" s="96">
        <v>2484</v>
      </c>
      <c r="D728" s="95" t="s">
        <v>210</v>
      </c>
      <c r="E728" s="116" t="str">
        <f>VLOOKUP($C728,'2022-23 School Level AAFTE'!$C:$X,8,FALSE)</f>
        <v>No</v>
      </c>
      <c r="F728" s="103">
        <f>VLOOKUP($C728,'2022-23 School Level AAFTE'!$C:$I,7,FALSE)</f>
        <v>173.36</v>
      </c>
      <c r="G728" s="106">
        <f>IFERROR(IF(E728= "yes",VLOOKUP(C728,Summary!$B:$I,5,0),0),0)</f>
        <v>0</v>
      </c>
      <c r="H728" s="105">
        <f t="shared" si="133"/>
        <v>0</v>
      </c>
      <c r="I728" s="168">
        <f>VLOOKUP($A728,'2023-24 Salary &amp; Benefits'!$A:$I,3,FALSE)</f>
        <v>1.06</v>
      </c>
      <c r="J728" s="168">
        <f>VLOOKUP($A728,'2023-24 Salary &amp; Benefits'!$A:$I,4,FALSE)</f>
        <v>1.06</v>
      </c>
      <c r="K728" s="155">
        <f t="shared" si="136"/>
        <v>0</v>
      </c>
      <c r="L728" s="154">
        <f t="shared" si="137"/>
        <v>0</v>
      </c>
      <c r="M728" s="156">
        <f>'2023-24 Salary &amp; Benefits'!$E$6</f>
        <v>72728</v>
      </c>
      <c r="N728" s="156">
        <f>'2023-24 Salary &amp; Benefits'!$F$6</f>
        <v>75419</v>
      </c>
      <c r="O728" s="9">
        <f t="shared" si="138"/>
        <v>0</v>
      </c>
      <c r="P728" s="9">
        <f t="shared" si="139"/>
        <v>0</v>
      </c>
      <c r="Q728" s="9">
        <f>'2023-24 Salary &amp; Benefits'!G$6</f>
        <v>13464</v>
      </c>
      <c r="R728" s="157">
        <f>'2023-24 Salary &amp; Benefits'!H$6</f>
        <v>0.1797</v>
      </c>
      <c r="S728" s="157">
        <f>'2023-24 Salary &amp; Benefits'!I$6</f>
        <v>0.17330000000000001</v>
      </c>
      <c r="T728" s="9">
        <f t="shared" si="140"/>
        <v>0</v>
      </c>
      <c r="U728" s="9">
        <f t="shared" si="141"/>
        <v>0</v>
      </c>
      <c r="V728" s="9">
        <f t="shared" si="142"/>
        <v>0</v>
      </c>
      <c r="W728" s="9">
        <f t="shared" si="135"/>
        <v>0</v>
      </c>
      <c r="X728" s="22">
        <f t="shared" si="134"/>
        <v>0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</row>
    <row r="729" spans="1:159" s="21" customFormat="1">
      <c r="A729" s="83" t="s">
        <v>2515</v>
      </c>
      <c r="B729" s="95" t="s">
        <v>2019</v>
      </c>
      <c r="C729" s="96">
        <v>2406</v>
      </c>
      <c r="D729" s="95" t="s">
        <v>2020</v>
      </c>
      <c r="E729" s="116" t="str">
        <f>VLOOKUP($C729,'2022-23 School Level AAFTE'!$C:$X,8,FALSE)</f>
        <v>No</v>
      </c>
      <c r="F729" s="103">
        <f>VLOOKUP($C729,'2022-23 School Level AAFTE'!$C:$I,7,FALSE)</f>
        <v>580.03</v>
      </c>
      <c r="G729" s="106">
        <f>IFERROR(IF(E729= "yes",VLOOKUP(C729,Summary!$B:$I,5,0),0),0)</f>
        <v>0</v>
      </c>
      <c r="H729" s="105">
        <f t="shared" si="133"/>
        <v>0</v>
      </c>
      <c r="I729" s="168">
        <f>VLOOKUP($A729,'2023-24 Salary &amp; Benefits'!$A:$I,3,FALSE)</f>
        <v>1</v>
      </c>
      <c r="J729" s="168">
        <f>VLOOKUP($A729,'2023-24 Salary &amp; Benefits'!$A:$I,4,FALSE)</f>
        <v>1</v>
      </c>
      <c r="K729" s="155">
        <f t="shared" si="136"/>
        <v>0</v>
      </c>
      <c r="L729" s="154">
        <f t="shared" si="137"/>
        <v>0</v>
      </c>
      <c r="M729" s="156">
        <f>'2023-24 Salary &amp; Benefits'!$E$6</f>
        <v>72728</v>
      </c>
      <c r="N729" s="156">
        <f>'2023-24 Salary &amp; Benefits'!$F$6</f>
        <v>75419</v>
      </c>
      <c r="O729" s="9">
        <f t="shared" si="138"/>
        <v>0</v>
      </c>
      <c r="P729" s="9">
        <f t="shared" si="139"/>
        <v>0</v>
      </c>
      <c r="Q729" s="9">
        <f>'2023-24 Salary &amp; Benefits'!G$6</f>
        <v>13464</v>
      </c>
      <c r="R729" s="157">
        <f>'2023-24 Salary &amp; Benefits'!H$6</f>
        <v>0.1797</v>
      </c>
      <c r="S729" s="157">
        <f>'2023-24 Salary &amp; Benefits'!I$6</f>
        <v>0.17330000000000001</v>
      </c>
      <c r="T729" s="9">
        <f t="shared" si="140"/>
        <v>0</v>
      </c>
      <c r="U729" s="9">
        <f t="shared" si="141"/>
        <v>0</v>
      </c>
      <c r="V729" s="9">
        <f t="shared" si="142"/>
        <v>0</v>
      </c>
      <c r="W729" s="9">
        <f t="shared" si="135"/>
        <v>0</v>
      </c>
      <c r="X729" s="22">
        <f t="shared" si="134"/>
        <v>0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</row>
    <row r="730" spans="1:159" s="21" customFormat="1">
      <c r="A730" s="83" t="s">
        <v>2407</v>
      </c>
      <c r="B730" s="95" t="s">
        <v>1195</v>
      </c>
      <c r="C730" s="96">
        <v>2743</v>
      </c>
      <c r="D730" s="95" t="s">
        <v>1196</v>
      </c>
      <c r="E730" s="116" t="str">
        <f>VLOOKUP($C730,'2022-23 School Level AAFTE'!$C:$X,8,FALSE)</f>
        <v>Yes</v>
      </c>
      <c r="F730" s="103">
        <f>VLOOKUP($C730,'2022-23 School Level AAFTE'!$C:$I,7,FALSE)</f>
        <v>88.71</v>
      </c>
      <c r="G730" s="106">
        <f>IFERROR(IF(E730= "yes",VLOOKUP(C730,Summary!$B:$I,5,0),0),0)</f>
        <v>0</v>
      </c>
      <c r="H730" s="105">
        <f t="shared" si="133"/>
        <v>88.71</v>
      </c>
      <c r="I730" s="168">
        <f>VLOOKUP($A730,'2023-24 Salary &amp; Benefits'!$A:$I,3,FALSE)</f>
        <v>1</v>
      </c>
      <c r="J730" s="168">
        <f>VLOOKUP($A730,'2023-24 Salary &amp; Benefits'!$A:$I,4,FALSE)</f>
        <v>1.04</v>
      </c>
      <c r="K730" s="155">
        <f t="shared" si="136"/>
        <v>88.71</v>
      </c>
      <c r="L730" s="154">
        <f t="shared" si="137"/>
        <v>0.26</v>
      </c>
      <c r="M730" s="156">
        <f>'2023-24 Salary &amp; Benefits'!$E$6</f>
        <v>72728</v>
      </c>
      <c r="N730" s="156">
        <f>'2023-24 Salary &amp; Benefits'!$F$6</f>
        <v>75419</v>
      </c>
      <c r="O730" s="9">
        <f t="shared" si="138"/>
        <v>18909.28</v>
      </c>
      <c r="P730" s="9">
        <f t="shared" si="139"/>
        <v>1484.0200000000004</v>
      </c>
      <c r="Q730" s="9">
        <f>'2023-24 Salary &amp; Benefits'!G$6</f>
        <v>13464</v>
      </c>
      <c r="R730" s="157">
        <f>'2023-24 Salary &amp; Benefits'!H$6</f>
        <v>0.1797</v>
      </c>
      <c r="S730" s="157">
        <f>'2023-24 Salary &amp; Benefits'!I$6</f>
        <v>0.17330000000000001</v>
      </c>
      <c r="T730" s="9">
        <f t="shared" si="140"/>
        <v>7155.82</v>
      </c>
      <c r="U730" s="9">
        <f t="shared" si="141"/>
        <v>339.89</v>
      </c>
      <c r="V730" s="9">
        <f t="shared" si="142"/>
        <v>58.9</v>
      </c>
      <c r="W730" s="9">
        <f t="shared" si="135"/>
        <v>398.78999999999996</v>
      </c>
      <c r="X730" s="22">
        <f t="shared" si="134"/>
        <v>27947.91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</row>
    <row r="731" spans="1:159" s="21" customFormat="1">
      <c r="A731" s="83" t="s">
        <v>2407</v>
      </c>
      <c r="B731" s="95" t="s">
        <v>1195</v>
      </c>
      <c r="C731" s="96">
        <v>3113</v>
      </c>
      <c r="D731" s="95" t="s">
        <v>1197</v>
      </c>
      <c r="E731" s="116" t="str">
        <f>VLOOKUP($C731,'2022-23 School Level AAFTE'!$C:$X,8,FALSE)</f>
        <v>Yes</v>
      </c>
      <c r="F731" s="103">
        <f>VLOOKUP($C731,'2022-23 School Level AAFTE'!$C:$I,7,FALSE)</f>
        <v>43.43</v>
      </c>
      <c r="G731" s="106">
        <f>IFERROR(IF(E731= "yes",VLOOKUP(C731,Summary!$B:$I,5,0),0),0)</f>
        <v>0</v>
      </c>
      <c r="H731" s="105">
        <f t="shared" si="133"/>
        <v>43.43</v>
      </c>
      <c r="I731" s="168">
        <f>VLOOKUP($A731,'2023-24 Salary &amp; Benefits'!$A:$I,3,FALSE)</f>
        <v>1</v>
      </c>
      <c r="J731" s="168">
        <f>VLOOKUP($A731,'2023-24 Salary &amp; Benefits'!$A:$I,4,FALSE)</f>
        <v>1.04</v>
      </c>
      <c r="K731" s="155">
        <f t="shared" si="136"/>
        <v>43.43</v>
      </c>
      <c r="L731" s="154">
        <f t="shared" si="137"/>
        <v>0.127</v>
      </c>
      <c r="M731" s="156">
        <f>'2023-24 Salary &amp; Benefits'!$E$6</f>
        <v>72728</v>
      </c>
      <c r="N731" s="156">
        <f>'2023-24 Salary &amp; Benefits'!$F$6</f>
        <v>75419</v>
      </c>
      <c r="O731" s="9">
        <f t="shared" si="138"/>
        <v>9236.4599999999991</v>
      </c>
      <c r="P731" s="9">
        <f t="shared" si="139"/>
        <v>724.88000000000102</v>
      </c>
      <c r="Q731" s="9">
        <f>'2023-24 Salary &amp; Benefits'!G$6</f>
        <v>13464</v>
      </c>
      <c r="R731" s="157">
        <f>'2023-24 Salary &amp; Benefits'!H$6</f>
        <v>0.1797</v>
      </c>
      <c r="S731" s="157">
        <f>'2023-24 Salary &amp; Benefits'!I$6</f>
        <v>0.17330000000000001</v>
      </c>
      <c r="T731" s="9">
        <f t="shared" si="140"/>
        <v>3495.34</v>
      </c>
      <c r="U731" s="9">
        <f t="shared" si="141"/>
        <v>166.02</v>
      </c>
      <c r="V731" s="9">
        <f t="shared" si="142"/>
        <v>28.77</v>
      </c>
      <c r="W731" s="9">
        <f t="shared" si="135"/>
        <v>194.79000000000002</v>
      </c>
      <c r="X731" s="22">
        <f t="shared" si="134"/>
        <v>13651.470000000001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</row>
    <row r="732" spans="1:159" s="21" customFormat="1">
      <c r="A732" s="83" t="s">
        <v>2557</v>
      </c>
      <c r="B732" s="95" t="s">
        <v>2222</v>
      </c>
      <c r="C732" s="96">
        <v>4559</v>
      </c>
      <c r="D732" s="86" t="s">
        <v>2226</v>
      </c>
      <c r="E732" s="116" t="str">
        <f>VLOOKUP($C732,'2022-23 School Level AAFTE'!$C:$X,8,FALSE)</f>
        <v>Yes</v>
      </c>
      <c r="F732" s="103">
        <f>VLOOKUP($C732,'2022-23 School Level AAFTE'!$C:$I,7,FALSE)</f>
        <v>333.06</v>
      </c>
      <c r="G732" s="106">
        <f>IFERROR(IF(E732= "yes",VLOOKUP(C732,Summary!$B:$I,5,0),0),0)</f>
        <v>0</v>
      </c>
      <c r="H732" s="105">
        <f t="shared" si="133"/>
        <v>333.06</v>
      </c>
      <c r="I732" s="168">
        <f>VLOOKUP($A732,'2023-24 Salary &amp; Benefits'!$A:$I,3,FALSE)</f>
        <v>1</v>
      </c>
      <c r="J732" s="168">
        <f>VLOOKUP($A732,'2023-24 Salary &amp; Benefits'!$A:$I,4,FALSE)</f>
        <v>1</v>
      </c>
      <c r="K732" s="155">
        <f t="shared" si="136"/>
        <v>333.06</v>
      </c>
      <c r="L732" s="154">
        <f t="shared" si="137"/>
        <v>0.97699999999999998</v>
      </c>
      <c r="M732" s="156">
        <f>'2023-24 Salary &amp; Benefits'!$E$6</f>
        <v>72728</v>
      </c>
      <c r="N732" s="156">
        <f>'2023-24 Salary &amp; Benefits'!$F$6</f>
        <v>75419</v>
      </c>
      <c r="O732" s="9">
        <f t="shared" si="138"/>
        <v>71055.259999999995</v>
      </c>
      <c r="P732" s="9">
        <f t="shared" si="139"/>
        <v>2629.1000000000058</v>
      </c>
      <c r="Q732" s="9">
        <f>'2023-24 Salary &amp; Benefits'!G$6</f>
        <v>13464</v>
      </c>
      <c r="R732" s="157">
        <f>'2023-24 Salary &amp; Benefits'!H$6</f>
        <v>0.1797</v>
      </c>
      <c r="S732" s="157">
        <f>'2023-24 Salary &amp; Benefits'!I$6</f>
        <v>0.17330000000000001</v>
      </c>
      <c r="T732" s="9">
        <f t="shared" si="140"/>
        <v>26378.58</v>
      </c>
      <c r="U732" s="9">
        <f t="shared" si="141"/>
        <v>1228.07</v>
      </c>
      <c r="V732" s="9">
        <f t="shared" si="142"/>
        <v>212.82</v>
      </c>
      <c r="W732" s="9">
        <f t="shared" si="135"/>
        <v>1440.8899999999999</v>
      </c>
      <c r="X732" s="22">
        <f t="shared" si="134"/>
        <v>101503.83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</row>
    <row r="733" spans="1:159" s="21" customFormat="1">
      <c r="A733" s="83" t="s">
        <v>2557</v>
      </c>
      <c r="B733" s="95" t="s">
        <v>2222</v>
      </c>
      <c r="C733" s="96">
        <v>2718</v>
      </c>
      <c r="D733" s="95" t="s">
        <v>2223</v>
      </c>
      <c r="E733" s="116" t="str">
        <f>VLOOKUP($C733,'2022-23 School Level AAFTE'!$C:$X,8,FALSE)</f>
        <v>Yes</v>
      </c>
      <c r="F733" s="103">
        <f>VLOOKUP($C733,'2022-23 School Level AAFTE'!$C:$I,7,FALSE)</f>
        <v>191.51</v>
      </c>
      <c r="G733" s="106">
        <f>IFERROR(IF(E733= "yes",VLOOKUP(C733,Summary!$B:$I,5,0),0),0)</f>
        <v>0</v>
      </c>
      <c r="H733" s="105">
        <f t="shared" si="133"/>
        <v>191.51</v>
      </c>
      <c r="I733" s="168">
        <f>VLOOKUP($A733,'2023-24 Salary &amp; Benefits'!$A:$I,3,FALSE)</f>
        <v>1</v>
      </c>
      <c r="J733" s="168">
        <f>VLOOKUP($A733,'2023-24 Salary &amp; Benefits'!$A:$I,4,FALSE)</f>
        <v>1</v>
      </c>
      <c r="K733" s="155">
        <f t="shared" si="136"/>
        <v>191.51</v>
      </c>
      <c r="L733" s="154">
        <f t="shared" si="137"/>
        <v>0.56200000000000006</v>
      </c>
      <c r="M733" s="156">
        <f>'2023-24 Salary &amp; Benefits'!$E$6</f>
        <v>72728</v>
      </c>
      <c r="N733" s="156">
        <f>'2023-24 Salary &amp; Benefits'!$F$6</f>
        <v>75419</v>
      </c>
      <c r="O733" s="9">
        <f t="shared" si="138"/>
        <v>40873.14</v>
      </c>
      <c r="P733" s="9">
        <f t="shared" si="139"/>
        <v>1512.3400000000038</v>
      </c>
      <c r="Q733" s="9">
        <f>'2023-24 Salary &amp; Benefits'!G$6</f>
        <v>13464</v>
      </c>
      <c r="R733" s="157">
        <f>'2023-24 Salary &amp; Benefits'!H$6</f>
        <v>0.1797</v>
      </c>
      <c r="S733" s="157">
        <f>'2023-24 Salary &amp; Benefits'!I$6</f>
        <v>0.17330000000000001</v>
      </c>
      <c r="T733" s="9">
        <f t="shared" si="140"/>
        <v>15173.76</v>
      </c>
      <c r="U733" s="9">
        <f t="shared" si="141"/>
        <v>706.42</v>
      </c>
      <c r="V733" s="9">
        <f t="shared" si="142"/>
        <v>122.42</v>
      </c>
      <c r="W733" s="9">
        <f t="shared" si="135"/>
        <v>828.83999999999992</v>
      </c>
      <c r="X733" s="22">
        <f t="shared" si="134"/>
        <v>58388.08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</row>
    <row r="734" spans="1:159" s="21" customFormat="1">
      <c r="A734" s="83" t="s">
        <v>2557</v>
      </c>
      <c r="B734" s="95" t="s">
        <v>2222</v>
      </c>
      <c r="C734" s="94">
        <v>3072</v>
      </c>
      <c r="D734" s="84" t="s">
        <v>2224</v>
      </c>
      <c r="E734" s="116" t="str">
        <f>VLOOKUP($C734,'2022-23 School Level AAFTE'!$C:$X,8,FALSE)</f>
        <v>Yes</v>
      </c>
      <c r="F734" s="103">
        <f>VLOOKUP($C734,'2022-23 School Level AAFTE'!$C:$I,7,FALSE)</f>
        <v>298.70999999999998</v>
      </c>
      <c r="G734" s="106">
        <f>IFERROR(IF(E734= "yes",VLOOKUP(C734,Summary!$B:$I,5,0),0),0)</f>
        <v>0</v>
      </c>
      <c r="H734" s="105">
        <f t="shared" si="133"/>
        <v>298.70999999999998</v>
      </c>
      <c r="I734" s="168">
        <f>VLOOKUP($A734,'2023-24 Salary &amp; Benefits'!$A:$I,3,FALSE)</f>
        <v>1</v>
      </c>
      <c r="J734" s="168">
        <f>VLOOKUP($A734,'2023-24 Salary &amp; Benefits'!$A:$I,4,FALSE)</f>
        <v>1</v>
      </c>
      <c r="K734" s="155">
        <f t="shared" si="136"/>
        <v>298.70999999999998</v>
      </c>
      <c r="L734" s="154">
        <f t="shared" si="137"/>
        <v>0.876</v>
      </c>
      <c r="M734" s="156">
        <f>'2023-24 Salary &amp; Benefits'!$E$6</f>
        <v>72728</v>
      </c>
      <c r="N734" s="156">
        <f>'2023-24 Salary &amp; Benefits'!$F$6</f>
        <v>75419</v>
      </c>
      <c r="O734" s="9">
        <f t="shared" si="138"/>
        <v>63709.73</v>
      </c>
      <c r="P734" s="9">
        <f t="shared" si="139"/>
        <v>2357.3099999999904</v>
      </c>
      <c r="Q734" s="9">
        <f>'2023-24 Salary &amp; Benefits'!G$6</f>
        <v>13464</v>
      </c>
      <c r="R734" s="157">
        <f>'2023-24 Salary &amp; Benefits'!H$6</f>
        <v>0.1797</v>
      </c>
      <c r="S734" s="157">
        <f>'2023-24 Salary &amp; Benefits'!I$6</f>
        <v>0.17330000000000001</v>
      </c>
      <c r="T734" s="9">
        <f t="shared" si="140"/>
        <v>23651.62</v>
      </c>
      <c r="U734" s="9">
        <f t="shared" si="141"/>
        <v>1101.1199999999999</v>
      </c>
      <c r="V734" s="9">
        <f t="shared" si="142"/>
        <v>190.82</v>
      </c>
      <c r="W734" s="9">
        <f t="shared" si="135"/>
        <v>1291.9399999999998</v>
      </c>
      <c r="X734" s="22">
        <f t="shared" si="134"/>
        <v>91010.6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</row>
    <row r="735" spans="1:159" s="21" customFormat="1">
      <c r="A735" s="83" t="s">
        <v>2557</v>
      </c>
      <c r="B735" s="95" t="s">
        <v>2222</v>
      </c>
      <c r="C735" s="96">
        <v>3073</v>
      </c>
      <c r="D735" s="95" t="s">
        <v>2225</v>
      </c>
      <c r="E735" s="116" t="str">
        <f>VLOOKUP($C735,'2022-23 School Level AAFTE'!$C:$X,8,FALSE)</f>
        <v>Yes</v>
      </c>
      <c r="F735" s="103">
        <f>VLOOKUP($C735,'2022-23 School Level AAFTE'!$C:$I,7,FALSE)</f>
        <v>239.86</v>
      </c>
      <c r="G735" s="106">
        <f>IFERROR(IF(E735= "yes",VLOOKUP(C735,Summary!$B:$I,5,0),0),0)</f>
        <v>0</v>
      </c>
      <c r="H735" s="104">
        <f t="shared" si="133"/>
        <v>239.86</v>
      </c>
      <c r="I735" s="168">
        <f>VLOOKUP($A735,'2023-24 Salary &amp; Benefits'!$A:$I,3,FALSE)</f>
        <v>1</v>
      </c>
      <c r="J735" s="168">
        <f>VLOOKUP($A735,'2023-24 Salary &amp; Benefits'!$A:$I,4,FALSE)</f>
        <v>1</v>
      </c>
      <c r="K735" s="155">
        <f t="shared" si="136"/>
        <v>239.86</v>
      </c>
      <c r="L735" s="154">
        <f t="shared" si="137"/>
        <v>0.70399999999999996</v>
      </c>
      <c r="M735" s="156">
        <f>'2023-24 Salary &amp; Benefits'!$E$6</f>
        <v>72728</v>
      </c>
      <c r="N735" s="156">
        <f>'2023-24 Salary &amp; Benefits'!$F$6</f>
        <v>75419</v>
      </c>
      <c r="O735" s="9">
        <f t="shared" si="138"/>
        <v>51200.51</v>
      </c>
      <c r="P735" s="9">
        <f t="shared" si="139"/>
        <v>1894.4700000000012</v>
      </c>
      <c r="Q735" s="9">
        <f>'2023-24 Salary &amp; Benefits'!G$6</f>
        <v>13464</v>
      </c>
      <c r="R735" s="157">
        <f>'2023-24 Salary &amp; Benefits'!H$6</f>
        <v>0.1797</v>
      </c>
      <c r="S735" s="157">
        <f>'2023-24 Salary &amp; Benefits'!I$6</f>
        <v>0.17330000000000001</v>
      </c>
      <c r="T735" s="9">
        <f t="shared" si="140"/>
        <v>19007.7</v>
      </c>
      <c r="U735" s="9">
        <f t="shared" si="141"/>
        <v>884.92</v>
      </c>
      <c r="V735" s="9">
        <f t="shared" si="142"/>
        <v>153.36000000000001</v>
      </c>
      <c r="W735" s="9">
        <f t="shared" si="135"/>
        <v>1038.28</v>
      </c>
      <c r="X735" s="22">
        <f t="shared" si="134"/>
        <v>73140.960000000006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</row>
    <row r="736" spans="1:159" s="21" customFormat="1">
      <c r="A736" s="83" t="s">
        <v>2347</v>
      </c>
      <c r="B736" s="95" t="s">
        <v>700</v>
      </c>
      <c r="C736" s="96">
        <v>2765</v>
      </c>
      <c r="D736" s="95" t="s">
        <v>709</v>
      </c>
      <c r="E736" s="116" t="str">
        <f>VLOOKUP($C736,'2022-23 School Level AAFTE'!$C:$X,8,FALSE)</f>
        <v>Yes</v>
      </c>
      <c r="F736" s="103">
        <f>VLOOKUP($C736,'2022-23 School Level AAFTE'!$C:$I,7,FALSE)</f>
        <v>385.89</v>
      </c>
      <c r="G736" s="106">
        <f>IFERROR(IF(E736= "yes",VLOOKUP(C736,Summary!$B:$I,5,0),0),0)</f>
        <v>0</v>
      </c>
      <c r="H736" s="104">
        <f t="shared" si="133"/>
        <v>385.89</v>
      </c>
      <c r="I736" s="168">
        <f>VLOOKUP($A736,'2023-24 Salary &amp; Benefits'!$A:$I,3,FALSE)</f>
        <v>1.18</v>
      </c>
      <c r="J736" s="168">
        <f>VLOOKUP($A736,'2023-24 Salary &amp; Benefits'!$A:$I,4,FALSE)</f>
        <v>1.18</v>
      </c>
      <c r="K736" s="155">
        <f t="shared" si="136"/>
        <v>385.89</v>
      </c>
      <c r="L736" s="154">
        <f t="shared" si="137"/>
        <v>1.1319999999999999</v>
      </c>
      <c r="M736" s="156">
        <f>'2023-24 Salary &amp; Benefits'!$E$6</f>
        <v>72728</v>
      </c>
      <c r="N736" s="156">
        <f>'2023-24 Salary &amp; Benefits'!$F$6</f>
        <v>75419</v>
      </c>
      <c r="O736" s="9">
        <f t="shared" si="138"/>
        <v>97147.15</v>
      </c>
      <c r="P736" s="9">
        <f t="shared" si="139"/>
        <v>3594.5299999999988</v>
      </c>
      <c r="Q736" s="9">
        <f>'2023-24 Salary &amp; Benefits'!G$6</f>
        <v>13464</v>
      </c>
      <c r="R736" s="157">
        <f>'2023-24 Salary &amp; Benefits'!H$6</f>
        <v>0.1797</v>
      </c>
      <c r="S736" s="157">
        <f>'2023-24 Salary &amp; Benefits'!I$6</f>
        <v>0.17330000000000001</v>
      </c>
      <c r="T736" s="9">
        <f t="shared" si="140"/>
        <v>33321.519999999997</v>
      </c>
      <c r="U736" s="9">
        <f t="shared" si="141"/>
        <v>1679.03</v>
      </c>
      <c r="V736" s="9">
        <f t="shared" si="142"/>
        <v>290.98</v>
      </c>
      <c r="W736" s="9">
        <f t="shared" si="135"/>
        <v>1970.01</v>
      </c>
      <c r="X736" s="22">
        <f t="shared" si="134"/>
        <v>136033.21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</row>
    <row r="737" spans="1:159" s="21" customFormat="1">
      <c r="A737" s="83" t="s">
        <v>2347</v>
      </c>
      <c r="B737" s="95" t="s">
        <v>700</v>
      </c>
      <c r="C737" s="96">
        <v>5028</v>
      </c>
      <c r="D737" s="95" t="s">
        <v>724</v>
      </c>
      <c r="E737" s="116" t="str">
        <f>VLOOKUP($C737,'2022-23 School Level AAFTE'!$C:$X,8,FALSE)</f>
        <v>Yes</v>
      </c>
      <c r="F737" s="103">
        <f>VLOOKUP($C737,'2022-23 School Level AAFTE'!$C:$I,7,FALSE)</f>
        <v>237.19000000000003</v>
      </c>
      <c r="G737" s="106">
        <f>IFERROR(IF(E737= "yes",VLOOKUP(C737,Summary!$B:$I,5,0),0),0)</f>
        <v>0</v>
      </c>
      <c r="H737" s="105">
        <f t="shared" si="133"/>
        <v>237.19000000000003</v>
      </c>
      <c r="I737" s="168">
        <f>VLOOKUP($A737,'2023-24 Salary &amp; Benefits'!$A:$I,3,FALSE)</f>
        <v>1.18</v>
      </c>
      <c r="J737" s="168">
        <f>VLOOKUP($A737,'2023-24 Salary &amp; Benefits'!$A:$I,4,FALSE)</f>
        <v>1.18</v>
      </c>
      <c r="K737" s="155">
        <f t="shared" si="136"/>
        <v>237.19000000000003</v>
      </c>
      <c r="L737" s="154">
        <f t="shared" si="137"/>
        <v>0.69599999999999995</v>
      </c>
      <c r="M737" s="156">
        <f>'2023-24 Salary &amp; Benefits'!$E$6</f>
        <v>72728</v>
      </c>
      <c r="N737" s="156">
        <f>'2023-24 Salary &amp; Benefits'!$F$6</f>
        <v>75419</v>
      </c>
      <c r="O737" s="9">
        <f t="shared" si="138"/>
        <v>59730.05</v>
      </c>
      <c r="P737" s="9">
        <f t="shared" si="139"/>
        <v>2210.0699999999997</v>
      </c>
      <c r="Q737" s="9">
        <f>'2023-24 Salary &amp; Benefits'!G$6</f>
        <v>13464</v>
      </c>
      <c r="R737" s="157">
        <f>'2023-24 Salary &amp; Benefits'!H$6</f>
        <v>0.1797</v>
      </c>
      <c r="S737" s="157">
        <f>'2023-24 Salary &amp; Benefits'!I$6</f>
        <v>0.17330000000000001</v>
      </c>
      <c r="T737" s="9">
        <f t="shared" si="140"/>
        <v>20487.439999999999</v>
      </c>
      <c r="U737" s="9">
        <f t="shared" si="141"/>
        <v>1032.3399999999999</v>
      </c>
      <c r="V737" s="9">
        <f t="shared" si="142"/>
        <v>178.9</v>
      </c>
      <c r="W737" s="9">
        <f t="shared" si="135"/>
        <v>1211.24</v>
      </c>
      <c r="X737" s="22">
        <f t="shared" si="134"/>
        <v>83638.8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</row>
    <row r="738" spans="1:159" s="21" customFormat="1">
      <c r="A738" s="83" t="s">
        <v>2347</v>
      </c>
      <c r="B738" s="95" t="s">
        <v>700</v>
      </c>
      <c r="C738" s="96">
        <v>2982</v>
      </c>
      <c r="D738" s="95" t="s">
        <v>714</v>
      </c>
      <c r="E738" s="116" t="str">
        <f>VLOOKUP($C738,'2022-23 School Level AAFTE'!$C:$X,8,FALSE)</f>
        <v>Yes</v>
      </c>
      <c r="F738" s="103">
        <f>VLOOKUP($C738,'2022-23 School Level AAFTE'!$C:$I,7,FALSE)</f>
        <v>499.86</v>
      </c>
      <c r="G738" s="106">
        <f>IFERROR(IF(E738= "yes",VLOOKUP(C738,Summary!$B:$I,5,0),0),0)</f>
        <v>0</v>
      </c>
      <c r="H738" s="104">
        <f t="shared" si="133"/>
        <v>499.86</v>
      </c>
      <c r="I738" s="168">
        <f>VLOOKUP($A738,'2023-24 Salary &amp; Benefits'!$A:$I,3,FALSE)</f>
        <v>1.18</v>
      </c>
      <c r="J738" s="168">
        <f>VLOOKUP($A738,'2023-24 Salary &amp; Benefits'!$A:$I,4,FALSE)</f>
        <v>1.18</v>
      </c>
      <c r="K738" s="155">
        <f t="shared" si="136"/>
        <v>499.86</v>
      </c>
      <c r="L738" s="154">
        <f t="shared" si="137"/>
        <v>1.466</v>
      </c>
      <c r="M738" s="156">
        <f>'2023-24 Salary &amp; Benefits'!$E$6</f>
        <v>72728</v>
      </c>
      <c r="N738" s="156">
        <f>'2023-24 Salary &amp; Benefits'!$F$6</f>
        <v>75419</v>
      </c>
      <c r="O738" s="9">
        <f t="shared" si="138"/>
        <v>125810.71</v>
      </c>
      <c r="P738" s="9">
        <f t="shared" si="139"/>
        <v>4655.1100000000006</v>
      </c>
      <c r="Q738" s="9">
        <f>'2023-24 Salary &amp; Benefits'!G$6</f>
        <v>13464</v>
      </c>
      <c r="R738" s="157">
        <f>'2023-24 Salary &amp; Benefits'!H$6</f>
        <v>0.1797</v>
      </c>
      <c r="S738" s="157">
        <f>'2023-24 Salary &amp; Benefits'!I$6</f>
        <v>0.17330000000000001</v>
      </c>
      <c r="T738" s="9">
        <f t="shared" si="140"/>
        <v>43153.14</v>
      </c>
      <c r="U738" s="9">
        <f t="shared" si="141"/>
        <v>2174.4299999999998</v>
      </c>
      <c r="V738" s="9">
        <f t="shared" si="142"/>
        <v>376.83</v>
      </c>
      <c r="W738" s="9">
        <f t="shared" si="135"/>
        <v>2551.2599999999998</v>
      </c>
      <c r="X738" s="22">
        <f t="shared" si="134"/>
        <v>176170.22000000003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</row>
    <row r="739" spans="1:159" s="21" customFormat="1">
      <c r="A739" s="83" t="s">
        <v>2347</v>
      </c>
      <c r="B739" s="95" t="s">
        <v>700</v>
      </c>
      <c r="C739" s="96">
        <v>3163</v>
      </c>
      <c r="D739" s="95" t="s">
        <v>229</v>
      </c>
      <c r="E739" s="116" t="str">
        <f>VLOOKUP($C739,'2022-23 School Level AAFTE'!$C:$X,8,FALSE)</f>
        <v>Yes</v>
      </c>
      <c r="F739" s="103">
        <f>VLOOKUP($C739,'2022-23 School Level AAFTE'!$C:$I,7,FALSE)</f>
        <v>672.02</v>
      </c>
      <c r="G739" s="106">
        <f>IFERROR(IF(E739= "yes",VLOOKUP(C739,Summary!$B:$I,5,0),0),0)</f>
        <v>0</v>
      </c>
      <c r="H739" s="104">
        <f t="shared" si="133"/>
        <v>672.02</v>
      </c>
      <c r="I739" s="168">
        <f>VLOOKUP($A739,'2023-24 Salary &amp; Benefits'!$A:$I,3,FALSE)</f>
        <v>1.18</v>
      </c>
      <c r="J739" s="168">
        <f>VLOOKUP($A739,'2023-24 Salary &amp; Benefits'!$A:$I,4,FALSE)</f>
        <v>1.18</v>
      </c>
      <c r="K739" s="155">
        <f t="shared" si="136"/>
        <v>672.02</v>
      </c>
      <c r="L739" s="154">
        <f t="shared" si="137"/>
        <v>1.9710000000000001</v>
      </c>
      <c r="M739" s="156">
        <f>'2023-24 Salary &amp; Benefits'!$E$6</f>
        <v>72728</v>
      </c>
      <c r="N739" s="156">
        <f>'2023-24 Salary &amp; Benefits'!$F$6</f>
        <v>75419</v>
      </c>
      <c r="O739" s="9">
        <f t="shared" si="138"/>
        <v>169149.33</v>
      </c>
      <c r="P739" s="9">
        <f t="shared" si="139"/>
        <v>6258.6700000000128</v>
      </c>
      <c r="Q739" s="9">
        <f>'2023-24 Salary &amp; Benefits'!G$6</f>
        <v>13464</v>
      </c>
      <c r="R739" s="157">
        <f>'2023-24 Salary &amp; Benefits'!H$6</f>
        <v>0.1797</v>
      </c>
      <c r="S739" s="157">
        <f>'2023-24 Salary &amp; Benefits'!I$6</f>
        <v>0.17330000000000001</v>
      </c>
      <c r="T739" s="9">
        <f t="shared" si="140"/>
        <v>58018.31</v>
      </c>
      <c r="U739" s="9">
        <f t="shared" si="141"/>
        <v>2923.47</v>
      </c>
      <c r="V739" s="9">
        <f t="shared" si="142"/>
        <v>506.64</v>
      </c>
      <c r="W739" s="9">
        <f t="shared" si="135"/>
        <v>3430.1099999999997</v>
      </c>
      <c r="X739" s="22">
        <f t="shared" si="134"/>
        <v>236856.41999999998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</row>
    <row r="740" spans="1:159" s="21" customFormat="1">
      <c r="A740" s="83" t="s">
        <v>2347</v>
      </c>
      <c r="B740" s="95" t="s">
        <v>700</v>
      </c>
      <c r="C740" s="96">
        <v>2926</v>
      </c>
      <c r="D740" s="95" t="s">
        <v>712</v>
      </c>
      <c r="E740" s="116" t="str">
        <f>VLOOKUP($C740,'2022-23 School Level AAFTE'!$C:$X,8,FALSE)</f>
        <v>Yes</v>
      </c>
      <c r="F740" s="103">
        <f>VLOOKUP($C740,'2022-23 School Level AAFTE'!$C:$I,7,FALSE)</f>
        <v>415.43</v>
      </c>
      <c r="G740" s="106">
        <f>IFERROR(IF(E740= "yes",VLOOKUP(C740,Summary!$B:$I,5,0),0),0)</f>
        <v>0</v>
      </c>
      <c r="H740" s="105">
        <f t="shared" si="133"/>
        <v>415.43</v>
      </c>
      <c r="I740" s="168">
        <f>VLOOKUP($A740,'2023-24 Salary &amp; Benefits'!$A:$I,3,FALSE)</f>
        <v>1.18</v>
      </c>
      <c r="J740" s="168">
        <f>VLOOKUP($A740,'2023-24 Salary &amp; Benefits'!$A:$I,4,FALSE)</f>
        <v>1.18</v>
      </c>
      <c r="K740" s="155">
        <f t="shared" si="136"/>
        <v>415.43</v>
      </c>
      <c r="L740" s="154">
        <f t="shared" si="137"/>
        <v>1.2190000000000001</v>
      </c>
      <c r="M740" s="156">
        <f>'2023-24 Salary &amp; Benefits'!$E$6</f>
        <v>72728</v>
      </c>
      <c r="N740" s="156">
        <f>'2023-24 Salary &amp; Benefits'!$F$6</f>
        <v>75419</v>
      </c>
      <c r="O740" s="9">
        <f t="shared" si="138"/>
        <v>104613.41</v>
      </c>
      <c r="P740" s="9">
        <f t="shared" si="139"/>
        <v>3870.7899999999936</v>
      </c>
      <c r="Q740" s="9">
        <f>'2023-24 Salary &amp; Benefits'!G$6</f>
        <v>13464</v>
      </c>
      <c r="R740" s="157">
        <f>'2023-24 Salary &amp; Benefits'!H$6</f>
        <v>0.1797</v>
      </c>
      <c r="S740" s="157">
        <f>'2023-24 Salary &amp; Benefits'!I$6</f>
        <v>0.17330000000000001</v>
      </c>
      <c r="T740" s="9">
        <f t="shared" si="140"/>
        <v>35882.449999999997</v>
      </c>
      <c r="U740" s="9">
        <f t="shared" si="141"/>
        <v>1808.07</v>
      </c>
      <c r="V740" s="9">
        <f t="shared" si="142"/>
        <v>313.33999999999997</v>
      </c>
      <c r="W740" s="9">
        <f t="shared" si="135"/>
        <v>2121.41</v>
      </c>
      <c r="X740" s="22">
        <f t="shared" si="134"/>
        <v>146488.05999999997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</row>
    <row r="741" spans="1:159" s="21" customFormat="1">
      <c r="A741" s="83" t="s">
        <v>2347</v>
      </c>
      <c r="B741" s="95" t="s">
        <v>700</v>
      </c>
      <c r="C741" s="96">
        <v>3098</v>
      </c>
      <c r="D741" s="95" t="s">
        <v>59</v>
      </c>
      <c r="E741" s="116" t="str">
        <f>VLOOKUP($C741,'2022-23 School Level AAFTE'!$C:$X,8,FALSE)</f>
        <v>Yes</v>
      </c>
      <c r="F741" s="103">
        <f>VLOOKUP($C741,'2022-23 School Level AAFTE'!$C:$I,7,FALSE)</f>
        <v>593</v>
      </c>
      <c r="G741" s="106">
        <f>IFERROR(IF(E741= "yes",VLOOKUP(C741,Summary!$B:$I,5,0),0),0)</f>
        <v>0</v>
      </c>
      <c r="H741" s="104">
        <f t="shared" si="133"/>
        <v>593</v>
      </c>
      <c r="I741" s="168">
        <f>VLOOKUP($A741,'2023-24 Salary &amp; Benefits'!$A:$I,3,FALSE)</f>
        <v>1.18</v>
      </c>
      <c r="J741" s="168">
        <f>VLOOKUP($A741,'2023-24 Salary &amp; Benefits'!$A:$I,4,FALSE)</f>
        <v>1.18</v>
      </c>
      <c r="K741" s="155">
        <f t="shared" si="136"/>
        <v>593</v>
      </c>
      <c r="L741" s="154">
        <f t="shared" si="137"/>
        <v>1.7390000000000001</v>
      </c>
      <c r="M741" s="156">
        <f>'2023-24 Salary &amp; Benefits'!$E$6</f>
        <v>72728</v>
      </c>
      <c r="N741" s="156">
        <f>'2023-24 Salary &amp; Benefits'!$F$6</f>
        <v>75419</v>
      </c>
      <c r="O741" s="9">
        <f t="shared" si="138"/>
        <v>149239.31</v>
      </c>
      <c r="P741" s="9">
        <f t="shared" si="139"/>
        <v>5521.9899999999907</v>
      </c>
      <c r="Q741" s="9">
        <f>'2023-24 Salary &amp; Benefits'!G$6</f>
        <v>13464</v>
      </c>
      <c r="R741" s="157">
        <f>'2023-24 Salary &amp; Benefits'!H$6</f>
        <v>0.1797</v>
      </c>
      <c r="S741" s="157">
        <f>'2023-24 Salary &amp; Benefits'!I$6</f>
        <v>0.17330000000000001</v>
      </c>
      <c r="T741" s="9">
        <f t="shared" si="140"/>
        <v>51189.16</v>
      </c>
      <c r="U741" s="9">
        <f t="shared" si="141"/>
        <v>2579.35</v>
      </c>
      <c r="V741" s="9">
        <f t="shared" si="142"/>
        <v>447</v>
      </c>
      <c r="W741" s="9">
        <f t="shared" si="135"/>
        <v>3026.35</v>
      </c>
      <c r="X741" s="22">
        <f t="shared" si="134"/>
        <v>208976.81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</row>
    <row r="742" spans="1:159" s="21" customFormat="1">
      <c r="A742" s="83" t="s">
        <v>2347</v>
      </c>
      <c r="B742" s="95" t="s">
        <v>700</v>
      </c>
      <c r="C742" s="96">
        <v>1539</v>
      </c>
      <c r="D742" s="95" t="s">
        <v>701</v>
      </c>
      <c r="E742" s="116" t="str">
        <f>VLOOKUP($C742,'2022-23 School Level AAFTE'!$C:$X,8,FALSE)</f>
        <v>No</v>
      </c>
      <c r="F742" s="103">
        <f>VLOOKUP($C742,'2022-23 School Level AAFTE'!$C:$I,7,FALSE)</f>
        <v>162.10000000000002</v>
      </c>
      <c r="G742" s="106">
        <f>IFERROR(IF(E742= "yes",VLOOKUP(C742,Summary!$B:$I,5,0),0),0)</f>
        <v>0</v>
      </c>
      <c r="H742" s="105">
        <f t="shared" si="133"/>
        <v>0</v>
      </c>
      <c r="I742" s="168">
        <f>VLOOKUP($A742,'2023-24 Salary &amp; Benefits'!$A:$I,3,FALSE)</f>
        <v>1.18</v>
      </c>
      <c r="J742" s="168">
        <f>VLOOKUP($A742,'2023-24 Salary &amp; Benefits'!$A:$I,4,FALSE)</f>
        <v>1.18</v>
      </c>
      <c r="K742" s="155">
        <f t="shared" si="136"/>
        <v>0</v>
      </c>
      <c r="L742" s="154">
        <f t="shared" si="137"/>
        <v>0</v>
      </c>
      <c r="M742" s="156">
        <f>'2023-24 Salary &amp; Benefits'!$E$6</f>
        <v>72728</v>
      </c>
      <c r="N742" s="156">
        <f>'2023-24 Salary &amp; Benefits'!$F$6</f>
        <v>75419</v>
      </c>
      <c r="O742" s="9">
        <f t="shared" si="138"/>
        <v>0</v>
      </c>
      <c r="P742" s="9">
        <f t="shared" si="139"/>
        <v>0</v>
      </c>
      <c r="Q742" s="9">
        <f>'2023-24 Salary &amp; Benefits'!G$6</f>
        <v>13464</v>
      </c>
      <c r="R742" s="157">
        <f>'2023-24 Salary &amp; Benefits'!H$6</f>
        <v>0.1797</v>
      </c>
      <c r="S742" s="157">
        <f>'2023-24 Salary &amp; Benefits'!I$6</f>
        <v>0.17330000000000001</v>
      </c>
      <c r="T742" s="9">
        <f t="shared" si="140"/>
        <v>0</v>
      </c>
      <c r="U742" s="9">
        <f t="shared" si="141"/>
        <v>0</v>
      </c>
      <c r="V742" s="9">
        <f t="shared" si="142"/>
        <v>0</v>
      </c>
      <c r="W742" s="9">
        <f t="shared" si="135"/>
        <v>0</v>
      </c>
      <c r="X742" s="22">
        <f t="shared" si="134"/>
        <v>0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</row>
    <row r="743" spans="1:159" s="21" customFormat="1">
      <c r="A743" s="83" t="s">
        <v>2347</v>
      </c>
      <c r="B743" s="95" t="s">
        <v>700</v>
      </c>
      <c r="C743" s="96">
        <v>2418</v>
      </c>
      <c r="D743" s="95" t="s">
        <v>705</v>
      </c>
      <c r="E743" s="116" t="str">
        <f>VLOOKUP($C743,'2022-23 School Level AAFTE'!$C:$X,8,FALSE)</f>
        <v>Yes</v>
      </c>
      <c r="F743" s="103">
        <f>VLOOKUP($C743,'2022-23 School Level AAFTE'!$C:$I,7,FALSE)</f>
        <v>492.29</v>
      </c>
      <c r="G743" s="106">
        <f>IFERROR(IF(E743= "yes",VLOOKUP(C743,Summary!$B:$I,5,0),0),0)</f>
        <v>0</v>
      </c>
      <c r="H743" s="104">
        <f t="shared" si="133"/>
        <v>492.29</v>
      </c>
      <c r="I743" s="168">
        <f>VLOOKUP($A743,'2023-24 Salary &amp; Benefits'!$A:$I,3,FALSE)</f>
        <v>1.18</v>
      </c>
      <c r="J743" s="168">
        <f>VLOOKUP($A743,'2023-24 Salary &amp; Benefits'!$A:$I,4,FALSE)</f>
        <v>1.18</v>
      </c>
      <c r="K743" s="155">
        <f t="shared" si="136"/>
        <v>492.29</v>
      </c>
      <c r="L743" s="154">
        <f t="shared" si="137"/>
        <v>1.444</v>
      </c>
      <c r="M743" s="156">
        <f>'2023-24 Salary &amp; Benefits'!$E$6</f>
        <v>72728</v>
      </c>
      <c r="N743" s="156">
        <f>'2023-24 Salary &amp; Benefits'!$F$6</f>
        <v>75419</v>
      </c>
      <c r="O743" s="9">
        <f t="shared" si="138"/>
        <v>123922.69</v>
      </c>
      <c r="P743" s="9">
        <f t="shared" si="139"/>
        <v>4585.25</v>
      </c>
      <c r="Q743" s="9">
        <f>'2023-24 Salary &amp; Benefits'!G$6</f>
        <v>13464</v>
      </c>
      <c r="R743" s="157">
        <f>'2023-24 Salary &amp; Benefits'!H$6</f>
        <v>0.1797</v>
      </c>
      <c r="S743" s="157">
        <f>'2023-24 Salary &amp; Benefits'!I$6</f>
        <v>0.17330000000000001</v>
      </c>
      <c r="T743" s="9">
        <f t="shared" si="140"/>
        <v>42505.55</v>
      </c>
      <c r="U743" s="9">
        <f t="shared" si="141"/>
        <v>2141.8000000000002</v>
      </c>
      <c r="V743" s="9">
        <f t="shared" si="142"/>
        <v>371.17</v>
      </c>
      <c r="W743" s="9">
        <f t="shared" si="135"/>
        <v>2512.9700000000003</v>
      </c>
      <c r="X743" s="22">
        <f t="shared" si="134"/>
        <v>173526.46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</row>
    <row r="744" spans="1:159" s="21" customFormat="1">
      <c r="A744" s="83" t="s">
        <v>2347</v>
      </c>
      <c r="B744" s="95" t="s">
        <v>700</v>
      </c>
      <c r="C744" s="96">
        <v>3099</v>
      </c>
      <c r="D744" s="95" t="s">
        <v>221</v>
      </c>
      <c r="E744" s="116" t="str">
        <f>VLOOKUP($C744,'2022-23 School Level AAFTE'!$C:$X,8,FALSE)</f>
        <v>Yes</v>
      </c>
      <c r="F744" s="103">
        <f>VLOOKUP($C744,'2022-23 School Level AAFTE'!$C:$I,7,FALSE)</f>
        <v>986.95999999999992</v>
      </c>
      <c r="G744" s="106">
        <f>IFERROR(IF(E744= "yes",VLOOKUP(C744,Summary!$B:$I,5,0),0),0)</f>
        <v>0</v>
      </c>
      <c r="H744" s="104">
        <f t="shared" si="133"/>
        <v>986.95999999999992</v>
      </c>
      <c r="I744" s="168">
        <f>VLOOKUP($A744,'2023-24 Salary &amp; Benefits'!$A:$I,3,FALSE)</f>
        <v>1.18</v>
      </c>
      <c r="J744" s="168">
        <f>VLOOKUP($A744,'2023-24 Salary &amp; Benefits'!$A:$I,4,FALSE)</f>
        <v>1.18</v>
      </c>
      <c r="K744" s="155">
        <f t="shared" si="136"/>
        <v>986.95999999999992</v>
      </c>
      <c r="L744" s="154">
        <f t="shared" si="137"/>
        <v>2.895</v>
      </c>
      <c r="M744" s="156">
        <f>'2023-24 Salary &amp; Benefits'!$E$6</f>
        <v>72728</v>
      </c>
      <c r="N744" s="156">
        <f>'2023-24 Salary &amp; Benefits'!$F$6</f>
        <v>75419</v>
      </c>
      <c r="O744" s="9">
        <f t="shared" si="138"/>
        <v>248446.12</v>
      </c>
      <c r="P744" s="9">
        <f t="shared" si="139"/>
        <v>9192.7300000000105</v>
      </c>
      <c r="Q744" s="9">
        <f>'2023-24 Salary &amp; Benefits'!G$6</f>
        <v>13464</v>
      </c>
      <c r="R744" s="157">
        <f>'2023-24 Salary &amp; Benefits'!H$6</f>
        <v>0.1797</v>
      </c>
      <c r="S744" s="157">
        <f>'2023-24 Salary &amp; Benefits'!I$6</f>
        <v>0.17330000000000001</v>
      </c>
      <c r="T744" s="9">
        <f t="shared" si="140"/>
        <v>85217.15</v>
      </c>
      <c r="U744" s="9">
        <f t="shared" si="141"/>
        <v>4293.9799999999996</v>
      </c>
      <c r="V744" s="9">
        <f t="shared" si="142"/>
        <v>744.15</v>
      </c>
      <c r="W744" s="9">
        <f t="shared" si="135"/>
        <v>5038.1299999999992</v>
      </c>
      <c r="X744" s="22">
        <f t="shared" si="134"/>
        <v>347894.13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</row>
    <row r="745" spans="1:159" s="21" customFormat="1">
      <c r="A745" s="83" t="s">
        <v>2347</v>
      </c>
      <c r="B745" s="95" t="s">
        <v>700</v>
      </c>
      <c r="C745" s="96">
        <v>5551</v>
      </c>
      <c r="D745" s="95" t="s">
        <v>1508</v>
      </c>
      <c r="E745" s="116" t="str">
        <f>VLOOKUP($C745,'2022-23 School Level AAFTE'!$C:$X,8,FALSE)</f>
        <v>Yes</v>
      </c>
      <c r="F745" s="103">
        <f>VLOOKUP($C745,'2022-23 School Level AAFTE'!$C:$I,7,FALSE)</f>
        <v>840.82</v>
      </c>
      <c r="G745" s="106">
        <f>IFERROR(IF(E745= "yes",VLOOKUP(C745,Summary!$B:$I,5,0),0),0)</f>
        <v>0</v>
      </c>
      <c r="H745" s="104">
        <f t="shared" si="133"/>
        <v>840.82</v>
      </c>
      <c r="I745" s="168">
        <f>VLOOKUP($A745,'2023-24 Salary &amp; Benefits'!$A:$I,3,FALSE)</f>
        <v>1.18</v>
      </c>
      <c r="J745" s="168">
        <f>VLOOKUP($A745,'2023-24 Salary &amp; Benefits'!$A:$I,4,FALSE)</f>
        <v>1.18</v>
      </c>
      <c r="K745" s="155">
        <f t="shared" si="136"/>
        <v>840.82</v>
      </c>
      <c r="L745" s="154">
        <f t="shared" si="137"/>
        <v>2.4660000000000002</v>
      </c>
      <c r="M745" s="156">
        <f>'2023-24 Salary &amp; Benefits'!$E$6</f>
        <v>72728</v>
      </c>
      <c r="N745" s="156">
        <f>'2023-24 Salary &amp; Benefits'!$F$6</f>
        <v>75419</v>
      </c>
      <c r="O745" s="9">
        <f t="shared" si="138"/>
        <v>211629.75</v>
      </c>
      <c r="P745" s="9">
        <f t="shared" si="139"/>
        <v>7830.4899999999907</v>
      </c>
      <c r="Q745" s="9">
        <f>'2023-24 Salary &amp; Benefits'!G$6</f>
        <v>13464</v>
      </c>
      <c r="R745" s="157">
        <f>'2023-24 Salary &amp; Benefits'!H$6</f>
        <v>0.1797</v>
      </c>
      <c r="S745" s="157">
        <f>'2023-24 Salary &amp; Benefits'!I$6</f>
        <v>0.17330000000000001</v>
      </c>
      <c r="T745" s="9">
        <f t="shared" si="140"/>
        <v>72589.11</v>
      </c>
      <c r="U745" s="9">
        <f t="shared" si="141"/>
        <v>3657.67</v>
      </c>
      <c r="V745" s="9">
        <f t="shared" si="142"/>
        <v>633.87</v>
      </c>
      <c r="W745" s="9">
        <f t="shared" si="135"/>
        <v>4291.54</v>
      </c>
      <c r="X745" s="22">
        <f t="shared" si="134"/>
        <v>296340.88999999996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</row>
    <row r="746" spans="1:159" s="21" customFormat="1">
      <c r="A746" s="83" t="s">
        <v>2347</v>
      </c>
      <c r="B746" s="95" t="s">
        <v>700</v>
      </c>
      <c r="C746" s="96">
        <v>2844</v>
      </c>
      <c r="D746" s="95" t="s">
        <v>711</v>
      </c>
      <c r="E746" s="116" t="str">
        <f>VLOOKUP($C746,'2022-23 School Level AAFTE'!$C:$X,8,FALSE)</f>
        <v>No</v>
      </c>
      <c r="F746" s="103">
        <f>VLOOKUP($C746,'2022-23 School Level AAFTE'!$C:$I,7,FALSE)</f>
        <v>406.71</v>
      </c>
      <c r="G746" s="106">
        <f>IFERROR(IF(E746= "yes",VLOOKUP(C746,Summary!$B:$I,5,0),0),0)</f>
        <v>0</v>
      </c>
      <c r="H746" s="105">
        <f t="shared" si="133"/>
        <v>0</v>
      </c>
      <c r="I746" s="168">
        <f>VLOOKUP($A746,'2023-24 Salary &amp; Benefits'!$A:$I,3,FALSE)</f>
        <v>1.18</v>
      </c>
      <c r="J746" s="168">
        <f>VLOOKUP($A746,'2023-24 Salary &amp; Benefits'!$A:$I,4,FALSE)</f>
        <v>1.18</v>
      </c>
      <c r="K746" s="155">
        <f t="shared" si="136"/>
        <v>0</v>
      </c>
      <c r="L746" s="154">
        <f t="shared" si="137"/>
        <v>0</v>
      </c>
      <c r="M746" s="156">
        <f>'2023-24 Salary &amp; Benefits'!$E$6</f>
        <v>72728</v>
      </c>
      <c r="N746" s="156">
        <f>'2023-24 Salary &amp; Benefits'!$F$6</f>
        <v>75419</v>
      </c>
      <c r="O746" s="9">
        <f t="shared" si="138"/>
        <v>0</v>
      </c>
      <c r="P746" s="9">
        <f t="shared" si="139"/>
        <v>0</v>
      </c>
      <c r="Q746" s="9">
        <f>'2023-24 Salary &amp; Benefits'!G$6</f>
        <v>13464</v>
      </c>
      <c r="R746" s="157">
        <f>'2023-24 Salary &amp; Benefits'!H$6</f>
        <v>0.1797</v>
      </c>
      <c r="S746" s="157">
        <f>'2023-24 Salary &amp; Benefits'!I$6</f>
        <v>0.17330000000000001</v>
      </c>
      <c r="T746" s="9">
        <f t="shared" si="140"/>
        <v>0</v>
      </c>
      <c r="U746" s="9">
        <f t="shared" si="141"/>
        <v>0</v>
      </c>
      <c r="V746" s="9">
        <f t="shared" si="142"/>
        <v>0</v>
      </c>
      <c r="W746" s="9">
        <f t="shared" si="135"/>
        <v>0</v>
      </c>
      <c r="X746" s="22">
        <f t="shared" si="134"/>
        <v>0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</row>
    <row r="747" spans="1:159" s="21" customFormat="1">
      <c r="A747" s="83" t="s">
        <v>2347</v>
      </c>
      <c r="B747" s="95" t="s">
        <v>700</v>
      </c>
      <c r="C747" s="96">
        <v>2699</v>
      </c>
      <c r="D747" s="95" t="s">
        <v>707</v>
      </c>
      <c r="E747" s="116" t="str">
        <f>VLOOKUP($C747,'2022-23 School Level AAFTE'!$C:$X,8,FALSE)</f>
        <v>Yes</v>
      </c>
      <c r="F747" s="103">
        <f>VLOOKUP($C747,'2022-23 School Level AAFTE'!$C:$I,7,FALSE)</f>
        <v>469.78</v>
      </c>
      <c r="G747" s="106">
        <f>IFERROR(IF(E747= "yes",VLOOKUP(C747,Summary!$B:$I,5,0),0),0)</f>
        <v>0</v>
      </c>
      <c r="H747" s="105">
        <f t="shared" si="133"/>
        <v>469.78</v>
      </c>
      <c r="I747" s="168">
        <f>VLOOKUP($A747,'2023-24 Salary &amp; Benefits'!$A:$I,3,FALSE)</f>
        <v>1.18</v>
      </c>
      <c r="J747" s="168">
        <f>VLOOKUP($A747,'2023-24 Salary &amp; Benefits'!$A:$I,4,FALSE)</f>
        <v>1.18</v>
      </c>
      <c r="K747" s="155">
        <f t="shared" si="136"/>
        <v>469.78</v>
      </c>
      <c r="L747" s="154">
        <f t="shared" si="137"/>
        <v>1.3779999999999999</v>
      </c>
      <c r="M747" s="156">
        <f>'2023-24 Salary &amp; Benefits'!$E$6</f>
        <v>72728</v>
      </c>
      <c r="N747" s="156">
        <f>'2023-24 Salary &amp; Benefits'!$F$6</f>
        <v>75419</v>
      </c>
      <c r="O747" s="9">
        <f t="shared" si="138"/>
        <v>118258.64</v>
      </c>
      <c r="P747" s="9">
        <f t="shared" si="139"/>
        <v>4375.6699999999983</v>
      </c>
      <c r="Q747" s="9">
        <f>'2023-24 Salary &amp; Benefits'!G$6</f>
        <v>13464</v>
      </c>
      <c r="R747" s="157">
        <f>'2023-24 Salary &amp; Benefits'!H$6</f>
        <v>0.1797</v>
      </c>
      <c r="S747" s="157">
        <f>'2023-24 Salary &amp; Benefits'!I$6</f>
        <v>0.17330000000000001</v>
      </c>
      <c r="T747" s="9">
        <f t="shared" si="140"/>
        <v>40562.769999999997</v>
      </c>
      <c r="U747" s="9">
        <f t="shared" si="141"/>
        <v>2043.91</v>
      </c>
      <c r="V747" s="9">
        <f t="shared" si="142"/>
        <v>354.21</v>
      </c>
      <c r="W747" s="9">
        <f t="shared" si="135"/>
        <v>2398.12</v>
      </c>
      <c r="X747" s="22">
        <f t="shared" si="134"/>
        <v>165595.20000000001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</row>
    <row r="748" spans="1:159" s="21" customFormat="1">
      <c r="A748" s="83" t="s">
        <v>2347</v>
      </c>
      <c r="B748" s="95" t="s">
        <v>700</v>
      </c>
      <c r="C748" s="96">
        <v>2325</v>
      </c>
      <c r="D748" s="95" t="s">
        <v>704</v>
      </c>
      <c r="E748" s="116" t="str">
        <f>VLOOKUP($C748,'2022-23 School Level AAFTE'!$C:$X,8,FALSE)</f>
        <v>Yes</v>
      </c>
      <c r="F748" s="103">
        <f>VLOOKUP($C748,'2022-23 School Level AAFTE'!$C:$I,7,FALSE)</f>
        <v>1214.22</v>
      </c>
      <c r="G748" s="106">
        <f>IFERROR(IF(E748= "yes",VLOOKUP(C748,Summary!$B:$I,5,0),0),0)</f>
        <v>0</v>
      </c>
      <c r="H748" s="105">
        <f t="shared" si="133"/>
        <v>1214.22</v>
      </c>
      <c r="I748" s="168">
        <f>VLOOKUP($A748,'2023-24 Salary &amp; Benefits'!$A:$I,3,FALSE)</f>
        <v>1.18</v>
      </c>
      <c r="J748" s="168">
        <f>VLOOKUP($A748,'2023-24 Salary &amp; Benefits'!$A:$I,4,FALSE)</f>
        <v>1.18</v>
      </c>
      <c r="K748" s="155">
        <f t="shared" si="136"/>
        <v>1214.22</v>
      </c>
      <c r="L748" s="154">
        <f t="shared" si="137"/>
        <v>3.5619999999999998</v>
      </c>
      <c r="M748" s="156">
        <f>'2023-24 Salary &amp; Benefits'!$E$6</f>
        <v>72728</v>
      </c>
      <c r="N748" s="156">
        <f>'2023-24 Salary &amp; Benefits'!$F$6</f>
        <v>75419</v>
      </c>
      <c r="O748" s="9">
        <f t="shared" si="138"/>
        <v>305687.42</v>
      </c>
      <c r="P748" s="9">
        <f t="shared" si="139"/>
        <v>11310.700000000012</v>
      </c>
      <c r="Q748" s="9">
        <f>'2023-24 Salary &amp; Benefits'!G$6</f>
        <v>13464</v>
      </c>
      <c r="R748" s="157">
        <f>'2023-24 Salary &amp; Benefits'!H$6</f>
        <v>0.1797</v>
      </c>
      <c r="S748" s="157">
        <f>'2023-24 Salary &amp; Benefits'!I$6</f>
        <v>0.17330000000000001</v>
      </c>
      <c r="T748" s="9">
        <f t="shared" si="140"/>
        <v>104850.94</v>
      </c>
      <c r="U748" s="9">
        <f t="shared" si="141"/>
        <v>5283.3</v>
      </c>
      <c r="V748" s="9">
        <f t="shared" si="142"/>
        <v>915.6</v>
      </c>
      <c r="W748" s="9">
        <f t="shared" si="135"/>
        <v>6198.9000000000005</v>
      </c>
      <c r="X748" s="22">
        <f t="shared" si="134"/>
        <v>428047.96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</row>
    <row r="749" spans="1:159" s="21" customFormat="1">
      <c r="A749" s="83" t="s">
        <v>2347</v>
      </c>
      <c r="B749" s="95" t="s">
        <v>700</v>
      </c>
      <c r="C749" s="96">
        <v>5371</v>
      </c>
      <c r="D749" s="95" t="s">
        <v>727</v>
      </c>
      <c r="E749" s="116" t="str">
        <f>VLOOKUP($C749,'2022-23 School Level AAFTE'!$C:$X,8,FALSE)</f>
        <v>No</v>
      </c>
      <c r="F749" s="103">
        <f>VLOOKUP($C749,'2022-23 School Level AAFTE'!$C:$I,7,FALSE)</f>
        <v>7.68</v>
      </c>
      <c r="G749" s="106">
        <f>IFERROR(IF(E749= "yes",VLOOKUP(C749,Summary!$B:$I,5,0),0),0)</f>
        <v>0</v>
      </c>
      <c r="H749" s="104">
        <f t="shared" ref="H749:H811" si="143">IF(E749= "yes", F749,0)</f>
        <v>0</v>
      </c>
      <c r="I749" s="168">
        <f>VLOOKUP($A749,'2023-24 Salary &amp; Benefits'!$A:$I,3,FALSE)</f>
        <v>1.18</v>
      </c>
      <c r="J749" s="168">
        <f>VLOOKUP($A749,'2023-24 Salary &amp; Benefits'!$A:$I,4,FALSE)</f>
        <v>1.18</v>
      </c>
      <c r="K749" s="155">
        <f t="shared" si="136"/>
        <v>0</v>
      </c>
      <c r="L749" s="154">
        <f t="shared" si="137"/>
        <v>0</v>
      </c>
      <c r="M749" s="156">
        <f>'2023-24 Salary &amp; Benefits'!$E$6</f>
        <v>72728</v>
      </c>
      <c r="N749" s="156">
        <f>'2023-24 Salary &amp; Benefits'!$F$6</f>
        <v>75419</v>
      </c>
      <c r="O749" s="9">
        <f t="shared" si="138"/>
        <v>0</v>
      </c>
      <c r="P749" s="9">
        <f t="shared" si="139"/>
        <v>0</v>
      </c>
      <c r="Q749" s="9">
        <f>'2023-24 Salary &amp; Benefits'!G$6</f>
        <v>13464</v>
      </c>
      <c r="R749" s="157">
        <f>'2023-24 Salary &amp; Benefits'!H$6</f>
        <v>0.1797</v>
      </c>
      <c r="S749" s="157">
        <f>'2023-24 Salary &amp; Benefits'!I$6</f>
        <v>0.17330000000000001</v>
      </c>
      <c r="T749" s="9">
        <f t="shared" si="140"/>
        <v>0</v>
      </c>
      <c r="U749" s="9">
        <f t="shared" si="141"/>
        <v>0</v>
      </c>
      <c r="V749" s="9">
        <f t="shared" si="142"/>
        <v>0</v>
      </c>
      <c r="W749" s="9">
        <f t="shared" si="135"/>
        <v>0</v>
      </c>
      <c r="X749" s="22">
        <f t="shared" ref="X749:X811" si="144">SUM(T749,O749:P749,W749)</f>
        <v>0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</row>
    <row r="750" spans="1:159" s="21" customFormat="1">
      <c r="A750" s="83" t="s">
        <v>2347</v>
      </c>
      <c r="B750" s="95" t="s">
        <v>700</v>
      </c>
      <c r="C750" s="96">
        <v>5370</v>
      </c>
      <c r="D750" s="95" t="s">
        <v>726</v>
      </c>
      <c r="E750" s="116" t="str">
        <f>VLOOKUP($C750,'2022-23 School Level AAFTE'!$C:$X,8,FALSE)</f>
        <v>No</v>
      </c>
      <c r="F750" s="103">
        <f>VLOOKUP($C750,'2022-23 School Level AAFTE'!$C:$I,7,FALSE)</f>
        <v>187.99</v>
      </c>
      <c r="G750" s="106">
        <f>IFERROR(IF(E750= "yes",VLOOKUP(C750,Summary!$B:$I,5,0),0),0)</f>
        <v>0</v>
      </c>
      <c r="H750" s="104">
        <f t="shared" si="143"/>
        <v>0</v>
      </c>
      <c r="I750" s="168">
        <f>VLOOKUP($A750,'2023-24 Salary &amp; Benefits'!$A:$I,3,FALSE)</f>
        <v>1.18</v>
      </c>
      <c r="J750" s="168">
        <f>VLOOKUP($A750,'2023-24 Salary &amp; Benefits'!$A:$I,4,FALSE)</f>
        <v>1.18</v>
      </c>
      <c r="K750" s="155">
        <f t="shared" si="136"/>
        <v>0</v>
      </c>
      <c r="L750" s="154">
        <f t="shared" si="137"/>
        <v>0</v>
      </c>
      <c r="M750" s="156">
        <f>'2023-24 Salary &amp; Benefits'!$E$6</f>
        <v>72728</v>
      </c>
      <c r="N750" s="156">
        <f>'2023-24 Salary &amp; Benefits'!$F$6</f>
        <v>75419</v>
      </c>
      <c r="O750" s="9">
        <f t="shared" si="138"/>
        <v>0</v>
      </c>
      <c r="P750" s="9">
        <f t="shared" si="139"/>
        <v>0</v>
      </c>
      <c r="Q750" s="9">
        <f>'2023-24 Salary &amp; Benefits'!G$6</f>
        <v>13464</v>
      </c>
      <c r="R750" s="157">
        <f>'2023-24 Salary &amp; Benefits'!H$6</f>
        <v>0.1797</v>
      </c>
      <c r="S750" s="157">
        <f>'2023-24 Salary &amp; Benefits'!I$6</f>
        <v>0.17330000000000001</v>
      </c>
      <c r="T750" s="9">
        <f t="shared" si="140"/>
        <v>0</v>
      </c>
      <c r="U750" s="9">
        <f t="shared" si="141"/>
        <v>0</v>
      </c>
      <c r="V750" s="9">
        <f t="shared" si="142"/>
        <v>0</v>
      </c>
      <c r="W750" s="9">
        <f t="shared" si="135"/>
        <v>0</v>
      </c>
      <c r="X750" s="22">
        <f t="shared" si="144"/>
        <v>0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</row>
    <row r="751" spans="1:159" s="21" customFormat="1">
      <c r="A751" s="83" t="s">
        <v>2347</v>
      </c>
      <c r="B751" s="95" t="s">
        <v>700</v>
      </c>
      <c r="C751" s="96">
        <v>5622</v>
      </c>
      <c r="D751" s="95" t="s">
        <v>3344</v>
      </c>
      <c r="E751" s="116" t="str">
        <f>VLOOKUP($C751,'2022-23 School Level AAFTE'!$C:$X,8,FALSE)</f>
        <v>Yes</v>
      </c>
      <c r="F751" s="103">
        <f>VLOOKUP($C751,'2022-23 School Level AAFTE'!$C:$I,7,FALSE)</f>
        <v>357.23</v>
      </c>
      <c r="G751" s="106">
        <f>IFERROR(IF(E751= "yes",VLOOKUP(C751,Summary!$B:$I,5,0),0),0)</f>
        <v>0</v>
      </c>
      <c r="H751" s="104">
        <f t="shared" si="143"/>
        <v>357.23</v>
      </c>
      <c r="I751" s="168">
        <f>VLOOKUP($A751,'2023-24 Salary &amp; Benefits'!$A:$I,3,FALSE)</f>
        <v>1.18</v>
      </c>
      <c r="J751" s="168">
        <f>VLOOKUP($A751,'2023-24 Salary &amp; Benefits'!$A:$I,4,FALSE)</f>
        <v>1.18</v>
      </c>
      <c r="K751" s="155">
        <f t="shared" si="136"/>
        <v>357.23</v>
      </c>
      <c r="L751" s="154">
        <f t="shared" si="137"/>
        <v>1.048</v>
      </c>
      <c r="M751" s="156">
        <f>'2023-24 Salary &amp; Benefits'!$E$6</f>
        <v>72728</v>
      </c>
      <c r="N751" s="156">
        <f>'2023-24 Salary &amp; Benefits'!$F$6</f>
        <v>75419</v>
      </c>
      <c r="O751" s="9">
        <f t="shared" si="138"/>
        <v>89938.35</v>
      </c>
      <c r="P751" s="9">
        <f t="shared" si="139"/>
        <v>3327.7999999999884</v>
      </c>
      <c r="Q751" s="9">
        <f>'2023-24 Salary &amp; Benefits'!G$6</f>
        <v>13464</v>
      </c>
      <c r="R751" s="157">
        <f>'2023-24 Salary &amp; Benefits'!H$6</f>
        <v>0.1797</v>
      </c>
      <c r="S751" s="157">
        <f>'2023-24 Salary &amp; Benefits'!I$6</f>
        <v>0.17330000000000001</v>
      </c>
      <c r="T751" s="9">
        <f t="shared" si="140"/>
        <v>30848.9</v>
      </c>
      <c r="U751" s="9">
        <f t="shared" si="141"/>
        <v>1554.44</v>
      </c>
      <c r="V751" s="9">
        <f t="shared" si="142"/>
        <v>269.38</v>
      </c>
      <c r="W751" s="9">
        <f t="shared" si="135"/>
        <v>1823.8200000000002</v>
      </c>
      <c r="X751" s="22">
        <f t="shared" si="144"/>
        <v>125938.87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</row>
    <row r="752" spans="1:159" s="21" customFormat="1">
      <c r="A752" s="83" t="s">
        <v>2347</v>
      </c>
      <c r="B752" s="95" t="s">
        <v>700</v>
      </c>
      <c r="C752" s="96">
        <v>3165</v>
      </c>
      <c r="D752" s="95" t="s">
        <v>718</v>
      </c>
      <c r="E752" s="116" t="str">
        <f>VLOOKUP($C752,'2022-23 School Level AAFTE'!$C:$X,8,FALSE)</f>
        <v>Yes</v>
      </c>
      <c r="F752" s="103">
        <f>VLOOKUP($C752,'2022-23 School Level AAFTE'!$C:$I,7,FALSE)</f>
        <v>430.86</v>
      </c>
      <c r="G752" s="106">
        <f>IFERROR(IF(E752= "yes",VLOOKUP(C752,Summary!$B:$I,5,0),0),0)</f>
        <v>0</v>
      </c>
      <c r="H752" s="104">
        <f t="shared" si="143"/>
        <v>430.86</v>
      </c>
      <c r="I752" s="168">
        <f>VLOOKUP($A752,'2023-24 Salary &amp; Benefits'!$A:$I,3,FALSE)</f>
        <v>1.18</v>
      </c>
      <c r="J752" s="168">
        <f>VLOOKUP($A752,'2023-24 Salary &amp; Benefits'!$A:$I,4,FALSE)</f>
        <v>1.18</v>
      </c>
      <c r="K752" s="155">
        <f t="shared" si="136"/>
        <v>430.86</v>
      </c>
      <c r="L752" s="154">
        <f t="shared" si="137"/>
        <v>1.264</v>
      </c>
      <c r="M752" s="156">
        <f>'2023-24 Salary &amp; Benefits'!$E$6</f>
        <v>72728</v>
      </c>
      <c r="N752" s="156">
        <f>'2023-24 Salary &amp; Benefits'!$F$6</f>
        <v>75419</v>
      </c>
      <c r="O752" s="9">
        <f t="shared" si="138"/>
        <v>108475.27</v>
      </c>
      <c r="P752" s="9">
        <f t="shared" si="139"/>
        <v>4013.679999999993</v>
      </c>
      <c r="Q752" s="9">
        <f>'2023-24 Salary &amp; Benefits'!G$6</f>
        <v>13464</v>
      </c>
      <c r="R752" s="157">
        <f>'2023-24 Salary &amp; Benefits'!H$6</f>
        <v>0.1797</v>
      </c>
      <c r="S752" s="157">
        <f>'2023-24 Salary &amp; Benefits'!I$6</f>
        <v>0.17330000000000001</v>
      </c>
      <c r="T752" s="9">
        <f t="shared" si="140"/>
        <v>37207.07</v>
      </c>
      <c r="U752" s="9">
        <f t="shared" si="141"/>
        <v>1874.82</v>
      </c>
      <c r="V752" s="9">
        <f t="shared" si="142"/>
        <v>324.91000000000003</v>
      </c>
      <c r="W752" s="9">
        <f t="shared" si="135"/>
        <v>2199.73</v>
      </c>
      <c r="X752" s="22">
        <f t="shared" si="144"/>
        <v>151895.75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</row>
    <row r="753" spans="1:159" s="21" customFormat="1">
      <c r="A753" s="83" t="s">
        <v>2347</v>
      </c>
      <c r="B753" s="95" t="s">
        <v>700</v>
      </c>
      <c r="C753" s="96">
        <v>3278</v>
      </c>
      <c r="D753" s="95" t="s">
        <v>719</v>
      </c>
      <c r="E753" s="116" t="str">
        <f>VLOOKUP($C753,'2022-23 School Level AAFTE'!$C:$X,8,FALSE)</f>
        <v>Yes</v>
      </c>
      <c r="F753" s="103">
        <f>VLOOKUP($C753,'2022-23 School Level AAFTE'!$C:$I,7,FALSE)</f>
        <v>373.66</v>
      </c>
      <c r="G753" s="106">
        <f>IFERROR(IF(E753= "yes",VLOOKUP(C753,Summary!$B:$I,5,0),0),0)</f>
        <v>0</v>
      </c>
      <c r="H753" s="104">
        <f t="shared" si="143"/>
        <v>373.66</v>
      </c>
      <c r="I753" s="168">
        <f>VLOOKUP($A753,'2023-24 Salary &amp; Benefits'!$A:$I,3,FALSE)</f>
        <v>1.18</v>
      </c>
      <c r="J753" s="168">
        <f>VLOOKUP($A753,'2023-24 Salary &amp; Benefits'!$A:$I,4,FALSE)</f>
        <v>1.18</v>
      </c>
      <c r="K753" s="155">
        <f t="shared" si="136"/>
        <v>373.66</v>
      </c>
      <c r="L753" s="154">
        <f t="shared" si="137"/>
        <v>1.0960000000000001</v>
      </c>
      <c r="M753" s="156">
        <f>'2023-24 Salary &amp; Benefits'!$E$6</f>
        <v>72728</v>
      </c>
      <c r="N753" s="156">
        <f>'2023-24 Salary &amp; Benefits'!$F$6</f>
        <v>75419</v>
      </c>
      <c r="O753" s="9">
        <f t="shared" si="138"/>
        <v>94057.67</v>
      </c>
      <c r="P753" s="9">
        <f t="shared" si="139"/>
        <v>3480.2100000000064</v>
      </c>
      <c r="Q753" s="9">
        <f>'2023-24 Salary &amp; Benefits'!G$6</f>
        <v>13464</v>
      </c>
      <c r="R753" s="157">
        <f>'2023-24 Salary &amp; Benefits'!H$6</f>
        <v>0.1797</v>
      </c>
      <c r="S753" s="157">
        <f>'2023-24 Salary &amp; Benefits'!I$6</f>
        <v>0.17330000000000001</v>
      </c>
      <c r="T753" s="9">
        <f t="shared" si="140"/>
        <v>32261.83</v>
      </c>
      <c r="U753" s="9">
        <f t="shared" si="141"/>
        <v>1625.63</v>
      </c>
      <c r="V753" s="9">
        <f t="shared" si="142"/>
        <v>281.72000000000003</v>
      </c>
      <c r="W753" s="9">
        <f t="shared" si="135"/>
        <v>1907.3500000000001</v>
      </c>
      <c r="X753" s="22">
        <f t="shared" si="144"/>
        <v>131707.06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</row>
    <row r="754" spans="1:159" s="21" customFormat="1">
      <c r="A754" s="80" t="s">
        <v>2347</v>
      </c>
      <c r="B754" s="95" t="s">
        <v>700</v>
      </c>
      <c r="C754" s="96">
        <v>5672</v>
      </c>
      <c r="D754" s="95" t="s">
        <v>3345</v>
      </c>
      <c r="E754" s="116" t="str">
        <f>VLOOKUP($C754,'2022-23 School Level AAFTE'!$C:$X,8,FALSE)</f>
        <v>No</v>
      </c>
      <c r="F754" s="103">
        <f>VLOOKUP($C754,'2022-23 School Level AAFTE'!$C:$I,7,FALSE)</f>
        <v>81.14</v>
      </c>
      <c r="G754" s="106">
        <f>IFERROR(IF(E754= "yes",VLOOKUP(C754,Summary!$B:$I,5,0),0),0)</f>
        <v>0</v>
      </c>
      <c r="H754" s="105">
        <f t="shared" si="143"/>
        <v>0</v>
      </c>
      <c r="I754" s="168">
        <f>VLOOKUP($A754,'2023-24 Salary &amp; Benefits'!$A:$I,3,FALSE)</f>
        <v>1.18</v>
      </c>
      <c r="J754" s="168">
        <f>VLOOKUP($A754,'2023-24 Salary &amp; Benefits'!$A:$I,4,FALSE)</f>
        <v>1.18</v>
      </c>
      <c r="K754" s="155">
        <f t="shared" si="136"/>
        <v>0</v>
      </c>
      <c r="L754" s="154">
        <f t="shared" si="137"/>
        <v>0</v>
      </c>
      <c r="M754" s="156">
        <f>'2023-24 Salary &amp; Benefits'!$E$6</f>
        <v>72728</v>
      </c>
      <c r="N754" s="156">
        <f>'2023-24 Salary &amp; Benefits'!$F$6</f>
        <v>75419</v>
      </c>
      <c r="O754" s="9">
        <f t="shared" si="138"/>
        <v>0</v>
      </c>
      <c r="P754" s="9">
        <f t="shared" si="139"/>
        <v>0</v>
      </c>
      <c r="Q754" s="9">
        <f>'2023-24 Salary &amp; Benefits'!G$6</f>
        <v>13464</v>
      </c>
      <c r="R754" s="157">
        <f>'2023-24 Salary &amp; Benefits'!H$6</f>
        <v>0.1797</v>
      </c>
      <c r="S754" s="157">
        <f>'2023-24 Salary &amp; Benefits'!I$6</f>
        <v>0.17330000000000001</v>
      </c>
      <c r="T754" s="9">
        <f t="shared" si="140"/>
        <v>0</v>
      </c>
      <c r="U754" s="9">
        <f t="shared" si="141"/>
        <v>0</v>
      </c>
      <c r="V754" s="9">
        <f t="shared" si="142"/>
        <v>0</v>
      </c>
      <c r="W754" s="9">
        <f t="shared" si="135"/>
        <v>0</v>
      </c>
      <c r="X754" s="22">
        <f t="shared" si="144"/>
        <v>0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</row>
    <row r="755" spans="1:159" s="21" customFormat="1">
      <c r="A755" s="83" t="s">
        <v>2347</v>
      </c>
      <c r="B755" s="95" t="s">
        <v>700</v>
      </c>
      <c r="C755" s="96">
        <v>3097</v>
      </c>
      <c r="D755" s="95" t="s">
        <v>717</v>
      </c>
      <c r="E755" s="116" t="str">
        <f>VLOOKUP($C755,'2022-23 School Level AAFTE'!$C:$X,8,FALSE)</f>
        <v>No</v>
      </c>
      <c r="F755" s="103">
        <f>VLOOKUP($C755,'2022-23 School Level AAFTE'!$C:$I,7,FALSE)</f>
        <v>532.47</v>
      </c>
      <c r="G755" s="106">
        <f>IFERROR(IF(E755= "yes",VLOOKUP(C755,Summary!$B:$I,5,0),0),0)</f>
        <v>0</v>
      </c>
      <c r="H755" s="104">
        <f t="shared" si="143"/>
        <v>0</v>
      </c>
      <c r="I755" s="168">
        <f>VLOOKUP($A755,'2023-24 Salary &amp; Benefits'!$A:$I,3,FALSE)</f>
        <v>1.18</v>
      </c>
      <c r="J755" s="168">
        <f>VLOOKUP($A755,'2023-24 Salary &amp; Benefits'!$A:$I,4,FALSE)</f>
        <v>1.18</v>
      </c>
      <c r="K755" s="155">
        <f t="shared" si="136"/>
        <v>0</v>
      </c>
      <c r="L755" s="154">
        <f t="shared" si="137"/>
        <v>0</v>
      </c>
      <c r="M755" s="156">
        <f>'2023-24 Salary &amp; Benefits'!$E$6</f>
        <v>72728</v>
      </c>
      <c r="N755" s="156">
        <f>'2023-24 Salary &amp; Benefits'!$F$6</f>
        <v>75419</v>
      </c>
      <c r="O755" s="9">
        <f t="shared" si="138"/>
        <v>0</v>
      </c>
      <c r="P755" s="9">
        <f t="shared" si="139"/>
        <v>0</v>
      </c>
      <c r="Q755" s="9">
        <f>'2023-24 Salary &amp; Benefits'!G$6</f>
        <v>13464</v>
      </c>
      <c r="R755" s="157">
        <f>'2023-24 Salary &amp; Benefits'!H$6</f>
        <v>0.1797</v>
      </c>
      <c r="S755" s="157">
        <f>'2023-24 Salary &amp; Benefits'!I$6</f>
        <v>0.17330000000000001</v>
      </c>
      <c r="T755" s="9">
        <f t="shared" si="140"/>
        <v>0</v>
      </c>
      <c r="U755" s="9">
        <f t="shared" si="141"/>
        <v>0</v>
      </c>
      <c r="V755" s="9">
        <f t="shared" si="142"/>
        <v>0</v>
      </c>
      <c r="W755" s="9">
        <f t="shared" si="135"/>
        <v>0</v>
      </c>
      <c r="X755" s="22">
        <f t="shared" si="144"/>
        <v>0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</row>
    <row r="756" spans="1:159" s="21" customFormat="1">
      <c r="A756" s="83" t="s">
        <v>2347</v>
      </c>
      <c r="B756" s="95" t="s">
        <v>700</v>
      </c>
      <c r="C756" s="96">
        <v>2734</v>
      </c>
      <c r="D756" s="95" t="s">
        <v>708</v>
      </c>
      <c r="E756" s="116" t="str">
        <f>VLOOKUP($C756,'2022-23 School Level AAFTE'!$C:$X,8,FALSE)</f>
        <v>Yes</v>
      </c>
      <c r="F756" s="103">
        <f>VLOOKUP($C756,'2022-23 School Level AAFTE'!$C:$I,7,FALSE)</f>
        <v>512.71</v>
      </c>
      <c r="G756" s="106">
        <f>IFERROR(IF(E756= "yes",VLOOKUP(C756,Summary!$B:$I,5,0),0),0)</f>
        <v>0</v>
      </c>
      <c r="H756" s="105">
        <f t="shared" si="143"/>
        <v>512.71</v>
      </c>
      <c r="I756" s="168">
        <f>VLOOKUP($A756,'2023-24 Salary &amp; Benefits'!$A:$I,3,FALSE)</f>
        <v>1.18</v>
      </c>
      <c r="J756" s="168">
        <f>VLOOKUP($A756,'2023-24 Salary &amp; Benefits'!$A:$I,4,FALSE)</f>
        <v>1.18</v>
      </c>
      <c r="K756" s="155">
        <f t="shared" si="136"/>
        <v>512.71</v>
      </c>
      <c r="L756" s="154">
        <f t="shared" si="137"/>
        <v>1.504</v>
      </c>
      <c r="M756" s="156">
        <f>'2023-24 Salary &amp; Benefits'!$E$6</f>
        <v>72728</v>
      </c>
      <c r="N756" s="156">
        <f>'2023-24 Salary &amp; Benefits'!$F$6</f>
        <v>75419</v>
      </c>
      <c r="O756" s="9">
        <f t="shared" si="138"/>
        <v>129071.84</v>
      </c>
      <c r="P756" s="9">
        <f t="shared" si="139"/>
        <v>4775.7699999999895</v>
      </c>
      <c r="Q756" s="9">
        <f>'2023-24 Salary &amp; Benefits'!G$6</f>
        <v>13464</v>
      </c>
      <c r="R756" s="157">
        <f>'2023-24 Salary &amp; Benefits'!H$6</f>
        <v>0.1797</v>
      </c>
      <c r="S756" s="157">
        <f>'2023-24 Salary &amp; Benefits'!I$6</f>
        <v>0.17330000000000001</v>
      </c>
      <c r="T756" s="9">
        <f t="shared" si="140"/>
        <v>44271.71</v>
      </c>
      <c r="U756" s="9">
        <f t="shared" si="141"/>
        <v>2230.79</v>
      </c>
      <c r="V756" s="9">
        <f t="shared" si="142"/>
        <v>386.6</v>
      </c>
      <c r="W756" s="9">
        <f t="shared" si="135"/>
        <v>2617.39</v>
      </c>
      <c r="X756" s="22">
        <f t="shared" si="144"/>
        <v>180736.71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</row>
    <row r="757" spans="1:159" s="21" customFormat="1">
      <c r="A757" s="83" t="s">
        <v>2347</v>
      </c>
      <c r="B757" s="95" t="s">
        <v>700</v>
      </c>
      <c r="C757" s="96">
        <v>2984</v>
      </c>
      <c r="D757" s="95" t="s">
        <v>438</v>
      </c>
      <c r="E757" s="116" t="str">
        <f>VLOOKUP($C757,'2022-23 School Level AAFTE'!$C:$X,8,FALSE)</f>
        <v>Yes</v>
      </c>
      <c r="F757" s="103">
        <f>VLOOKUP($C757,'2022-23 School Level AAFTE'!$C:$I,7,FALSE)</f>
        <v>516</v>
      </c>
      <c r="G757" s="106">
        <f>IFERROR(IF(E757= "yes",VLOOKUP(C757,Summary!$B:$I,5,0),0),0)</f>
        <v>0</v>
      </c>
      <c r="H757" s="104">
        <f t="shared" si="143"/>
        <v>516</v>
      </c>
      <c r="I757" s="168">
        <f>VLOOKUP($A757,'2023-24 Salary &amp; Benefits'!$A:$I,3,FALSE)</f>
        <v>1.18</v>
      </c>
      <c r="J757" s="168">
        <f>VLOOKUP($A757,'2023-24 Salary &amp; Benefits'!$A:$I,4,FALSE)</f>
        <v>1.18</v>
      </c>
      <c r="K757" s="155">
        <f t="shared" si="136"/>
        <v>516</v>
      </c>
      <c r="L757" s="154">
        <f t="shared" si="137"/>
        <v>1.514</v>
      </c>
      <c r="M757" s="156">
        <f>'2023-24 Salary &amp; Benefits'!$E$6</f>
        <v>72728</v>
      </c>
      <c r="N757" s="156">
        <f>'2023-24 Salary &amp; Benefits'!$F$6</f>
        <v>75419</v>
      </c>
      <c r="O757" s="9">
        <f t="shared" si="138"/>
        <v>129930.03</v>
      </c>
      <c r="P757" s="9">
        <f t="shared" si="139"/>
        <v>4807.5199999999895</v>
      </c>
      <c r="Q757" s="9">
        <f>'2023-24 Salary &amp; Benefits'!G$6</f>
        <v>13464</v>
      </c>
      <c r="R757" s="157">
        <f>'2023-24 Salary &amp; Benefits'!H$6</f>
        <v>0.1797</v>
      </c>
      <c r="S757" s="157">
        <f>'2023-24 Salary &amp; Benefits'!I$6</f>
        <v>0.17330000000000001</v>
      </c>
      <c r="T757" s="9">
        <f t="shared" si="140"/>
        <v>44566.07</v>
      </c>
      <c r="U757" s="9">
        <f t="shared" si="141"/>
        <v>2245.63</v>
      </c>
      <c r="V757" s="9">
        <f t="shared" si="142"/>
        <v>389.17</v>
      </c>
      <c r="W757" s="9">
        <f t="shared" si="135"/>
        <v>2634.8</v>
      </c>
      <c r="X757" s="22">
        <f t="shared" si="144"/>
        <v>181938.41999999998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</row>
    <row r="758" spans="1:159" s="21" customFormat="1">
      <c r="A758" s="83" t="s">
        <v>2347</v>
      </c>
      <c r="B758" s="95" t="s">
        <v>700</v>
      </c>
      <c r="C758" s="96">
        <v>3279</v>
      </c>
      <c r="D758" s="95" t="s">
        <v>720</v>
      </c>
      <c r="E758" s="116" t="str">
        <f>VLOOKUP($C758,'2022-23 School Level AAFTE'!$C:$X,8,FALSE)</f>
        <v>Yes</v>
      </c>
      <c r="F758" s="103">
        <f>VLOOKUP($C758,'2022-23 School Level AAFTE'!$C:$I,7,FALSE)</f>
        <v>1712.9199999999998</v>
      </c>
      <c r="G758" s="106">
        <f>IFERROR(IF(E758= "yes",VLOOKUP(C758,Summary!$B:$I,5,0),0),0)</f>
        <v>0</v>
      </c>
      <c r="H758" s="104">
        <f t="shared" si="143"/>
        <v>1712.9199999999998</v>
      </c>
      <c r="I758" s="168">
        <f>VLOOKUP($A758,'2023-24 Salary &amp; Benefits'!$A:$I,3,FALSE)</f>
        <v>1.18</v>
      </c>
      <c r="J758" s="168">
        <f>VLOOKUP($A758,'2023-24 Salary &amp; Benefits'!$A:$I,4,FALSE)</f>
        <v>1.18</v>
      </c>
      <c r="K758" s="155">
        <f t="shared" si="136"/>
        <v>1712.9199999999998</v>
      </c>
      <c r="L758" s="154">
        <f t="shared" si="137"/>
        <v>5.0250000000000004</v>
      </c>
      <c r="M758" s="156">
        <f>'2023-24 Salary &amp; Benefits'!$E$6</f>
        <v>72728</v>
      </c>
      <c r="N758" s="156">
        <f>'2023-24 Salary &amp; Benefits'!$F$6</f>
        <v>75419</v>
      </c>
      <c r="O758" s="9">
        <f t="shared" si="138"/>
        <v>431240.68</v>
      </c>
      <c r="P758" s="9">
        <f t="shared" si="139"/>
        <v>15956.280000000028</v>
      </c>
      <c r="Q758" s="9">
        <f>'2023-24 Salary &amp; Benefits'!G$6</f>
        <v>13464</v>
      </c>
      <c r="R758" s="157">
        <f>'2023-24 Salary &amp; Benefits'!H$6</f>
        <v>0.1797</v>
      </c>
      <c r="S758" s="157">
        <f>'2023-24 Salary &amp; Benefits'!I$6</f>
        <v>0.17330000000000001</v>
      </c>
      <c r="T758" s="9">
        <f t="shared" si="140"/>
        <v>147915.76999999999</v>
      </c>
      <c r="U758" s="9">
        <f t="shared" si="141"/>
        <v>7453.28</v>
      </c>
      <c r="V758" s="9">
        <f t="shared" si="142"/>
        <v>1291.6500000000001</v>
      </c>
      <c r="W758" s="9">
        <f t="shared" si="135"/>
        <v>8744.93</v>
      </c>
      <c r="X758" s="22">
        <f t="shared" si="144"/>
        <v>603857.66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</row>
    <row r="759" spans="1:159" s="21" customFormat="1">
      <c r="A759" s="83" t="s">
        <v>2347</v>
      </c>
      <c r="B759" s="95" t="s">
        <v>700</v>
      </c>
      <c r="C759" s="97">
        <v>2144</v>
      </c>
      <c r="D759" s="110" t="s">
        <v>703</v>
      </c>
      <c r="E759" s="116" t="str">
        <f>VLOOKUP($C759,'2022-23 School Level AAFTE'!$C:$X,8,FALSE)</f>
        <v>Yes</v>
      </c>
      <c r="F759" s="103">
        <f>VLOOKUP($C759,'2022-23 School Level AAFTE'!$C:$I,7,FALSE)</f>
        <v>389.14</v>
      </c>
      <c r="G759" s="106">
        <f>IFERROR(IF(E759= "yes",VLOOKUP(C759,Summary!$B:$I,5,0),0),0)</f>
        <v>0</v>
      </c>
      <c r="H759" s="104">
        <f t="shared" si="143"/>
        <v>389.14</v>
      </c>
      <c r="I759" s="168">
        <f>VLOOKUP($A759,'2023-24 Salary &amp; Benefits'!$A:$I,3,FALSE)</f>
        <v>1.18</v>
      </c>
      <c r="J759" s="168">
        <f>VLOOKUP($A759,'2023-24 Salary &amp; Benefits'!$A:$I,4,FALSE)</f>
        <v>1.18</v>
      </c>
      <c r="K759" s="155">
        <f t="shared" si="136"/>
        <v>389.14</v>
      </c>
      <c r="L759" s="154">
        <f t="shared" si="137"/>
        <v>1.141</v>
      </c>
      <c r="M759" s="156">
        <f>'2023-24 Salary &amp; Benefits'!$E$6</f>
        <v>72728</v>
      </c>
      <c r="N759" s="156">
        <f>'2023-24 Salary &amp; Benefits'!$F$6</f>
        <v>75419</v>
      </c>
      <c r="O759" s="9">
        <f t="shared" si="138"/>
        <v>97919.52</v>
      </c>
      <c r="P759" s="9">
        <f t="shared" si="139"/>
        <v>3623.1100000000006</v>
      </c>
      <c r="Q759" s="9">
        <f>'2023-24 Salary &amp; Benefits'!G$6</f>
        <v>13464</v>
      </c>
      <c r="R759" s="157">
        <f>'2023-24 Salary &amp; Benefits'!H$6</f>
        <v>0.1797</v>
      </c>
      <c r="S759" s="157">
        <f>'2023-24 Salary &amp; Benefits'!I$6</f>
        <v>0.17330000000000001</v>
      </c>
      <c r="T759" s="9">
        <f t="shared" si="140"/>
        <v>33586.449999999997</v>
      </c>
      <c r="U759" s="9">
        <f t="shared" si="141"/>
        <v>1692.38</v>
      </c>
      <c r="V759" s="9">
        <f t="shared" si="142"/>
        <v>293.29000000000002</v>
      </c>
      <c r="W759" s="9">
        <f t="shared" si="135"/>
        <v>1985.67</v>
      </c>
      <c r="X759" s="22">
        <f t="shared" si="144"/>
        <v>137114.75000000003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</row>
    <row r="760" spans="1:159" s="21" customFormat="1">
      <c r="A760" s="83" t="s">
        <v>2347</v>
      </c>
      <c r="B760" s="95" t="s">
        <v>700</v>
      </c>
      <c r="C760" s="96">
        <v>1972</v>
      </c>
      <c r="D760" s="95" t="s">
        <v>702</v>
      </c>
      <c r="E760" s="116" t="str">
        <f>VLOOKUP($C760,'2022-23 School Level AAFTE'!$C:$X,8,FALSE)</f>
        <v>Yes</v>
      </c>
      <c r="F760" s="103">
        <f>VLOOKUP($C760,'2022-23 School Level AAFTE'!$C:$I,7,FALSE)</f>
        <v>84.539999999999992</v>
      </c>
      <c r="G760" s="106">
        <f>IFERROR(IF(E760= "yes",VLOOKUP(C760,Summary!$B:$I,5,0),0),0)</f>
        <v>0</v>
      </c>
      <c r="H760" s="104">
        <f t="shared" si="143"/>
        <v>84.539999999999992</v>
      </c>
      <c r="I760" s="168">
        <f>VLOOKUP($A760,'2023-24 Salary &amp; Benefits'!$A:$I,3,FALSE)</f>
        <v>1.18</v>
      </c>
      <c r="J760" s="168">
        <f>VLOOKUP($A760,'2023-24 Salary &amp; Benefits'!$A:$I,4,FALSE)</f>
        <v>1.18</v>
      </c>
      <c r="K760" s="155">
        <f t="shared" si="136"/>
        <v>84.539999999999992</v>
      </c>
      <c r="L760" s="154">
        <f t="shared" si="137"/>
        <v>0.248</v>
      </c>
      <c r="M760" s="156">
        <f>'2023-24 Salary &amp; Benefits'!$E$6</f>
        <v>72728</v>
      </c>
      <c r="N760" s="156">
        <f>'2023-24 Salary &amp; Benefits'!$F$6</f>
        <v>75419</v>
      </c>
      <c r="O760" s="9">
        <f t="shared" si="138"/>
        <v>21283.119999999999</v>
      </c>
      <c r="P760" s="9">
        <f t="shared" si="139"/>
        <v>787.5</v>
      </c>
      <c r="Q760" s="9">
        <f>'2023-24 Salary &amp; Benefits'!G$6</f>
        <v>13464</v>
      </c>
      <c r="R760" s="157">
        <f>'2023-24 Salary &amp; Benefits'!H$6</f>
        <v>0.1797</v>
      </c>
      <c r="S760" s="157">
        <f>'2023-24 Salary &amp; Benefits'!I$6</f>
        <v>0.17330000000000001</v>
      </c>
      <c r="T760" s="9">
        <f t="shared" si="140"/>
        <v>7300.12</v>
      </c>
      <c r="U760" s="9">
        <f t="shared" si="141"/>
        <v>367.84</v>
      </c>
      <c r="V760" s="9">
        <f t="shared" si="142"/>
        <v>63.75</v>
      </c>
      <c r="W760" s="9">
        <f t="shared" si="135"/>
        <v>431.59</v>
      </c>
      <c r="X760" s="22">
        <f t="shared" si="144"/>
        <v>29802.329999999998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</row>
    <row r="761" spans="1:159" s="21" customFormat="1">
      <c r="A761" s="83" t="s">
        <v>2347</v>
      </c>
      <c r="B761" s="95" t="s">
        <v>700</v>
      </c>
      <c r="C761" s="96">
        <v>2983</v>
      </c>
      <c r="D761" s="95" t="s">
        <v>715</v>
      </c>
      <c r="E761" s="116" t="str">
        <f>VLOOKUP($C761,'2022-23 School Level AAFTE'!$C:$X,8,FALSE)</f>
        <v>No</v>
      </c>
      <c r="F761" s="103">
        <f>VLOOKUP($C761,'2022-23 School Level AAFTE'!$C:$I,7,FALSE)</f>
        <v>491.71</v>
      </c>
      <c r="G761" s="106">
        <f>IFERROR(IF(E761= "yes",VLOOKUP(C761,Summary!$B:$I,5,0),0),0)</f>
        <v>0</v>
      </c>
      <c r="H761" s="104">
        <f t="shared" si="143"/>
        <v>0</v>
      </c>
      <c r="I761" s="168">
        <f>VLOOKUP($A761,'2023-24 Salary &amp; Benefits'!$A:$I,3,FALSE)</f>
        <v>1.18</v>
      </c>
      <c r="J761" s="168">
        <f>VLOOKUP($A761,'2023-24 Salary &amp; Benefits'!$A:$I,4,FALSE)</f>
        <v>1.18</v>
      </c>
      <c r="K761" s="155">
        <f t="shared" si="136"/>
        <v>0</v>
      </c>
      <c r="L761" s="154">
        <f t="shared" si="137"/>
        <v>0</v>
      </c>
      <c r="M761" s="156">
        <f>'2023-24 Salary &amp; Benefits'!$E$6</f>
        <v>72728</v>
      </c>
      <c r="N761" s="156">
        <f>'2023-24 Salary &amp; Benefits'!$F$6</f>
        <v>75419</v>
      </c>
      <c r="O761" s="9">
        <f t="shared" si="138"/>
        <v>0</v>
      </c>
      <c r="P761" s="9">
        <f t="shared" si="139"/>
        <v>0</v>
      </c>
      <c r="Q761" s="9">
        <f>'2023-24 Salary &amp; Benefits'!G$6</f>
        <v>13464</v>
      </c>
      <c r="R761" s="157">
        <f>'2023-24 Salary &amp; Benefits'!H$6</f>
        <v>0.1797</v>
      </c>
      <c r="S761" s="157">
        <f>'2023-24 Salary &amp; Benefits'!I$6</f>
        <v>0.17330000000000001</v>
      </c>
      <c r="T761" s="9">
        <f t="shared" si="140"/>
        <v>0</v>
      </c>
      <c r="U761" s="9">
        <f t="shared" si="141"/>
        <v>0</v>
      </c>
      <c r="V761" s="9">
        <f t="shared" si="142"/>
        <v>0</v>
      </c>
      <c r="W761" s="9">
        <f t="shared" si="135"/>
        <v>0</v>
      </c>
      <c r="X761" s="22">
        <f t="shared" si="144"/>
        <v>0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</row>
    <row r="762" spans="1:159" s="21" customFormat="1">
      <c r="A762" s="83" t="s">
        <v>2347</v>
      </c>
      <c r="B762" s="95" t="s">
        <v>700</v>
      </c>
      <c r="C762" s="96">
        <v>3333</v>
      </c>
      <c r="D762" s="95" t="s">
        <v>239</v>
      </c>
      <c r="E762" s="116" t="str">
        <f>VLOOKUP($C762,'2022-23 School Level AAFTE'!$C:$X,8,FALSE)</f>
        <v>Yes</v>
      </c>
      <c r="F762" s="103">
        <f>VLOOKUP($C762,'2022-23 School Level AAFTE'!$C:$I,7,FALSE)</f>
        <v>645.84</v>
      </c>
      <c r="G762" s="106">
        <f>IFERROR(IF(E762= "yes",VLOOKUP(C762,Summary!$B:$I,5,0),0),0)</f>
        <v>0</v>
      </c>
      <c r="H762" s="104">
        <f t="shared" si="143"/>
        <v>645.84</v>
      </c>
      <c r="I762" s="168">
        <f>VLOOKUP($A762,'2023-24 Salary &amp; Benefits'!$A:$I,3,FALSE)</f>
        <v>1.18</v>
      </c>
      <c r="J762" s="168">
        <f>VLOOKUP($A762,'2023-24 Salary &amp; Benefits'!$A:$I,4,FALSE)</f>
        <v>1.18</v>
      </c>
      <c r="K762" s="155">
        <f t="shared" si="136"/>
        <v>645.84</v>
      </c>
      <c r="L762" s="154">
        <f t="shared" si="137"/>
        <v>1.8939999999999999</v>
      </c>
      <c r="M762" s="156">
        <f>'2023-24 Salary &amp; Benefits'!$E$6</f>
        <v>72728</v>
      </c>
      <c r="N762" s="156">
        <f>'2023-24 Salary &amp; Benefits'!$F$6</f>
        <v>75419</v>
      </c>
      <c r="O762" s="9">
        <f t="shared" si="138"/>
        <v>162541.26</v>
      </c>
      <c r="P762" s="9">
        <f t="shared" si="139"/>
        <v>6014.1699999999837</v>
      </c>
      <c r="Q762" s="9">
        <f>'2023-24 Salary &amp; Benefits'!G$6</f>
        <v>13464</v>
      </c>
      <c r="R762" s="157">
        <f>'2023-24 Salary &amp; Benefits'!H$6</f>
        <v>0.1797</v>
      </c>
      <c r="S762" s="157">
        <f>'2023-24 Salary &amp; Benefits'!I$6</f>
        <v>0.17330000000000001</v>
      </c>
      <c r="T762" s="9">
        <f t="shared" si="140"/>
        <v>55751.74</v>
      </c>
      <c r="U762" s="9">
        <f t="shared" si="141"/>
        <v>2809.26</v>
      </c>
      <c r="V762" s="9">
        <f t="shared" si="142"/>
        <v>486.84</v>
      </c>
      <c r="W762" s="9">
        <f t="shared" si="135"/>
        <v>3296.1000000000004</v>
      </c>
      <c r="X762" s="22">
        <f t="shared" si="144"/>
        <v>227603.27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</row>
    <row r="763" spans="1:159" s="21" customFormat="1">
      <c r="A763" s="83" t="s">
        <v>2347</v>
      </c>
      <c r="B763" s="95" t="s">
        <v>700</v>
      </c>
      <c r="C763" s="96">
        <v>3335</v>
      </c>
      <c r="D763" s="95" t="s">
        <v>721</v>
      </c>
      <c r="E763" s="116" t="str">
        <f>VLOOKUP($C763,'2022-23 School Level AAFTE'!$C:$X,8,FALSE)</f>
        <v>Yes</v>
      </c>
      <c r="F763" s="103">
        <f>VLOOKUP($C763,'2022-23 School Level AAFTE'!$C:$I,7,FALSE)</f>
        <v>445.14</v>
      </c>
      <c r="G763" s="106">
        <f>IFERROR(IF(E763= "yes",VLOOKUP(C763,Summary!$B:$I,5,0),0),0)</f>
        <v>0</v>
      </c>
      <c r="H763" s="104">
        <f t="shared" si="143"/>
        <v>445.14</v>
      </c>
      <c r="I763" s="168">
        <f>VLOOKUP($A763,'2023-24 Salary &amp; Benefits'!$A:$I,3,FALSE)</f>
        <v>1.18</v>
      </c>
      <c r="J763" s="168">
        <f>VLOOKUP($A763,'2023-24 Salary &amp; Benefits'!$A:$I,4,FALSE)</f>
        <v>1.18</v>
      </c>
      <c r="K763" s="155">
        <f t="shared" si="136"/>
        <v>445.14</v>
      </c>
      <c r="L763" s="154">
        <f t="shared" si="137"/>
        <v>1.306</v>
      </c>
      <c r="M763" s="156">
        <f>'2023-24 Salary &amp; Benefits'!$E$6</f>
        <v>72728</v>
      </c>
      <c r="N763" s="156">
        <f>'2023-24 Salary &amp; Benefits'!$F$6</f>
        <v>75419</v>
      </c>
      <c r="O763" s="9">
        <f t="shared" si="138"/>
        <v>112079.67</v>
      </c>
      <c r="P763" s="9">
        <f t="shared" si="139"/>
        <v>4147.0400000000081</v>
      </c>
      <c r="Q763" s="9">
        <f>'2023-24 Salary &amp; Benefits'!G$6</f>
        <v>13464</v>
      </c>
      <c r="R763" s="157">
        <f>'2023-24 Salary &amp; Benefits'!H$6</f>
        <v>0.1797</v>
      </c>
      <c r="S763" s="157">
        <f>'2023-24 Salary &amp; Benefits'!I$6</f>
        <v>0.17330000000000001</v>
      </c>
      <c r="T763" s="9">
        <f t="shared" si="140"/>
        <v>38443.379999999997</v>
      </c>
      <c r="U763" s="9">
        <f t="shared" si="141"/>
        <v>1937.11</v>
      </c>
      <c r="V763" s="9">
        <f t="shared" si="142"/>
        <v>335.7</v>
      </c>
      <c r="W763" s="9">
        <f t="shared" si="135"/>
        <v>2272.81</v>
      </c>
      <c r="X763" s="22">
        <f t="shared" si="144"/>
        <v>156942.9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</row>
    <row r="764" spans="1:159" s="21" customFormat="1">
      <c r="A764" s="83" t="s">
        <v>2347</v>
      </c>
      <c r="B764" s="95" t="s">
        <v>700</v>
      </c>
      <c r="C764" s="96">
        <v>2270</v>
      </c>
      <c r="D764" s="95" t="s">
        <v>2877</v>
      </c>
      <c r="E764" s="116" t="str">
        <f>VLOOKUP($C764,'2022-23 School Level AAFTE'!$C:$X,8,FALSE)</f>
        <v>Yes</v>
      </c>
      <c r="F764" s="103">
        <f>VLOOKUP($C764,'2022-23 School Level AAFTE'!$C:$I,7,FALSE)</f>
        <v>364.96</v>
      </c>
      <c r="G764" s="106">
        <f>IFERROR(IF(E764= "yes",VLOOKUP(C764,Summary!$B:$I,5,0),0),0)</f>
        <v>0</v>
      </c>
      <c r="H764" s="104">
        <f t="shared" si="143"/>
        <v>364.96</v>
      </c>
      <c r="I764" s="168">
        <f>VLOOKUP($A764,'2023-24 Salary &amp; Benefits'!$A:$I,3,FALSE)</f>
        <v>1.18</v>
      </c>
      <c r="J764" s="168">
        <f>VLOOKUP($A764,'2023-24 Salary &amp; Benefits'!$A:$I,4,FALSE)</f>
        <v>1.18</v>
      </c>
      <c r="K764" s="155">
        <f t="shared" si="136"/>
        <v>364.96</v>
      </c>
      <c r="L764" s="154">
        <f t="shared" si="137"/>
        <v>1.071</v>
      </c>
      <c r="M764" s="156">
        <f>'2023-24 Salary &amp; Benefits'!$E$6</f>
        <v>72728</v>
      </c>
      <c r="N764" s="156">
        <f>'2023-24 Salary &amp; Benefits'!$F$6</f>
        <v>75419</v>
      </c>
      <c r="O764" s="9">
        <f t="shared" si="138"/>
        <v>91912.19</v>
      </c>
      <c r="P764" s="9">
        <f t="shared" si="139"/>
        <v>3400.8300000000017</v>
      </c>
      <c r="Q764" s="9">
        <f>'2023-24 Salary &amp; Benefits'!G$6</f>
        <v>13464</v>
      </c>
      <c r="R764" s="157">
        <f>'2023-24 Salary &amp; Benefits'!H$6</f>
        <v>0.1797</v>
      </c>
      <c r="S764" s="157">
        <f>'2023-24 Salary &amp; Benefits'!I$6</f>
        <v>0.17330000000000001</v>
      </c>
      <c r="T764" s="9">
        <f t="shared" si="140"/>
        <v>31525.93</v>
      </c>
      <c r="U764" s="9">
        <f t="shared" si="141"/>
        <v>1588.55</v>
      </c>
      <c r="V764" s="9">
        <f t="shared" si="142"/>
        <v>275.3</v>
      </c>
      <c r="W764" s="9">
        <f t="shared" si="135"/>
        <v>1863.85</v>
      </c>
      <c r="X764" s="22">
        <f t="shared" si="144"/>
        <v>128702.8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</row>
    <row r="765" spans="1:159" s="21" customFormat="1">
      <c r="A765" s="83" t="s">
        <v>2347</v>
      </c>
      <c r="B765" s="95" t="s">
        <v>700</v>
      </c>
      <c r="C765" s="96">
        <v>3553</v>
      </c>
      <c r="D765" s="95" t="s">
        <v>723</v>
      </c>
      <c r="E765" s="116" t="str">
        <f>VLOOKUP($C765,'2022-23 School Level AAFTE'!$C:$X,8,FALSE)</f>
        <v>No</v>
      </c>
      <c r="F765" s="103">
        <f>VLOOKUP($C765,'2022-23 School Level AAFTE'!$C:$I,7,FALSE)</f>
        <v>404.65000000000003</v>
      </c>
      <c r="G765" s="106">
        <f>IFERROR(IF(E765= "yes",VLOOKUP(C765,Summary!$B:$I,5,0),0),0)</f>
        <v>0</v>
      </c>
      <c r="H765" s="105">
        <f t="shared" si="143"/>
        <v>0</v>
      </c>
      <c r="I765" s="168">
        <f>VLOOKUP($A765,'2023-24 Salary &amp; Benefits'!$A:$I,3,FALSE)</f>
        <v>1.18</v>
      </c>
      <c r="J765" s="168">
        <f>VLOOKUP($A765,'2023-24 Salary &amp; Benefits'!$A:$I,4,FALSE)</f>
        <v>1.18</v>
      </c>
      <c r="K765" s="155">
        <f t="shared" si="136"/>
        <v>0</v>
      </c>
      <c r="L765" s="154">
        <f t="shared" si="137"/>
        <v>0</v>
      </c>
      <c r="M765" s="156">
        <f>'2023-24 Salary &amp; Benefits'!$E$6</f>
        <v>72728</v>
      </c>
      <c r="N765" s="156">
        <f>'2023-24 Salary &amp; Benefits'!$F$6</f>
        <v>75419</v>
      </c>
      <c r="O765" s="9">
        <f t="shared" si="138"/>
        <v>0</v>
      </c>
      <c r="P765" s="9">
        <f t="shared" si="139"/>
        <v>0</v>
      </c>
      <c r="Q765" s="9">
        <f>'2023-24 Salary &amp; Benefits'!G$6</f>
        <v>13464</v>
      </c>
      <c r="R765" s="157">
        <f>'2023-24 Salary &amp; Benefits'!H$6</f>
        <v>0.1797</v>
      </c>
      <c r="S765" s="157">
        <f>'2023-24 Salary &amp; Benefits'!I$6</f>
        <v>0.17330000000000001</v>
      </c>
      <c r="T765" s="9">
        <f t="shared" si="140"/>
        <v>0</v>
      </c>
      <c r="U765" s="9">
        <f t="shared" si="141"/>
        <v>0</v>
      </c>
      <c r="V765" s="9">
        <f t="shared" si="142"/>
        <v>0</v>
      </c>
      <c r="W765" s="9">
        <f t="shared" si="135"/>
        <v>0</v>
      </c>
      <c r="X765" s="22">
        <f t="shared" si="144"/>
        <v>0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</row>
    <row r="766" spans="1:159" s="21" customFormat="1">
      <c r="A766" s="83" t="s">
        <v>2347</v>
      </c>
      <c r="B766" s="95" t="s">
        <v>700</v>
      </c>
      <c r="C766" s="96">
        <v>1973</v>
      </c>
      <c r="D766" s="95" t="s">
        <v>2878</v>
      </c>
      <c r="E766" s="116" t="str">
        <f>VLOOKUP($C766,'2022-23 School Level AAFTE'!$C:$X,8,FALSE)</f>
        <v>No</v>
      </c>
      <c r="F766" s="103">
        <f>VLOOKUP($C766,'2022-23 School Level AAFTE'!$C:$I,7,FALSE)</f>
        <v>97.26</v>
      </c>
      <c r="G766" s="106">
        <f>IFERROR(IF(E766= "yes",VLOOKUP(C766,Summary!$B:$I,5,0),0),0)</f>
        <v>0</v>
      </c>
      <c r="H766" s="104">
        <f t="shared" si="143"/>
        <v>0</v>
      </c>
      <c r="I766" s="168">
        <f>VLOOKUP($A766,'2023-24 Salary &amp; Benefits'!$A:$I,3,FALSE)</f>
        <v>1.18</v>
      </c>
      <c r="J766" s="168">
        <f>VLOOKUP($A766,'2023-24 Salary &amp; Benefits'!$A:$I,4,FALSE)</f>
        <v>1.18</v>
      </c>
      <c r="K766" s="155">
        <f t="shared" si="136"/>
        <v>0</v>
      </c>
      <c r="L766" s="154">
        <f t="shared" si="137"/>
        <v>0</v>
      </c>
      <c r="M766" s="156">
        <f>'2023-24 Salary &amp; Benefits'!$E$6</f>
        <v>72728</v>
      </c>
      <c r="N766" s="156">
        <f>'2023-24 Salary &amp; Benefits'!$F$6</f>
        <v>75419</v>
      </c>
      <c r="O766" s="9">
        <f t="shared" si="138"/>
        <v>0</v>
      </c>
      <c r="P766" s="9">
        <f t="shared" si="139"/>
        <v>0</v>
      </c>
      <c r="Q766" s="9">
        <f>'2023-24 Salary &amp; Benefits'!G$6</f>
        <v>13464</v>
      </c>
      <c r="R766" s="157">
        <f>'2023-24 Salary &amp; Benefits'!H$6</f>
        <v>0.1797</v>
      </c>
      <c r="S766" s="157">
        <f>'2023-24 Salary &amp; Benefits'!I$6</f>
        <v>0.17330000000000001</v>
      </c>
      <c r="T766" s="9">
        <f t="shared" si="140"/>
        <v>0</v>
      </c>
      <c r="U766" s="9">
        <f t="shared" si="141"/>
        <v>0</v>
      </c>
      <c r="V766" s="9">
        <f t="shared" si="142"/>
        <v>0</v>
      </c>
      <c r="W766" s="9">
        <f t="shared" si="135"/>
        <v>0</v>
      </c>
      <c r="X766" s="22">
        <f t="shared" si="144"/>
        <v>0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</row>
    <row r="767" spans="1:159" s="21" customFormat="1">
      <c r="A767" s="83" t="s">
        <v>2347</v>
      </c>
      <c r="B767" s="95" t="s">
        <v>700</v>
      </c>
      <c r="C767" s="96">
        <v>3382</v>
      </c>
      <c r="D767" s="95" t="s">
        <v>722</v>
      </c>
      <c r="E767" s="116" t="str">
        <f>VLOOKUP($C767,'2022-23 School Level AAFTE'!$C:$X,8,FALSE)</f>
        <v>Yes</v>
      </c>
      <c r="F767" s="103">
        <f>VLOOKUP($C767,'2022-23 School Level AAFTE'!$C:$I,7,FALSE)</f>
        <v>295.57</v>
      </c>
      <c r="G767" s="106">
        <f>IFERROR(IF(E767= "yes",VLOOKUP(C767,Summary!$B:$I,5,0),0),0)</f>
        <v>0</v>
      </c>
      <c r="H767" s="105">
        <f t="shared" si="143"/>
        <v>295.57</v>
      </c>
      <c r="I767" s="168">
        <f>VLOOKUP($A767,'2023-24 Salary &amp; Benefits'!$A:$I,3,FALSE)</f>
        <v>1.18</v>
      </c>
      <c r="J767" s="168">
        <f>VLOOKUP($A767,'2023-24 Salary &amp; Benefits'!$A:$I,4,FALSE)</f>
        <v>1.18</v>
      </c>
      <c r="K767" s="155">
        <f t="shared" si="136"/>
        <v>295.57</v>
      </c>
      <c r="L767" s="154">
        <f t="shared" si="137"/>
        <v>0.86699999999999999</v>
      </c>
      <c r="M767" s="156">
        <f>'2023-24 Salary &amp; Benefits'!$E$6</f>
        <v>72728</v>
      </c>
      <c r="N767" s="156">
        <f>'2023-24 Salary &amp; Benefits'!$F$6</f>
        <v>75419</v>
      </c>
      <c r="O767" s="9">
        <f t="shared" si="138"/>
        <v>74405.11</v>
      </c>
      <c r="P767" s="9">
        <f t="shared" si="139"/>
        <v>2753.0500000000029</v>
      </c>
      <c r="Q767" s="9">
        <f>'2023-24 Salary &amp; Benefits'!G$6</f>
        <v>13464</v>
      </c>
      <c r="R767" s="157">
        <f>'2023-24 Salary &amp; Benefits'!H$6</f>
        <v>0.1797</v>
      </c>
      <c r="S767" s="157">
        <f>'2023-24 Salary &amp; Benefits'!I$6</f>
        <v>0.17330000000000001</v>
      </c>
      <c r="T767" s="9">
        <f t="shared" si="140"/>
        <v>25520.99</v>
      </c>
      <c r="U767" s="9">
        <f t="shared" si="141"/>
        <v>1285.97</v>
      </c>
      <c r="V767" s="9">
        <f t="shared" si="142"/>
        <v>222.86</v>
      </c>
      <c r="W767" s="9">
        <f t="shared" si="135"/>
        <v>1508.83</v>
      </c>
      <c r="X767" s="22">
        <f t="shared" si="144"/>
        <v>104187.98000000001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</row>
    <row r="768" spans="1:159" s="21" customFormat="1">
      <c r="A768" s="83" t="s">
        <v>2347</v>
      </c>
      <c r="B768" s="95" t="s">
        <v>700</v>
      </c>
      <c r="C768" s="96">
        <v>2842</v>
      </c>
      <c r="D768" s="95" t="s">
        <v>710</v>
      </c>
      <c r="E768" s="116" t="str">
        <f>VLOOKUP($C768,'2022-23 School Level AAFTE'!$C:$X,8,FALSE)</f>
        <v>Yes</v>
      </c>
      <c r="F768" s="103">
        <f>VLOOKUP($C768,'2022-23 School Level AAFTE'!$C:$I,7,FALSE)</f>
        <v>452.86</v>
      </c>
      <c r="G768" s="106">
        <f>IFERROR(IF(E768= "yes",VLOOKUP(C768,Summary!$B:$I,5,0),0),0)</f>
        <v>0</v>
      </c>
      <c r="H768" s="104">
        <f t="shared" si="143"/>
        <v>452.86</v>
      </c>
      <c r="I768" s="168">
        <f>VLOOKUP($A768,'2023-24 Salary &amp; Benefits'!$A:$I,3,FALSE)</f>
        <v>1.18</v>
      </c>
      <c r="J768" s="168">
        <f>VLOOKUP($A768,'2023-24 Salary &amp; Benefits'!$A:$I,4,FALSE)</f>
        <v>1.18</v>
      </c>
      <c r="K768" s="155">
        <f t="shared" si="136"/>
        <v>452.86</v>
      </c>
      <c r="L768" s="154">
        <f t="shared" si="137"/>
        <v>1.3280000000000001</v>
      </c>
      <c r="M768" s="156">
        <f>'2023-24 Salary &amp; Benefits'!$E$6</f>
        <v>72728</v>
      </c>
      <c r="N768" s="156">
        <f>'2023-24 Salary &amp; Benefits'!$F$6</f>
        <v>75419</v>
      </c>
      <c r="O768" s="9">
        <f t="shared" si="138"/>
        <v>113967.69</v>
      </c>
      <c r="P768" s="9">
        <f t="shared" si="139"/>
        <v>4216.8999999999942</v>
      </c>
      <c r="Q768" s="9">
        <f>'2023-24 Salary &amp; Benefits'!G$6</f>
        <v>13464</v>
      </c>
      <c r="R768" s="157">
        <f>'2023-24 Salary &amp; Benefits'!H$6</f>
        <v>0.1797</v>
      </c>
      <c r="S768" s="157">
        <f>'2023-24 Salary &amp; Benefits'!I$6</f>
        <v>0.17330000000000001</v>
      </c>
      <c r="T768" s="9">
        <f t="shared" si="140"/>
        <v>39090.97</v>
      </c>
      <c r="U768" s="9">
        <f t="shared" si="141"/>
        <v>1969.74</v>
      </c>
      <c r="V768" s="9">
        <f t="shared" si="142"/>
        <v>341.36</v>
      </c>
      <c r="W768" s="9">
        <f t="shared" si="135"/>
        <v>2311.1</v>
      </c>
      <c r="X768" s="22">
        <f t="shared" si="144"/>
        <v>159586.66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</row>
    <row r="769" spans="1:159" s="21" customFormat="1">
      <c r="A769" s="83" t="s">
        <v>2347</v>
      </c>
      <c r="B769" s="95" t="s">
        <v>700</v>
      </c>
      <c r="C769" s="96">
        <v>2927</v>
      </c>
      <c r="D769" s="95" t="s">
        <v>713</v>
      </c>
      <c r="E769" s="116" t="str">
        <f>VLOOKUP($C769,'2022-23 School Level AAFTE'!$C:$X,8,FALSE)</f>
        <v>No</v>
      </c>
      <c r="F769" s="103">
        <f>VLOOKUP($C769,'2022-23 School Level AAFTE'!$C:$I,7,FALSE)</f>
        <v>604.97</v>
      </c>
      <c r="G769" s="106">
        <f>IFERROR(IF(E769= "yes",VLOOKUP(C769,Summary!$B:$I,5,0),0),0)</f>
        <v>0</v>
      </c>
      <c r="H769" s="105">
        <f t="shared" si="143"/>
        <v>0</v>
      </c>
      <c r="I769" s="168">
        <f>VLOOKUP($A769,'2023-24 Salary &amp; Benefits'!$A:$I,3,FALSE)</f>
        <v>1.18</v>
      </c>
      <c r="J769" s="168">
        <f>VLOOKUP($A769,'2023-24 Salary &amp; Benefits'!$A:$I,4,FALSE)</f>
        <v>1.18</v>
      </c>
      <c r="K769" s="155">
        <f t="shared" si="136"/>
        <v>0</v>
      </c>
      <c r="L769" s="154">
        <f t="shared" si="137"/>
        <v>0</v>
      </c>
      <c r="M769" s="156">
        <f>'2023-24 Salary &amp; Benefits'!$E$6</f>
        <v>72728</v>
      </c>
      <c r="N769" s="156">
        <f>'2023-24 Salary &amp; Benefits'!$F$6</f>
        <v>75419</v>
      </c>
      <c r="O769" s="9">
        <f t="shared" si="138"/>
        <v>0</v>
      </c>
      <c r="P769" s="9">
        <f t="shared" si="139"/>
        <v>0</v>
      </c>
      <c r="Q769" s="9">
        <f>'2023-24 Salary &amp; Benefits'!G$6</f>
        <v>13464</v>
      </c>
      <c r="R769" s="157">
        <f>'2023-24 Salary &amp; Benefits'!H$6</f>
        <v>0.1797</v>
      </c>
      <c r="S769" s="157">
        <f>'2023-24 Salary &amp; Benefits'!I$6</f>
        <v>0.17330000000000001</v>
      </c>
      <c r="T769" s="9">
        <f t="shared" si="140"/>
        <v>0</v>
      </c>
      <c r="U769" s="9">
        <f t="shared" si="141"/>
        <v>0</v>
      </c>
      <c r="V769" s="9">
        <f t="shared" si="142"/>
        <v>0</v>
      </c>
      <c r="W769" s="9">
        <f t="shared" si="135"/>
        <v>0</v>
      </c>
      <c r="X769" s="22">
        <f t="shared" si="144"/>
        <v>0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</row>
    <row r="770" spans="1:159" s="21" customFormat="1">
      <c r="A770" s="83" t="s">
        <v>2347</v>
      </c>
      <c r="B770" s="95" t="s">
        <v>700</v>
      </c>
      <c r="C770" s="96">
        <v>3483</v>
      </c>
      <c r="D770" s="95" t="s">
        <v>2718</v>
      </c>
      <c r="E770" s="116" t="str">
        <f>VLOOKUP($C770,'2022-23 School Level AAFTE'!$C:$X,8,FALSE)</f>
        <v>Yes</v>
      </c>
      <c r="F770" s="103">
        <f>VLOOKUP($C770,'2022-23 School Level AAFTE'!$C:$I,7,FALSE)</f>
        <v>628.53000000000009</v>
      </c>
      <c r="G770" s="106">
        <f>IFERROR(IF(E770= "yes",VLOOKUP(C770,Summary!$B:$I,5,0),0),0)</f>
        <v>0</v>
      </c>
      <c r="H770" s="104">
        <f t="shared" si="143"/>
        <v>628.53000000000009</v>
      </c>
      <c r="I770" s="168">
        <f>VLOOKUP($A770,'2023-24 Salary &amp; Benefits'!$A:$I,3,FALSE)</f>
        <v>1.18</v>
      </c>
      <c r="J770" s="168">
        <f>VLOOKUP($A770,'2023-24 Salary &amp; Benefits'!$A:$I,4,FALSE)</f>
        <v>1.18</v>
      </c>
      <c r="K770" s="155">
        <f t="shared" si="136"/>
        <v>628.53000000000009</v>
      </c>
      <c r="L770" s="154">
        <f t="shared" si="137"/>
        <v>1.8440000000000001</v>
      </c>
      <c r="M770" s="156">
        <f>'2023-24 Salary &amp; Benefits'!$E$6</f>
        <v>72728</v>
      </c>
      <c r="N770" s="156">
        <f>'2023-24 Salary &amp; Benefits'!$F$6</f>
        <v>75419</v>
      </c>
      <c r="O770" s="9">
        <f t="shared" si="138"/>
        <v>158250.31</v>
      </c>
      <c r="P770" s="9">
        <f t="shared" si="139"/>
        <v>5855.3999999999942</v>
      </c>
      <c r="Q770" s="9">
        <f>'2023-24 Salary &amp; Benefits'!G$6</f>
        <v>13464</v>
      </c>
      <c r="R770" s="157">
        <f>'2023-24 Salary &amp; Benefits'!H$6</f>
        <v>0.1797</v>
      </c>
      <c r="S770" s="157">
        <f>'2023-24 Salary &amp; Benefits'!I$6</f>
        <v>0.17330000000000001</v>
      </c>
      <c r="T770" s="9">
        <f t="shared" si="140"/>
        <v>54279.94</v>
      </c>
      <c r="U770" s="9">
        <f t="shared" si="141"/>
        <v>2735.1</v>
      </c>
      <c r="V770" s="9">
        <f t="shared" si="142"/>
        <v>473.99</v>
      </c>
      <c r="W770" s="9">
        <f t="shared" si="135"/>
        <v>3209.09</v>
      </c>
      <c r="X770" s="22">
        <f t="shared" si="144"/>
        <v>221594.74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</row>
    <row r="771" spans="1:159" s="21" customFormat="1">
      <c r="A771" s="83" t="s">
        <v>2347</v>
      </c>
      <c r="B771" s="95" t="s">
        <v>700</v>
      </c>
      <c r="C771" s="96">
        <v>2639</v>
      </c>
      <c r="D771" s="95" t="s">
        <v>706</v>
      </c>
      <c r="E771" s="116" t="str">
        <f>VLOOKUP($C771,'2022-23 School Level AAFTE'!$C:$X,8,FALSE)</f>
        <v>Yes</v>
      </c>
      <c r="F771" s="103">
        <f>VLOOKUP($C771,'2022-23 School Level AAFTE'!$C:$I,7,FALSE)</f>
        <v>535</v>
      </c>
      <c r="G771" s="106">
        <f>IFERROR(IF(E771= "yes",VLOOKUP(C771,Summary!$B:$I,5,0),0),0)</f>
        <v>0</v>
      </c>
      <c r="H771" s="105">
        <f t="shared" si="143"/>
        <v>535</v>
      </c>
      <c r="I771" s="168">
        <f>VLOOKUP($A771,'2023-24 Salary &amp; Benefits'!$A:$I,3,FALSE)</f>
        <v>1.18</v>
      </c>
      <c r="J771" s="168">
        <f>VLOOKUP($A771,'2023-24 Salary &amp; Benefits'!$A:$I,4,FALSE)</f>
        <v>1.18</v>
      </c>
      <c r="K771" s="155">
        <f t="shared" si="136"/>
        <v>535</v>
      </c>
      <c r="L771" s="154">
        <f t="shared" si="137"/>
        <v>1.569</v>
      </c>
      <c r="M771" s="156">
        <f>'2023-24 Salary &amp; Benefits'!$E$6</f>
        <v>72728</v>
      </c>
      <c r="N771" s="156">
        <f>'2023-24 Salary &amp; Benefits'!$F$6</f>
        <v>75419</v>
      </c>
      <c r="O771" s="9">
        <f t="shared" si="138"/>
        <v>134650.07</v>
      </c>
      <c r="P771" s="9">
        <f t="shared" si="139"/>
        <v>4982.1699999999837</v>
      </c>
      <c r="Q771" s="9">
        <f>'2023-24 Salary &amp; Benefits'!G$6</f>
        <v>13464</v>
      </c>
      <c r="R771" s="157">
        <f>'2023-24 Salary &amp; Benefits'!H$6</f>
        <v>0.1797</v>
      </c>
      <c r="S771" s="157">
        <f>'2023-24 Salary &amp; Benefits'!I$6</f>
        <v>0.17330000000000001</v>
      </c>
      <c r="T771" s="9">
        <f t="shared" si="140"/>
        <v>46185.04</v>
      </c>
      <c r="U771" s="9">
        <f t="shared" si="141"/>
        <v>2327.1999999999998</v>
      </c>
      <c r="V771" s="9">
        <f t="shared" si="142"/>
        <v>403.3</v>
      </c>
      <c r="W771" s="9">
        <f t="shared" si="135"/>
        <v>2730.5</v>
      </c>
      <c r="X771" s="22">
        <f t="shared" si="144"/>
        <v>188547.78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</row>
    <row r="772" spans="1:159" s="21" customFormat="1">
      <c r="A772" s="83" t="s">
        <v>2279</v>
      </c>
      <c r="B772" s="95" t="s">
        <v>200</v>
      </c>
      <c r="C772" s="96">
        <v>5311</v>
      </c>
      <c r="D772" s="95" t="s">
        <v>203</v>
      </c>
      <c r="E772" s="116" t="str">
        <f>VLOOKUP($C772,'2022-23 School Level AAFTE'!$C:$X,8,FALSE)</f>
        <v>No</v>
      </c>
      <c r="F772" s="103">
        <f>VLOOKUP($C772,'2022-23 School Level AAFTE'!$C:$I,7,FALSE)</f>
        <v>871.13</v>
      </c>
      <c r="G772" s="106">
        <f>IFERROR(IF(E772= "yes",VLOOKUP(C772,Summary!$B:$I,5,0),0),0)</f>
        <v>0</v>
      </c>
      <c r="H772" s="104">
        <f t="shared" si="143"/>
        <v>0</v>
      </c>
      <c r="I772" s="168">
        <f>VLOOKUP($A772,'2023-24 Salary &amp; Benefits'!$A:$I,3,FALSE)</f>
        <v>1.06</v>
      </c>
      <c r="J772" s="168">
        <f>VLOOKUP($A772,'2023-24 Salary &amp; Benefits'!$A:$I,4,FALSE)</f>
        <v>1.06</v>
      </c>
      <c r="K772" s="155">
        <f t="shared" si="136"/>
        <v>0</v>
      </c>
      <c r="L772" s="154">
        <f t="shared" si="137"/>
        <v>0</v>
      </c>
      <c r="M772" s="156">
        <f>'2023-24 Salary &amp; Benefits'!$E$6</f>
        <v>72728</v>
      </c>
      <c r="N772" s="156">
        <f>'2023-24 Salary &amp; Benefits'!$F$6</f>
        <v>75419</v>
      </c>
      <c r="O772" s="9">
        <f t="shared" si="138"/>
        <v>0</v>
      </c>
      <c r="P772" s="9">
        <f t="shared" si="139"/>
        <v>0</v>
      </c>
      <c r="Q772" s="9">
        <f>'2023-24 Salary &amp; Benefits'!G$6</f>
        <v>13464</v>
      </c>
      <c r="R772" s="157">
        <f>'2023-24 Salary &amp; Benefits'!H$6</f>
        <v>0.1797</v>
      </c>
      <c r="S772" s="157">
        <f>'2023-24 Salary &amp; Benefits'!I$6</f>
        <v>0.17330000000000001</v>
      </c>
      <c r="T772" s="9">
        <f t="shared" si="140"/>
        <v>0</v>
      </c>
      <c r="U772" s="9">
        <f t="shared" si="141"/>
        <v>0</v>
      </c>
      <c r="V772" s="9">
        <f t="shared" si="142"/>
        <v>0</v>
      </c>
      <c r="W772" s="9">
        <f t="shared" si="135"/>
        <v>0</v>
      </c>
      <c r="X772" s="22">
        <f t="shared" si="144"/>
        <v>0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</row>
    <row r="773" spans="1:159" s="21" customFormat="1">
      <c r="A773" t="s">
        <v>2279</v>
      </c>
      <c r="B773" s="95" t="s">
        <v>200</v>
      </c>
      <c r="C773" s="96">
        <v>4568</v>
      </c>
      <c r="D773" s="95" t="s">
        <v>202</v>
      </c>
      <c r="E773" s="116" t="str">
        <f>VLOOKUP($C773,'2022-23 School Level AAFTE'!$C:$X,8,FALSE)</f>
        <v>No</v>
      </c>
      <c r="F773" s="103">
        <f>VLOOKUP($C773,'2022-23 School Level AAFTE'!$C:$I,7,FALSE)</f>
        <v>656.35</v>
      </c>
      <c r="G773" s="106">
        <f>IFERROR(IF(E773= "yes",VLOOKUP(C773,Summary!$B:$I,5,0),0),0)</f>
        <v>0</v>
      </c>
      <c r="H773" s="105">
        <f t="shared" si="143"/>
        <v>0</v>
      </c>
      <c r="I773" s="168">
        <f>VLOOKUP($A773,'2023-24 Salary &amp; Benefits'!$A:$I,3,FALSE)</f>
        <v>1.06</v>
      </c>
      <c r="J773" s="168">
        <f>VLOOKUP($A773,'2023-24 Salary &amp; Benefits'!$A:$I,4,FALSE)</f>
        <v>1.06</v>
      </c>
      <c r="K773" s="155">
        <f t="shared" si="136"/>
        <v>0</v>
      </c>
      <c r="L773" s="154">
        <f t="shared" si="137"/>
        <v>0</v>
      </c>
      <c r="M773" s="156">
        <f>'2023-24 Salary &amp; Benefits'!$E$6</f>
        <v>72728</v>
      </c>
      <c r="N773" s="156">
        <f>'2023-24 Salary &amp; Benefits'!$F$6</f>
        <v>75419</v>
      </c>
      <c r="O773" s="9">
        <f t="shared" si="138"/>
        <v>0</v>
      </c>
      <c r="P773" s="9">
        <f t="shared" si="139"/>
        <v>0</v>
      </c>
      <c r="Q773" s="9">
        <f>'2023-24 Salary &amp; Benefits'!G$6</f>
        <v>13464</v>
      </c>
      <c r="R773" s="157">
        <f>'2023-24 Salary &amp; Benefits'!H$6</f>
        <v>0.1797</v>
      </c>
      <c r="S773" s="157">
        <f>'2023-24 Salary &amp; Benefits'!I$6</f>
        <v>0.17330000000000001</v>
      </c>
      <c r="T773" s="9">
        <f t="shared" si="140"/>
        <v>0</v>
      </c>
      <c r="U773" s="9">
        <f t="shared" si="141"/>
        <v>0</v>
      </c>
      <c r="V773" s="9">
        <f t="shared" si="142"/>
        <v>0</v>
      </c>
      <c r="W773" s="9">
        <f t="shared" si="135"/>
        <v>0</v>
      </c>
      <c r="X773" s="22">
        <f t="shared" si="144"/>
        <v>0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</row>
    <row r="774" spans="1:159" s="21" customFormat="1">
      <c r="A774" s="83" t="s">
        <v>2279</v>
      </c>
      <c r="B774" s="95" t="s">
        <v>200</v>
      </c>
      <c r="C774" s="96">
        <v>3319</v>
      </c>
      <c r="D774" s="95" t="s">
        <v>201</v>
      </c>
      <c r="E774" s="116" t="str">
        <f>VLOOKUP($C774,'2022-23 School Level AAFTE'!$C:$X,8,FALSE)</f>
        <v>No</v>
      </c>
      <c r="F774" s="103">
        <f>VLOOKUP($C774,'2022-23 School Level AAFTE'!$C:$I,7,FALSE)</f>
        <v>472.5</v>
      </c>
      <c r="G774" s="106">
        <f>IFERROR(IF(E774= "yes",VLOOKUP(C774,Summary!$B:$I,5,0),0),0)</f>
        <v>0</v>
      </c>
      <c r="H774" s="105">
        <f t="shared" si="143"/>
        <v>0</v>
      </c>
      <c r="I774" s="168">
        <f>VLOOKUP($A774,'2023-24 Salary &amp; Benefits'!$A:$I,3,FALSE)</f>
        <v>1.06</v>
      </c>
      <c r="J774" s="168">
        <f>VLOOKUP($A774,'2023-24 Salary &amp; Benefits'!$A:$I,4,FALSE)</f>
        <v>1.06</v>
      </c>
      <c r="K774" s="155">
        <f t="shared" si="136"/>
        <v>0</v>
      </c>
      <c r="L774" s="154">
        <f t="shared" si="137"/>
        <v>0</v>
      </c>
      <c r="M774" s="156">
        <f>'2023-24 Salary &amp; Benefits'!$E$6</f>
        <v>72728</v>
      </c>
      <c r="N774" s="156">
        <f>'2023-24 Salary &amp; Benefits'!$F$6</f>
        <v>75419</v>
      </c>
      <c r="O774" s="9">
        <f t="shared" si="138"/>
        <v>0</v>
      </c>
      <c r="P774" s="9">
        <f t="shared" si="139"/>
        <v>0</v>
      </c>
      <c r="Q774" s="9">
        <f>'2023-24 Salary &amp; Benefits'!G$6</f>
        <v>13464</v>
      </c>
      <c r="R774" s="157">
        <f>'2023-24 Salary &amp; Benefits'!H$6</f>
        <v>0.1797</v>
      </c>
      <c r="S774" s="157">
        <f>'2023-24 Salary &amp; Benefits'!I$6</f>
        <v>0.17330000000000001</v>
      </c>
      <c r="T774" s="9">
        <f t="shared" si="140"/>
        <v>0</v>
      </c>
      <c r="U774" s="9">
        <f t="shared" si="141"/>
        <v>0</v>
      </c>
      <c r="V774" s="9">
        <f t="shared" si="142"/>
        <v>0</v>
      </c>
      <c r="W774" s="9">
        <f t="shared" si="135"/>
        <v>0</v>
      </c>
      <c r="X774" s="22">
        <f t="shared" si="144"/>
        <v>0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</row>
    <row r="775" spans="1:159" s="21" customFormat="1">
      <c r="A775" s="83" t="s">
        <v>2415</v>
      </c>
      <c r="B775" s="95" t="s">
        <v>1221</v>
      </c>
      <c r="C775" s="99">
        <v>2310</v>
      </c>
      <c r="D775" s="100" t="s">
        <v>2881</v>
      </c>
      <c r="E775" s="116" t="str">
        <f>VLOOKUP($C775,'2022-23 School Level AAFTE'!$C:$X,8,FALSE)</f>
        <v>Yes</v>
      </c>
      <c r="F775" s="103">
        <f>VLOOKUP($C775,'2022-23 School Level AAFTE'!$C:$I,7,FALSE)</f>
        <v>326.95</v>
      </c>
      <c r="G775" s="106">
        <f>IFERROR(IF(E775= "yes",VLOOKUP(C775,Summary!$B:$I,5,0),0),0)</f>
        <v>0</v>
      </c>
      <c r="H775" s="104">
        <f t="shared" si="143"/>
        <v>326.95</v>
      </c>
      <c r="I775" s="168">
        <f>VLOOKUP($A775,'2023-24 Salary &amp; Benefits'!$A:$I,3,FALSE)</f>
        <v>1</v>
      </c>
      <c r="J775" s="168">
        <f>VLOOKUP($A775,'2023-24 Salary &amp; Benefits'!$A:$I,4,FALSE)</f>
        <v>1</v>
      </c>
      <c r="K775" s="155">
        <f t="shared" si="136"/>
        <v>326.95</v>
      </c>
      <c r="L775" s="154">
        <f t="shared" si="137"/>
        <v>0.95899999999999996</v>
      </c>
      <c r="M775" s="156">
        <f>'2023-24 Salary &amp; Benefits'!$E$6</f>
        <v>72728</v>
      </c>
      <c r="N775" s="156">
        <f>'2023-24 Salary &amp; Benefits'!$F$6</f>
        <v>75419</v>
      </c>
      <c r="O775" s="9">
        <f t="shared" si="138"/>
        <v>69746.149999999994</v>
      </c>
      <c r="P775" s="9">
        <f t="shared" si="139"/>
        <v>2580.6700000000128</v>
      </c>
      <c r="Q775" s="9">
        <f>'2023-24 Salary &amp; Benefits'!G$6</f>
        <v>13464</v>
      </c>
      <c r="R775" s="157">
        <f>'2023-24 Salary &amp; Benefits'!H$6</f>
        <v>0.1797</v>
      </c>
      <c r="S775" s="157">
        <f>'2023-24 Salary &amp; Benefits'!I$6</f>
        <v>0.17330000000000001</v>
      </c>
      <c r="T775" s="9">
        <f t="shared" si="140"/>
        <v>25892.59</v>
      </c>
      <c r="U775" s="9">
        <f t="shared" si="141"/>
        <v>1205.45</v>
      </c>
      <c r="V775" s="9">
        <f t="shared" si="142"/>
        <v>208.9</v>
      </c>
      <c r="W775" s="9">
        <f t="shared" si="135"/>
        <v>1414.3500000000001</v>
      </c>
      <c r="X775" s="22">
        <f t="shared" si="144"/>
        <v>99633.760000000009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</row>
    <row r="776" spans="1:159" s="21" customFormat="1">
      <c r="A776" s="83" t="s">
        <v>2323</v>
      </c>
      <c r="B776" s="95" t="s">
        <v>472</v>
      </c>
      <c r="C776" s="96">
        <v>2972</v>
      </c>
      <c r="D776" s="95" t="s">
        <v>474</v>
      </c>
      <c r="E776" s="116" t="str">
        <f>VLOOKUP($C776,'2022-23 School Level AAFTE'!$C:$X,8,FALSE)</f>
        <v>Yes</v>
      </c>
      <c r="F776" s="103">
        <f>VLOOKUP($C776,'2022-23 School Level AAFTE'!$C:$I,7,FALSE)</f>
        <v>242.36</v>
      </c>
      <c r="G776" s="106">
        <f>IFERROR(IF(E776= "yes",VLOOKUP(C776,Summary!$B:$I,5,0),0),0)</f>
        <v>0</v>
      </c>
      <c r="H776" s="105">
        <f t="shared" si="143"/>
        <v>242.36</v>
      </c>
      <c r="I776" s="168">
        <f>VLOOKUP($A776,'2023-24 Salary &amp; Benefits'!$A:$I,3,FALSE)</f>
        <v>1</v>
      </c>
      <c r="J776" s="168">
        <f>VLOOKUP($A776,'2023-24 Salary &amp; Benefits'!$A:$I,4,FALSE)</f>
        <v>1</v>
      </c>
      <c r="K776" s="155">
        <f t="shared" si="136"/>
        <v>242.36</v>
      </c>
      <c r="L776" s="154">
        <f t="shared" si="137"/>
        <v>0.71099999999999997</v>
      </c>
      <c r="M776" s="156">
        <f>'2023-24 Salary &amp; Benefits'!$E$6</f>
        <v>72728</v>
      </c>
      <c r="N776" s="156">
        <f>'2023-24 Salary &amp; Benefits'!$F$6</f>
        <v>75419</v>
      </c>
      <c r="O776" s="9">
        <f t="shared" si="138"/>
        <v>51709.61</v>
      </c>
      <c r="P776" s="9">
        <f t="shared" si="139"/>
        <v>1913.3000000000029</v>
      </c>
      <c r="Q776" s="9">
        <f>'2023-24 Salary &amp; Benefits'!G$6</f>
        <v>13464</v>
      </c>
      <c r="R776" s="157">
        <f>'2023-24 Salary &amp; Benefits'!H$6</f>
        <v>0.1797</v>
      </c>
      <c r="S776" s="157">
        <f>'2023-24 Salary &amp; Benefits'!I$6</f>
        <v>0.17330000000000001</v>
      </c>
      <c r="T776" s="9">
        <f t="shared" si="140"/>
        <v>19196.7</v>
      </c>
      <c r="U776" s="9">
        <f t="shared" si="141"/>
        <v>893.72</v>
      </c>
      <c r="V776" s="9">
        <f t="shared" si="142"/>
        <v>154.88</v>
      </c>
      <c r="W776" s="9">
        <f t="shared" si="135"/>
        <v>1048.5999999999999</v>
      </c>
      <c r="X776" s="22">
        <f t="shared" si="144"/>
        <v>73868.210000000006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</row>
    <row r="777" spans="1:159" s="21" customFormat="1">
      <c r="A777" s="83" t="s">
        <v>2323</v>
      </c>
      <c r="B777" s="95" t="s">
        <v>472</v>
      </c>
      <c r="C777" s="96">
        <v>2268</v>
      </c>
      <c r="D777" s="95" t="s">
        <v>373</v>
      </c>
      <c r="E777" s="116" t="str">
        <f>VLOOKUP($C777,'2022-23 School Level AAFTE'!$C:$X,8,FALSE)</f>
        <v>Yes</v>
      </c>
      <c r="F777" s="103">
        <f>VLOOKUP($C777,'2022-23 School Level AAFTE'!$C:$I,7,FALSE)</f>
        <v>246.76</v>
      </c>
      <c r="G777" s="106">
        <f>IFERROR(IF(E777= "yes",VLOOKUP(C777,Summary!$B:$I,5,0),0),0)</f>
        <v>0</v>
      </c>
      <c r="H777" s="105">
        <f t="shared" si="143"/>
        <v>246.76</v>
      </c>
      <c r="I777" s="168">
        <f>VLOOKUP($A777,'2023-24 Salary &amp; Benefits'!$A:$I,3,FALSE)</f>
        <v>1</v>
      </c>
      <c r="J777" s="168">
        <f>VLOOKUP($A777,'2023-24 Salary &amp; Benefits'!$A:$I,4,FALSE)</f>
        <v>1</v>
      </c>
      <c r="K777" s="155">
        <f t="shared" si="136"/>
        <v>246.76</v>
      </c>
      <c r="L777" s="154">
        <f t="shared" si="137"/>
        <v>0.72399999999999998</v>
      </c>
      <c r="M777" s="156">
        <f>'2023-24 Salary &amp; Benefits'!$E$6</f>
        <v>72728</v>
      </c>
      <c r="N777" s="156">
        <f>'2023-24 Salary &amp; Benefits'!$F$6</f>
        <v>75419</v>
      </c>
      <c r="O777" s="9">
        <f t="shared" si="138"/>
        <v>52655.07</v>
      </c>
      <c r="P777" s="9">
        <f t="shared" si="139"/>
        <v>1948.2900000000009</v>
      </c>
      <c r="Q777" s="9">
        <f>'2023-24 Salary &amp; Benefits'!G$6</f>
        <v>13464</v>
      </c>
      <c r="R777" s="157">
        <f>'2023-24 Salary &amp; Benefits'!H$6</f>
        <v>0.1797</v>
      </c>
      <c r="S777" s="157">
        <f>'2023-24 Salary &amp; Benefits'!I$6</f>
        <v>0.17330000000000001</v>
      </c>
      <c r="T777" s="9">
        <f t="shared" si="140"/>
        <v>19547.689999999999</v>
      </c>
      <c r="U777" s="9">
        <f t="shared" si="141"/>
        <v>910.06</v>
      </c>
      <c r="V777" s="9">
        <f t="shared" si="142"/>
        <v>157.71</v>
      </c>
      <c r="W777" s="9">
        <f t="shared" si="135"/>
        <v>1067.77</v>
      </c>
      <c r="X777" s="22">
        <f t="shared" si="144"/>
        <v>75218.819999999992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</row>
    <row r="778" spans="1:159" s="21" customFormat="1">
      <c r="A778" s="83" t="s">
        <v>2323</v>
      </c>
      <c r="B778" s="95" t="s">
        <v>472</v>
      </c>
      <c r="C778" s="94">
        <v>3622</v>
      </c>
      <c r="D778" s="93" t="s">
        <v>476</v>
      </c>
      <c r="E778" s="116" t="str">
        <f>VLOOKUP($C778,'2022-23 School Level AAFTE'!$C:$X,8,FALSE)</f>
        <v>Yes</v>
      </c>
      <c r="F778" s="103">
        <f>VLOOKUP($C778,'2022-23 School Level AAFTE'!$C:$I,7,FALSE)</f>
        <v>461.49</v>
      </c>
      <c r="G778" s="106">
        <f>IFERROR(IF(E778= "yes",VLOOKUP(C778,Summary!$B:$I,5,0),0),0)</f>
        <v>0</v>
      </c>
      <c r="H778" s="105">
        <f t="shared" si="143"/>
        <v>461.49</v>
      </c>
      <c r="I778" s="168">
        <f>VLOOKUP($A778,'2023-24 Salary &amp; Benefits'!$A:$I,3,FALSE)</f>
        <v>1</v>
      </c>
      <c r="J778" s="168">
        <f>VLOOKUP($A778,'2023-24 Salary &amp; Benefits'!$A:$I,4,FALSE)</f>
        <v>1</v>
      </c>
      <c r="K778" s="155">
        <f t="shared" si="136"/>
        <v>461.49</v>
      </c>
      <c r="L778" s="154">
        <f t="shared" si="137"/>
        <v>1.3540000000000001</v>
      </c>
      <c r="M778" s="156">
        <f>'2023-24 Salary &amp; Benefits'!$E$6</f>
        <v>72728</v>
      </c>
      <c r="N778" s="156">
        <f>'2023-24 Salary &amp; Benefits'!$F$6</f>
        <v>75419</v>
      </c>
      <c r="O778" s="9">
        <f t="shared" si="138"/>
        <v>98473.71</v>
      </c>
      <c r="P778" s="9">
        <f t="shared" si="139"/>
        <v>3643.6199999999953</v>
      </c>
      <c r="Q778" s="9">
        <f>'2023-24 Salary &amp; Benefits'!G$6</f>
        <v>13464</v>
      </c>
      <c r="R778" s="157">
        <f>'2023-24 Salary &amp; Benefits'!H$6</f>
        <v>0.1797</v>
      </c>
      <c r="S778" s="157">
        <f>'2023-24 Salary &amp; Benefits'!I$6</f>
        <v>0.17330000000000001</v>
      </c>
      <c r="T778" s="9">
        <f t="shared" si="140"/>
        <v>36557.42</v>
      </c>
      <c r="U778" s="9">
        <f t="shared" si="141"/>
        <v>1701.96</v>
      </c>
      <c r="V778" s="9">
        <f t="shared" si="142"/>
        <v>294.95</v>
      </c>
      <c r="W778" s="9">
        <f t="shared" ref="W778:W841" si="145">SUM(U778:V778)</f>
        <v>1996.91</v>
      </c>
      <c r="X778" s="22">
        <f t="shared" si="144"/>
        <v>140671.66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</row>
    <row r="779" spans="1:159" s="21" customFormat="1">
      <c r="A779" s="83" t="s">
        <v>2323</v>
      </c>
      <c r="B779" s="95" t="s">
        <v>472</v>
      </c>
      <c r="C779" s="96">
        <v>5191</v>
      </c>
      <c r="D779" s="95" t="s">
        <v>477</v>
      </c>
      <c r="E779" s="116" t="str">
        <f>VLOOKUP($C779,'2022-23 School Level AAFTE'!$C:$X,8,FALSE)</f>
        <v>Yes</v>
      </c>
      <c r="F779" s="103">
        <f>VLOOKUP($C779,'2022-23 School Level AAFTE'!$C:$I,7,FALSE)</f>
        <v>93.13</v>
      </c>
      <c r="G779" s="106">
        <f>IFERROR(IF(E779= "yes",VLOOKUP(C779,Summary!$B:$I,5,0),0),0)</f>
        <v>0</v>
      </c>
      <c r="H779" s="104">
        <f t="shared" si="143"/>
        <v>93.13</v>
      </c>
      <c r="I779" s="168">
        <f>VLOOKUP($A779,'2023-24 Salary &amp; Benefits'!$A:$I,3,FALSE)</f>
        <v>1</v>
      </c>
      <c r="J779" s="168">
        <f>VLOOKUP($A779,'2023-24 Salary &amp; Benefits'!$A:$I,4,FALSE)</f>
        <v>1</v>
      </c>
      <c r="K779" s="155">
        <f t="shared" ref="K779:K842" si="146">IF(G779&gt;0,G779,H779)</f>
        <v>93.13</v>
      </c>
      <c r="L779" s="154">
        <f t="shared" ref="L779:L842" si="147">ROUND((($K779*1.1*36)/15)/900,3)</f>
        <v>0.27300000000000002</v>
      </c>
      <c r="M779" s="156">
        <f>'2023-24 Salary &amp; Benefits'!$E$6</f>
        <v>72728</v>
      </c>
      <c r="N779" s="156">
        <f>'2023-24 Salary &amp; Benefits'!$F$6</f>
        <v>75419</v>
      </c>
      <c r="O779" s="9">
        <f t="shared" ref="O779:O842" si="148">ROUND($I779*$M779*$L779,2)</f>
        <v>19854.740000000002</v>
      </c>
      <c r="P779" s="9">
        <f t="shared" ref="P779:P842" si="149">ROUND($J779*$N779*$L779,2)-O779</f>
        <v>734.64999999999782</v>
      </c>
      <c r="Q779" s="9">
        <f>'2023-24 Salary &amp; Benefits'!G$6</f>
        <v>13464</v>
      </c>
      <c r="R779" s="157">
        <f>'2023-24 Salary &amp; Benefits'!H$6</f>
        <v>0.1797</v>
      </c>
      <c r="S779" s="157">
        <f>'2023-24 Salary &amp; Benefits'!I$6</f>
        <v>0.17330000000000001</v>
      </c>
      <c r="T779" s="9">
        <f t="shared" ref="T779:T842" si="150">ROUND(O779*R779+P779*S779+L779*Q779,2)</f>
        <v>7370.88</v>
      </c>
      <c r="U779" s="9">
        <f t="shared" ref="U779:U842" si="151">ROUND((($N779*$J779*$L779)/180)*3,2)</f>
        <v>343.16</v>
      </c>
      <c r="V779" s="9">
        <f t="shared" ref="V779:V842" si="152">ROUND(U779*S779,2)</f>
        <v>59.47</v>
      </c>
      <c r="W779" s="9">
        <f t="shared" si="145"/>
        <v>402.63</v>
      </c>
      <c r="X779" s="22">
        <f t="shared" si="144"/>
        <v>28362.9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</row>
    <row r="780" spans="1:159" s="21" customFormat="1">
      <c r="A780" s="83" t="s">
        <v>2323</v>
      </c>
      <c r="B780" s="95" t="s">
        <v>472</v>
      </c>
      <c r="C780" s="96">
        <v>2391</v>
      </c>
      <c r="D780" s="95" t="s">
        <v>473</v>
      </c>
      <c r="E780" s="116" t="str">
        <f>VLOOKUP($C780,'2022-23 School Level AAFTE'!$C:$X,8,FALSE)</f>
        <v>Yes</v>
      </c>
      <c r="F780" s="103">
        <f>VLOOKUP($C780,'2022-23 School Level AAFTE'!$C:$I,7,FALSE)</f>
        <v>371.91</v>
      </c>
      <c r="G780" s="106">
        <f>IFERROR(IF(E780= "yes",VLOOKUP(C780,Summary!$B:$I,5,0),0),0)</f>
        <v>0</v>
      </c>
      <c r="H780" s="105">
        <f t="shared" si="143"/>
        <v>371.91</v>
      </c>
      <c r="I780" s="168">
        <f>VLOOKUP($A780,'2023-24 Salary &amp; Benefits'!$A:$I,3,FALSE)</f>
        <v>1</v>
      </c>
      <c r="J780" s="168">
        <f>VLOOKUP($A780,'2023-24 Salary &amp; Benefits'!$A:$I,4,FALSE)</f>
        <v>1</v>
      </c>
      <c r="K780" s="155">
        <f t="shared" si="146"/>
        <v>371.91</v>
      </c>
      <c r="L780" s="154">
        <f t="shared" si="147"/>
        <v>1.091</v>
      </c>
      <c r="M780" s="156">
        <f>'2023-24 Salary &amp; Benefits'!$E$6</f>
        <v>72728</v>
      </c>
      <c r="N780" s="156">
        <f>'2023-24 Salary &amp; Benefits'!$F$6</f>
        <v>75419</v>
      </c>
      <c r="O780" s="9">
        <f t="shared" si="148"/>
        <v>79346.25</v>
      </c>
      <c r="P780" s="9">
        <f t="shared" si="149"/>
        <v>2935.8800000000047</v>
      </c>
      <c r="Q780" s="9">
        <f>'2023-24 Salary &amp; Benefits'!G$6</f>
        <v>13464</v>
      </c>
      <c r="R780" s="157">
        <f>'2023-24 Salary &amp; Benefits'!H$6</f>
        <v>0.1797</v>
      </c>
      <c r="S780" s="157">
        <f>'2023-24 Salary &amp; Benefits'!I$6</f>
        <v>0.17330000000000001</v>
      </c>
      <c r="T780" s="9">
        <f t="shared" si="150"/>
        <v>29456.53</v>
      </c>
      <c r="U780" s="9">
        <f t="shared" si="151"/>
        <v>1371.37</v>
      </c>
      <c r="V780" s="9">
        <f t="shared" si="152"/>
        <v>237.66</v>
      </c>
      <c r="W780" s="9">
        <f t="shared" si="145"/>
        <v>1609.03</v>
      </c>
      <c r="X780" s="22">
        <f t="shared" si="144"/>
        <v>113347.69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</row>
    <row r="781" spans="1:159" s="21" customFormat="1">
      <c r="A781" s="83" t="s">
        <v>2323</v>
      </c>
      <c r="B781" s="95" t="s">
        <v>472</v>
      </c>
      <c r="C781" s="96">
        <v>3621</v>
      </c>
      <c r="D781" s="95" t="s">
        <v>475</v>
      </c>
      <c r="E781" s="116" t="str">
        <f>VLOOKUP($C781,'2022-23 School Level AAFTE'!$C:$X,8,FALSE)</f>
        <v>Yes</v>
      </c>
      <c r="F781" s="103">
        <f>VLOOKUP($C781,'2022-23 School Level AAFTE'!$C:$I,7,FALSE)</f>
        <v>207.56</v>
      </c>
      <c r="G781" s="106">
        <f>IFERROR(IF(E781= "yes",VLOOKUP(C781,Summary!$B:$I,5,0),0),0)</f>
        <v>0</v>
      </c>
      <c r="H781" s="105">
        <f t="shared" si="143"/>
        <v>207.56</v>
      </c>
      <c r="I781" s="168">
        <f>VLOOKUP($A781,'2023-24 Salary &amp; Benefits'!$A:$I,3,FALSE)</f>
        <v>1</v>
      </c>
      <c r="J781" s="168">
        <f>VLOOKUP($A781,'2023-24 Salary &amp; Benefits'!$A:$I,4,FALSE)</f>
        <v>1</v>
      </c>
      <c r="K781" s="155">
        <f t="shared" si="146"/>
        <v>207.56</v>
      </c>
      <c r="L781" s="154">
        <f t="shared" si="147"/>
        <v>0.60899999999999999</v>
      </c>
      <c r="M781" s="156">
        <f>'2023-24 Salary &amp; Benefits'!$E$6</f>
        <v>72728</v>
      </c>
      <c r="N781" s="156">
        <f>'2023-24 Salary &amp; Benefits'!$F$6</f>
        <v>75419</v>
      </c>
      <c r="O781" s="9">
        <f t="shared" si="148"/>
        <v>44291.35</v>
      </c>
      <c r="P781" s="9">
        <f t="shared" si="149"/>
        <v>1638.8199999999997</v>
      </c>
      <c r="Q781" s="9">
        <f>'2023-24 Salary &amp; Benefits'!G$6</f>
        <v>13464</v>
      </c>
      <c r="R781" s="157">
        <f>'2023-24 Salary &amp; Benefits'!H$6</f>
        <v>0.1797</v>
      </c>
      <c r="S781" s="157">
        <f>'2023-24 Salary &amp; Benefits'!I$6</f>
        <v>0.17330000000000001</v>
      </c>
      <c r="T781" s="9">
        <f t="shared" si="150"/>
        <v>16442.740000000002</v>
      </c>
      <c r="U781" s="9">
        <f t="shared" si="151"/>
        <v>765.5</v>
      </c>
      <c r="V781" s="9">
        <f t="shared" si="152"/>
        <v>132.66</v>
      </c>
      <c r="W781" s="9">
        <f t="shared" si="145"/>
        <v>898.16</v>
      </c>
      <c r="X781" s="22">
        <f t="shared" si="144"/>
        <v>63271.07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</row>
    <row r="782" spans="1:159" s="21" customFormat="1">
      <c r="A782" s="83" t="s">
        <v>3262</v>
      </c>
      <c r="B782" s="95" t="s">
        <v>3433</v>
      </c>
      <c r="C782" s="96">
        <v>5661</v>
      </c>
      <c r="D782" s="95" t="s">
        <v>3347</v>
      </c>
      <c r="E782" s="116" t="str">
        <f>VLOOKUP($C782,'2022-23 School Level AAFTE'!$C:$X,8,FALSE)</f>
        <v>Yes</v>
      </c>
      <c r="F782" s="103">
        <f>VLOOKUP($C782,'2022-23 School Level AAFTE'!$C:$I,7,FALSE)</f>
        <v>330.86</v>
      </c>
      <c r="G782" s="106">
        <f>IFERROR(IF(E782= "yes",VLOOKUP(C782,Summary!$B:$I,5,0),0),0)</f>
        <v>0</v>
      </c>
      <c r="H782" s="105">
        <f t="shared" si="143"/>
        <v>330.86</v>
      </c>
      <c r="I782" s="168">
        <f>VLOOKUP($A782,'2023-24 Salary &amp; Benefits'!$A:$I,3,FALSE)</f>
        <v>1.1200000000000001</v>
      </c>
      <c r="J782" s="168">
        <f>VLOOKUP($A782,'2023-24 Salary &amp; Benefits'!$A:$I,4,FALSE)</f>
        <v>1.1200000000000001</v>
      </c>
      <c r="K782" s="155">
        <f t="shared" si="146"/>
        <v>330.86</v>
      </c>
      <c r="L782" s="154">
        <f t="shared" si="147"/>
        <v>0.97099999999999997</v>
      </c>
      <c r="M782" s="156">
        <f>'2023-24 Salary &amp; Benefits'!$E$6</f>
        <v>72728</v>
      </c>
      <c r="N782" s="156">
        <f>'2023-24 Salary &amp; Benefits'!$F$6</f>
        <v>75419</v>
      </c>
      <c r="O782" s="9">
        <f t="shared" si="148"/>
        <v>79093.149999999994</v>
      </c>
      <c r="P782" s="9">
        <f t="shared" si="149"/>
        <v>2926.5200000000041</v>
      </c>
      <c r="Q782" s="9">
        <f>'2023-24 Salary &amp; Benefits'!G$6</f>
        <v>13464</v>
      </c>
      <c r="R782" s="157">
        <f>'2023-24 Salary &amp; Benefits'!H$6</f>
        <v>0.1797</v>
      </c>
      <c r="S782" s="157">
        <f>'2023-24 Salary &amp; Benefits'!I$6</f>
        <v>0.17330000000000001</v>
      </c>
      <c r="T782" s="9">
        <f t="shared" si="150"/>
        <v>27793.75</v>
      </c>
      <c r="U782" s="9">
        <f t="shared" si="151"/>
        <v>1366.99</v>
      </c>
      <c r="V782" s="9">
        <f t="shared" si="152"/>
        <v>236.9</v>
      </c>
      <c r="W782" s="9">
        <f t="shared" si="145"/>
        <v>1603.89</v>
      </c>
      <c r="X782" s="22">
        <f t="shared" si="144"/>
        <v>111417.31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</row>
    <row r="783" spans="1:159" s="21" customFormat="1">
      <c r="A783" s="83" t="s">
        <v>2705</v>
      </c>
      <c r="B783" s="95" t="s">
        <v>3191</v>
      </c>
      <c r="C783" s="96">
        <v>5517</v>
      </c>
      <c r="D783" s="95" t="s">
        <v>3191</v>
      </c>
      <c r="E783" s="116" t="str">
        <f>VLOOKUP($C783,'2022-23 School Level AAFTE'!$C:$X,8,FALSE)</f>
        <v>Yes</v>
      </c>
      <c r="F783" s="103">
        <f>VLOOKUP($C783,'2022-23 School Level AAFTE'!$C:$I,7,FALSE)</f>
        <v>594.57000000000005</v>
      </c>
      <c r="G783" s="106">
        <f>IFERROR(IF(E783= "yes",VLOOKUP(C783,Summary!$B:$I,5,0),0),0)</f>
        <v>0</v>
      </c>
      <c r="H783" s="105">
        <f t="shared" si="143"/>
        <v>594.57000000000005</v>
      </c>
      <c r="I783" s="168">
        <f>VLOOKUP($A783,'2023-24 Salary &amp; Benefits'!$A:$I,3,FALSE)</f>
        <v>1.18</v>
      </c>
      <c r="J783" s="168">
        <f>VLOOKUP($A783,'2023-24 Salary &amp; Benefits'!$A:$I,4,FALSE)</f>
        <v>1.18</v>
      </c>
      <c r="K783" s="155">
        <f t="shared" si="146"/>
        <v>594.57000000000005</v>
      </c>
      <c r="L783" s="154">
        <f t="shared" si="147"/>
        <v>1.744</v>
      </c>
      <c r="M783" s="156">
        <f>'2023-24 Salary &amp; Benefits'!$E$6</f>
        <v>72728</v>
      </c>
      <c r="N783" s="156">
        <f>'2023-24 Salary &amp; Benefits'!$F$6</f>
        <v>75419</v>
      </c>
      <c r="O783" s="9">
        <f t="shared" si="148"/>
        <v>149668.41</v>
      </c>
      <c r="P783" s="9">
        <f t="shared" si="149"/>
        <v>5537.859999999986</v>
      </c>
      <c r="Q783" s="9">
        <f>'2023-24 Salary &amp; Benefits'!G$6</f>
        <v>13464</v>
      </c>
      <c r="R783" s="157">
        <f>'2023-24 Salary &amp; Benefits'!H$6</f>
        <v>0.1797</v>
      </c>
      <c r="S783" s="157">
        <f>'2023-24 Salary &amp; Benefits'!I$6</f>
        <v>0.17330000000000001</v>
      </c>
      <c r="T783" s="9">
        <f t="shared" si="150"/>
        <v>51336.34</v>
      </c>
      <c r="U783" s="9">
        <f t="shared" si="151"/>
        <v>2586.77</v>
      </c>
      <c r="V783" s="9">
        <f t="shared" si="152"/>
        <v>448.29</v>
      </c>
      <c r="W783" s="9">
        <f t="shared" si="145"/>
        <v>3035.06</v>
      </c>
      <c r="X783" s="22">
        <f t="shared" si="144"/>
        <v>209577.66999999998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</row>
    <row r="784" spans="1:159" s="21" customFormat="1">
      <c r="A784" s="83" t="s">
        <v>3156</v>
      </c>
      <c r="B784" s="95" t="s">
        <v>3193</v>
      </c>
      <c r="C784" s="96">
        <v>5608</v>
      </c>
      <c r="D784" s="95" t="s">
        <v>3193</v>
      </c>
      <c r="E784" s="116" t="str">
        <f>VLOOKUP($C784,'2022-23 School Level AAFTE'!$C:$X,8,FALSE)</f>
        <v>Yes</v>
      </c>
      <c r="F784" s="103">
        <f>VLOOKUP($C784,'2022-23 School Level AAFTE'!$C:$I,7,FALSE)</f>
        <v>337.57</v>
      </c>
      <c r="G784" s="106">
        <f>IFERROR(IF(E784= "yes",VLOOKUP(C784,Summary!$B:$I,5,0),0),0)</f>
        <v>0</v>
      </c>
      <c r="H784" s="104">
        <f t="shared" si="143"/>
        <v>337.57</v>
      </c>
      <c r="I784" s="168">
        <f>VLOOKUP($A784,'2023-24 Salary &amp; Benefits'!$A:$I,3,FALSE)</f>
        <v>1.18</v>
      </c>
      <c r="J784" s="168">
        <f>VLOOKUP($A784,'2023-24 Salary &amp; Benefits'!$A:$I,4,FALSE)</f>
        <v>1.18</v>
      </c>
      <c r="K784" s="155">
        <f t="shared" si="146"/>
        <v>337.57</v>
      </c>
      <c r="L784" s="154">
        <f t="shared" si="147"/>
        <v>0.99</v>
      </c>
      <c r="M784" s="156">
        <f>'2023-24 Salary &amp; Benefits'!$E$6</f>
        <v>72728</v>
      </c>
      <c r="N784" s="156">
        <f>'2023-24 Salary &amp; Benefits'!$F$6</f>
        <v>75419</v>
      </c>
      <c r="O784" s="9">
        <f t="shared" si="148"/>
        <v>84960.85</v>
      </c>
      <c r="P784" s="9">
        <f t="shared" si="149"/>
        <v>3143.6299999999901</v>
      </c>
      <c r="Q784" s="9">
        <f>'2023-24 Salary &amp; Benefits'!G$6</f>
        <v>13464</v>
      </c>
      <c r="R784" s="157">
        <f>'2023-24 Salary &amp; Benefits'!H$6</f>
        <v>0.1797</v>
      </c>
      <c r="S784" s="157">
        <f>'2023-24 Salary &amp; Benefits'!I$6</f>
        <v>0.17330000000000001</v>
      </c>
      <c r="T784" s="9">
        <f t="shared" si="150"/>
        <v>29141.62</v>
      </c>
      <c r="U784" s="9">
        <f t="shared" si="151"/>
        <v>1468.41</v>
      </c>
      <c r="V784" s="9">
        <f t="shared" si="152"/>
        <v>254.48</v>
      </c>
      <c r="W784" s="9">
        <f t="shared" si="145"/>
        <v>1722.89</v>
      </c>
      <c r="X784" s="22">
        <f t="shared" si="144"/>
        <v>118968.98999999999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</row>
    <row r="785" spans="1:159" s="21" customFormat="1">
      <c r="A785" s="83" t="s">
        <v>2305</v>
      </c>
      <c r="B785" s="95" t="s">
        <v>361</v>
      </c>
      <c r="C785" s="96">
        <v>4215</v>
      </c>
      <c r="D785" s="95" t="s">
        <v>364</v>
      </c>
      <c r="E785" s="116" t="str">
        <f>VLOOKUP($C785,'2022-23 School Level AAFTE'!$C:$X,8,FALSE)</f>
        <v>Yes</v>
      </c>
      <c r="F785" s="103">
        <f>VLOOKUP($C785,'2022-23 School Level AAFTE'!$C:$I,7,FALSE)</f>
        <v>91.57</v>
      </c>
      <c r="G785" s="106">
        <f>IFERROR(IF(E785= "yes",VLOOKUP(C785,Summary!$B:$I,5,0),0),0)</f>
        <v>0</v>
      </c>
      <c r="H785" s="104">
        <f t="shared" si="143"/>
        <v>91.57</v>
      </c>
      <c r="I785" s="168">
        <f>VLOOKUP($A785,'2023-24 Salary &amp; Benefits'!$A:$I,3,FALSE)</f>
        <v>1</v>
      </c>
      <c r="J785" s="168">
        <f>VLOOKUP($A785,'2023-24 Salary &amp; Benefits'!$A:$I,4,FALSE)</f>
        <v>1</v>
      </c>
      <c r="K785" s="155">
        <f t="shared" si="146"/>
        <v>91.57</v>
      </c>
      <c r="L785" s="154">
        <f t="shared" si="147"/>
        <v>0.26900000000000002</v>
      </c>
      <c r="M785" s="156">
        <f>'2023-24 Salary &amp; Benefits'!$E$6</f>
        <v>72728</v>
      </c>
      <c r="N785" s="156">
        <f>'2023-24 Salary &amp; Benefits'!$F$6</f>
        <v>75419</v>
      </c>
      <c r="O785" s="9">
        <f t="shared" si="148"/>
        <v>19563.830000000002</v>
      </c>
      <c r="P785" s="9">
        <f t="shared" si="149"/>
        <v>723.87999999999738</v>
      </c>
      <c r="Q785" s="9">
        <f>'2023-24 Salary &amp; Benefits'!G$6</f>
        <v>13464</v>
      </c>
      <c r="R785" s="157">
        <f>'2023-24 Salary &amp; Benefits'!H$6</f>
        <v>0.1797</v>
      </c>
      <c r="S785" s="157">
        <f>'2023-24 Salary &amp; Benefits'!I$6</f>
        <v>0.17330000000000001</v>
      </c>
      <c r="T785" s="9">
        <f t="shared" si="150"/>
        <v>7262.88</v>
      </c>
      <c r="U785" s="9">
        <f t="shared" si="151"/>
        <v>338.13</v>
      </c>
      <c r="V785" s="9">
        <f t="shared" si="152"/>
        <v>58.6</v>
      </c>
      <c r="W785" s="9">
        <f t="shared" si="145"/>
        <v>396.73</v>
      </c>
      <c r="X785" s="22">
        <f t="shared" si="144"/>
        <v>27947.32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</row>
    <row r="786" spans="1:159" s="21" customFormat="1">
      <c r="A786" s="83" t="s">
        <v>2305</v>
      </c>
      <c r="B786" s="95" t="s">
        <v>361</v>
      </c>
      <c r="C786" s="96">
        <v>2603</v>
      </c>
      <c r="D786" s="95" t="s">
        <v>362</v>
      </c>
      <c r="E786" s="116" t="str">
        <f>VLOOKUP($C786,'2022-23 School Level AAFTE'!$C:$X,8,FALSE)</f>
        <v>Yes</v>
      </c>
      <c r="F786" s="103">
        <f>VLOOKUP($C786,'2022-23 School Level AAFTE'!$C:$I,7,FALSE)</f>
        <v>61.33</v>
      </c>
      <c r="G786" s="106">
        <f>IFERROR(IF(E786= "yes",VLOOKUP(C786,Summary!$B:$I,5,0),0),0)</f>
        <v>0</v>
      </c>
      <c r="H786" s="105">
        <f t="shared" si="143"/>
        <v>61.33</v>
      </c>
      <c r="I786" s="168">
        <f>VLOOKUP($A786,'2023-24 Salary &amp; Benefits'!$A:$I,3,FALSE)</f>
        <v>1</v>
      </c>
      <c r="J786" s="168">
        <f>VLOOKUP($A786,'2023-24 Salary &amp; Benefits'!$A:$I,4,FALSE)</f>
        <v>1</v>
      </c>
      <c r="K786" s="155">
        <f t="shared" si="146"/>
        <v>61.33</v>
      </c>
      <c r="L786" s="154">
        <f t="shared" si="147"/>
        <v>0.18</v>
      </c>
      <c r="M786" s="156">
        <f>'2023-24 Salary &amp; Benefits'!$E$6</f>
        <v>72728</v>
      </c>
      <c r="N786" s="156">
        <f>'2023-24 Salary &amp; Benefits'!$F$6</f>
        <v>75419</v>
      </c>
      <c r="O786" s="9">
        <f t="shared" si="148"/>
        <v>13091.04</v>
      </c>
      <c r="P786" s="9">
        <f t="shared" si="149"/>
        <v>484.3799999999992</v>
      </c>
      <c r="Q786" s="9">
        <f>'2023-24 Salary &amp; Benefits'!G$6</f>
        <v>13464</v>
      </c>
      <c r="R786" s="157">
        <f>'2023-24 Salary &amp; Benefits'!H$6</f>
        <v>0.1797</v>
      </c>
      <c r="S786" s="157">
        <f>'2023-24 Salary &amp; Benefits'!I$6</f>
        <v>0.17330000000000001</v>
      </c>
      <c r="T786" s="9">
        <f t="shared" si="150"/>
        <v>4859.92</v>
      </c>
      <c r="U786" s="9">
        <f t="shared" si="151"/>
        <v>226.26</v>
      </c>
      <c r="V786" s="9">
        <f t="shared" si="152"/>
        <v>39.21</v>
      </c>
      <c r="W786" s="9">
        <f t="shared" si="145"/>
        <v>265.46999999999997</v>
      </c>
      <c r="X786" s="22">
        <f t="shared" si="144"/>
        <v>18700.809999999998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</row>
    <row r="787" spans="1:159" s="21" customFormat="1">
      <c r="A787" s="83" t="s">
        <v>2305</v>
      </c>
      <c r="B787" s="95" t="s">
        <v>361</v>
      </c>
      <c r="C787" s="96">
        <v>4214</v>
      </c>
      <c r="D787" s="95" t="s">
        <v>363</v>
      </c>
      <c r="E787" s="116" t="str">
        <f>VLOOKUP($C787,'2022-23 School Level AAFTE'!$C:$X,8,FALSE)</f>
        <v>Yes</v>
      </c>
      <c r="F787" s="103">
        <f>VLOOKUP($C787,'2022-23 School Level AAFTE'!$C:$I,7,FALSE)</f>
        <v>46.65</v>
      </c>
      <c r="G787" s="106">
        <f>IFERROR(IF(E787= "yes",VLOOKUP(C787,Summary!$B:$I,5,0),0),0)</f>
        <v>0</v>
      </c>
      <c r="H787" s="104">
        <f t="shared" si="143"/>
        <v>46.65</v>
      </c>
      <c r="I787" s="168">
        <f>VLOOKUP($A787,'2023-24 Salary &amp; Benefits'!$A:$I,3,FALSE)</f>
        <v>1</v>
      </c>
      <c r="J787" s="168">
        <f>VLOOKUP($A787,'2023-24 Salary &amp; Benefits'!$A:$I,4,FALSE)</f>
        <v>1</v>
      </c>
      <c r="K787" s="155">
        <f t="shared" si="146"/>
        <v>46.65</v>
      </c>
      <c r="L787" s="154">
        <f t="shared" si="147"/>
        <v>0.13700000000000001</v>
      </c>
      <c r="M787" s="156">
        <f>'2023-24 Salary &amp; Benefits'!$E$6</f>
        <v>72728</v>
      </c>
      <c r="N787" s="156">
        <f>'2023-24 Salary &amp; Benefits'!$F$6</f>
        <v>75419</v>
      </c>
      <c r="O787" s="9">
        <f t="shared" si="148"/>
        <v>9963.74</v>
      </c>
      <c r="P787" s="9">
        <f t="shared" si="149"/>
        <v>368.65999999999985</v>
      </c>
      <c r="Q787" s="9">
        <f>'2023-24 Salary &amp; Benefits'!G$6</f>
        <v>13464</v>
      </c>
      <c r="R787" s="157">
        <f>'2023-24 Salary &amp; Benefits'!H$6</f>
        <v>0.1797</v>
      </c>
      <c r="S787" s="157">
        <f>'2023-24 Salary &amp; Benefits'!I$6</f>
        <v>0.17330000000000001</v>
      </c>
      <c r="T787" s="9">
        <f t="shared" si="150"/>
        <v>3698.94</v>
      </c>
      <c r="U787" s="9">
        <f t="shared" si="151"/>
        <v>172.21</v>
      </c>
      <c r="V787" s="9">
        <f t="shared" si="152"/>
        <v>29.84</v>
      </c>
      <c r="W787" s="9">
        <f t="shared" si="145"/>
        <v>202.05</v>
      </c>
      <c r="X787" s="22">
        <f t="shared" si="144"/>
        <v>14233.39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</row>
    <row r="788" spans="1:159" s="21" customFormat="1">
      <c r="A788" s="83" t="s">
        <v>2473</v>
      </c>
      <c r="B788" s="95" t="s">
        <v>1706</v>
      </c>
      <c r="C788" s="96">
        <v>2948</v>
      </c>
      <c r="D788" s="95" t="s">
        <v>1707</v>
      </c>
      <c r="E788" s="116" t="str">
        <f>VLOOKUP($C788,'2022-23 School Level AAFTE'!$C:$X,8,FALSE)</f>
        <v>No</v>
      </c>
      <c r="F788" s="103">
        <f>VLOOKUP($C788,'2022-23 School Level AAFTE'!$C:$I,7,FALSE)</f>
        <v>19.649999999999999</v>
      </c>
      <c r="G788" s="106">
        <f>IFERROR(IF(E788= "yes",VLOOKUP(C788,Summary!$B:$I,5,0),0),0)</f>
        <v>0</v>
      </c>
      <c r="H788" s="104">
        <f t="shared" si="143"/>
        <v>0</v>
      </c>
      <c r="I788" s="168">
        <f>VLOOKUP($A788,'2023-24 Salary &amp; Benefits'!$A:$I,3,FALSE)</f>
        <v>1.18</v>
      </c>
      <c r="J788" s="168">
        <f>VLOOKUP($A788,'2023-24 Salary &amp; Benefits'!$A:$I,4,FALSE)</f>
        <v>1.18</v>
      </c>
      <c r="K788" s="155">
        <f t="shared" si="146"/>
        <v>0</v>
      </c>
      <c r="L788" s="154">
        <f t="shared" si="147"/>
        <v>0</v>
      </c>
      <c r="M788" s="156">
        <f>'2023-24 Salary &amp; Benefits'!$E$6</f>
        <v>72728</v>
      </c>
      <c r="N788" s="156">
        <f>'2023-24 Salary &amp; Benefits'!$F$6</f>
        <v>75419</v>
      </c>
      <c r="O788" s="9">
        <f t="shared" si="148"/>
        <v>0</v>
      </c>
      <c r="P788" s="9">
        <f t="shared" si="149"/>
        <v>0</v>
      </c>
      <c r="Q788" s="9">
        <f>'2023-24 Salary &amp; Benefits'!G$6</f>
        <v>13464</v>
      </c>
      <c r="R788" s="157">
        <f>'2023-24 Salary &amp; Benefits'!H$6</f>
        <v>0.1797</v>
      </c>
      <c r="S788" s="157">
        <f>'2023-24 Salary &amp; Benefits'!I$6</f>
        <v>0.17330000000000001</v>
      </c>
      <c r="T788" s="9">
        <f t="shared" si="150"/>
        <v>0</v>
      </c>
      <c r="U788" s="9">
        <f t="shared" si="151"/>
        <v>0</v>
      </c>
      <c r="V788" s="9">
        <f t="shared" si="152"/>
        <v>0</v>
      </c>
      <c r="W788" s="9">
        <f t="shared" si="145"/>
        <v>0</v>
      </c>
      <c r="X788" s="22">
        <f t="shared" si="144"/>
        <v>0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</row>
    <row r="789" spans="1:159" s="21" customFormat="1">
      <c r="A789" s="83" t="s">
        <v>2357</v>
      </c>
      <c r="B789" s="95" t="s">
        <v>844</v>
      </c>
      <c r="C789" s="96">
        <v>3746</v>
      </c>
      <c r="D789" s="95" t="s">
        <v>855</v>
      </c>
      <c r="E789" s="116" t="str">
        <f>VLOOKUP($C789,'2022-23 School Level AAFTE'!$C:$X,8,FALSE)</f>
        <v>No</v>
      </c>
      <c r="F789" s="103">
        <f>VLOOKUP($C789,'2022-23 School Level AAFTE'!$C:$I,7,FALSE)</f>
        <v>516</v>
      </c>
      <c r="G789" s="106">
        <f>IFERROR(IF(E789= "yes",VLOOKUP(C789,Summary!$B:$I,5,0),0),0)</f>
        <v>0</v>
      </c>
      <c r="H789" s="104">
        <f t="shared" si="143"/>
        <v>0</v>
      </c>
      <c r="I789" s="168">
        <f>VLOOKUP($A789,'2023-24 Salary &amp; Benefits'!$A:$I,3,FALSE)</f>
        <v>1.18</v>
      </c>
      <c r="J789" s="168">
        <f>VLOOKUP($A789,'2023-24 Salary &amp; Benefits'!$A:$I,4,FALSE)</f>
        <v>1.18</v>
      </c>
      <c r="K789" s="155">
        <f t="shared" si="146"/>
        <v>0</v>
      </c>
      <c r="L789" s="154">
        <f t="shared" si="147"/>
        <v>0</v>
      </c>
      <c r="M789" s="156">
        <f>'2023-24 Salary &amp; Benefits'!$E$6</f>
        <v>72728</v>
      </c>
      <c r="N789" s="156">
        <f>'2023-24 Salary &amp; Benefits'!$F$6</f>
        <v>75419</v>
      </c>
      <c r="O789" s="9">
        <f t="shared" si="148"/>
        <v>0</v>
      </c>
      <c r="P789" s="9">
        <f t="shared" si="149"/>
        <v>0</v>
      </c>
      <c r="Q789" s="9">
        <f>'2023-24 Salary &amp; Benefits'!G$6</f>
        <v>13464</v>
      </c>
      <c r="R789" s="157">
        <f>'2023-24 Salary &amp; Benefits'!H$6</f>
        <v>0.1797</v>
      </c>
      <c r="S789" s="157">
        <f>'2023-24 Salary &amp; Benefits'!I$6</f>
        <v>0.17330000000000001</v>
      </c>
      <c r="T789" s="9">
        <f t="shared" si="150"/>
        <v>0</v>
      </c>
      <c r="U789" s="9">
        <f t="shared" si="151"/>
        <v>0</v>
      </c>
      <c r="V789" s="9">
        <f t="shared" si="152"/>
        <v>0</v>
      </c>
      <c r="W789" s="9">
        <f t="shared" si="145"/>
        <v>0</v>
      </c>
      <c r="X789" s="22">
        <f t="shared" si="144"/>
        <v>0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</row>
    <row r="790" spans="1:159" s="21" customFormat="1">
      <c r="A790" s="83" t="s">
        <v>2357</v>
      </c>
      <c r="B790" s="95" t="s">
        <v>844</v>
      </c>
      <c r="C790" s="96">
        <v>4460</v>
      </c>
      <c r="D790" s="95" t="s">
        <v>861</v>
      </c>
      <c r="E790" s="116" t="str">
        <f>VLOOKUP($C790,'2022-23 School Level AAFTE'!$C:$X,8,FALSE)</f>
        <v>No</v>
      </c>
      <c r="F790" s="103">
        <f>VLOOKUP($C790,'2022-23 School Level AAFTE'!$C:$I,7,FALSE)</f>
        <v>808.62</v>
      </c>
      <c r="G790" s="106">
        <f>IFERROR(IF(E790= "yes",VLOOKUP(C790,Summary!$B:$I,5,0),0),0)</f>
        <v>0</v>
      </c>
      <c r="H790" s="104">
        <f t="shared" si="143"/>
        <v>0</v>
      </c>
      <c r="I790" s="168">
        <f>VLOOKUP($A790,'2023-24 Salary &amp; Benefits'!$A:$I,3,FALSE)</f>
        <v>1.18</v>
      </c>
      <c r="J790" s="168">
        <f>VLOOKUP($A790,'2023-24 Salary &amp; Benefits'!$A:$I,4,FALSE)</f>
        <v>1.18</v>
      </c>
      <c r="K790" s="155">
        <f t="shared" si="146"/>
        <v>0</v>
      </c>
      <c r="L790" s="154">
        <f t="shared" si="147"/>
        <v>0</v>
      </c>
      <c r="M790" s="156">
        <f>'2023-24 Salary &amp; Benefits'!$E$6</f>
        <v>72728</v>
      </c>
      <c r="N790" s="156">
        <f>'2023-24 Salary &amp; Benefits'!$F$6</f>
        <v>75419</v>
      </c>
      <c r="O790" s="9">
        <f t="shared" si="148"/>
        <v>0</v>
      </c>
      <c r="P790" s="9">
        <f t="shared" si="149"/>
        <v>0</v>
      </c>
      <c r="Q790" s="9">
        <f>'2023-24 Salary &amp; Benefits'!G$6</f>
        <v>13464</v>
      </c>
      <c r="R790" s="157">
        <f>'2023-24 Salary &amp; Benefits'!H$6</f>
        <v>0.1797</v>
      </c>
      <c r="S790" s="157">
        <f>'2023-24 Salary &amp; Benefits'!I$6</f>
        <v>0.17330000000000001</v>
      </c>
      <c r="T790" s="9">
        <f t="shared" si="150"/>
        <v>0</v>
      </c>
      <c r="U790" s="9">
        <f t="shared" si="151"/>
        <v>0</v>
      </c>
      <c r="V790" s="9">
        <f t="shared" si="152"/>
        <v>0</v>
      </c>
      <c r="W790" s="9">
        <f t="shared" si="145"/>
        <v>0</v>
      </c>
      <c r="X790" s="22">
        <f t="shared" si="144"/>
        <v>0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</row>
    <row r="791" spans="1:159" s="21" customFormat="1">
      <c r="A791" s="83" t="s">
        <v>2357</v>
      </c>
      <c r="B791" s="95" t="s">
        <v>844</v>
      </c>
      <c r="C791" s="96">
        <v>3440</v>
      </c>
      <c r="D791" s="95" t="s">
        <v>851</v>
      </c>
      <c r="E791" s="116" t="str">
        <f>VLOOKUP($C791,'2022-23 School Level AAFTE'!$C:$X,8,FALSE)</f>
        <v>No</v>
      </c>
      <c r="F791" s="103">
        <f>VLOOKUP($C791,'2022-23 School Level AAFTE'!$C:$I,7,FALSE)</f>
        <v>612.13</v>
      </c>
      <c r="G791" s="106">
        <f>IFERROR(IF(E791= "yes",VLOOKUP(C791,Summary!$B:$I,5,0),0),0)</f>
        <v>0</v>
      </c>
      <c r="H791" s="105">
        <f t="shared" si="143"/>
        <v>0</v>
      </c>
      <c r="I791" s="168">
        <f>VLOOKUP($A791,'2023-24 Salary &amp; Benefits'!$A:$I,3,FALSE)</f>
        <v>1.18</v>
      </c>
      <c r="J791" s="168">
        <f>VLOOKUP($A791,'2023-24 Salary &amp; Benefits'!$A:$I,4,FALSE)</f>
        <v>1.18</v>
      </c>
      <c r="K791" s="155">
        <f t="shared" si="146"/>
        <v>0</v>
      </c>
      <c r="L791" s="154">
        <f t="shared" si="147"/>
        <v>0</v>
      </c>
      <c r="M791" s="156">
        <f>'2023-24 Salary &amp; Benefits'!$E$6</f>
        <v>72728</v>
      </c>
      <c r="N791" s="156">
        <f>'2023-24 Salary &amp; Benefits'!$F$6</f>
        <v>75419</v>
      </c>
      <c r="O791" s="9">
        <f t="shared" si="148"/>
        <v>0</v>
      </c>
      <c r="P791" s="9">
        <f t="shared" si="149"/>
        <v>0</v>
      </c>
      <c r="Q791" s="9">
        <f>'2023-24 Salary &amp; Benefits'!G$6</f>
        <v>13464</v>
      </c>
      <c r="R791" s="157">
        <f>'2023-24 Salary &amp; Benefits'!H$6</f>
        <v>0.1797</v>
      </c>
      <c r="S791" s="157">
        <f>'2023-24 Salary &amp; Benefits'!I$6</f>
        <v>0.17330000000000001</v>
      </c>
      <c r="T791" s="9">
        <f t="shared" si="150"/>
        <v>0</v>
      </c>
      <c r="U791" s="9">
        <f t="shared" si="151"/>
        <v>0</v>
      </c>
      <c r="V791" s="9">
        <f t="shared" si="152"/>
        <v>0</v>
      </c>
      <c r="W791" s="9">
        <f t="shared" si="145"/>
        <v>0</v>
      </c>
      <c r="X791" s="22">
        <f t="shared" si="144"/>
        <v>0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</row>
    <row r="792" spans="1:159" s="21" customFormat="1">
      <c r="A792" s="83" t="s">
        <v>2357</v>
      </c>
      <c r="B792" s="95" t="s">
        <v>844</v>
      </c>
      <c r="C792" s="96">
        <v>4565</v>
      </c>
      <c r="D792" s="95" t="s">
        <v>863</v>
      </c>
      <c r="E792" s="116" t="str">
        <f>VLOOKUP($C792,'2022-23 School Level AAFTE'!$C:$X,8,FALSE)</f>
        <v>No</v>
      </c>
      <c r="F792" s="103">
        <f>VLOOKUP($C792,'2022-23 School Level AAFTE'!$C:$I,7,FALSE)</f>
        <v>410.67</v>
      </c>
      <c r="G792" s="106">
        <f>IFERROR(IF(E792= "yes",VLOOKUP(C792,Summary!$B:$I,5,0),0),0)</f>
        <v>0</v>
      </c>
      <c r="H792" s="105">
        <f t="shared" si="143"/>
        <v>0</v>
      </c>
      <c r="I792" s="168">
        <f>VLOOKUP($A792,'2023-24 Salary &amp; Benefits'!$A:$I,3,FALSE)</f>
        <v>1.18</v>
      </c>
      <c r="J792" s="168">
        <f>VLOOKUP($A792,'2023-24 Salary &amp; Benefits'!$A:$I,4,FALSE)</f>
        <v>1.18</v>
      </c>
      <c r="K792" s="155">
        <f t="shared" si="146"/>
        <v>0</v>
      </c>
      <c r="L792" s="154">
        <f t="shared" si="147"/>
        <v>0</v>
      </c>
      <c r="M792" s="156">
        <f>'2023-24 Salary &amp; Benefits'!$E$6</f>
        <v>72728</v>
      </c>
      <c r="N792" s="156">
        <f>'2023-24 Salary &amp; Benefits'!$F$6</f>
        <v>75419</v>
      </c>
      <c r="O792" s="9">
        <f t="shared" si="148"/>
        <v>0</v>
      </c>
      <c r="P792" s="9">
        <f t="shared" si="149"/>
        <v>0</v>
      </c>
      <c r="Q792" s="9">
        <f>'2023-24 Salary &amp; Benefits'!G$6</f>
        <v>13464</v>
      </c>
      <c r="R792" s="157">
        <f>'2023-24 Salary &amp; Benefits'!H$6</f>
        <v>0.1797</v>
      </c>
      <c r="S792" s="157">
        <f>'2023-24 Salary &amp; Benefits'!I$6</f>
        <v>0.17330000000000001</v>
      </c>
      <c r="T792" s="9">
        <f t="shared" si="150"/>
        <v>0</v>
      </c>
      <c r="U792" s="9">
        <f t="shared" si="151"/>
        <v>0</v>
      </c>
      <c r="V792" s="9">
        <f t="shared" si="152"/>
        <v>0</v>
      </c>
      <c r="W792" s="9">
        <f t="shared" si="145"/>
        <v>0</v>
      </c>
      <c r="X792" s="22">
        <f t="shared" si="144"/>
        <v>0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</row>
    <row r="793" spans="1:159" s="21" customFormat="1">
      <c r="A793" s="83" t="s">
        <v>2357</v>
      </c>
      <c r="B793" s="95" t="s">
        <v>844</v>
      </c>
      <c r="C793" s="96">
        <v>5673</v>
      </c>
      <c r="D793" s="95" t="s">
        <v>3348</v>
      </c>
      <c r="E793" s="116" t="str">
        <f>VLOOKUP($C793,'2022-23 School Level AAFTE'!$C:$X,8,FALSE)</f>
        <v>No</v>
      </c>
      <c r="F793" s="103">
        <f>VLOOKUP($C793,'2022-23 School Level AAFTE'!$C:$I,7,FALSE)</f>
        <v>390.69</v>
      </c>
      <c r="G793" s="106">
        <f>IFERROR(IF(E793= "yes",VLOOKUP(C793,Summary!$B:$I,5,0),0),0)</f>
        <v>0</v>
      </c>
      <c r="H793" s="105">
        <f t="shared" si="143"/>
        <v>0</v>
      </c>
      <c r="I793" s="168">
        <f>VLOOKUP($A793,'2023-24 Salary &amp; Benefits'!$A:$I,3,FALSE)</f>
        <v>1.18</v>
      </c>
      <c r="J793" s="168">
        <f>VLOOKUP($A793,'2023-24 Salary &amp; Benefits'!$A:$I,4,FALSE)</f>
        <v>1.18</v>
      </c>
      <c r="K793" s="155">
        <f t="shared" si="146"/>
        <v>0</v>
      </c>
      <c r="L793" s="154">
        <f t="shared" si="147"/>
        <v>0</v>
      </c>
      <c r="M793" s="156">
        <f>'2023-24 Salary &amp; Benefits'!$E$6</f>
        <v>72728</v>
      </c>
      <c r="N793" s="156">
        <f>'2023-24 Salary &amp; Benefits'!$F$6</f>
        <v>75419</v>
      </c>
      <c r="O793" s="9">
        <f t="shared" si="148"/>
        <v>0</v>
      </c>
      <c r="P793" s="9">
        <f t="shared" si="149"/>
        <v>0</v>
      </c>
      <c r="Q793" s="9">
        <f>'2023-24 Salary &amp; Benefits'!G$6</f>
        <v>13464</v>
      </c>
      <c r="R793" s="157">
        <f>'2023-24 Salary &amp; Benefits'!H$6</f>
        <v>0.1797</v>
      </c>
      <c r="S793" s="157">
        <f>'2023-24 Salary &amp; Benefits'!I$6</f>
        <v>0.17330000000000001</v>
      </c>
      <c r="T793" s="9">
        <f t="shared" si="150"/>
        <v>0</v>
      </c>
      <c r="U793" s="9">
        <f t="shared" si="151"/>
        <v>0</v>
      </c>
      <c r="V793" s="9">
        <f t="shared" si="152"/>
        <v>0</v>
      </c>
      <c r="W793" s="9">
        <f t="shared" si="145"/>
        <v>0</v>
      </c>
      <c r="X793" s="22">
        <f t="shared" si="144"/>
        <v>0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</row>
    <row r="794" spans="1:159" s="21" customFormat="1">
      <c r="A794" s="83" t="s">
        <v>2357</v>
      </c>
      <c r="B794" s="95" t="s">
        <v>844</v>
      </c>
      <c r="C794" s="96">
        <v>4300</v>
      </c>
      <c r="D794" s="95" t="s">
        <v>858</v>
      </c>
      <c r="E794" s="116" t="str">
        <f>VLOOKUP($C794,'2022-23 School Level AAFTE'!$C:$X,8,FALSE)</f>
        <v>No</v>
      </c>
      <c r="F794" s="103">
        <f>VLOOKUP($C794,'2022-23 School Level AAFTE'!$C:$I,7,FALSE)</f>
        <v>423.82</v>
      </c>
      <c r="G794" s="106">
        <f>IFERROR(IF(E794= "yes",VLOOKUP(C794,Summary!$B:$I,5,0),0),0)</f>
        <v>0</v>
      </c>
      <c r="H794" s="105">
        <f t="shared" si="143"/>
        <v>0</v>
      </c>
      <c r="I794" s="168">
        <f>VLOOKUP($A794,'2023-24 Salary &amp; Benefits'!$A:$I,3,FALSE)</f>
        <v>1.18</v>
      </c>
      <c r="J794" s="168">
        <f>VLOOKUP($A794,'2023-24 Salary &amp; Benefits'!$A:$I,4,FALSE)</f>
        <v>1.18</v>
      </c>
      <c r="K794" s="155">
        <f t="shared" si="146"/>
        <v>0</v>
      </c>
      <c r="L794" s="154">
        <f t="shared" si="147"/>
        <v>0</v>
      </c>
      <c r="M794" s="156">
        <f>'2023-24 Salary &amp; Benefits'!$E$6</f>
        <v>72728</v>
      </c>
      <c r="N794" s="156">
        <f>'2023-24 Salary &amp; Benefits'!$F$6</f>
        <v>75419</v>
      </c>
      <c r="O794" s="9">
        <f t="shared" si="148"/>
        <v>0</v>
      </c>
      <c r="P794" s="9">
        <f t="shared" si="149"/>
        <v>0</v>
      </c>
      <c r="Q794" s="9">
        <f>'2023-24 Salary &amp; Benefits'!G$6</f>
        <v>13464</v>
      </c>
      <c r="R794" s="157">
        <f>'2023-24 Salary &amp; Benefits'!H$6</f>
        <v>0.1797</v>
      </c>
      <c r="S794" s="157">
        <f>'2023-24 Salary &amp; Benefits'!I$6</f>
        <v>0.17330000000000001</v>
      </c>
      <c r="T794" s="9">
        <f t="shared" si="150"/>
        <v>0</v>
      </c>
      <c r="U794" s="9">
        <f t="shared" si="151"/>
        <v>0</v>
      </c>
      <c r="V794" s="9">
        <f t="shared" si="152"/>
        <v>0</v>
      </c>
      <c r="W794" s="9">
        <f t="shared" si="145"/>
        <v>0</v>
      </c>
      <c r="X794" s="22">
        <f t="shared" si="144"/>
        <v>0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</row>
    <row r="795" spans="1:159" s="21" customFormat="1">
      <c r="A795" s="83" t="s">
        <v>2357</v>
      </c>
      <c r="B795" s="95" t="s">
        <v>844</v>
      </c>
      <c r="C795" s="96">
        <v>2738</v>
      </c>
      <c r="D795" s="95" t="s">
        <v>846</v>
      </c>
      <c r="E795" s="116" t="str">
        <f>VLOOKUP($C795,'2022-23 School Level AAFTE'!$C:$X,8,FALSE)</f>
        <v>No</v>
      </c>
      <c r="F795" s="103">
        <f>VLOOKUP($C795,'2022-23 School Level AAFTE'!$C:$I,7,FALSE)</f>
        <v>584.03</v>
      </c>
      <c r="G795" s="106">
        <f>IFERROR(IF(E795= "yes",VLOOKUP(C795,Summary!$B:$I,5,0),0),0)</f>
        <v>0</v>
      </c>
      <c r="H795" s="104">
        <f t="shared" si="143"/>
        <v>0</v>
      </c>
      <c r="I795" s="168">
        <f>VLOOKUP($A795,'2023-24 Salary &amp; Benefits'!$A:$I,3,FALSE)</f>
        <v>1.18</v>
      </c>
      <c r="J795" s="168">
        <f>VLOOKUP($A795,'2023-24 Salary &amp; Benefits'!$A:$I,4,FALSE)</f>
        <v>1.18</v>
      </c>
      <c r="K795" s="155">
        <f t="shared" si="146"/>
        <v>0</v>
      </c>
      <c r="L795" s="154">
        <f t="shared" si="147"/>
        <v>0</v>
      </c>
      <c r="M795" s="156">
        <f>'2023-24 Salary &amp; Benefits'!$E$6</f>
        <v>72728</v>
      </c>
      <c r="N795" s="156">
        <f>'2023-24 Salary &amp; Benefits'!$F$6</f>
        <v>75419</v>
      </c>
      <c r="O795" s="9">
        <f t="shared" si="148"/>
        <v>0</v>
      </c>
      <c r="P795" s="9">
        <f t="shared" si="149"/>
        <v>0</v>
      </c>
      <c r="Q795" s="9">
        <f>'2023-24 Salary &amp; Benefits'!G$6</f>
        <v>13464</v>
      </c>
      <c r="R795" s="157">
        <f>'2023-24 Salary &amp; Benefits'!H$6</f>
        <v>0.1797</v>
      </c>
      <c r="S795" s="157">
        <f>'2023-24 Salary &amp; Benefits'!I$6</f>
        <v>0.17330000000000001</v>
      </c>
      <c r="T795" s="9">
        <f t="shared" si="150"/>
        <v>0</v>
      </c>
      <c r="U795" s="9">
        <f t="shared" si="151"/>
        <v>0</v>
      </c>
      <c r="V795" s="9">
        <f t="shared" si="152"/>
        <v>0</v>
      </c>
      <c r="W795" s="9">
        <f t="shared" si="145"/>
        <v>0</v>
      </c>
      <c r="X795" s="22">
        <f t="shared" si="144"/>
        <v>0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</row>
    <row r="796" spans="1:159" s="21" customFormat="1">
      <c r="A796" s="83" t="s">
        <v>2357</v>
      </c>
      <c r="B796" s="95" t="s">
        <v>844</v>
      </c>
      <c r="C796" s="96">
        <v>5674</v>
      </c>
      <c r="D796" s="95" t="s">
        <v>3349</v>
      </c>
      <c r="E796" s="116" t="str">
        <f>VLOOKUP($C796,'2022-23 School Level AAFTE'!$C:$X,8,FALSE)</f>
        <v>No</v>
      </c>
      <c r="F796" s="103">
        <f>VLOOKUP($C796,'2022-23 School Level AAFTE'!$C:$I,7,FALSE)</f>
        <v>634.83000000000004</v>
      </c>
      <c r="G796" s="106">
        <f>IFERROR(IF(E796= "yes",VLOOKUP(C796,Summary!$B:$I,5,0),0),0)</f>
        <v>0</v>
      </c>
      <c r="H796" s="104">
        <f t="shared" si="143"/>
        <v>0</v>
      </c>
      <c r="I796" s="168">
        <f>VLOOKUP($A796,'2023-24 Salary &amp; Benefits'!$A:$I,3,FALSE)</f>
        <v>1.18</v>
      </c>
      <c r="J796" s="168">
        <f>VLOOKUP($A796,'2023-24 Salary &amp; Benefits'!$A:$I,4,FALSE)</f>
        <v>1.18</v>
      </c>
      <c r="K796" s="155">
        <f t="shared" si="146"/>
        <v>0</v>
      </c>
      <c r="L796" s="154">
        <f t="shared" si="147"/>
        <v>0</v>
      </c>
      <c r="M796" s="156">
        <f>'2023-24 Salary &amp; Benefits'!$E$6</f>
        <v>72728</v>
      </c>
      <c r="N796" s="156">
        <f>'2023-24 Salary &amp; Benefits'!$F$6</f>
        <v>75419</v>
      </c>
      <c r="O796" s="9">
        <f t="shared" si="148"/>
        <v>0</v>
      </c>
      <c r="P796" s="9">
        <f t="shared" si="149"/>
        <v>0</v>
      </c>
      <c r="Q796" s="9">
        <f>'2023-24 Salary &amp; Benefits'!G$6</f>
        <v>13464</v>
      </c>
      <c r="R796" s="157">
        <f>'2023-24 Salary &amp; Benefits'!H$6</f>
        <v>0.1797</v>
      </c>
      <c r="S796" s="157">
        <f>'2023-24 Salary &amp; Benefits'!I$6</f>
        <v>0.17330000000000001</v>
      </c>
      <c r="T796" s="9">
        <f t="shared" si="150"/>
        <v>0</v>
      </c>
      <c r="U796" s="9">
        <f t="shared" si="151"/>
        <v>0</v>
      </c>
      <c r="V796" s="9">
        <f t="shared" si="152"/>
        <v>0</v>
      </c>
      <c r="W796" s="9">
        <f t="shared" si="145"/>
        <v>0</v>
      </c>
      <c r="X796" s="22">
        <f t="shared" si="144"/>
        <v>0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</row>
    <row r="797" spans="1:159" s="21" customFormat="1">
      <c r="A797" s="83" t="s">
        <v>2357</v>
      </c>
      <c r="B797" s="95" t="s">
        <v>844</v>
      </c>
      <c r="C797" s="96">
        <v>4375</v>
      </c>
      <c r="D797" s="95" t="s">
        <v>859</v>
      </c>
      <c r="E797" s="116" t="str">
        <f>VLOOKUP($C797,'2022-23 School Level AAFTE'!$C:$X,8,FALSE)</f>
        <v>No</v>
      </c>
      <c r="F797" s="103">
        <f>VLOOKUP($C797,'2022-23 School Level AAFTE'!$C:$I,7,FALSE)</f>
        <v>481.57</v>
      </c>
      <c r="G797" s="106">
        <f>IFERROR(IF(E797= "yes",VLOOKUP(C797,Summary!$B:$I,5,0),0),0)</f>
        <v>0</v>
      </c>
      <c r="H797" s="105">
        <f t="shared" si="143"/>
        <v>0</v>
      </c>
      <c r="I797" s="168">
        <f>VLOOKUP($A797,'2023-24 Salary &amp; Benefits'!$A:$I,3,FALSE)</f>
        <v>1.18</v>
      </c>
      <c r="J797" s="168">
        <f>VLOOKUP($A797,'2023-24 Salary &amp; Benefits'!$A:$I,4,FALSE)</f>
        <v>1.18</v>
      </c>
      <c r="K797" s="155">
        <f t="shared" si="146"/>
        <v>0</v>
      </c>
      <c r="L797" s="154">
        <f t="shared" si="147"/>
        <v>0</v>
      </c>
      <c r="M797" s="156">
        <f>'2023-24 Salary &amp; Benefits'!$E$6</f>
        <v>72728</v>
      </c>
      <c r="N797" s="156">
        <f>'2023-24 Salary &amp; Benefits'!$F$6</f>
        <v>75419</v>
      </c>
      <c r="O797" s="9">
        <f t="shared" si="148"/>
        <v>0</v>
      </c>
      <c r="P797" s="9">
        <f t="shared" si="149"/>
        <v>0</v>
      </c>
      <c r="Q797" s="9">
        <f>'2023-24 Salary &amp; Benefits'!G$6</f>
        <v>13464</v>
      </c>
      <c r="R797" s="157">
        <f>'2023-24 Salary &amp; Benefits'!H$6</f>
        <v>0.1797</v>
      </c>
      <c r="S797" s="157">
        <f>'2023-24 Salary &amp; Benefits'!I$6</f>
        <v>0.17330000000000001</v>
      </c>
      <c r="T797" s="9">
        <f t="shared" si="150"/>
        <v>0</v>
      </c>
      <c r="U797" s="9">
        <f t="shared" si="151"/>
        <v>0</v>
      </c>
      <c r="V797" s="9">
        <f t="shared" si="152"/>
        <v>0</v>
      </c>
      <c r="W797" s="9">
        <f t="shared" si="145"/>
        <v>0</v>
      </c>
      <c r="X797" s="22">
        <f t="shared" si="144"/>
        <v>0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</row>
    <row r="798" spans="1:159" s="21" customFormat="1">
      <c r="A798" s="83" t="s">
        <v>2357</v>
      </c>
      <c r="B798" s="95" t="s">
        <v>844</v>
      </c>
      <c r="C798" s="96">
        <v>5201</v>
      </c>
      <c r="D798" s="95" t="s">
        <v>867</v>
      </c>
      <c r="E798" s="116" t="str">
        <f>VLOOKUP($C798,'2022-23 School Level AAFTE'!$C:$X,8,FALSE)</f>
        <v>No</v>
      </c>
      <c r="F798" s="103">
        <f>VLOOKUP($C798,'2022-23 School Level AAFTE'!$C:$I,7,FALSE)</f>
        <v>632.24</v>
      </c>
      <c r="G798" s="106">
        <f>IFERROR(IF(E798= "yes",VLOOKUP(C798,Summary!$B:$I,5,0),0),0)</f>
        <v>0</v>
      </c>
      <c r="H798" s="104">
        <f t="shared" si="143"/>
        <v>0</v>
      </c>
      <c r="I798" s="168">
        <f>VLOOKUP($A798,'2023-24 Salary &amp; Benefits'!$A:$I,3,FALSE)</f>
        <v>1.18</v>
      </c>
      <c r="J798" s="168">
        <f>VLOOKUP($A798,'2023-24 Salary &amp; Benefits'!$A:$I,4,FALSE)</f>
        <v>1.18</v>
      </c>
      <c r="K798" s="155">
        <f t="shared" si="146"/>
        <v>0</v>
      </c>
      <c r="L798" s="154">
        <f t="shared" si="147"/>
        <v>0</v>
      </c>
      <c r="M798" s="156">
        <f>'2023-24 Salary &amp; Benefits'!$E$6</f>
        <v>72728</v>
      </c>
      <c r="N798" s="156">
        <f>'2023-24 Salary &amp; Benefits'!$F$6</f>
        <v>75419</v>
      </c>
      <c r="O798" s="9">
        <f t="shared" si="148"/>
        <v>0</v>
      </c>
      <c r="P798" s="9">
        <f t="shared" si="149"/>
        <v>0</v>
      </c>
      <c r="Q798" s="9">
        <f>'2023-24 Salary &amp; Benefits'!G$6</f>
        <v>13464</v>
      </c>
      <c r="R798" s="157">
        <f>'2023-24 Salary &amp; Benefits'!H$6</f>
        <v>0.1797</v>
      </c>
      <c r="S798" s="157">
        <f>'2023-24 Salary &amp; Benefits'!I$6</f>
        <v>0.17330000000000001</v>
      </c>
      <c r="T798" s="9">
        <f t="shared" si="150"/>
        <v>0</v>
      </c>
      <c r="U798" s="9">
        <f t="shared" si="151"/>
        <v>0</v>
      </c>
      <c r="V798" s="9">
        <f t="shared" si="152"/>
        <v>0</v>
      </c>
      <c r="W798" s="9">
        <f t="shared" si="145"/>
        <v>0</v>
      </c>
      <c r="X798" s="22">
        <f t="shared" si="144"/>
        <v>0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</row>
    <row r="799" spans="1:159" s="21" customFormat="1">
      <c r="A799" s="83" t="s">
        <v>2357</v>
      </c>
      <c r="B799" s="95" t="s">
        <v>844</v>
      </c>
      <c r="C799" s="96">
        <v>4376</v>
      </c>
      <c r="D799" s="95" t="s">
        <v>860</v>
      </c>
      <c r="E799" s="116" t="str">
        <f>VLOOKUP($C799,'2022-23 School Level AAFTE'!$C:$X,8,FALSE)</f>
        <v>No</v>
      </c>
      <c r="F799" s="103">
        <f>VLOOKUP($C799,'2022-23 School Level AAFTE'!$C:$I,7,FALSE)</f>
        <v>548.71</v>
      </c>
      <c r="G799" s="106">
        <f>IFERROR(IF(E799= "yes",VLOOKUP(C799,Summary!$B:$I,5,0),0),0)</f>
        <v>0</v>
      </c>
      <c r="H799" s="104">
        <f t="shared" si="143"/>
        <v>0</v>
      </c>
      <c r="I799" s="168">
        <f>VLOOKUP($A799,'2023-24 Salary &amp; Benefits'!$A:$I,3,FALSE)</f>
        <v>1.18</v>
      </c>
      <c r="J799" s="168">
        <f>VLOOKUP($A799,'2023-24 Salary &amp; Benefits'!$A:$I,4,FALSE)</f>
        <v>1.18</v>
      </c>
      <c r="K799" s="155">
        <f t="shared" si="146"/>
        <v>0</v>
      </c>
      <c r="L799" s="154">
        <f t="shared" si="147"/>
        <v>0</v>
      </c>
      <c r="M799" s="156">
        <f>'2023-24 Salary &amp; Benefits'!$E$6</f>
        <v>72728</v>
      </c>
      <c r="N799" s="156">
        <f>'2023-24 Salary &amp; Benefits'!$F$6</f>
        <v>75419</v>
      </c>
      <c r="O799" s="9">
        <f t="shared" si="148"/>
        <v>0</v>
      </c>
      <c r="P799" s="9">
        <f t="shared" si="149"/>
        <v>0</v>
      </c>
      <c r="Q799" s="9">
        <f>'2023-24 Salary &amp; Benefits'!G$6</f>
        <v>13464</v>
      </c>
      <c r="R799" s="157">
        <f>'2023-24 Salary &amp; Benefits'!H$6</f>
        <v>0.1797</v>
      </c>
      <c r="S799" s="157">
        <f>'2023-24 Salary &amp; Benefits'!I$6</f>
        <v>0.17330000000000001</v>
      </c>
      <c r="T799" s="9">
        <f t="shared" si="150"/>
        <v>0</v>
      </c>
      <c r="U799" s="9">
        <f t="shared" si="151"/>
        <v>0</v>
      </c>
      <c r="V799" s="9">
        <f t="shared" si="152"/>
        <v>0</v>
      </c>
      <c r="W799" s="9">
        <f t="shared" si="145"/>
        <v>0</v>
      </c>
      <c r="X799" s="22">
        <f t="shared" si="144"/>
        <v>0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</row>
    <row r="800" spans="1:159" s="21" customFormat="1">
      <c r="A800" s="83" t="s">
        <v>2357</v>
      </c>
      <c r="B800" s="95" t="s">
        <v>844</v>
      </c>
      <c r="C800" s="96">
        <v>4493</v>
      </c>
      <c r="D800" s="95" t="s">
        <v>251</v>
      </c>
      <c r="E800" s="116" t="str">
        <f>VLOOKUP($C800,'2022-23 School Level AAFTE'!$C:$X,8,FALSE)</f>
        <v>No</v>
      </c>
      <c r="F800" s="103">
        <f>VLOOKUP($C800,'2022-23 School Level AAFTE'!$C:$I,7,FALSE)</f>
        <v>496.29</v>
      </c>
      <c r="G800" s="106">
        <f>IFERROR(IF(E800= "yes",VLOOKUP(C800,Summary!$B:$I,5,0),0),0)</f>
        <v>0</v>
      </c>
      <c r="H800" s="105">
        <f t="shared" si="143"/>
        <v>0</v>
      </c>
      <c r="I800" s="168">
        <f>VLOOKUP($A800,'2023-24 Salary &amp; Benefits'!$A:$I,3,FALSE)</f>
        <v>1.18</v>
      </c>
      <c r="J800" s="168">
        <f>VLOOKUP($A800,'2023-24 Salary &amp; Benefits'!$A:$I,4,FALSE)</f>
        <v>1.18</v>
      </c>
      <c r="K800" s="155">
        <f t="shared" si="146"/>
        <v>0</v>
      </c>
      <c r="L800" s="154">
        <f t="shared" si="147"/>
        <v>0</v>
      </c>
      <c r="M800" s="156">
        <f>'2023-24 Salary &amp; Benefits'!$E$6</f>
        <v>72728</v>
      </c>
      <c r="N800" s="156">
        <f>'2023-24 Salary &amp; Benefits'!$F$6</f>
        <v>75419</v>
      </c>
      <c r="O800" s="9">
        <f t="shared" si="148"/>
        <v>0</v>
      </c>
      <c r="P800" s="9">
        <f t="shared" si="149"/>
        <v>0</v>
      </c>
      <c r="Q800" s="9">
        <f>'2023-24 Salary &amp; Benefits'!G$6</f>
        <v>13464</v>
      </c>
      <c r="R800" s="157">
        <f>'2023-24 Salary &amp; Benefits'!H$6</f>
        <v>0.1797</v>
      </c>
      <c r="S800" s="157">
        <f>'2023-24 Salary &amp; Benefits'!I$6</f>
        <v>0.17330000000000001</v>
      </c>
      <c r="T800" s="9">
        <f t="shared" si="150"/>
        <v>0</v>
      </c>
      <c r="U800" s="9">
        <f t="shared" si="151"/>
        <v>0</v>
      </c>
      <c r="V800" s="9">
        <f t="shared" si="152"/>
        <v>0</v>
      </c>
      <c r="W800" s="9">
        <f t="shared" si="145"/>
        <v>0</v>
      </c>
      <c r="X800" s="22">
        <f t="shared" si="144"/>
        <v>0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</row>
    <row r="801" spans="1:159" s="21" customFormat="1">
      <c r="A801" s="83" t="s">
        <v>2357</v>
      </c>
      <c r="B801" s="95" t="s">
        <v>844</v>
      </c>
      <c r="C801" s="96">
        <v>5437</v>
      </c>
      <c r="D801" s="95" t="s">
        <v>868</v>
      </c>
      <c r="E801" s="116" t="str">
        <f>VLOOKUP($C801,'2022-23 School Level AAFTE'!$C:$X,8,FALSE)</f>
        <v>No</v>
      </c>
      <c r="F801" s="103">
        <f>VLOOKUP($C801,'2022-23 School Level AAFTE'!$C:$I,7,FALSE)</f>
        <v>185.54000000000002</v>
      </c>
      <c r="G801" s="106">
        <f>IFERROR(IF(E801= "yes",VLOOKUP(C801,Summary!$B:$I,5,0),0),0)</f>
        <v>0</v>
      </c>
      <c r="H801" s="104">
        <f t="shared" si="143"/>
        <v>0</v>
      </c>
      <c r="I801" s="168">
        <f>VLOOKUP($A801,'2023-24 Salary &amp; Benefits'!$A:$I,3,FALSE)</f>
        <v>1.18</v>
      </c>
      <c r="J801" s="168">
        <f>VLOOKUP($A801,'2023-24 Salary &amp; Benefits'!$A:$I,4,FALSE)</f>
        <v>1.18</v>
      </c>
      <c r="K801" s="155">
        <f t="shared" si="146"/>
        <v>0</v>
      </c>
      <c r="L801" s="154">
        <f t="shared" si="147"/>
        <v>0</v>
      </c>
      <c r="M801" s="156">
        <f>'2023-24 Salary &amp; Benefits'!$E$6</f>
        <v>72728</v>
      </c>
      <c r="N801" s="156">
        <f>'2023-24 Salary &amp; Benefits'!$F$6</f>
        <v>75419</v>
      </c>
      <c r="O801" s="9">
        <f t="shared" si="148"/>
        <v>0</v>
      </c>
      <c r="P801" s="9">
        <f t="shared" si="149"/>
        <v>0</v>
      </c>
      <c r="Q801" s="9">
        <f>'2023-24 Salary &amp; Benefits'!G$6</f>
        <v>13464</v>
      </c>
      <c r="R801" s="157">
        <f>'2023-24 Salary &amp; Benefits'!H$6</f>
        <v>0.1797</v>
      </c>
      <c r="S801" s="157">
        <f>'2023-24 Salary &amp; Benefits'!I$6</f>
        <v>0.17330000000000001</v>
      </c>
      <c r="T801" s="9">
        <f t="shared" si="150"/>
        <v>0</v>
      </c>
      <c r="U801" s="9">
        <f t="shared" si="151"/>
        <v>0</v>
      </c>
      <c r="V801" s="9">
        <f t="shared" si="152"/>
        <v>0</v>
      </c>
      <c r="W801" s="9">
        <f t="shared" si="145"/>
        <v>0</v>
      </c>
      <c r="X801" s="22">
        <f t="shared" si="144"/>
        <v>0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</row>
    <row r="802" spans="1:159" s="21" customFormat="1">
      <c r="A802" s="83" t="s">
        <v>2357</v>
      </c>
      <c r="B802" s="95" t="s">
        <v>844</v>
      </c>
      <c r="C802" s="96">
        <v>5056</v>
      </c>
      <c r="D802" s="95" t="s">
        <v>865</v>
      </c>
      <c r="E802" s="116" t="str">
        <f>VLOOKUP($C802,'2022-23 School Level AAFTE'!$C:$X,8,FALSE)</f>
        <v>No</v>
      </c>
      <c r="F802" s="103">
        <f>VLOOKUP($C802,'2022-23 School Level AAFTE'!$C:$I,7,FALSE)</f>
        <v>564.64</v>
      </c>
      <c r="G802" s="106">
        <f>IFERROR(IF(E802= "yes",VLOOKUP(C802,Summary!$B:$I,5,0),0),0)</f>
        <v>0</v>
      </c>
      <c r="H802" s="104">
        <f t="shared" si="143"/>
        <v>0</v>
      </c>
      <c r="I802" s="168">
        <f>VLOOKUP($A802,'2023-24 Salary &amp; Benefits'!$A:$I,3,FALSE)</f>
        <v>1.18</v>
      </c>
      <c r="J802" s="168">
        <f>VLOOKUP($A802,'2023-24 Salary &amp; Benefits'!$A:$I,4,FALSE)</f>
        <v>1.18</v>
      </c>
      <c r="K802" s="155">
        <f t="shared" si="146"/>
        <v>0</v>
      </c>
      <c r="L802" s="154">
        <f t="shared" si="147"/>
        <v>0</v>
      </c>
      <c r="M802" s="156">
        <f>'2023-24 Salary &amp; Benefits'!$E$6</f>
        <v>72728</v>
      </c>
      <c r="N802" s="156">
        <f>'2023-24 Salary &amp; Benefits'!$F$6</f>
        <v>75419</v>
      </c>
      <c r="O802" s="9">
        <f t="shared" si="148"/>
        <v>0</v>
      </c>
      <c r="P802" s="9">
        <f t="shared" si="149"/>
        <v>0</v>
      </c>
      <c r="Q802" s="9">
        <f>'2023-24 Salary &amp; Benefits'!G$6</f>
        <v>13464</v>
      </c>
      <c r="R802" s="157">
        <f>'2023-24 Salary &amp; Benefits'!H$6</f>
        <v>0.1797</v>
      </c>
      <c r="S802" s="157">
        <f>'2023-24 Salary &amp; Benefits'!I$6</f>
        <v>0.17330000000000001</v>
      </c>
      <c r="T802" s="9">
        <f t="shared" si="150"/>
        <v>0</v>
      </c>
      <c r="U802" s="9">
        <f t="shared" si="151"/>
        <v>0</v>
      </c>
      <c r="V802" s="9">
        <f t="shared" si="152"/>
        <v>0</v>
      </c>
      <c r="W802" s="9">
        <f t="shared" si="145"/>
        <v>0</v>
      </c>
      <c r="X802" s="22">
        <f t="shared" si="144"/>
        <v>0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</row>
    <row r="803" spans="1:159" s="21" customFormat="1">
      <c r="A803" s="83" t="s">
        <v>2357</v>
      </c>
      <c r="B803" s="95" t="s">
        <v>844</v>
      </c>
      <c r="C803" s="96">
        <v>3385</v>
      </c>
      <c r="D803" s="95" t="s">
        <v>849</v>
      </c>
      <c r="E803" s="116" t="str">
        <f>VLOOKUP($C803,'2022-23 School Level AAFTE'!$C:$X,8,FALSE)</f>
        <v>No</v>
      </c>
      <c r="F803" s="103">
        <f>VLOOKUP($C803,'2022-23 School Level AAFTE'!$C:$I,7,FALSE)</f>
        <v>2403.83</v>
      </c>
      <c r="G803" s="106">
        <f>IFERROR(IF(E803= "yes",VLOOKUP(C803,Summary!$B:$I,5,0),0),0)</f>
        <v>0</v>
      </c>
      <c r="H803" s="105">
        <f t="shared" si="143"/>
        <v>0</v>
      </c>
      <c r="I803" s="168">
        <f>VLOOKUP($A803,'2023-24 Salary &amp; Benefits'!$A:$I,3,FALSE)</f>
        <v>1.18</v>
      </c>
      <c r="J803" s="168">
        <f>VLOOKUP($A803,'2023-24 Salary &amp; Benefits'!$A:$I,4,FALSE)</f>
        <v>1.18</v>
      </c>
      <c r="K803" s="155">
        <f t="shared" si="146"/>
        <v>0</v>
      </c>
      <c r="L803" s="154">
        <f t="shared" si="147"/>
        <v>0</v>
      </c>
      <c r="M803" s="156">
        <f>'2023-24 Salary &amp; Benefits'!$E$6</f>
        <v>72728</v>
      </c>
      <c r="N803" s="156">
        <f>'2023-24 Salary &amp; Benefits'!$F$6</f>
        <v>75419</v>
      </c>
      <c r="O803" s="9">
        <f t="shared" si="148"/>
        <v>0</v>
      </c>
      <c r="P803" s="9">
        <f t="shared" si="149"/>
        <v>0</v>
      </c>
      <c r="Q803" s="9">
        <f>'2023-24 Salary &amp; Benefits'!G$6</f>
        <v>13464</v>
      </c>
      <c r="R803" s="157">
        <f>'2023-24 Salary &amp; Benefits'!H$6</f>
        <v>0.1797</v>
      </c>
      <c r="S803" s="157">
        <f>'2023-24 Salary &amp; Benefits'!I$6</f>
        <v>0.17330000000000001</v>
      </c>
      <c r="T803" s="9">
        <f t="shared" si="150"/>
        <v>0</v>
      </c>
      <c r="U803" s="9">
        <f t="shared" si="151"/>
        <v>0</v>
      </c>
      <c r="V803" s="9">
        <f t="shared" si="152"/>
        <v>0</v>
      </c>
      <c r="W803" s="9">
        <f t="shared" si="145"/>
        <v>0</v>
      </c>
      <c r="X803" s="22">
        <f t="shared" si="144"/>
        <v>0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</row>
    <row r="804" spans="1:159" s="21" customFormat="1">
      <c r="A804" s="83" t="s">
        <v>2357</v>
      </c>
      <c r="B804" s="95" t="s">
        <v>844</v>
      </c>
      <c r="C804" s="97">
        <v>3038</v>
      </c>
      <c r="D804" s="110" t="s">
        <v>847</v>
      </c>
      <c r="E804" s="116" t="str">
        <f>VLOOKUP($C804,'2022-23 School Level AAFTE'!$C:$X,8,FALSE)</f>
        <v>No</v>
      </c>
      <c r="F804" s="103">
        <f>VLOOKUP($C804,'2022-23 School Level AAFTE'!$C:$I,7,FALSE)</f>
        <v>785.1</v>
      </c>
      <c r="G804" s="106">
        <f>IFERROR(IF(E804= "yes",VLOOKUP(C804,Summary!$B:$I,5,0),0),0)</f>
        <v>0</v>
      </c>
      <c r="H804" s="105">
        <f t="shared" si="143"/>
        <v>0</v>
      </c>
      <c r="I804" s="168">
        <f>VLOOKUP($A804,'2023-24 Salary &amp; Benefits'!$A:$I,3,FALSE)</f>
        <v>1.18</v>
      </c>
      <c r="J804" s="168">
        <f>VLOOKUP($A804,'2023-24 Salary &amp; Benefits'!$A:$I,4,FALSE)</f>
        <v>1.18</v>
      </c>
      <c r="K804" s="155">
        <f t="shared" si="146"/>
        <v>0</v>
      </c>
      <c r="L804" s="154">
        <f t="shared" si="147"/>
        <v>0</v>
      </c>
      <c r="M804" s="156">
        <f>'2023-24 Salary &amp; Benefits'!$E$6</f>
        <v>72728</v>
      </c>
      <c r="N804" s="156">
        <f>'2023-24 Salary &amp; Benefits'!$F$6</f>
        <v>75419</v>
      </c>
      <c r="O804" s="9">
        <f t="shared" si="148"/>
        <v>0</v>
      </c>
      <c r="P804" s="9">
        <f t="shared" si="149"/>
        <v>0</v>
      </c>
      <c r="Q804" s="9">
        <f>'2023-24 Salary &amp; Benefits'!G$6</f>
        <v>13464</v>
      </c>
      <c r="R804" s="157">
        <f>'2023-24 Salary &amp; Benefits'!H$6</f>
        <v>0.1797</v>
      </c>
      <c r="S804" s="157">
        <f>'2023-24 Salary &amp; Benefits'!I$6</f>
        <v>0.17330000000000001</v>
      </c>
      <c r="T804" s="9">
        <f t="shared" si="150"/>
        <v>0</v>
      </c>
      <c r="U804" s="9">
        <f t="shared" si="151"/>
        <v>0</v>
      </c>
      <c r="V804" s="9">
        <f t="shared" si="152"/>
        <v>0</v>
      </c>
      <c r="W804" s="9">
        <f t="shared" si="145"/>
        <v>0</v>
      </c>
      <c r="X804" s="22">
        <f t="shared" si="144"/>
        <v>0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</row>
    <row r="805" spans="1:159" s="21" customFormat="1">
      <c r="A805" s="83" t="s">
        <v>2357</v>
      </c>
      <c r="B805" s="95" t="s">
        <v>844</v>
      </c>
      <c r="C805" s="96">
        <v>1624</v>
      </c>
      <c r="D805" s="95" t="s">
        <v>845</v>
      </c>
      <c r="E805" s="116" t="str">
        <f>VLOOKUP($C805,'2022-23 School Level AAFTE'!$C:$X,8,FALSE)</f>
        <v>No</v>
      </c>
      <c r="F805" s="103">
        <f>VLOOKUP($C805,'2022-23 School Level AAFTE'!$C:$I,7,FALSE)</f>
        <v>52.91</v>
      </c>
      <c r="G805" s="106">
        <f>IFERROR(IF(E805= "yes",VLOOKUP(C805,Summary!$B:$I,5,0),0),0)</f>
        <v>0</v>
      </c>
      <c r="H805" s="104">
        <f t="shared" si="143"/>
        <v>0</v>
      </c>
      <c r="I805" s="168">
        <f>VLOOKUP($A805,'2023-24 Salary &amp; Benefits'!$A:$I,3,FALSE)</f>
        <v>1.18</v>
      </c>
      <c r="J805" s="168">
        <f>VLOOKUP($A805,'2023-24 Salary &amp; Benefits'!$A:$I,4,FALSE)</f>
        <v>1.18</v>
      </c>
      <c r="K805" s="155">
        <f t="shared" si="146"/>
        <v>0</v>
      </c>
      <c r="L805" s="154">
        <f t="shared" si="147"/>
        <v>0</v>
      </c>
      <c r="M805" s="156">
        <f>'2023-24 Salary &amp; Benefits'!$E$6</f>
        <v>72728</v>
      </c>
      <c r="N805" s="156">
        <f>'2023-24 Salary &amp; Benefits'!$F$6</f>
        <v>75419</v>
      </c>
      <c r="O805" s="9">
        <f t="shared" si="148"/>
        <v>0</v>
      </c>
      <c r="P805" s="9">
        <f t="shared" si="149"/>
        <v>0</v>
      </c>
      <c r="Q805" s="9">
        <f>'2023-24 Salary &amp; Benefits'!G$6</f>
        <v>13464</v>
      </c>
      <c r="R805" s="157">
        <f>'2023-24 Salary &amp; Benefits'!H$6</f>
        <v>0.1797</v>
      </c>
      <c r="S805" s="157">
        <f>'2023-24 Salary &amp; Benefits'!I$6</f>
        <v>0.17330000000000001</v>
      </c>
      <c r="T805" s="9">
        <f t="shared" si="150"/>
        <v>0</v>
      </c>
      <c r="U805" s="9">
        <f t="shared" si="151"/>
        <v>0</v>
      </c>
      <c r="V805" s="9">
        <f t="shared" si="152"/>
        <v>0</v>
      </c>
      <c r="W805" s="9">
        <f t="shared" si="145"/>
        <v>0</v>
      </c>
      <c r="X805" s="22">
        <f t="shared" si="144"/>
        <v>0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</row>
    <row r="806" spans="1:159" s="21" customFormat="1">
      <c r="A806" s="83" t="s">
        <v>2357</v>
      </c>
      <c r="B806" s="95" t="s">
        <v>844</v>
      </c>
      <c r="C806" s="96">
        <v>3673</v>
      </c>
      <c r="D806" s="95" t="s">
        <v>854</v>
      </c>
      <c r="E806" s="116" t="str">
        <f>VLOOKUP($C806,'2022-23 School Level AAFTE'!$C:$X,8,FALSE)</f>
        <v>No</v>
      </c>
      <c r="F806" s="103">
        <f>VLOOKUP($C806,'2022-23 School Level AAFTE'!$C:$I,7,FALSE)</f>
        <v>604.57000000000005</v>
      </c>
      <c r="G806" s="106">
        <f>IFERROR(IF(E806= "yes",VLOOKUP(C806,Summary!$B:$I,5,0),0),0)</f>
        <v>0</v>
      </c>
      <c r="H806" s="104">
        <f t="shared" si="143"/>
        <v>0</v>
      </c>
      <c r="I806" s="168">
        <f>VLOOKUP($A806,'2023-24 Salary &amp; Benefits'!$A:$I,3,FALSE)</f>
        <v>1.18</v>
      </c>
      <c r="J806" s="168">
        <f>VLOOKUP($A806,'2023-24 Salary &amp; Benefits'!$A:$I,4,FALSE)</f>
        <v>1.18</v>
      </c>
      <c r="K806" s="155">
        <f t="shared" si="146"/>
        <v>0</v>
      </c>
      <c r="L806" s="154">
        <f t="shared" si="147"/>
        <v>0</v>
      </c>
      <c r="M806" s="156">
        <f>'2023-24 Salary &amp; Benefits'!$E$6</f>
        <v>72728</v>
      </c>
      <c r="N806" s="156">
        <f>'2023-24 Salary &amp; Benefits'!$F$6</f>
        <v>75419</v>
      </c>
      <c r="O806" s="9">
        <f t="shared" si="148"/>
        <v>0</v>
      </c>
      <c r="P806" s="9">
        <f t="shared" si="149"/>
        <v>0</v>
      </c>
      <c r="Q806" s="9">
        <f>'2023-24 Salary &amp; Benefits'!G$6</f>
        <v>13464</v>
      </c>
      <c r="R806" s="157">
        <f>'2023-24 Salary &amp; Benefits'!H$6</f>
        <v>0.1797</v>
      </c>
      <c r="S806" s="157">
        <f>'2023-24 Salary &amp; Benefits'!I$6</f>
        <v>0.17330000000000001</v>
      </c>
      <c r="T806" s="9">
        <f t="shared" si="150"/>
        <v>0</v>
      </c>
      <c r="U806" s="9">
        <f t="shared" si="151"/>
        <v>0</v>
      </c>
      <c r="V806" s="9">
        <f t="shared" si="152"/>
        <v>0</v>
      </c>
      <c r="W806" s="9">
        <f t="shared" si="145"/>
        <v>0</v>
      </c>
      <c r="X806" s="22">
        <f t="shared" si="144"/>
        <v>0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</row>
    <row r="807" spans="1:159" s="21" customFormat="1">
      <c r="A807" s="83" t="s">
        <v>2357</v>
      </c>
      <c r="B807" s="95" t="s">
        <v>844</v>
      </c>
      <c r="C807" s="96">
        <v>3962</v>
      </c>
      <c r="D807" s="95" t="s">
        <v>857</v>
      </c>
      <c r="E807" s="116" t="str">
        <f>VLOOKUP($C807,'2022-23 School Level AAFTE'!$C:$X,8,FALSE)</f>
        <v>No</v>
      </c>
      <c r="F807" s="103">
        <f>VLOOKUP($C807,'2022-23 School Level AAFTE'!$C:$I,7,FALSE)</f>
        <v>1463.8400000000001</v>
      </c>
      <c r="G807" s="106">
        <f>IFERROR(IF(E807= "yes",VLOOKUP(C807,Summary!$B:$I,5,0),0),0)</f>
        <v>0</v>
      </c>
      <c r="H807" s="105">
        <f t="shared" si="143"/>
        <v>0</v>
      </c>
      <c r="I807" s="168">
        <f>VLOOKUP($A807,'2023-24 Salary &amp; Benefits'!$A:$I,3,FALSE)</f>
        <v>1.18</v>
      </c>
      <c r="J807" s="168">
        <f>VLOOKUP($A807,'2023-24 Salary &amp; Benefits'!$A:$I,4,FALSE)</f>
        <v>1.18</v>
      </c>
      <c r="K807" s="155">
        <f t="shared" si="146"/>
        <v>0</v>
      </c>
      <c r="L807" s="154">
        <f t="shared" si="147"/>
        <v>0</v>
      </c>
      <c r="M807" s="156">
        <f>'2023-24 Salary &amp; Benefits'!$E$6</f>
        <v>72728</v>
      </c>
      <c r="N807" s="156">
        <f>'2023-24 Salary &amp; Benefits'!$F$6</f>
        <v>75419</v>
      </c>
      <c r="O807" s="9">
        <f t="shared" si="148"/>
        <v>0</v>
      </c>
      <c r="P807" s="9">
        <f t="shared" si="149"/>
        <v>0</v>
      </c>
      <c r="Q807" s="9">
        <f>'2023-24 Salary &amp; Benefits'!G$6</f>
        <v>13464</v>
      </c>
      <c r="R807" s="157">
        <f>'2023-24 Salary &amp; Benefits'!H$6</f>
        <v>0.1797</v>
      </c>
      <c r="S807" s="157">
        <f>'2023-24 Salary &amp; Benefits'!I$6</f>
        <v>0.17330000000000001</v>
      </c>
      <c r="T807" s="9">
        <f t="shared" si="150"/>
        <v>0</v>
      </c>
      <c r="U807" s="9">
        <f t="shared" si="151"/>
        <v>0</v>
      </c>
      <c r="V807" s="9">
        <f t="shared" si="152"/>
        <v>0</v>
      </c>
      <c r="W807" s="9">
        <f t="shared" si="145"/>
        <v>0</v>
      </c>
      <c r="X807" s="22">
        <f t="shared" si="144"/>
        <v>0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</row>
    <row r="808" spans="1:159" s="21" customFormat="1">
      <c r="A808" s="83" t="s">
        <v>2357</v>
      </c>
      <c r="B808" s="95" t="s">
        <v>844</v>
      </c>
      <c r="C808" s="96">
        <v>3637</v>
      </c>
      <c r="D808" s="95" t="s">
        <v>853</v>
      </c>
      <c r="E808" s="116" t="str">
        <f>VLOOKUP($C808,'2022-23 School Level AAFTE'!$C:$X,8,FALSE)</f>
        <v>No</v>
      </c>
      <c r="F808" s="103">
        <f>VLOOKUP($C808,'2022-23 School Level AAFTE'!$C:$I,7,FALSE)</f>
        <v>440.38</v>
      </c>
      <c r="G808" s="106">
        <f>IFERROR(IF(E808= "yes",VLOOKUP(C808,Summary!$B:$I,5,0),0),0)</f>
        <v>0</v>
      </c>
      <c r="H808" s="104">
        <f t="shared" si="143"/>
        <v>0</v>
      </c>
      <c r="I808" s="168">
        <f>VLOOKUP($A808,'2023-24 Salary &amp; Benefits'!$A:$I,3,FALSE)</f>
        <v>1.18</v>
      </c>
      <c r="J808" s="168">
        <f>VLOOKUP($A808,'2023-24 Salary &amp; Benefits'!$A:$I,4,FALSE)</f>
        <v>1.18</v>
      </c>
      <c r="K808" s="155">
        <f t="shared" si="146"/>
        <v>0</v>
      </c>
      <c r="L808" s="154">
        <f t="shared" si="147"/>
        <v>0</v>
      </c>
      <c r="M808" s="156">
        <f>'2023-24 Salary &amp; Benefits'!$E$6</f>
        <v>72728</v>
      </c>
      <c r="N808" s="156">
        <f>'2023-24 Salary &amp; Benefits'!$F$6</f>
        <v>75419</v>
      </c>
      <c r="O808" s="9">
        <f t="shared" si="148"/>
        <v>0</v>
      </c>
      <c r="P808" s="9">
        <f t="shared" si="149"/>
        <v>0</v>
      </c>
      <c r="Q808" s="9">
        <f>'2023-24 Salary &amp; Benefits'!G$6</f>
        <v>13464</v>
      </c>
      <c r="R808" s="157">
        <f>'2023-24 Salary &amp; Benefits'!H$6</f>
        <v>0.1797</v>
      </c>
      <c r="S808" s="157">
        <f>'2023-24 Salary &amp; Benefits'!I$6</f>
        <v>0.17330000000000001</v>
      </c>
      <c r="T808" s="9">
        <f t="shared" si="150"/>
        <v>0</v>
      </c>
      <c r="U808" s="9">
        <f t="shared" si="151"/>
        <v>0</v>
      </c>
      <c r="V808" s="9">
        <f t="shared" si="152"/>
        <v>0</v>
      </c>
      <c r="W808" s="9">
        <f t="shared" si="145"/>
        <v>0</v>
      </c>
      <c r="X808" s="22">
        <f t="shared" si="144"/>
        <v>0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</row>
    <row r="809" spans="1:159" s="21" customFormat="1">
      <c r="A809" s="83" t="s">
        <v>2357</v>
      </c>
      <c r="B809" s="95" t="s">
        <v>844</v>
      </c>
      <c r="C809" s="96">
        <v>3636</v>
      </c>
      <c r="D809" s="95" t="s">
        <v>852</v>
      </c>
      <c r="E809" s="116" t="str">
        <f>VLOOKUP($C809,'2022-23 School Level AAFTE'!$C:$X,8,FALSE)</f>
        <v>No</v>
      </c>
      <c r="F809" s="103">
        <f>VLOOKUP($C809,'2022-23 School Level AAFTE'!$C:$I,7,FALSE)</f>
        <v>822.33</v>
      </c>
      <c r="G809" s="106">
        <f>IFERROR(IF(E809= "yes",VLOOKUP(C809,Summary!$B:$I,5,0),0),0)</f>
        <v>0</v>
      </c>
      <c r="H809" s="104">
        <f t="shared" si="143"/>
        <v>0</v>
      </c>
      <c r="I809" s="168">
        <f>VLOOKUP($A809,'2023-24 Salary &amp; Benefits'!$A:$I,3,FALSE)</f>
        <v>1.18</v>
      </c>
      <c r="J809" s="168">
        <f>VLOOKUP($A809,'2023-24 Salary &amp; Benefits'!$A:$I,4,FALSE)</f>
        <v>1.18</v>
      </c>
      <c r="K809" s="155">
        <f t="shared" si="146"/>
        <v>0</v>
      </c>
      <c r="L809" s="154">
        <f t="shared" si="147"/>
        <v>0</v>
      </c>
      <c r="M809" s="156">
        <f>'2023-24 Salary &amp; Benefits'!$E$6</f>
        <v>72728</v>
      </c>
      <c r="N809" s="156">
        <f>'2023-24 Salary &amp; Benefits'!$F$6</f>
        <v>75419</v>
      </c>
      <c r="O809" s="9">
        <f t="shared" si="148"/>
        <v>0</v>
      </c>
      <c r="P809" s="9">
        <f t="shared" si="149"/>
        <v>0</v>
      </c>
      <c r="Q809" s="9">
        <f>'2023-24 Salary &amp; Benefits'!G$6</f>
        <v>13464</v>
      </c>
      <c r="R809" s="157">
        <f>'2023-24 Salary &amp; Benefits'!H$6</f>
        <v>0.1797</v>
      </c>
      <c r="S809" s="157">
        <f>'2023-24 Salary &amp; Benefits'!I$6</f>
        <v>0.17330000000000001</v>
      </c>
      <c r="T809" s="9">
        <f t="shared" si="150"/>
        <v>0</v>
      </c>
      <c r="U809" s="9">
        <f t="shared" si="151"/>
        <v>0</v>
      </c>
      <c r="V809" s="9">
        <f t="shared" si="152"/>
        <v>0</v>
      </c>
      <c r="W809" s="9">
        <f t="shared" si="145"/>
        <v>0</v>
      </c>
      <c r="X809" s="22">
        <f t="shared" si="144"/>
        <v>0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</row>
    <row r="810" spans="1:159" s="21" customFormat="1">
      <c r="A810" s="83" t="s">
        <v>2357</v>
      </c>
      <c r="B810" s="95" t="s">
        <v>844</v>
      </c>
      <c r="C810" s="96">
        <v>4592</v>
      </c>
      <c r="D810" s="95" t="s">
        <v>864</v>
      </c>
      <c r="E810" s="116" t="str">
        <f>VLOOKUP($C810,'2022-23 School Level AAFTE'!$C:$X,8,FALSE)</f>
        <v>No</v>
      </c>
      <c r="F810" s="103">
        <f>VLOOKUP($C810,'2022-23 School Level AAFTE'!$C:$I,7,FALSE)</f>
        <v>488.91</v>
      </c>
      <c r="G810" s="106">
        <f>IFERROR(IF(E810= "yes",VLOOKUP(C810,Summary!$B:$I,5,0),0),0)</f>
        <v>0</v>
      </c>
      <c r="H810" s="105">
        <f t="shared" si="143"/>
        <v>0</v>
      </c>
      <c r="I810" s="168">
        <f>VLOOKUP($A810,'2023-24 Salary &amp; Benefits'!$A:$I,3,FALSE)</f>
        <v>1.18</v>
      </c>
      <c r="J810" s="168">
        <f>VLOOKUP($A810,'2023-24 Salary &amp; Benefits'!$A:$I,4,FALSE)</f>
        <v>1.18</v>
      </c>
      <c r="K810" s="155">
        <f t="shared" si="146"/>
        <v>0</v>
      </c>
      <c r="L810" s="154">
        <f t="shared" si="147"/>
        <v>0</v>
      </c>
      <c r="M810" s="156">
        <f>'2023-24 Salary &amp; Benefits'!$E$6</f>
        <v>72728</v>
      </c>
      <c r="N810" s="156">
        <f>'2023-24 Salary &amp; Benefits'!$F$6</f>
        <v>75419</v>
      </c>
      <c r="O810" s="9">
        <f t="shared" si="148"/>
        <v>0</v>
      </c>
      <c r="P810" s="9">
        <f t="shared" si="149"/>
        <v>0</v>
      </c>
      <c r="Q810" s="9">
        <f>'2023-24 Salary &amp; Benefits'!G$6</f>
        <v>13464</v>
      </c>
      <c r="R810" s="157">
        <f>'2023-24 Salary &amp; Benefits'!H$6</f>
        <v>0.1797</v>
      </c>
      <c r="S810" s="157">
        <f>'2023-24 Salary &amp; Benefits'!I$6</f>
        <v>0.17330000000000001</v>
      </c>
      <c r="T810" s="9">
        <f t="shared" si="150"/>
        <v>0</v>
      </c>
      <c r="U810" s="9">
        <f t="shared" si="151"/>
        <v>0</v>
      </c>
      <c r="V810" s="9">
        <f t="shared" si="152"/>
        <v>0</v>
      </c>
      <c r="W810" s="9">
        <f t="shared" si="145"/>
        <v>0</v>
      </c>
      <c r="X810" s="22">
        <f t="shared" si="144"/>
        <v>0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</row>
    <row r="811" spans="1:159" s="21" customFormat="1">
      <c r="A811" s="83" t="s">
        <v>2357</v>
      </c>
      <c r="B811" s="95" t="s">
        <v>844</v>
      </c>
      <c r="C811" s="96">
        <v>5200</v>
      </c>
      <c r="D811" s="95" t="s">
        <v>866</v>
      </c>
      <c r="E811" s="116" t="str">
        <f>VLOOKUP($C811,'2022-23 School Level AAFTE'!$C:$X,8,FALSE)</f>
        <v>No</v>
      </c>
      <c r="F811" s="103">
        <f>VLOOKUP($C811,'2022-23 School Level AAFTE'!$C:$I,7,FALSE)</f>
        <v>687.73</v>
      </c>
      <c r="G811" s="106">
        <f>IFERROR(IF(E811= "yes",VLOOKUP(C811,Summary!$B:$I,5,0),0),0)</f>
        <v>0</v>
      </c>
      <c r="H811" s="104">
        <f t="shared" si="143"/>
        <v>0</v>
      </c>
      <c r="I811" s="168">
        <f>VLOOKUP($A811,'2023-24 Salary &amp; Benefits'!$A:$I,3,FALSE)</f>
        <v>1.18</v>
      </c>
      <c r="J811" s="168">
        <f>VLOOKUP($A811,'2023-24 Salary &amp; Benefits'!$A:$I,4,FALSE)</f>
        <v>1.18</v>
      </c>
      <c r="K811" s="155">
        <f t="shared" si="146"/>
        <v>0</v>
      </c>
      <c r="L811" s="154">
        <f t="shared" si="147"/>
        <v>0</v>
      </c>
      <c r="M811" s="156">
        <f>'2023-24 Salary &amp; Benefits'!$E$6</f>
        <v>72728</v>
      </c>
      <c r="N811" s="156">
        <f>'2023-24 Salary &amp; Benefits'!$F$6</f>
        <v>75419</v>
      </c>
      <c r="O811" s="9">
        <f t="shared" si="148"/>
        <v>0</v>
      </c>
      <c r="P811" s="9">
        <f t="shared" si="149"/>
        <v>0</v>
      </c>
      <c r="Q811" s="9">
        <f>'2023-24 Salary &amp; Benefits'!G$6</f>
        <v>13464</v>
      </c>
      <c r="R811" s="157">
        <f>'2023-24 Salary &amp; Benefits'!H$6</f>
        <v>0.1797</v>
      </c>
      <c r="S811" s="157">
        <f>'2023-24 Salary &amp; Benefits'!I$6</f>
        <v>0.17330000000000001</v>
      </c>
      <c r="T811" s="9">
        <f t="shared" si="150"/>
        <v>0</v>
      </c>
      <c r="U811" s="9">
        <f t="shared" si="151"/>
        <v>0</v>
      </c>
      <c r="V811" s="9">
        <f t="shared" si="152"/>
        <v>0</v>
      </c>
      <c r="W811" s="9">
        <f t="shared" si="145"/>
        <v>0</v>
      </c>
      <c r="X811" s="22">
        <f t="shared" si="144"/>
        <v>0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</row>
    <row r="812" spans="1:159" s="21" customFormat="1">
      <c r="A812" s="83" t="s">
        <v>2357</v>
      </c>
      <c r="B812" s="95" t="s">
        <v>844</v>
      </c>
      <c r="C812" s="96">
        <v>3879</v>
      </c>
      <c r="D812" s="95" t="s">
        <v>856</v>
      </c>
      <c r="E812" s="116" t="str">
        <f>VLOOKUP($C812,'2022-23 School Level AAFTE'!$C:$X,8,FALSE)</f>
        <v>No</v>
      </c>
      <c r="F812" s="103">
        <f>VLOOKUP($C812,'2022-23 School Level AAFTE'!$C:$I,7,FALSE)</f>
        <v>902.62</v>
      </c>
      <c r="G812" s="106">
        <f>IFERROR(IF(E812= "yes",VLOOKUP(C812,Summary!$B:$I,5,0),0),0)</f>
        <v>0</v>
      </c>
      <c r="H812" s="104">
        <f t="shared" ref="H812:H872" si="153">IF(E812= "yes", F812,0)</f>
        <v>0</v>
      </c>
      <c r="I812" s="168">
        <f>VLOOKUP($A812,'2023-24 Salary &amp; Benefits'!$A:$I,3,FALSE)</f>
        <v>1.18</v>
      </c>
      <c r="J812" s="168">
        <f>VLOOKUP($A812,'2023-24 Salary &amp; Benefits'!$A:$I,4,FALSE)</f>
        <v>1.18</v>
      </c>
      <c r="K812" s="155">
        <f t="shared" si="146"/>
        <v>0</v>
      </c>
      <c r="L812" s="154">
        <f t="shared" si="147"/>
        <v>0</v>
      </c>
      <c r="M812" s="156">
        <f>'2023-24 Salary &amp; Benefits'!$E$6</f>
        <v>72728</v>
      </c>
      <c r="N812" s="156">
        <f>'2023-24 Salary &amp; Benefits'!$F$6</f>
        <v>75419</v>
      </c>
      <c r="O812" s="9">
        <f t="shared" si="148"/>
        <v>0</v>
      </c>
      <c r="P812" s="9">
        <f t="shared" si="149"/>
        <v>0</v>
      </c>
      <c r="Q812" s="9">
        <f>'2023-24 Salary &amp; Benefits'!G$6</f>
        <v>13464</v>
      </c>
      <c r="R812" s="157">
        <f>'2023-24 Salary &amp; Benefits'!H$6</f>
        <v>0.1797</v>
      </c>
      <c r="S812" s="157">
        <f>'2023-24 Salary &amp; Benefits'!I$6</f>
        <v>0.17330000000000001</v>
      </c>
      <c r="T812" s="9">
        <f t="shared" si="150"/>
        <v>0</v>
      </c>
      <c r="U812" s="9">
        <f t="shared" si="151"/>
        <v>0</v>
      </c>
      <c r="V812" s="9">
        <f t="shared" si="152"/>
        <v>0</v>
      </c>
      <c r="W812" s="9">
        <f t="shared" si="145"/>
        <v>0</v>
      </c>
      <c r="X812" s="22">
        <f t="shared" ref="X812:X872" si="154">SUM(T812,O812:P812,W812)</f>
        <v>0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</row>
    <row r="813" spans="1:159" s="21" customFormat="1">
      <c r="A813" s="83" t="s">
        <v>2357</v>
      </c>
      <c r="B813" s="95" t="s">
        <v>844</v>
      </c>
      <c r="C813" s="96">
        <v>4495</v>
      </c>
      <c r="D813" s="95" t="s">
        <v>862</v>
      </c>
      <c r="E813" s="116" t="str">
        <f>VLOOKUP($C813,'2022-23 School Level AAFTE'!$C:$X,8,FALSE)</f>
        <v>No</v>
      </c>
      <c r="F813" s="103">
        <f>VLOOKUP($C813,'2022-23 School Level AAFTE'!$C:$I,7,FALSE)</f>
        <v>2156.0700000000002</v>
      </c>
      <c r="G813" s="106">
        <f>IFERROR(IF(E813= "yes",VLOOKUP(C813,Summary!$B:$I,5,0),0),0)</f>
        <v>0</v>
      </c>
      <c r="H813" s="105">
        <f t="shared" si="153"/>
        <v>0</v>
      </c>
      <c r="I813" s="168">
        <f>VLOOKUP($A813,'2023-24 Salary &amp; Benefits'!$A:$I,3,FALSE)</f>
        <v>1.18</v>
      </c>
      <c r="J813" s="168">
        <f>VLOOKUP($A813,'2023-24 Salary &amp; Benefits'!$A:$I,4,FALSE)</f>
        <v>1.18</v>
      </c>
      <c r="K813" s="155">
        <f t="shared" si="146"/>
        <v>0</v>
      </c>
      <c r="L813" s="154">
        <f t="shared" si="147"/>
        <v>0</v>
      </c>
      <c r="M813" s="156">
        <f>'2023-24 Salary &amp; Benefits'!$E$6</f>
        <v>72728</v>
      </c>
      <c r="N813" s="156">
        <f>'2023-24 Salary &amp; Benefits'!$F$6</f>
        <v>75419</v>
      </c>
      <c r="O813" s="9">
        <f t="shared" si="148"/>
        <v>0</v>
      </c>
      <c r="P813" s="9">
        <f t="shared" si="149"/>
        <v>0</v>
      </c>
      <c r="Q813" s="9">
        <f>'2023-24 Salary &amp; Benefits'!G$6</f>
        <v>13464</v>
      </c>
      <c r="R813" s="157">
        <f>'2023-24 Salary &amp; Benefits'!H$6</f>
        <v>0.1797</v>
      </c>
      <c r="S813" s="157">
        <f>'2023-24 Salary &amp; Benefits'!I$6</f>
        <v>0.17330000000000001</v>
      </c>
      <c r="T813" s="9">
        <f t="shared" si="150"/>
        <v>0</v>
      </c>
      <c r="U813" s="9">
        <f t="shared" si="151"/>
        <v>0</v>
      </c>
      <c r="V813" s="9">
        <f t="shared" si="152"/>
        <v>0</v>
      </c>
      <c r="W813" s="9">
        <f t="shared" si="145"/>
        <v>0</v>
      </c>
      <c r="X813" s="22">
        <f t="shared" si="154"/>
        <v>0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</row>
    <row r="814" spans="1:159" s="21" customFormat="1">
      <c r="A814" s="83" t="s">
        <v>2357</v>
      </c>
      <c r="B814" s="95" t="s">
        <v>844</v>
      </c>
      <c r="C814" s="96">
        <v>3386</v>
      </c>
      <c r="D814" s="95" t="s">
        <v>850</v>
      </c>
      <c r="E814" s="116" t="str">
        <f>VLOOKUP($C814,'2022-23 School Level AAFTE'!$C:$X,8,FALSE)</f>
        <v>No</v>
      </c>
      <c r="F814" s="103">
        <f>VLOOKUP($C814,'2022-23 School Level AAFTE'!$C:$I,7,FALSE)</f>
        <v>565.41999999999996</v>
      </c>
      <c r="G814" s="106">
        <f>IFERROR(IF(E814= "yes",VLOOKUP(C814,Summary!$B:$I,5,0),0),0)</f>
        <v>0</v>
      </c>
      <c r="H814" s="105">
        <f t="shared" si="153"/>
        <v>0</v>
      </c>
      <c r="I814" s="168">
        <f>VLOOKUP($A814,'2023-24 Salary &amp; Benefits'!$A:$I,3,FALSE)</f>
        <v>1.18</v>
      </c>
      <c r="J814" s="168">
        <f>VLOOKUP($A814,'2023-24 Salary &amp; Benefits'!$A:$I,4,FALSE)</f>
        <v>1.18</v>
      </c>
      <c r="K814" s="155">
        <f t="shared" si="146"/>
        <v>0</v>
      </c>
      <c r="L814" s="154">
        <f t="shared" si="147"/>
        <v>0</v>
      </c>
      <c r="M814" s="156">
        <f>'2023-24 Salary &amp; Benefits'!$E$6</f>
        <v>72728</v>
      </c>
      <c r="N814" s="156">
        <f>'2023-24 Salary &amp; Benefits'!$F$6</f>
        <v>75419</v>
      </c>
      <c r="O814" s="9">
        <f t="shared" si="148"/>
        <v>0</v>
      </c>
      <c r="P814" s="9">
        <f t="shared" si="149"/>
        <v>0</v>
      </c>
      <c r="Q814" s="9">
        <f>'2023-24 Salary &amp; Benefits'!G$6</f>
        <v>13464</v>
      </c>
      <c r="R814" s="157">
        <f>'2023-24 Salary &amp; Benefits'!H$6</f>
        <v>0.1797</v>
      </c>
      <c r="S814" s="157">
        <f>'2023-24 Salary &amp; Benefits'!I$6</f>
        <v>0.17330000000000001</v>
      </c>
      <c r="T814" s="9">
        <f t="shared" si="150"/>
        <v>0</v>
      </c>
      <c r="U814" s="9">
        <f t="shared" si="151"/>
        <v>0</v>
      </c>
      <c r="V814" s="9">
        <f t="shared" si="152"/>
        <v>0</v>
      </c>
      <c r="W814" s="9">
        <f t="shared" si="145"/>
        <v>0</v>
      </c>
      <c r="X814" s="22">
        <f t="shared" si="154"/>
        <v>0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</row>
    <row r="815" spans="1:159" s="21" customFormat="1">
      <c r="A815" s="83" t="s">
        <v>2357</v>
      </c>
      <c r="B815" s="95" t="s">
        <v>844</v>
      </c>
      <c r="C815" s="96">
        <v>3228</v>
      </c>
      <c r="D815" s="95" t="s">
        <v>848</v>
      </c>
      <c r="E815" s="116" t="str">
        <f>VLOOKUP($C815,'2022-23 School Level AAFTE'!$C:$X,8,FALSE)</f>
        <v>No</v>
      </c>
      <c r="F815" s="103">
        <f>VLOOKUP($C815,'2022-23 School Level AAFTE'!$C:$I,7,FALSE)</f>
        <v>536.84</v>
      </c>
      <c r="G815" s="106">
        <f>IFERROR(IF(E815= "yes",VLOOKUP(C815,Summary!$B:$I,5,0),0),0)</f>
        <v>0</v>
      </c>
      <c r="H815" s="105">
        <f t="shared" si="153"/>
        <v>0</v>
      </c>
      <c r="I815" s="168">
        <f>VLOOKUP($A815,'2023-24 Salary &amp; Benefits'!$A:$I,3,FALSE)</f>
        <v>1.18</v>
      </c>
      <c r="J815" s="168">
        <f>VLOOKUP($A815,'2023-24 Salary &amp; Benefits'!$A:$I,4,FALSE)</f>
        <v>1.18</v>
      </c>
      <c r="K815" s="155">
        <f t="shared" si="146"/>
        <v>0</v>
      </c>
      <c r="L815" s="154">
        <f t="shared" si="147"/>
        <v>0</v>
      </c>
      <c r="M815" s="156">
        <f>'2023-24 Salary &amp; Benefits'!$E$6</f>
        <v>72728</v>
      </c>
      <c r="N815" s="156">
        <f>'2023-24 Salary &amp; Benefits'!$F$6</f>
        <v>75419</v>
      </c>
      <c r="O815" s="9">
        <f t="shared" si="148"/>
        <v>0</v>
      </c>
      <c r="P815" s="9">
        <f t="shared" si="149"/>
        <v>0</v>
      </c>
      <c r="Q815" s="9">
        <f>'2023-24 Salary &amp; Benefits'!G$6</f>
        <v>13464</v>
      </c>
      <c r="R815" s="157">
        <f>'2023-24 Salary &amp; Benefits'!H$6</f>
        <v>0.1797</v>
      </c>
      <c r="S815" s="157">
        <f>'2023-24 Salary &amp; Benefits'!I$6</f>
        <v>0.17330000000000001</v>
      </c>
      <c r="T815" s="9">
        <f t="shared" si="150"/>
        <v>0</v>
      </c>
      <c r="U815" s="9">
        <f t="shared" si="151"/>
        <v>0</v>
      </c>
      <c r="V815" s="9">
        <f t="shared" si="152"/>
        <v>0</v>
      </c>
      <c r="W815" s="9">
        <f t="shared" si="145"/>
        <v>0</v>
      </c>
      <c r="X815" s="22">
        <f t="shared" si="154"/>
        <v>0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</row>
    <row r="816" spans="1:159" s="21" customFormat="1">
      <c r="A816" s="83" t="s">
        <v>2310</v>
      </c>
      <c r="B816" s="95" t="s">
        <v>401</v>
      </c>
      <c r="C816" s="96">
        <v>3214</v>
      </c>
      <c r="D816" s="95" t="s">
        <v>402</v>
      </c>
      <c r="E816" s="116" t="str">
        <f>VLOOKUP($C816,'2022-23 School Level AAFTE'!$C:$X,8,FALSE)</f>
        <v>Yes</v>
      </c>
      <c r="F816" s="103">
        <f>VLOOKUP($C816,'2022-23 School Level AAFTE'!$C:$I,7,FALSE)</f>
        <v>48.97</v>
      </c>
      <c r="G816" s="106">
        <f>IFERROR(IF(E816= "yes",VLOOKUP(C816,Summary!$B:$I,5,0),0),0)</f>
        <v>0</v>
      </c>
      <c r="H816" s="105">
        <f t="shared" si="153"/>
        <v>48.97</v>
      </c>
      <c r="I816" s="168">
        <f>VLOOKUP($A816,'2023-24 Salary &amp; Benefits'!$A:$I,3,FALSE)</f>
        <v>1</v>
      </c>
      <c r="J816" s="168">
        <f>VLOOKUP($A816,'2023-24 Salary &amp; Benefits'!$A:$I,4,FALSE)</f>
        <v>1.02</v>
      </c>
      <c r="K816" s="155">
        <f t="shared" si="146"/>
        <v>48.97</v>
      </c>
      <c r="L816" s="154">
        <f t="shared" si="147"/>
        <v>0.14399999999999999</v>
      </c>
      <c r="M816" s="156">
        <f>'2023-24 Salary &amp; Benefits'!$E$6</f>
        <v>72728</v>
      </c>
      <c r="N816" s="156">
        <f>'2023-24 Salary &amp; Benefits'!$F$6</f>
        <v>75419</v>
      </c>
      <c r="O816" s="9">
        <f t="shared" si="148"/>
        <v>10472.83</v>
      </c>
      <c r="P816" s="9">
        <f t="shared" si="149"/>
        <v>604.71000000000095</v>
      </c>
      <c r="Q816" s="9">
        <f>'2023-24 Salary &amp; Benefits'!G$6</f>
        <v>13464</v>
      </c>
      <c r="R816" s="157">
        <f>'2023-24 Salary &amp; Benefits'!H$6</f>
        <v>0.1797</v>
      </c>
      <c r="S816" s="157">
        <f>'2023-24 Salary &amp; Benefits'!I$6</f>
        <v>0.17330000000000001</v>
      </c>
      <c r="T816" s="9">
        <f t="shared" si="150"/>
        <v>3925.58</v>
      </c>
      <c r="U816" s="9">
        <f t="shared" si="151"/>
        <v>184.63</v>
      </c>
      <c r="V816" s="9">
        <f t="shared" si="152"/>
        <v>32</v>
      </c>
      <c r="W816" s="9">
        <f t="shared" si="145"/>
        <v>216.63</v>
      </c>
      <c r="X816" s="22">
        <f t="shared" si="154"/>
        <v>15219.75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</row>
    <row r="817" spans="1:159" s="21" customFormat="1">
      <c r="A817" s="83" t="s">
        <v>2293</v>
      </c>
      <c r="B817" s="95" t="s">
        <v>316</v>
      </c>
      <c r="C817" s="96">
        <v>2915</v>
      </c>
      <c r="D817" s="95" t="s">
        <v>317</v>
      </c>
      <c r="E817" s="116" t="str">
        <f>VLOOKUP($C817,'2022-23 School Level AAFTE'!$C:$X,8,FALSE)</f>
        <v>No</v>
      </c>
      <c r="F817" s="103">
        <f>VLOOKUP($C817,'2022-23 School Level AAFTE'!$C:$I,7,FALSE)</f>
        <v>560.71</v>
      </c>
      <c r="G817" s="106">
        <f>IFERROR(IF(E817= "yes",VLOOKUP(C817,Summary!$B:$I,5,0),0),0)</f>
        <v>0</v>
      </c>
      <c r="H817" s="104">
        <f t="shared" si="153"/>
        <v>0</v>
      </c>
      <c r="I817" s="168">
        <f>VLOOKUP($A817,'2023-24 Salary &amp; Benefits'!$A:$I,3,FALSE)</f>
        <v>1</v>
      </c>
      <c r="J817" s="168">
        <f>VLOOKUP($A817,'2023-24 Salary &amp; Benefits'!$A:$I,4,FALSE)</f>
        <v>1</v>
      </c>
      <c r="K817" s="155">
        <f t="shared" si="146"/>
        <v>0</v>
      </c>
      <c r="L817" s="154">
        <f t="shared" si="147"/>
        <v>0</v>
      </c>
      <c r="M817" s="156">
        <f>'2023-24 Salary &amp; Benefits'!$E$6</f>
        <v>72728</v>
      </c>
      <c r="N817" s="156">
        <f>'2023-24 Salary &amp; Benefits'!$F$6</f>
        <v>75419</v>
      </c>
      <c r="O817" s="9">
        <f t="shared" si="148"/>
        <v>0</v>
      </c>
      <c r="P817" s="9">
        <f t="shared" si="149"/>
        <v>0</v>
      </c>
      <c r="Q817" s="9">
        <f>'2023-24 Salary &amp; Benefits'!G$6</f>
        <v>13464</v>
      </c>
      <c r="R817" s="157">
        <f>'2023-24 Salary &amp; Benefits'!H$6</f>
        <v>0.1797</v>
      </c>
      <c r="S817" s="157">
        <f>'2023-24 Salary &amp; Benefits'!I$6</f>
        <v>0.17330000000000001</v>
      </c>
      <c r="T817" s="9">
        <f t="shared" si="150"/>
        <v>0</v>
      </c>
      <c r="U817" s="9">
        <f t="shared" si="151"/>
        <v>0</v>
      </c>
      <c r="V817" s="9">
        <f t="shared" si="152"/>
        <v>0</v>
      </c>
      <c r="W817" s="9">
        <f t="shared" si="145"/>
        <v>0</v>
      </c>
      <c r="X817" s="22">
        <f t="shared" si="154"/>
        <v>0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</row>
    <row r="818" spans="1:159" s="21" customFormat="1">
      <c r="A818" s="83" t="s">
        <v>2293</v>
      </c>
      <c r="B818" s="95" t="s">
        <v>316</v>
      </c>
      <c r="C818" s="94">
        <v>5545</v>
      </c>
      <c r="D818" s="93" t="s">
        <v>3106</v>
      </c>
      <c r="E818" s="116" t="str">
        <f>VLOOKUP($C818,'2022-23 School Level AAFTE'!$C:$X,8,FALSE)</f>
        <v>No</v>
      </c>
      <c r="F818" s="103">
        <f>VLOOKUP($C818,'2022-23 School Level AAFTE'!$C:$I,7,FALSE)</f>
        <v>352.02</v>
      </c>
      <c r="G818" s="106">
        <f>IFERROR(IF(E818= "yes",VLOOKUP(C818,Summary!$B:$I,5,0),0),0)</f>
        <v>0</v>
      </c>
      <c r="H818" s="105">
        <f t="shared" si="153"/>
        <v>0</v>
      </c>
      <c r="I818" s="168">
        <f>VLOOKUP($A818,'2023-24 Salary &amp; Benefits'!$A:$I,3,FALSE)</f>
        <v>1</v>
      </c>
      <c r="J818" s="168">
        <f>VLOOKUP($A818,'2023-24 Salary &amp; Benefits'!$A:$I,4,FALSE)</f>
        <v>1</v>
      </c>
      <c r="K818" s="155">
        <f t="shared" si="146"/>
        <v>0</v>
      </c>
      <c r="L818" s="154">
        <f t="shared" si="147"/>
        <v>0</v>
      </c>
      <c r="M818" s="156">
        <f>'2023-24 Salary &amp; Benefits'!$E$6</f>
        <v>72728</v>
      </c>
      <c r="N818" s="156">
        <f>'2023-24 Salary &amp; Benefits'!$F$6</f>
        <v>75419</v>
      </c>
      <c r="O818" s="9">
        <f t="shared" si="148"/>
        <v>0</v>
      </c>
      <c r="P818" s="9">
        <f t="shared" si="149"/>
        <v>0</v>
      </c>
      <c r="Q818" s="9">
        <f>'2023-24 Salary &amp; Benefits'!G$6</f>
        <v>13464</v>
      </c>
      <c r="R818" s="157">
        <f>'2023-24 Salary &amp; Benefits'!H$6</f>
        <v>0.1797</v>
      </c>
      <c r="S818" s="157">
        <f>'2023-24 Salary &amp; Benefits'!I$6</f>
        <v>0.17330000000000001</v>
      </c>
      <c r="T818" s="9">
        <f t="shared" si="150"/>
        <v>0</v>
      </c>
      <c r="U818" s="9">
        <f t="shared" si="151"/>
        <v>0</v>
      </c>
      <c r="V818" s="9">
        <f t="shared" si="152"/>
        <v>0</v>
      </c>
      <c r="W818" s="9">
        <f t="shared" si="145"/>
        <v>0</v>
      </c>
      <c r="X818" s="22">
        <f t="shared" si="154"/>
        <v>0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</row>
    <row r="819" spans="1:159" s="21" customFormat="1">
      <c r="A819" s="83" t="s">
        <v>2293</v>
      </c>
      <c r="B819" s="95" t="s">
        <v>316</v>
      </c>
      <c r="C819" s="96">
        <v>2561</v>
      </c>
      <c r="D819" s="95" t="s">
        <v>2888</v>
      </c>
      <c r="E819" s="116" t="str">
        <f>VLOOKUP($C819,'2022-23 School Level AAFTE'!$C:$X,8,FALSE)</f>
        <v>No</v>
      </c>
      <c r="F819" s="103">
        <f>VLOOKUP($C819,'2022-23 School Level AAFTE'!$C:$I,7,FALSE)</f>
        <v>235.01</v>
      </c>
      <c r="G819" s="106">
        <f>IFERROR(IF(E819= "yes",VLOOKUP(C819,Summary!$B:$I,5,0),0),0)</f>
        <v>0</v>
      </c>
      <c r="H819" s="104">
        <f t="shared" si="153"/>
        <v>0</v>
      </c>
      <c r="I819" s="168">
        <f>VLOOKUP($A819,'2023-24 Salary &amp; Benefits'!$A:$I,3,FALSE)</f>
        <v>1</v>
      </c>
      <c r="J819" s="168">
        <f>VLOOKUP($A819,'2023-24 Salary &amp; Benefits'!$A:$I,4,FALSE)</f>
        <v>1</v>
      </c>
      <c r="K819" s="155">
        <f t="shared" si="146"/>
        <v>0</v>
      </c>
      <c r="L819" s="154">
        <f t="shared" si="147"/>
        <v>0</v>
      </c>
      <c r="M819" s="156">
        <f>'2023-24 Salary &amp; Benefits'!$E$6</f>
        <v>72728</v>
      </c>
      <c r="N819" s="156">
        <f>'2023-24 Salary &amp; Benefits'!$F$6</f>
        <v>75419</v>
      </c>
      <c r="O819" s="9">
        <f t="shared" si="148"/>
        <v>0</v>
      </c>
      <c r="P819" s="9">
        <f t="shared" si="149"/>
        <v>0</v>
      </c>
      <c r="Q819" s="9">
        <f>'2023-24 Salary &amp; Benefits'!G$6</f>
        <v>13464</v>
      </c>
      <c r="R819" s="157">
        <f>'2023-24 Salary &amp; Benefits'!H$6</f>
        <v>0.1797</v>
      </c>
      <c r="S819" s="157">
        <f>'2023-24 Salary &amp; Benefits'!I$6</f>
        <v>0.17330000000000001</v>
      </c>
      <c r="T819" s="9">
        <f t="shared" si="150"/>
        <v>0</v>
      </c>
      <c r="U819" s="9">
        <f t="shared" si="151"/>
        <v>0</v>
      </c>
      <c r="V819" s="9">
        <f t="shared" si="152"/>
        <v>0</v>
      </c>
      <c r="W819" s="9">
        <f t="shared" si="145"/>
        <v>0</v>
      </c>
      <c r="X819" s="22">
        <f t="shared" si="154"/>
        <v>0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</row>
    <row r="820" spans="1:159" s="21" customFormat="1">
      <c r="A820" s="83" t="s">
        <v>2302</v>
      </c>
      <c r="B820" s="95" t="s">
        <v>356</v>
      </c>
      <c r="C820" s="96">
        <v>2602</v>
      </c>
      <c r="D820" s="95" t="s">
        <v>357</v>
      </c>
      <c r="E820" s="116" t="str">
        <f>VLOOKUP($C820,'2022-23 School Level AAFTE'!$C:$X,8,FALSE)</f>
        <v>Yes</v>
      </c>
      <c r="F820" s="103">
        <f>VLOOKUP($C820,'2022-23 School Level AAFTE'!$C:$I,7,FALSE)</f>
        <v>33.29</v>
      </c>
      <c r="G820" s="106">
        <f>IFERROR(IF(E820= "yes",VLOOKUP(C820,Summary!$B:$I,5,0),0),0)</f>
        <v>0</v>
      </c>
      <c r="H820" s="104">
        <f t="shared" si="153"/>
        <v>33.29</v>
      </c>
      <c r="I820" s="168">
        <f>VLOOKUP($A820,'2023-24 Salary &amp; Benefits'!$A:$I,3,FALSE)</f>
        <v>1</v>
      </c>
      <c r="J820" s="168">
        <f>VLOOKUP($A820,'2023-24 Salary &amp; Benefits'!$A:$I,4,FALSE)</f>
        <v>1</v>
      </c>
      <c r="K820" s="155">
        <f t="shared" si="146"/>
        <v>33.29</v>
      </c>
      <c r="L820" s="154">
        <f t="shared" si="147"/>
        <v>9.8000000000000004E-2</v>
      </c>
      <c r="M820" s="156">
        <f>'2023-24 Salary &amp; Benefits'!$E$6</f>
        <v>72728</v>
      </c>
      <c r="N820" s="156">
        <f>'2023-24 Salary &amp; Benefits'!$F$6</f>
        <v>75419</v>
      </c>
      <c r="O820" s="9">
        <f t="shared" si="148"/>
        <v>7127.34</v>
      </c>
      <c r="P820" s="9">
        <f t="shared" si="149"/>
        <v>263.72000000000025</v>
      </c>
      <c r="Q820" s="9">
        <f>'2023-24 Salary &amp; Benefits'!G$6</f>
        <v>13464</v>
      </c>
      <c r="R820" s="157">
        <f>'2023-24 Salary &amp; Benefits'!H$6</f>
        <v>0.1797</v>
      </c>
      <c r="S820" s="157">
        <f>'2023-24 Salary &amp; Benefits'!I$6</f>
        <v>0.17330000000000001</v>
      </c>
      <c r="T820" s="9">
        <f t="shared" si="150"/>
        <v>2645.96</v>
      </c>
      <c r="U820" s="9">
        <f t="shared" si="151"/>
        <v>123.18</v>
      </c>
      <c r="V820" s="9">
        <f t="shared" si="152"/>
        <v>21.35</v>
      </c>
      <c r="W820" s="9">
        <f t="shared" si="145"/>
        <v>144.53</v>
      </c>
      <c r="X820" s="22">
        <f t="shared" si="154"/>
        <v>10181.550000000001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</row>
    <row r="821" spans="1:159" s="21" customFormat="1">
      <c r="A821" s="83" t="s">
        <v>2295</v>
      </c>
      <c r="B821" s="95" t="s">
        <v>324</v>
      </c>
      <c r="C821" s="96">
        <v>3323</v>
      </c>
      <c r="D821" s="95" t="s">
        <v>333</v>
      </c>
      <c r="E821" s="116" t="str">
        <f>VLOOKUP($C821,'2022-23 School Level AAFTE'!$C:$X,8,FALSE)</f>
        <v>Yes</v>
      </c>
      <c r="F821" s="103">
        <f>VLOOKUP($C821,'2022-23 School Level AAFTE'!$C:$I,7,FALSE)</f>
        <v>362.39</v>
      </c>
      <c r="G821" s="106">
        <f>IFERROR(IF(E821= "yes",VLOOKUP(C821,Summary!$B:$I,5,0),0),0)</f>
        <v>0</v>
      </c>
      <c r="H821" s="104">
        <f t="shared" si="153"/>
        <v>362.39</v>
      </c>
      <c r="I821" s="168">
        <f>VLOOKUP($A821,'2023-24 Salary &amp; Benefits'!$A:$I,3,FALSE)</f>
        <v>1</v>
      </c>
      <c r="J821" s="168">
        <f>VLOOKUP($A821,'2023-24 Salary &amp; Benefits'!$A:$I,4,FALSE)</f>
        <v>1</v>
      </c>
      <c r="K821" s="155">
        <f t="shared" si="146"/>
        <v>362.39</v>
      </c>
      <c r="L821" s="154">
        <f t="shared" si="147"/>
        <v>1.0629999999999999</v>
      </c>
      <c r="M821" s="156">
        <f>'2023-24 Salary &amp; Benefits'!$E$6</f>
        <v>72728</v>
      </c>
      <c r="N821" s="156">
        <f>'2023-24 Salary &amp; Benefits'!$F$6</f>
        <v>75419</v>
      </c>
      <c r="O821" s="9">
        <f t="shared" si="148"/>
        <v>77309.86</v>
      </c>
      <c r="P821" s="9">
        <f t="shared" si="149"/>
        <v>2860.5399999999936</v>
      </c>
      <c r="Q821" s="9">
        <f>'2023-24 Salary &amp; Benefits'!G$6</f>
        <v>13464</v>
      </c>
      <c r="R821" s="157">
        <f>'2023-24 Salary &amp; Benefits'!H$6</f>
        <v>0.1797</v>
      </c>
      <c r="S821" s="157">
        <f>'2023-24 Salary &amp; Benefits'!I$6</f>
        <v>0.17330000000000001</v>
      </c>
      <c r="T821" s="9">
        <f t="shared" si="150"/>
        <v>28700.55</v>
      </c>
      <c r="U821" s="9">
        <f t="shared" si="151"/>
        <v>1336.17</v>
      </c>
      <c r="V821" s="9">
        <f t="shared" si="152"/>
        <v>231.56</v>
      </c>
      <c r="W821" s="9">
        <f t="shared" si="145"/>
        <v>1567.73</v>
      </c>
      <c r="X821" s="22">
        <f t="shared" si="154"/>
        <v>110438.68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</row>
    <row r="822" spans="1:159" s="21" customFormat="1">
      <c r="A822" s="83" t="s">
        <v>2295</v>
      </c>
      <c r="B822" s="95" t="s">
        <v>324</v>
      </c>
      <c r="C822" s="96">
        <v>3082</v>
      </c>
      <c r="D822" s="95" t="s">
        <v>331</v>
      </c>
      <c r="E822" s="116" t="str">
        <f>VLOOKUP($C822,'2022-23 School Level AAFTE'!$C:$X,8,FALSE)</f>
        <v>Yes</v>
      </c>
      <c r="F822" s="103">
        <f>VLOOKUP($C822,'2022-23 School Level AAFTE'!$C:$I,7,FALSE)</f>
        <v>420.53</v>
      </c>
      <c r="G822" s="106">
        <f>IFERROR(IF(E822= "yes",VLOOKUP(C822,Summary!$B:$I,5,0),0),0)</f>
        <v>0</v>
      </c>
      <c r="H822" s="105">
        <f t="shared" si="153"/>
        <v>420.53</v>
      </c>
      <c r="I822" s="168">
        <f>VLOOKUP($A822,'2023-24 Salary &amp; Benefits'!$A:$I,3,FALSE)</f>
        <v>1</v>
      </c>
      <c r="J822" s="168">
        <f>VLOOKUP($A822,'2023-24 Salary &amp; Benefits'!$A:$I,4,FALSE)</f>
        <v>1</v>
      </c>
      <c r="K822" s="155">
        <f t="shared" si="146"/>
        <v>420.53</v>
      </c>
      <c r="L822" s="154">
        <f t="shared" si="147"/>
        <v>1.234</v>
      </c>
      <c r="M822" s="156">
        <f>'2023-24 Salary &amp; Benefits'!$E$6</f>
        <v>72728</v>
      </c>
      <c r="N822" s="156">
        <f>'2023-24 Salary &amp; Benefits'!$F$6</f>
        <v>75419</v>
      </c>
      <c r="O822" s="9">
        <f t="shared" si="148"/>
        <v>89746.35</v>
      </c>
      <c r="P822" s="9">
        <f t="shared" si="149"/>
        <v>3320.6999999999971</v>
      </c>
      <c r="Q822" s="9">
        <f>'2023-24 Salary &amp; Benefits'!G$6</f>
        <v>13464</v>
      </c>
      <c r="R822" s="157">
        <f>'2023-24 Salary &amp; Benefits'!H$6</f>
        <v>0.1797</v>
      </c>
      <c r="S822" s="157">
        <f>'2023-24 Salary &amp; Benefits'!I$6</f>
        <v>0.17330000000000001</v>
      </c>
      <c r="T822" s="9">
        <f t="shared" si="150"/>
        <v>33317.47</v>
      </c>
      <c r="U822" s="9">
        <f t="shared" si="151"/>
        <v>1551.12</v>
      </c>
      <c r="V822" s="9">
        <f t="shared" si="152"/>
        <v>268.81</v>
      </c>
      <c r="W822" s="9">
        <f t="shared" si="145"/>
        <v>1819.9299999999998</v>
      </c>
      <c r="X822" s="22">
        <f t="shared" si="154"/>
        <v>128204.45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</row>
    <row r="823" spans="1:159" s="21" customFormat="1">
      <c r="A823" s="83" t="s">
        <v>2295</v>
      </c>
      <c r="B823" s="95" t="s">
        <v>324</v>
      </c>
      <c r="C823" s="96">
        <v>2913</v>
      </c>
      <c r="D823" s="95" t="s">
        <v>329</v>
      </c>
      <c r="E823" s="116" t="str">
        <f>VLOOKUP($C823,'2022-23 School Level AAFTE'!$C:$X,8,FALSE)</f>
        <v>No</v>
      </c>
      <c r="F823" s="103">
        <f>VLOOKUP($C823,'2022-23 School Level AAFTE'!$C:$I,7,FALSE)</f>
        <v>107.14</v>
      </c>
      <c r="G823" s="106">
        <f>IFERROR(IF(E823= "yes",VLOOKUP(C823,Summary!$B:$I,5,0),0),0)</f>
        <v>0</v>
      </c>
      <c r="H823" s="105">
        <f t="shared" si="153"/>
        <v>0</v>
      </c>
      <c r="I823" s="168">
        <f>VLOOKUP($A823,'2023-24 Salary &amp; Benefits'!$A:$I,3,FALSE)</f>
        <v>1</v>
      </c>
      <c r="J823" s="168">
        <f>VLOOKUP($A823,'2023-24 Salary &amp; Benefits'!$A:$I,4,FALSE)</f>
        <v>1</v>
      </c>
      <c r="K823" s="155">
        <f t="shared" si="146"/>
        <v>0</v>
      </c>
      <c r="L823" s="154">
        <f t="shared" si="147"/>
        <v>0</v>
      </c>
      <c r="M823" s="156">
        <f>'2023-24 Salary &amp; Benefits'!$E$6</f>
        <v>72728</v>
      </c>
      <c r="N823" s="156">
        <f>'2023-24 Salary &amp; Benefits'!$F$6</f>
        <v>75419</v>
      </c>
      <c r="O823" s="9">
        <f t="shared" si="148"/>
        <v>0</v>
      </c>
      <c r="P823" s="9">
        <f t="shared" si="149"/>
        <v>0</v>
      </c>
      <c r="Q823" s="9">
        <f>'2023-24 Salary &amp; Benefits'!G$6</f>
        <v>13464</v>
      </c>
      <c r="R823" s="157">
        <f>'2023-24 Salary &amp; Benefits'!H$6</f>
        <v>0.1797</v>
      </c>
      <c r="S823" s="157">
        <f>'2023-24 Salary &amp; Benefits'!I$6</f>
        <v>0.17330000000000001</v>
      </c>
      <c r="T823" s="9">
        <f t="shared" si="150"/>
        <v>0</v>
      </c>
      <c r="U823" s="9">
        <f t="shared" si="151"/>
        <v>0</v>
      </c>
      <c r="V823" s="9">
        <f t="shared" si="152"/>
        <v>0</v>
      </c>
      <c r="W823" s="9">
        <f t="shared" si="145"/>
        <v>0</v>
      </c>
      <c r="X823" s="22">
        <f t="shared" si="154"/>
        <v>0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</row>
    <row r="824" spans="1:159" s="21" customFormat="1">
      <c r="A824" s="83" t="s">
        <v>2295</v>
      </c>
      <c r="B824" s="95" t="s">
        <v>324</v>
      </c>
      <c r="C824" s="96">
        <v>3322</v>
      </c>
      <c r="D824" s="95" t="s">
        <v>332</v>
      </c>
      <c r="E824" s="116" t="str">
        <f>VLOOKUP($C824,'2022-23 School Level AAFTE'!$C:$X,8,FALSE)</f>
        <v>Yes</v>
      </c>
      <c r="F824" s="103">
        <f>VLOOKUP($C824,'2022-23 School Level AAFTE'!$C:$I,7,FALSE)</f>
        <v>558.33000000000004</v>
      </c>
      <c r="G824" s="106">
        <f>IFERROR(IF(E824= "yes",VLOOKUP(C824,Summary!$B:$I,5,0),0),0)</f>
        <v>0</v>
      </c>
      <c r="H824" s="105">
        <f t="shared" si="153"/>
        <v>558.33000000000004</v>
      </c>
      <c r="I824" s="168">
        <f>VLOOKUP($A824,'2023-24 Salary &amp; Benefits'!$A:$I,3,FALSE)</f>
        <v>1</v>
      </c>
      <c r="J824" s="168">
        <f>VLOOKUP($A824,'2023-24 Salary &amp; Benefits'!$A:$I,4,FALSE)</f>
        <v>1</v>
      </c>
      <c r="K824" s="155">
        <f t="shared" si="146"/>
        <v>558.33000000000004</v>
      </c>
      <c r="L824" s="154">
        <f t="shared" si="147"/>
        <v>1.6379999999999999</v>
      </c>
      <c r="M824" s="156">
        <f>'2023-24 Salary &amp; Benefits'!$E$6</f>
        <v>72728</v>
      </c>
      <c r="N824" s="156">
        <f>'2023-24 Salary &amp; Benefits'!$F$6</f>
        <v>75419</v>
      </c>
      <c r="O824" s="9">
        <f t="shared" si="148"/>
        <v>119128.46</v>
      </c>
      <c r="P824" s="9">
        <f t="shared" si="149"/>
        <v>4407.8600000000006</v>
      </c>
      <c r="Q824" s="9">
        <f>'2023-24 Salary &amp; Benefits'!G$6</f>
        <v>13464</v>
      </c>
      <c r="R824" s="157">
        <f>'2023-24 Salary &amp; Benefits'!H$6</f>
        <v>0.1797</v>
      </c>
      <c r="S824" s="157">
        <f>'2023-24 Salary &amp; Benefits'!I$6</f>
        <v>0.17330000000000001</v>
      </c>
      <c r="T824" s="9">
        <f t="shared" si="150"/>
        <v>44225.3</v>
      </c>
      <c r="U824" s="9">
        <f t="shared" si="151"/>
        <v>2058.94</v>
      </c>
      <c r="V824" s="9">
        <f t="shared" si="152"/>
        <v>356.81</v>
      </c>
      <c r="W824" s="9">
        <f t="shared" si="145"/>
        <v>2415.75</v>
      </c>
      <c r="X824" s="22">
        <f t="shared" si="154"/>
        <v>170177.37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</row>
    <row r="825" spans="1:159" s="21" customFormat="1">
      <c r="A825" s="83" t="s">
        <v>2295</v>
      </c>
      <c r="B825" s="95" t="s">
        <v>324</v>
      </c>
      <c r="C825" s="96">
        <v>2916</v>
      </c>
      <c r="D825" s="95" t="s">
        <v>330</v>
      </c>
      <c r="E825" s="116" t="str">
        <f>VLOOKUP($C825,'2022-23 School Level AAFTE'!$C:$X,8,FALSE)</f>
        <v>Yes</v>
      </c>
      <c r="F825" s="103">
        <f>VLOOKUP($C825,'2022-23 School Level AAFTE'!$C:$I,7,FALSE)</f>
        <v>538.92999999999995</v>
      </c>
      <c r="G825" s="106">
        <f>IFERROR(IF(E825= "yes",VLOOKUP(C825,Summary!$B:$I,5,0),0),0)</f>
        <v>0</v>
      </c>
      <c r="H825" s="105">
        <f t="shared" si="153"/>
        <v>538.92999999999995</v>
      </c>
      <c r="I825" s="168">
        <f>VLOOKUP($A825,'2023-24 Salary &amp; Benefits'!$A:$I,3,FALSE)</f>
        <v>1</v>
      </c>
      <c r="J825" s="168">
        <f>VLOOKUP($A825,'2023-24 Salary &amp; Benefits'!$A:$I,4,FALSE)</f>
        <v>1</v>
      </c>
      <c r="K825" s="155">
        <f t="shared" si="146"/>
        <v>538.92999999999995</v>
      </c>
      <c r="L825" s="154">
        <f t="shared" si="147"/>
        <v>1.581</v>
      </c>
      <c r="M825" s="156">
        <f>'2023-24 Salary &amp; Benefits'!$E$6</f>
        <v>72728</v>
      </c>
      <c r="N825" s="156">
        <f>'2023-24 Salary &amp; Benefits'!$F$6</f>
        <v>75419</v>
      </c>
      <c r="O825" s="9">
        <f t="shared" si="148"/>
        <v>114982.97</v>
      </c>
      <c r="P825" s="9">
        <f t="shared" si="149"/>
        <v>4254.4700000000012</v>
      </c>
      <c r="Q825" s="9">
        <f>'2023-24 Salary &amp; Benefits'!G$6</f>
        <v>13464</v>
      </c>
      <c r="R825" s="157">
        <f>'2023-24 Salary &amp; Benefits'!H$6</f>
        <v>0.1797</v>
      </c>
      <c r="S825" s="157">
        <f>'2023-24 Salary &amp; Benefits'!I$6</f>
        <v>0.17330000000000001</v>
      </c>
      <c r="T825" s="9">
        <f t="shared" si="150"/>
        <v>42686.32</v>
      </c>
      <c r="U825" s="9">
        <f t="shared" si="151"/>
        <v>1987.29</v>
      </c>
      <c r="V825" s="9">
        <f t="shared" si="152"/>
        <v>344.4</v>
      </c>
      <c r="W825" s="9">
        <f t="shared" si="145"/>
        <v>2331.69</v>
      </c>
      <c r="X825" s="22">
        <f t="shared" si="154"/>
        <v>164255.45000000001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</row>
    <row r="826" spans="1:159" s="21" customFormat="1">
      <c r="A826" s="83" t="s">
        <v>2295</v>
      </c>
      <c r="B826" s="95" t="s">
        <v>324</v>
      </c>
      <c r="C826" s="96">
        <v>5547</v>
      </c>
      <c r="D826" s="95" t="s">
        <v>3107</v>
      </c>
      <c r="E826" s="116" t="str">
        <f>VLOOKUP($C826,'2022-23 School Level AAFTE'!$C:$X,8,FALSE)</f>
        <v>Yes</v>
      </c>
      <c r="F826" s="103">
        <f>VLOOKUP($C826,'2022-23 School Level AAFTE'!$C:$I,7,FALSE)</f>
        <v>25.19</v>
      </c>
      <c r="G826" s="106">
        <f>IFERROR(IF(E826= "yes",VLOOKUP(C826,Summary!$B:$I,5,0),0),0)</f>
        <v>0</v>
      </c>
      <c r="H826" s="105">
        <f t="shared" si="153"/>
        <v>25.19</v>
      </c>
      <c r="I826" s="168">
        <f>VLOOKUP($A826,'2023-24 Salary &amp; Benefits'!$A:$I,3,FALSE)</f>
        <v>1</v>
      </c>
      <c r="J826" s="168">
        <f>VLOOKUP($A826,'2023-24 Salary &amp; Benefits'!$A:$I,4,FALSE)</f>
        <v>1</v>
      </c>
      <c r="K826" s="155">
        <f t="shared" si="146"/>
        <v>25.19</v>
      </c>
      <c r="L826" s="154">
        <f t="shared" si="147"/>
        <v>7.3999999999999996E-2</v>
      </c>
      <c r="M826" s="156">
        <f>'2023-24 Salary &amp; Benefits'!$E$6</f>
        <v>72728</v>
      </c>
      <c r="N826" s="156">
        <f>'2023-24 Salary &amp; Benefits'!$F$6</f>
        <v>75419</v>
      </c>
      <c r="O826" s="9">
        <f t="shared" si="148"/>
        <v>5381.87</v>
      </c>
      <c r="P826" s="9">
        <f t="shared" si="149"/>
        <v>199.14000000000033</v>
      </c>
      <c r="Q826" s="9">
        <f>'2023-24 Salary &amp; Benefits'!G$6</f>
        <v>13464</v>
      </c>
      <c r="R826" s="157">
        <f>'2023-24 Salary &amp; Benefits'!H$6</f>
        <v>0.1797</v>
      </c>
      <c r="S826" s="157">
        <f>'2023-24 Salary &amp; Benefits'!I$6</f>
        <v>0.17330000000000001</v>
      </c>
      <c r="T826" s="9">
        <f t="shared" si="150"/>
        <v>1997.97</v>
      </c>
      <c r="U826" s="9">
        <f t="shared" si="151"/>
        <v>93.02</v>
      </c>
      <c r="V826" s="9">
        <f t="shared" si="152"/>
        <v>16.12</v>
      </c>
      <c r="W826" s="9">
        <f t="shared" si="145"/>
        <v>109.14</v>
      </c>
      <c r="X826" s="22">
        <f t="shared" si="154"/>
        <v>7688.1200000000008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</row>
    <row r="827" spans="1:159" s="21" customFormat="1">
      <c r="A827" s="83" t="s">
        <v>2295</v>
      </c>
      <c r="B827" s="95" t="s">
        <v>324</v>
      </c>
      <c r="C827" s="96">
        <v>2266</v>
      </c>
      <c r="D827" s="95" t="s">
        <v>326</v>
      </c>
      <c r="E827" s="116" t="str">
        <f>VLOOKUP($C827,'2022-23 School Level AAFTE'!$C:$X,8,FALSE)</f>
        <v>Yes</v>
      </c>
      <c r="F827" s="103">
        <f>VLOOKUP($C827,'2022-23 School Level AAFTE'!$C:$I,7,FALSE)</f>
        <v>1432.82</v>
      </c>
      <c r="G827" s="106">
        <f>IFERROR(IF(E827= "yes",VLOOKUP(C827,Summary!$B:$I,5,0),0),0)</f>
        <v>0</v>
      </c>
      <c r="H827" s="105">
        <f t="shared" si="153"/>
        <v>1432.82</v>
      </c>
      <c r="I827" s="168">
        <f>VLOOKUP($A827,'2023-24 Salary &amp; Benefits'!$A:$I,3,FALSE)</f>
        <v>1</v>
      </c>
      <c r="J827" s="168">
        <f>VLOOKUP($A827,'2023-24 Salary &amp; Benefits'!$A:$I,4,FALSE)</f>
        <v>1</v>
      </c>
      <c r="K827" s="155">
        <f t="shared" si="146"/>
        <v>1432.82</v>
      </c>
      <c r="L827" s="154">
        <f t="shared" si="147"/>
        <v>4.2030000000000003</v>
      </c>
      <c r="M827" s="156">
        <f>'2023-24 Salary &amp; Benefits'!$E$6</f>
        <v>72728</v>
      </c>
      <c r="N827" s="156">
        <f>'2023-24 Salary &amp; Benefits'!$F$6</f>
        <v>75419</v>
      </c>
      <c r="O827" s="9">
        <f t="shared" si="148"/>
        <v>305675.78000000003</v>
      </c>
      <c r="P827" s="9">
        <f t="shared" si="149"/>
        <v>11310.27999999997</v>
      </c>
      <c r="Q827" s="9">
        <f>'2023-24 Salary &amp; Benefits'!G$6</f>
        <v>13464</v>
      </c>
      <c r="R827" s="157">
        <f>'2023-24 Salary &amp; Benefits'!H$6</f>
        <v>0.1797</v>
      </c>
      <c r="S827" s="157">
        <f>'2023-24 Salary &amp; Benefits'!I$6</f>
        <v>0.17330000000000001</v>
      </c>
      <c r="T827" s="9">
        <f t="shared" si="150"/>
        <v>113479.2</v>
      </c>
      <c r="U827" s="9">
        <f t="shared" si="151"/>
        <v>5283.1</v>
      </c>
      <c r="V827" s="9">
        <f t="shared" si="152"/>
        <v>915.56</v>
      </c>
      <c r="W827" s="9">
        <f t="shared" si="145"/>
        <v>6198.66</v>
      </c>
      <c r="X827" s="22">
        <f t="shared" si="154"/>
        <v>436663.92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</row>
    <row r="828" spans="1:159" s="21" customFormat="1">
      <c r="A828" s="83" t="s">
        <v>2295</v>
      </c>
      <c r="B828" s="95" t="s">
        <v>324</v>
      </c>
      <c r="C828" s="96">
        <v>5194</v>
      </c>
      <c r="D828" s="95" t="s">
        <v>334</v>
      </c>
      <c r="E828" s="116" t="str">
        <f>VLOOKUP($C828,'2022-23 School Level AAFTE'!$C:$X,8,FALSE)</f>
        <v>Yes</v>
      </c>
      <c r="F828" s="103">
        <f>VLOOKUP($C828,'2022-23 School Level AAFTE'!$C:$I,7,FALSE)</f>
        <v>211.02999999999997</v>
      </c>
      <c r="G828" s="106">
        <f>IFERROR(IF(E828= "yes",VLOOKUP(C828,Summary!$B:$I,5,0),0),0)</f>
        <v>0</v>
      </c>
      <c r="H828" s="104">
        <f t="shared" si="153"/>
        <v>211.02999999999997</v>
      </c>
      <c r="I828" s="168">
        <f>VLOOKUP($A828,'2023-24 Salary &amp; Benefits'!$A:$I,3,FALSE)</f>
        <v>1</v>
      </c>
      <c r="J828" s="168">
        <f>VLOOKUP($A828,'2023-24 Salary &amp; Benefits'!$A:$I,4,FALSE)</f>
        <v>1</v>
      </c>
      <c r="K828" s="155">
        <f t="shared" si="146"/>
        <v>211.02999999999997</v>
      </c>
      <c r="L828" s="154">
        <f t="shared" si="147"/>
        <v>0.61899999999999999</v>
      </c>
      <c r="M828" s="156">
        <f>'2023-24 Salary &amp; Benefits'!$E$6</f>
        <v>72728</v>
      </c>
      <c r="N828" s="156">
        <f>'2023-24 Salary &amp; Benefits'!$F$6</f>
        <v>75419</v>
      </c>
      <c r="O828" s="9">
        <f t="shared" si="148"/>
        <v>45018.63</v>
      </c>
      <c r="P828" s="9">
        <f t="shared" si="149"/>
        <v>1665.7300000000032</v>
      </c>
      <c r="Q828" s="9">
        <f>'2023-24 Salary &amp; Benefits'!G$6</f>
        <v>13464</v>
      </c>
      <c r="R828" s="157">
        <f>'2023-24 Salary &amp; Benefits'!H$6</f>
        <v>0.1797</v>
      </c>
      <c r="S828" s="157">
        <f>'2023-24 Salary &amp; Benefits'!I$6</f>
        <v>0.17330000000000001</v>
      </c>
      <c r="T828" s="9">
        <f t="shared" si="150"/>
        <v>16712.73</v>
      </c>
      <c r="U828" s="9">
        <f t="shared" si="151"/>
        <v>778.07</v>
      </c>
      <c r="V828" s="9">
        <f t="shared" si="152"/>
        <v>134.84</v>
      </c>
      <c r="W828" s="9">
        <f t="shared" si="145"/>
        <v>912.91000000000008</v>
      </c>
      <c r="X828" s="22">
        <f t="shared" si="154"/>
        <v>64310.000000000007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</row>
    <row r="829" spans="1:159" s="21" customFormat="1">
      <c r="A829" s="83" t="s">
        <v>2295</v>
      </c>
      <c r="B829" s="95" t="s">
        <v>324</v>
      </c>
      <c r="C829" s="96">
        <v>5675</v>
      </c>
      <c r="D829" s="95" t="s">
        <v>3350</v>
      </c>
      <c r="E829" s="116" t="str">
        <f>VLOOKUP($C829,'2022-23 School Level AAFTE'!$C:$X,8,FALSE)</f>
        <v>Yes</v>
      </c>
      <c r="F829" s="103">
        <f>VLOOKUP($C829,'2022-23 School Level AAFTE'!$C:$I,7,FALSE)</f>
        <v>805.36</v>
      </c>
      <c r="G829" s="106">
        <f>IFERROR(IF(E829= "yes",VLOOKUP(C829,Summary!$B:$I,5,0),0),0)</f>
        <v>0</v>
      </c>
      <c r="H829" s="105">
        <f t="shared" si="153"/>
        <v>805.36</v>
      </c>
      <c r="I829" s="168">
        <f>VLOOKUP($A829,'2023-24 Salary &amp; Benefits'!$A:$I,3,FALSE)</f>
        <v>1</v>
      </c>
      <c r="J829" s="168">
        <f>VLOOKUP($A829,'2023-24 Salary &amp; Benefits'!$A:$I,4,FALSE)</f>
        <v>1</v>
      </c>
      <c r="K829" s="155">
        <f t="shared" si="146"/>
        <v>805.36</v>
      </c>
      <c r="L829" s="154">
        <f t="shared" si="147"/>
        <v>2.3620000000000001</v>
      </c>
      <c r="M829" s="156">
        <f>'2023-24 Salary &amp; Benefits'!$E$6</f>
        <v>72728</v>
      </c>
      <c r="N829" s="156">
        <f>'2023-24 Salary &amp; Benefits'!$F$6</f>
        <v>75419</v>
      </c>
      <c r="O829" s="9">
        <f t="shared" si="148"/>
        <v>171783.54</v>
      </c>
      <c r="P829" s="9">
        <f t="shared" si="149"/>
        <v>6356.1399999999849</v>
      </c>
      <c r="Q829" s="9">
        <f>'2023-24 Salary &amp; Benefits'!G$6</f>
        <v>13464</v>
      </c>
      <c r="R829" s="157">
        <f>'2023-24 Salary &amp; Benefits'!H$6</f>
        <v>0.1797</v>
      </c>
      <c r="S829" s="157">
        <f>'2023-24 Salary &amp; Benefits'!I$6</f>
        <v>0.17330000000000001</v>
      </c>
      <c r="T829" s="9">
        <f t="shared" si="150"/>
        <v>63772.99</v>
      </c>
      <c r="U829" s="9">
        <f t="shared" si="151"/>
        <v>2968.99</v>
      </c>
      <c r="V829" s="9">
        <f t="shared" si="152"/>
        <v>514.53</v>
      </c>
      <c r="W829" s="9">
        <f t="shared" si="145"/>
        <v>3483.5199999999995</v>
      </c>
      <c r="X829" s="22">
        <f t="shared" si="154"/>
        <v>245396.18999999997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</row>
    <row r="830" spans="1:159" s="21" customFormat="1">
      <c r="A830" s="83" t="s">
        <v>2295</v>
      </c>
      <c r="B830" s="95" t="s">
        <v>324</v>
      </c>
      <c r="C830" s="96">
        <v>1934</v>
      </c>
      <c r="D830" s="95" t="s">
        <v>325</v>
      </c>
      <c r="E830" s="116" t="str">
        <f>VLOOKUP($C830,'2022-23 School Level AAFTE'!$C:$X,8,FALSE)</f>
        <v>Yes</v>
      </c>
      <c r="F830" s="103">
        <f>VLOOKUP($C830,'2022-23 School Level AAFTE'!$C:$I,7,FALSE)</f>
        <v>6.44</v>
      </c>
      <c r="G830" s="106">
        <f>IFERROR(IF(E830= "yes",VLOOKUP(C830,Summary!$B:$I,5,0),0),0)</f>
        <v>0</v>
      </c>
      <c r="H830" s="104">
        <f t="shared" si="153"/>
        <v>6.44</v>
      </c>
      <c r="I830" s="168">
        <f>VLOOKUP($A830,'2023-24 Salary &amp; Benefits'!$A:$I,3,FALSE)</f>
        <v>1</v>
      </c>
      <c r="J830" s="168">
        <f>VLOOKUP($A830,'2023-24 Salary &amp; Benefits'!$A:$I,4,FALSE)</f>
        <v>1</v>
      </c>
      <c r="K830" s="155">
        <f t="shared" si="146"/>
        <v>6.44</v>
      </c>
      <c r="L830" s="154">
        <f t="shared" si="147"/>
        <v>1.9E-2</v>
      </c>
      <c r="M830" s="156">
        <f>'2023-24 Salary &amp; Benefits'!$E$6</f>
        <v>72728</v>
      </c>
      <c r="N830" s="156">
        <f>'2023-24 Salary &amp; Benefits'!$F$6</f>
        <v>75419</v>
      </c>
      <c r="O830" s="9">
        <f t="shared" si="148"/>
        <v>1381.83</v>
      </c>
      <c r="P830" s="9">
        <f t="shared" si="149"/>
        <v>51.130000000000109</v>
      </c>
      <c r="Q830" s="9">
        <f>'2023-24 Salary &amp; Benefits'!G$6</f>
        <v>13464</v>
      </c>
      <c r="R830" s="157">
        <f>'2023-24 Salary &amp; Benefits'!H$6</f>
        <v>0.1797</v>
      </c>
      <c r="S830" s="157">
        <f>'2023-24 Salary &amp; Benefits'!I$6</f>
        <v>0.17330000000000001</v>
      </c>
      <c r="T830" s="9">
        <f t="shared" si="150"/>
        <v>512.99</v>
      </c>
      <c r="U830" s="9">
        <f t="shared" si="151"/>
        <v>23.88</v>
      </c>
      <c r="V830" s="9">
        <f t="shared" si="152"/>
        <v>4.1399999999999997</v>
      </c>
      <c r="W830" s="9">
        <f t="shared" si="145"/>
        <v>28.02</v>
      </c>
      <c r="X830" s="22">
        <f t="shared" si="154"/>
        <v>1973.97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</row>
    <row r="831" spans="1:159" s="21" customFormat="1">
      <c r="A831" s="83" t="s">
        <v>2295</v>
      </c>
      <c r="B831" s="95" t="s">
        <v>324</v>
      </c>
      <c r="C831" s="96">
        <v>2596</v>
      </c>
      <c r="D831" s="95" t="s">
        <v>327</v>
      </c>
      <c r="E831" s="116" t="str">
        <f>VLOOKUP($C831,'2022-23 School Level AAFTE'!$C:$X,8,FALSE)</f>
        <v>No</v>
      </c>
      <c r="F831" s="103">
        <f>VLOOKUP($C831,'2022-23 School Level AAFTE'!$C:$I,7,FALSE)</f>
        <v>164.29</v>
      </c>
      <c r="G831" s="106">
        <f>IFERROR(IF(E831= "yes",VLOOKUP(C831,Summary!$B:$I,5,0),0),0)</f>
        <v>0</v>
      </c>
      <c r="H831" s="105">
        <f t="shared" si="153"/>
        <v>0</v>
      </c>
      <c r="I831" s="168">
        <f>VLOOKUP($A831,'2023-24 Salary &amp; Benefits'!$A:$I,3,FALSE)</f>
        <v>1</v>
      </c>
      <c r="J831" s="168">
        <f>VLOOKUP($A831,'2023-24 Salary &amp; Benefits'!$A:$I,4,FALSE)</f>
        <v>1</v>
      </c>
      <c r="K831" s="155">
        <f t="shared" si="146"/>
        <v>0</v>
      </c>
      <c r="L831" s="154">
        <f t="shared" si="147"/>
        <v>0</v>
      </c>
      <c r="M831" s="156">
        <f>'2023-24 Salary &amp; Benefits'!$E$6</f>
        <v>72728</v>
      </c>
      <c r="N831" s="156">
        <f>'2023-24 Salary &amp; Benefits'!$F$6</f>
        <v>75419</v>
      </c>
      <c r="O831" s="9">
        <f t="shared" si="148"/>
        <v>0</v>
      </c>
      <c r="P831" s="9">
        <f t="shared" si="149"/>
        <v>0</v>
      </c>
      <c r="Q831" s="9">
        <f>'2023-24 Salary &amp; Benefits'!G$6</f>
        <v>13464</v>
      </c>
      <c r="R831" s="157">
        <f>'2023-24 Salary &amp; Benefits'!H$6</f>
        <v>0.1797</v>
      </c>
      <c r="S831" s="157">
        <f>'2023-24 Salary &amp; Benefits'!I$6</f>
        <v>0.17330000000000001</v>
      </c>
      <c r="T831" s="9">
        <f t="shared" si="150"/>
        <v>0</v>
      </c>
      <c r="U831" s="9">
        <f t="shared" si="151"/>
        <v>0</v>
      </c>
      <c r="V831" s="9">
        <f t="shared" si="152"/>
        <v>0</v>
      </c>
      <c r="W831" s="9">
        <f t="shared" si="145"/>
        <v>0</v>
      </c>
      <c r="X831" s="22">
        <f t="shared" si="154"/>
        <v>0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</row>
    <row r="832" spans="1:159" s="21" customFormat="1">
      <c r="A832" s="83" t="s">
        <v>2295</v>
      </c>
      <c r="B832" s="95" t="s">
        <v>324</v>
      </c>
      <c r="C832" s="96">
        <v>2624</v>
      </c>
      <c r="D832" s="95" t="s">
        <v>328</v>
      </c>
      <c r="E832" s="116" t="str">
        <f>VLOOKUP($C832,'2022-23 School Level AAFTE'!$C:$X,8,FALSE)</f>
        <v>Yes</v>
      </c>
      <c r="F832" s="103">
        <f>VLOOKUP($C832,'2022-23 School Level AAFTE'!$C:$I,7,FALSE)</f>
        <v>342.25</v>
      </c>
      <c r="G832" s="106">
        <f>IFERROR(IF(E832= "yes",VLOOKUP(C832,Summary!$B:$I,5,0),0),0)</f>
        <v>0</v>
      </c>
      <c r="H832" s="104">
        <f t="shared" si="153"/>
        <v>342.25</v>
      </c>
      <c r="I832" s="168">
        <f>VLOOKUP($A832,'2023-24 Salary &amp; Benefits'!$A:$I,3,FALSE)</f>
        <v>1</v>
      </c>
      <c r="J832" s="168">
        <f>VLOOKUP($A832,'2023-24 Salary &amp; Benefits'!$A:$I,4,FALSE)</f>
        <v>1</v>
      </c>
      <c r="K832" s="155">
        <f t="shared" si="146"/>
        <v>342.25</v>
      </c>
      <c r="L832" s="154">
        <f t="shared" si="147"/>
        <v>1.004</v>
      </c>
      <c r="M832" s="156">
        <f>'2023-24 Salary &amp; Benefits'!$E$6</f>
        <v>72728</v>
      </c>
      <c r="N832" s="156">
        <f>'2023-24 Salary &amp; Benefits'!$F$6</f>
        <v>75419</v>
      </c>
      <c r="O832" s="9">
        <f t="shared" si="148"/>
        <v>73018.91</v>
      </c>
      <c r="P832" s="9">
        <f t="shared" si="149"/>
        <v>2701.7699999999895</v>
      </c>
      <c r="Q832" s="9">
        <f>'2023-24 Salary &amp; Benefits'!G$6</f>
        <v>13464</v>
      </c>
      <c r="R832" s="157">
        <f>'2023-24 Salary &amp; Benefits'!H$6</f>
        <v>0.1797</v>
      </c>
      <c r="S832" s="157">
        <f>'2023-24 Salary &amp; Benefits'!I$6</f>
        <v>0.17330000000000001</v>
      </c>
      <c r="T832" s="9">
        <f t="shared" si="150"/>
        <v>27107.57</v>
      </c>
      <c r="U832" s="9">
        <f t="shared" si="151"/>
        <v>1262.01</v>
      </c>
      <c r="V832" s="9">
        <f t="shared" si="152"/>
        <v>218.71</v>
      </c>
      <c r="W832" s="9">
        <f t="shared" si="145"/>
        <v>1480.72</v>
      </c>
      <c r="X832" s="22">
        <f t="shared" si="154"/>
        <v>104308.97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</row>
    <row r="833" spans="1:159" s="21" customFormat="1">
      <c r="A833" s="83" t="s">
        <v>2259</v>
      </c>
      <c r="B833" s="95" t="s">
        <v>33</v>
      </c>
      <c r="C833" s="96">
        <v>4418</v>
      </c>
      <c r="D833" s="95" t="s">
        <v>52</v>
      </c>
      <c r="E833" s="116" t="str">
        <f>VLOOKUP($C833,'2022-23 School Level AAFTE'!$C:$X,8,FALSE)</f>
        <v>Yes</v>
      </c>
      <c r="F833" s="103">
        <f>VLOOKUP($C833,'2022-23 School Level AAFTE'!$C:$I,7,FALSE)</f>
        <v>653</v>
      </c>
      <c r="G833" s="106">
        <f>IFERROR(IF(E833= "yes",VLOOKUP(C833,Summary!$B:$I,5,0),0),0)</f>
        <v>0</v>
      </c>
      <c r="H833" s="105">
        <f t="shared" si="153"/>
        <v>653</v>
      </c>
      <c r="I833" s="168">
        <f>VLOOKUP($A833,'2023-24 Salary &amp; Benefits'!$A:$I,3,FALSE)</f>
        <v>1</v>
      </c>
      <c r="J833" s="168">
        <f>VLOOKUP($A833,'2023-24 Salary &amp; Benefits'!$A:$I,4,FALSE)</f>
        <v>1</v>
      </c>
      <c r="K833" s="155">
        <f t="shared" si="146"/>
        <v>653</v>
      </c>
      <c r="L833" s="154">
        <f t="shared" si="147"/>
        <v>1.915</v>
      </c>
      <c r="M833" s="156">
        <f>'2023-24 Salary &amp; Benefits'!$E$6</f>
        <v>72728</v>
      </c>
      <c r="N833" s="156">
        <f>'2023-24 Salary &amp; Benefits'!$F$6</f>
        <v>75419</v>
      </c>
      <c r="O833" s="9">
        <f t="shared" si="148"/>
        <v>139274.12</v>
      </c>
      <c r="P833" s="9">
        <f t="shared" si="149"/>
        <v>5153.2700000000186</v>
      </c>
      <c r="Q833" s="9">
        <f>'2023-24 Salary &amp; Benefits'!G$6</f>
        <v>13464</v>
      </c>
      <c r="R833" s="157">
        <f>'2023-24 Salary &amp; Benefits'!H$6</f>
        <v>0.1797</v>
      </c>
      <c r="S833" s="157">
        <f>'2023-24 Salary &amp; Benefits'!I$6</f>
        <v>0.17330000000000001</v>
      </c>
      <c r="T833" s="9">
        <f t="shared" si="150"/>
        <v>51704.18</v>
      </c>
      <c r="U833" s="9">
        <f t="shared" si="151"/>
        <v>2407.12</v>
      </c>
      <c r="V833" s="9">
        <f t="shared" si="152"/>
        <v>417.15</v>
      </c>
      <c r="W833" s="9">
        <f t="shared" si="145"/>
        <v>2824.27</v>
      </c>
      <c r="X833" s="22">
        <f t="shared" si="154"/>
        <v>198955.84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</row>
    <row r="834" spans="1:159" s="21" customFormat="1">
      <c r="A834" s="83" t="s">
        <v>2259</v>
      </c>
      <c r="B834" s="95" t="s">
        <v>33</v>
      </c>
      <c r="C834" s="96">
        <v>5520</v>
      </c>
      <c r="D834" s="95" t="s">
        <v>3097</v>
      </c>
      <c r="E834" s="116" t="str">
        <f>VLOOKUP($C834,'2022-23 School Level AAFTE'!$C:$X,8,FALSE)</f>
        <v>No</v>
      </c>
      <c r="F834" s="103">
        <f>VLOOKUP($C834,'2022-23 School Level AAFTE'!$C:$I,7,FALSE)</f>
        <v>739.11</v>
      </c>
      <c r="G834" s="106">
        <f>IFERROR(IF(E834= "yes",VLOOKUP(C834,Summary!$B:$I,5,0),0),0)</f>
        <v>0</v>
      </c>
      <c r="H834" s="104">
        <f t="shared" si="153"/>
        <v>0</v>
      </c>
      <c r="I834" s="168">
        <f>VLOOKUP($A834,'2023-24 Salary &amp; Benefits'!$A:$I,3,FALSE)</f>
        <v>1</v>
      </c>
      <c r="J834" s="168">
        <f>VLOOKUP($A834,'2023-24 Salary &amp; Benefits'!$A:$I,4,FALSE)</f>
        <v>1</v>
      </c>
      <c r="K834" s="155">
        <f t="shared" si="146"/>
        <v>0</v>
      </c>
      <c r="L834" s="154">
        <f t="shared" si="147"/>
        <v>0</v>
      </c>
      <c r="M834" s="156">
        <f>'2023-24 Salary &amp; Benefits'!$E$6</f>
        <v>72728</v>
      </c>
      <c r="N834" s="156">
        <f>'2023-24 Salary &amp; Benefits'!$F$6</f>
        <v>75419</v>
      </c>
      <c r="O834" s="9">
        <f t="shared" si="148"/>
        <v>0</v>
      </c>
      <c r="P834" s="9">
        <f t="shared" si="149"/>
        <v>0</v>
      </c>
      <c r="Q834" s="9">
        <f>'2023-24 Salary &amp; Benefits'!G$6</f>
        <v>13464</v>
      </c>
      <c r="R834" s="157">
        <f>'2023-24 Salary &amp; Benefits'!H$6</f>
        <v>0.1797</v>
      </c>
      <c r="S834" s="157">
        <f>'2023-24 Salary &amp; Benefits'!I$6</f>
        <v>0.17330000000000001</v>
      </c>
      <c r="T834" s="9">
        <f t="shared" si="150"/>
        <v>0</v>
      </c>
      <c r="U834" s="9">
        <f t="shared" si="151"/>
        <v>0</v>
      </c>
      <c r="V834" s="9">
        <f t="shared" si="152"/>
        <v>0</v>
      </c>
      <c r="W834" s="9">
        <f t="shared" si="145"/>
        <v>0</v>
      </c>
      <c r="X834" s="22">
        <f t="shared" si="154"/>
        <v>0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</row>
    <row r="835" spans="1:159" s="21" customFormat="1">
      <c r="A835" s="83" t="s">
        <v>2259</v>
      </c>
      <c r="B835" s="95" t="s">
        <v>33</v>
      </c>
      <c r="C835" s="96">
        <v>4072</v>
      </c>
      <c r="D835" s="95" t="s">
        <v>47</v>
      </c>
      <c r="E835" s="116" t="str">
        <f>VLOOKUP($C835,'2022-23 School Level AAFTE'!$C:$X,8,FALSE)</f>
        <v>Yes</v>
      </c>
      <c r="F835" s="103">
        <f>VLOOKUP($C835,'2022-23 School Level AAFTE'!$C:$I,7,FALSE)</f>
        <v>401.93</v>
      </c>
      <c r="G835" s="106">
        <f>IFERROR(IF(E835= "yes",VLOOKUP(C835,Summary!$B:$I,5,0),0),0)</f>
        <v>0</v>
      </c>
      <c r="H835" s="105">
        <f t="shared" si="153"/>
        <v>401.93</v>
      </c>
      <c r="I835" s="168">
        <f>VLOOKUP($A835,'2023-24 Salary &amp; Benefits'!$A:$I,3,FALSE)</f>
        <v>1</v>
      </c>
      <c r="J835" s="168">
        <f>VLOOKUP($A835,'2023-24 Salary &amp; Benefits'!$A:$I,4,FALSE)</f>
        <v>1</v>
      </c>
      <c r="K835" s="155">
        <f t="shared" si="146"/>
        <v>401.93</v>
      </c>
      <c r="L835" s="154">
        <f t="shared" si="147"/>
        <v>1.179</v>
      </c>
      <c r="M835" s="156">
        <f>'2023-24 Salary &amp; Benefits'!$E$6</f>
        <v>72728</v>
      </c>
      <c r="N835" s="156">
        <f>'2023-24 Salary &amp; Benefits'!$F$6</f>
        <v>75419</v>
      </c>
      <c r="O835" s="9">
        <f t="shared" si="148"/>
        <v>85746.31</v>
      </c>
      <c r="P835" s="9">
        <f t="shared" si="149"/>
        <v>3172.6900000000023</v>
      </c>
      <c r="Q835" s="9">
        <f>'2023-24 Salary &amp; Benefits'!G$6</f>
        <v>13464</v>
      </c>
      <c r="R835" s="157">
        <f>'2023-24 Salary &amp; Benefits'!H$6</f>
        <v>0.1797</v>
      </c>
      <c r="S835" s="157">
        <f>'2023-24 Salary &amp; Benefits'!I$6</f>
        <v>0.17330000000000001</v>
      </c>
      <c r="T835" s="9">
        <f t="shared" si="150"/>
        <v>31832.5</v>
      </c>
      <c r="U835" s="9">
        <f t="shared" si="151"/>
        <v>1481.98</v>
      </c>
      <c r="V835" s="9">
        <f t="shared" si="152"/>
        <v>256.83</v>
      </c>
      <c r="W835" s="9">
        <f t="shared" si="145"/>
        <v>1738.81</v>
      </c>
      <c r="X835" s="22">
        <f t="shared" si="154"/>
        <v>122490.31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</row>
    <row r="836" spans="1:159" s="21" customFormat="1">
      <c r="A836" s="83" t="s">
        <v>2259</v>
      </c>
      <c r="B836" s="95" t="s">
        <v>33</v>
      </c>
      <c r="C836" s="96">
        <v>4202</v>
      </c>
      <c r="D836" s="95" t="s">
        <v>51</v>
      </c>
      <c r="E836" s="116" t="str">
        <f>VLOOKUP($C836,'2022-23 School Level AAFTE'!$C:$X,8,FALSE)</f>
        <v>Yes</v>
      </c>
      <c r="F836" s="103">
        <f>VLOOKUP($C836,'2022-23 School Level AAFTE'!$C:$I,7,FALSE)</f>
        <v>534.34</v>
      </c>
      <c r="G836" s="106">
        <f>IFERROR(IF(E836= "yes",VLOOKUP(C836,Summary!$B:$I,5,0),0),0)</f>
        <v>0</v>
      </c>
      <c r="H836" s="104">
        <f t="shared" si="153"/>
        <v>534.34</v>
      </c>
      <c r="I836" s="168">
        <f>VLOOKUP($A836,'2023-24 Salary &amp; Benefits'!$A:$I,3,FALSE)</f>
        <v>1</v>
      </c>
      <c r="J836" s="168">
        <f>VLOOKUP($A836,'2023-24 Salary &amp; Benefits'!$A:$I,4,FALSE)</f>
        <v>1</v>
      </c>
      <c r="K836" s="155">
        <f t="shared" si="146"/>
        <v>534.34</v>
      </c>
      <c r="L836" s="154">
        <f t="shared" si="147"/>
        <v>1.5669999999999999</v>
      </c>
      <c r="M836" s="156">
        <f>'2023-24 Salary &amp; Benefits'!$E$6</f>
        <v>72728</v>
      </c>
      <c r="N836" s="156">
        <f>'2023-24 Salary &amp; Benefits'!$F$6</f>
        <v>75419</v>
      </c>
      <c r="O836" s="9">
        <f t="shared" si="148"/>
        <v>113964.78</v>
      </c>
      <c r="P836" s="9">
        <f t="shared" si="149"/>
        <v>4216.7900000000081</v>
      </c>
      <c r="Q836" s="9">
        <f>'2023-24 Salary &amp; Benefits'!G$6</f>
        <v>13464</v>
      </c>
      <c r="R836" s="157">
        <f>'2023-24 Salary &amp; Benefits'!H$6</f>
        <v>0.1797</v>
      </c>
      <c r="S836" s="157">
        <f>'2023-24 Salary &amp; Benefits'!I$6</f>
        <v>0.17330000000000001</v>
      </c>
      <c r="T836" s="9">
        <f t="shared" si="150"/>
        <v>42308.33</v>
      </c>
      <c r="U836" s="9">
        <f t="shared" si="151"/>
        <v>1969.69</v>
      </c>
      <c r="V836" s="9">
        <f t="shared" si="152"/>
        <v>341.35</v>
      </c>
      <c r="W836" s="9">
        <f t="shared" si="145"/>
        <v>2311.04</v>
      </c>
      <c r="X836" s="22">
        <f t="shared" si="154"/>
        <v>162800.94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</row>
    <row r="837" spans="1:159" s="21" customFormat="1">
      <c r="A837" s="83" t="s">
        <v>2259</v>
      </c>
      <c r="B837" s="95" t="s">
        <v>33</v>
      </c>
      <c r="C837" s="96">
        <v>5439</v>
      </c>
      <c r="D837" s="95" t="s">
        <v>59</v>
      </c>
      <c r="E837" s="116" t="str">
        <f>VLOOKUP($C837,'2022-23 School Level AAFTE'!$C:$X,8,FALSE)</f>
        <v>Yes</v>
      </c>
      <c r="F837" s="103">
        <f>VLOOKUP($C837,'2022-23 School Level AAFTE'!$C:$I,7,FALSE)</f>
        <v>888.35</v>
      </c>
      <c r="G837" s="106">
        <f>IFERROR(IF(E837= "yes",VLOOKUP(C837,Summary!$B:$I,5,0),0),0)</f>
        <v>0</v>
      </c>
      <c r="H837" s="105">
        <f t="shared" si="153"/>
        <v>888.35</v>
      </c>
      <c r="I837" s="168">
        <f>VLOOKUP($A837,'2023-24 Salary &amp; Benefits'!$A:$I,3,FALSE)</f>
        <v>1</v>
      </c>
      <c r="J837" s="168">
        <f>VLOOKUP($A837,'2023-24 Salary &amp; Benefits'!$A:$I,4,FALSE)</f>
        <v>1</v>
      </c>
      <c r="K837" s="155">
        <f t="shared" si="146"/>
        <v>888.35</v>
      </c>
      <c r="L837" s="154">
        <f t="shared" si="147"/>
        <v>2.6059999999999999</v>
      </c>
      <c r="M837" s="156">
        <f>'2023-24 Salary &amp; Benefits'!$E$6</f>
        <v>72728</v>
      </c>
      <c r="N837" s="156">
        <f>'2023-24 Salary &amp; Benefits'!$F$6</f>
        <v>75419</v>
      </c>
      <c r="O837" s="9">
        <f t="shared" si="148"/>
        <v>189529.17</v>
      </c>
      <c r="P837" s="9">
        <f t="shared" si="149"/>
        <v>7012.7399999999907</v>
      </c>
      <c r="Q837" s="9">
        <f>'2023-24 Salary &amp; Benefits'!G$6</f>
        <v>13464</v>
      </c>
      <c r="R837" s="157">
        <f>'2023-24 Salary &amp; Benefits'!H$6</f>
        <v>0.1797</v>
      </c>
      <c r="S837" s="157">
        <f>'2023-24 Salary &amp; Benefits'!I$6</f>
        <v>0.17330000000000001</v>
      </c>
      <c r="T837" s="9">
        <f t="shared" si="150"/>
        <v>70360.88</v>
      </c>
      <c r="U837" s="9">
        <f t="shared" si="151"/>
        <v>3275.7</v>
      </c>
      <c r="V837" s="9">
        <f t="shared" si="152"/>
        <v>567.67999999999995</v>
      </c>
      <c r="W837" s="9">
        <f t="shared" si="145"/>
        <v>3843.3799999999997</v>
      </c>
      <c r="X837" s="22">
        <f t="shared" si="154"/>
        <v>270746.17000000004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</row>
    <row r="838" spans="1:159" s="21" customFormat="1">
      <c r="A838" s="83" t="s">
        <v>2259</v>
      </c>
      <c r="B838" s="95" t="s">
        <v>33</v>
      </c>
      <c r="C838" s="96">
        <v>5220</v>
      </c>
      <c r="D838" s="95" t="s">
        <v>57</v>
      </c>
      <c r="E838" s="116" t="str">
        <f>VLOOKUP($C838,'2022-23 School Level AAFTE'!$C:$X,8,FALSE)</f>
        <v>No</v>
      </c>
      <c r="F838" s="103">
        <f>VLOOKUP($C838,'2022-23 School Level AAFTE'!$C:$I,7,FALSE)</f>
        <v>450.19</v>
      </c>
      <c r="G838" s="106">
        <f>IFERROR(IF(E838= "yes",VLOOKUP(C838,Summary!$B:$I,5,0),0),0)</f>
        <v>0</v>
      </c>
      <c r="H838" s="105">
        <f t="shared" si="153"/>
        <v>0</v>
      </c>
      <c r="I838" s="168">
        <f>VLOOKUP($A838,'2023-24 Salary &amp; Benefits'!$A:$I,3,FALSE)</f>
        <v>1</v>
      </c>
      <c r="J838" s="168">
        <f>VLOOKUP($A838,'2023-24 Salary &amp; Benefits'!$A:$I,4,FALSE)</f>
        <v>1</v>
      </c>
      <c r="K838" s="155">
        <f t="shared" si="146"/>
        <v>0</v>
      </c>
      <c r="L838" s="154">
        <f t="shared" si="147"/>
        <v>0</v>
      </c>
      <c r="M838" s="156">
        <f>'2023-24 Salary &amp; Benefits'!$E$6</f>
        <v>72728</v>
      </c>
      <c r="N838" s="156">
        <f>'2023-24 Salary &amp; Benefits'!$F$6</f>
        <v>75419</v>
      </c>
      <c r="O838" s="9">
        <f t="shared" si="148"/>
        <v>0</v>
      </c>
      <c r="P838" s="9">
        <f t="shared" si="149"/>
        <v>0</v>
      </c>
      <c r="Q838" s="9">
        <f>'2023-24 Salary &amp; Benefits'!G$6</f>
        <v>13464</v>
      </c>
      <c r="R838" s="157">
        <f>'2023-24 Salary &amp; Benefits'!H$6</f>
        <v>0.1797</v>
      </c>
      <c r="S838" s="157">
        <f>'2023-24 Salary &amp; Benefits'!I$6</f>
        <v>0.17330000000000001</v>
      </c>
      <c r="T838" s="9">
        <f t="shared" si="150"/>
        <v>0</v>
      </c>
      <c r="U838" s="9">
        <f t="shared" si="151"/>
        <v>0</v>
      </c>
      <c r="V838" s="9">
        <f t="shared" si="152"/>
        <v>0</v>
      </c>
      <c r="W838" s="9">
        <f t="shared" si="145"/>
        <v>0</v>
      </c>
      <c r="X838" s="22">
        <f t="shared" si="154"/>
        <v>0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</row>
    <row r="839" spans="1:159" s="21" customFormat="1">
      <c r="A839" s="83" t="s">
        <v>2259</v>
      </c>
      <c r="B839" s="95" t="s">
        <v>33</v>
      </c>
      <c r="C839" s="96">
        <v>4028</v>
      </c>
      <c r="D839" s="95" t="s">
        <v>46</v>
      </c>
      <c r="E839" s="116" t="str">
        <f>VLOOKUP($C839,'2022-23 School Level AAFTE'!$C:$X,8,FALSE)</f>
        <v>No</v>
      </c>
      <c r="F839" s="103">
        <f>VLOOKUP($C839,'2022-23 School Level AAFTE'!$C:$I,7,FALSE)</f>
        <v>881.26</v>
      </c>
      <c r="G839" s="106">
        <f>IFERROR(IF(E839= "yes",VLOOKUP(C839,Summary!$B:$I,5,0),0),0)</f>
        <v>0</v>
      </c>
      <c r="H839" s="105">
        <f t="shared" si="153"/>
        <v>0</v>
      </c>
      <c r="I839" s="168">
        <f>VLOOKUP($A839,'2023-24 Salary &amp; Benefits'!$A:$I,3,FALSE)</f>
        <v>1</v>
      </c>
      <c r="J839" s="168">
        <f>VLOOKUP($A839,'2023-24 Salary &amp; Benefits'!$A:$I,4,FALSE)</f>
        <v>1</v>
      </c>
      <c r="K839" s="155">
        <f t="shared" si="146"/>
        <v>0</v>
      </c>
      <c r="L839" s="154">
        <f t="shared" si="147"/>
        <v>0</v>
      </c>
      <c r="M839" s="156">
        <f>'2023-24 Salary &amp; Benefits'!$E$6</f>
        <v>72728</v>
      </c>
      <c r="N839" s="156">
        <f>'2023-24 Salary &amp; Benefits'!$F$6</f>
        <v>75419</v>
      </c>
      <c r="O839" s="9">
        <f t="shared" si="148"/>
        <v>0</v>
      </c>
      <c r="P839" s="9">
        <f t="shared" si="149"/>
        <v>0</v>
      </c>
      <c r="Q839" s="9">
        <f>'2023-24 Salary &amp; Benefits'!G$6</f>
        <v>13464</v>
      </c>
      <c r="R839" s="157">
        <f>'2023-24 Salary &amp; Benefits'!H$6</f>
        <v>0.1797</v>
      </c>
      <c r="S839" s="157">
        <f>'2023-24 Salary &amp; Benefits'!I$6</f>
        <v>0.17330000000000001</v>
      </c>
      <c r="T839" s="9">
        <f t="shared" si="150"/>
        <v>0</v>
      </c>
      <c r="U839" s="9">
        <f t="shared" si="151"/>
        <v>0</v>
      </c>
      <c r="V839" s="9">
        <f t="shared" si="152"/>
        <v>0</v>
      </c>
      <c r="W839" s="9">
        <f t="shared" si="145"/>
        <v>0</v>
      </c>
      <c r="X839" s="22">
        <f t="shared" si="154"/>
        <v>0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</row>
    <row r="840" spans="1:159" s="21" customFormat="1">
      <c r="A840" s="83" t="s">
        <v>2259</v>
      </c>
      <c r="B840" s="95" t="s">
        <v>33</v>
      </c>
      <c r="C840" s="96">
        <v>2824</v>
      </c>
      <c r="D840" s="95" t="s">
        <v>36</v>
      </c>
      <c r="E840" s="116" t="str">
        <f>VLOOKUP($C840,'2022-23 School Level AAFTE'!$C:$X,8,FALSE)</f>
        <v>Yes</v>
      </c>
      <c r="F840" s="103">
        <f>VLOOKUP($C840,'2022-23 School Level AAFTE'!$C:$I,7,FALSE)</f>
        <v>490.71</v>
      </c>
      <c r="G840" s="106">
        <f>IFERROR(IF(E840= "yes",VLOOKUP(C840,Summary!$B:$I,5,0),0),0)</f>
        <v>0</v>
      </c>
      <c r="H840" s="104">
        <f t="shared" si="153"/>
        <v>490.71</v>
      </c>
      <c r="I840" s="168">
        <f>VLOOKUP($A840,'2023-24 Salary &amp; Benefits'!$A:$I,3,FALSE)</f>
        <v>1</v>
      </c>
      <c r="J840" s="168">
        <f>VLOOKUP($A840,'2023-24 Salary &amp; Benefits'!$A:$I,4,FALSE)</f>
        <v>1</v>
      </c>
      <c r="K840" s="155">
        <f t="shared" si="146"/>
        <v>490.71</v>
      </c>
      <c r="L840" s="154">
        <f t="shared" si="147"/>
        <v>1.4390000000000001</v>
      </c>
      <c r="M840" s="156">
        <f>'2023-24 Salary &amp; Benefits'!$E$6</f>
        <v>72728</v>
      </c>
      <c r="N840" s="156">
        <f>'2023-24 Salary &amp; Benefits'!$F$6</f>
        <v>75419</v>
      </c>
      <c r="O840" s="9">
        <f t="shared" si="148"/>
        <v>104655.59</v>
      </c>
      <c r="P840" s="9">
        <f t="shared" si="149"/>
        <v>3872.3500000000058</v>
      </c>
      <c r="Q840" s="9">
        <f>'2023-24 Salary &amp; Benefits'!G$6</f>
        <v>13464</v>
      </c>
      <c r="R840" s="157">
        <f>'2023-24 Salary &amp; Benefits'!H$6</f>
        <v>0.1797</v>
      </c>
      <c r="S840" s="157">
        <f>'2023-24 Salary &amp; Benefits'!I$6</f>
        <v>0.17330000000000001</v>
      </c>
      <c r="T840" s="9">
        <f t="shared" si="150"/>
        <v>38852.379999999997</v>
      </c>
      <c r="U840" s="9">
        <f t="shared" si="151"/>
        <v>1808.8</v>
      </c>
      <c r="V840" s="9">
        <f t="shared" si="152"/>
        <v>313.47000000000003</v>
      </c>
      <c r="W840" s="9">
        <f t="shared" si="145"/>
        <v>2122.27</v>
      </c>
      <c r="X840" s="22">
        <f t="shared" si="154"/>
        <v>149502.59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</row>
    <row r="841" spans="1:159" s="21" customFormat="1">
      <c r="A841" s="83" t="s">
        <v>2259</v>
      </c>
      <c r="B841" s="95" t="s">
        <v>33</v>
      </c>
      <c r="C841" s="96">
        <v>3315</v>
      </c>
      <c r="D841" s="95" t="s">
        <v>42</v>
      </c>
      <c r="E841" s="116" t="str">
        <f>VLOOKUP($C841,'2022-23 School Level AAFTE'!$C:$X,8,FALSE)</f>
        <v>Yes</v>
      </c>
      <c r="F841" s="103">
        <f>VLOOKUP($C841,'2022-23 School Level AAFTE'!$C:$I,7,FALSE)</f>
        <v>324.57</v>
      </c>
      <c r="G841" s="106">
        <f>IFERROR(IF(E841= "yes",VLOOKUP(C841,Summary!$B:$I,5,0),0),0)</f>
        <v>0</v>
      </c>
      <c r="H841" s="104">
        <f t="shared" si="153"/>
        <v>324.57</v>
      </c>
      <c r="I841" s="168">
        <f>VLOOKUP($A841,'2023-24 Salary &amp; Benefits'!$A:$I,3,FALSE)</f>
        <v>1</v>
      </c>
      <c r="J841" s="168">
        <f>VLOOKUP($A841,'2023-24 Salary &amp; Benefits'!$A:$I,4,FALSE)</f>
        <v>1</v>
      </c>
      <c r="K841" s="155">
        <f t="shared" si="146"/>
        <v>324.57</v>
      </c>
      <c r="L841" s="154">
        <f t="shared" si="147"/>
        <v>0.95199999999999996</v>
      </c>
      <c r="M841" s="156">
        <f>'2023-24 Salary &amp; Benefits'!$E$6</f>
        <v>72728</v>
      </c>
      <c r="N841" s="156">
        <f>'2023-24 Salary &amp; Benefits'!$F$6</f>
        <v>75419</v>
      </c>
      <c r="O841" s="9">
        <f t="shared" si="148"/>
        <v>69237.06</v>
      </c>
      <c r="P841" s="9">
        <f t="shared" si="149"/>
        <v>2561.8300000000017</v>
      </c>
      <c r="Q841" s="9">
        <f>'2023-24 Salary &amp; Benefits'!G$6</f>
        <v>13464</v>
      </c>
      <c r="R841" s="157">
        <f>'2023-24 Salary &amp; Benefits'!H$6</f>
        <v>0.1797</v>
      </c>
      <c r="S841" s="157">
        <f>'2023-24 Salary &amp; Benefits'!I$6</f>
        <v>0.17330000000000001</v>
      </c>
      <c r="T841" s="9">
        <f t="shared" si="150"/>
        <v>25703.59</v>
      </c>
      <c r="U841" s="9">
        <f t="shared" si="151"/>
        <v>1196.6500000000001</v>
      </c>
      <c r="V841" s="9">
        <f t="shared" si="152"/>
        <v>207.38</v>
      </c>
      <c r="W841" s="9">
        <f t="shared" si="145"/>
        <v>1404.0300000000002</v>
      </c>
      <c r="X841" s="22">
        <f t="shared" si="154"/>
        <v>98906.51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</row>
    <row r="842" spans="1:159" s="21" customFormat="1">
      <c r="A842" s="83" t="s">
        <v>2259</v>
      </c>
      <c r="B842" s="95" t="s">
        <v>33</v>
      </c>
      <c r="C842" s="96">
        <v>5727</v>
      </c>
      <c r="D842" s="95" t="s">
        <v>3351</v>
      </c>
      <c r="E842" s="116" t="str">
        <f>VLOOKUP($C842,'2022-23 School Level AAFTE'!$C:$X,8,FALSE)</f>
        <v>Yes</v>
      </c>
      <c r="F842" s="103">
        <f>VLOOKUP($C842,'2022-23 School Level AAFTE'!$C:$I,7,FALSE)</f>
        <v>158.76999999999998</v>
      </c>
      <c r="G842" s="106">
        <f>IFERROR(IF(E842= "yes",VLOOKUP(C842,Summary!$B:$I,5,0),0),0)</f>
        <v>0</v>
      </c>
      <c r="H842" s="105">
        <f t="shared" si="153"/>
        <v>158.76999999999998</v>
      </c>
      <c r="I842" s="168">
        <f>VLOOKUP($A842,'2023-24 Salary &amp; Benefits'!$A:$I,3,FALSE)</f>
        <v>1</v>
      </c>
      <c r="J842" s="168">
        <f>VLOOKUP($A842,'2023-24 Salary &amp; Benefits'!$A:$I,4,FALSE)</f>
        <v>1</v>
      </c>
      <c r="K842" s="155">
        <f t="shared" si="146"/>
        <v>158.76999999999998</v>
      </c>
      <c r="L842" s="154">
        <f t="shared" si="147"/>
        <v>0.46600000000000003</v>
      </c>
      <c r="M842" s="156">
        <f>'2023-24 Salary &amp; Benefits'!$E$6</f>
        <v>72728</v>
      </c>
      <c r="N842" s="156">
        <f>'2023-24 Salary &amp; Benefits'!$F$6</f>
        <v>75419</v>
      </c>
      <c r="O842" s="9">
        <f t="shared" si="148"/>
        <v>33891.25</v>
      </c>
      <c r="P842" s="9">
        <f t="shared" si="149"/>
        <v>1254</v>
      </c>
      <c r="Q842" s="9">
        <f>'2023-24 Salary &amp; Benefits'!G$6</f>
        <v>13464</v>
      </c>
      <c r="R842" s="157">
        <f>'2023-24 Salary &amp; Benefits'!H$6</f>
        <v>0.1797</v>
      </c>
      <c r="S842" s="157">
        <f>'2023-24 Salary &amp; Benefits'!I$6</f>
        <v>0.17330000000000001</v>
      </c>
      <c r="T842" s="9">
        <f t="shared" si="150"/>
        <v>12581.8</v>
      </c>
      <c r="U842" s="9">
        <f t="shared" si="151"/>
        <v>585.75</v>
      </c>
      <c r="V842" s="9">
        <f t="shared" si="152"/>
        <v>101.51</v>
      </c>
      <c r="W842" s="9">
        <f t="shared" ref="W842:W905" si="155">SUM(U842:V842)</f>
        <v>687.26</v>
      </c>
      <c r="X842" s="22">
        <f t="shared" si="154"/>
        <v>48414.310000000005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</row>
    <row r="843" spans="1:159" s="21" customFormat="1">
      <c r="A843" s="83" t="s">
        <v>2259</v>
      </c>
      <c r="B843" s="95" t="s">
        <v>33</v>
      </c>
      <c r="C843" s="96">
        <v>5521</v>
      </c>
      <c r="D843" s="95" t="s">
        <v>3098</v>
      </c>
      <c r="E843" s="116" t="str">
        <f>VLOOKUP($C843,'2022-23 School Level AAFTE'!$C:$X,8,FALSE)</f>
        <v>Yes</v>
      </c>
      <c r="F843" s="103">
        <f>VLOOKUP($C843,'2022-23 School Level AAFTE'!$C:$I,7,FALSE)</f>
        <v>586.14</v>
      </c>
      <c r="G843" s="106">
        <f>IFERROR(IF(E843= "yes",VLOOKUP(C843,Summary!$B:$I,5,0),0),0)</f>
        <v>0</v>
      </c>
      <c r="H843" s="104">
        <f t="shared" si="153"/>
        <v>586.14</v>
      </c>
      <c r="I843" s="168">
        <f>VLOOKUP($A843,'2023-24 Salary &amp; Benefits'!$A:$I,3,FALSE)</f>
        <v>1</v>
      </c>
      <c r="J843" s="168">
        <f>VLOOKUP($A843,'2023-24 Salary &amp; Benefits'!$A:$I,4,FALSE)</f>
        <v>1</v>
      </c>
      <c r="K843" s="155">
        <f t="shared" ref="K843:K906" si="156">IF(G843&gt;0,G843,H843)</f>
        <v>586.14</v>
      </c>
      <c r="L843" s="154">
        <f t="shared" ref="L843:L906" si="157">ROUND((($K843*1.1*36)/15)/900,3)</f>
        <v>1.7190000000000001</v>
      </c>
      <c r="M843" s="156">
        <f>'2023-24 Salary &amp; Benefits'!$E$6</f>
        <v>72728</v>
      </c>
      <c r="N843" s="156">
        <f>'2023-24 Salary &amp; Benefits'!$F$6</f>
        <v>75419</v>
      </c>
      <c r="O843" s="9">
        <f t="shared" ref="O843:O906" si="158">ROUND($I843*$M843*$L843,2)</f>
        <v>125019.43</v>
      </c>
      <c r="P843" s="9">
        <f t="shared" ref="P843:P906" si="159">ROUND($J843*$N843*$L843,2)-O843</f>
        <v>4625.8300000000017</v>
      </c>
      <c r="Q843" s="9">
        <f>'2023-24 Salary &amp; Benefits'!G$6</f>
        <v>13464</v>
      </c>
      <c r="R843" s="157">
        <f>'2023-24 Salary &amp; Benefits'!H$6</f>
        <v>0.1797</v>
      </c>
      <c r="S843" s="157">
        <f>'2023-24 Salary &amp; Benefits'!I$6</f>
        <v>0.17330000000000001</v>
      </c>
      <c r="T843" s="9">
        <f t="shared" ref="T843:T906" si="160">ROUND(O843*R843+P843*S843+L843*Q843,2)</f>
        <v>46412.26</v>
      </c>
      <c r="U843" s="9">
        <f t="shared" ref="U843:U906" si="161">ROUND((($N843*$J843*$L843)/180)*3,2)</f>
        <v>2160.75</v>
      </c>
      <c r="V843" s="9">
        <f t="shared" ref="V843:V906" si="162">ROUND(U843*S843,2)</f>
        <v>374.46</v>
      </c>
      <c r="W843" s="9">
        <f t="shared" si="155"/>
        <v>2535.21</v>
      </c>
      <c r="X843" s="22">
        <f t="shared" si="154"/>
        <v>178592.73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</row>
    <row r="844" spans="1:159" s="21" customFormat="1">
      <c r="A844" s="83" t="s">
        <v>2259</v>
      </c>
      <c r="B844" s="95" t="s">
        <v>33</v>
      </c>
      <c r="C844" s="96">
        <v>3077</v>
      </c>
      <c r="D844" s="95" t="s">
        <v>39</v>
      </c>
      <c r="E844" s="116" t="str">
        <f>VLOOKUP($C844,'2022-23 School Level AAFTE'!$C:$X,8,FALSE)</f>
        <v>Yes</v>
      </c>
      <c r="F844" s="103">
        <f>VLOOKUP($C844,'2022-23 School Level AAFTE'!$C:$I,7,FALSE)</f>
        <v>471.13</v>
      </c>
      <c r="G844" s="106">
        <f>IFERROR(IF(E844= "yes",VLOOKUP(C844,Summary!$B:$I,5,0),0),0)</f>
        <v>0</v>
      </c>
      <c r="H844" s="104">
        <f t="shared" si="153"/>
        <v>471.13</v>
      </c>
      <c r="I844" s="168">
        <f>VLOOKUP($A844,'2023-24 Salary &amp; Benefits'!$A:$I,3,FALSE)</f>
        <v>1</v>
      </c>
      <c r="J844" s="168">
        <f>VLOOKUP($A844,'2023-24 Salary &amp; Benefits'!$A:$I,4,FALSE)</f>
        <v>1</v>
      </c>
      <c r="K844" s="155">
        <f t="shared" si="156"/>
        <v>471.13</v>
      </c>
      <c r="L844" s="154">
        <f t="shared" si="157"/>
        <v>1.3819999999999999</v>
      </c>
      <c r="M844" s="156">
        <f>'2023-24 Salary &amp; Benefits'!$E$6</f>
        <v>72728</v>
      </c>
      <c r="N844" s="156">
        <f>'2023-24 Salary &amp; Benefits'!$F$6</f>
        <v>75419</v>
      </c>
      <c r="O844" s="9">
        <f t="shared" si="158"/>
        <v>100510.1</v>
      </c>
      <c r="P844" s="9">
        <f t="shared" si="159"/>
        <v>3718.9599999999919</v>
      </c>
      <c r="Q844" s="9">
        <f>'2023-24 Salary &amp; Benefits'!G$6</f>
        <v>13464</v>
      </c>
      <c r="R844" s="157">
        <f>'2023-24 Salary &amp; Benefits'!H$6</f>
        <v>0.1797</v>
      </c>
      <c r="S844" s="157">
        <f>'2023-24 Salary &amp; Benefits'!I$6</f>
        <v>0.17330000000000001</v>
      </c>
      <c r="T844" s="9">
        <f t="shared" si="160"/>
        <v>37313.410000000003</v>
      </c>
      <c r="U844" s="9">
        <f t="shared" si="161"/>
        <v>1737.15</v>
      </c>
      <c r="V844" s="9">
        <f t="shared" si="162"/>
        <v>301.05</v>
      </c>
      <c r="W844" s="9">
        <f t="shared" si="155"/>
        <v>2038.2</v>
      </c>
      <c r="X844" s="22">
        <f t="shared" si="154"/>
        <v>143580.67000000001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</row>
    <row r="845" spans="1:159" s="21" customFormat="1">
      <c r="A845" s="83" t="s">
        <v>2259</v>
      </c>
      <c r="B845" s="95" t="s">
        <v>33</v>
      </c>
      <c r="C845" s="96">
        <v>3267</v>
      </c>
      <c r="D845" s="95" t="s">
        <v>41</v>
      </c>
      <c r="E845" s="116" t="str">
        <f>VLOOKUP($C845,'2022-23 School Level AAFTE'!$C:$X,8,FALSE)</f>
        <v>Yes</v>
      </c>
      <c r="F845" s="103">
        <f>VLOOKUP($C845,'2022-23 School Level AAFTE'!$C:$I,7,FALSE)</f>
        <v>742.76</v>
      </c>
      <c r="G845" s="106">
        <f>IFERROR(IF(E845= "yes",VLOOKUP(C845,Summary!$B:$I,5,0),0),0)</f>
        <v>0</v>
      </c>
      <c r="H845" s="104">
        <f t="shared" si="153"/>
        <v>742.76</v>
      </c>
      <c r="I845" s="168">
        <f>VLOOKUP($A845,'2023-24 Salary &amp; Benefits'!$A:$I,3,FALSE)</f>
        <v>1</v>
      </c>
      <c r="J845" s="168">
        <f>VLOOKUP($A845,'2023-24 Salary &amp; Benefits'!$A:$I,4,FALSE)</f>
        <v>1</v>
      </c>
      <c r="K845" s="155">
        <f t="shared" si="156"/>
        <v>742.76</v>
      </c>
      <c r="L845" s="154">
        <f t="shared" si="157"/>
        <v>2.1789999999999998</v>
      </c>
      <c r="M845" s="156">
        <f>'2023-24 Salary &amp; Benefits'!$E$6</f>
        <v>72728</v>
      </c>
      <c r="N845" s="156">
        <f>'2023-24 Salary &amp; Benefits'!$F$6</f>
        <v>75419</v>
      </c>
      <c r="O845" s="9">
        <f t="shared" si="158"/>
        <v>158474.31</v>
      </c>
      <c r="P845" s="9">
        <f t="shared" si="159"/>
        <v>5863.6900000000023</v>
      </c>
      <c r="Q845" s="9">
        <f>'2023-24 Salary &amp; Benefits'!G$6</f>
        <v>13464</v>
      </c>
      <c r="R845" s="157">
        <f>'2023-24 Salary &amp; Benefits'!H$6</f>
        <v>0.1797</v>
      </c>
      <c r="S845" s="157">
        <f>'2023-24 Salary &amp; Benefits'!I$6</f>
        <v>0.17330000000000001</v>
      </c>
      <c r="T845" s="9">
        <f t="shared" si="160"/>
        <v>58832.07</v>
      </c>
      <c r="U845" s="9">
        <f t="shared" si="161"/>
        <v>2738.97</v>
      </c>
      <c r="V845" s="9">
        <f t="shared" si="162"/>
        <v>474.66</v>
      </c>
      <c r="W845" s="9">
        <f t="shared" si="155"/>
        <v>3213.6299999999997</v>
      </c>
      <c r="X845" s="22">
        <f t="shared" si="154"/>
        <v>226383.7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</row>
    <row r="846" spans="1:159" s="21" customFormat="1">
      <c r="A846" s="83" t="s">
        <v>2259</v>
      </c>
      <c r="B846" s="95" t="s">
        <v>33</v>
      </c>
      <c r="C846" s="96">
        <v>4429</v>
      </c>
      <c r="D846" s="95" t="s">
        <v>53</v>
      </c>
      <c r="E846" s="116" t="str">
        <f>VLOOKUP($C846,'2022-23 School Level AAFTE'!$C:$X,8,FALSE)</f>
        <v>Yes</v>
      </c>
      <c r="F846" s="103">
        <f>VLOOKUP($C846,'2022-23 School Level AAFTE'!$C:$I,7,FALSE)</f>
        <v>833.85</v>
      </c>
      <c r="G846" s="106">
        <f>IFERROR(IF(E846= "yes",VLOOKUP(C846,Summary!$B:$I,5,0),0),0)</f>
        <v>0</v>
      </c>
      <c r="H846" s="105">
        <f t="shared" si="153"/>
        <v>833.85</v>
      </c>
      <c r="I846" s="168">
        <f>VLOOKUP($A846,'2023-24 Salary &amp; Benefits'!$A:$I,3,FALSE)</f>
        <v>1</v>
      </c>
      <c r="J846" s="168">
        <f>VLOOKUP($A846,'2023-24 Salary &amp; Benefits'!$A:$I,4,FALSE)</f>
        <v>1</v>
      </c>
      <c r="K846" s="155">
        <f t="shared" si="156"/>
        <v>833.85</v>
      </c>
      <c r="L846" s="154">
        <f t="shared" si="157"/>
        <v>2.4460000000000002</v>
      </c>
      <c r="M846" s="156">
        <f>'2023-24 Salary &amp; Benefits'!$E$6</f>
        <v>72728</v>
      </c>
      <c r="N846" s="156">
        <f>'2023-24 Salary &amp; Benefits'!$F$6</f>
        <v>75419</v>
      </c>
      <c r="O846" s="9">
        <f t="shared" si="158"/>
        <v>177892.69</v>
      </c>
      <c r="P846" s="9">
        <f t="shared" si="159"/>
        <v>6582.179999999993</v>
      </c>
      <c r="Q846" s="9">
        <f>'2023-24 Salary &amp; Benefits'!G$6</f>
        <v>13464</v>
      </c>
      <c r="R846" s="157">
        <f>'2023-24 Salary &amp; Benefits'!H$6</f>
        <v>0.1797</v>
      </c>
      <c r="S846" s="157">
        <f>'2023-24 Salary &amp; Benefits'!I$6</f>
        <v>0.17330000000000001</v>
      </c>
      <c r="T846" s="9">
        <f t="shared" si="160"/>
        <v>66040.95</v>
      </c>
      <c r="U846" s="9">
        <f t="shared" si="161"/>
        <v>3074.58</v>
      </c>
      <c r="V846" s="9">
        <f t="shared" si="162"/>
        <v>532.82000000000005</v>
      </c>
      <c r="W846" s="9">
        <f t="shared" si="155"/>
        <v>3607.4</v>
      </c>
      <c r="X846" s="22">
        <f t="shared" si="154"/>
        <v>254123.22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</row>
    <row r="847" spans="1:159" s="21" customFormat="1">
      <c r="A847" s="83" t="s">
        <v>2259</v>
      </c>
      <c r="B847" s="95" t="s">
        <v>33</v>
      </c>
      <c r="C847" s="96">
        <v>3731</v>
      </c>
      <c r="D847" s="95" t="s">
        <v>45</v>
      </c>
      <c r="E847" s="116" t="str">
        <f>VLOOKUP($C847,'2022-23 School Level AAFTE'!$C:$X,8,FALSE)</f>
        <v>No</v>
      </c>
      <c r="F847" s="103">
        <f>VLOOKUP($C847,'2022-23 School Level AAFTE'!$C:$I,7,FALSE)</f>
        <v>1784.5</v>
      </c>
      <c r="G847" s="106">
        <f>IFERROR(IF(E847= "yes",VLOOKUP(C847,Summary!$B:$I,5,0),0),0)</f>
        <v>0</v>
      </c>
      <c r="H847" s="105">
        <f t="shared" si="153"/>
        <v>0</v>
      </c>
      <c r="I847" s="168">
        <f>VLOOKUP($A847,'2023-24 Salary &amp; Benefits'!$A:$I,3,FALSE)</f>
        <v>1</v>
      </c>
      <c r="J847" s="168">
        <f>VLOOKUP($A847,'2023-24 Salary &amp; Benefits'!$A:$I,4,FALSE)</f>
        <v>1</v>
      </c>
      <c r="K847" s="155">
        <f t="shared" si="156"/>
        <v>0</v>
      </c>
      <c r="L847" s="154">
        <f t="shared" si="157"/>
        <v>0</v>
      </c>
      <c r="M847" s="156">
        <f>'2023-24 Salary &amp; Benefits'!$E$6</f>
        <v>72728</v>
      </c>
      <c r="N847" s="156">
        <f>'2023-24 Salary &amp; Benefits'!$F$6</f>
        <v>75419</v>
      </c>
      <c r="O847" s="9">
        <f t="shared" si="158"/>
        <v>0</v>
      </c>
      <c r="P847" s="9">
        <f t="shared" si="159"/>
        <v>0</v>
      </c>
      <c r="Q847" s="9">
        <f>'2023-24 Salary &amp; Benefits'!G$6</f>
        <v>13464</v>
      </c>
      <c r="R847" s="157">
        <f>'2023-24 Salary &amp; Benefits'!H$6</f>
        <v>0.1797</v>
      </c>
      <c r="S847" s="157">
        <f>'2023-24 Salary &amp; Benefits'!I$6</f>
        <v>0.17330000000000001</v>
      </c>
      <c r="T847" s="9">
        <f t="shared" si="160"/>
        <v>0</v>
      </c>
      <c r="U847" s="9">
        <f t="shared" si="161"/>
        <v>0</v>
      </c>
      <c r="V847" s="9">
        <f t="shared" si="162"/>
        <v>0</v>
      </c>
      <c r="W847" s="9">
        <f t="shared" si="155"/>
        <v>0</v>
      </c>
      <c r="X847" s="22">
        <f t="shared" si="154"/>
        <v>0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</row>
    <row r="848" spans="1:159" s="21" customFormat="1">
      <c r="A848" s="83" t="s">
        <v>2259</v>
      </c>
      <c r="B848" s="95" t="s">
        <v>33</v>
      </c>
      <c r="C848" s="96">
        <v>2826</v>
      </c>
      <c r="D848" s="95" t="s">
        <v>38</v>
      </c>
      <c r="E848" s="116" t="str">
        <f>VLOOKUP($C848,'2022-23 School Level AAFTE'!$C:$X,8,FALSE)</f>
        <v>Yes</v>
      </c>
      <c r="F848" s="103">
        <f>VLOOKUP($C848,'2022-23 School Level AAFTE'!$C:$I,7,FALSE)</f>
        <v>1721.36</v>
      </c>
      <c r="G848" s="106">
        <f>IFERROR(IF(E848= "yes",VLOOKUP(C848,Summary!$B:$I,5,0),0),0)</f>
        <v>0</v>
      </c>
      <c r="H848" s="105">
        <f t="shared" si="153"/>
        <v>1721.36</v>
      </c>
      <c r="I848" s="168">
        <f>VLOOKUP($A848,'2023-24 Salary &amp; Benefits'!$A:$I,3,FALSE)</f>
        <v>1</v>
      </c>
      <c r="J848" s="168">
        <f>VLOOKUP($A848,'2023-24 Salary &amp; Benefits'!$A:$I,4,FALSE)</f>
        <v>1</v>
      </c>
      <c r="K848" s="155">
        <f t="shared" si="156"/>
        <v>1721.36</v>
      </c>
      <c r="L848" s="154">
        <f t="shared" si="157"/>
        <v>5.0490000000000004</v>
      </c>
      <c r="M848" s="156">
        <f>'2023-24 Salary &amp; Benefits'!$E$6</f>
        <v>72728</v>
      </c>
      <c r="N848" s="156">
        <f>'2023-24 Salary &amp; Benefits'!$F$6</f>
        <v>75419</v>
      </c>
      <c r="O848" s="9">
        <f t="shared" si="158"/>
        <v>367203.67</v>
      </c>
      <c r="P848" s="9">
        <f t="shared" si="159"/>
        <v>13586.860000000044</v>
      </c>
      <c r="Q848" s="9">
        <f>'2023-24 Salary &amp; Benefits'!G$6</f>
        <v>13464</v>
      </c>
      <c r="R848" s="157">
        <f>'2023-24 Salary &amp; Benefits'!H$6</f>
        <v>0.1797</v>
      </c>
      <c r="S848" s="157">
        <f>'2023-24 Salary &amp; Benefits'!I$6</f>
        <v>0.17330000000000001</v>
      </c>
      <c r="T848" s="9">
        <f t="shared" si="160"/>
        <v>136320.84</v>
      </c>
      <c r="U848" s="9">
        <f t="shared" si="161"/>
        <v>6346.51</v>
      </c>
      <c r="V848" s="9">
        <f t="shared" si="162"/>
        <v>1099.8499999999999</v>
      </c>
      <c r="W848" s="9">
        <f t="shared" si="155"/>
        <v>7446.3600000000006</v>
      </c>
      <c r="X848" s="22">
        <f t="shared" si="154"/>
        <v>524557.7300000001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</row>
    <row r="849" spans="1:159" s="21" customFormat="1">
      <c r="A849" s="83" t="s">
        <v>2259</v>
      </c>
      <c r="B849" s="95" t="s">
        <v>33</v>
      </c>
      <c r="C849" s="96">
        <v>1884</v>
      </c>
      <c r="D849" s="95" t="s">
        <v>34</v>
      </c>
      <c r="E849" s="116" t="str">
        <f>VLOOKUP($C849,'2022-23 School Level AAFTE'!$C:$X,8,FALSE)</f>
        <v>Yes</v>
      </c>
      <c r="F849" s="103">
        <f>VLOOKUP($C849,'2022-23 School Level AAFTE'!$C:$I,7,FALSE)</f>
        <v>220.38</v>
      </c>
      <c r="G849" s="106">
        <f>IFERROR(IF(E849= "yes",VLOOKUP(C849,Summary!$B:$I,5,0),0),0)</f>
        <v>0</v>
      </c>
      <c r="H849" s="104">
        <f t="shared" si="153"/>
        <v>220.38</v>
      </c>
      <c r="I849" s="168">
        <f>VLOOKUP($A849,'2023-24 Salary &amp; Benefits'!$A:$I,3,FALSE)</f>
        <v>1</v>
      </c>
      <c r="J849" s="168">
        <f>VLOOKUP($A849,'2023-24 Salary &amp; Benefits'!$A:$I,4,FALSE)</f>
        <v>1</v>
      </c>
      <c r="K849" s="155">
        <f t="shared" si="156"/>
        <v>220.38</v>
      </c>
      <c r="L849" s="154">
        <f t="shared" si="157"/>
        <v>0.64600000000000002</v>
      </c>
      <c r="M849" s="156">
        <f>'2023-24 Salary &amp; Benefits'!$E$6</f>
        <v>72728</v>
      </c>
      <c r="N849" s="156">
        <f>'2023-24 Salary &amp; Benefits'!$F$6</f>
        <v>75419</v>
      </c>
      <c r="O849" s="9">
        <f t="shared" si="158"/>
        <v>46982.29</v>
      </c>
      <c r="P849" s="9">
        <f t="shared" si="159"/>
        <v>1738.3799999999974</v>
      </c>
      <c r="Q849" s="9">
        <f>'2023-24 Salary &amp; Benefits'!G$6</f>
        <v>13464</v>
      </c>
      <c r="R849" s="157">
        <f>'2023-24 Salary &amp; Benefits'!H$6</f>
        <v>0.1797</v>
      </c>
      <c r="S849" s="157">
        <f>'2023-24 Salary &amp; Benefits'!I$6</f>
        <v>0.17330000000000001</v>
      </c>
      <c r="T849" s="9">
        <f t="shared" si="160"/>
        <v>17441.72</v>
      </c>
      <c r="U849" s="9">
        <f t="shared" si="161"/>
        <v>812.01</v>
      </c>
      <c r="V849" s="9">
        <f t="shared" si="162"/>
        <v>140.72</v>
      </c>
      <c r="W849" s="9">
        <f t="shared" si="155"/>
        <v>952.73</v>
      </c>
      <c r="X849" s="22">
        <f t="shared" si="154"/>
        <v>67115.12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</row>
    <row r="850" spans="1:159" s="21" customFormat="1">
      <c r="A850" s="83" t="s">
        <v>2259</v>
      </c>
      <c r="B850" s="95" t="s">
        <v>33</v>
      </c>
      <c r="C850" s="96">
        <v>4181</v>
      </c>
      <c r="D850" s="95" t="s">
        <v>50</v>
      </c>
      <c r="E850" s="116" t="str">
        <f>VLOOKUP($C850,'2022-23 School Level AAFTE'!$C:$X,8,FALSE)</f>
        <v>Yes</v>
      </c>
      <c r="F850" s="103">
        <f>VLOOKUP($C850,'2022-23 School Level AAFTE'!$C:$I,7,FALSE)</f>
        <v>435.71</v>
      </c>
      <c r="G850" s="106">
        <f>IFERROR(IF(E850= "yes",VLOOKUP(C850,Summary!$B:$I,5,0),0),0)</f>
        <v>0</v>
      </c>
      <c r="H850" s="105">
        <f t="shared" si="153"/>
        <v>435.71</v>
      </c>
      <c r="I850" s="168">
        <f>VLOOKUP($A850,'2023-24 Salary &amp; Benefits'!$A:$I,3,FALSE)</f>
        <v>1</v>
      </c>
      <c r="J850" s="168">
        <f>VLOOKUP($A850,'2023-24 Salary &amp; Benefits'!$A:$I,4,FALSE)</f>
        <v>1</v>
      </c>
      <c r="K850" s="155">
        <f t="shared" si="156"/>
        <v>435.71</v>
      </c>
      <c r="L850" s="154">
        <f t="shared" si="157"/>
        <v>1.278</v>
      </c>
      <c r="M850" s="156">
        <f>'2023-24 Salary &amp; Benefits'!$E$6</f>
        <v>72728</v>
      </c>
      <c r="N850" s="156">
        <f>'2023-24 Salary &amp; Benefits'!$F$6</f>
        <v>75419</v>
      </c>
      <c r="O850" s="9">
        <f t="shared" si="158"/>
        <v>92946.38</v>
      </c>
      <c r="P850" s="9">
        <f t="shared" si="159"/>
        <v>3439.0999999999913</v>
      </c>
      <c r="Q850" s="9">
        <f>'2023-24 Salary &amp; Benefits'!G$6</f>
        <v>13464</v>
      </c>
      <c r="R850" s="157">
        <f>'2023-24 Salary &amp; Benefits'!H$6</f>
        <v>0.1797</v>
      </c>
      <c r="S850" s="157">
        <f>'2023-24 Salary &amp; Benefits'!I$6</f>
        <v>0.17330000000000001</v>
      </c>
      <c r="T850" s="9">
        <f t="shared" si="160"/>
        <v>34505.449999999997</v>
      </c>
      <c r="U850" s="9">
        <f t="shared" si="161"/>
        <v>1606.42</v>
      </c>
      <c r="V850" s="9">
        <f t="shared" si="162"/>
        <v>278.39</v>
      </c>
      <c r="W850" s="9">
        <f t="shared" si="155"/>
        <v>1884.81</v>
      </c>
      <c r="X850" s="22">
        <f t="shared" si="154"/>
        <v>132775.74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</row>
    <row r="851" spans="1:159" s="21" customFormat="1">
      <c r="A851" s="83" t="s">
        <v>2259</v>
      </c>
      <c r="B851" s="95" t="s">
        <v>33</v>
      </c>
      <c r="C851" s="96">
        <v>1941</v>
      </c>
      <c r="D851" s="95" t="s">
        <v>35</v>
      </c>
      <c r="E851" s="116" t="str">
        <f>VLOOKUP($C851,'2022-23 School Level AAFTE'!$C:$X,8,FALSE)</f>
        <v>No</v>
      </c>
      <c r="F851" s="103">
        <f>VLOOKUP($C851,'2022-23 School Level AAFTE'!$C:$I,7,FALSE)</f>
        <v>449.75</v>
      </c>
      <c r="G851" s="106">
        <f>IFERROR(IF(E851= "yes",VLOOKUP(C851,Summary!$B:$I,5,0),0),0)</f>
        <v>0</v>
      </c>
      <c r="H851" s="105">
        <f t="shared" si="153"/>
        <v>0</v>
      </c>
      <c r="I851" s="168">
        <f>VLOOKUP($A851,'2023-24 Salary &amp; Benefits'!$A:$I,3,FALSE)</f>
        <v>1</v>
      </c>
      <c r="J851" s="168">
        <f>VLOOKUP($A851,'2023-24 Salary &amp; Benefits'!$A:$I,4,FALSE)</f>
        <v>1</v>
      </c>
      <c r="K851" s="155">
        <f t="shared" si="156"/>
        <v>0</v>
      </c>
      <c r="L851" s="154">
        <f t="shared" si="157"/>
        <v>0</v>
      </c>
      <c r="M851" s="156">
        <f>'2023-24 Salary &amp; Benefits'!$E$6</f>
        <v>72728</v>
      </c>
      <c r="N851" s="156">
        <f>'2023-24 Salary &amp; Benefits'!$F$6</f>
        <v>75419</v>
      </c>
      <c r="O851" s="9">
        <f t="shared" si="158"/>
        <v>0</v>
      </c>
      <c r="P851" s="9">
        <f t="shared" si="159"/>
        <v>0</v>
      </c>
      <c r="Q851" s="9">
        <f>'2023-24 Salary &amp; Benefits'!G$6</f>
        <v>13464</v>
      </c>
      <c r="R851" s="157">
        <f>'2023-24 Salary &amp; Benefits'!H$6</f>
        <v>0.1797</v>
      </c>
      <c r="S851" s="157">
        <f>'2023-24 Salary &amp; Benefits'!I$6</f>
        <v>0.17330000000000001</v>
      </c>
      <c r="T851" s="9">
        <f t="shared" si="160"/>
        <v>0</v>
      </c>
      <c r="U851" s="9">
        <f t="shared" si="161"/>
        <v>0</v>
      </c>
      <c r="V851" s="9">
        <f t="shared" si="162"/>
        <v>0</v>
      </c>
      <c r="W851" s="9">
        <f t="shared" si="155"/>
        <v>0</v>
      </c>
      <c r="X851" s="22">
        <f t="shared" si="154"/>
        <v>0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</row>
    <row r="852" spans="1:159" s="21" customFormat="1">
      <c r="A852" s="83" t="s">
        <v>2259</v>
      </c>
      <c r="B852" s="95" t="s">
        <v>33</v>
      </c>
      <c r="C852" s="96">
        <v>3472</v>
      </c>
      <c r="D852" s="95" t="s">
        <v>44</v>
      </c>
      <c r="E852" s="116" t="str">
        <f>VLOOKUP($C852,'2022-23 School Level AAFTE'!$C:$X,8,FALSE)</f>
        <v>Yes</v>
      </c>
      <c r="F852" s="103">
        <f>VLOOKUP($C852,'2022-23 School Level AAFTE'!$C:$I,7,FALSE)</f>
        <v>685.92</v>
      </c>
      <c r="G852" s="106">
        <f>IFERROR(IF(E852= "yes",VLOOKUP(C852,Summary!$B:$I,5,0),0),0)</f>
        <v>0</v>
      </c>
      <c r="H852" s="105">
        <f t="shared" si="153"/>
        <v>685.92</v>
      </c>
      <c r="I852" s="168">
        <f>VLOOKUP($A852,'2023-24 Salary &amp; Benefits'!$A:$I,3,FALSE)</f>
        <v>1</v>
      </c>
      <c r="J852" s="168">
        <f>VLOOKUP($A852,'2023-24 Salary &amp; Benefits'!$A:$I,4,FALSE)</f>
        <v>1</v>
      </c>
      <c r="K852" s="155">
        <f t="shared" si="156"/>
        <v>685.92</v>
      </c>
      <c r="L852" s="154">
        <f t="shared" si="157"/>
        <v>2.012</v>
      </c>
      <c r="M852" s="156">
        <f>'2023-24 Salary &amp; Benefits'!$E$6</f>
        <v>72728</v>
      </c>
      <c r="N852" s="156">
        <f>'2023-24 Salary &amp; Benefits'!$F$6</f>
        <v>75419</v>
      </c>
      <c r="O852" s="9">
        <f t="shared" si="158"/>
        <v>146328.74</v>
      </c>
      <c r="P852" s="9">
        <f t="shared" si="159"/>
        <v>5414.2900000000081</v>
      </c>
      <c r="Q852" s="9">
        <f>'2023-24 Salary &amp; Benefits'!G$6</f>
        <v>13464</v>
      </c>
      <c r="R852" s="157">
        <f>'2023-24 Salary &amp; Benefits'!H$6</f>
        <v>0.1797</v>
      </c>
      <c r="S852" s="157">
        <f>'2023-24 Salary &amp; Benefits'!I$6</f>
        <v>0.17330000000000001</v>
      </c>
      <c r="T852" s="9">
        <f t="shared" si="160"/>
        <v>54323.14</v>
      </c>
      <c r="U852" s="9">
        <f t="shared" si="161"/>
        <v>2529.0500000000002</v>
      </c>
      <c r="V852" s="9">
        <f t="shared" si="162"/>
        <v>438.28</v>
      </c>
      <c r="W852" s="9">
        <f t="shared" si="155"/>
        <v>2967.33</v>
      </c>
      <c r="X852" s="22">
        <f t="shared" si="154"/>
        <v>209033.5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</row>
    <row r="853" spans="1:159" s="21" customFormat="1">
      <c r="A853" s="83" t="s">
        <v>2259</v>
      </c>
      <c r="B853" s="95" t="s">
        <v>33</v>
      </c>
      <c r="C853" s="96">
        <v>5106</v>
      </c>
      <c r="D853" s="86" t="s">
        <v>56</v>
      </c>
      <c r="E853" s="116" t="str">
        <f>VLOOKUP($C853,'2022-23 School Level AAFTE'!$C:$X,8,FALSE)</f>
        <v>Yes</v>
      </c>
      <c r="F853" s="103">
        <f>VLOOKUP($C853,'2022-23 School Level AAFTE'!$C:$I,7,FALSE)</f>
        <v>57.480000000000004</v>
      </c>
      <c r="G853" s="106">
        <f>IFERROR(IF(E853= "yes",VLOOKUP(C853,Summary!$B:$I,5,0),0),0)</f>
        <v>0</v>
      </c>
      <c r="H853" s="104">
        <f t="shared" si="153"/>
        <v>57.480000000000004</v>
      </c>
      <c r="I853" s="168">
        <f>VLOOKUP($A853,'2023-24 Salary &amp; Benefits'!$A:$I,3,FALSE)</f>
        <v>1</v>
      </c>
      <c r="J853" s="168">
        <f>VLOOKUP($A853,'2023-24 Salary &amp; Benefits'!$A:$I,4,FALSE)</f>
        <v>1</v>
      </c>
      <c r="K853" s="155">
        <f t="shared" si="156"/>
        <v>57.480000000000004</v>
      </c>
      <c r="L853" s="154">
        <f t="shared" si="157"/>
        <v>0.16900000000000001</v>
      </c>
      <c r="M853" s="156">
        <f>'2023-24 Salary &amp; Benefits'!$E$6</f>
        <v>72728</v>
      </c>
      <c r="N853" s="156">
        <f>'2023-24 Salary &amp; Benefits'!$F$6</f>
        <v>75419</v>
      </c>
      <c r="O853" s="9">
        <f t="shared" si="158"/>
        <v>12291.03</v>
      </c>
      <c r="P853" s="9">
        <f t="shared" si="159"/>
        <v>454.77999999999884</v>
      </c>
      <c r="Q853" s="9">
        <f>'2023-24 Salary &amp; Benefits'!G$6</f>
        <v>13464</v>
      </c>
      <c r="R853" s="157">
        <f>'2023-24 Salary &amp; Benefits'!H$6</f>
        <v>0.1797</v>
      </c>
      <c r="S853" s="157">
        <f>'2023-24 Salary &amp; Benefits'!I$6</f>
        <v>0.17330000000000001</v>
      </c>
      <c r="T853" s="9">
        <f t="shared" si="160"/>
        <v>4562.93</v>
      </c>
      <c r="U853" s="9">
        <f t="shared" si="161"/>
        <v>212.43</v>
      </c>
      <c r="V853" s="9">
        <f t="shared" si="162"/>
        <v>36.81</v>
      </c>
      <c r="W853" s="9">
        <f t="shared" si="155"/>
        <v>249.24</v>
      </c>
      <c r="X853" s="22">
        <f t="shared" si="154"/>
        <v>17557.98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</row>
    <row r="854" spans="1:159" s="21" customFormat="1">
      <c r="A854" s="83" t="s">
        <v>2259</v>
      </c>
      <c r="B854" s="95" t="s">
        <v>33</v>
      </c>
      <c r="C854" s="96">
        <v>4446</v>
      </c>
      <c r="D854" s="95" t="s">
        <v>54</v>
      </c>
      <c r="E854" s="116" t="str">
        <f>VLOOKUP($C854,'2022-23 School Level AAFTE'!$C:$X,8,FALSE)</f>
        <v>No</v>
      </c>
      <c r="F854" s="103">
        <f>VLOOKUP($C854,'2022-23 School Level AAFTE'!$C:$I,7,FALSE)</f>
        <v>328.93</v>
      </c>
      <c r="G854" s="106">
        <f>IFERROR(IF(E854= "yes",VLOOKUP(C854,Summary!$B:$I,5,0),0),0)</f>
        <v>0</v>
      </c>
      <c r="H854" s="104">
        <f t="shared" si="153"/>
        <v>0</v>
      </c>
      <c r="I854" s="168">
        <f>VLOOKUP($A854,'2023-24 Salary &amp; Benefits'!$A:$I,3,FALSE)</f>
        <v>1</v>
      </c>
      <c r="J854" s="168">
        <f>VLOOKUP($A854,'2023-24 Salary &amp; Benefits'!$A:$I,4,FALSE)</f>
        <v>1</v>
      </c>
      <c r="K854" s="155">
        <f t="shared" si="156"/>
        <v>0</v>
      </c>
      <c r="L854" s="154">
        <f t="shared" si="157"/>
        <v>0</v>
      </c>
      <c r="M854" s="156">
        <f>'2023-24 Salary &amp; Benefits'!$E$6</f>
        <v>72728</v>
      </c>
      <c r="N854" s="156">
        <f>'2023-24 Salary &amp; Benefits'!$F$6</f>
        <v>75419</v>
      </c>
      <c r="O854" s="9">
        <f t="shared" si="158"/>
        <v>0</v>
      </c>
      <c r="P854" s="9">
        <f t="shared" si="159"/>
        <v>0</v>
      </c>
      <c r="Q854" s="9">
        <f>'2023-24 Salary &amp; Benefits'!G$6</f>
        <v>13464</v>
      </c>
      <c r="R854" s="157">
        <f>'2023-24 Salary &amp; Benefits'!H$6</f>
        <v>0.1797</v>
      </c>
      <c r="S854" s="157">
        <f>'2023-24 Salary &amp; Benefits'!I$6</f>
        <v>0.17330000000000001</v>
      </c>
      <c r="T854" s="9">
        <f t="shared" si="160"/>
        <v>0</v>
      </c>
      <c r="U854" s="9">
        <f t="shared" si="161"/>
        <v>0</v>
      </c>
      <c r="V854" s="9">
        <f t="shared" si="162"/>
        <v>0</v>
      </c>
      <c r="W854" s="9">
        <f t="shared" si="155"/>
        <v>0</v>
      </c>
      <c r="X854" s="22">
        <f t="shared" si="154"/>
        <v>0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</row>
    <row r="855" spans="1:159" s="21" customFormat="1">
      <c r="A855" s="83" t="s">
        <v>2259</v>
      </c>
      <c r="B855" s="95" t="s">
        <v>33</v>
      </c>
      <c r="C855" s="96">
        <v>5438</v>
      </c>
      <c r="D855" s="95" t="s">
        <v>58</v>
      </c>
      <c r="E855" s="116" t="str">
        <f>VLOOKUP($C855,'2022-23 School Level AAFTE'!$C:$X,8,FALSE)</f>
        <v>No</v>
      </c>
      <c r="F855" s="103">
        <f>VLOOKUP($C855,'2022-23 School Level AAFTE'!$C:$I,7,FALSE)</f>
        <v>619.63</v>
      </c>
      <c r="G855" s="106">
        <f>IFERROR(IF(E855= "yes",VLOOKUP(C855,Summary!$B:$I,5,0),0),0)</f>
        <v>0</v>
      </c>
      <c r="H855" s="105">
        <f t="shared" si="153"/>
        <v>0</v>
      </c>
      <c r="I855" s="168">
        <f>VLOOKUP($A855,'2023-24 Salary &amp; Benefits'!$A:$I,3,FALSE)</f>
        <v>1</v>
      </c>
      <c r="J855" s="168">
        <f>VLOOKUP($A855,'2023-24 Salary &amp; Benefits'!$A:$I,4,FALSE)</f>
        <v>1</v>
      </c>
      <c r="K855" s="155">
        <f t="shared" si="156"/>
        <v>0</v>
      </c>
      <c r="L855" s="154">
        <f t="shared" si="157"/>
        <v>0</v>
      </c>
      <c r="M855" s="156">
        <f>'2023-24 Salary &amp; Benefits'!$E$6</f>
        <v>72728</v>
      </c>
      <c r="N855" s="156">
        <f>'2023-24 Salary &amp; Benefits'!$F$6</f>
        <v>75419</v>
      </c>
      <c r="O855" s="9">
        <f t="shared" si="158"/>
        <v>0</v>
      </c>
      <c r="P855" s="9">
        <f t="shared" si="159"/>
        <v>0</v>
      </c>
      <c r="Q855" s="9">
        <f>'2023-24 Salary &amp; Benefits'!G$6</f>
        <v>13464</v>
      </c>
      <c r="R855" s="157">
        <f>'2023-24 Salary &amp; Benefits'!H$6</f>
        <v>0.1797</v>
      </c>
      <c r="S855" s="157">
        <f>'2023-24 Salary &amp; Benefits'!I$6</f>
        <v>0.17330000000000001</v>
      </c>
      <c r="T855" s="9">
        <f t="shared" si="160"/>
        <v>0</v>
      </c>
      <c r="U855" s="9">
        <f t="shared" si="161"/>
        <v>0</v>
      </c>
      <c r="V855" s="9">
        <f t="shared" si="162"/>
        <v>0</v>
      </c>
      <c r="W855" s="9">
        <f t="shared" si="155"/>
        <v>0</v>
      </c>
      <c r="X855" s="22">
        <f t="shared" si="154"/>
        <v>0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</row>
    <row r="856" spans="1:159" s="21" customFormat="1">
      <c r="A856" s="83" t="s">
        <v>2259</v>
      </c>
      <c r="B856" s="95" t="s">
        <v>33</v>
      </c>
      <c r="C856" s="96">
        <v>4073</v>
      </c>
      <c r="D856" s="95" t="s">
        <v>48</v>
      </c>
      <c r="E856" s="116" t="str">
        <f>VLOOKUP($C856,'2022-23 School Level AAFTE'!$C:$X,8,FALSE)</f>
        <v>Yes</v>
      </c>
      <c r="F856" s="103">
        <f>VLOOKUP($C856,'2022-23 School Level AAFTE'!$C:$I,7,FALSE)</f>
        <v>439.01</v>
      </c>
      <c r="G856" s="106">
        <f>IFERROR(IF(E856= "yes",VLOOKUP(C856,Summary!$B:$I,5,0),0),0)</f>
        <v>0</v>
      </c>
      <c r="H856" s="105">
        <f t="shared" si="153"/>
        <v>439.01</v>
      </c>
      <c r="I856" s="168">
        <f>VLOOKUP($A856,'2023-24 Salary &amp; Benefits'!$A:$I,3,FALSE)</f>
        <v>1</v>
      </c>
      <c r="J856" s="168">
        <f>VLOOKUP($A856,'2023-24 Salary &amp; Benefits'!$A:$I,4,FALSE)</f>
        <v>1</v>
      </c>
      <c r="K856" s="155">
        <f t="shared" si="156"/>
        <v>439.01</v>
      </c>
      <c r="L856" s="154">
        <f t="shared" si="157"/>
        <v>1.288</v>
      </c>
      <c r="M856" s="156">
        <f>'2023-24 Salary &amp; Benefits'!$E$6</f>
        <v>72728</v>
      </c>
      <c r="N856" s="156">
        <f>'2023-24 Salary &amp; Benefits'!$F$6</f>
        <v>75419</v>
      </c>
      <c r="O856" s="9">
        <f t="shared" si="158"/>
        <v>93673.66</v>
      </c>
      <c r="P856" s="9">
        <f t="shared" si="159"/>
        <v>3466.0099999999948</v>
      </c>
      <c r="Q856" s="9">
        <f>'2023-24 Salary &amp; Benefits'!G$6</f>
        <v>13464</v>
      </c>
      <c r="R856" s="157">
        <f>'2023-24 Salary &amp; Benefits'!H$6</f>
        <v>0.1797</v>
      </c>
      <c r="S856" s="157">
        <f>'2023-24 Salary &amp; Benefits'!I$6</f>
        <v>0.17330000000000001</v>
      </c>
      <c r="T856" s="9">
        <f t="shared" si="160"/>
        <v>34775.449999999997</v>
      </c>
      <c r="U856" s="9">
        <f t="shared" si="161"/>
        <v>1618.99</v>
      </c>
      <c r="V856" s="9">
        <f t="shared" si="162"/>
        <v>280.57</v>
      </c>
      <c r="W856" s="9">
        <f t="shared" si="155"/>
        <v>1899.56</v>
      </c>
      <c r="X856" s="22">
        <f t="shared" si="154"/>
        <v>133814.68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</row>
    <row r="857" spans="1:159" s="21" customFormat="1">
      <c r="A857" s="83" t="s">
        <v>2259</v>
      </c>
      <c r="B857" s="95" t="s">
        <v>33</v>
      </c>
      <c r="C857" s="96">
        <v>4484</v>
      </c>
      <c r="D857" s="95" t="s">
        <v>55</v>
      </c>
      <c r="E857" s="116" t="str">
        <f>VLOOKUP($C857,'2022-23 School Level AAFTE'!$C:$X,8,FALSE)</f>
        <v>Yes</v>
      </c>
      <c r="F857" s="103">
        <f>VLOOKUP($C857,'2022-23 School Level AAFTE'!$C:$I,7,FALSE)</f>
        <v>1565.67</v>
      </c>
      <c r="G857" s="106">
        <f>IFERROR(IF(E857= "yes",VLOOKUP(C857,Summary!$B:$I,5,0),0),0)</f>
        <v>0</v>
      </c>
      <c r="H857" s="105">
        <f t="shared" si="153"/>
        <v>1565.67</v>
      </c>
      <c r="I857" s="168">
        <f>VLOOKUP($A857,'2023-24 Salary &amp; Benefits'!$A:$I,3,FALSE)</f>
        <v>1</v>
      </c>
      <c r="J857" s="168">
        <f>VLOOKUP($A857,'2023-24 Salary &amp; Benefits'!$A:$I,4,FALSE)</f>
        <v>1</v>
      </c>
      <c r="K857" s="155">
        <f t="shared" si="156"/>
        <v>1565.67</v>
      </c>
      <c r="L857" s="154">
        <f t="shared" si="157"/>
        <v>4.593</v>
      </c>
      <c r="M857" s="156">
        <f>'2023-24 Salary &amp; Benefits'!$E$6</f>
        <v>72728</v>
      </c>
      <c r="N857" s="156">
        <f>'2023-24 Salary &amp; Benefits'!$F$6</f>
        <v>75419</v>
      </c>
      <c r="O857" s="9">
        <f t="shared" si="158"/>
        <v>334039.7</v>
      </c>
      <c r="P857" s="9">
        <f t="shared" si="159"/>
        <v>12359.76999999996</v>
      </c>
      <c r="Q857" s="9">
        <f>'2023-24 Salary &amp; Benefits'!G$6</f>
        <v>13464</v>
      </c>
      <c r="R857" s="157">
        <f>'2023-24 Salary &amp; Benefits'!H$6</f>
        <v>0.1797</v>
      </c>
      <c r="S857" s="157">
        <f>'2023-24 Salary &amp; Benefits'!I$6</f>
        <v>0.17330000000000001</v>
      </c>
      <c r="T857" s="9">
        <f t="shared" si="160"/>
        <v>124009.03</v>
      </c>
      <c r="U857" s="9">
        <f t="shared" si="161"/>
        <v>5773.32</v>
      </c>
      <c r="V857" s="9">
        <f t="shared" si="162"/>
        <v>1000.52</v>
      </c>
      <c r="W857" s="9">
        <f t="shared" si="155"/>
        <v>6773.84</v>
      </c>
      <c r="X857" s="22">
        <f t="shared" si="154"/>
        <v>477182.33999999997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</row>
    <row r="858" spans="1:159" s="21" customFormat="1">
      <c r="A858" s="83" t="s">
        <v>2259</v>
      </c>
      <c r="B858" s="95" t="s">
        <v>33</v>
      </c>
      <c r="C858" s="96">
        <v>4136</v>
      </c>
      <c r="D858" s="95" t="s">
        <v>49</v>
      </c>
      <c r="E858" s="116" t="str">
        <f>VLOOKUP($C858,'2022-23 School Level AAFTE'!$C:$X,8,FALSE)</f>
        <v>Yes</v>
      </c>
      <c r="F858" s="103">
        <f>VLOOKUP($C858,'2022-23 School Level AAFTE'!$C:$I,7,FALSE)</f>
        <v>382.92</v>
      </c>
      <c r="G858" s="106">
        <f>IFERROR(IF(E858= "yes",VLOOKUP(C858,Summary!$B:$I,5,0),0),0)</f>
        <v>0</v>
      </c>
      <c r="H858" s="105">
        <f t="shared" si="153"/>
        <v>382.92</v>
      </c>
      <c r="I858" s="168">
        <f>VLOOKUP($A858,'2023-24 Salary &amp; Benefits'!$A:$I,3,FALSE)</f>
        <v>1</v>
      </c>
      <c r="J858" s="168">
        <f>VLOOKUP($A858,'2023-24 Salary &amp; Benefits'!$A:$I,4,FALSE)</f>
        <v>1</v>
      </c>
      <c r="K858" s="155">
        <f t="shared" si="156"/>
        <v>382.92</v>
      </c>
      <c r="L858" s="154">
        <f t="shared" si="157"/>
        <v>1.123</v>
      </c>
      <c r="M858" s="156">
        <f>'2023-24 Salary &amp; Benefits'!$E$6</f>
        <v>72728</v>
      </c>
      <c r="N858" s="156">
        <f>'2023-24 Salary &amp; Benefits'!$F$6</f>
        <v>75419</v>
      </c>
      <c r="O858" s="9">
        <f t="shared" si="158"/>
        <v>81673.539999999994</v>
      </c>
      <c r="P858" s="9">
        <f t="shared" si="159"/>
        <v>3022</v>
      </c>
      <c r="Q858" s="9">
        <f>'2023-24 Salary &amp; Benefits'!G$6</f>
        <v>13464</v>
      </c>
      <c r="R858" s="157">
        <f>'2023-24 Salary &amp; Benefits'!H$6</f>
        <v>0.1797</v>
      </c>
      <c r="S858" s="157">
        <f>'2023-24 Salary &amp; Benefits'!I$6</f>
        <v>0.17330000000000001</v>
      </c>
      <c r="T858" s="9">
        <f t="shared" si="160"/>
        <v>30320.52</v>
      </c>
      <c r="U858" s="9">
        <f t="shared" si="161"/>
        <v>1411.59</v>
      </c>
      <c r="V858" s="9">
        <f t="shared" si="162"/>
        <v>244.63</v>
      </c>
      <c r="W858" s="9">
        <f t="shared" si="155"/>
        <v>1656.2199999999998</v>
      </c>
      <c r="X858" s="22">
        <f t="shared" si="154"/>
        <v>116672.28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</row>
    <row r="859" spans="1:159" s="21" customFormat="1">
      <c r="A859" s="83" t="s">
        <v>2259</v>
      </c>
      <c r="B859" s="95" t="s">
        <v>33</v>
      </c>
      <c r="C859" s="96">
        <v>4118</v>
      </c>
      <c r="D859" s="95" t="s">
        <v>2892</v>
      </c>
      <c r="E859" s="116" t="str">
        <f>VLOOKUP($C859,'2022-23 School Level AAFTE'!$C:$X,8,FALSE)</f>
        <v>No</v>
      </c>
      <c r="F859" s="103">
        <f>VLOOKUP($C859,'2022-23 School Level AAFTE'!$C:$I,7,FALSE)</f>
        <v>524.4</v>
      </c>
      <c r="G859" s="106">
        <f>IFERROR(IF(E859= "yes",VLOOKUP(C859,Summary!$B:$I,5,0),0),0)</f>
        <v>0</v>
      </c>
      <c r="H859" s="105">
        <f t="shared" si="153"/>
        <v>0</v>
      </c>
      <c r="I859" s="168">
        <f>VLOOKUP($A859,'2023-24 Salary &amp; Benefits'!$A:$I,3,FALSE)</f>
        <v>1</v>
      </c>
      <c r="J859" s="168">
        <f>VLOOKUP($A859,'2023-24 Salary &amp; Benefits'!$A:$I,4,FALSE)</f>
        <v>1</v>
      </c>
      <c r="K859" s="155">
        <f t="shared" si="156"/>
        <v>0</v>
      </c>
      <c r="L859" s="154">
        <f t="shared" si="157"/>
        <v>0</v>
      </c>
      <c r="M859" s="156">
        <f>'2023-24 Salary &amp; Benefits'!$E$6</f>
        <v>72728</v>
      </c>
      <c r="N859" s="156">
        <f>'2023-24 Salary &amp; Benefits'!$F$6</f>
        <v>75419</v>
      </c>
      <c r="O859" s="9">
        <f t="shared" si="158"/>
        <v>0</v>
      </c>
      <c r="P859" s="9">
        <f t="shared" si="159"/>
        <v>0</v>
      </c>
      <c r="Q859" s="9">
        <f>'2023-24 Salary &amp; Benefits'!G$6</f>
        <v>13464</v>
      </c>
      <c r="R859" s="157">
        <f>'2023-24 Salary &amp; Benefits'!H$6</f>
        <v>0.1797</v>
      </c>
      <c r="S859" s="157">
        <f>'2023-24 Salary &amp; Benefits'!I$6</f>
        <v>0.17330000000000001</v>
      </c>
      <c r="T859" s="9">
        <f t="shared" si="160"/>
        <v>0</v>
      </c>
      <c r="U859" s="9">
        <f t="shared" si="161"/>
        <v>0</v>
      </c>
      <c r="V859" s="9">
        <f t="shared" si="162"/>
        <v>0</v>
      </c>
      <c r="W859" s="9">
        <f t="shared" si="155"/>
        <v>0</v>
      </c>
      <c r="X859" s="22">
        <f t="shared" si="154"/>
        <v>0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</row>
    <row r="860" spans="1:159" s="21" customFormat="1">
      <c r="A860" s="83" t="s">
        <v>2259</v>
      </c>
      <c r="B860" s="95" t="s">
        <v>33</v>
      </c>
      <c r="C860" s="96">
        <v>3369</v>
      </c>
      <c r="D860" s="95" t="s">
        <v>43</v>
      </c>
      <c r="E860" s="116" t="str">
        <f>VLOOKUP($C860,'2022-23 School Level AAFTE'!$C:$X,8,FALSE)</f>
        <v>Yes</v>
      </c>
      <c r="F860" s="103">
        <f>VLOOKUP($C860,'2022-23 School Level AAFTE'!$C:$I,7,FALSE)</f>
        <v>358.45</v>
      </c>
      <c r="G860" s="106">
        <f>IFERROR(IF(E860= "yes",VLOOKUP(C860,Summary!$B:$I,5,0),0),0)</f>
        <v>0</v>
      </c>
      <c r="H860" s="105">
        <f t="shared" si="153"/>
        <v>358.45</v>
      </c>
      <c r="I860" s="168">
        <f>VLOOKUP($A860,'2023-24 Salary &amp; Benefits'!$A:$I,3,FALSE)</f>
        <v>1</v>
      </c>
      <c r="J860" s="168">
        <f>VLOOKUP($A860,'2023-24 Salary &amp; Benefits'!$A:$I,4,FALSE)</f>
        <v>1</v>
      </c>
      <c r="K860" s="155">
        <f t="shared" si="156"/>
        <v>358.45</v>
      </c>
      <c r="L860" s="154">
        <f t="shared" si="157"/>
        <v>1.0509999999999999</v>
      </c>
      <c r="M860" s="156">
        <f>'2023-24 Salary &amp; Benefits'!$E$6</f>
        <v>72728</v>
      </c>
      <c r="N860" s="156">
        <f>'2023-24 Salary &amp; Benefits'!$F$6</f>
        <v>75419</v>
      </c>
      <c r="O860" s="9">
        <f t="shared" si="158"/>
        <v>76437.13</v>
      </c>
      <c r="P860" s="9">
        <f t="shared" si="159"/>
        <v>2828.2399999999907</v>
      </c>
      <c r="Q860" s="9">
        <f>'2023-24 Salary &amp; Benefits'!G$6</f>
        <v>13464</v>
      </c>
      <c r="R860" s="157">
        <f>'2023-24 Salary &amp; Benefits'!H$6</f>
        <v>0.1797</v>
      </c>
      <c r="S860" s="157">
        <f>'2023-24 Salary &amp; Benefits'!I$6</f>
        <v>0.17330000000000001</v>
      </c>
      <c r="T860" s="9">
        <f t="shared" si="160"/>
        <v>28376.55</v>
      </c>
      <c r="U860" s="9">
        <f t="shared" si="161"/>
        <v>1321.09</v>
      </c>
      <c r="V860" s="9">
        <f t="shared" si="162"/>
        <v>228.94</v>
      </c>
      <c r="W860" s="9">
        <f t="shared" si="155"/>
        <v>1550.03</v>
      </c>
      <c r="X860" s="22">
        <f t="shared" si="154"/>
        <v>109191.95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</row>
    <row r="861" spans="1:159" s="21" customFormat="1">
      <c r="A861" s="83" t="s">
        <v>2259</v>
      </c>
      <c r="B861" s="95" t="s">
        <v>33</v>
      </c>
      <c r="C861" s="96">
        <v>3144</v>
      </c>
      <c r="D861" s="95" t="s">
        <v>40</v>
      </c>
      <c r="E861" s="116" t="str">
        <f>VLOOKUP($C861,'2022-23 School Level AAFTE'!$C:$X,8,FALSE)</f>
        <v>Yes</v>
      </c>
      <c r="F861" s="103">
        <f>VLOOKUP($C861,'2022-23 School Level AAFTE'!$C:$I,7,FALSE)</f>
        <v>410.04</v>
      </c>
      <c r="G861" s="106">
        <f>IFERROR(IF(E861= "yes",VLOOKUP(C861,Summary!$B:$I,5,0),0),0)</f>
        <v>0</v>
      </c>
      <c r="H861" s="105">
        <f t="shared" si="153"/>
        <v>410.04</v>
      </c>
      <c r="I861" s="168">
        <f>VLOOKUP($A861,'2023-24 Salary &amp; Benefits'!$A:$I,3,FALSE)</f>
        <v>1</v>
      </c>
      <c r="J861" s="168">
        <f>VLOOKUP($A861,'2023-24 Salary &amp; Benefits'!$A:$I,4,FALSE)</f>
        <v>1</v>
      </c>
      <c r="K861" s="155">
        <f t="shared" si="156"/>
        <v>410.04</v>
      </c>
      <c r="L861" s="154">
        <f t="shared" si="157"/>
        <v>1.2030000000000001</v>
      </c>
      <c r="M861" s="156">
        <f>'2023-24 Salary &amp; Benefits'!$E$6</f>
        <v>72728</v>
      </c>
      <c r="N861" s="156">
        <f>'2023-24 Salary &amp; Benefits'!$F$6</f>
        <v>75419</v>
      </c>
      <c r="O861" s="9">
        <f t="shared" si="158"/>
        <v>87491.78</v>
      </c>
      <c r="P861" s="9">
        <f t="shared" si="159"/>
        <v>3237.2799999999988</v>
      </c>
      <c r="Q861" s="9">
        <f>'2023-24 Salary &amp; Benefits'!G$6</f>
        <v>13464</v>
      </c>
      <c r="R861" s="157">
        <f>'2023-24 Salary &amp; Benefits'!H$6</f>
        <v>0.1797</v>
      </c>
      <c r="S861" s="157">
        <f>'2023-24 Salary &amp; Benefits'!I$6</f>
        <v>0.17330000000000001</v>
      </c>
      <c r="T861" s="9">
        <f t="shared" si="160"/>
        <v>32480.49</v>
      </c>
      <c r="U861" s="9">
        <f t="shared" si="161"/>
        <v>1512.15</v>
      </c>
      <c r="V861" s="9">
        <f t="shared" si="162"/>
        <v>262.06</v>
      </c>
      <c r="W861" s="9">
        <f t="shared" si="155"/>
        <v>1774.21</v>
      </c>
      <c r="X861" s="22">
        <f t="shared" si="154"/>
        <v>124983.76000000001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</row>
    <row r="862" spans="1:159" s="21" customFormat="1">
      <c r="A862" s="83" t="s">
        <v>2259</v>
      </c>
      <c r="B862" s="95" t="s">
        <v>33</v>
      </c>
      <c r="C862" s="96">
        <v>2825</v>
      </c>
      <c r="D862" s="95" t="s">
        <v>37</v>
      </c>
      <c r="E862" s="116" t="str">
        <f>VLOOKUP($C862,'2022-23 School Level AAFTE'!$C:$X,8,FALSE)</f>
        <v>Yes</v>
      </c>
      <c r="F862" s="103">
        <f>VLOOKUP($C862,'2022-23 School Level AAFTE'!$C:$I,7,FALSE)</f>
        <v>430.14</v>
      </c>
      <c r="G862" s="106">
        <f>IFERROR(IF(E862= "yes",VLOOKUP(C862,Summary!$B:$I,5,0),0),0)</f>
        <v>0</v>
      </c>
      <c r="H862" s="104">
        <f t="shared" si="153"/>
        <v>430.14</v>
      </c>
      <c r="I862" s="168">
        <f>VLOOKUP($A862,'2023-24 Salary &amp; Benefits'!$A:$I,3,FALSE)</f>
        <v>1</v>
      </c>
      <c r="J862" s="168">
        <f>VLOOKUP($A862,'2023-24 Salary &amp; Benefits'!$A:$I,4,FALSE)</f>
        <v>1</v>
      </c>
      <c r="K862" s="155">
        <f t="shared" si="156"/>
        <v>430.14</v>
      </c>
      <c r="L862" s="154">
        <f t="shared" si="157"/>
        <v>1.262</v>
      </c>
      <c r="M862" s="156">
        <f>'2023-24 Salary &amp; Benefits'!$E$6</f>
        <v>72728</v>
      </c>
      <c r="N862" s="156">
        <f>'2023-24 Salary &amp; Benefits'!$F$6</f>
        <v>75419</v>
      </c>
      <c r="O862" s="9">
        <f t="shared" si="158"/>
        <v>91782.74</v>
      </c>
      <c r="P862" s="9">
        <f t="shared" si="159"/>
        <v>3396.0399999999936</v>
      </c>
      <c r="Q862" s="9">
        <f>'2023-24 Salary &amp; Benefits'!G$6</f>
        <v>13464</v>
      </c>
      <c r="R862" s="157">
        <f>'2023-24 Salary &amp; Benefits'!H$6</f>
        <v>0.1797</v>
      </c>
      <c r="S862" s="157">
        <f>'2023-24 Salary &amp; Benefits'!I$6</f>
        <v>0.17330000000000001</v>
      </c>
      <c r="T862" s="9">
        <f t="shared" si="160"/>
        <v>34073.46</v>
      </c>
      <c r="U862" s="9">
        <f t="shared" si="161"/>
        <v>1586.31</v>
      </c>
      <c r="V862" s="9">
        <f t="shared" si="162"/>
        <v>274.91000000000003</v>
      </c>
      <c r="W862" s="9">
        <f t="shared" si="155"/>
        <v>1861.22</v>
      </c>
      <c r="X862" s="22">
        <f t="shared" si="154"/>
        <v>131113.46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</row>
    <row r="863" spans="1:159" s="21" customFormat="1">
      <c r="A863" s="83" t="s">
        <v>2360</v>
      </c>
      <c r="B863" s="95" t="s">
        <v>937</v>
      </c>
      <c r="C863" s="96">
        <v>4353</v>
      </c>
      <c r="D863" s="95" t="s">
        <v>961</v>
      </c>
      <c r="E863" s="116" t="str">
        <f>VLOOKUP($C863,'2022-23 School Level AAFTE'!$C:$X,8,FALSE)</f>
        <v>No</v>
      </c>
      <c r="F863" s="103">
        <f>VLOOKUP($C863,'2022-23 School Level AAFTE'!$C:$I,7,FALSE)</f>
        <v>414.44</v>
      </c>
      <c r="G863" s="106">
        <f>IFERROR(IF(E863= "yes",VLOOKUP(C863,Summary!$B:$I,5,0),0),0)</f>
        <v>0</v>
      </c>
      <c r="H863" s="104">
        <f t="shared" si="153"/>
        <v>0</v>
      </c>
      <c r="I863" s="168">
        <f>VLOOKUP($A863,'2023-24 Salary &amp; Benefits'!$A:$I,3,FALSE)</f>
        <v>1.18</v>
      </c>
      <c r="J863" s="168">
        <f>VLOOKUP($A863,'2023-24 Salary &amp; Benefits'!$A:$I,4,FALSE)</f>
        <v>1.18</v>
      </c>
      <c r="K863" s="155">
        <f t="shared" si="156"/>
        <v>0</v>
      </c>
      <c r="L863" s="154">
        <f t="shared" si="157"/>
        <v>0</v>
      </c>
      <c r="M863" s="156">
        <f>'2023-24 Salary &amp; Benefits'!$E$6</f>
        <v>72728</v>
      </c>
      <c r="N863" s="156">
        <f>'2023-24 Salary &amp; Benefits'!$F$6</f>
        <v>75419</v>
      </c>
      <c r="O863" s="9">
        <f t="shared" si="158"/>
        <v>0</v>
      </c>
      <c r="P863" s="9">
        <f t="shared" si="159"/>
        <v>0</v>
      </c>
      <c r="Q863" s="9">
        <f>'2023-24 Salary &amp; Benefits'!G$6</f>
        <v>13464</v>
      </c>
      <c r="R863" s="157">
        <f>'2023-24 Salary &amp; Benefits'!H$6</f>
        <v>0.1797</v>
      </c>
      <c r="S863" s="157">
        <f>'2023-24 Salary &amp; Benefits'!I$6</f>
        <v>0.17330000000000001</v>
      </c>
      <c r="T863" s="9">
        <f t="shared" si="160"/>
        <v>0</v>
      </c>
      <c r="U863" s="9">
        <f t="shared" si="161"/>
        <v>0</v>
      </c>
      <c r="V863" s="9">
        <f t="shared" si="162"/>
        <v>0</v>
      </c>
      <c r="W863" s="9">
        <f t="shared" si="155"/>
        <v>0</v>
      </c>
      <c r="X863" s="22">
        <f t="shared" si="154"/>
        <v>0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</row>
    <row r="864" spans="1:159" s="21" customFormat="1">
      <c r="A864" s="83" t="s">
        <v>2360</v>
      </c>
      <c r="B864" s="95" t="s">
        <v>937</v>
      </c>
      <c r="C864" s="96">
        <v>4440</v>
      </c>
      <c r="D864" s="95" t="s">
        <v>965</v>
      </c>
      <c r="E864" s="116" t="str">
        <f>VLOOKUP($C864,'2022-23 School Level AAFTE'!$C:$X,8,FALSE)</f>
        <v>No</v>
      </c>
      <c r="F864" s="103">
        <f>VLOOKUP($C864,'2022-23 School Level AAFTE'!$C:$I,7,FALSE)</f>
        <v>610.76</v>
      </c>
      <c r="G864" s="106">
        <f>IFERROR(IF(E864= "yes",VLOOKUP(C864,Summary!$B:$I,5,0),0),0)</f>
        <v>0</v>
      </c>
      <c r="H864" s="104">
        <f t="shared" si="153"/>
        <v>0</v>
      </c>
      <c r="I864" s="168">
        <f>VLOOKUP($A864,'2023-24 Salary &amp; Benefits'!$A:$I,3,FALSE)</f>
        <v>1.18</v>
      </c>
      <c r="J864" s="168">
        <f>VLOOKUP($A864,'2023-24 Salary &amp; Benefits'!$A:$I,4,FALSE)</f>
        <v>1.18</v>
      </c>
      <c r="K864" s="155">
        <f t="shared" si="156"/>
        <v>0</v>
      </c>
      <c r="L864" s="154">
        <f t="shared" si="157"/>
        <v>0</v>
      </c>
      <c r="M864" s="156">
        <f>'2023-24 Salary &amp; Benefits'!$E$6</f>
        <v>72728</v>
      </c>
      <c r="N864" s="156">
        <f>'2023-24 Salary &amp; Benefits'!$F$6</f>
        <v>75419</v>
      </c>
      <c r="O864" s="9">
        <f t="shared" si="158"/>
        <v>0</v>
      </c>
      <c r="P864" s="9">
        <f t="shared" si="159"/>
        <v>0</v>
      </c>
      <c r="Q864" s="9">
        <f>'2023-24 Salary &amp; Benefits'!G$6</f>
        <v>13464</v>
      </c>
      <c r="R864" s="157">
        <f>'2023-24 Salary &amp; Benefits'!H$6</f>
        <v>0.1797</v>
      </c>
      <c r="S864" s="157">
        <f>'2023-24 Salary &amp; Benefits'!I$6</f>
        <v>0.17330000000000001</v>
      </c>
      <c r="T864" s="9">
        <f t="shared" si="160"/>
        <v>0</v>
      </c>
      <c r="U864" s="9">
        <f t="shared" si="161"/>
        <v>0</v>
      </c>
      <c r="V864" s="9">
        <f t="shared" si="162"/>
        <v>0</v>
      </c>
      <c r="W864" s="9">
        <f t="shared" si="155"/>
        <v>0</v>
      </c>
      <c r="X864" s="22">
        <f t="shared" si="154"/>
        <v>0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</row>
    <row r="865" spans="1:159" s="21" customFormat="1">
      <c r="A865" s="83" t="s">
        <v>2360</v>
      </c>
      <c r="B865" s="95" t="s">
        <v>937</v>
      </c>
      <c r="C865" s="96">
        <v>3676</v>
      </c>
      <c r="D865" s="95" t="s">
        <v>948</v>
      </c>
      <c r="E865" s="116" t="str">
        <f>VLOOKUP($C865,'2022-23 School Level AAFTE'!$C:$X,8,FALSE)</f>
        <v>No</v>
      </c>
      <c r="F865" s="103">
        <f>VLOOKUP($C865,'2022-23 School Level AAFTE'!$C:$I,7,FALSE)</f>
        <v>230.73</v>
      </c>
      <c r="G865" s="106">
        <f>IFERROR(IF(E865= "yes",VLOOKUP(C865,Summary!$B:$I,5,0),0),0)</f>
        <v>0</v>
      </c>
      <c r="H865" s="104">
        <f t="shared" si="153"/>
        <v>0</v>
      </c>
      <c r="I865" s="168">
        <f>VLOOKUP($A865,'2023-24 Salary &amp; Benefits'!$A:$I,3,FALSE)</f>
        <v>1.18</v>
      </c>
      <c r="J865" s="168">
        <f>VLOOKUP($A865,'2023-24 Salary &amp; Benefits'!$A:$I,4,FALSE)</f>
        <v>1.18</v>
      </c>
      <c r="K865" s="155">
        <f t="shared" si="156"/>
        <v>0</v>
      </c>
      <c r="L865" s="154">
        <f t="shared" si="157"/>
        <v>0</v>
      </c>
      <c r="M865" s="156">
        <f>'2023-24 Salary &amp; Benefits'!$E$6</f>
        <v>72728</v>
      </c>
      <c r="N865" s="156">
        <f>'2023-24 Salary &amp; Benefits'!$F$6</f>
        <v>75419</v>
      </c>
      <c r="O865" s="9">
        <f t="shared" si="158"/>
        <v>0</v>
      </c>
      <c r="P865" s="9">
        <f t="shared" si="159"/>
        <v>0</v>
      </c>
      <c r="Q865" s="9">
        <f>'2023-24 Salary &amp; Benefits'!G$6</f>
        <v>13464</v>
      </c>
      <c r="R865" s="157">
        <f>'2023-24 Salary &amp; Benefits'!H$6</f>
        <v>0.1797</v>
      </c>
      <c r="S865" s="157">
        <f>'2023-24 Salary &amp; Benefits'!I$6</f>
        <v>0.17330000000000001</v>
      </c>
      <c r="T865" s="9">
        <f t="shared" si="160"/>
        <v>0</v>
      </c>
      <c r="U865" s="9">
        <f t="shared" si="161"/>
        <v>0</v>
      </c>
      <c r="V865" s="9">
        <f t="shared" si="162"/>
        <v>0</v>
      </c>
      <c r="W865" s="9">
        <f t="shared" si="155"/>
        <v>0</v>
      </c>
      <c r="X865" s="22">
        <f t="shared" si="154"/>
        <v>0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</row>
    <row r="866" spans="1:159" s="21" customFormat="1">
      <c r="A866" s="83" t="s">
        <v>2360</v>
      </c>
      <c r="B866" s="95" t="s">
        <v>937</v>
      </c>
      <c r="C866" s="96">
        <v>3388</v>
      </c>
      <c r="D866" s="95" t="s">
        <v>942</v>
      </c>
      <c r="E866" s="116" t="str">
        <f>VLOOKUP($C866,'2022-23 School Level AAFTE'!$C:$X,8,FALSE)</f>
        <v>Yes</v>
      </c>
      <c r="F866" s="103">
        <f>VLOOKUP($C866,'2022-23 School Level AAFTE'!$C:$I,7,FALSE)</f>
        <v>599.42999999999995</v>
      </c>
      <c r="G866" s="106">
        <f>IFERROR(IF(E866= "yes",VLOOKUP(C866,Summary!$B:$I,5,0),0),0)</f>
        <v>0</v>
      </c>
      <c r="H866" s="104">
        <f t="shared" si="153"/>
        <v>599.42999999999995</v>
      </c>
      <c r="I866" s="168">
        <f>VLOOKUP($A866,'2023-24 Salary &amp; Benefits'!$A:$I,3,FALSE)</f>
        <v>1.18</v>
      </c>
      <c r="J866" s="168">
        <f>VLOOKUP($A866,'2023-24 Salary &amp; Benefits'!$A:$I,4,FALSE)</f>
        <v>1.18</v>
      </c>
      <c r="K866" s="155">
        <f t="shared" si="156"/>
        <v>599.42999999999995</v>
      </c>
      <c r="L866" s="154">
        <f t="shared" si="157"/>
        <v>1.758</v>
      </c>
      <c r="M866" s="156">
        <f>'2023-24 Salary &amp; Benefits'!$E$6</f>
        <v>72728</v>
      </c>
      <c r="N866" s="156">
        <f>'2023-24 Salary &amp; Benefits'!$F$6</f>
        <v>75419</v>
      </c>
      <c r="O866" s="9">
        <f t="shared" si="158"/>
        <v>150869.87</v>
      </c>
      <c r="P866" s="9">
        <f t="shared" si="159"/>
        <v>5582.320000000007</v>
      </c>
      <c r="Q866" s="9">
        <f>'2023-24 Salary &amp; Benefits'!G$6</f>
        <v>13464</v>
      </c>
      <c r="R866" s="157">
        <f>'2023-24 Salary &amp; Benefits'!H$6</f>
        <v>0.1797</v>
      </c>
      <c r="S866" s="157">
        <f>'2023-24 Salary &amp; Benefits'!I$6</f>
        <v>0.17330000000000001</v>
      </c>
      <c r="T866" s="9">
        <f t="shared" si="160"/>
        <v>51748.44</v>
      </c>
      <c r="U866" s="9">
        <f t="shared" si="161"/>
        <v>2607.54</v>
      </c>
      <c r="V866" s="9">
        <f t="shared" si="162"/>
        <v>451.89</v>
      </c>
      <c r="W866" s="9">
        <f t="shared" si="155"/>
        <v>3059.43</v>
      </c>
      <c r="X866" s="22">
        <f t="shared" si="154"/>
        <v>211260.06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</row>
    <row r="867" spans="1:159" s="21" customFormat="1">
      <c r="A867" s="83" t="s">
        <v>2360</v>
      </c>
      <c r="B867" s="95" t="s">
        <v>937</v>
      </c>
      <c r="C867" s="96">
        <v>4126</v>
      </c>
      <c r="D867" s="95" t="s">
        <v>954</v>
      </c>
      <c r="E867" s="116" t="str">
        <f>VLOOKUP($C867,'2022-23 School Level AAFTE'!$C:$X,8,FALSE)</f>
        <v>No</v>
      </c>
      <c r="F867" s="103">
        <f>VLOOKUP($C867,'2022-23 School Level AAFTE'!$C:$I,7,FALSE)</f>
        <v>487.84</v>
      </c>
      <c r="G867" s="106">
        <f>IFERROR(IF(E867= "yes",VLOOKUP(C867,Summary!$B:$I,5,0),0),0)</f>
        <v>0</v>
      </c>
      <c r="H867" s="104">
        <f t="shared" si="153"/>
        <v>0</v>
      </c>
      <c r="I867" s="168">
        <f>VLOOKUP($A867,'2023-24 Salary &amp; Benefits'!$A:$I,3,FALSE)</f>
        <v>1.18</v>
      </c>
      <c r="J867" s="168">
        <f>VLOOKUP($A867,'2023-24 Salary &amp; Benefits'!$A:$I,4,FALSE)</f>
        <v>1.18</v>
      </c>
      <c r="K867" s="155">
        <f t="shared" si="156"/>
        <v>0</v>
      </c>
      <c r="L867" s="154">
        <f t="shared" si="157"/>
        <v>0</v>
      </c>
      <c r="M867" s="156">
        <f>'2023-24 Salary &amp; Benefits'!$E$6</f>
        <v>72728</v>
      </c>
      <c r="N867" s="156">
        <f>'2023-24 Salary &amp; Benefits'!$F$6</f>
        <v>75419</v>
      </c>
      <c r="O867" s="9">
        <f t="shared" si="158"/>
        <v>0</v>
      </c>
      <c r="P867" s="9">
        <f t="shared" si="159"/>
        <v>0</v>
      </c>
      <c r="Q867" s="9">
        <f>'2023-24 Salary &amp; Benefits'!G$6</f>
        <v>13464</v>
      </c>
      <c r="R867" s="157">
        <f>'2023-24 Salary &amp; Benefits'!H$6</f>
        <v>0.1797</v>
      </c>
      <c r="S867" s="157">
        <f>'2023-24 Salary &amp; Benefits'!I$6</f>
        <v>0.17330000000000001</v>
      </c>
      <c r="T867" s="9">
        <f t="shared" si="160"/>
        <v>0</v>
      </c>
      <c r="U867" s="9">
        <f t="shared" si="161"/>
        <v>0</v>
      </c>
      <c r="V867" s="9">
        <f t="shared" si="162"/>
        <v>0</v>
      </c>
      <c r="W867" s="9">
        <f t="shared" si="155"/>
        <v>0</v>
      </c>
      <c r="X867" s="22">
        <f t="shared" si="154"/>
        <v>0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</row>
    <row r="868" spans="1:159" s="21" customFormat="1">
      <c r="A868" s="83" t="s">
        <v>2360</v>
      </c>
      <c r="B868" s="95" t="s">
        <v>937</v>
      </c>
      <c r="C868" s="96">
        <v>2851</v>
      </c>
      <c r="D868" s="95" t="s">
        <v>940</v>
      </c>
      <c r="E868" s="116" t="str">
        <f>VLOOKUP($C868,'2022-23 School Level AAFTE'!$C:$X,8,FALSE)</f>
        <v>Yes</v>
      </c>
      <c r="F868" s="103">
        <f>VLOOKUP($C868,'2022-23 School Level AAFTE'!$C:$I,7,FALSE)</f>
        <v>479.05</v>
      </c>
      <c r="G868" s="106">
        <f>IFERROR(IF(E868= "yes",VLOOKUP(C868,Summary!$B:$I,5,0),0),0)</f>
        <v>0</v>
      </c>
      <c r="H868" s="104">
        <f t="shared" si="153"/>
        <v>479.05</v>
      </c>
      <c r="I868" s="168">
        <f>VLOOKUP($A868,'2023-24 Salary &amp; Benefits'!$A:$I,3,FALSE)</f>
        <v>1.18</v>
      </c>
      <c r="J868" s="168">
        <f>VLOOKUP($A868,'2023-24 Salary &amp; Benefits'!$A:$I,4,FALSE)</f>
        <v>1.18</v>
      </c>
      <c r="K868" s="155">
        <f t="shared" si="156"/>
        <v>479.05</v>
      </c>
      <c r="L868" s="154">
        <f t="shared" si="157"/>
        <v>1.405</v>
      </c>
      <c r="M868" s="156">
        <f>'2023-24 Salary &amp; Benefits'!$E$6</f>
        <v>72728</v>
      </c>
      <c r="N868" s="156">
        <f>'2023-24 Salary &amp; Benefits'!$F$6</f>
        <v>75419</v>
      </c>
      <c r="O868" s="9">
        <f t="shared" si="158"/>
        <v>120575.75</v>
      </c>
      <c r="P868" s="9">
        <f t="shared" si="159"/>
        <v>4461.4100000000035</v>
      </c>
      <c r="Q868" s="9">
        <f>'2023-24 Salary &amp; Benefits'!G$6</f>
        <v>13464</v>
      </c>
      <c r="R868" s="157">
        <f>'2023-24 Salary &amp; Benefits'!H$6</f>
        <v>0.1797</v>
      </c>
      <c r="S868" s="157">
        <f>'2023-24 Salary &amp; Benefits'!I$6</f>
        <v>0.17330000000000001</v>
      </c>
      <c r="T868" s="9">
        <f t="shared" si="160"/>
        <v>41357.54</v>
      </c>
      <c r="U868" s="9">
        <f t="shared" si="161"/>
        <v>2083.9499999999998</v>
      </c>
      <c r="V868" s="9">
        <f t="shared" si="162"/>
        <v>361.15</v>
      </c>
      <c r="W868" s="9">
        <f t="shared" si="155"/>
        <v>2445.1</v>
      </c>
      <c r="X868" s="22">
        <f t="shared" si="154"/>
        <v>168839.80000000002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</row>
    <row r="869" spans="1:159" s="21" customFormat="1">
      <c r="A869" s="83" t="s">
        <v>2360</v>
      </c>
      <c r="B869" s="95" t="s">
        <v>937</v>
      </c>
      <c r="C869" s="96">
        <v>4545</v>
      </c>
      <c r="D869" s="95" t="s">
        <v>972</v>
      </c>
      <c r="E869" s="116" t="str">
        <f>VLOOKUP($C869,'2022-23 School Level AAFTE'!$C:$X,8,FALSE)</f>
        <v>No</v>
      </c>
      <c r="F869" s="103">
        <f>VLOOKUP($C869,'2022-23 School Level AAFTE'!$C:$I,7,FALSE)</f>
        <v>396.36</v>
      </c>
      <c r="G869" s="106">
        <f>IFERROR(IF(E869= "yes",VLOOKUP(C869,Summary!$B:$I,5,0),0),0)</f>
        <v>0</v>
      </c>
      <c r="H869" s="104">
        <f t="shared" si="153"/>
        <v>0</v>
      </c>
      <c r="I869" s="168">
        <f>VLOOKUP($A869,'2023-24 Salary &amp; Benefits'!$A:$I,3,FALSE)</f>
        <v>1.18</v>
      </c>
      <c r="J869" s="168">
        <f>VLOOKUP($A869,'2023-24 Salary &amp; Benefits'!$A:$I,4,FALSE)</f>
        <v>1.18</v>
      </c>
      <c r="K869" s="155">
        <f t="shared" si="156"/>
        <v>0</v>
      </c>
      <c r="L869" s="154">
        <f t="shared" si="157"/>
        <v>0</v>
      </c>
      <c r="M869" s="156">
        <f>'2023-24 Salary &amp; Benefits'!$E$6</f>
        <v>72728</v>
      </c>
      <c r="N869" s="156">
        <f>'2023-24 Salary &amp; Benefits'!$F$6</f>
        <v>75419</v>
      </c>
      <c r="O869" s="9">
        <f t="shared" si="158"/>
        <v>0</v>
      </c>
      <c r="P869" s="9">
        <f t="shared" si="159"/>
        <v>0</v>
      </c>
      <c r="Q869" s="9">
        <f>'2023-24 Salary &amp; Benefits'!G$6</f>
        <v>13464</v>
      </c>
      <c r="R869" s="157">
        <f>'2023-24 Salary &amp; Benefits'!H$6</f>
        <v>0.1797</v>
      </c>
      <c r="S869" s="157">
        <f>'2023-24 Salary &amp; Benefits'!I$6</f>
        <v>0.17330000000000001</v>
      </c>
      <c r="T869" s="9">
        <f t="shared" si="160"/>
        <v>0</v>
      </c>
      <c r="U869" s="9">
        <f t="shared" si="161"/>
        <v>0</v>
      </c>
      <c r="V869" s="9">
        <f t="shared" si="162"/>
        <v>0</v>
      </c>
      <c r="W869" s="9">
        <f t="shared" si="155"/>
        <v>0</v>
      </c>
      <c r="X869" s="22">
        <f t="shared" si="154"/>
        <v>0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</row>
    <row r="870" spans="1:159" s="21" customFormat="1">
      <c r="A870" s="83" t="s">
        <v>2360</v>
      </c>
      <c r="B870" s="95" t="s">
        <v>937</v>
      </c>
      <c r="C870" s="96">
        <v>3678</v>
      </c>
      <c r="D870" s="95" t="s">
        <v>950</v>
      </c>
      <c r="E870" s="116" t="str">
        <f>VLOOKUP($C870,'2022-23 School Level AAFTE'!$C:$X,8,FALSE)</f>
        <v>No</v>
      </c>
      <c r="F870" s="103">
        <f>VLOOKUP($C870,'2022-23 School Level AAFTE'!$C:$I,7,FALSE)</f>
        <v>371.33</v>
      </c>
      <c r="G870" s="106">
        <f>IFERROR(IF(E870= "yes",VLOOKUP(C870,Summary!$B:$I,5,0),0),0)</f>
        <v>0</v>
      </c>
      <c r="H870" s="104">
        <f t="shared" si="153"/>
        <v>0</v>
      </c>
      <c r="I870" s="168">
        <f>VLOOKUP($A870,'2023-24 Salary &amp; Benefits'!$A:$I,3,FALSE)</f>
        <v>1.18</v>
      </c>
      <c r="J870" s="168">
        <f>VLOOKUP($A870,'2023-24 Salary &amp; Benefits'!$A:$I,4,FALSE)</f>
        <v>1.18</v>
      </c>
      <c r="K870" s="155">
        <f t="shared" si="156"/>
        <v>0</v>
      </c>
      <c r="L870" s="154">
        <f t="shared" si="157"/>
        <v>0</v>
      </c>
      <c r="M870" s="156">
        <f>'2023-24 Salary &amp; Benefits'!$E$6</f>
        <v>72728</v>
      </c>
      <c r="N870" s="156">
        <f>'2023-24 Salary &amp; Benefits'!$F$6</f>
        <v>75419</v>
      </c>
      <c r="O870" s="9">
        <f t="shared" si="158"/>
        <v>0</v>
      </c>
      <c r="P870" s="9">
        <f t="shared" si="159"/>
        <v>0</v>
      </c>
      <c r="Q870" s="9">
        <f>'2023-24 Salary &amp; Benefits'!G$6</f>
        <v>13464</v>
      </c>
      <c r="R870" s="157">
        <f>'2023-24 Salary &amp; Benefits'!H$6</f>
        <v>0.1797</v>
      </c>
      <c r="S870" s="157">
        <f>'2023-24 Salary &amp; Benefits'!I$6</f>
        <v>0.17330000000000001</v>
      </c>
      <c r="T870" s="9">
        <f t="shared" si="160"/>
        <v>0</v>
      </c>
      <c r="U870" s="9">
        <f t="shared" si="161"/>
        <v>0</v>
      </c>
      <c r="V870" s="9">
        <f t="shared" si="162"/>
        <v>0</v>
      </c>
      <c r="W870" s="9">
        <f t="shared" si="155"/>
        <v>0</v>
      </c>
      <c r="X870" s="22">
        <f t="shared" si="154"/>
        <v>0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</row>
    <row r="871" spans="1:159" s="21" customFormat="1">
      <c r="A871" s="83" t="s">
        <v>2360</v>
      </c>
      <c r="B871" s="95" t="s">
        <v>937</v>
      </c>
      <c r="C871" s="96">
        <v>4413</v>
      </c>
      <c r="D871" s="95" t="s">
        <v>963</v>
      </c>
      <c r="E871" s="116" t="str">
        <f>VLOOKUP($C871,'2022-23 School Level AAFTE'!$C:$X,8,FALSE)</f>
        <v>Yes</v>
      </c>
      <c r="F871" s="103">
        <f>VLOOKUP($C871,'2022-23 School Level AAFTE'!$C:$I,7,FALSE)</f>
        <v>485.31</v>
      </c>
      <c r="G871" s="106">
        <f>IFERROR(IF(E871= "yes",VLOOKUP(C871,Summary!$B:$I,5,0),0),0)</f>
        <v>0</v>
      </c>
      <c r="H871" s="104">
        <f t="shared" si="153"/>
        <v>485.31</v>
      </c>
      <c r="I871" s="168">
        <f>VLOOKUP($A871,'2023-24 Salary &amp; Benefits'!$A:$I,3,FALSE)</f>
        <v>1.18</v>
      </c>
      <c r="J871" s="168">
        <f>VLOOKUP($A871,'2023-24 Salary &amp; Benefits'!$A:$I,4,FALSE)</f>
        <v>1.18</v>
      </c>
      <c r="K871" s="155">
        <f t="shared" si="156"/>
        <v>485.31</v>
      </c>
      <c r="L871" s="154">
        <f t="shared" si="157"/>
        <v>1.4239999999999999</v>
      </c>
      <c r="M871" s="156">
        <f>'2023-24 Salary &amp; Benefits'!$E$6</f>
        <v>72728</v>
      </c>
      <c r="N871" s="156">
        <f>'2023-24 Salary &amp; Benefits'!$F$6</f>
        <v>75419</v>
      </c>
      <c r="O871" s="9">
        <f t="shared" si="158"/>
        <v>122206.31</v>
      </c>
      <c r="P871" s="9">
        <f t="shared" si="159"/>
        <v>4521.7400000000052</v>
      </c>
      <c r="Q871" s="9">
        <f>'2023-24 Salary &amp; Benefits'!G$6</f>
        <v>13464</v>
      </c>
      <c r="R871" s="157">
        <f>'2023-24 Salary &amp; Benefits'!H$6</f>
        <v>0.1797</v>
      </c>
      <c r="S871" s="157">
        <f>'2023-24 Salary &amp; Benefits'!I$6</f>
        <v>0.17330000000000001</v>
      </c>
      <c r="T871" s="9">
        <f t="shared" si="160"/>
        <v>41916.83</v>
      </c>
      <c r="U871" s="9">
        <f t="shared" si="161"/>
        <v>2112.13</v>
      </c>
      <c r="V871" s="9">
        <f t="shared" si="162"/>
        <v>366.03</v>
      </c>
      <c r="W871" s="9">
        <f t="shared" si="155"/>
        <v>2478.16</v>
      </c>
      <c r="X871" s="22">
        <f t="shared" si="154"/>
        <v>171123.04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</row>
    <row r="872" spans="1:159" s="21" customFormat="1">
      <c r="A872" s="83" t="s">
        <v>2360</v>
      </c>
      <c r="B872" s="95" t="s">
        <v>937</v>
      </c>
      <c r="C872" s="96">
        <v>4489</v>
      </c>
      <c r="D872" s="95" t="s">
        <v>969</v>
      </c>
      <c r="E872" s="116" t="str">
        <f>VLOOKUP($C872,'2022-23 School Level AAFTE'!$C:$X,8,FALSE)</f>
        <v>Yes</v>
      </c>
      <c r="F872" s="103">
        <f>VLOOKUP($C872,'2022-23 School Level AAFTE'!$C:$I,7,FALSE)</f>
        <v>444.46</v>
      </c>
      <c r="G872" s="106">
        <f>IFERROR(IF(E872= "yes",VLOOKUP(C872,Summary!$B:$I,5,0),0),0)</f>
        <v>0</v>
      </c>
      <c r="H872" s="104">
        <f t="shared" si="153"/>
        <v>444.46</v>
      </c>
      <c r="I872" s="168">
        <f>VLOOKUP($A872,'2023-24 Salary &amp; Benefits'!$A:$I,3,FALSE)</f>
        <v>1.18</v>
      </c>
      <c r="J872" s="168">
        <f>VLOOKUP($A872,'2023-24 Salary &amp; Benefits'!$A:$I,4,FALSE)</f>
        <v>1.18</v>
      </c>
      <c r="K872" s="155">
        <f t="shared" si="156"/>
        <v>444.46</v>
      </c>
      <c r="L872" s="154">
        <f t="shared" si="157"/>
        <v>1.304</v>
      </c>
      <c r="M872" s="156">
        <f>'2023-24 Salary &amp; Benefits'!$E$6</f>
        <v>72728</v>
      </c>
      <c r="N872" s="156">
        <f>'2023-24 Salary &amp; Benefits'!$F$6</f>
        <v>75419</v>
      </c>
      <c r="O872" s="9">
        <f t="shared" si="158"/>
        <v>111908.03</v>
      </c>
      <c r="P872" s="9">
        <f t="shared" si="159"/>
        <v>4140.6900000000023</v>
      </c>
      <c r="Q872" s="9">
        <f>'2023-24 Salary &amp; Benefits'!G$6</f>
        <v>13464</v>
      </c>
      <c r="R872" s="157">
        <f>'2023-24 Salary &amp; Benefits'!H$6</f>
        <v>0.1797</v>
      </c>
      <c r="S872" s="157">
        <f>'2023-24 Salary &amp; Benefits'!I$6</f>
        <v>0.17330000000000001</v>
      </c>
      <c r="T872" s="9">
        <f t="shared" si="160"/>
        <v>38384.51</v>
      </c>
      <c r="U872" s="9">
        <f t="shared" si="161"/>
        <v>1934.15</v>
      </c>
      <c r="V872" s="9">
        <f t="shared" si="162"/>
        <v>335.19</v>
      </c>
      <c r="W872" s="9">
        <f t="shared" si="155"/>
        <v>2269.34</v>
      </c>
      <c r="X872" s="22">
        <f t="shared" si="154"/>
        <v>156702.57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</row>
    <row r="873" spans="1:159" s="21" customFormat="1">
      <c r="A873" s="83" t="s">
        <v>2360</v>
      </c>
      <c r="B873" s="95" t="s">
        <v>937</v>
      </c>
      <c r="C873" s="96">
        <v>3708</v>
      </c>
      <c r="D873" s="95" t="s">
        <v>952</v>
      </c>
      <c r="E873" s="116" t="str">
        <f>VLOOKUP($C873,'2022-23 School Level AAFTE'!$C:$X,8,FALSE)</f>
        <v>No</v>
      </c>
      <c r="F873" s="103">
        <f>VLOOKUP($C873,'2022-23 School Level AAFTE'!$C:$I,7,FALSE)</f>
        <v>388.33</v>
      </c>
      <c r="G873" s="106">
        <f>IFERROR(IF(E873= "yes",VLOOKUP(C873,Summary!$B:$I,5,0),0),0)</f>
        <v>0</v>
      </c>
      <c r="H873" s="104">
        <f t="shared" ref="H873:H933" si="163">IF(E873= "yes", F873,0)</f>
        <v>0</v>
      </c>
      <c r="I873" s="168">
        <f>VLOOKUP($A873,'2023-24 Salary &amp; Benefits'!$A:$I,3,FALSE)</f>
        <v>1.18</v>
      </c>
      <c r="J873" s="168">
        <f>VLOOKUP($A873,'2023-24 Salary &amp; Benefits'!$A:$I,4,FALSE)</f>
        <v>1.18</v>
      </c>
      <c r="K873" s="155">
        <f t="shared" si="156"/>
        <v>0</v>
      </c>
      <c r="L873" s="154">
        <f t="shared" si="157"/>
        <v>0</v>
      </c>
      <c r="M873" s="156">
        <f>'2023-24 Salary &amp; Benefits'!$E$6</f>
        <v>72728</v>
      </c>
      <c r="N873" s="156">
        <f>'2023-24 Salary &amp; Benefits'!$F$6</f>
        <v>75419</v>
      </c>
      <c r="O873" s="9">
        <f t="shared" si="158"/>
        <v>0</v>
      </c>
      <c r="P873" s="9">
        <f t="shared" si="159"/>
        <v>0</v>
      </c>
      <c r="Q873" s="9">
        <f>'2023-24 Salary &amp; Benefits'!G$6</f>
        <v>13464</v>
      </c>
      <c r="R873" s="157">
        <f>'2023-24 Salary &amp; Benefits'!H$6</f>
        <v>0.1797</v>
      </c>
      <c r="S873" s="157">
        <f>'2023-24 Salary &amp; Benefits'!I$6</f>
        <v>0.17330000000000001</v>
      </c>
      <c r="T873" s="9">
        <f t="shared" si="160"/>
        <v>0</v>
      </c>
      <c r="U873" s="9">
        <f t="shared" si="161"/>
        <v>0</v>
      </c>
      <c r="V873" s="9">
        <f t="shared" si="162"/>
        <v>0</v>
      </c>
      <c r="W873" s="9">
        <f t="shared" si="155"/>
        <v>0</v>
      </c>
      <c r="X873" s="22">
        <f t="shared" ref="X873:X933" si="164">SUM(T873,O873:P873,W873)</f>
        <v>0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</row>
    <row r="874" spans="1:159" s="21" customFormat="1">
      <c r="A874" s="83" t="s">
        <v>2360</v>
      </c>
      <c r="B874" s="95" t="s">
        <v>937</v>
      </c>
      <c r="C874" s="96">
        <v>4345</v>
      </c>
      <c r="D874" s="95" t="s">
        <v>960</v>
      </c>
      <c r="E874" s="116" t="str">
        <f>VLOOKUP($C874,'2022-23 School Level AAFTE'!$C:$X,8,FALSE)</f>
        <v>Yes</v>
      </c>
      <c r="F874" s="103">
        <f>VLOOKUP($C874,'2022-23 School Level AAFTE'!$C:$I,7,FALSE)</f>
        <v>388.19</v>
      </c>
      <c r="G874" s="106">
        <f>IFERROR(IF(E874= "yes",VLOOKUP(C874,Summary!$B:$I,5,0),0),0)</f>
        <v>0</v>
      </c>
      <c r="H874" s="105">
        <f t="shared" si="163"/>
        <v>388.19</v>
      </c>
      <c r="I874" s="168">
        <f>VLOOKUP($A874,'2023-24 Salary &amp; Benefits'!$A:$I,3,FALSE)</f>
        <v>1.18</v>
      </c>
      <c r="J874" s="168">
        <f>VLOOKUP($A874,'2023-24 Salary &amp; Benefits'!$A:$I,4,FALSE)</f>
        <v>1.18</v>
      </c>
      <c r="K874" s="155">
        <f t="shared" si="156"/>
        <v>388.19</v>
      </c>
      <c r="L874" s="154">
        <f t="shared" si="157"/>
        <v>1.139</v>
      </c>
      <c r="M874" s="156">
        <f>'2023-24 Salary &amp; Benefits'!$E$6</f>
        <v>72728</v>
      </c>
      <c r="N874" s="156">
        <f>'2023-24 Salary &amp; Benefits'!$F$6</f>
        <v>75419</v>
      </c>
      <c r="O874" s="9">
        <f t="shared" si="158"/>
        <v>97747.89</v>
      </c>
      <c r="P874" s="9">
        <f t="shared" si="159"/>
        <v>3616.75</v>
      </c>
      <c r="Q874" s="9">
        <f>'2023-24 Salary &amp; Benefits'!G$6</f>
        <v>13464</v>
      </c>
      <c r="R874" s="157">
        <f>'2023-24 Salary &amp; Benefits'!H$6</f>
        <v>0.1797</v>
      </c>
      <c r="S874" s="157">
        <f>'2023-24 Salary &amp; Benefits'!I$6</f>
        <v>0.17330000000000001</v>
      </c>
      <c r="T874" s="9">
        <f t="shared" si="160"/>
        <v>33527.57</v>
      </c>
      <c r="U874" s="9">
        <f t="shared" si="161"/>
        <v>1689.41</v>
      </c>
      <c r="V874" s="9">
        <f t="shared" si="162"/>
        <v>292.77</v>
      </c>
      <c r="W874" s="9">
        <f t="shared" si="155"/>
        <v>1982.18</v>
      </c>
      <c r="X874" s="22">
        <f t="shared" si="164"/>
        <v>136874.38999999998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</row>
    <row r="875" spans="1:159" s="21" customFormat="1">
      <c r="A875" s="83" t="s">
        <v>2360</v>
      </c>
      <c r="B875" s="95" t="s">
        <v>937</v>
      </c>
      <c r="C875" s="96">
        <v>5275</v>
      </c>
      <c r="D875" s="95" t="s">
        <v>975</v>
      </c>
      <c r="E875" s="116" t="str">
        <f>VLOOKUP($C875,'2022-23 School Level AAFTE'!$C:$X,8,FALSE)</f>
        <v>Yes</v>
      </c>
      <c r="F875" s="103">
        <f>VLOOKUP($C875,'2022-23 School Level AAFTE'!$C:$I,7,FALSE)</f>
        <v>309.87</v>
      </c>
      <c r="G875" s="106">
        <f>IFERROR(IF(E875= "yes",VLOOKUP(C875,Summary!$B:$I,5,0),0),0)</f>
        <v>0</v>
      </c>
      <c r="H875" s="105">
        <f t="shared" si="163"/>
        <v>309.87</v>
      </c>
      <c r="I875" s="168">
        <f>VLOOKUP($A875,'2023-24 Salary &amp; Benefits'!$A:$I,3,FALSE)</f>
        <v>1.18</v>
      </c>
      <c r="J875" s="168">
        <f>VLOOKUP($A875,'2023-24 Salary &amp; Benefits'!$A:$I,4,FALSE)</f>
        <v>1.18</v>
      </c>
      <c r="K875" s="155">
        <f t="shared" si="156"/>
        <v>309.87</v>
      </c>
      <c r="L875" s="154">
        <f t="shared" si="157"/>
        <v>0.90900000000000003</v>
      </c>
      <c r="M875" s="156">
        <f>'2023-24 Salary &amp; Benefits'!$E$6</f>
        <v>72728</v>
      </c>
      <c r="N875" s="156">
        <f>'2023-24 Salary &amp; Benefits'!$F$6</f>
        <v>75419</v>
      </c>
      <c r="O875" s="9">
        <f t="shared" si="158"/>
        <v>78009.509999999995</v>
      </c>
      <c r="P875" s="9">
        <f t="shared" si="159"/>
        <v>2886.4199999999983</v>
      </c>
      <c r="Q875" s="9">
        <f>'2023-24 Salary &amp; Benefits'!G$6</f>
        <v>13464</v>
      </c>
      <c r="R875" s="157">
        <f>'2023-24 Salary &amp; Benefits'!H$6</f>
        <v>0.1797</v>
      </c>
      <c r="S875" s="157">
        <f>'2023-24 Salary &amp; Benefits'!I$6</f>
        <v>0.17330000000000001</v>
      </c>
      <c r="T875" s="9">
        <f t="shared" si="160"/>
        <v>26757.3</v>
      </c>
      <c r="U875" s="9">
        <f t="shared" si="161"/>
        <v>1348.27</v>
      </c>
      <c r="V875" s="9">
        <f t="shared" si="162"/>
        <v>233.66</v>
      </c>
      <c r="W875" s="9">
        <f t="shared" si="155"/>
        <v>1581.93</v>
      </c>
      <c r="X875" s="22">
        <f t="shared" si="164"/>
        <v>109235.15999999999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</row>
    <row r="876" spans="1:159" s="21" customFormat="1">
      <c r="A876" s="83" t="s">
        <v>2360</v>
      </c>
      <c r="B876" s="95" t="s">
        <v>937</v>
      </c>
      <c r="C876" s="96">
        <v>4301</v>
      </c>
      <c r="D876" s="95" t="s">
        <v>959</v>
      </c>
      <c r="E876" s="116" t="str">
        <f>VLOOKUP($C876,'2022-23 School Level AAFTE'!$C:$X,8,FALSE)</f>
        <v>No</v>
      </c>
      <c r="F876" s="103">
        <f>VLOOKUP($C876,'2022-23 School Level AAFTE'!$C:$I,7,FALSE)</f>
        <v>436.63</v>
      </c>
      <c r="G876" s="106">
        <f>IFERROR(IF(E876= "yes",VLOOKUP(C876,Summary!$B:$I,5,0),0),0)</f>
        <v>0</v>
      </c>
      <c r="H876" s="105">
        <f t="shared" si="163"/>
        <v>0</v>
      </c>
      <c r="I876" s="168">
        <f>VLOOKUP($A876,'2023-24 Salary &amp; Benefits'!$A:$I,3,FALSE)</f>
        <v>1.18</v>
      </c>
      <c r="J876" s="168">
        <f>VLOOKUP($A876,'2023-24 Salary &amp; Benefits'!$A:$I,4,FALSE)</f>
        <v>1.18</v>
      </c>
      <c r="K876" s="155">
        <f t="shared" si="156"/>
        <v>0</v>
      </c>
      <c r="L876" s="154">
        <f t="shared" si="157"/>
        <v>0</v>
      </c>
      <c r="M876" s="156">
        <f>'2023-24 Salary &amp; Benefits'!$E$6</f>
        <v>72728</v>
      </c>
      <c r="N876" s="156">
        <f>'2023-24 Salary &amp; Benefits'!$F$6</f>
        <v>75419</v>
      </c>
      <c r="O876" s="9">
        <f t="shared" si="158"/>
        <v>0</v>
      </c>
      <c r="P876" s="9">
        <f t="shared" si="159"/>
        <v>0</v>
      </c>
      <c r="Q876" s="9">
        <f>'2023-24 Salary &amp; Benefits'!G$6</f>
        <v>13464</v>
      </c>
      <c r="R876" s="157">
        <f>'2023-24 Salary &amp; Benefits'!H$6</f>
        <v>0.1797</v>
      </c>
      <c r="S876" s="157">
        <f>'2023-24 Salary &amp; Benefits'!I$6</f>
        <v>0.17330000000000001</v>
      </c>
      <c r="T876" s="9">
        <f t="shared" si="160"/>
        <v>0</v>
      </c>
      <c r="U876" s="9">
        <f t="shared" si="161"/>
        <v>0</v>
      </c>
      <c r="V876" s="9">
        <f t="shared" si="162"/>
        <v>0</v>
      </c>
      <c r="W876" s="9">
        <f t="shared" si="155"/>
        <v>0</v>
      </c>
      <c r="X876" s="22">
        <f t="shared" si="164"/>
        <v>0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</row>
    <row r="877" spans="1:159" s="21" customFormat="1">
      <c r="A877" s="83" t="s">
        <v>2360</v>
      </c>
      <c r="B877" s="95" t="s">
        <v>937</v>
      </c>
      <c r="C877" s="96">
        <v>4520</v>
      </c>
      <c r="D877" s="95" t="s">
        <v>971</v>
      </c>
      <c r="E877" s="116" t="str">
        <f>VLOOKUP($C877,'2022-23 School Level AAFTE'!$C:$X,8,FALSE)</f>
        <v>Yes</v>
      </c>
      <c r="F877" s="103">
        <f>VLOOKUP($C877,'2022-23 School Level AAFTE'!$C:$I,7,FALSE)</f>
        <v>591.29</v>
      </c>
      <c r="G877" s="106">
        <f>IFERROR(IF(E877= "yes",VLOOKUP(C877,Summary!$B:$I,5,0),0),0)</f>
        <v>0</v>
      </c>
      <c r="H877" s="105">
        <f t="shared" si="163"/>
        <v>591.29</v>
      </c>
      <c r="I877" s="168">
        <f>VLOOKUP($A877,'2023-24 Salary &amp; Benefits'!$A:$I,3,FALSE)</f>
        <v>1.18</v>
      </c>
      <c r="J877" s="168">
        <f>VLOOKUP($A877,'2023-24 Salary &amp; Benefits'!$A:$I,4,FALSE)</f>
        <v>1.18</v>
      </c>
      <c r="K877" s="155">
        <f t="shared" si="156"/>
        <v>591.29</v>
      </c>
      <c r="L877" s="154">
        <f t="shared" si="157"/>
        <v>1.734</v>
      </c>
      <c r="M877" s="156">
        <f>'2023-24 Salary &amp; Benefits'!$E$6</f>
        <v>72728</v>
      </c>
      <c r="N877" s="156">
        <f>'2023-24 Salary &amp; Benefits'!$F$6</f>
        <v>75419</v>
      </c>
      <c r="O877" s="9">
        <f t="shared" si="158"/>
        <v>148810.22</v>
      </c>
      <c r="P877" s="9">
        <f t="shared" si="159"/>
        <v>5506.1000000000058</v>
      </c>
      <c r="Q877" s="9">
        <f>'2023-24 Salary &amp; Benefits'!G$6</f>
        <v>13464</v>
      </c>
      <c r="R877" s="157">
        <f>'2023-24 Salary &amp; Benefits'!H$6</f>
        <v>0.1797</v>
      </c>
      <c r="S877" s="157">
        <f>'2023-24 Salary &amp; Benefits'!I$6</f>
        <v>0.17330000000000001</v>
      </c>
      <c r="T877" s="9">
        <f t="shared" si="160"/>
        <v>51041.98</v>
      </c>
      <c r="U877" s="9">
        <f t="shared" si="161"/>
        <v>2571.94</v>
      </c>
      <c r="V877" s="9">
        <f t="shared" si="162"/>
        <v>445.72</v>
      </c>
      <c r="W877" s="9">
        <f t="shared" si="155"/>
        <v>3017.66</v>
      </c>
      <c r="X877" s="22">
        <f t="shared" si="164"/>
        <v>208375.96000000002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</row>
    <row r="878" spans="1:159" s="21" customFormat="1">
      <c r="A878" s="83" t="s">
        <v>2360</v>
      </c>
      <c r="B878" s="95" t="s">
        <v>937</v>
      </c>
      <c r="C878" s="96">
        <v>5676</v>
      </c>
      <c r="D878" s="95" t="s">
        <v>3352</v>
      </c>
      <c r="E878" s="116" t="str">
        <f>VLOOKUP($C878,'2022-23 School Level AAFTE'!$C:$X,8,FALSE)</f>
        <v>No</v>
      </c>
      <c r="F878" s="103">
        <f>VLOOKUP($C878,'2022-23 School Level AAFTE'!$C:$I,7,FALSE)</f>
        <v>343.78999999999996</v>
      </c>
      <c r="G878" s="106">
        <f>IFERROR(IF(E878= "yes",VLOOKUP(C878,Summary!$B:$I,5,0),0),0)</f>
        <v>0</v>
      </c>
      <c r="H878" s="105">
        <f t="shared" si="163"/>
        <v>0</v>
      </c>
      <c r="I878" s="168">
        <f>VLOOKUP($A878,'2023-24 Salary &amp; Benefits'!$A:$I,3,FALSE)</f>
        <v>1.18</v>
      </c>
      <c r="J878" s="168">
        <f>VLOOKUP($A878,'2023-24 Salary &amp; Benefits'!$A:$I,4,FALSE)</f>
        <v>1.18</v>
      </c>
      <c r="K878" s="155">
        <f t="shared" si="156"/>
        <v>0</v>
      </c>
      <c r="L878" s="154">
        <f t="shared" si="157"/>
        <v>0</v>
      </c>
      <c r="M878" s="156">
        <f>'2023-24 Salary &amp; Benefits'!$E$6</f>
        <v>72728</v>
      </c>
      <c r="N878" s="156">
        <f>'2023-24 Salary &amp; Benefits'!$F$6</f>
        <v>75419</v>
      </c>
      <c r="O878" s="9">
        <f t="shared" si="158"/>
        <v>0</v>
      </c>
      <c r="P878" s="9">
        <f t="shared" si="159"/>
        <v>0</v>
      </c>
      <c r="Q878" s="9">
        <f>'2023-24 Salary &amp; Benefits'!G$6</f>
        <v>13464</v>
      </c>
      <c r="R878" s="157">
        <f>'2023-24 Salary &amp; Benefits'!H$6</f>
        <v>0.1797</v>
      </c>
      <c r="S878" s="157">
        <f>'2023-24 Salary &amp; Benefits'!I$6</f>
        <v>0.17330000000000001</v>
      </c>
      <c r="T878" s="9">
        <f t="shared" si="160"/>
        <v>0</v>
      </c>
      <c r="U878" s="9">
        <f t="shared" si="161"/>
        <v>0</v>
      </c>
      <c r="V878" s="9">
        <f t="shared" si="162"/>
        <v>0</v>
      </c>
      <c r="W878" s="9">
        <f t="shared" si="155"/>
        <v>0</v>
      </c>
      <c r="X878" s="22">
        <f t="shared" si="164"/>
        <v>0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</row>
    <row r="879" spans="1:159" s="21" customFormat="1">
      <c r="A879" s="83" t="s">
        <v>2360</v>
      </c>
      <c r="B879" s="95" t="s">
        <v>937</v>
      </c>
      <c r="C879" s="96">
        <v>5729</v>
      </c>
      <c r="D879" s="95" t="s">
        <v>3353</v>
      </c>
      <c r="E879" s="116" t="str">
        <f>VLOOKUP($C879,'2022-23 School Level AAFTE'!$C:$X,8,FALSE)</f>
        <v>Yes</v>
      </c>
      <c r="F879" s="103">
        <f>VLOOKUP($C879,'2022-23 School Level AAFTE'!$C:$I,7,FALSE)</f>
        <v>181.04999999999998</v>
      </c>
      <c r="G879" s="106">
        <f>IFERROR(IF(E879= "yes",VLOOKUP(C879,Summary!$B:$I,5,0),0),0)</f>
        <v>0</v>
      </c>
      <c r="H879" s="104">
        <f t="shared" si="163"/>
        <v>181.04999999999998</v>
      </c>
      <c r="I879" s="168">
        <f>VLOOKUP($A879,'2023-24 Salary &amp; Benefits'!$A:$I,3,FALSE)</f>
        <v>1.18</v>
      </c>
      <c r="J879" s="168">
        <f>VLOOKUP($A879,'2023-24 Salary &amp; Benefits'!$A:$I,4,FALSE)</f>
        <v>1.18</v>
      </c>
      <c r="K879" s="155">
        <f t="shared" si="156"/>
        <v>181.04999999999998</v>
      </c>
      <c r="L879" s="154">
        <f t="shared" si="157"/>
        <v>0.53100000000000003</v>
      </c>
      <c r="M879" s="156">
        <f>'2023-24 Salary &amp; Benefits'!$E$6</f>
        <v>72728</v>
      </c>
      <c r="N879" s="156">
        <f>'2023-24 Salary &amp; Benefits'!$F$6</f>
        <v>75419</v>
      </c>
      <c r="O879" s="9">
        <f t="shared" si="158"/>
        <v>45569.91</v>
      </c>
      <c r="P879" s="9">
        <f t="shared" si="159"/>
        <v>1686.1299999999974</v>
      </c>
      <c r="Q879" s="9">
        <f>'2023-24 Salary &amp; Benefits'!G$6</f>
        <v>13464</v>
      </c>
      <c r="R879" s="157">
        <f>'2023-24 Salary &amp; Benefits'!H$6</f>
        <v>0.1797</v>
      </c>
      <c r="S879" s="157">
        <f>'2023-24 Salary &amp; Benefits'!I$6</f>
        <v>0.17330000000000001</v>
      </c>
      <c r="T879" s="9">
        <f t="shared" si="160"/>
        <v>15630.5</v>
      </c>
      <c r="U879" s="9">
        <f t="shared" si="161"/>
        <v>787.6</v>
      </c>
      <c r="V879" s="9">
        <f t="shared" si="162"/>
        <v>136.49</v>
      </c>
      <c r="W879" s="9">
        <f t="shared" si="155"/>
        <v>924.09</v>
      </c>
      <c r="X879" s="22">
        <f t="shared" si="164"/>
        <v>63810.63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</row>
    <row r="880" spans="1:159" s="21" customFormat="1">
      <c r="A880" s="83" t="s">
        <v>2360</v>
      </c>
      <c r="B880" s="95" t="s">
        <v>937</v>
      </c>
      <c r="C880" s="96">
        <v>4492</v>
      </c>
      <c r="D880" s="95" t="s">
        <v>970</v>
      </c>
      <c r="E880" s="116" t="str">
        <f>VLOOKUP($C880,'2022-23 School Level AAFTE'!$C:$X,8,FALSE)</f>
        <v>No</v>
      </c>
      <c r="F880" s="103">
        <f>VLOOKUP($C880,'2022-23 School Level AAFTE'!$C:$I,7,FALSE)</f>
        <v>1410.58</v>
      </c>
      <c r="G880" s="106">
        <f>IFERROR(IF(E880= "yes",VLOOKUP(C880,Summary!$B:$I,5,0),0),0)</f>
        <v>0</v>
      </c>
      <c r="H880" s="104">
        <f t="shared" si="163"/>
        <v>0</v>
      </c>
      <c r="I880" s="168">
        <f>VLOOKUP($A880,'2023-24 Salary &amp; Benefits'!$A:$I,3,FALSE)</f>
        <v>1.18</v>
      </c>
      <c r="J880" s="168">
        <f>VLOOKUP($A880,'2023-24 Salary &amp; Benefits'!$A:$I,4,FALSE)</f>
        <v>1.18</v>
      </c>
      <c r="K880" s="155">
        <f t="shared" si="156"/>
        <v>0</v>
      </c>
      <c r="L880" s="154">
        <f t="shared" si="157"/>
        <v>0</v>
      </c>
      <c r="M880" s="156">
        <f>'2023-24 Salary &amp; Benefits'!$E$6</f>
        <v>72728</v>
      </c>
      <c r="N880" s="156">
        <f>'2023-24 Salary &amp; Benefits'!$F$6</f>
        <v>75419</v>
      </c>
      <c r="O880" s="9">
        <f t="shared" si="158"/>
        <v>0</v>
      </c>
      <c r="P880" s="9">
        <f t="shared" si="159"/>
        <v>0</v>
      </c>
      <c r="Q880" s="9">
        <f>'2023-24 Salary &amp; Benefits'!G$6</f>
        <v>13464</v>
      </c>
      <c r="R880" s="157">
        <f>'2023-24 Salary &amp; Benefits'!H$6</f>
        <v>0.1797</v>
      </c>
      <c r="S880" s="157">
        <f>'2023-24 Salary &amp; Benefits'!I$6</f>
        <v>0.17330000000000001</v>
      </c>
      <c r="T880" s="9">
        <f t="shared" si="160"/>
        <v>0</v>
      </c>
      <c r="U880" s="9">
        <f t="shared" si="161"/>
        <v>0</v>
      </c>
      <c r="V880" s="9">
        <f t="shared" si="162"/>
        <v>0</v>
      </c>
      <c r="W880" s="9">
        <f t="shared" si="155"/>
        <v>0</v>
      </c>
      <c r="X880" s="22">
        <f t="shared" si="164"/>
        <v>0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</row>
    <row r="881" spans="1:159" s="21" customFormat="1">
      <c r="A881" s="83" t="s">
        <v>2360</v>
      </c>
      <c r="B881" s="95" t="s">
        <v>937</v>
      </c>
      <c r="C881" s="96">
        <v>2797</v>
      </c>
      <c r="D881" s="95" t="s">
        <v>939</v>
      </c>
      <c r="E881" s="116" t="str">
        <f>VLOOKUP($C881,'2022-23 School Level AAFTE'!$C:$X,8,FALSE)</f>
        <v>Yes</v>
      </c>
      <c r="F881" s="103">
        <f>VLOOKUP($C881,'2022-23 School Level AAFTE'!$C:$I,7,FALSE)</f>
        <v>2090.29</v>
      </c>
      <c r="G881" s="106">
        <f>IFERROR(IF(E881= "yes",VLOOKUP(C881,Summary!$B:$I,5,0),0),0)</f>
        <v>0</v>
      </c>
      <c r="H881" s="104">
        <f t="shared" si="163"/>
        <v>2090.29</v>
      </c>
      <c r="I881" s="168">
        <f>VLOOKUP($A881,'2023-24 Salary &amp; Benefits'!$A:$I,3,FALSE)</f>
        <v>1.18</v>
      </c>
      <c r="J881" s="168">
        <f>VLOOKUP($A881,'2023-24 Salary &amp; Benefits'!$A:$I,4,FALSE)</f>
        <v>1.18</v>
      </c>
      <c r="K881" s="155">
        <f t="shared" si="156"/>
        <v>2090.29</v>
      </c>
      <c r="L881" s="154">
        <f t="shared" si="157"/>
        <v>6.1319999999999997</v>
      </c>
      <c r="M881" s="156">
        <f>'2023-24 Salary &amp; Benefits'!$E$6</f>
        <v>72728</v>
      </c>
      <c r="N881" s="156">
        <f>'2023-24 Salary &amp; Benefits'!$F$6</f>
        <v>75419</v>
      </c>
      <c r="O881" s="9">
        <f t="shared" si="158"/>
        <v>526242.35</v>
      </c>
      <c r="P881" s="9">
        <f t="shared" si="159"/>
        <v>19471.430000000051</v>
      </c>
      <c r="Q881" s="9">
        <f>'2023-24 Salary &amp; Benefits'!G$6</f>
        <v>13464</v>
      </c>
      <c r="R881" s="157">
        <f>'2023-24 Salary &amp; Benefits'!H$6</f>
        <v>0.1797</v>
      </c>
      <c r="S881" s="157">
        <f>'2023-24 Salary &amp; Benefits'!I$6</f>
        <v>0.17330000000000001</v>
      </c>
      <c r="T881" s="9">
        <f t="shared" si="160"/>
        <v>180501.4</v>
      </c>
      <c r="U881" s="9">
        <f t="shared" si="161"/>
        <v>9095.23</v>
      </c>
      <c r="V881" s="9">
        <f t="shared" si="162"/>
        <v>1576.2</v>
      </c>
      <c r="W881" s="9">
        <f t="shared" si="155"/>
        <v>10671.43</v>
      </c>
      <c r="X881" s="22">
        <f t="shared" si="164"/>
        <v>736886.6100000001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</row>
    <row r="882" spans="1:159" s="21" customFormat="1">
      <c r="A882" s="83" t="s">
        <v>2360</v>
      </c>
      <c r="B882" s="95" t="s">
        <v>937</v>
      </c>
      <c r="C882" s="96">
        <v>3640</v>
      </c>
      <c r="D882" s="95" t="s">
        <v>947</v>
      </c>
      <c r="E882" s="116" t="str">
        <f>VLOOKUP($C882,'2022-23 School Level AAFTE'!$C:$X,8,FALSE)</f>
        <v>No</v>
      </c>
      <c r="F882" s="103">
        <f>VLOOKUP($C882,'2022-23 School Level AAFTE'!$C:$I,7,FALSE)</f>
        <v>2011.3400000000001</v>
      </c>
      <c r="G882" s="106">
        <f>IFERROR(IF(E882= "yes",VLOOKUP(C882,Summary!$B:$I,5,0),0),0)</f>
        <v>0</v>
      </c>
      <c r="H882" s="105">
        <f t="shared" si="163"/>
        <v>0</v>
      </c>
      <c r="I882" s="168">
        <f>VLOOKUP($A882,'2023-24 Salary &amp; Benefits'!$A:$I,3,FALSE)</f>
        <v>1.18</v>
      </c>
      <c r="J882" s="168">
        <f>VLOOKUP($A882,'2023-24 Salary &amp; Benefits'!$A:$I,4,FALSE)</f>
        <v>1.18</v>
      </c>
      <c r="K882" s="155">
        <f t="shared" si="156"/>
        <v>0</v>
      </c>
      <c r="L882" s="154">
        <f t="shared" si="157"/>
        <v>0</v>
      </c>
      <c r="M882" s="156">
        <f>'2023-24 Salary &amp; Benefits'!$E$6</f>
        <v>72728</v>
      </c>
      <c r="N882" s="156">
        <f>'2023-24 Salary &amp; Benefits'!$F$6</f>
        <v>75419</v>
      </c>
      <c r="O882" s="9">
        <f t="shared" si="158"/>
        <v>0</v>
      </c>
      <c r="P882" s="9">
        <f t="shared" si="159"/>
        <v>0</v>
      </c>
      <c r="Q882" s="9">
        <f>'2023-24 Salary &amp; Benefits'!G$6</f>
        <v>13464</v>
      </c>
      <c r="R882" s="157">
        <f>'2023-24 Salary &amp; Benefits'!H$6</f>
        <v>0.1797</v>
      </c>
      <c r="S882" s="157">
        <f>'2023-24 Salary &amp; Benefits'!I$6</f>
        <v>0.17330000000000001</v>
      </c>
      <c r="T882" s="9">
        <f t="shared" si="160"/>
        <v>0</v>
      </c>
      <c r="U882" s="9">
        <f t="shared" si="161"/>
        <v>0</v>
      </c>
      <c r="V882" s="9">
        <f t="shared" si="162"/>
        <v>0</v>
      </c>
      <c r="W882" s="9">
        <f t="shared" si="155"/>
        <v>0</v>
      </c>
      <c r="X882" s="22">
        <f t="shared" si="164"/>
        <v>0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</row>
    <row r="883" spans="1:159" s="21" customFormat="1">
      <c r="A883" s="83" t="s">
        <v>2360</v>
      </c>
      <c r="B883" s="95" t="s">
        <v>937</v>
      </c>
      <c r="C883" s="96">
        <v>4128</v>
      </c>
      <c r="D883" s="95" t="s">
        <v>956</v>
      </c>
      <c r="E883" s="116" t="str">
        <f>VLOOKUP($C883,'2022-23 School Level AAFTE'!$C:$X,8,FALSE)</f>
        <v>No</v>
      </c>
      <c r="F883" s="103">
        <f>VLOOKUP($C883,'2022-23 School Level AAFTE'!$C:$I,7,FALSE)</f>
        <v>1721.68</v>
      </c>
      <c r="G883" s="106">
        <f>IFERROR(IF(E883= "yes",VLOOKUP(C883,Summary!$B:$I,5,0),0),0)</f>
        <v>0</v>
      </c>
      <c r="H883" s="105">
        <f t="shared" si="163"/>
        <v>0</v>
      </c>
      <c r="I883" s="168">
        <f>VLOOKUP($A883,'2023-24 Salary &amp; Benefits'!$A:$I,3,FALSE)</f>
        <v>1.18</v>
      </c>
      <c r="J883" s="168">
        <f>VLOOKUP($A883,'2023-24 Salary &amp; Benefits'!$A:$I,4,FALSE)</f>
        <v>1.18</v>
      </c>
      <c r="K883" s="155">
        <f t="shared" si="156"/>
        <v>0</v>
      </c>
      <c r="L883" s="154">
        <f t="shared" si="157"/>
        <v>0</v>
      </c>
      <c r="M883" s="156">
        <f>'2023-24 Salary &amp; Benefits'!$E$6</f>
        <v>72728</v>
      </c>
      <c r="N883" s="156">
        <f>'2023-24 Salary &amp; Benefits'!$F$6</f>
        <v>75419</v>
      </c>
      <c r="O883" s="9">
        <f t="shared" si="158"/>
        <v>0</v>
      </c>
      <c r="P883" s="9">
        <f t="shared" si="159"/>
        <v>0</v>
      </c>
      <c r="Q883" s="9">
        <f>'2023-24 Salary &amp; Benefits'!G$6</f>
        <v>13464</v>
      </c>
      <c r="R883" s="157">
        <f>'2023-24 Salary &amp; Benefits'!H$6</f>
        <v>0.1797</v>
      </c>
      <c r="S883" s="157">
        <f>'2023-24 Salary &amp; Benefits'!I$6</f>
        <v>0.17330000000000001</v>
      </c>
      <c r="T883" s="9">
        <f t="shared" si="160"/>
        <v>0</v>
      </c>
      <c r="U883" s="9">
        <f t="shared" si="161"/>
        <v>0</v>
      </c>
      <c r="V883" s="9">
        <f t="shared" si="162"/>
        <v>0</v>
      </c>
      <c r="W883" s="9">
        <f t="shared" si="155"/>
        <v>0</v>
      </c>
      <c r="X883" s="22">
        <f t="shared" si="164"/>
        <v>0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</row>
    <row r="884" spans="1:159" s="21" customFormat="1">
      <c r="A884" s="83" t="s">
        <v>2360</v>
      </c>
      <c r="B884" s="95" t="s">
        <v>937</v>
      </c>
      <c r="C884" s="96">
        <v>3550</v>
      </c>
      <c r="D884" s="95" t="s">
        <v>945</v>
      </c>
      <c r="E884" s="116" t="str">
        <f>VLOOKUP($C884,'2022-23 School Level AAFTE'!$C:$X,8,FALSE)</f>
        <v>No</v>
      </c>
      <c r="F884" s="103">
        <f>VLOOKUP($C884,'2022-23 School Level AAFTE'!$C:$I,7,FALSE)</f>
        <v>495.85</v>
      </c>
      <c r="G884" s="106">
        <f>IFERROR(IF(E884= "yes",VLOOKUP(C884,Summary!$B:$I,5,0),0),0)</f>
        <v>0</v>
      </c>
      <c r="H884" s="104">
        <f t="shared" si="163"/>
        <v>0</v>
      </c>
      <c r="I884" s="168">
        <f>VLOOKUP($A884,'2023-24 Salary &amp; Benefits'!$A:$I,3,FALSE)</f>
        <v>1.18</v>
      </c>
      <c r="J884" s="168">
        <f>VLOOKUP($A884,'2023-24 Salary &amp; Benefits'!$A:$I,4,FALSE)</f>
        <v>1.18</v>
      </c>
      <c r="K884" s="155">
        <f t="shared" si="156"/>
        <v>0</v>
      </c>
      <c r="L884" s="154">
        <f t="shared" si="157"/>
        <v>0</v>
      </c>
      <c r="M884" s="156">
        <f>'2023-24 Salary &amp; Benefits'!$E$6</f>
        <v>72728</v>
      </c>
      <c r="N884" s="156">
        <f>'2023-24 Salary &amp; Benefits'!$F$6</f>
        <v>75419</v>
      </c>
      <c r="O884" s="9">
        <f t="shared" si="158"/>
        <v>0</v>
      </c>
      <c r="P884" s="9">
        <f t="shared" si="159"/>
        <v>0</v>
      </c>
      <c r="Q884" s="9">
        <f>'2023-24 Salary &amp; Benefits'!G$6</f>
        <v>13464</v>
      </c>
      <c r="R884" s="157">
        <f>'2023-24 Salary &amp; Benefits'!H$6</f>
        <v>0.1797</v>
      </c>
      <c r="S884" s="157">
        <f>'2023-24 Salary &amp; Benefits'!I$6</f>
        <v>0.17330000000000001</v>
      </c>
      <c r="T884" s="9">
        <f t="shared" si="160"/>
        <v>0</v>
      </c>
      <c r="U884" s="9">
        <f t="shared" si="161"/>
        <v>0</v>
      </c>
      <c r="V884" s="9">
        <f t="shared" si="162"/>
        <v>0</v>
      </c>
      <c r="W884" s="9">
        <f t="shared" si="155"/>
        <v>0</v>
      </c>
      <c r="X884" s="22">
        <f t="shared" si="164"/>
        <v>0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</row>
    <row r="885" spans="1:159" s="21" customFormat="1">
      <c r="A885" s="83" t="s">
        <v>2360</v>
      </c>
      <c r="B885" s="95" t="s">
        <v>937</v>
      </c>
      <c r="C885" s="96">
        <v>4294</v>
      </c>
      <c r="D885" s="95" t="s">
        <v>958</v>
      </c>
      <c r="E885" s="116" t="str">
        <f>VLOOKUP($C885,'2022-23 School Level AAFTE'!$C:$X,8,FALSE)</f>
        <v>Yes</v>
      </c>
      <c r="F885" s="103">
        <f>VLOOKUP($C885,'2022-23 School Level AAFTE'!$C:$I,7,FALSE)</f>
        <v>541.63</v>
      </c>
      <c r="G885" s="106">
        <f>IFERROR(IF(E885= "yes",VLOOKUP(C885,Summary!$B:$I,5,0),0),0)</f>
        <v>0</v>
      </c>
      <c r="H885" s="104">
        <f t="shared" si="163"/>
        <v>541.63</v>
      </c>
      <c r="I885" s="168">
        <f>VLOOKUP($A885,'2023-24 Salary &amp; Benefits'!$A:$I,3,FALSE)</f>
        <v>1.18</v>
      </c>
      <c r="J885" s="168">
        <f>VLOOKUP($A885,'2023-24 Salary &amp; Benefits'!$A:$I,4,FALSE)</f>
        <v>1.18</v>
      </c>
      <c r="K885" s="155">
        <f t="shared" si="156"/>
        <v>541.63</v>
      </c>
      <c r="L885" s="154">
        <f t="shared" si="157"/>
        <v>1.589</v>
      </c>
      <c r="M885" s="156">
        <f>'2023-24 Salary &amp; Benefits'!$E$6</f>
        <v>72728</v>
      </c>
      <c r="N885" s="156">
        <f>'2023-24 Salary &amp; Benefits'!$F$6</f>
        <v>75419</v>
      </c>
      <c r="O885" s="9">
        <f t="shared" si="158"/>
        <v>136366.45000000001</v>
      </c>
      <c r="P885" s="9">
        <f t="shared" si="159"/>
        <v>5045.679999999993</v>
      </c>
      <c r="Q885" s="9">
        <f>'2023-24 Salary &amp; Benefits'!G$6</f>
        <v>13464</v>
      </c>
      <c r="R885" s="157">
        <f>'2023-24 Salary &amp; Benefits'!H$6</f>
        <v>0.1797</v>
      </c>
      <c r="S885" s="157">
        <f>'2023-24 Salary &amp; Benefits'!I$6</f>
        <v>0.17330000000000001</v>
      </c>
      <c r="T885" s="9">
        <f t="shared" si="160"/>
        <v>46773.760000000002</v>
      </c>
      <c r="U885" s="9">
        <f t="shared" si="161"/>
        <v>2356.87</v>
      </c>
      <c r="V885" s="9">
        <f t="shared" si="162"/>
        <v>408.45</v>
      </c>
      <c r="W885" s="9">
        <f t="shared" si="155"/>
        <v>2765.3199999999997</v>
      </c>
      <c r="X885" s="22">
        <f t="shared" si="164"/>
        <v>190951.21000000002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</row>
    <row r="886" spans="1:159" s="21" customFormat="1">
      <c r="A886" s="80" t="s">
        <v>2360</v>
      </c>
      <c r="B886" s="95" t="s">
        <v>937</v>
      </c>
      <c r="C886" s="96">
        <v>4127</v>
      </c>
      <c r="D886" s="95" t="s">
        <v>955</v>
      </c>
      <c r="E886" s="116" t="str">
        <f>VLOOKUP($C886,'2022-23 School Level AAFTE'!$C:$X,8,FALSE)</f>
        <v>No</v>
      </c>
      <c r="F886" s="103">
        <f>VLOOKUP($C886,'2022-23 School Level AAFTE'!$C:$I,7,FALSE)</f>
        <v>610.42999999999995</v>
      </c>
      <c r="G886" s="106">
        <f>IFERROR(IF(E886= "yes",VLOOKUP(C886,Summary!$B:$I,5,0),0),0)</f>
        <v>0</v>
      </c>
      <c r="H886" s="104">
        <f t="shared" si="163"/>
        <v>0</v>
      </c>
      <c r="I886" s="168">
        <f>VLOOKUP($A886,'2023-24 Salary &amp; Benefits'!$A:$I,3,FALSE)</f>
        <v>1.18</v>
      </c>
      <c r="J886" s="168">
        <f>VLOOKUP($A886,'2023-24 Salary &amp; Benefits'!$A:$I,4,FALSE)</f>
        <v>1.18</v>
      </c>
      <c r="K886" s="155">
        <f t="shared" si="156"/>
        <v>0</v>
      </c>
      <c r="L886" s="154">
        <f t="shared" si="157"/>
        <v>0</v>
      </c>
      <c r="M886" s="156">
        <f>'2023-24 Salary &amp; Benefits'!$E$6</f>
        <v>72728</v>
      </c>
      <c r="N886" s="156">
        <f>'2023-24 Salary &amp; Benefits'!$F$6</f>
        <v>75419</v>
      </c>
      <c r="O886" s="9">
        <f t="shared" si="158"/>
        <v>0</v>
      </c>
      <c r="P886" s="9">
        <f t="shared" si="159"/>
        <v>0</v>
      </c>
      <c r="Q886" s="9">
        <f>'2023-24 Salary &amp; Benefits'!G$6</f>
        <v>13464</v>
      </c>
      <c r="R886" s="157">
        <f>'2023-24 Salary &amp; Benefits'!H$6</f>
        <v>0.1797</v>
      </c>
      <c r="S886" s="157">
        <f>'2023-24 Salary &amp; Benefits'!I$6</f>
        <v>0.17330000000000001</v>
      </c>
      <c r="T886" s="9">
        <f t="shared" si="160"/>
        <v>0</v>
      </c>
      <c r="U886" s="9">
        <f t="shared" si="161"/>
        <v>0</v>
      </c>
      <c r="V886" s="9">
        <f t="shared" si="162"/>
        <v>0</v>
      </c>
      <c r="W886" s="9">
        <f t="shared" si="155"/>
        <v>0</v>
      </c>
      <c r="X886" s="22">
        <f t="shared" si="164"/>
        <v>0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</row>
    <row r="887" spans="1:159" s="21" customFormat="1">
      <c r="A887" s="83" t="s">
        <v>2360</v>
      </c>
      <c r="B887" s="95" t="s">
        <v>937</v>
      </c>
      <c r="C887" s="96">
        <v>4465</v>
      </c>
      <c r="D887" s="95" t="s">
        <v>966</v>
      </c>
      <c r="E887" s="116" t="str">
        <f>VLOOKUP($C887,'2022-23 School Level AAFTE'!$C:$X,8,FALSE)</f>
        <v>Yes</v>
      </c>
      <c r="F887" s="103">
        <f>VLOOKUP($C887,'2022-23 School Level AAFTE'!$C:$I,7,FALSE)</f>
        <v>325.37</v>
      </c>
      <c r="G887" s="106">
        <f>IFERROR(IF(E887= "yes",VLOOKUP(C887,Summary!$B:$I,5,0),0),0)</f>
        <v>0</v>
      </c>
      <c r="H887" s="104">
        <f t="shared" si="163"/>
        <v>325.37</v>
      </c>
      <c r="I887" s="168">
        <f>VLOOKUP($A887,'2023-24 Salary &amp; Benefits'!$A:$I,3,FALSE)</f>
        <v>1.18</v>
      </c>
      <c r="J887" s="168">
        <f>VLOOKUP($A887,'2023-24 Salary &amp; Benefits'!$A:$I,4,FALSE)</f>
        <v>1.18</v>
      </c>
      <c r="K887" s="155">
        <f t="shared" si="156"/>
        <v>325.37</v>
      </c>
      <c r="L887" s="154">
        <f t="shared" si="157"/>
        <v>0.95399999999999996</v>
      </c>
      <c r="M887" s="156">
        <f>'2023-24 Salary &amp; Benefits'!$E$6</f>
        <v>72728</v>
      </c>
      <c r="N887" s="156">
        <f>'2023-24 Salary &amp; Benefits'!$F$6</f>
        <v>75419</v>
      </c>
      <c r="O887" s="9">
        <f t="shared" si="158"/>
        <v>81871.360000000001</v>
      </c>
      <c r="P887" s="9">
        <f t="shared" si="159"/>
        <v>3029.3199999999924</v>
      </c>
      <c r="Q887" s="9">
        <f>'2023-24 Salary &amp; Benefits'!G$6</f>
        <v>13464</v>
      </c>
      <c r="R887" s="157">
        <f>'2023-24 Salary &amp; Benefits'!H$6</f>
        <v>0.1797</v>
      </c>
      <c r="S887" s="157">
        <f>'2023-24 Salary &amp; Benefits'!I$6</f>
        <v>0.17330000000000001</v>
      </c>
      <c r="T887" s="9">
        <f t="shared" si="160"/>
        <v>28081.919999999998</v>
      </c>
      <c r="U887" s="9">
        <f t="shared" si="161"/>
        <v>1415.01</v>
      </c>
      <c r="V887" s="9">
        <f t="shared" si="162"/>
        <v>245.22</v>
      </c>
      <c r="W887" s="9">
        <f t="shared" si="155"/>
        <v>1660.23</v>
      </c>
      <c r="X887" s="22">
        <f t="shared" si="164"/>
        <v>114642.82999999999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</row>
    <row r="888" spans="1:159" s="21" customFormat="1">
      <c r="A888" s="83" t="s">
        <v>2360</v>
      </c>
      <c r="B888" s="95" t="s">
        <v>937</v>
      </c>
      <c r="C888" s="96">
        <v>3764</v>
      </c>
      <c r="D888" s="95" t="s">
        <v>953</v>
      </c>
      <c r="E888" s="116" t="str">
        <f>VLOOKUP($C888,'2022-23 School Level AAFTE'!$C:$X,8,FALSE)</f>
        <v>Yes</v>
      </c>
      <c r="F888" s="103">
        <f>VLOOKUP($C888,'2022-23 School Level AAFTE'!$C:$I,7,FALSE)</f>
        <v>597.49</v>
      </c>
      <c r="G888" s="106">
        <f>IFERROR(IF(E888= "yes",VLOOKUP(C888,Summary!$B:$I,5,0),0),0)</f>
        <v>0</v>
      </c>
      <c r="H888" s="104">
        <f t="shared" si="163"/>
        <v>597.49</v>
      </c>
      <c r="I888" s="168">
        <f>VLOOKUP($A888,'2023-24 Salary &amp; Benefits'!$A:$I,3,FALSE)</f>
        <v>1.18</v>
      </c>
      <c r="J888" s="168">
        <f>VLOOKUP($A888,'2023-24 Salary &amp; Benefits'!$A:$I,4,FALSE)</f>
        <v>1.18</v>
      </c>
      <c r="K888" s="155">
        <f t="shared" si="156"/>
        <v>597.49</v>
      </c>
      <c r="L888" s="154">
        <f t="shared" si="157"/>
        <v>1.7529999999999999</v>
      </c>
      <c r="M888" s="156">
        <f>'2023-24 Salary &amp; Benefits'!$E$6</f>
        <v>72728</v>
      </c>
      <c r="N888" s="156">
        <f>'2023-24 Salary &amp; Benefits'!$F$6</f>
        <v>75419</v>
      </c>
      <c r="O888" s="9">
        <f t="shared" si="158"/>
        <v>150440.78</v>
      </c>
      <c r="P888" s="9">
        <f t="shared" si="159"/>
        <v>5566.4400000000023</v>
      </c>
      <c r="Q888" s="9">
        <f>'2023-24 Salary &amp; Benefits'!G$6</f>
        <v>13464</v>
      </c>
      <c r="R888" s="157">
        <f>'2023-24 Salary &amp; Benefits'!H$6</f>
        <v>0.1797</v>
      </c>
      <c r="S888" s="157">
        <f>'2023-24 Salary &amp; Benefits'!I$6</f>
        <v>0.17330000000000001</v>
      </c>
      <c r="T888" s="9">
        <f t="shared" si="160"/>
        <v>51601.26</v>
      </c>
      <c r="U888" s="9">
        <f t="shared" si="161"/>
        <v>2600.12</v>
      </c>
      <c r="V888" s="9">
        <f t="shared" si="162"/>
        <v>450.6</v>
      </c>
      <c r="W888" s="9">
        <f t="shared" si="155"/>
        <v>3050.72</v>
      </c>
      <c r="X888" s="22">
        <f t="shared" si="164"/>
        <v>210659.20000000001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</row>
    <row r="889" spans="1:159" s="21" customFormat="1">
      <c r="A889" s="83" t="s">
        <v>2360</v>
      </c>
      <c r="B889" s="95" t="s">
        <v>937</v>
      </c>
      <c r="C889" s="96">
        <v>2565</v>
      </c>
      <c r="D889" s="95" t="s">
        <v>938</v>
      </c>
      <c r="E889" s="116" t="str">
        <f>VLOOKUP($C889,'2022-23 School Level AAFTE'!$C:$X,8,FALSE)</f>
        <v>No</v>
      </c>
      <c r="F889" s="103">
        <f>VLOOKUP($C889,'2022-23 School Level AAFTE'!$C:$I,7,FALSE)</f>
        <v>523.27</v>
      </c>
      <c r="G889" s="106">
        <f>IFERROR(IF(E889= "yes",VLOOKUP(C889,Summary!$B:$I,5,0),0),0)</f>
        <v>0</v>
      </c>
      <c r="H889" s="104">
        <f t="shared" si="163"/>
        <v>0</v>
      </c>
      <c r="I889" s="168">
        <f>VLOOKUP($A889,'2023-24 Salary &amp; Benefits'!$A:$I,3,FALSE)</f>
        <v>1.18</v>
      </c>
      <c r="J889" s="168">
        <f>VLOOKUP($A889,'2023-24 Salary &amp; Benefits'!$A:$I,4,FALSE)</f>
        <v>1.18</v>
      </c>
      <c r="K889" s="155">
        <f t="shared" si="156"/>
        <v>0</v>
      </c>
      <c r="L889" s="154">
        <f t="shared" si="157"/>
        <v>0</v>
      </c>
      <c r="M889" s="156">
        <f>'2023-24 Salary &amp; Benefits'!$E$6</f>
        <v>72728</v>
      </c>
      <c r="N889" s="156">
        <f>'2023-24 Salary &amp; Benefits'!$F$6</f>
        <v>75419</v>
      </c>
      <c r="O889" s="9">
        <f t="shared" si="158"/>
        <v>0</v>
      </c>
      <c r="P889" s="9">
        <f t="shared" si="159"/>
        <v>0</v>
      </c>
      <c r="Q889" s="9">
        <f>'2023-24 Salary &amp; Benefits'!G$6</f>
        <v>13464</v>
      </c>
      <c r="R889" s="157">
        <f>'2023-24 Salary &amp; Benefits'!H$6</f>
        <v>0.1797</v>
      </c>
      <c r="S889" s="157">
        <f>'2023-24 Salary &amp; Benefits'!I$6</f>
        <v>0.17330000000000001</v>
      </c>
      <c r="T889" s="9">
        <f t="shared" si="160"/>
        <v>0</v>
      </c>
      <c r="U889" s="9">
        <f t="shared" si="161"/>
        <v>0</v>
      </c>
      <c r="V889" s="9">
        <f t="shared" si="162"/>
        <v>0</v>
      </c>
      <c r="W889" s="9">
        <f t="shared" si="155"/>
        <v>0</v>
      </c>
      <c r="X889" s="22">
        <f t="shared" si="164"/>
        <v>0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</row>
    <row r="890" spans="1:159" s="21" customFormat="1">
      <c r="A890" s="83" t="s">
        <v>2360</v>
      </c>
      <c r="B890" s="95" t="s">
        <v>937</v>
      </c>
      <c r="C890" s="96">
        <v>3233</v>
      </c>
      <c r="D890" s="95" t="s">
        <v>941</v>
      </c>
      <c r="E890" s="116" t="str">
        <f>VLOOKUP($C890,'2022-23 School Level AAFTE'!$C:$X,8,FALSE)</f>
        <v>Yes</v>
      </c>
      <c r="F890" s="103">
        <f>VLOOKUP($C890,'2022-23 School Level AAFTE'!$C:$I,7,FALSE)</f>
        <v>554.14</v>
      </c>
      <c r="G890" s="106">
        <f>IFERROR(IF(E890= "yes",VLOOKUP(C890,Summary!$B:$I,5,0),0),0)</f>
        <v>0</v>
      </c>
      <c r="H890" s="105">
        <f t="shared" si="163"/>
        <v>554.14</v>
      </c>
      <c r="I890" s="168">
        <f>VLOOKUP($A890,'2023-24 Salary &amp; Benefits'!$A:$I,3,FALSE)</f>
        <v>1.18</v>
      </c>
      <c r="J890" s="168">
        <f>VLOOKUP($A890,'2023-24 Salary &amp; Benefits'!$A:$I,4,FALSE)</f>
        <v>1.18</v>
      </c>
      <c r="K890" s="155">
        <f t="shared" si="156"/>
        <v>554.14</v>
      </c>
      <c r="L890" s="154">
        <f t="shared" si="157"/>
        <v>1.625</v>
      </c>
      <c r="M890" s="156">
        <f>'2023-24 Salary &amp; Benefits'!$E$6</f>
        <v>72728</v>
      </c>
      <c r="N890" s="156">
        <f>'2023-24 Salary &amp; Benefits'!$F$6</f>
        <v>75419</v>
      </c>
      <c r="O890" s="9">
        <f t="shared" si="158"/>
        <v>139455.94</v>
      </c>
      <c r="P890" s="9">
        <f t="shared" si="159"/>
        <v>5159.9899999999907</v>
      </c>
      <c r="Q890" s="9">
        <f>'2023-24 Salary &amp; Benefits'!G$6</f>
        <v>13464</v>
      </c>
      <c r="R890" s="157">
        <f>'2023-24 Salary &amp; Benefits'!H$6</f>
        <v>0.1797</v>
      </c>
      <c r="S890" s="157">
        <f>'2023-24 Salary &amp; Benefits'!I$6</f>
        <v>0.17330000000000001</v>
      </c>
      <c r="T890" s="9">
        <f t="shared" si="160"/>
        <v>47833.46</v>
      </c>
      <c r="U890" s="9">
        <f t="shared" si="161"/>
        <v>2410.27</v>
      </c>
      <c r="V890" s="9">
        <f t="shared" si="162"/>
        <v>417.7</v>
      </c>
      <c r="W890" s="9">
        <f t="shared" si="155"/>
        <v>2827.97</v>
      </c>
      <c r="X890" s="22">
        <f t="shared" si="164"/>
        <v>195277.36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</row>
    <row r="891" spans="1:159" s="21" customFormat="1">
      <c r="A891" s="83" t="s">
        <v>2360</v>
      </c>
      <c r="B891" s="95" t="s">
        <v>937</v>
      </c>
      <c r="C891" s="96">
        <v>5016</v>
      </c>
      <c r="D891" s="95" t="s">
        <v>974</v>
      </c>
      <c r="E891" s="116" t="str">
        <f>VLOOKUP($C891,'2022-23 School Level AAFTE'!$C:$X,8,FALSE)</f>
        <v>Yes</v>
      </c>
      <c r="F891" s="103">
        <f>VLOOKUP($C891,'2022-23 School Level AAFTE'!$C:$I,7,FALSE)</f>
        <v>790.56</v>
      </c>
      <c r="G891" s="106">
        <f>IFERROR(IF(E891= "yes",VLOOKUP(C891,Summary!$B:$I,5,0),0),0)</f>
        <v>0</v>
      </c>
      <c r="H891" s="105">
        <f t="shared" si="163"/>
        <v>790.56</v>
      </c>
      <c r="I891" s="168">
        <f>VLOOKUP($A891,'2023-24 Salary &amp; Benefits'!$A:$I,3,FALSE)</f>
        <v>1.18</v>
      </c>
      <c r="J891" s="168">
        <f>VLOOKUP($A891,'2023-24 Salary &amp; Benefits'!$A:$I,4,FALSE)</f>
        <v>1.18</v>
      </c>
      <c r="K891" s="155">
        <f t="shared" si="156"/>
        <v>790.56</v>
      </c>
      <c r="L891" s="154">
        <f t="shared" si="157"/>
        <v>2.319</v>
      </c>
      <c r="M891" s="156">
        <f>'2023-24 Salary &amp; Benefits'!$E$6</f>
        <v>72728</v>
      </c>
      <c r="N891" s="156">
        <f>'2023-24 Salary &amp; Benefits'!$F$6</f>
        <v>75419</v>
      </c>
      <c r="O891" s="9">
        <f t="shared" si="158"/>
        <v>199014.35</v>
      </c>
      <c r="P891" s="9">
        <f t="shared" si="159"/>
        <v>7363.7099999999919</v>
      </c>
      <c r="Q891" s="9">
        <f>'2023-24 Salary &amp; Benefits'!G$6</f>
        <v>13464</v>
      </c>
      <c r="R891" s="157">
        <f>'2023-24 Salary &amp; Benefits'!H$6</f>
        <v>0.1797</v>
      </c>
      <c r="S891" s="157">
        <f>'2023-24 Salary &amp; Benefits'!I$6</f>
        <v>0.17330000000000001</v>
      </c>
      <c r="T891" s="9">
        <f t="shared" si="160"/>
        <v>68262.03</v>
      </c>
      <c r="U891" s="9">
        <f t="shared" si="161"/>
        <v>3439.63</v>
      </c>
      <c r="V891" s="9">
        <f t="shared" si="162"/>
        <v>596.09</v>
      </c>
      <c r="W891" s="9">
        <f t="shared" si="155"/>
        <v>4035.7200000000003</v>
      </c>
      <c r="X891" s="22">
        <f t="shared" si="164"/>
        <v>278675.80999999994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</row>
    <row r="892" spans="1:159" s="21" customFormat="1">
      <c r="A892" s="83" t="s">
        <v>2360</v>
      </c>
      <c r="B892" s="95" t="s">
        <v>937</v>
      </c>
      <c r="C892" s="96">
        <v>4581</v>
      </c>
      <c r="D892" s="95" t="s">
        <v>973</v>
      </c>
      <c r="E892" s="116" t="str">
        <f>VLOOKUP($C892,'2022-23 School Level AAFTE'!$C:$X,8,FALSE)</f>
        <v>Yes</v>
      </c>
      <c r="F892" s="103">
        <f>VLOOKUP($C892,'2022-23 School Level AAFTE'!$C:$I,7,FALSE)</f>
        <v>495.7</v>
      </c>
      <c r="G892" s="106">
        <f>IFERROR(IF(E892= "yes",VLOOKUP(C892,Summary!$B:$I,5,0),0),0)</f>
        <v>0</v>
      </c>
      <c r="H892" s="105">
        <f t="shared" si="163"/>
        <v>495.7</v>
      </c>
      <c r="I892" s="168">
        <f>VLOOKUP($A892,'2023-24 Salary &amp; Benefits'!$A:$I,3,FALSE)</f>
        <v>1.18</v>
      </c>
      <c r="J892" s="168">
        <f>VLOOKUP($A892,'2023-24 Salary &amp; Benefits'!$A:$I,4,FALSE)</f>
        <v>1.18</v>
      </c>
      <c r="K892" s="155">
        <f t="shared" si="156"/>
        <v>495.7</v>
      </c>
      <c r="L892" s="154">
        <f t="shared" si="157"/>
        <v>1.454</v>
      </c>
      <c r="M892" s="156">
        <f>'2023-24 Salary &amp; Benefits'!$E$6</f>
        <v>72728</v>
      </c>
      <c r="N892" s="156">
        <f>'2023-24 Salary &amp; Benefits'!$F$6</f>
        <v>75419</v>
      </c>
      <c r="O892" s="9">
        <f t="shared" si="158"/>
        <v>124780.88</v>
      </c>
      <c r="P892" s="9">
        <f t="shared" si="159"/>
        <v>4617.0099999999948</v>
      </c>
      <c r="Q892" s="9">
        <f>'2023-24 Salary &amp; Benefits'!G$6</f>
        <v>13464</v>
      </c>
      <c r="R892" s="157">
        <f>'2023-24 Salary &amp; Benefits'!H$6</f>
        <v>0.1797</v>
      </c>
      <c r="S892" s="157">
        <f>'2023-24 Salary &amp; Benefits'!I$6</f>
        <v>0.17330000000000001</v>
      </c>
      <c r="T892" s="9">
        <f t="shared" si="160"/>
        <v>42799.91</v>
      </c>
      <c r="U892" s="9">
        <f t="shared" si="161"/>
        <v>2156.63</v>
      </c>
      <c r="V892" s="9">
        <f t="shared" si="162"/>
        <v>373.74</v>
      </c>
      <c r="W892" s="9">
        <f t="shared" si="155"/>
        <v>2530.37</v>
      </c>
      <c r="X892" s="22">
        <f t="shared" si="164"/>
        <v>174728.16999999998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</row>
    <row r="893" spans="1:159" s="21" customFormat="1">
      <c r="A893" s="83" t="s">
        <v>2360</v>
      </c>
      <c r="B893" s="95" t="s">
        <v>937</v>
      </c>
      <c r="C893" s="96">
        <v>4356</v>
      </c>
      <c r="D893" s="95" t="s">
        <v>962</v>
      </c>
      <c r="E893" s="116" t="str">
        <f>VLOOKUP($C893,'2022-23 School Level AAFTE'!$C:$X,8,FALSE)</f>
        <v>Yes</v>
      </c>
      <c r="F893" s="103">
        <f>VLOOKUP($C893,'2022-23 School Level AAFTE'!$C:$I,7,FALSE)</f>
        <v>542.94000000000005</v>
      </c>
      <c r="G893" s="106">
        <f>IFERROR(IF(E893= "yes",VLOOKUP(C893,Summary!$B:$I,5,0),0),0)</f>
        <v>0</v>
      </c>
      <c r="H893" s="105">
        <f t="shared" si="163"/>
        <v>542.94000000000005</v>
      </c>
      <c r="I893" s="168">
        <f>VLOOKUP($A893,'2023-24 Salary &amp; Benefits'!$A:$I,3,FALSE)</f>
        <v>1.18</v>
      </c>
      <c r="J893" s="168">
        <f>VLOOKUP($A893,'2023-24 Salary &amp; Benefits'!$A:$I,4,FALSE)</f>
        <v>1.18</v>
      </c>
      <c r="K893" s="155">
        <f t="shared" si="156"/>
        <v>542.94000000000005</v>
      </c>
      <c r="L893" s="154">
        <f t="shared" si="157"/>
        <v>1.593</v>
      </c>
      <c r="M893" s="156">
        <f>'2023-24 Salary &amp; Benefits'!$E$6</f>
        <v>72728</v>
      </c>
      <c r="N893" s="156">
        <f>'2023-24 Salary &amp; Benefits'!$F$6</f>
        <v>75419</v>
      </c>
      <c r="O893" s="9">
        <f t="shared" si="158"/>
        <v>136709.73000000001</v>
      </c>
      <c r="P893" s="9">
        <f t="shared" si="159"/>
        <v>5058.3799999999756</v>
      </c>
      <c r="Q893" s="9">
        <f>'2023-24 Salary &amp; Benefits'!G$6</f>
        <v>13464</v>
      </c>
      <c r="R893" s="157">
        <f>'2023-24 Salary &amp; Benefits'!H$6</f>
        <v>0.1797</v>
      </c>
      <c r="S893" s="157">
        <f>'2023-24 Salary &amp; Benefits'!I$6</f>
        <v>0.17330000000000001</v>
      </c>
      <c r="T893" s="9">
        <f t="shared" si="160"/>
        <v>46891.51</v>
      </c>
      <c r="U893" s="9">
        <f t="shared" si="161"/>
        <v>2362.8000000000002</v>
      </c>
      <c r="V893" s="9">
        <f t="shared" si="162"/>
        <v>409.47</v>
      </c>
      <c r="W893" s="9">
        <f t="shared" si="155"/>
        <v>2772.2700000000004</v>
      </c>
      <c r="X893" s="22">
        <f t="shared" si="164"/>
        <v>191431.88999999998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</row>
    <row r="894" spans="1:159" s="21" customFormat="1">
      <c r="A894" s="83" t="s">
        <v>2360</v>
      </c>
      <c r="B894" s="95" t="s">
        <v>937</v>
      </c>
      <c r="C894" s="96">
        <v>4485</v>
      </c>
      <c r="D894" s="95" t="s">
        <v>968</v>
      </c>
      <c r="E894" s="116" t="str">
        <f>VLOOKUP($C894,'2022-23 School Level AAFTE'!$C:$X,8,FALSE)</f>
        <v>No</v>
      </c>
      <c r="F894" s="103">
        <f>VLOOKUP($C894,'2022-23 School Level AAFTE'!$C:$I,7,FALSE)</f>
        <v>544.26</v>
      </c>
      <c r="G894" s="106">
        <f>IFERROR(IF(E894= "yes",VLOOKUP(C894,Summary!$B:$I,5,0),0),0)</f>
        <v>0</v>
      </c>
      <c r="H894" s="105">
        <f t="shared" si="163"/>
        <v>0</v>
      </c>
      <c r="I894" s="168">
        <f>VLOOKUP($A894,'2023-24 Salary &amp; Benefits'!$A:$I,3,FALSE)</f>
        <v>1.18</v>
      </c>
      <c r="J894" s="168">
        <f>VLOOKUP($A894,'2023-24 Salary &amp; Benefits'!$A:$I,4,FALSE)</f>
        <v>1.18</v>
      </c>
      <c r="K894" s="155">
        <f t="shared" si="156"/>
        <v>0</v>
      </c>
      <c r="L894" s="154">
        <f t="shared" si="157"/>
        <v>0</v>
      </c>
      <c r="M894" s="156">
        <f>'2023-24 Salary &amp; Benefits'!$E$6</f>
        <v>72728</v>
      </c>
      <c r="N894" s="156">
        <f>'2023-24 Salary &amp; Benefits'!$F$6</f>
        <v>75419</v>
      </c>
      <c r="O894" s="9">
        <f t="shared" si="158"/>
        <v>0</v>
      </c>
      <c r="P894" s="9">
        <f t="shared" si="159"/>
        <v>0</v>
      </c>
      <c r="Q894" s="9">
        <f>'2023-24 Salary &amp; Benefits'!G$6</f>
        <v>13464</v>
      </c>
      <c r="R894" s="157">
        <f>'2023-24 Salary &amp; Benefits'!H$6</f>
        <v>0.1797</v>
      </c>
      <c r="S894" s="157">
        <f>'2023-24 Salary &amp; Benefits'!I$6</f>
        <v>0.17330000000000001</v>
      </c>
      <c r="T894" s="9">
        <f t="shared" si="160"/>
        <v>0</v>
      </c>
      <c r="U894" s="9">
        <f t="shared" si="161"/>
        <v>0</v>
      </c>
      <c r="V894" s="9">
        <f t="shared" si="162"/>
        <v>0</v>
      </c>
      <c r="W894" s="9">
        <f t="shared" si="155"/>
        <v>0</v>
      </c>
      <c r="X894" s="22">
        <f t="shared" si="164"/>
        <v>0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</row>
    <row r="895" spans="1:159" s="21" customFormat="1">
      <c r="A895" s="83" t="s">
        <v>2360</v>
      </c>
      <c r="B895" s="95" t="s">
        <v>937</v>
      </c>
      <c r="C895" s="96">
        <v>5178</v>
      </c>
      <c r="D895" s="95" t="s">
        <v>653</v>
      </c>
      <c r="E895" s="116" t="str">
        <f>VLOOKUP($C895,'2022-23 School Level AAFTE'!$C:$X,8,FALSE)</f>
        <v>Yes</v>
      </c>
      <c r="F895" s="103">
        <f>VLOOKUP($C895,'2022-23 School Level AAFTE'!$C:$I,7,FALSE)</f>
        <v>534.29</v>
      </c>
      <c r="G895" s="106">
        <f>IFERROR(IF(E895= "yes",VLOOKUP(C895,Summary!$B:$I,5,0),0),0)</f>
        <v>0</v>
      </c>
      <c r="H895" s="105">
        <f t="shared" si="163"/>
        <v>534.29</v>
      </c>
      <c r="I895" s="168">
        <f>VLOOKUP($A895,'2023-24 Salary &amp; Benefits'!$A:$I,3,FALSE)</f>
        <v>1.18</v>
      </c>
      <c r="J895" s="168">
        <f>VLOOKUP($A895,'2023-24 Salary &amp; Benefits'!$A:$I,4,FALSE)</f>
        <v>1.18</v>
      </c>
      <c r="K895" s="155">
        <f t="shared" si="156"/>
        <v>534.29</v>
      </c>
      <c r="L895" s="154">
        <f t="shared" si="157"/>
        <v>1.5669999999999999</v>
      </c>
      <c r="M895" s="156">
        <f>'2023-24 Salary &amp; Benefits'!$E$6</f>
        <v>72728</v>
      </c>
      <c r="N895" s="156">
        <f>'2023-24 Salary &amp; Benefits'!$F$6</f>
        <v>75419</v>
      </c>
      <c r="O895" s="9">
        <f t="shared" si="158"/>
        <v>134478.44</v>
      </c>
      <c r="P895" s="9">
        <f t="shared" si="159"/>
        <v>4975.820000000007</v>
      </c>
      <c r="Q895" s="9">
        <f>'2023-24 Salary &amp; Benefits'!G$6</f>
        <v>13464</v>
      </c>
      <c r="R895" s="157">
        <f>'2023-24 Salary &amp; Benefits'!H$6</f>
        <v>0.1797</v>
      </c>
      <c r="S895" s="157">
        <f>'2023-24 Salary &amp; Benefits'!I$6</f>
        <v>0.17330000000000001</v>
      </c>
      <c r="T895" s="9">
        <f t="shared" si="160"/>
        <v>46126.17</v>
      </c>
      <c r="U895" s="9">
        <f t="shared" si="161"/>
        <v>2324.2399999999998</v>
      </c>
      <c r="V895" s="9">
        <f t="shared" si="162"/>
        <v>402.79</v>
      </c>
      <c r="W895" s="9">
        <f t="shared" si="155"/>
        <v>2727.0299999999997</v>
      </c>
      <c r="X895" s="22">
        <f t="shared" si="164"/>
        <v>188307.46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</row>
    <row r="896" spans="1:159" s="21" customFormat="1">
      <c r="A896" s="83" t="s">
        <v>2360</v>
      </c>
      <c r="B896" s="95" t="s">
        <v>937</v>
      </c>
      <c r="C896" s="96">
        <v>3491</v>
      </c>
      <c r="D896" s="95" t="s">
        <v>944</v>
      </c>
      <c r="E896" s="116" t="str">
        <f>VLOOKUP($C896,'2022-23 School Level AAFTE'!$C:$X,8,FALSE)</f>
        <v>Yes</v>
      </c>
      <c r="F896" s="103">
        <f>VLOOKUP($C896,'2022-23 School Level AAFTE'!$C:$I,7,FALSE)</f>
        <v>390.66</v>
      </c>
      <c r="G896" s="106">
        <f>IFERROR(IF(E896= "yes",VLOOKUP(C896,Summary!$B:$I,5,0),0),0)</f>
        <v>0</v>
      </c>
      <c r="H896" s="105">
        <f t="shared" si="163"/>
        <v>390.66</v>
      </c>
      <c r="I896" s="168">
        <f>VLOOKUP($A896,'2023-24 Salary &amp; Benefits'!$A:$I,3,FALSE)</f>
        <v>1.18</v>
      </c>
      <c r="J896" s="168">
        <f>VLOOKUP($A896,'2023-24 Salary &amp; Benefits'!$A:$I,4,FALSE)</f>
        <v>1.18</v>
      </c>
      <c r="K896" s="155">
        <f t="shared" si="156"/>
        <v>390.66</v>
      </c>
      <c r="L896" s="154">
        <f t="shared" si="157"/>
        <v>1.1459999999999999</v>
      </c>
      <c r="M896" s="156">
        <f>'2023-24 Salary &amp; Benefits'!$E$6</f>
        <v>72728</v>
      </c>
      <c r="N896" s="156">
        <f>'2023-24 Salary &amp; Benefits'!$F$6</f>
        <v>75419</v>
      </c>
      <c r="O896" s="9">
        <f t="shared" si="158"/>
        <v>98348.62</v>
      </c>
      <c r="P896" s="9">
        <f t="shared" si="159"/>
        <v>3638.9900000000052</v>
      </c>
      <c r="Q896" s="9">
        <f>'2023-24 Salary &amp; Benefits'!G$6</f>
        <v>13464</v>
      </c>
      <c r="R896" s="157">
        <f>'2023-24 Salary &amp; Benefits'!H$6</f>
        <v>0.1797</v>
      </c>
      <c r="S896" s="157">
        <f>'2023-24 Salary &amp; Benefits'!I$6</f>
        <v>0.17330000000000001</v>
      </c>
      <c r="T896" s="9">
        <f t="shared" si="160"/>
        <v>33733.629999999997</v>
      </c>
      <c r="U896" s="9">
        <f t="shared" si="161"/>
        <v>1699.79</v>
      </c>
      <c r="V896" s="9">
        <f t="shared" si="162"/>
        <v>294.57</v>
      </c>
      <c r="W896" s="9">
        <f t="shared" si="155"/>
        <v>1994.36</v>
      </c>
      <c r="X896" s="22">
        <f t="shared" si="164"/>
        <v>137715.59999999998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</row>
    <row r="897" spans="1:159" s="21" customFormat="1">
      <c r="A897" s="83" t="s">
        <v>2360</v>
      </c>
      <c r="B897" s="95" t="s">
        <v>937</v>
      </c>
      <c r="C897" s="96">
        <v>3593</v>
      </c>
      <c r="D897" s="95" t="s">
        <v>946</v>
      </c>
      <c r="E897" s="116" t="str">
        <f>VLOOKUP($C897,'2022-23 School Level AAFTE'!$C:$X,8,FALSE)</f>
        <v>Yes</v>
      </c>
      <c r="F897" s="103">
        <f>VLOOKUP($C897,'2022-23 School Level AAFTE'!$C:$I,7,FALSE)</f>
        <v>407</v>
      </c>
      <c r="G897" s="106">
        <f>IFERROR(IF(E897= "yes",VLOOKUP(C897,Summary!$B:$I,5,0),0),0)</f>
        <v>0</v>
      </c>
      <c r="H897" s="105">
        <f t="shared" si="163"/>
        <v>407</v>
      </c>
      <c r="I897" s="168">
        <f>VLOOKUP($A897,'2023-24 Salary &amp; Benefits'!$A:$I,3,FALSE)</f>
        <v>1.18</v>
      </c>
      <c r="J897" s="168">
        <f>VLOOKUP($A897,'2023-24 Salary &amp; Benefits'!$A:$I,4,FALSE)</f>
        <v>1.18</v>
      </c>
      <c r="K897" s="155">
        <f t="shared" si="156"/>
        <v>407</v>
      </c>
      <c r="L897" s="154">
        <f t="shared" si="157"/>
        <v>1.194</v>
      </c>
      <c r="M897" s="156">
        <f>'2023-24 Salary &amp; Benefits'!$E$6</f>
        <v>72728</v>
      </c>
      <c r="N897" s="156">
        <f>'2023-24 Salary &amp; Benefits'!$F$6</f>
        <v>75419</v>
      </c>
      <c r="O897" s="9">
        <f t="shared" si="158"/>
        <v>102467.93</v>
      </c>
      <c r="P897" s="9">
        <f t="shared" si="159"/>
        <v>3791.4100000000035</v>
      </c>
      <c r="Q897" s="9">
        <f>'2023-24 Salary &amp; Benefits'!G$6</f>
        <v>13464</v>
      </c>
      <c r="R897" s="157">
        <f>'2023-24 Salary &amp; Benefits'!H$6</f>
        <v>0.1797</v>
      </c>
      <c r="S897" s="157">
        <f>'2023-24 Salary &amp; Benefits'!I$6</f>
        <v>0.17330000000000001</v>
      </c>
      <c r="T897" s="9">
        <f t="shared" si="160"/>
        <v>35146.550000000003</v>
      </c>
      <c r="U897" s="9">
        <f t="shared" si="161"/>
        <v>1770.99</v>
      </c>
      <c r="V897" s="9">
        <f t="shared" si="162"/>
        <v>306.91000000000003</v>
      </c>
      <c r="W897" s="9">
        <f t="shared" si="155"/>
        <v>2077.9</v>
      </c>
      <c r="X897" s="22">
        <f t="shared" si="164"/>
        <v>143483.78999999998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</row>
    <row r="898" spans="1:159" s="21" customFormat="1">
      <c r="A898" s="83" t="s">
        <v>2360</v>
      </c>
      <c r="B898" s="95" t="s">
        <v>937</v>
      </c>
      <c r="C898" s="96">
        <v>4293</v>
      </c>
      <c r="D898" s="95" t="s">
        <v>957</v>
      </c>
      <c r="E898" s="116" t="str">
        <f>VLOOKUP($C898,'2022-23 School Level AAFTE'!$C:$X,8,FALSE)</f>
        <v>No</v>
      </c>
      <c r="F898" s="103">
        <f>VLOOKUP($C898,'2022-23 School Level AAFTE'!$C:$I,7,FALSE)</f>
        <v>492.88</v>
      </c>
      <c r="G898" s="106">
        <f>IFERROR(IF(E898= "yes",VLOOKUP(C898,Summary!$B:$I,5,0),0),0)</f>
        <v>0</v>
      </c>
      <c r="H898" s="105">
        <f t="shared" si="163"/>
        <v>0</v>
      </c>
      <c r="I898" s="168">
        <f>VLOOKUP($A898,'2023-24 Salary &amp; Benefits'!$A:$I,3,FALSE)</f>
        <v>1.18</v>
      </c>
      <c r="J898" s="168">
        <f>VLOOKUP($A898,'2023-24 Salary &amp; Benefits'!$A:$I,4,FALSE)</f>
        <v>1.18</v>
      </c>
      <c r="K898" s="155">
        <f t="shared" si="156"/>
        <v>0</v>
      </c>
      <c r="L898" s="154">
        <f t="shared" si="157"/>
        <v>0</v>
      </c>
      <c r="M898" s="156">
        <f>'2023-24 Salary &amp; Benefits'!$E$6</f>
        <v>72728</v>
      </c>
      <c r="N898" s="156">
        <f>'2023-24 Salary &amp; Benefits'!$F$6</f>
        <v>75419</v>
      </c>
      <c r="O898" s="9">
        <f t="shared" si="158"/>
        <v>0</v>
      </c>
      <c r="P898" s="9">
        <f t="shared" si="159"/>
        <v>0</v>
      </c>
      <c r="Q898" s="9">
        <f>'2023-24 Salary &amp; Benefits'!G$6</f>
        <v>13464</v>
      </c>
      <c r="R898" s="157">
        <f>'2023-24 Salary &amp; Benefits'!H$6</f>
        <v>0.1797</v>
      </c>
      <c r="S898" s="157">
        <f>'2023-24 Salary &amp; Benefits'!I$6</f>
        <v>0.17330000000000001</v>
      </c>
      <c r="T898" s="9">
        <f t="shared" si="160"/>
        <v>0</v>
      </c>
      <c r="U898" s="9">
        <f t="shared" si="161"/>
        <v>0</v>
      </c>
      <c r="V898" s="9">
        <f t="shared" si="162"/>
        <v>0</v>
      </c>
      <c r="W898" s="9">
        <f t="shared" si="155"/>
        <v>0</v>
      </c>
      <c r="X898" s="22">
        <f t="shared" si="164"/>
        <v>0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</row>
    <row r="899" spans="1:159" s="21" customFormat="1">
      <c r="A899" s="83" t="s">
        <v>2360</v>
      </c>
      <c r="B899" s="95" t="s">
        <v>937</v>
      </c>
      <c r="C899" s="96">
        <v>5677</v>
      </c>
      <c r="D899" s="95" t="s">
        <v>3354</v>
      </c>
      <c r="E899" s="116" t="str">
        <f>VLOOKUP($C899,'2022-23 School Level AAFTE'!$C:$X,8,FALSE)</f>
        <v>Yes</v>
      </c>
      <c r="F899" s="103">
        <f>VLOOKUP($C899,'2022-23 School Level AAFTE'!$C:$I,7,FALSE)</f>
        <v>644.59</v>
      </c>
      <c r="G899" s="106">
        <f>IFERROR(IF(E899= "yes",VLOOKUP(C899,Summary!$B:$I,5,0),0),0)</f>
        <v>0</v>
      </c>
      <c r="H899" s="105">
        <f t="shared" si="163"/>
        <v>644.59</v>
      </c>
      <c r="I899" s="168">
        <f>VLOOKUP($A899,'2023-24 Salary &amp; Benefits'!$A:$I,3,FALSE)</f>
        <v>1.18</v>
      </c>
      <c r="J899" s="168">
        <f>VLOOKUP($A899,'2023-24 Salary &amp; Benefits'!$A:$I,4,FALSE)</f>
        <v>1.18</v>
      </c>
      <c r="K899" s="155">
        <f t="shared" si="156"/>
        <v>644.59</v>
      </c>
      <c r="L899" s="154">
        <f t="shared" si="157"/>
        <v>1.891</v>
      </c>
      <c r="M899" s="156">
        <f>'2023-24 Salary &amp; Benefits'!$E$6</f>
        <v>72728</v>
      </c>
      <c r="N899" s="156">
        <f>'2023-24 Salary &amp; Benefits'!$F$6</f>
        <v>75419</v>
      </c>
      <c r="O899" s="9">
        <f t="shared" si="158"/>
        <v>162283.79999999999</v>
      </c>
      <c r="P899" s="9">
        <f t="shared" si="159"/>
        <v>6004.6500000000233</v>
      </c>
      <c r="Q899" s="9">
        <f>'2023-24 Salary &amp; Benefits'!G$6</f>
        <v>13464</v>
      </c>
      <c r="R899" s="157">
        <f>'2023-24 Salary &amp; Benefits'!H$6</f>
        <v>0.1797</v>
      </c>
      <c r="S899" s="157">
        <f>'2023-24 Salary &amp; Benefits'!I$6</f>
        <v>0.17330000000000001</v>
      </c>
      <c r="T899" s="9">
        <f t="shared" si="160"/>
        <v>55663.43</v>
      </c>
      <c r="U899" s="9">
        <f t="shared" si="161"/>
        <v>2804.81</v>
      </c>
      <c r="V899" s="9">
        <f t="shared" si="162"/>
        <v>486.07</v>
      </c>
      <c r="W899" s="9">
        <f t="shared" si="155"/>
        <v>3290.88</v>
      </c>
      <c r="X899" s="22">
        <f t="shared" si="164"/>
        <v>227242.76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</row>
    <row r="900" spans="1:159" s="21" customFormat="1">
      <c r="A900" s="83" t="s">
        <v>2360</v>
      </c>
      <c r="B900" s="95" t="s">
        <v>937</v>
      </c>
      <c r="C900" s="96">
        <v>4466</v>
      </c>
      <c r="D900" s="95" t="s">
        <v>967</v>
      </c>
      <c r="E900" s="116" t="str">
        <f>VLOOKUP($C900,'2022-23 School Level AAFTE'!$C:$X,8,FALSE)</f>
        <v>No</v>
      </c>
      <c r="F900" s="103">
        <f>VLOOKUP($C900,'2022-23 School Level AAFTE'!$C:$I,7,FALSE)</f>
        <v>417.3</v>
      </c>
      <c r="G900" s="106">
        <f>IFERROR(IF(E900= "yes",VLOOKUP(C900,Summary!$B:$I,5,0),0),0)</f>
        <v>0</v>
      </c>
      <c r="H900" s="105">
        <f t="shared" si="163"/>
        <v>0</v>
      </c>
      <c r="I900" s="168">
        <f>VLOOKUP($A900,'2023-24 Salary &amp; Benefits'!$A:$I,3,FALSE)</f>
        <v>1.18</v>
      </c>
      <c r="J900" s="168">
        <f>VLOOKUP($A900,'2023-24 Salary &amp; Benefits'!$A:$I,4,FALSE)</f>
        <v>1.18</v>
      </c>
      <c r="K900" s="155">
        <f t="shared" si="156"/>
        <v>0</v>
      </c>
      <c r="L900" s="154">
        <f t="shared" si="157"/>
        <v>0</v>
      </c>
      <c r="M900" s="156">
        <f>'2023-24 Salary &amp; Benefits'!$E$6</f>
        <v>72728</v>
      </c>
      <c r="N900" s="156">
        <f>'2023-24 Salary &amp; Benefits'!$F$6</f>
        <v>75419</v>
      </c>
      <c r="O900" s="9">
        <f t="shared" si="158"/>
        <v>0</v>
      </c>
      <c r="P900" s="9">
        <f t="shared" si="159"/>
        <v>0</v>
      </c>
      <c r="Q900" s="9">
        <f>'2023-24 Salary &amp; Benefits'!G$6</f>
        <v>13464</v>
      </c>
      <c r="R900" s="157">
        <f>'2023-24 Salary &amp; Benefits'!H$6</f>
        <v>0.1797</v>
      </c>
      <c r="S900" s="157">
        <f>'2023-24 Salary &amp; Benefits'!I$6</f>
        <v>0.17330000000000001</v>
      </c>
      <c r="T900" s="9">
        <f t="shared" si="160"/>
        <v>0</v>
      </c>
      <c r="U900" s="9">
        <f t="shared" si="161"/>
        <v>0</v>
      </c>
      <c r="V900" s="9">
        <f t="shared" si="162"/>
        <v>0</v>
      </c>
      <c r="W900" s="9">
        <f t="shared" si="155"/>
        <v>0</v>
      </c>
      <c r="X900" s="22">
        <f t="shared" si="164"/>
        <v>0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</row>
    <row r="901" spans="1:159" s="21" customFormat="1">
      <c r="A901" s="83" t="s">
        <v>2360</v>
      </c>
      <c r="B901" s="95" t="s">
        <v>937</v>
      </c>
      <c r="C901" s="96">
        <v>3389</v>
      </c>
      <c r="D901" s="95" t="s">
        <v>943</v>
      </c>
      <c r="E901" s="116" t="str">
        <f>VLOOKUP($C901,'2022-23 School Level AAFTE'!$C:$X,8,FALSE)</f>
        <v>Yes</v>
      </c>
      <c r="F901" s="103">
        <f>VLOOKUP($C901,'2022-23 School Level AAFTE'!$C:$I,7,FALSE)</f>
        <v>558.35</v>
      </c>
      <c r="G901" s="106">
        <f>IFERROR(IF(E901= "yes",VLOOKUP(C901,Summary!$B:$I,5,0),0),0)</f>
        <v>0</v>
      </c>
      <c r="H901" s="105">
        <f t="shared" si="163"/>
        <v>558.35</v>
      </c>
      <c r="I901" s="168">
        <f>VLOOKUP($A901,'2023-24 Salary &amp; Benefits'!$A:$I,3,FALSE)</f>
        <v>1.18</v>
      </c>
      <c r="J901" s="168">
        <f>VLOOKUP($A901,'2023-24 Salary &amp; Benefits'!$A:$I,4,FALSE)</f>
        <v>1.18</v>
      </c>
      <c r="K901" s="155">
        <f t="shared" si="156"/>
        <v>558.35</v>
      </c>
      <c r="L901" s="154">
        <f t="shared" si="157"/>
        <v>1.6379999999999999</v>
      </c>
      <c r="M901" s="156">
        <f>'2023-24 Salary &amp; Benefits'!$E$6</f>
        <v>72728</v>
      </c>
      <c r="N901" s="156">
        <f>'2023-24 Salary &amp; Benefits'!$F$6</f>
        <v>75419</v>
      </c>
      <c r="O901" s="9">
        <f t="shared" si="158"/>
        <v>140571.59</v>
      </c>
      <c r="P901" s="9">
        <f t="shared" si="159"/>
        <v>5201.2699999999895</v>
      </c>
      <c r="Q901" s="9">
        <f>'2023-24 Salary &amp; Benefits'!G$6</f>
        <v>13464</v>
      </c>
      <c r="R901" s="157">
        <f>'2023-24 Salary &amp; Benefits'!H$6</f>
        <v>0.1797</v>
      </c>
      <c r="S901" s="157">
        <f>'2023-24 Salary &amp; Benefits'!I$6</f>
        <v>0.17330000000000001</v>
      </c>
      <c r="T901" s="9">
        <f t="shared" si="160"/>
        <v>48216.13</v>
      </c>
      <c r="U901" s="9">
        <f t="shared" si="161"/>
        <v>2429.5500000000002</v>
      </c>
      <c r="V901" s="9">
        <f t="shared" si="162"/>
        <v>421.04</v>
      </c>
      <c r="W901" s="9">
        <f t="shared" si="155"/>
        <v>2850.59</v>
      </c>
      <c r="X901" s="22">
        <f t="shared" si="164"/>
        <v>196839.58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</row>
    <row r="902" spans="1:159" s="21" customFormat="1">
      <c r="A902" s="83" t="s">
        <v>2360</v>
      </c>
      <c r="B902" s="95" t="s">
        <v>937</v>
      </c>
      <c r="C902" s="96">
        <v>3707</v>
      </c>
      <c r="D902" s="95" t="s">
        <v>951</v>
      </c>
      <c r="E902" s="116" t="str">
        <f>VLOOKUP($C902,'2022-23 School Level AAFTE'!$C:$X,8,FALSE)</f>
        <v>No</v>
      </c>
      <c r="F902" s="103">
        <f>VLOOKUP($C902,'2022-23 School Level AAFTE'!$C:$I,7,FALSE)</f>
        <v>323</v>
      </c>
      <c r="G902" s="106">
        <f>IFERROR(IF(E902= "yes",VLOOKUP(C902,Summary!$B:$I,5,0),0),0)</f>
        <v>0</v>
      </c>
      <c r="H902" s="104">
        <f t="shared" si="163"/>
        <v>0</v>
      </c>
      <c r="I902" s="168">
        <f>VLOOKUP($A902,'2023-24 Salary &amp; Benefits'!$A:$I,3,FALSE)</f>
        <v>1.18</v>
      </c>
      <c r="J902" s="168">
        <f>VLOOKUP($A902,'2023-24 Salary &amp; Benefits'!$A:$I,4,FALSE)</f>
        <v>1.18</v>
      </c>
      <c r="K902" s="155">
        <f t="shared" si="156"/>
        <v>0</v>
      </c>
      <c r="L902" s="154">
        <f t="shared" si="157"/>
        <v>0</v>
      </c>
      <c r="M902" s="156">
        <f>'2023-24 Salary &amp; Benefits'!$E$6</f>
        <v>72728</v>
      </c>
      <c r="N902" s="156">
        <f>'2023-24 Salary &amp; Benefits'!$F$6</f>
        <v>75419</v>
      </c>
      <c r="O902" s="9">
        <f t="shared" si="158"/>
        <v>0</v>
      </c>
      <c r="P902" s="9">
        <f t="shared" si="159"/>
        <v>0</v>
      </c>
      <c r="Q902" s="9">
        <f>'2023-24 Salary &amp; Benefits'!G$6</f>
        <v>13464</v>
      </c>
      <c r="R902" s="157">
        <f>'2023-24 Salary &amp; Benefits'!H$6</f>
        <v>0.1797</v>
      </c>
      <c r="S902" s="157">
        <f>'2023-24 Salary &amp; Benefits'!I$6</f>
        <v>0.17330000000000001</v>
      </c>
      <c r="T902" s="9">
        <f t="shared" si="160"/>
        <v>0</v>
      </c>
      <c r="U902" s="9">
        <f t="shared" si="161"/>
        <v>0</v>
      </c>
      <c r="V902" s="9">
        <f t="shared" si="162"/>
        <v>0</v>
      </c>
      <c r="W902" s="9">
        <f t="shared" si="155"/>
        <v>0</v>
      </c>
      <c r="X902" s="22">
        <f t="shared" si="164"/>
        <v>0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</row>
    <row r="903" spans="1:159" s="21" customFormat="1">
      <c r="A903" s="83" t="s">
        <v>2360</v>
      </c>
      <c r="B903" s="95" t="s">
        <v>937</v>
      </c>
      <c r="C903" s="96">
        <v>3677</v>
      </c>
      <c r="D903" s="95" t="s">
        <v>949</v>
      </c>
      <c r="E903" s="116" t="str">
        <f>VLOOKUP($C903,'2022-23 School Level AAFTE'!$C:$X,8,FALSE)</f>
        <v>Yes</v>
      </c>
      <c r="F903" s="103">
        <f>VLOOKUP($C903,'2022-23 School Level AAFTE'!$C:$I,7,FALSE)</f>
        <v>382.82</v>
      </c>
      <c r="G903" s="106">
        <f>IFERROR(IF(E903= "yes",VLOOKUP(C903,Summary!$B:$I,5,0),0),0)</f>
        <v>0</v>
      </c>
      <c r="H903" s="104">
        <f t="shared" si="163"/>
        <v>382.82</v>
      </c>
      <c r="I903" s="168">
        <f>VLOOKUP($A903,'2023-24 Salary &amp; Benefits'!$A:$I,3,FALSE)</f>
        <v>1.18</v>
      </c>
      <c r="J903" s="168">
        <f>VLOOKUP($A903,'2023-24 Salary &amp; Benefits'!$A:$I,4,FALSE)</f>
        <v>1.18</v>
      </c>
      <c r="K903" s="155">
        <f t="shared" si="156"/>
        <v>382.82</v>
      </c>
      <c r="L903" s="154">
        <f t="shared" si="157"/>
        <v>1.123</v>
      </c>
      <c r="M903" s="156">
        <f>'2023-24 Salary &amp; Benefits'!$E$6</f>
        <v>72728</v>
      </c>
      <c r="N903" s="156">
        <f>'2023-24 Salary &amp; Benefits'!$F$6</f>
        <v>75419</v>
      </c>
      <c r="O903" s="9">
        <f t="shared" si="158"/>
        <v>96374.78</v>
      </c>
      <c r="P903" s="9">
        <f t="shared" si="159"/>
        <v>3565.9499999999971</v>
      </c>
      <c r="Q903" s="9">
        <f>'2023-24 Salary &amp; Benefits'!G$6</f>
        <v>13464</v>
      </c>
      <c r="R903" s="157">
        <f>'2023-24 Salary &amp; Benefits'!H$6</f>
        <v>0.1797</v>
      </c>
      <c r="S903" s="157">
        <f>'2023-24 Salary &amp; Benefits'!I$6</f>
        <v>0.17330000000000001</v>
      </c>
      <c r="T903" s="9">
        <f t="shared" si="160"/>
        <v>33056.6</v>
      </c>
      <c r="U903" s="9">
        <f t="shared" si="161"/>
        <v>1665.68</v>
      </c>
      <c r="V903" s="9">
        <f t="shared" si="162"/>
        <v>288.66000000000003</v>
      </c>
      <c r="W903" s="9">
        <f t="shared" si="155"/>
        <v>1954.3400000000001</v>
      </c>
      <c r="X903" s="22">
        <f t="shared" si="164"/>
        <v>134951.67000000001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</row>
    <row r="904" spans="1:159" s="21" customFormat="1">
      <c r="A904" s="83" t="s">
        <v>2360</v>
      </c>
      <c r="B904" s="95" t="s">
        <v>937</v>
      </c>
      <c r="C904" s="96">
        <v>4420</v>
      </c>
      <c r="D904" s="95" t="s">
        <v>964</v>
      </c>
      <c r="E904" s="116" t="str">
        <f>VLOOKUP($C904,'2022-23 School Level AAFTE'!$C:$X,8,FALSE)</f>
        <v>No</v>
      </c>
      <c r="F904" s="103">
        <f>VLOOKUP($C904,'2022-23 School Level AAFTE'!$C:$I,7,FALSE)</f>
        <v>563.72</v>
      </c>
      <c r="G904" s="106">
        <f>IFERROR(IF(E904= "yes",VLOOKUP(C904,Summary!$B:$I,5,0),0),0)</f>
        <v>0</v>
      </c>
      <c r="H904" s="104">
        <f t="shared" si="163"/>
        <v>0</v>
      </c>
      <c r="I904" s="168">
        <f>VLOOKUP($A904,'2023-24 Salary &amp; Benefits'!$A:$I,3,FALSE)</f>
        <v>1.18</v>
      </c>
      <c r="J904" s="168">
        <f>VLOOKUP($A904,'2023-24 Salary &amp; Benefits'!$A:$I,4,FALSE)</f>
        <v>1.18</v>
      </c>
      <c r="K904" s="155">
        <f t="shared" si="156"/>
        <v>0</v>
      </c>
      <c r="L904" s="154">
        <f t="shared" si="157"/>
        <v>0</v>
      </c>
      <c r="M904" s="156">
        <f>'2023-24 Salary &amp; Benefits'!$E$6</f>
        <v>72728</v>
      </c>
      <c r="N904" s="156">
        <f>'2023-24 Salary &amp; Benefits'!$F$6</f>
        <v>75419</v>
      </c>
      <c r="O904" s="9">
        <f t="shared" si="158"/>
        <v>0</v>
      </c>
      <c r="P904" s="9">
        <f t="shared" si="159"/>
        <v>0</v>
      </c>
      <c r="Q904" s="9">
        <f>'2023-24 Salary &amp; Benefits'!G$6</f>
        <v>13464</v>
      </c>
      <c r="R904" s="157">
        <f>'2023-24 Salary &amp; Benefits'!H$6</f>
        <v>0.1797</v>
      </c>
      <c r="S904" s="157">
        <f>'2023-24 Salary &amp; Benefits'!I$6</f>
        <v>0.17330000000000001</v>
      </c>
      <c r="T904" s="9">
        <f t="shared" si="160"/>
        <v>0</v>
      </c>
      <c r="U904" s="9">
        <f t="shared" si="161"/>
        <v>0</v>
      </c>
      <c r="V904" s="9">
        <f t="shared" si="162"/>
        <v>0</v>
      </c>
      <c r="W904" s="9">
        <f t="shared" si="155"/>
        <v>0</v>
      </c>
      <c r="X904" s="22">
        <f t="shared" si="164"/>
        <v>0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</row>
    <row r="905" spans="1:159" s="21" customFormat="1">
      <c r="A905" s="83" t="s">
        <v>2360</v>
      </c>
      <c r="B905" s="95" t="s">
        <v>937</v>
      </c>
      <c r="C905" s="96">
        <v>5440</v>
      </c>
      <c r="D905" s="95" t="s">
        <v>976</v>
      </c>
      <c r="E905" s="116" t="str">
        <f>VLOOKUP($C905,'2022-23 School Level AAFTE'!$C:$X,8,FALSE)</f>
        <v>Yes</v>
      </c>
      <c r="F905" s="103">
        <f>VLOOKUP($C905,'2022-23 School Level AAFTE'!$C:$I,7,FALSE)</f>
        <v>76.430000000000007</v>
      </c>
      <c r="G905" s="106">
        <f>IFERROR(IF(E905= "yes",VLOOKUP(C905,Summary!$B:$I,5,0),0),0)</f>
        <v>0</v>
      </c>
      <c r="H905" s="104">
        <f t="shared" si="163"/>
        <v>76.430000000000007</v>
      </c>
      <c r="I905" s="168">
        <f>VLOOKUP($A905,'2023-24 Salary &amp; Benefits'!$A:$I,3,FALSE)</f>
        <v>1.18</v>
      </c>
      <c r="J905" s="168">
        <f>VLOOKUP($A905,'2023-24 Salary &amp; Benefits'!$A:$I,4,FALSE)</f>
        <v>1.18</v>
      </c>
      <c r="K905" s="155">
        <f t="shared" si="156"/>
        <v>76.430000000000007</v>
      </c>
      <c r="L905" s="154">
        <f t="shared" si="157"/>
        <v>0.224</v>
      </c>
      <c r="M905" s="156">
        <f>'2023-24 Salary &amp; Benefits'!$E$6</f>
        <v>72728</v>
      </c>
      <c r="N905" s="156">
        <f>'2023-24 Salary &amp; Benefits'!$F$6</f>
        <v>75419</v>
      </c>
      <c r="O905" s="9">
        <f t="shared" si="158"/>
        <v>19223.46</v>
      </c>
      <c r="P905" s="9">
        <f t="shared" si="159"/>
        <v>711.29000000000087</v>
      </c>
      <c r="Q905" s="9">
        <f>'2023-24 Salary &amp; Benefits'!G$6</f>
        <v>13464</v>
      </c>
      <c r="R905" s="157">
        <f>'2023-24 Salary &amp; Benefits'!H$6</f>
        <v>0.1797</v>
      </c>
      <c r="S905" s="157">
        <f>'2023-24 Salary &amp; Benefits'!I$6</f>
        <v>0.17330000000000001</v>
      </c>
      <c r="T905" s="9">
        <f t="shared" si="160"/>
        <v>6593.66</v>
      </c>
      <c r="U905" s="9">
        <f t="shared" si="161"/>
        <v>332.25</v>
      </c>
      <c r="V905" s="9">
        <f t="shared" si="162"/>
        <v>57.58</v>
      </c>
      <c r="W905" s="9">
        <f t="shared" si="155"/>
        <v>389.83</v>
      </c>
      <c r="X905" s="22">
        <f t="shared" si="164"/>
        <v>26918.240000000002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</row>
    <row r="906" spans="1:159" s="21" customFormat="1">
      <c r="A906" s="83" t="s">
        <v>2509</v>
      </c>
      <c r="B906" s="95" t="s">
        <v>1955</v>
      </c>
      <c r="C906" s="96">
        <v>5180</v>
      </c>
      <c r="D906" s="95" t="s">
        <v>1959</v>
      </c>
      <c r="E906" s="116" t="str">
        <f>VLOOKUP($C906,'2022-23 School Level AAFTE'!$C:$X,8,FALSE)</f>
        <v>No</v>
      </c>
      <c r="F906" s="103">
        <f>VLOOKUP($C906,'2022-23 School Level AAFTE'!$C:$I,7,FALSE)</f>
        <v>303.12</v>
      </c>
      <c r="G906" s="106">
        <f>IFERROR(IF(E906= "yes",VLOOKUP(C906,Summary!$B:$I,5,0),0),0)</f>
        <v>0</v>
      </c>
      <c r="H906" s="104">
        <f t="shared" si="163"/>
        <v>0</v>
      </c>
      <c r="I906" s="168">
        <f>VLOOKUP($A906,'2023-24 Salary &amp; Benefits'!$A:$I,3,FALSE)</f>
        <v>1</v>
      </c>
      <c r="J906" s="168">
        <f>VLOOKUP($A906,'2023-24 Salary &amp; Benefits'!$A:$I,4,FALSE)</f>
        <v>1.02</v>
      </c>
      <c r="K906" s="155">
        <f t="shared" si="156"/>
        <v>0</v>
      </c>
      <c r="L906" s="154">
        <f t="shared" si="157"/>
        <v>0</v>
      </c>
      <c r="M906" s="156">
        <f>'2023-24 Salary &amp; Benefits'!$E$6</f>
        <v>72728</v>
      </c>
      <c r="N906" s="156">
        <f>'2023-24 Salary &amp; Benefits'!$F$6</f>
        <v>75419</v>
      </c>
      <c r="O906" s="9">
        <f t="shared" si="158"/>
        <v>0</v>
      </c>
      <c r="P906" s="9">
        <f t="shared" si="159"/>
        <v>0</v>
      </c>
      <c r="Q906" s="9">
        <f>'2023-24 Salary &amp; Benefits'!G$6</f>
        <v>13464</v>
      </c>
      <c r="R906" s="157">
        <f>'2023-24 Salary &amp; Benefits'!H$6</f>
        <v>0.1797</v>
      </c>
      <c r="S906" s="157">
        <f>'2023-24 Salary &amp; Benefits'!I$6</f>
        <v>0.17330000000000001</v>
      </c>
      <c r="T906" s="9">
        <f t="shared" si="160"/>
        <v>0</v>
      </c>
      <c r="U906" s="9">
        <f t="shared" si="161"/>
        <v>0</v>
      </c>
      <c r="V906" s="9">
        <f t="shared" si="162"/>
        <v>0</v>
      </c>
      <c r="W906" s="9">
        <f t="shared" ref="W906:W969" si="165">SUM(U906:V906)</f>
        <v>0</v>
      </c>
      <c r="X906" s="22">
        <f t="shared" si="164"/>
        <v>0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</row>
    <row r="907" spans="1:159" s="21" customFormat="1">
      <c r="A907" s="83" t="s">
        <v>2509</v>
      </c>
      <c r="B907" s="95" t="s">
        <v>1955</v>
      </c>
      <c r="C907" s="96">
        <v>2385</v>
      </c>
      <c r="D907" s="95" t="s">
        <v>1956</v>
      </c>
      <c r="E907" s="116" t="str">
        <f>VLOOKUP($C907,'2022-23 School Level AAFTE'!$C:$X,8,FALSE)</f>
        <v>Yes</v>
      </c>
      <c r="F907" s="103">
        <f>VLOOKUP($C907,'2022-23 School Level AAFTE'!$C:$I,7,FALSE)</f>
        <v>308.14</v>
      </c>
      <c r="G907" s="106">
        <f>IFERROR(IF(E907= "yes",VLOOKUP(C907,Summary!$B:$I,5,0),0),0)</f>
        <v>0</v>
      </c>
      <c r="H907" s="104">
        <f t="shared" si="163"/>
        <v>308.14</v>
      </c>
      <c r="I907" s="168">
        <f>VLOOKUP($A907,'2023-24 Salary &amp; Benefits'!$A:$I,3,FALSE)</f>
        <v>1</v>
      </c>
      <c r="J907" s="168">
        <f>VLOOKUP($A907,'2023-24 Salary &amp; Benefits'!$A:$I,4,FALSE)</f>
        <v>1.02</v>
      </c>
      <c r="K907" s="155">
        <f t="shared" ref="K907:K970" si="166">IF(G907&gt;0,G907,H907)</f>
        <v>308.14</v>
      </c>
      <c r="L907" s="154">
        <f t="shared" ref="L907:L970" si="167">ROUND((($K907*1.1*36)/15)/900,3)</f>
        <v>0.90400000000000003</v>
      </c>
      <c r="M907" s="156">
        <f>'2023-24 Salary &amp; Benefits'!$E$6</f>
        <v>72728</v>
      </c>
      <c r="N907" s="156">
        <f>'2023-24 Salary &amp; Benefits'!$F$6</f>
        <v>75419</v>
      </c>
      <c r="O907" s="9">
        <f t="shared" ref="O907:O970" si="168">ROUND($I907*$M907*$L907,2)</f>
        <v>65746.11</v>
      </c>
      <c r="P907" s="9">
        <f t="shared" ref="P907:P970" si="169">ROUND($J907*$N907*$L907,2)-O907</f>
        <v>3796.2400000000052</v>
      </c>
      <c r="Q907" s="9">
        <f>'2023-24 Salary &amp; Benefits'!G$6</f>
        <v>13464</v>
      </c>
      <c r="R907" s="157">
        <f>'2023-24 Salary &amp; Benefits'!H$6</f>
        <v>0.1797</v>
      </c>
      <c r="S907" s="157">
        <f>'2023-24 Salary &amp; Benefits'!I$6</f>
        <v>0.17330000000000001</v>
      </c>
      <c r="T907" s="9">
        <f t="shared" ref="T907:T970" si="170">ROUND(O907*R907+P907*S907+L907*Q907,2)</f>
        <v>24643.919999999998</v>
      </c>
      <c r="U907" s="9">
        <f t="shared" ref="U907:U970" si="171">ROUND((($N907*$J907*$L907)/180)*3,2)</f>
        <v>1159.04</v>
      </c>
      <c r="V907" s="9">
        <f t="shared" ref="V907:V970" si="172">ROUND(U907*S907,2)</f>
        <v>200.86</v>
      </c>
      <c r="W907" s="9">
        <f t="shared" si="165"/>
        <v>1359.9</v>
      </c>
      <c r="X907" s="22">
        <f t="shared" si="164"/>
        <v>95546.17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</row>
    <row r="908" spans="1:159" s="21" customFormat="1">
      <c r="A908" s="83" t="s">
        <v>2509</v>
      </c>
      <c r="B908" s="95" t="s">
        <v>1955</v>
      </c>
      <c r="C908" s="96">
        <v>4206</v>
      </c>
      <c r="D908" s="95" t="s">
        <v>1958</v>
      </c>
      <c r="E908" s="116" t="str">
        <f>VLOOKUP($C908,'2022-23 School Level AAFTE'!$C:$X,8,FALSE)</f>
        <v>Yes</v>
      </c>
      <c r="F908" s="103">
        <f>VLOOKUP($C908,'2022-23 School Level AAFTE'!$C:$I,7,FALSE)</f>
        <v>234.54999999999998</v>
      </c>
      <c r="G908" s="106">
        <f>IFERROR(IF(E908= "yes",VLOOKUP(C908,Summary!$B:$I,5,0),0),0)</f>
        <v>0</v>
      </c>
      <c r="H908" s="104">
        <f t="shared" si="163"/>
        <v>234.54999999999998</v>
      </c>
      <c r="I908" s="168">
        <f>VLOOKUP($A908,'2023-24 Salary &amp; Benefits'!$A:$I,3,FALSE)</f>
        <v>1</v>
      </c>
      <c r="J908" s="168">
        <f>VLOOKUP($A908,'2023-24 Salary &amp; Benefits'!$A:$I,4,FALSE)</f>
        <v>1.02</v>
      </c>
      <c r="K908" s="155">
        <f t="shared" si="166"/>
        <v>234.54999999999998</v>
      </c>
      <c r="L908" s="154">
        <f t="shared" si="167"/>
        <v>0.68799999999999994</v>
      </c>
      <c r="M908" s="156">
        <f>'2023-24 Salary &amp; Benefits'!$E$6</f>
        <v>72728</v>
      </c>
      <c r="N908" s="156">
        <f>'2023-24 Salary &amp; Benefits'!$F$6</f>
        <v>75419</v>
      </c>
      <c r="O908" s="9">
        <f t="shared" si="168"/>
        <v>50036.86</v>
      </c>
      <c r="P908" s="9">
        <f t="shared" si="169"/>
        <v>2889.1800000000003</v>
      </c>
      <c r="Q908" s="9">
        <f>'2023-24 Salary &amp; Benefits'!G$6</f>
        <v>13464</v>
      </c>
      <c r="R908" s="157">
        <f>'2023-24 Salary &amp; Benefits'!H$6</f>
        <v>0.1797</v>
      </c>
      <c r="S908" s="157">
        <f>'2023-24 Salary &amp; Benefits'!I$6</f>
        <v>0.17330000000000001</v>
      </c>
      <c r="T908" s="9">
        <f t="shared" si="170"/>
        <v>18755.55</v>
      </c>
      <c r="U908" s="9">
        <f t="shared" si="171"/>
        <v>882.1</v>
      </c>
      <c r="V908" s="9">
        <f t="shared" si="172"/>
        <v>152.87</v>
      </c>
      <c r="W908" s="9">
        <f t="shared" si="165"/>
        <v>1034.97</v>
      </c>
      <c r="X908" s="22">
        <f t="shared" si="164"/>
        <v>72716.56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</row>
    <row r="909" spans="1:159" s="21" customFormat="1">
      <c r="A909" s="83" t="s">
        <v>2509</v>
      </c>
      <c r="B909" s="95" t="s">
        <v>1955</v>
      </c>
      <c r="C909" s="96">
        <v>3198</v>
      </c>
      <c r="D909" s="95" t="s">
        <v>1957</v>
      </c>
      <c r="E909" s="116" t="str">
        <f>VLOOKUP($C909,'2022-23 School Level AAFTE'!$C:$X,8,FALSE)</f>
        <v>Yes</v>
      </c>
      <c r="F909" s="103">
        <f>VLOOKUP($C909,'2022-23 School Level AAFTE'!$C:$I,7,FALSE)</f>
        <v>234.08</v>
      </c>
      <c r="G909" s="106">
        <f>IFERROR(IF(E909= "yes",VLOOKUP(C909,Summary!$B:$I,5,0),0),0)</f>
        <v>0</v>
      </c>
      <c r="H909" s="104">
        <f t="shared" si="163"/>
        <v>234.08</v>
      </c>
      <c r="I909" s="168">
        <f>VLOOKUP($A909,'2023-24 Salary &amp; Benefits'!$A:$I,3,FALSE)</f>
        <v>1</v>
      </c>
      <c r="J909" s="168">
        <f>VLOOKUP($A909,'2023-24 Salary &amp; Benefits'!$A:$I,4,FALSE)</f>
        <v>1.02</v>
      </c>
      <c r="K909" s="155">
        <f t="shared" si="166"/>
        <v>234.08</v>
      </c>
      <c r="L909" s="154">
        <f t="shared" si="167"/>
        <v>0.68700000000000006</v>
      </c>
      <c r="M909" s="156">
        <f>'2023-24 Salary &amp; Benefits'!$E$6</f>
        <v>72728</v>
      </c>
      <c r="N909" s="156">
        <f>'2023-24 Salary &amp; Benefits'!$F$6</f>
        <v>75419</v>
      </c>
      <c r="O909" s="9">
        <f t="shared" si="168"/>
        <v>49964.14</v>
      </c>
      <c r="P909" s="9">
        <f t="shared" si="169"/>
        <v>2884.9700000000012</v>
      </c>
      <c r="Q909" s="9">
        <f>'2023-24 Salary &amp; Benefits'!G$6</f>
        <v>13464</v>
      </c>
      <c r="R909" s="157">
        <f>'2023-24 Salary &amp; Benefits'!H$6</f>
        <v>0.1797</v>
      </c>
      <c r="S909" s="157">
        <f>'2023-24 Salary &amp; Benefits'!I$6</f>
        <v>0.17330000000000001</v>
      </c>
      <c r="T909" s="9">
        <f t="shared" si="170"/>
        <v>18728.29</v>
      </c>
      <c r="U909" s="9">
        <f t="shared" si="171"/>
        <v>880.82</v>
      </c>
      <c r="V909" s="9">
        <f t="shared" si="172"/>
        <v>152.65</v>
      </c>
      <c r="W909" s="9">
        <f t="shared" si="165"/>
        <v>1033.47</v>
      </c>
      <c r="X909" s="22">
        <f t="shared" si="164"/>
        <v>72610.87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</row>
    <row r="910" spans="1:159" s="21" customFormat="1">
      <c r="A910" s="83" t="s">
        <v>2261</v>
      </c>
      <c r="B910" s="95" t="s">
        <v>62</v>
      </c>
      <c r="C910" s="96">
        <v>5719</v>
      </c>
      <c r="D910" s="95" t="s">
        <v>3355</v>
      </c>
      <c r="E910" s="116" t="str">
        <f>VLOOKUP($C910,'2022-23 School Level AAFTE'!$C:$X,8,FALSE)</f>
        <v>Yes</v>
      </c>
      <c r="F910" s="103">
        <f>VLOOKUP($C910,'2022-23 School Level AAFTE'!$C:$I,7,FALSE)</f>
        <v>658.86</v>
      </c>
      <c r="G910" s="106">
        <f>IFERROR(IF(E910= "yes",VLOOKUP(C910,Summary!$B:$I,5,0),0),0)</f>
        <v>0</v>
      </c>
      <c r="H910" s="104">
        <f t="shared" si="163"/>
        <v>658.86</v>
      </c>
      <c r="I910" s="168">
        <f>VLOOKUP($A910,'2023-24 Salary &amp; Benefits'!$A:$I,3,FALSE)</f>
        <v>1</v>
      </c>
      <c r="J910" s="168">
        <f>VLOOKUP($A910,'2023-24 Salary &amp; Benefits'!$A:$I,4,FALSE)</f>
        <v>1.04</v>
      </c>
      <c r="K910" s="155">
        <f t="shared" si="166"/>
        <v>658.86</v>
      </c>
      <c r="L910" s="154">
        <f t="shared" si="167"/>
        <v>1.9330000000000001</v>
      </c>
      <c r="M910" s="156">
        <f>'2023-24 Salary &amp; Benefits'!$E$6</f>
        <v>72728</v>
      </c>
      <c r="N910" s="156">
        <f>'2023-24 Salary &amp; Benefits'!$F$6</f>
        <v>75419</v>
      </c>
      <c r="O910" s="9">
        <f t="shared" si="168"/>
        <v>140583.22</v>
      </c>
      <c r="P910" s="9">
        <f t="shared" si="169"/>
        <v>11033.100000000006</v>
      </c>
      <c r="Q910" s="9">
        <f>'2023-24 Salary &amp; Benefits'!G$6</f>
        <v>13464</v>
      </c>
      <c r="R910" s="157">
        <f>'2023-24 Salary &amp; Benefits'!H$6</f>
        <v>0.1797</v>
      </c>
      <c r="S910" s="157">
        <f>'2023-24 Salary &amp; Benefits'!I$6</f>
        <v>0.17330000000000001</v>
      </c>
      <c r="T910" s="9">
        <f t="shared" si="170"/>
        <v>53200.75</v>
      </c>
      <c r="U910" s="9">
        <f t="shared" si="171"/>
        <v>2526.94</v>
      </c>
      <c r="V910" s="9">
        <f t="shared" si="172"/>
        <v>437.92</v>
      </c>
      <c r="W910" s="9">
        <f t="shared" si="165"/>
        <v>2964.86</v>
      </c>
      <c r="X910" s="22">
        <f t="shared" si="164"/>
        <v>207781.93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</row>
    <row r="911" spans="1:159" s="21" customFormat="1">
      <c r="A911" s="83" t="s">
        <v>2261</v>
      </c>
      <c r="B911" s="95" t="s">
        <v>62</v>
      </c>
      <c r="C911" s="96">
        <v>2904</v>
      </c>
      <c r="D911" s="95" t="s">
        <v>63</v>
      </c>
      <c r="E911" s="116" t="str">
        <f>VLOOKUP($C911,'2022-23 School Level AAFTE'!$C:$X,8,FALSE)</f>
        <v>Yes</v>
      </c>
      <c r="F911" s="103">
        <f>VLOOKUP($C911,'2022-23 School Level AAFTE'!$C:$I,7,FALSE)</f>
        <v>409.09999999999997</v>
      </c>
      <c r="G911" s="106">
        <f>IFERROR(IF(E911= "yes",VLOOKUP(C911,Summary!$B:$I,5,0),0),0)</f>
        <v>0</v>
      </c>
      <c r="H911" s="104">
        <f t="shared" si="163"/>
        <v>409.09999999999997</v>
      </c>
      <c r="I911" s="168">
        <f>VLOOKUP($A911,'2023-24 Salary &amp; Benefits'!$A:$I,3,FALSE)</f>
        <v>1</v>
      </c>
      <c r="J911" s="168">
        <f>VLOOKUP($A911,'2023-24 Salary &amp; Benefits'!$A:$I,4,FALSE)</f>
        <v>1.04</v>
      </c>
      <c r="K911" s="155">
        <f t="shared" si="166"/>
        <v>409.09999999999997</v>
      </c>
      <c r="L911" s="154">
        <f t="shared" si="167"/>
        <v>1.2</v>
      </c>
      <c r="M911" s="156">
        <f>'2023-24 Salary &amp; Benefits'!$E$6</f>
        <v>72728</v>
      </c>
      <c r="N911" s="156">
        <f>'2023-24 Salary &amp; Benefits'!$F$6</f>
        <v>75419</v>
      </c>
      <c r="O911" s="9">
        <f t="shared" si="168"/>
        <v>87273.600000000006</v>
      </c>
      <c r="P911" s="9">
        <f t="shared" si="169"/>
        <v>6849.3099999999977</v>
      </c>
      <c r="Q911" s="9">
        <f>'2023-24 Salary &amp; Benefits'!G$6</f>
        <v>13464</v>
      </c>
      <c r="R911" s="157">
        <f>'2023-24 Salary &amp; Benefits'!H$6</f>
        <v>0.1797</v>
      </c>
      <c r="S911" s="157">
        <f>'2023-24 Salary &amp; Benefits'!I$6</f>
        <v>0.17330000000000001</v>
      </c>
      <c r="T911" s="9">
        <f t="shared" si="170"/>
        <v>33026.85</v>
      </c>
      <c r="U911" s="9">
        <f t="shared" si="171"/>
        <v>1568.72</v>
      </c>
      <c r="V911" s="9">
        <f t="shared" si="172"/>
        <v>271.86</v>
      </c>
      <c r="W911" s="9">
        <f t="shared" si="165"/>
        <v>1840.58</v>
      </c>
      <c r="X911" s="22">
        <f t="shared" si="164"/>
        <v>128990.34000000001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</row>
    <row r="912" spans="1:159" s="21" customFormat="1">
      <c r="A912" s="83" t="s">
        <v>2261</v>
      </c>
      <c r="B912" s="95" t="s">
        <v>62</v>
      </c>
      <c r="C912" s="96">
        <v>3961</v>
      </c>
      <c r="D912" s="95" t="s">
        <v>64</v>
      </c>
      <c r="E912" s="116" t="str">
        <f>VLOOKUP($C912,'2022-23 School Level AAFTE'!$C:$X,8,FALSE)</f>
        <v>Yes</v>
      </c>
      <c r="F912" s="103">
        <f>VLOOKUP($C912,'2022-23 School Level AAFTE'!$C:$I,7,FALSE)</f>
        <v>316.07</v>
      </c>
      <c r="G912" s="106">
        <f>IFERROR(IF(E912= "yes",VLOOKUP(C912,Summary!$B:$I,5,0),0),0)</f>
        <v>0</v>
      </c>
      <c r="H912" s="104">
        <f t="shared" si="163"/>
        <v>316.07</v>
      </c>
      <c r="I912" s="168">
        <f>VLOOKUP($A912,'2023-24 Salary &amp; Benefits'!$A:$I,3,FALSE)</f>
        <v>1</v>
      </c>
      <c r="J912" s="168">
        <f>VLOOKUP($A912,'2023-24 Salary &amp; Benefits'!$A:$I,4,FALSE)</f>
        <v>1.04</v>
      </c>
      <c r="K912" s="155">
        <f t="shared" si="166"/>
        <v>316.07</v>
      </c>
      <c r="L912" s="154">
        <f t="shared" si="167"/>
        <v>0.92700000000000005</v>
      </c>
      <c r="M912" s="156">
        <f>'2023-24 Salary &amp; Benefits'!$E$6</f>
        <v>72728</v>
      </c>
      <c r="N912" s="156">
        <f>'2023-24 Salary &amp; Benefits'!$F$6</f>
        <v>75419</v>
      </c>
      <c r="O912" s="9">
        <f t="shared" si="168"/>
        <v>67418.86</v>
      </c>
      <c r="P912" s="9">
        <f t="shared" si="169"/>
        <v>5291.0899999999965</v>
      </c>
      <c r="Q912" s="9">
        <f>'2023-24 Salary &amp; Benefits'!G$6</f>
        <v>13464</v>
      </c>
      <c r="R912" s="157">
        <f>'2023-24 Salary &amp; Benefits'!H$6</f>
        <v>0.1797</v>
      </c>
      <c r="S912" s="157">
        <f>'2023-24 Salary &amp; Benefits'!I$6</f>
        <v>0.17330000000000001</v>
      </c>
      <c r="T912" s="9">
        <f t="shared" si="170"/>
        <v>25513.24</v>
      </c>
      <c r="U912" s="9">
        <f t="shared" si="171"/>
        <v>1211.83</v>
      </c>
      <c r="V912" s="9">
        <f t="shared" si="172"/>
        <v>210.01</v>
      </c>
      <c r="W912" s="9">
        <f t="shared" si="165"/>
        <v>1421.84</v>
      </c>
      <c r="X912" s="22">
        <f t="shared" si="164"/>
        <v>99645.03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</row>
    <row r="913" spans="1:159" s="21" customFormat="1">
      <c r="A913" s="83" t="s">
        <v>2376</v>
      </c>
      <c r="B913" s="95" t="s">
        <v>1092</v>
      </c>
      <c r="C913" s="96">
        <v>2569</v>
      </c>
      <c r="D913" s="95" t="s">
        <v>1093</v>
      </c>
      <c r="E913" s="116" t="str">
        <f>VLOOKUP($C913,'2022-23 School Level AAFTE'!$C:$X,8,FALSE)</f>
        <v>No</v>
      </c>
      <c r="F913" s="103">
        <f>VLOOKUP($C913,'2022-23 School Level AAFTE'!$C:$I,7,FALSE)</f>
        <v>267</v>
      </c>
      <c r="G913" s="106">
        <f>IFERROR(IF(E913= "yes",VLOOKUP(C913,Summary!$B:$I,5,0),0),0)</f>
        <v>0</v>
      </c>
      <c r="H913" s="104">
        <f t="shared" si="163"/>
        <v>0</v>
      </c>
      <c r="I913" s="168">
        <f>VLOOKUP($A913,'2023-24 Salary &amp; Benefits'!$A:$I,3,FALSE)</f>
        <v>1</v>
      </c>
      <c r="J913" s="168">
        <f>VLOOKUP($A913,'2023-24 Salary &amp; Benefits'!$A:$I,4,FALSE)</f>
        <v>1</v>
      </c>
      <c r="K913" s="155">
        <f t="shared" si="166"/>
        <v>0</v>
      </c>
      <c r="L913" s="154">
        <f t="shared" si="167"/>
        <v>0</v>
      </c>
      <c r="M913" s="156">
        <f>'2023-24 Salary &amp; Benefits'!$E$6</f>
        <v>72728</v>
      </c>
      <c r="N913" s="156">
        <f>'2023-24 Salary &amp; Benefits'!$F$6</f>
        <v>75419</v>
      </c>
      <c r="O913" s="9">
        <f t="shared" si="168"/>
        <v>0</v>
      </c>
      <c r="P913" s="9">
        <f t="shared" si="169"/>
        <v>0</v>
      </c>
      <c r="Q913" s="9">
        <f>'2023-24 Salary &amp; Benefits'!G$6</f>
        <v>13464</v>
      </c>
      <c r="R913" s="157">
        <f>'2023-24 Salary &amp; Benefits'!H$6</f>
        <v>0.1797</v>
      </c>
      <c r="S913" s="157">
        <f>'2023-24 Salary &amp; Benefits'!I$6</f>
        <v>0.17330000000000001</v>
      </c>
      <c r="T913" s="9">
        <f t="shared" si="170"/>
        <v>0</v>
      </c>
      <c r="U913" s="9">
        <f t="shared" si="171"/>
        <v>0</v>
      </c>
      <c r="V913" s="9">
        <f t="shared" si="172"/>
        <v>0</v>
      </c>
      <c r="W913" s="9">
        <f t="shared" si="165"/>
        <v>0</v>
      </c>
      <c r="X913" s="22">
        <f t="shared" si="164"/>
        <v>0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</row>
    <row r="914" spans="1:159" s="21" customFormat="1">
      <c r="A914" s="83" t="s">
        <v>2376</v>
      </c>
      <c r="B914" s="95" t="s">
        <v>1092</v>
      </c>
      <c r="C914" s="96">
        <v>2766</v>
      </c>
      <c r="D914" s="95" t="s">
        <v>1094</v>
      </c>
      <c r="E914" s="116" t="str">
        <f>VLOOKUP($C914,'2022-23 School Level AAFTE'!$C:$X,8,FALSE)</f>
        <v>Yes</v>
      </c>
      <c r="F914" s="103">
        <f>VLOOKUP($C914,'2022-23 School Level AAFTE'!$C:$I,7,FALSE)</f>
        <v>332.78999999999996</v>
      </c>
      <c r="G914" s="106">
        <f>IFERROR(IF(E914= "yes",VLOOKUP(C914,Summary!$B:$I,5,0),0),0)</f>
        <v>0</v>
      </c>
      <c r="H914" s="104">
        <f t="shared" si="163"/>
        <v>332.78999999999996</v>
      </c>
      <c r="I914" s="168">
        <f>VLOOKUP($A914,'2023-24 Salary &amp; Benefits'!$A:$I,3,FALSE)</f>
        <v>1</v>
      </c>
      <c r="J914" s="168">
        <f>VLOOKUP($A914,'2023-24 Salary &amp; Benefits'!$A:$I,4,FALSE)</f>
        <v>1</v>
      </c>
      <c r="K914" s="155">
        <f t="shared" si="166"/>
        <v>332.78999999999996</v>
      </c>
      <c r="L914" s="154">
        <f t="shared" si="167"/>
        <v>0.97599999999999998</v>
      </c>
      <c r="M914" s="156">
        <f>'2023-24 Salary &amp; Benefits'!$E$6</f>
        <v>72728</v>
      </c>
      <c r="N914" s="156">
        <f>'2023-24 Salary &amp; Benefits'!$F$6</f>
        <v>75419</v>
      </c>
      <c r="O914" s="9">
        <f t="shared" si="168"/>
        <v>70982.53</v>
      </c>
      <c r="P914" s="9">
        <f t="shared" si="169"/>
        <v>2626.4100000000035</v>
      </c>
      <c r="Q914" s="9">
        <f>'2023-24 Salary &amp; Benefits'!G$6</f>
        <v>13464</v>
      </c>
      <c r="R914" s="157">
        <f>'2023-24 Salary &amp; Benefits'!H$6</f>
        <v>0.1797</v>
      </c>
      <c r="S914" s="157">
        <f>'2023-24 Salary &amp; Benefits'!I$6</f>
        <v>0.17330000000000001</v>
      </c>
      <c r="T914" s="9">
        <f t="shared" si="170"/>
        <v>26351.58</v>
      </c>
      <c r="U914" s="9">
        <f t="shared" si="171"/>
        <v>1226.82</v>
      </c>
      <c r="V914" s="9">
        <f t="shared" si="172"/>
        <v>212.61</v>
      </c>
      <c r="W914" s="9">
        <f t="shared" si="165"/>
        <v>1439.4299999999998</v>
      </c>
      <c r="X914" s="22">
        <f t="shared" si="164"/>
        <v>101399.95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</row>
    <row r="915" spans="1:159" s="21" customFormat="1">
      <c r="A915" s="83" t="s">
        <v>2383</v>
      </c>
      <c r="B915" s="95" t="s">
        <v>1113</v>
      </c>
      <c r="C915" s="96">
        <v>3494</v>
      </c>
      <c r="D915" s="95" t="s">
        <v>1114</v>
      </c>
      <c r="E915" s="116" t="str">
        <f>VLOOKUP($C915,'2022-23 School Level AAFTE'!$C:$X,8,FALSE)</f>
        <v>No</v>
      </c>
      <c r="F915" s="103">
        <f>VLOOKUP($C915,'2022-23 School Level AAFTE'!$C:$I,7,FALSE)</f>
        <v>95.9</v>
      </c>
      <c r="G915" s="106">
        <f>IFERROR(IF(E915= "yes",VLOOKUP(C915,Summary!$B:$I,5,0),0),0)</f>
        <v>0</v>
      </c>
      <c r="H915" s="104">
        <f t="shared" si="163"/>
        <v>0</v>
      </c>
      <c r="I915" s="168">
        <f>VLOOKUP($A915,'2023-24 Salary &amp; Benefits'!$A:$I,3,FALSE)</f>
        <v>1</v>
      </c>
      <c r="J915" s="168">
        <f>VLOOKUP($A915,'2023-24 Salary &amp; Benefits'!$A:$I,4,FALSE)</f>
        <v>1.04</v>
      </c>
      <c r="K915" s="155">
        <f t="shared" si="166"/>
        <v>0</v>
      </c>
      <c r="L915" s="154">
        <f t="shared" si="167"/>
        <v>0</v>
      </c>
      <c r="M915" s="156">
        <f>'2023-24 Salary &amp; Benefits'!$E$6</f>
        <v>72728</v>
      </c>
      <c r="N915" s="156">
        <f>'2023-24 Salary &amp; Benefits'!$F$6</f>
        <v>75419</v>
      </c>
      <c r="O915" s="9">
        <f t="shared" si="168"/>
        <v>0</v>
      </c>
      <c r="P915" s="9">
        <f t="shared" si="169"/>
        <v>0</v>
      </c>
      <c r="Q915" s="9">
        <f>'2023-24 Salary &amp; Benefits'!G$6</f>
        <v>13464</v>
      </c>
      <c r="R915" s="157">
        <f>'2023-24 Salary &amp; Benefits'!H$6</f>
        <v>0.1797</v>
      </c>
      <c r="S915" s="157">
        <f>'2023-24 Salary &amp; Benefits'!I$6</f>
        <v>0.17330000000000001</v>
      </c>
      <c r="T915" s="9">
        <f t="shared" si="170"/>
        <v>0</v>
      </c>
      <c r="U915" s="9">
        <f t="shared" si="171"/>
        <v>0</v>
      </c>
      <c r="V915" s="9">
        <f t="shared" si="172"/>
        <v>0</v>
      </c>
      <c r="W915" s="9">
        <f t="shared" si="165"/>
        <v>0</v>
      </c>
      <c r="X915" s="22">
        <f t="shared" si="164"/>
        <v>0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</row>
    <row r="916" spans="1:159" s="21" customFormat="1">
      <c r="A916" s="83" t="s">
        <v>2459</v>
      </c>
      <c r="B916" s="95" t="s">
        <v>1567</v>
      </c>
      <c r="C916" s="96">
        <v>2522</v>
      </c>
      <c r="D916" s="95" t="s">
        <v>1569</v>
      </c>
      <c r="E916" s="116" t="str">
        <f>VLOOKUP($C916,'2022-23 School Level AAFTE'!$C:$X,8,FALSE)</f>
        <v>Yes</v>
      </c>
      <c r="F916" s="103">
        <f>VLOOKUP($C916,'2022-23 School Level AAFTE'!$C:$I,7,FALSE)</f>
        <v>230.43</v>
      </c>
      <c r="G916" s="106">
        <f>IFERROR(IF(E916= "yes",VLOOKUP(C916,Summary!$B:$I,5,0),0),0)</f>
        <v>0</v>
      </c>
      <c r="H916" s="104">
        <f t="shared" si="163"/>
        <v>230.43</v>
      </c>
      <c r="I916" s="168">
        <f>VLOOKUP($A916,'2023-24 Salary &amp; Benefits'!$A:$I,3,FALSE)</f>
        <v>1.1200000000000001</v>
      </c>
      <c r="J916" s="168">
        <f>VLOOKUP($A916,'2023-24 Salary &amp; Benefits'!$A:$I,4,FALSE)</f>
        <v>1.1400000000000001</v>
      </c>
      <c r="K916" s="155">
        <f t="shared" si="166"/>
        <v>230.43</v>
      </c>
      <c r="L916" s="154">
        <f t="shared" si="167"/>
        <v>0.67600000000000005</v>
      </c>
      <c r="M916" s="156">
        <f>'2023-24 Salary &amp; Benefits'!$E$6</f>
        <v>72728</v>
      </c>
      <c r="N916" s="156">
        <f>'2023-24 Salary &amp; Benefits'!$F$6</f>
        <v>75419</v>
      </c>
      <c r="O916" s="9">
        <f t="shared" si="168"/>
        <v>55063.82</v>
      </c>
      <c r="P916" s="9">
        <f t="shared" si="169"/>
        <v>3057.0800000000017</v>
      </c>
      <c r="Q916" s="9">
        <f>'2023-24 Salary &amp; Benefits'!G$6</f>
        <v>13464</v>
      </c>
      <c r="R916" s="157">
        <f>'2023-24 Salary &amp; Benefits'!H$6</f>
        <v>0.1797</v>
      </c>
      <c r="S916" s="157">
        <f>'2023-24 Salary &amp; Benefits'!I$6</f>
        <v>0.17330000000000001</v>
      </c>
      <c r="T916" s="9">
        <f t="shared" si="170"/>
        <v>19526.419999999998</v>
      </c>
      <c r="U916" s="9">
        <f t="shared" si="171"/>
        <v>968.68</v>
      </c>
      <c r="V916" s="9">
        <f t="shared" si="172"/>
        <v>167.87</v>
      </c>
      <c r="W916" s="9">
        <f t="shared" si="165"/>
        <v>1136.55</v>
      </c>
      <c r="X916" s="22">
        <f t="shared" si="164"/>
        <v>78783.87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</row>
    <row r="917" spans="1:159" s="23" customFormat="1">
      <c r="A917" s="83" t="s">
        <v>2459</v>
      </c>
      <c r="B917" s="95" t="s">
        <v>1567</v>
      </c>
      <c r="C917" s="96">
        <v>2276</v>
      </c>
      <c r="D917" s="95" t="s">
        <v>1568</v>
      </c>
      <c r="E917" s="116" t="str">
        <f>VLOOKUP($C917,'2022-23 School Level AAFTE'!$C:$X,8,FALSE)</f>
        <v>Yes</v>
      </c>
      <c r="F917" s="103">
        <f>VLOOKUP($C917,'2022-23 School Level AAFTE'!$C:$I,7,FALSE)</f>
        <v>185.10999999999999</v>
      </c>
      <c r="G917" s="106">
        <f>IFERROR(IF(E917= "yes",VLOOKUP(C917,Summary!$B:$I,5,0),0),0)</f>
        <v>0</v>
      </c>
      <c r="H917" s="104">
        <f t="shared" si="163"/>
        <v>185.10999999999999</v>
      </c>
      <c r="I917" s="168">
        <f>VLOOKUP($A917,'2023-24 Salary &amp; Benefits'!$A:$I,3,FALSE)</f>
        <v>1.1200000000000001</v>
      </c>
      <c r="J917" s="168">
        <f>VLOOKUP($A917,'2023-24 Salary &amp; Benefits'!$A:$I,4,FALSE)</f>
        <v>1.1400000000000001</v>
      </c>
      <c r="K917" s="155">
        <f t="shared" si="166"/>
        <v>185.10999999999999</v>
      </c>
      <c r="L917" s="154">
        <f t="shared" si="167"/>
        <v>0.54300000000000004</v>
      </c>
      <c r="M917" s="156">
        <f>'2023-24 Salary &amp; Benefits'!$E$6</f>
        <v>72728</v>
      </c>
      <c r="N917" s="156">
        <f>'2023-24 Salary &amp; Benefits'!$F$6</f>
        <v>75419</v>
      </c>
      <c r="O917" s="9">
        <f t="shared" si="168"/>
        <v>44230.26</v>
      </c>
      <c r="P917" s="9">
        <f t="shared" si="169"/>
        <v>2455.6100000000006</v>
      </c>
      <c r="Q917" s="9">
        <f>'2023-24 Salary &amp; Benefits'!G$6</f>
        <v>13464</v>
      </c>
      <c r="R917" s="157">
        <f>'2023-24 Salary &amp; Benefits'!H$6</f>
        <v>0.1797</v>
      </c>
      <c r="S917" s="157">
        <f>'2023-24 Salary &amp; Benefits'!I$6</f>
        <v>0.17330000000000001</v>
      </c>
      <c r="T917" s="9">
        <f t="shared" si="170"/>
        <v>15684.69</v>
      </c>
      <c r="U917" s="9">
        <f t="shared" si="171"/>
        <v>778.1</v>
      </c>
      <c r="V917" s="9">
        <f t="shared" si="172"/>
        <v>134.84</v>
      </c>
      <c r="W917" s="9">
        <f t="shared" si="165"/>
        <v>912.94</v>
      </c>
      <c r="X917" s="22">
        <f t="shared" si="164"/>
        <v>63283.500000000007</v>
      </c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</row>
    <row r="918" spans="1:159" s="21" customFormat="1">
      <c r="A918" s="83" t="s">
        <v>2459</v>
      </c>
      <c r="B918" s="95" t="s">
        <v>1567</v>
      </c>
      <c r="C918" s="96">
        <v>3900</v>
      </c>
      <c r="D918" s="95" t="s">
        <v>1570</v>
      </c>
      <c r="E918" s="116" t="str">
        <f>VLOOKUP($C918,'2022-23 School Level AAFTE'!$C:$X,8,FALSE)</f>
        <v>Yes</v>
      </c>
      <c r="F918" s="103">
        <f>VLOOKUP($C918,'2022-23 School Level AAFTE'!$C:$I,7,FALSE)</f>
        <v>118.74</v>
      </c>
      <c r="G918" s="106">
        <f>IFERROR(IF(E918= "yes",VLOOKUP(C918,Summary!$B:$I,5,0),0),0)</f>
        <v>0</v>
      </c>
      <c r="H918" s="104">
        <f t="shared" si="163"/>
        <v>118.74</v>
      </c>
      <c r="I918" s="168">
        <f>VLOOKUP($A918,'2023-24 Salary &amp; Benefits'!$A:$I,3,FALSE)</f>
        <v>1.1200000000000001</v>
      </c>
      <c r="J918" s="168">
        <f>VLOOKUP($A918,'2023-24 Salary &amp; Benefits'!$A:$I,4,FALSE)</f>
        <v>1.1400000000000001</v>
      </c>
      <c r="K918" s="155">
        <f t="shared" si="166"/>
        <v>118.74</v>
      </c>
      <c r="L918" s="154">
        <f t="shared" si="167"/>
        <v>0.34799999999999998</v>
      </c>
      <c r="M918" s="156">
        <f>'2023-24 Salary &amp; Benefits'!$E$6</f>
        <v>72728</v>
      </c>
      <c r="N918" s="156">
        <f>'2023-24 Salary &amp; Benefits'!$F$6</f>
        <v>75419</v>
      </c>
      <c r="O918" s="9">
        <f t="shared" si="168"/>
        <v>28346.47</v>
      </c>
      <c r="P918" s="9">
        <f t="shared" si="169"/>
        <v>1573.7599999999984</v>
      </c>
      <c r="Q918" s="9">
        <f>'2023-24 Salary &amp; Benefits'!G$6</f>
        <v>13464</v>
      </c>
      <c r="R918" s="157">
        <f>'2023-24 Salary &amp; Benefits'!H$6</f>
        <v>0.1797</v>
      </c>
      <c r="S918" s="157">
        <f>'2023-24 Salary &amp; Benefits'!I$6</f>
        <v>0.17330000000000001</v>
      </c>
      <c r="T918" s="9">
        <f t="shared" si="170"/>
        <v>10052.07</v>
      </c>
      <c r="U918" s="9">
        <f t="shared" si="171"/>
        <v>498.67</v>
      </c>
      <c r="V918" s="9">
        <f t="shared" si="172"/>
        <v>86.42</v>
      </c>
      <c r="W918" s="9">
        <f t="shared" si="165"/>
        <v>585.09</v>
      </c>
      <c r="X918" s="22">
        <f t="shared" si="164"/>
        <v>40557.39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</row>
    <row r="919" spans="1:159" s="21" customFormat="1">
      <c r="A919" s="83" t="s">
        <v>2280</v>
      </c>
      <c r="B919" s="95" t="s">
        <v>204</v>
      </c>
      <c r="C919" s="96">
        <v>2558</v>
      </c>
      <c r="D919" s="95" t="s">
        <v>205</v>
      </c>
      <c r="E919" s="116" t="str">
        <f>VLOOKUP($C919,'2022-23 School Level AAFTE'!$C:$X,8,FALSE)</f>
        <v>No</v>
      </c>
      <c r="F919" s="103">
        <f>VLOOKUP($C919,'2022-23 School Level AAFTE'!$C:$I,7,FALSE)</f>
        <v>768.03</v>
      </c>
      <c r="G919" s="106">
        <f>IFERROR(IF(E919= "yes",VLOOKUP(C919,Summary!$B:$I,5,0),0),0)</f>
        <v>0</v>
      </c>
      <c r="H919" s="104">
        <f t="shared" si="163"/>
        <v>0</v>
      </c>
      <c r="I919" s="168">
        <f>VLOOKUP($A919,'2023-24 Salary &amp; Benefits'!$A:$I,3,FALSE)</f>
        <v>1.06</v>
      </c>
      <c r="J919" s="168">
        <f>VLOOKUP($A919,'2023-24 Salary &amp; Benefits'!$A:$I,4,FALSE)</f>
        <v>1.1000000000000001</v>
      </c>
      <c r="K919" s="155">
        <f t="shared" si="166"/>
        <v>0</v>
      </c>
      <c r="L919" s="154">
        <f t="shared" si="167"/>
        <v>0</v>
      </c>
      <c r="M919" s="156">
        <f>'2023-24 Salary &amp; Benefits'!$E$6</f>
        <v>72728</v>
      </c>
      <c r="N919" s="156">
        <f>'2023-24 Salary &amp; Benefits'!$F$6</f>
        <v>75419</v>
      </c>
      <c r="O919" s="9">
        <f t="shared" si="168"/>
        <v>0</v>
      </c>
      <c r="P919" s="9">
        <f t="shared" si="169"/>
        <v>0</v>
      </c>
      <c r="Q919" s="9">
        <f>'2023-24 Salary &amp; Benefits'!G$6</f>
        <v>13464</v>
      </c>
      <c r="R919" s="157">
        <f>'2023-24 Salary &amp; Benefits'!H$6</f>
        <v>0.1797</v>
      </c>
      <c r="S919" s="157">
        <f>'2023-24 Salary &amp; Benefits'!I$6</f>
        <v>0.17330000000000001</v>
      </c>
      <c r="T919" s="9">
        <f t="shared" si="170"/>
        <v>0</v>
      </c>
      <c r="U919" s="9">
        <f t="shared" si="171"/>
        <v>0</v>
      </c>
      <c r="V919" s="9">
        <f t="shared" si="172"/>
        <v>0</v>
      </c>
      <c r="W919" s="9">
        <f t="shared" si="165"/>
        <v>0</v>
      </c>
      <c r="X919" s="22">
        <f t="shared" si="164"/>
        <v>0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</row>
    <row r="920" spans="1:159" s="21" customFormat="1">
      <c r="A920" s="83" t="s">
        <v>2280</v>
      </c>
      <c r="B920" s="95" t="s">
        <v>204</v>
      </c>
      <c r="C920" s="96">
        <v>4431</v>
      </c>
      <c r="D920" s="95" t="s">
        <v>207</v>
      </c>
      <c r="E920" s="116" t="str">
        <f>VLOOKUP($C920,'2022-23 School Level AAFTE'!$C:$X,8,FALSE)</f>
        <v>No</v>
      </c>
      <c r="F920" s="103">
        <f>VLOOKUP($C920,'2022-23 School Level AAFTE'!$C:$I,7,FALSE)</f>
        <v>492.91</v>
      </c>
      <c r="G920" s="106">
        <f>IFERROR(IF(E920= "yes",VLOOKUP(C920,Summary!$B:$I,5,0),0),0)</f>
        <v>0</v>
      </c>
      <c r="H920" s="104">
        <f t="shared" si="163"/>
        <v>0</v>
      </c>
      <c r="I920" s="168">
        <f>VLOOKUP($A920,'2023-24 Salary &amp; Benefits'!$A:$I,3,FALSE)</f>
        <v>1.06</v>
      </c>
      <c r="J920" s="168">
        <f>VLOOKUP($A920,'2023-24 Salary &amp; Benefits'!$A:$I,4,FALSE)</f>
        <v>1.1000000000000001</v>
      </c>
      <c r="K920" s="155">
        <f t="shared" si="166"/>
        <v>0</v>
      </c>
      <c r="L920" s="154">
        <f t="shared" si="167"/>
        <v>0</v>
      </c>
      <c r="M920" s="156">
        <f>'2023-24 Salary &amp; Benefits'!$E$6</f>
        <v>72728</v>
      </c>
      <c r="N920" s="156">
        <f>'2023-24 Salary &amp; Benefits'!$F$6</f>
        <v>75419</v>
      </c>
      <c r="O920" s="9">
        <f t="shared" si="168"/>
        <v>0</v>
      </c>
      <c r="P920" s="9">
        <f t="shared" si="169"/>
        <v>0</v>
      </c>
      <c r="Q920" s="9">
        <f>'2023-24 Salary &amp; Benefits'!G$6</f>
        <v>13464</v>
      </c>
      <c r="R920" s="157">
        <f>'2023-24 Salary &amp; Benefits'!H$6</f>
        <v>0.1797</v>
      </c>
      <c r="S920" s="157">
        <f>'2023-24 Salary &amp; Benefits'!I$6</f>
        <v>0.17330000000000001</v>
      </c>
      <c r="T920" s="9">
        <f t="shared" si="170"/>
        <v>0</v>
      </c>
      <c r="U920" s="9">
        <f t="shared" si="171"/>
        <v>0</v>
      </c>
      <c r="V920" s="9">
        <f t="shared" si="172"/>
        <v>0</v>
      </c>
      <c r="W920" s="9">
        <f t="shared" si="165"/>
        <v>0</v>
      </c>
      <c r="X920" s="22">
        <f t="shared" si="164"/>
        <v>0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</row>
    <row r="921" spans="1:159" s="21" customFormat="1">
      <c r="A921" s="83" t="s">
        <v>2280</v>
      </c>
      <c r="B921" s="95" t="s">
        <v>204</v>
      </c>
      <c r="C921" s="96">
        <v>5326</v>
      </c>
      <c r="D921" s="95" t="s">
        <v>208</v>
      </c>
      <c r="E921" s="116" t="str">
        <f>VLOOKUP($C921,'2022-23 School Level AAFTE'!$C:$X,8,FALSE)</f>
        <v>No</v>
      </c>
      <c r="F921" s="103">
        <f>VLOOKUP($C921,'2022-23 School Level AAFTE'!$C:$I,7,FALSE)</f>
        <v>46.18</v>
      </c>
      <c r="G921" s="106">
        <f>IFERROR(IF(E921= "yes",VLOOKUP(C921,Summary!$B:$I,5,0),0),0)</f>
        <v>0</v>
      </c>
      <c r="H921" s="104">
        <f t="shared" si="163"/>
        <v>0</v>
      </c>
      <c r="I921" s="168">
        <f>VLOOKUP($A921,'2023-24 Salary &amp; Benefits'!$A:$I,3,FALSE)</f>
        <v>1.06</v>
      </c>
      <c r="J921" s="168">
        <f>VLOOKUP($A921,'2023-24 Salary &amp; Benefits'!$A:$I,4,FALSE)</f>
        <v>1.1000000000000001</v>
      </c>
      <c r="K921" s="155">
        <f t="shared" si="166"/>
        <v>0</v>
      </c>
      <c r="L921" s="154">
        <f t="shared" si="167"/>
        <v>0</v>
      </c>
      <c r="M921" s="156">
        <f>'2023-24 Salary &amp; Benefits'!$E$6</f>
        <v>72728</v>
      </c>
      <c r="N921" s="156">
        <f>'2023-24 Salary &amp; Benefits'!$F$6</f>
        <v>75419</v>
      </c>
      <c r="O921" s="9">
        <f t="shared" si="168"/>
        <v>0</v>
      </c>
      <c r="P921" s="9">
        <f t="shared" si="169"/>
        <v>0</v>
      </c>
      <c r="Q921" s="9">
        <f>'2023-24 Salary &amp; Benefits'!G$6</f>
        <v>13464</v>
      </c>
      <c r="R921" s="157">
        <f>'2023-24 Salary &amp; Benefits'!H$6</f>
        <v>0.1797</v>
      </c>
      <c r="S921" s="157">
        <f>'2023-24 Salary &amp; Benefits'!I$6</f>
        <v>0.17330000000000001</v>
      </c>
      <c r="T921" s="9">
        <f t="shared" si="170"/>
        <v>0</v>
      </c>
      <c r="U921" s="9">
        <f t="shared" si="171"/>
        <v>0</v>
      </c>
      <c r="V921" s="9">
        <f t="shared" si="172"/>
        <v>0</v>
      </c>
      <c r="W921" s="9">
        <f t="shared" si="165"/>
        <v>0</v>
      </c>
      <c r="X921" s="22">
        <f t="shared" si="164"/>
        <v>0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</row>
    <row r="922" spans="1:159" s="21" customFormat="1">
      <c r="A922" s="83" t="s">
        <v>2280</v>
      </c>
      <c r="B922" s="95" t="s">
        <v>204</v>
      </c>
      <c r="C922" s="96">
        <v>3371</v>
      </c>
      <c r="D922" s="95" t="s">
        <v>206</v>
      </c>
      <c r="E922" s="116" t="str">
        <f>VLOOKUP($C922,'2022-23 School Level AAFTE'!$C:$X,8,FALSE)</f>
        <v>No</v>
      </c>
      <c r="F922" s="103">
        <f>VLOOKUP($C922,'2022-23 School Level AAFTE'!$C:$I,7,FALSE)</f>
        <v>405.14</v>
      </c>
      <c r="G922" s="106">
        <f>IFERROR(IF(E922= "yes",VLOOKUP(C922,Summary!$B:$I,5,0),0),0)</f>
        <v>0</v>
      </c>
      <c r="H922" s="104">
        <f t="shared" si="163"/>
        <v>0</v>
      </c>
      <c r="I922" s="168">
        <f>VLOOKUP($A922,'2023-24 Salary &amp; Benefits'!$A:$I,3,FALSE)</f>
        <v>1.06</v>
      </c>
      <c r="J922" s="168">
        <f>VLOOKUP($A922,'2023-24 Salary &amp; Benefits'!$A:$I,4,FALSE)</f>
        <v>1.1000000000000001</v>
      </c>
      <c r="K922" s="155">
        <f t="shared" si="166"/>
        <v>0</v>
      </c>
      <c r="L922" s="154">
        <f t="shared" si="167"/>
        <v>0</v>
      </c>
      <c r="M922" s="156">
        <f>'2023-24 Salary &amp; Benefits'!$E$6</f>
        <v>72728</v>
      </c>
      <c r="N922" s="156">
        <f>'2023-24 Salary &amp; Benefits'!$F$6</f>
        <v>75419</v>
      </c>
      <c r="O922" s="9">
        <f t="shared" si="168"/>
        <v>0</v>
      </c>
      <c r="P922" s="9">
        <f t="shared" si="169"/>
        <v>0</v>
      </c>
      <c r="Q922" s="9">
        <f>'2023-24 Salary &amp; Benefits'!G$6</f>
        <v>13464</v>
      </c>
      <c r="R922" s="157">
        <f>'2023-24 Salary &amp; Benefits'!H$6</f>
        <v>0.1797</v>
      </c>
      <c r="S922" s="157">
        <f>'2023-24 Salary &amp; Benefits'!I$6</f>
        <v>0.17330000000000001</v>
      </c>
      <c r="T922" s="9">
        <f t="shared" si="170"/>
        <v>0</v>
      </c>
      <c r="U922" s="9">
        <f t="shared" si="171"/>
        <v>0</v>
      </c>
      <c r="V922" s="9">
        <f t="shared" si="172"/>
        <v>0</v>
      </c>
      <c r="W922" s="9">
        <f t="shared" si="165"/>
        <v>0</v>
      </c>
      <c r="X922" s="22">
        <f t="shared" si="164"/>
        <v>0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</row>
    <row r="923" spans="1:159" s="21" customFormat="1">
      <c r="A923" s="83" t="s">
        <v>2535</v>
      </c>
      <c r="B923" s="95" t="s">
        <v>2126</v>
      </c>
      <c r="C923" s="96">
        <v>2087</v>
      </c>
      <c r="D923" s="95" t="s">
        <v>2127</v>
      </c>
      <c r="E923" s="116" t="str">
        <f>VLOOKUP($C923,'2022-23 School Level AAFTE'!$C:$X,8,FALSE)</f>
        <v>Yes</v>
      </c>
      <c r="F923" s="103">
        <f>VLOOKUP($C923,'2022-23 School Level AAFTE'!$C:$I,7,FALSE)</f>
        <v>42</v>
      </c>
      <c r="G923" s="106">
        <f>IFERROR(IF(E923= "yes",VLOOKUP(C923,Summary!$B:$I,5,0),0),0)</f>
        <v>0</v>
      </c>
      <c r="H923" s="104">
        <f t="shared" si="163"/>
        <v>42</v>
      </c>
      <c r="I923" s="168">
        <f>VLOOKUP($A923,'2023-24 Salary &amp; Benefits'!$A:$I,3,FALSE)</f>
        <v>1</v>
      </c>
      <c r="J923" s="168">
        <f>VLOOKUP($A923,'2023-24 Salary &amp; Benefits'!$A:$I,4,FALSE)</f>
        <v>1.02</v>
      </c>
      <c r="K923" s="155">
        <f t="shared" si="166"/>
        <v>42</v>
      </c>
      <c r="L923" s="154">
        <f t="shared" si="167"/>
        <v>0.123</v>
      </c>
      <c r="M923" s="156">
        <f>'2023-24 Salary &amp; Benefits'!$E$6</f>
        <v>72728</v>
      </c>
      <c r="N923" s="156">
        <f>'2023-24 Salary &amp; Benefits'!$F$6</f>
        <v>75419</v>
      </c>
      <c r="O923" s="9">
        <f t="shared" si="168"/>
        <v>8945.5400000000009</v>
      </c>
      <c r="P923" s="9">
        <f t="shared" si="169"/>
        <v>516.52999999999884</v>
      </c>
      <c r="Q923" s="9">
        <f>'2023-24 Salary &amp; Benefits'!G$6</f>
        <v>13464</v>
      </c>
      <c r="R923" s="157">
        <f>'2023-24 Salary &amp; Benefits'!H$6</f>
        <v>0.1797</v>
      </c>
      <c r="S923" s="157">
        <f>'2023-24 Salary &amp; Benefits'!I$6</f>
        <v>0.17330000000000001</v>
      </c>
      <c r="T923" s="9">
        <f t="shared" si="170"/>
        <v>3353.1</v>
      </c>
      <c r="U923" s="9">
        <f t="shared" si="171"/>
        <v>157.69999999999999</v>
      </c>
      <c r="V923" s="9">
        <f t="shared" si="172"/>
        <v>27.33</v>
      </c>
      <c r="W923" s="9">
        <f t="shared" si="165"/>
        <v>185.02999999999997</v>
      </c>
      <c r="X923" s="22">
        <f t="shared" si="164"/>
        <v>13000.2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</row>
    <row r="924" spans="1:159" s="21" customFormat="1">
      <c r="A924" s="83" t="s">
        <v>2535</v>
      </c>
      <c r="B924" s="95" t="s">
        <v>2126</v>
      </c>
      <c r="C924" s="96">
        <v>2088</v>
      </c>
      <c r="D924" s="95" t="s">
        <v>2128</v>
      </c>
      <c r="E924" s="116" t="str">
        <f>VLOOKUP($C924,'2022-23 School Level AAFTE'!$C:$X,8,FALSE)</f>
        <v>No</v>
      </c>
      <c r="F924" s="103">
        <f>VLOOKUP($C924,'2022-23 School Level AAFTE'!$C:$I,7,FALSE)</f>
        <v>46.33</v>
      </c>
      <c r="G924" s="106">
        <f>IFERROR(IF(E924= "yes",VLOOKUP(C924,Summary!$B:$I,5,0),0),0)</f>
        <v>0</v>
      </c>
      <c r="H924" s="104">
        <f t="shared" si="163"/>
        <v>0</v>
      </c>
      <c r="I924" s="168">
        <f>VLOOKUP($A924,'2023-24 Salary &amp; Benefits'!$A:$I,3,FALSE)</f>
        <v>1</v>
      </c>
      <c r="J924" s="168">
        <f>VLOOKUP($A924,'2023-24 Salary &amp; Benefits'!$A:$I,4,FALSE)</f>
        <v>1.02</v>
      </c>
      <c r="K924" s="155">
        <f t="shared" si="166"/>
        <v>0</v>
      </c>
      <c r="L924" s="154">
        <f t="shared" si="167"/>
        <v>0</v>
      </c>
      <c r="M924" s="156">
        <f>'2023-24 Salary &amp; Benefits'!$E$6</f>
        <v>72728</v>
      </c>
      <c r="N924" s="156">
        <f>'2023-24 Salary &amp; Benefits'!$F$6</f>
        <v>75419</v>
      </c>
      <c r="O924" s="9">
        <f t="shared" si="168"/>
        <v>0</v>
      </c>
      <c r="P924" s="9">
        <f t="shared" si="169"/>
        <v>0</v>
      </c>
      <c r="Q924" s="9">
        <f>'2023-24 Salary &amp; Benefits'!G$6</f>
        <v>13464</v>
      </c>
      <c r="R924" s="157">
        <f>'2023-24 Salary &amp; Benefits'!H$6</f>
        <v>0.1797</v>
      </c>
      <c r="S924" s="157">
        <f>'2023-24 Salary &amp; Benefits'!I$6</f>
        <v>0.17330000000000001</v>
      </c>
      <c r="T924" s="9">
        <f t="shared" si="170"/>
        <v>0</v>
      </c>
      <c r="U924" s="9">
        <f t="shared" si="171"/>
        <v>0</v>
      </c>
      <c r="V924" s="9">
        <f t="shared" si="172"/>
        <v>0</v>
      </c>
      <c r="W924" s="9">
        <f t="shared" si="165"/>
        <v>0</v>
      </c>
      <c r="X924" s="22">
        <f t="shared" si="164"/>
        <v>0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</row>
    <row r="925" spans="1:159" s="21" customFormat="1">
      <c r="A925" s="83" t="s">
        <v>2268</v>
      </c>
      <c r="B925" s="95" t="s">
        <v>103</v>
      </c>
      <c r="C925" s="94">
        <v>4260</v>
      </c>
      <c r="D925" s="84" t="s">
        <v>108</v>
      </c>
      <c r="E925" s="116" t="str">
        <f>VLOOKUP($C925,'2022-23 School Level AAFTE'!$C:$X,8,FALSE)</f>
        <v>Yes</v>
      </c>
      <c r="F925" s="103">
        <f>VLOOKUP($C925,'2022-23 School Level AAFTE'!$C:$I,7,FALSE)</f>
        <v>451.78000000000003</v>
      </c>
      <c r="G925" s="106">
        <f>IFERROR(IF(E925= "yes",VLOOKUP(C925,Summary!$B:$I,5,0),0),0)</f>
        <v>0</v>
      </c>
      <c r="H925" s="104">
        <f t="shared" si="163"/>
        <v>451.78000000000003</v>
      </c>
      <c r="I925" s="168">
        <f>VLOOKUP($A925,'2023-24 Salary &amp; Benefits'!$A:$I,3,FALSE)</f>
        <v>1</v>
      </c>
      <c r="J925" s="168">
        <f>VLOOKUP($A925,'2023-24 Salary &amp; Benefits'!$A:$I,4,FALSE)</f>
        <v>1</v>
      </c>
      <c r="K925" s="155">
        <f t="shared" si="166"/>
        <v>451.78000000000003</v>
      </c>
      <c r="L925" s="154">
        <f t="shared" si="167"/>
        <v>1.325</v>
      </c>
      <c r="M925" s="156">
        <f>'2023-24 Salary &amp; Benefits'!$E$6</f>
        <v>72728</v>
      </c>
      <c r="N925" s="156">
        <f>'2023-24 Salary &amp; Benefits'!$F$6</f>
        <v>75419</v>
      </c>
      <c r="O925" s="9">
        <f t="shared" si="168"/>
        <v>96364.6</v>
      </c>
      <c r="P925" s="9">
        <f t="shared" si="169"/>
        <v>3565.5799999999872</v>
      </c>
      <c r="Q925" s="9">
        <f>'2023-24 Salary &amp; Benefits'!G$6</f>
        <v>13464</v>
      </c>
      <c r="R925" s="157">
        <f>'2023-24 Salary &amp; Benefits'!H$6</f>
        <v>0.1797</v>
      </c>
      <c r="S925" s="157">
        <f>'2023-24 Salary &amp; Benefits'!I$6</f>
        <v>0.17330000000000001</v>
      </c>
      <c r="T925" s="9">
        <f t="shared" si="170"/>
        <v>35774.43</v>
      </c>
      <c r="U925" s="9">
        <f t="shared" si="171"/>
        <v>1665.5</v>
      </c>
      <c r="V925" s="9">
        <f t="shared" si="172"/>
        <v>288.63</v>
      </c>
      <c r="W925" s="9">
        <f t="shared" si="165"/>
        <v>1954.13</v>
      </c>
      <c r="X925" s="22">
        <f t="shared" si="164"/>
        <v>137658.74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</row>
    <row r="926" spans="1:159" s="21" customFormat="1">
      <c r="A926" s="83" t="s">
        <v>2268</v>
      </c>
      <c r="B926" s="95" t="s">
        <v>103</v>
      </c>
      <c r="C926" s="96">
        <v>2317</v>
      </c>
      <c r="D926" s="95" t="s">
        <v>105</v>
      </c>
      <c r="E926" s="116" t="str">
        <f>VLOOKUP($C926,'2022-23 School Level AAFTE'!$C:$X,8,FALSE)</f>
        <v>Yes</v>
      </c>
      <c r="F926" s="103">
        <f>VLOOKUP($C926,'2022-23 School Level AAFTE'!$C:$I,7,FALSE)</f>
        <v>318.41000000000003</v>
      </c>
      <c r="G926" s="106">
        <f>IFERROR(IF(E926= "yes",VLOOKUP(C926,Summary!$B:$I,5,0),0),0)</f>
        <v>0</v>
      </c>
      <c r="H926" s="105">
        <f t="shared" si="163"/>
        <v>318.41000000000003</v>
      </c>
      <c r="I926" s="168">
        <f>VLOOKUP($A926,'2023-24 Salary &amp; Benefits'!$A:$I,3,FALSE)</f>
        <v>1</v>
      </c>
      <c r="J926" s="168">
        <f>VLOOKUP($A926,'2023-24 Salary &amp; Benefits'!$A:$I,4,FALSE)</f>
        <v>1</v>
      </c>
      <c r="K926" s="155">
        <f t="shared" si="166"/>
        <v>318.41000000000003</v>
      </c>
      <c r="L926" s="154">
        <f t="shared" si="167"/>
        <v>0.93400000000000005</v>
      </c>
      <c r="M926" s="156">
        <f>'2023-24 Salary &amp; Benefits'!$E$6</f>
        <v>72728</v>
      </c>
      <c r="N926" s="156">
        <f>'2023-24 Salary &amp; Benefits'!$F$6</f>
        <v>75419</v>
      </c>
      <c r="O926" s="9">
        <f t="shared" si="168"/>
        <v>67927.95</v>
      </c>
      <c r="P926" s="9">
        <f t="shared" si="169"/>
        <v>2513.4000000000087</v>
      </c>
      <c r="Q926" s="9">
        <f>'2023-24 Salary &amp; Benefits'!G$6</f>
        <v>13464</v>
      </c>
      <c r="R926" s="157">
        <f>'2023-24 Salary &amp; Benefits'!H$6</f>
        <v>0.1797</v>
      </c>
      <c r="S926" s="157">
        <f>'2023-24 Salary &amp; Benefits'!I$6</f>
        <v>0.17330000000000001</v>
      </c>
      <c r="T926" s="9">
        <f t="shared" si="170"/>
        <v>25217.599999999999</v>
      </c>
      <c r="U926" s="9">
        <f t="shared" si="171"/>
        <v>1174.02</v>
      </c>
      <c r="V926" s="9">
        <f t="shared" si="172"/>
        <v>203.46</v>
      </c>
      <c r="W926" s="9">
        <f t="shared" si="165"/>
        <v>1377.48</v>
      </c>
      <c r="X926" s="22">
        <f t="shared" si="164"/>
        <v>97036.43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</row>
    <row r="927" spans="1:159" s="21" customFormat="1">
      <c r="A927" s="83" t="s">
        <v>2268</v>
      </c>
      <c r="B927" s="95" t="s">
        <v>103</v>
      </c>
      <c r="C927" s="96">
        <v>1940</v>
      </c>
      <c r="D927" s="95" t="s">
        <v>104</v>
      </c>
      <c r="E927" s="116" t="str">
        <f>VLOOKUP($C927,'2022-23 School Level AAFTE'!$C:$X,8,FALSE)</f>
        <v>Yes</v>
      </c>
      <c r="F927" s="103">
        <f>VLOOKUP($C927,'2022-23 School Level AAFTE'!$C:$I,7,FALSE)</f>
        <v>16.89</v>
      </c>
      <c r="G927" s="106">
        <f>IFERROR(IF(E927= "yes",VLOOKUP(C927,Summary!$B:$I,5,0),0),0)</f>
        <v>0</v>
      </c>
      <c r="H927" s="104">
        <f t="shared" si="163"/>
        <v>16.89</v>
      </c>
      <c r="I927" s="168">
        <f>VLOOKUP($A927,'2023-24 Salary &amp; Benefits'!$A:$I,3,FALSE)</f>
        <v>1</v>
      </c>
      <c r="J927" s="168">
        <f>VLOOKUP($A927,'2023-24 Salary &amp; Benefits'!$A:$I,4,FALSE)</f>
        <v>1</v>
      </c>
      <c r="K927" s="155">
        <f t="shared" si="166"/>
        <v>16.89</v>
      </c>
      <c r="L927" s="154">
        <f t="shared" si="167"/>
        <v>0.05</v>
      </c>
      <c r="M927" s="156">
        <f>'2023-24 Salary &amp; Benefits'!$E$6</f>
        <v>72728</v>
      </c>
      <c r="N927" s="156">
        <f>'2023-24 Salary &amp; Benefits'!$F$6</f>
        <v>75419</v>
      </c>
      <c r="O927" s="9">
        <f t="shared" si="168"/>
        <v>3636.4</v>
      </c>
      <c r="P927" s="9">
        <f t="shared" si="169"/>
        <v>134.54999999999973</v>
      </c>
      <c r="Q927" s="9">
        <f>'2023-24 Salary &amp; Benefits'!G$6</f>
        <v>13464</v>
      </c>
      <c r="R927" s="157">
        <f>'2023-24 Salary &amp; Benefits'!H$6</f>
        <v>0.1797</v>
      </c>
      <c r="S927" s="157">
        <f>'2023-24 Salary &amp; Benefits'!I$6</f>
        <v>0.17330000000000001</v>
      </c>
      <c r="T927" s="9">
        <f t="shared" si="170"/>
        <v>1349.98</v>
      </c>
      <c r="U927" s="9">
        <f t="shared" si="171"/>
        <v>62.85</v>
      </c>
      <c r="V927" s="9">
        <f t="shared" si="172"/>
        <v>10.89</v>
      </c>
      <c r="W927" s="9">
        <f t="shared" si="165"/>
        <v>73.740000000000009</v>
      </c>
      <c r="X927" s="22">
        <f t="shared" si="164"/>
        <v>5194.67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</row>
    <row r="928" spans="1:159" s="21" customFormat="1">
      <c r="A928" s="83" t="s">
        <v>2268</v>
      </c>
      <c r="B928" s="95" t="s">
        <v>103</v>
      </c>
      <c r="C928" s="96">
        <v>3861</v>
      </c>
      <c r="D928" s="95" t="s">
        <v>107</v>
      </c>
      <c r="E928" s="116" t="str">
        <f>VLOOKUP($C928,'2022-23 School Level AAFTE'!$C:$X,8,FALSE)</f>
        <v>No</v>
      </c>
      <c r="F928" s="103">
        <f>VLOOKUP($C928,'2022-23 School Level AAFTE'!$C:$I,7,FALSE)</f>
        <v>7</v>
      </c>
      <c r="G928" s="106">
        <f>IFERROR(IF(E928= "yes",VLOOKUP(C928,Summary!$B:$I,5,0),0),0)</f>
        <v>0</v>
      </c>
      <c r="H928" s="104">
        <f t="shared" si="163"/>
        <v>0</v>
      </c>
      <c r="I928" s="168">
        <f>VLOOKUP($A928,'2023-24 Salary &amp; Benefits'!$A:$I,3,FALSE)</f>
        <v>1</v>
      </c>
      <c r="J928" s="168">
        <f>VLOOKUP($A928,'2023-24 Salary &amp; Benefits'!$A:$I,4,FALSE)</f>
        <v>1</v>
      </c>
      <c r="K928" s="155">
        <f t="shared" si="166"/>
        <v>0</v>
      </c>
      <c r="L928" s="154">
        <f t="shared" si="167"/>
        <v>0</v>
      </c>
      <c r="M928" s="156">
        <f>'2023-24 Salary &amp; Benefits'!$E$6</f>
        <v>72728</v>
      </c>
      <c r="N928" s="156">
        <f>'2023-24 Salary &amp; Benefits'!$F$6</f>
        <v>75419</v>
      </c>
      <c r="O928" s="9">
        <f t="shared" si="168"/>
        <v>0</v>
      </c>
      <c r="P928" s="9">
        <f t="shared" si="169"/>
        <v>0</v>
      </c>
      <c r="Q928" s="9">
        <f>'2023-24 Salary &amp; Benefits'!G$6</f>
        <v>13464</v>
      </c>
      <c r="R928" s="157">
        <f>'2023-24 Salary &amp; Benefits'!H$6</f>
        <v>0.1797</v>
      </c>
      <c r="S928" s="157">
        <f>'2023-24 Salary &amp; Benefits'!I$6</f>
        <v>0.17330000000000001</v>
      </c>
      <c r="T928" s="9">
        <f t="shared" si="170"/>
        <v>0</v>
      </c>
      <c r="U928" s="9">
        <f t="shared" si="171"/>
        <v>0</v>
      </c>
      <c r="V928" s="9">
        <f t="shared" si="172"/>
        <v>0</v>
      </c>
      <c r="W928" s="9">
        <f t="shared" si="165"/>
        <v>0</v>
      </c>
      <c r="X928" s="22">
        <f t="shared" si="164"/>
        <v>0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</row>
    <row r="929" spans="1:159" s="21" customFormat="1">
      <c r="A929" s="83" t="s">
        <v>2268</v>
      </c>
      <c r="B929" s="95" t="s">
        <v>103</v>
      </c>
      <c r="C929" s="96">
        <v>2689</v>
      </c>
      <c r="D929" s="95" t="s">
        <v>106</v>
      </c>
      <c r="E929" s="116" t="str">
        <f>VLOOKUP($C929,'2022-23 School Level AAFTE'!$C:$X,8,FALSE)</f>
        <v>Yes</v>
      </c>
      <c r="F929" s="103">
        <f>VLOOKUP($C929,'2022-23 School Level AAFTE'!$C:$I,7,FALSE)</f>
        <v>477.9</v>
      </c>
      <c r="G929" s="106">
        <f>IFERROR(IF(E929= "yes",VLOOKUP(C929,Summary!$B:$I,5,0),0),0)</f>
        <v>0</v>
      </c>
      <c r="H929" s="105">
        <f t="shared" si="163"/>
        <v>477.9</v>
      </c>
      <c r="I929" s="168">
        <f>VLOOKUP($A929,'2023-24 Salary &amp; Benefits'!$A:$I,3,FALSE)</f>
        <v>1</v>
      </c>
      <c r="J929" s="168">
        <f>VLOOKUP($A929,'2023-24 Salary &amp; Benefits'!$A:$I,4,FALSE)</f>
        <v>1</v>
      </c>
      <c r="K929" s="155">
        <f t="shared" si="166"/>
        <v>477.9</v>
      </c>
      <c r="L929" s="154">
        <f t="shared" si="167"/>
        <v>1.4019999999999999</v>
      </c>
      <c r="M929" s="156">
        <f>'2023-24 Salary &amp; Benefits'!$E$6</f>
        <v>72728</v>
      </c>
      <c r="N929" s="156">
        <f>'2023-24 Salary &amp; Benefits'!$F$6</f>
        <v>75419</v>
      </c>
      <c r="O929" s="9">
        <f t="shared" si="168"/>
        <v>101964.66</v>
      </c>
      <c r="P929" s="9">
        <f t="shared" si="169"/>
        <v>3772.7799999999988</v>
      </c>
      <c r="Q929" s="9">
        <f>'2023-24 Salary &amp; Benefits'!G$6</f>
        <v>13464</v>
      </c>
      <c r="R929" s="157">
        <f>'2023-24 Salary &amp; Benefits'!H$6</f>
        <v>0.1797</v>
      </c>
      <c r="S929" s="157">
        <f>'2023-24 Salary &amp; Benefits'!I$6</f>
        <v>0.17330000000000001</v>
      </c>
      <c r="T929" s="9">
        <f t="shared" si="170"/>
        <v>37853.4</v>
      </c>
      <c r="U929" s="9">
        <f t="shared" si="171"/>
        <v>1762.29</v>
      </c>
      <c r="V929" s="9">
        <f t="shared" si="172"/>
        <v>305.39999999999998</v>
      </c>
      <c r="W929" s="9">
        <f t="shared" si="165"/>
        <v>2067.69</v>
      </c>
      <c r="X929" s="22">
        <f t="shared" si="164"/>
        <v>145658.53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</row>
    <row r="930" spans="1:159" s="21" customFormat="1">
      <c r="A930" s="80" t="s">
        <v>2468</v>
      </c>
      <c r="B930" s="95" t="s">
        <v>1616</v>
      </c>
      <c r="C930" s="96">
        <v>5099</v>
      </c>
      <c r="D930" s="95" t="s">
        <v>1624</v>
      </c>
      <c r="E930" s="116" t="str">
        <f>VLOOKUP($C930,'2022-23 School Level AAFTE'!$C:$X,8,FALSE)</f>
        <v>No</v>
      </c>
      <c r="F930" s="103">
        <f>VLOOKUP($C930,'2022-23 School Level AAFTE'!$C:$I,7,FALSE)</f>
        <v>1494.06</v>
      </c>
      <c r="G930" s="106">
        <f>IFERROR(IF(E930= "yes",VLOOKUP(C930,Summary!$B:$I,5,0),0),0)</f>
        <v>0</v>
      </c>
      <c r="H930" s="104">
        <f t="shared" si="163"/>
        <v>0</v>
      </c>
      <c r="I930" s="168">
        <f>VLOOKUP($A930,'2023-24 Salary &amp; Benefits'!$A:$I,3,FALSE)</f>
        <v>1.18</v>
      </c>
      <c r="J930" s="168">
        <f>VLOOKUP($A930,'2023-24 Salary &amp; Benefits'!$A:$I,4,FALSE)</f>
        <v>1.18</v>
      </c>
      <c r="K930" s="155">
        <f t="shared" si="166"/>
        <v>0</v>
      </c>
      <c r="L930" s="154">
        <f t="shared" si="167"/>
        <v>0</v>
      </c>
      <c r="M930" s="156">
        <f>'2023-24 Salary &amp; Benefits'!$E$6</f>
        <v>72728</v>
      </c>
      <c r="N930" s="156">
        <f>'2023-24 Salary &amp; Benefits'!$F$6</f>
        <v>75419</v>
      </c>
      <c r="O930" s="9">
        <f t="shared" si="168"/>
        <v>0</v>
      </c>
      <c r="P930" s="9">
        <f t="shared" si="169"/>
        <v>0</v>
      </c>
      <c r="Q930" s="9">
        <f>'2023-24 Salary &amp; Benefits'!G$6</f>
        <v>13464</v>
      </c>
      <c r="R930" s="157">
        <f>'2023-24 Salary &amp; Benefits'!H$6</f>
        <v>0.1797</v>
      </c>
      <c r="S930" s="157">
        <f>'2023-24 Salary &amp; Benefits'!I$6</f>
        <v>0.17330000000000001</v>
      </c>
      <c r="T930" s="9">
        <f t="shared" si="170"/>
        <v>0</v>
      </c>
      <c r="U930" s="9">
        <f t="shared" si="171"/>
        <v>0</v>
      </c>
      <c r="V930" s="9">
        <f t="shared" si="172"/>
        <v>0</v>
      </c>
      <c r="W930" s="9">
        <f t="shared" si="165"/>
        <v>0</v>
      </c>
      <c r="X930" s="22">
        <f t="shared" si="164"/>
        <v>0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</row>
    <row r="931" spans="1:159" s="21" customFormat="1">
      <c r="A931" s="83" t="s">
        <v>2468</v>
      </c>
      <c r="B931" s="95" t="s">
        <v>1616</v>
      </c>
      <c r="C931" s="96">
        <v>4391</v>
      </c>
      <c r="D931" s="95" t="s">
        <v>1111</v>
      </c>
      <c r="E931" s="116" t="str">
        <f>VLOOKUP($C931,'2022-23 School Level AAFTE'!$C:$X,8,FALSE)</f>
        <v>No</v>
      </c>
      <c r="F931" s="103">
        <f>VLOOKUP($C931,'2022-23 School Level AAFTE'!$C:$I,7,FALSE)</f>
        <v>643.52</v>
      </c>
      <c r="G931" s="106">
        <f>IFERROR(IF(E931= "yes",VLOOKUP(C931,Summary!$B:$I,5,0),0),0)</f>
        <v>0</v>
      </c>
      <c r="H931" s="104">
        <f t="shared" si="163"/>
        <v>0</v>
      </c>
      <c r="I931" s="168">
        <f>VLOOKUP($A931,'2023-24 Salary &amp; Benefits'!$A:$I,3,FALSE)</f>
        <v>1.18</v>
      </c>
      <c r="J931" s="168">
        <f>VLOOKUP($A931,'2023-24 Salary &amp; Benefits'!$A:$I,4,FALSE)</f>
        <v>1.18</v>
      </c>
      <c r="K931" s="155">
        <f t="shared" si="166"/>
        <v>0</v>
      </c>
      <c r="L931" s="154">
        <f t="shared" si="167"/>
        <v>0</v>
      </c>
      <c r="M931" s="156">
        <f>'2023-24 Salary &amp; Benefits'!$E$6</f>
        <v>72728</v>
      </c>
      <c r="N931" s="156">
        <f>'2023-24 Salary &amp; Benefits'!$F$6</f>
        <v>75419</v>
      </c>
      <c r="O931" s="9">
        <f t="shared" si="168"/>
        <v>0</v>
      </c>
      <c r="P931" s="9">
        <f t="shared" si="169"/>
        <v>0</v>
      </c>
      <c r="Q931" s="9">
        <f>'2023-24 Salary &amp; Benefits'!G$6</f>
        <v>13464</v>
      </c>
      <c r="R931" s="157">
        <f>'2023-24 Salary &amp; Benefits'!H$6</f>
        <v>0.1797</v>
      </c>
      <c r="S931" s="157">
        <f>'2023-24 Salary &amp; Benefits'!I$6</f>
        <v>0.17330000000000001</v>
      </c>
      <c r="T931" s="9">
        <f t="shared" si="170"/>
        <v>0</v>
      </c>
      <c r="U931" s="9">
        <f t="shared" si="171"/>
        <v>0</v>
      </c>
      <c r="V931" s="9">
        <f t="shared" si="172"/>
        <v>0</v>
      </c>
      <c r="W931" s="9">
        <f t="shared" si="165"/>
        <v>0</v>
      </c>
      <c r="X931" s="22">
        <f t="shared" si="164"/>
        <v>0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</row>
    <row r="932" spans="1:159" s="21" customFormat="1">
      <c r="A932" s="83" t="s">
        <v>2468</v>
      </c>
      <c r="B932" s="95" t="s">
        <v>1616</v>
      </c>
      <c r="C932" s="96">
        <v>4534</v>
      </c>
      <c r="D932" s="95" t="s">
        <v>26</v>
      </c>
      <c r="E932" s="116" t="str">
        <f>VLOOKUP($C932,'2022-23 School Level AAFTE'!$C:$X,8,FALSE)</f>
        <v>No</v>
      </c>
      <c r="F932" s="103">
        <f>VLOOKUP($C932,'2022-23 School Level AAFTE'!$C:$I,7,FALSE)</f>
        <v>583.87</v>
      </c>
      <c r="G932" s="106">
        <f>IFERROR(IF(E932= "yes",VLOOKUP(C932,Summary!$B:$I,5,0),0),0)</f>
        <v>0</v>
      </c>
      <c r="H932" s="104">
        <f t="shared" si="163"/>
        <v>0</v>
      </c>
      <c r="I932" s="168">
        <f>VLOOKUP($A932,'2023-24 Salary &amp; Benefits'!$A:$I,3,FALSE)</f>
        <v>1.18</v>
      </c>
      <c r="J932" s="168">
        <f>VLOOKUP($A932,'2023-24 Salary &amp; Benefits'!$A:$I,4,FALSE)</f>
        <v>1.18</v>
      </c>
      <c r="K932" s="155">
        <f t="shared" si="166"/>
        <v>0</v>
      </c>
      <c r="L932" s="154">
        <f t="shared" si="167"/>
        <v>0</v>
      </c>
      <c r="M932" s="156">
        <f>'2023-24 Salary &amp; Benefits'!$E$6</f>
        <v>72728</v>
      </c>
      <c r="N932" s="156">
        <f>'2023-24 Salary &amp; Benefits'!$F$6</f>
        <v>75419</v>
      </c>
      <c r="O932" s="9">
        <f t="shared" si="168"/>
        <v>0</v>
      </c>
      <c r="P932" s="9">
        <f t="shared" si="169"/>
        <v>0</v>
      </c>
      <c r="Q932" s="9">
        <f>'2023-24 Salary &amp; Benefits'!G$6</f>
        <v>13464</v>
      </c>
      <c r="R932" s="157">
        <f>'2023-24 Salary &amp; Benefits'!H$6</f>
        <v>0.1797</v>
      </c>
      <c r="S932" s="157">
        <f>'2023-24 Salary &amp; Benefits'!I$6</f>
        <v>0.17330000000000001</v>
      </c>
      <c r="T932" s="9">
        <f t="shared" si="170"/>
        <v>0</v>
      </c>
      <c r="U932" s="9">
        <f t="shared" si="171"/>
        <v>0</v>
      </c>
      <c r="V932" s="9">
        <f t="shared" si="172"/>
        <v>0</v>
      </c>
      <c r="W932" s="9">
        <f t="shared" si="165"/>
        <v>0</v>
      </c>
      <c r="X932" s="22">
        <f t="shared" si="164"/>
        <v>0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</row>
    <row r="933" spans="1:159" s="21" customFormat="1">
      <c r="A933" s="83" t="s">
        <v>2468</v>
      </c>
      <c r="B933" s="95" t="s">
        <v>1616</v>
      </c>
      <c r="C933" s="96">
        <v>2885</v>
      </c>
      <c r="D933" s="95" t="s">
        <v>1620</v>
      </c>
      <c r="E933" s="116" t="str">
        <f>VLOOKUP($C933,'2022-23 School Level AAFTE'!$C:$X,8,FALSE)</f>
        <v>No</v>
      </c>
      <c r="F933" s="103">
        <f>VLOOKUP($C933,'2022-23 School Level AAFTE'!$C:$I,7,FALSE)</f>
        <v>772.03</v>
      </c>
      <c r="G933" s="106">
        <f>IFERROR(IF(E933= "yes",VLOOKUP(C933,Summary!$B:$I,5,0),0),0)</f>
        <v>0</v>
      </c>
      <c r="H933" s="104">
        <f t="shared" si="163"/>
        <v>0</v>
      </c>
      <c r="I933" s="168">
        <f>VLOOKUP($A933,'2023-24 Salary &amp; Benefits'!$A:$I,3,FALSE)</f>
        <v>1.18</v>
      </c>
      <c r="J933" s="168">
        <f>VLOOKUP($A933,'2023-24 Salary &amp; Benefits'!$A:$I,4,FALSE)</f>
        <v>1.18</v>
      </c>
      <c r="K933" s="155">
        <f t="shared" si="166"/>
        <v>0</v>
      </c>
      <c r="L933" s="154">
        <f t="shared" si="167"/>
        <v>0</v>
      </c>
      <c r="M933" s="156">
        <f>'2023-24 Salary &amp; Benefits'!$E$6</f>
        <v>72728</v>
      </c>
      <c r="N933" s="156">
        <f>'2023-24 Salary &amp; Benefits'!$F$6</f>
        <v>75419</v>
      </c>
      <c r="O933" s="9">
        <f t="shared" si="168"/>
        <v>0</v>
      </c>
      <c r="P933" s="9">
        <f t="shared" si="169"/>
        <v>0</v>
      </c>
      <c r="Q933" s="9">
        <f>'2023-24 Salary &amp; Benefits'!G$6</f>
        <v>13464</v>
      </c>
      <c r="R933" s="157">
        <f>'2023-24 Salary &amp; Benefits'!H$6</f>
        <v>0.1797</v>
      </c>
      <c r="S933" s="157">
        <f>'2023-24 Salary &amp; Benefits'!I$6</f>
        <v>0.17330000000000001</v>
      </c>
      <c r="T933" s="9">
        <f t="shared" si="170"/>
        <v>0</v>
      </c>
      <c r="U933" s="9">
        <f t="shared" si="171"/>
        <v>0</v>
      </c>
      <c r="V933" s="9">
        <f t="shared" si="172"/>
        <v>0</v>
      </c>
      <c r="W933" s="9">
        <f t="shared" si="165"/>
        <v>0</v>
      </c>
      <c r="X933" s="22">
        <f t="shared" si="164"/>
        <v>0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</row>
    <row r="934" spans="1:159" s="21" customFormat="1">
      <c r="A934" s="83" t="s">
        <v>2468</v>
      </c>
      <c r="B934" s="95" t="s">
        <v>1616</v>
      </c>
      <c r="C934" s="96">
        <v>1753</v>
      </c>
      <c r="D934" s="95" t="s">
        <v>1617</v>
      </c>
      <c r="E934" s="116" t="str">
        <f>VLOOKUP($C934,'2022-23 School Level AAFTE'!$C:$X,8,FALSE)</f>
        <v>No</v>
      </c>
      <c r="F934" s="103">
        <f>VLOOKUP($C934,'2022-23 School Level AAFTE'!$C:$I,7,FALSE)</f>
        <v>18.170000000000002</v>
      </c>
      <c r="G934" s="106">
        <f>IFERROR(IF(E934= "yes",VLOOKUP(C934,Summary!$B:$I,5,0),0),0)</f>
        <v>0</v>
      </c>
      <c r="H934" s="104">
        <f t="shared" ref="H934:H996" si="173">IF(E934= "yes", F934,0)</f>
        <v>0</v>
      </c>
      <c r="I934" s="168">
        <f>VLOOKUP($A934,'2023-24 Salary &amp; Benefits'!$A:$I,3,FALSE)</f>
        <v>1.18</v>
      </c>
      <c r="J934" s="168">
        <f>VLOOKUP($A934,'2023-24 Salary &amp; Benefits'!$A:$I,4,FALSE)</f>
        <v>1.18</v>
      </c>
      <c r="K934" s="155">
        <f t="shared" si="166"/>
        <v>0</v>
      </c>
      <c r="L934" s="154">
        <f t="shared" si="167"/>
        <v>0</v>
      </c>
      <c r="M934" s="156">
        <f>'2023-24 Salary &amp; Benefits'!$E$6</f>
        <v>72728</v>
      </c>
      <c r="N934" s="156">
        <f>'2023-24 Salary &amp; Benefits'!$F$6</f>
        <v>75419</v>
      </c>
      <c r="O934" s="9">
        <f t="shared" si="168"/>
        <v>0</v>
      </c>
      <c r="P934" s="9">
        <f t="shared" si="169"/>
        <v>0</v>
      </c>
      <c r="Q934" s="9">
        <f>'2023-24 Salary &amp; Benefits'!G$6</f>
        <v>13464</v>
      </c>
      <c r="R934" s="157">
        <f>'2023-24 Salary &amp; Benefits'!H$6</f>
        <v>0.1797</v>
      </c>
      <c r="S934" s="157">
        <f>'2023-24 Salary &amp; Benefits'!I$6</f>
        <v>0.17330000000000001</v>
      </c>
      <c r="T934" s="9">
        <f t="shared" si="170"/>
        <v>0</v>
      </c>
      <c r="U934" s="9">
        <f t="shared" si="171"/>
        <v>0</v>
      </c>
      <c r="V934" s="9">
        <f t="shared" si="172"/>
        <v>0</v>
      </c>
      <c r="W934" s="9">
        <f t="shared" si="165"/>
        <v>0</v>
      </c>
      <c r="X934" s="22">
        <f t="shared" ref="X934:X996" si="174">SUM(T934,O934:P934,W934)</f>
        <v>0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</row>
    <row r="935" spans="1:159" s="21" customFormat="1">
      <c r="A935" s="83" t="s">
        <v>2468</v>
      </c>
      <c r="B935" s="95" t="s">
        <v>1616</v>
      </c>
      <c r="C935" s="96">
        <v>3408</v>
      </c>
      <c r="D935" s="95" t="s">
        <v>1621</v>
      </c>
      <c r="E935" s="116" t="str">
        <f>VLOOKUP($C935,'2022-23 School Level AAFTE'!$C:$X,8,FALSE)</f>
        <v>No</v>
      </c>
      <c r="F935" s="103">
        <f>VLOOKUP($C935,'2022-23 School Level AAFTE'!$C:$I,7,FALSE)</f>
        <v>656.03</v>
      </c>
      <c r="G935" s="106">
        <f>IFERROR(IF(E935= "yes",VLOOKUP(C935,Summary!$B:$I,5,0),0),0)</f>
        <v>0</v>
      </c>
      <c r="H935" s="104">
        <f t="shared" si="173"/>
        <v>0</v>
      </c>
      <c r="I935" s="168">
        <f>VLOOKUP($A935,'2023-24 Salary &amp; Benefits'!$A:$I,3,FALSE)</f>
        <v>1.18</v>
      </c>
      <c r="J935" s="168">
        <f>VLOOKUP($A935,'2023-24 Salary &amp; Benefits'!$A:$I,4,FALSE)</f>
        <v>1.18</v>
      </c>
      <c r="K935" s="155">
        <f t="shared" si="166"/>
        <v>0</v>
      </c>
      <c r="L935" s="154">
        <f t="shared" si="167"/>
        <v>0</v>
      </c>
      <c r="M935" s="156">
        <f>'2023-24 Salary &amp; Benefits'!$E$6</f>
        <v>72728</v>
      </c>
      <c r="N935" s="156">
        <f>'2023-24 Salary &amp; Benefits'!$F$6</f>
        <v>75419</v>
      </c>
      <c r="O935" s="9">
        <f t="shared" si="168"/>
        <v>0</v>
      </c>
      <c r="P935" s="9">
        <f t="shared" si="169"/>
        <v>0</v>
      </c>
      <c r="Q935" s="9">
        <f>'2023-24 Salary &amp; Benefits'!G$6</f>
        <v>13464</v>
      </c>
      <c r="R935" s="157">
        <f>'2023-24 Salary &amp; Benefits'!H$6</f>
        <v>0.1797</v>
      </c>
      <c r="S935" s="157">
        <f>'2023-24 Salary &amp; Benefits'!I$6</f>
        <v>0.17330000000000001</v>
      </c>
      <c r="T935" s="9">
        <f t="shared" si="170"/>
        <v>0</v>
      </c>
      <c r="U935" s="9">
        <f t="shared" si="171"/>
        <v>0</v>
      </c>
      <c r="V935" s="9">
        <f t="shared" si="172"/>
        <v>0</v>
      </c>
      <c r="W935" s="9">
        <f t="shared" si="165"/>
        <v>0</v>
      </c>
      <c r="X935" s="22">
        <f t="shared" si="174"/>
        <v>0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</row>
    <row r="936" spans="1:159" s="21" customFormat="1">
      <c r="A936" s="83" t="s">
        <v>2468</v>
      </c>
      <c r="B936" s="95" t="s">
        <v>1616</v>
      </c>
      <c r="C936" s="96">
        <v>2426</v>
      </c>
      <c r="D936" s="95" t="s">
        <v>1618</v>
      </c>
      <c r="E936" s="116" t="str">
        <f>VLOOKUP($C936,'2022-23 School Level AAFTE'!$C:$X,8,FALSE)</f>
        <v>No</v>
      </c>
      <c r="F936" s="103">
        <f>VLOOKUP($C936,'2022-23 School Level AAFTE'!$C:$I,7,FALSE)</f>
        <v>2061.19</v>
      </c>
      <c r="G936" s="106">
        <f>IFERROR(IF(E936= "yes",VLOOKUP(C936,Summary!$B:$I,5,0),0),0)</f>
        <v>0</v>
      </c>
      <c r="H936" s="104">
        <f t="shared" si="173"/>
        <v>0</v>
      </c>
      <c r="I936" s="168">
        <f>VLOOKUP($A936,'2023-24 Salary &amp; Benefits'!$A:$I,3,FALSE)</f>
        <v>1.18</v>
      </c>
      <c r="J936" s="168">
        <f>VLOOKUP($A936,'2023-24 Salary &amp; Benefits'!$A:$I,4,FALSE)</f>
        <v>1.18</v>
      </c>
      <c r="K936" s="155">
        <f t="shared" si="166"/>
        <v>0</v>
      </c>
      <c r="L936" s="154">
        <f t="shared" si="167"/>
        <v>0</v>
      </c>
      <c r="M936" s="156">
        <f>'2023-24 Salary &amp; Benefits'!$E$6</f>
        <v>72728</v>
      </c>
      <c r="N936" s="156">
        <f>'2023-24 Salary &amp; Benefits'!$F$6</f>
        <v>75419</v>
      </c>
      <c r="O936" s="9">
        <f t="shared" si="168"/>
        <v>0</v>
      </c>
      <c r="P936" s="9">
        <f t="shared" si="169"/>
        <v>0</v>
      </c>
      <c r="Q936" s="9">
        <f>'2023-24 Salary &amp; Benefits'!G$6</f>
        <v>13464</v>
      </c>
      <c r="R936" s="157">
        <f>'2023-24 Salary &amp; Benefits'!H$6</f>
        <v>0.1797</v>
      </c>
      <c r="S936" s="157">
        <f>'2023-24 Salary &amp; Benefits'!I$6</f>
        <v>0.17330000000000001</v>
      </c>
      <c r="T936" s="9">
        <f t="shared" si="170"/>
        <v>0</v>
      </c>
      <c r="U936" s="9">
        <f t="shared" si="171"/>
        <v>0</v>
      </c>
      <c r="V936" s="9">
        <f t="shared" si="172"/>
        <v>0</v>
      </c>
      <c r="W936" s="9">
        <f t="shared" si="165"/>
        <v>0</v>
      </c>
      <c r="X936" s="22">
        <f t="shared" si="174"/>
        <v>0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</row>
    <row r="937" spans="1:159" s="21" customFormat="1">
      <c r="A937" s="83" t="s">
        <v>2468</v>
      </c>
      <c r="B937" s="95" t="s">
        <v>1616</v>
      </c>
      <c r="C937" s="96">
        <v>2884</v>
      </c>
      <c r="D937" s="95" t="s">
        <v>1619</v>
      </c>
      <c r="E937" s="116" t="str">
        <f>VLOOKUP($C937,'2022-23 School Level AAFTE'!$C:$X,8,FALSE)</f>
        <v>No</v>
      </c>
      <c r="F937" s="103">
        <f>VLOOKUP($C937,'2022-23 School Level AAFTE'!$C:$I,7,FALSE)</f>
        <v>528.38</v>
      </c>
      <c r="G937" s="106">
        <f>IFERROR(IF(E937= "yes",VLOOKUP(C937,Summary!$B:$I,5,0),0),0)</f>
        <v>0</v>
      </c>
      <c r="H937" s="104">
        <f t="shared" si="173"/>
        <v>0</v>
      </c>
      <c r="I937" s="168">
        <f>VLOOKUP($A937,'2023-24 Salary &amp; Benefits'!$A:$I,3,FALSE)</f>
        <v>1.18</v>
      </c>
      <c r="J937" s="168">
        <f>VLOOKUP($A937,'2023-24 Salary &amp; Benefits'!$A:$I,4,FALSE)</f>
        <v>1.18</v>
      </c>
      <c r="K937" s="155">
        <f t="shared" si="166"/>
        <v>0</v>
      </c>
      <c r="L937" s="154">
        <f t="shared" si="167"/>
        <v>0</v>
      </c>
      <c r="M937" s="156">
        <f>'2023-24 Salary &amp; Benefits'!$E$6</f>
        <v>72728</v>
      </c>
      <c r="N937" s="156">
        <f>'2023-24 Salary &amp; Benefits'!$F$6</f>
        <v>75419</v>
      </c>
      <c r="O937" s="9">
        <f t="shared" si="168"/>
        <v>0</v>
      </c>
      <c r="P937" s="9">
        <f t="shared" si="169"/>
        <v>0</v>
      </c>
      <c r="Q937" s="9">
        <f>'2023-24 Salary &amp; Benefits'!G$6</f>
        <v>13464</v>
      </c>
      <c r="R937" s="157">
        <f>'2023-24 Salary &amp; Benefits'!H$6</f>
        <v>0.1797</v>
      </c>
      <c r="S937" s="157">
        <f>'2023-24 Salary &amp; Benefits'!I$6</f>
        <v>0.17330000000000001</v>
      </c>
      <c r="T937" s="9">
        <f t="shared" si="170"/>
        <v>0</v>
      </c>
      <c r="U937" s="9">
        <f t="shared" si="171"/>
        <v>0</v>
      </c>
      <c r="V937" s="9">
        <f t="shared" si="172"/>
        <v>0</v>
      </c>
      <c r="W937" s="9">
        <f t="shared" si="165"/>
        <v>0</v>
      </c>
      <c r="X937" s="22">
        <f t="shared" si="174"/>
        <v>0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</row>
    <row r="938" spans="1:159" s="21" customFormat="1">
      <c r="A938" s="83" t="s">
        <v>2468</v>
      </c>
      <c r="B938" s="95" t="s">
        <v>1616</v>
      </c>
      <c r="C938" s="96">
        <v>4139</v>
      </c>
      <c r="D938" s="95" t="s">
        <v>1622</v>
      </c>
      <c r="E938" s="116" t="str">
        <f>VLOOKUP($C938,'2022-23 School Level AAFTE'!$C:$X,8,FALSE)</f>
        <v>No</v>
      </c>
      <c r="F938" s="103">
        <f>VLOOKUP($C938,'2022-23 School Level AAFTE'!$C:$I,7,FALSE)</f>
        <v>784.54</v>
      </c>
      <c r="G938" s="106">
        <f>IFERROR(IF(E938= "yes",VLOOKUP(C938,Summary!$B:$I,5,0),0),0)</f>
        <v>0</v>
      </c>
      <c r="H938" s="105">
        <f t="shared" si="173"/>
        <v>0</v>
      </c>
      <c r="I938" s="168">
        <f>VLOOKUP($A938,'2023-24 Salary &amp; Benefits'!$A:$I,3,FALSE)</f>
        <v>1.18</v>
      </c>
      <c r="J938" s="168">
        <f>VLOOKUP($A938,'2023-24 Salary &amp; Benefits'!$A:$I,4,FALSE)</f>
        <v>1.18</v>
      </c>
      <c r="K938" s="155">
        <f t="shared" si="166"/>
        <v>0</v>
      </c>
      <c r="L938" s="154">
        <f t="shared" si="167"/>
        <v>0</v>
      </c>
      <c r="M938" s="156">
        <f>'2023-24 Salary &amp; Benefits'!$E$6</f>
        <v>72728</v>
      </c>
      <c r="N938" s="156">
        <f>'2023-24 Salary &amp; Benefits'!$F$6</f>
        <v>75419</v>
      </c>
      <c r="O938" s="9">
        <f t="shared" si="168"/>
        <v>0</v>
      </c>
      <c r="P938" s="9">
        <f t="shared" si="169"/>
        <v>0</v>
      </c>
      <c r="Q938" s="9">
        <f>'2023-24 Salary &amp; Benefits'!G$6</f>
        <v>13464</v>
      </c>
      <c r="R938" s="157">
        <f>'2023-24 Salary &amp; Benefits'!H$6</f>
        <v>0.1797</v>
      </c>
      <c r="S938" s="157">
        <f>'2023-24 Salary &amp; Benefits'!I$6</f>
        <v>0.17330000000000001</v>
      </c>
      <c r="T938" s="9">
        <f t="shared" si="170"/>
        <v>0</v>
      </c>
      <c r="U938" s="9">
        <f t="shared" si="171"/>
        <v>0</v>
      </c>
      <c r="V938" s="9">
        <f t="shared" si="172"/>
        <v>0</v>
      </c>
      <c r="W938" s="9">
        <f t="shared" si="165"/>
        <v>0</v>
      </c>
      <c r="X938" s="22">
        <f t="shared" si="174"/>
        <v>0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</row>
    <row r="939" spans="1:159" s="21" customFormat="1">
      <c r="A939" s="83" t="s">
        <v>2468</v>
      </c>
      <c r="B939" s="95" t="s">
        <v>1616</v>
      </c>
      <c r="C939" s="96">
        <v>4392</v>
      </c>
      <c r="D939" s="95" t="s">
        <v>1623</v>
      </c>
      <c r="E939" s="116" t="str">
        <f>VLOOKUP($C939,'2022-23 School Level AAFTE'!$C:$X,8,FALSE)</f>
        <v>No</v>
      </c>
      <c r="F939" s="103">
        <f>VLOOKUP($C939,'2022-23 School Level AAFTE'!$C:$I,7,FALSE)</f>
        <v>576.32000000000005</v>
      </c>
      <c r="G939" s="106">
        <f>IFERROR(IF(E939= "yes",VLOOKUP(C939,Summary!$B:$I,5,0),0),0)</f>
        <v>0</v>
      </c>
      <c r="H939" s="104">
        <f t="shared" si="173"/>
        <v>0</v>
      </c>
      <c r="I939" s="168">
        <f>VLOOKUP($A939,'2023-24 Salary &amp; Benefits'!$A:$I,3,FALSE)</f>
        <v>1.18</v>
      </c>
      <c r="J939" s="168">
        <f>VLOOKUP($A939,'2023-24 Salary &amp; Benefits'!$A:$I,4,FALSE)</f>
        <v>1.18</v>
      </c>
      <c r="K939" s="155">
        <f t="shared" si="166"/>
        <v>0</v>
      </c>
      <c r="L939" s="154">
        <f t="shared" si="167"/>
        <v>0</v>
      </c>
      <c r="M939" s="156">
        <f>'2023-24 Salary &amp; Benefits'!$E$6</f>
        <v>72728</v>
      </c>
      <c r="N939" s="156">
        <f>'2023-24 Salary &amp; Benefits'!$F$6</f>
        <v>75419</v>
      </c>
      <c r="O939" s="9">
        <f t="shared" si="168"/>
        <v>0</v>
      </c>
      <c r="P939" s="9">
        <f t="shared" si="169"/>
        <v>0</v>
      </c>
      <c r="Q939" s="9">
        <f>'2023-24 Salary &amp; Benefits'!G$6</f>
        <v>13464</v>
      </c>
      <c r="R939" s="157">
        <f>'2023-24 Salary &amp; Benefits'!H$6</f>
        <v>0.1797</v>
      </c>
      <c r="S939" s="157">
        <f>'2023-24 Salary &amp; Benefits'!I$6</f>
        <v>0.17330000000000001</v>
      </c>
      <c r="T939" s="9">
        <f t="shared" si="170"/>
        <v>0</v>
      </c>
      <c r="U939" s="9">
        <f t="shared" si="171"/>
        <v>0</v>
      </c>
      <c r="V939" s="9">
        <f t="shared" si="172"/>
        <v>0</v>
      </c>
      <c r="W939" s="9">
        <f t="shared" si="165"/>
        <v>0</v>
      </c>
      <c r="X939" s="22">
        <f t="shared" si="174"/>
        <v>0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</row>
    <row r="940" spans="1:159" s="21" customFormat="1">
      <c r="A940" s="83" t="s">
        <v>2468</v>
      </c>
      <c r="B940" s="95" t="s">
        <v>1616</v>
      </c>
      <c r="C940" s="96">
        <v>5477</v>
      </c>
      <c r="D940" s="95" t="s">
        <v>3108</v>
      </c>
      <c r="E940" s="116" t="str">
        <f>VLOOKUP($C940,'2022-23 School Level AAFTE'!$C:$X,8,FALSE)</f>
        <v>No</v>
      </c>
      <c r="F940" s="103">
        <f>VLOOKUP($C940,'2022-23 School Level AAFTE'!$C:$I,7,FALSE)</f>
        <v>611.77</v>
      </c>
      <c r="G940" s="106">
        <f>IFERROR(IF(E940= "yes",VLOOKUP(C940,Summary!$B:$I,5,0),0),0)</f>
        <v>0</v>
      </c>
      <c r="H940" s="104">
        <f t="shared" si="173"/>
        <v>0</v>
      </c>
      <c r="I940" s="168">
        <f>VLOOKUP($A940,'2023-24 Salary &amp; Benefits'!$A:$I,3,FALSE)</f>
        <v>1.18</v>
      </c>
      <c r="J940" s="168">
        <f>VLOOKUP($A940,'2023-24 Salary &amp; Benefits'!$A:$I,4,FALSE)</f>
        <v>1.18</v>
      </c>
      <c r="K940" s="155">
        <f t="shared" si="166"/>
        <v>0</v>
      </c>
      <c r="L940" s="154">
        <f t="shared" si="167"/>
        <v>0</v>
      </c>
      <c r="M940" s="156">
        <f>'2023-24 Salary &amp; Benefits'!$E$6</f>
        <v>72728</v>
      </c>
      <c r="N940" s="156">
        <f>'2023-24 Salary &amp; Benefits'!$F$6</f>
        <v>75419</v>
      </c>
      <c r="O940" s="9">
        <f t="shared" si="168"/>
        <v>0</v>
      </c>
      <c r="P940" s="9">
        <f t="shared" si="169"/>
        <v>0</v>
      </c>
      <c r="Q940" s="9">
        <f>'2023-24 Salary &amp; Benefits'!G$6</f>
        <v>13464</v>
      </c>
      <c r="R940" s="157">
        <f>'2023-24 Salary &amp; Benefits'!H$6</f>
        <v>0.1797</v>
      </c>
      <c r="S940" s="157">
        <f>'2023-24 Salary &amp; Benefits'!I$6</f>
        <v>0.17330000000000001</v>
      </c>
      <c r="T940" s="9">
        <f t="shared" si="170"/>
        <v>0</v>
      </c>
      <c r="U940" s="9">
        <f t="shared" si="171"/>
        <v>0</v>
      </c>
      <c r="V940" s="9">
        <f t="shared" si="172"/>
        <v>0</v>
      </c>
      <c r="W940" s="9">
        <f t="shared" si="165"/>
        <v>0</v>
      </c>
      <c r="X940" s="22">
        <f t="shared" si="174"/>
        <v>0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</row>
    <row r="941" spans="1:159" s="21" customFormat="1">
      <c r="A941" s="83" t="s">
        <v>2468</v>
      </c>
      <c r="B941" s="95" t="s">
        <v>1616</v>
      </c>
      <c r="C941" s="96">
        <v>3753</v>
      </c>
      <c r="D941" s="95" t="s">
        <v>658</v>
      </c>
      <c r="E941" s="116" t="str">
        <f>VLOOKUP($C941,'2022-23 School Level AAFTE'!$C:$X,8,FALSE)</f>
        <v>No</v>
      </c>
      <c r="F941" s="103">
        <f>VLOOKUP($C941,'2022-23 School Level AAFTE'!$C:$I,7,FALSE)</f>
        <v>623.38</v>
      </c>
      <c r="G941" s="106">
        <f>IFERROR(IF(E941= "yes",VLOOKUP(C941,Summary!$B:$I,5,0),0),0)</f>
        <v>0</v>
      </c>
      <c r="H941" s="104">
        <f t="shared" si="173"/>
        <v>0</v>
      </c>
      <c r="I941" s="168">
        <f>VLOOKUP($A941,'2023-24 Salary &amp; Benefits'!$A:$I,3,FALSE)</f>
        <v>1.18</v>
      </c>
      <c r="J941" s="168">
        <f>VLOOKUP($A941,'2023-24 Salary &amp; Benefits'!$A:$I,4,FALSE)</f>
        <v>1.18</v>
      </c>
      <c r="K941" s="155">
        <f t="shared" si="166"/>
        <v>0</v>
      </c>
      <c r="L941" s="154">
        <f t="shared" si="167"/>
        <v>0</v>
      </c>
      <c r="M941" s="156">
        <f>'2023-24 Salary &amp; Benefits'!$E$6</f>
        <v>72728</v>
      </c>
      <c r="N941" s="156">
        <f>'2023-24 Salary &amp; Benefits'!$F$6</f>
        <v>75419</v>
      </c>
      <c r="O941" s="9">
        <f t="shared" si="168"/>
        <v>0</v>
      </c>
      <c r="P941" s="9">
        <f t="shared" si="169"/>
        <v>0</v>
      </c>
      <c r="Q941" s="9">
        <f>'2023-24 Salary &amp; Benefits'!G$6</f>
        <v>13464</v>
      </c>
      <c r="R941" s="157">
        <f>'2023-24 Salary &amp; Benefits'!H$6</f>
        <v>0.1797</v>
      </c>
      <c r="S941" s="157">
        <f>'2023-24 Salary &amp; Benefits'!I$6</f>
        <v>0.17330000000000001</v>
      </c>
      <c r="T941" s="9">
        <f t="shared" si="170"/>
        <v>0</v>
      </c>
      <c r="U941" s="9">
        <f t="shared" si="171"/>
        <v>0</v>
      </c>
      <c r="V941" s="9">
        <f t="shared" si="172"/>
        <v>0</v>
      </c>
      <c r="W941" s="9">
        <f t="shared" si="165"/>
        <v>0</v>
      </c>
      <c r="X941" s="22">
        <f t="shared" si="174"/>
        <v>0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</row>
    <row r="942" spans="1:159" s="21" customFormat="1">
      <c r="A942" s="83" t="s">
        <v>2359</v>
      </c>
      <c r="B942" s="95" t="s">
        <v>886</v>
      </c>
      <c r="C942" s="96">
        <v>4256</v>
      </c>
      <c r="D942" s="95" t="s">
        <v>925</v>
      </c>
      <c r="E942" s="116" t="str">
        <f>VLOOKUP($C942,'2022-23 School Level AAFTE'!$C:$X,8,FALSE)</f>
        <v>No</v>
      </c>
      <c r="F942" s="103">
        <f>VLOOKUP($C942,'2022-23 School Level AAFTE'!$C:$I,7,FALSE)</f>
        <v>622.45000000000005</v>
      </c>
      <c r="G942" s="106">
        <f>IFERROR(IF(E942= "yes",VLOOKUP(C942,Summary!$B:$I,5,0),0),0)</f>
        <v>0</v>
      </c>
      <c r="H942" s="105">
        <f t="shared" si="173"/>
        <v>0</v>
      </c>
      <c r="I942" s="168">
        <f>VLOOKUP($A942,'2023-24 Salary &amp; Benefits'!$A:$I,3,FALSE)</f>
        <v>1.18</v>
      </c>
      <c r="J942" s="168">
        <f>VLOOKUP($A942,'2023-24 Salary &amp; Benefits'!$A:$I,4,FALSE)</f>
        <v>1.18</v>
      </c>
      <c r="K942" s="155">
        <f t="shared" si="166"/>
        <v>0</v>
      </c>
      <c r="L942" s="154">
        <f t="shared" si="167"/>
        <v>0</v>
      </c>
      <c r="M942" s="156">
        <f>'2023-24 Salary &amp; Benefits'!$E$6</f>
        <v>72728</v>
      </c>
      <c r="N942" s="156">
        <f>'2023-24 Salary &amp; Benefits'!$F$6</f>
        <v>75419</v>
      </c>
      <c r="O942" s="9">
        <f t="shared" si="168"/>
        <v>0</v>
      </c>
      <c r="P942" s="9">
        <f t="shared" si="169"/>
        <v>0</v>
      </c>
      <c r="Q942" s="9">
        <f>'2023-24 Salary &amp; Benefits'!G$6</f>
        <v>13464</v>
      </c>
      <c r="R942" s="157">
        <f>'2023-24 Salary &amp; Benefits'!H$6</f>
        <v>0.1797</v>
      </c>
      <c r="S942" s="157">
        <f>'2023-24 Salary &amp; Benefits'!I$6</f>
        <v>0.17330000000000001</v>
      </c>
      <c r="T942" s="9">
        <f t="shared" si="170"/>
        <v>0</v>
      </c>
      <c r="U942" s="9">
        <f t="shared" si="171"/>
        <v>0</v>
      </c>
      <c r="V942" s="9">
        <f t="shared" si="172"/>
        <v>0</v>
      </c>
      <c r="W942" s="9">
        <f t="shared" si="165"/>
        <v>0</v>
      </c>
      <c r="X942" s="22">
        <f t="shared" si="174"/>
        <v>0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</row>
    <row r="943" spans="1:159" s="21" customFormat="1">
      <c r="A943" s="83" t="s">
        <v>2359</v>
      </c>
      <c r="B943" s="95" t="s">
        <v>886</v>
      </c>
      <c r="C943" s="96">
        <v>3548</v>
      </c>
      <c r="D943" s="95" t="s">
        <v>906</v>
      </c>
      <c r="E943" s="116" t="str">
        <f>VLOOKUP($C943,'2022-23 School Level AAFTE'!$C:$X,8,FALSE)</f>
        <v>No</v>
      </c>
      <c r="F943" s="103">
        <f>VLOOKUP($C943,'2022-23 School Level AAFTE'!$C:$I,7,FALSE)</f>
        <v>522.59</v>
      </c>
      <c r="G943" s="106">
        <f>IFERROR(IF(E943= "yes",VLOOKUP(C943,Summary!$B:$I,5,0),0),0)</f>
        <v>0</v>
      </c>
      <c r="H943" s="105">
        <f t="shared" si="173"/>
        <v>0</v>
      </c>
      <c r="I943" s="168">
        <f>VLOOKUP($A943,'2023-24 Salary &amp; Benefits'!$A:$I,3,FALSE)</f>
        <v>1.18</v>
      </c>
      <c r="J943" s="168">
        <f>VLOOKUP($A943,'2023-24 Salary &amp; Benefits'!$A:$I,4,FALSE)</f>
        <v>1.18</v>
      </c>
      <c r="K943" s="155">
        <f t="shared" si="166"/>
        <v>0</v>
      </c>
      <c r="L943" s="154">
        <f t="shared" si="167"/>
        <v>0</v>
      </c>
      <c r="M943" s="156">
        <f>'2023-24 Salary &amp; Benefits'!$E$6</f>
        <v>72728</v>
      </c>
      <c r="N943" s="156">
        <f>'2023-24 Salary &amp; Benefits'!$F$6</f>
        <v>75419</v>
      </c>
      <c r="O943" s="9">
        <f t="shared" si="168"/>
        <v>0</v>
      </c>
      <c r="P943" s="9">
        <f t="shared" si="169"/>
        <v>0</v>
      </c>
      <c r="Q943" s="9">
        <f>'2023-24 Salary &amp; Benefits'!G$6</f>
        <v>13464</v>
      </c>
      <c r="R943" s="157">
        <f>'2023-24 Salary &amp; Benefits'!H$6</f>
        <v>0.1797</v>
      </c>
      <c r="S943" s="157">
        <f>'2023-24 Salary &amp; Benefits'!I$6</f>
        <v>0.17330000000000001</v>
      </c>
      <c r="T943" s="9">
        <f t="shared" si="170"/>
        <v>0</v>
      </c>
      <c r="U943" s="9">
        <f t="shared" si="171"/>
        <v>0</v>
      </c>
      <c r="V943" s="9">
        <f t="shared" si="172"/>
        <v>0</v>
      </c>
      <c r="W943" s="9">
        <f t="shared" si="165"/>
        <v>0</v>
      </c>
      <c r="X943" s="22">
        <f t="shared" si="174"/>
        <v>0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</row>
    <row r="944" spans="1:159" s="21" customFormat="1">
      <c r="A944" s="83" t="s">
        <v>2359</v>
      </c>
      <c r="B944" s="95" t="s">
        <v>886</v>
      </c>
      <c r="C944" s="96">
        <v>3592</v>
      </c>
      <c r="D944" s="95" t="s">
        <v>908</v>
      </c>
      <c r="E944" s="116" t="str">
        <f>VLOOKUP($C944,'2022-23 School Level AAFTE'!$C:$X,8,FALSE)</f>
        <v>No</v>
      </c>
      <c r="F944" s="103">
        <f>VLOOKUP($C944,'2022-23 School Level AAFTE'!$C:$I,7,FALSE)</f>
        <v>437.57</v>
      </c>
      <c r="G944" s="106">
        <f>IFERROR(IF(E944= "yes",VLOOKUP(C944,Summary!$B:$I,5,0),0),0)</f>
        <v>0</v>
      </c>
      <c r="H944" s="104">
        <f t="shared" si="173"/>
        <v>0</v>
      </c>
      <c r="I944" s="168">
        <f>VLOOKUP($A944,'2023-24 Salary &amp; Benefits'!$A:$I,3,FALSE)</f>
        <v>1.18</v>
      </c>
      <c r="J944" s="168">
        <f>VLOOKUP($A944,'2023-24 Salary &amp; Benefits'!$A:$I,4,FALSE)</f>
        <v>1.18</v>
      </c>
      <c r="K944" s="155">
        <f t="shared" si="166"/>
        <v>0</v>
      </c>
      <c r="L944" s="154">
        <f t="shared" si="167"/>
        <v>0</v>
      </c>
      <c r="M944" s="156">
        <f>'2023-24 Salary &amp; Benefits'!$E$6</f>
        <v>72728</v>
      </c>
      <c r="N944" s="156">
        <f>'2023-24 Salary &amp; Benefits'!$F$6</f>
        <v>75419</v>
      </c>
      <c r="O944" s="9">
        <f t="shared" si="168"/>
        <v>0</v>
      </c>
      <c r="P944" s="9">
        <f t="shared" si="169"/>
        <v>0</v>
      </c>
      <c r="Q944" s="9">
        <f>'2023-24 Salary &amp; Benefits'!G$6</f>
        <v>13464</v>
      </c>
      <c r="R944" s="157">
        <f>'2023-24 Salary &amp; Benefits'!H$6</f>
        <v>0.1797</v>
      </c>
      <c r="S944" s="157">
        <f>'2023-24 Salary &amp; Benefits'!I$6</f>
        <v>0.17330000000000001</v>
      </c>
      <c r="T944" s="9">
        <f t="shared" si="170"/>
        <v>0</v>
      </c>
      <c r="U944" s="9">
        <f t="shared" si="171"/>
        <v>0</v>
      </c>
      <c r="V944" s="9">
        <f t="shared" si="172"/>
        <v>0</v>
      </c>
      <c r="W944" s="9">
        <f t="shared" si="165"/>
        <v>0</v>
      </c>
      <c r="X944" s="22">
        <f t="shared" si="174"/>
        <v>0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</row>
    <row r="945" spans="1:159" s="21" customFormat="1">
      <c r="A945" s="83" t="s">
        <v>2359</v>
      </c>
      <c r="B945" s="95" t="s">
        <v>886</v>
      </c>
      <c r="C945" s="96">
        <v>4532</v>
      </c>
      <c r="D945" s="95" t="s">
        <v>932</v>
      </c>
      <c r="E945" s="116" t="str">
        <f>VLOOKUP($C945,'2022-23 School Level AAFTE'!$C:$X,8,FALSE)</f>
        <v>No</v>
      </c>
      <c r="F945" s="103">
        <f>VLOOKUP($C945,'2022-23 School Level AAFTE'!$C:$I,7,FALSE)</f>
        <v>511.73</v>
      </c>
      <c r="G945" s="106">
        <f>IFERROR(IF(E945= "yes",VLOOKUP(C945,Summary!$B:$I,5,0),0),0)</f>
        <v>0</v>
      </c>
      <c r="H945" s="104">
        <f t="shared" si="173"/>
        <v>0</v>
      </c>
      <c r="I945" s="168">
        <f>VLOOKUP($A945,'2023-24 Salary &amp; Benefits'!$A:$I,3,FALSE)</f>
        <v>1.18</v>
      </c>
      <c r="J945" s="168">
        <f>VLOOKUP($A945,'2023-24 Salary &amp; Benefits'!$A:$I,4,FALSE)</f>
        <v>1.18</v>
      </c>
      <c r="K945" s="155">
        <f t="shared" si="166"/>
        <v>0</v>
      </c>
      <c r="L945" s="154">
        <f t="shared" si="167"/>
        <v>0</v>
      </c>
      <c r="M945" s="156">
        <f>'2023-24 Salary &amp; Benefits'!$E$6</f>
        <v>72728</v>
      </c>
      <c r="N945" s="156">
        <f>'2023-24 Salary &amp; Benefits'!$F$6</f>
        <v>75419</v>
      </c>
      <c r="O945" s="9">
        <f t="shared" si="168"/>
        <v>0</v>
      </c>
      <c r="P945" s="9">
        <f t="shared" si="169"/>
        <v>0</v>
      </c>
      <c r="Q945" s="9">
        <f>'2023-24 Salary &amp; Benefits'!G$6</f>
        <v>13464</v>
      </c>
      <c r="R945" s="157">
        <f>'2023-24 Salary &amp; Benefits'!H$6</f>
        <v>0.1797</v>
      </c>
      <c r="S945" s="157">
        <f>'2023-24 Salary &amp; Benefits'!I$6</f>
        <v>0.17330000000000001</v>
      </c>
      <c r="T945" s="9">
        <f t="shared" si="170"/>
        <v>0</v>
      </c>
      <c r="U945" s="9">
        <f t="shared" si="171"/>
        <v>0</v>
      </c>
      <c r="V945" s="9">
        <f t="shared" si="172"/>
        <v>0</v>
      </c>
      <c r="W945" s="9">
        <f t="shared" si="165"/>
        <v>0</v>
      </c>
      <c r="X945" s="22">
        <f t="shared" si="174"/>
        <v>0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</row>
    <row r="946" spans="1:159" s="21" customFormat="1">
      <c r="A946" s="83" t="s">
        <v>2359</v>
      </c>
      <c r="B946" s="95" t="s">
        <v>886</v>
      </c>
      <c r="C946" s="96">
        <v>5139</v>
      </c>
      <c r="D946" s="95" t="s">
        <v>935</v>
      </c>
      <c r="E946" s="116" t="str">
        <f>VLOOKUP($C946,'2022-23 School Level AAFTE'!$C:$X,8,FALSE)</f>
        <v>No</v>
      </c>
      <c r="F946" s="103">
        <f>VLOOKUP($C946,'2022-23 School Level AAFTE'!$C:$I,7,FALSE)</f>
        <v>481.99</v>
      </c>
      <c r="G946" s="106">
        <f>IFERROR(IF(E946= "yes",VLOOKUP(C946,Summary!$B:$I,5,0),0),0)</f>
        <v>0</v>
      </c>
      <c r="H946" s="104">
        <f t="shared" si="173"/>
        <v>0</v>
      </c>
      <c r="I946" s="168">
        <f>VLOOKUP($A946,'2023-24 Salary &amp; Benefits'!$A:$I,3,FALSE)</f>
        <v>1.18</v>
      </c>
      <c r="J946" s="168">
        <f>VLOOKUP($A946,'2023-24 Salary &amp; Benefits'!$A:$I,4,FALSE)</f>
        <v>1.18</v>
      </c>
      <c r="K946" s="155">
        <f t="shared" si="166"/>
        <v>0</v>
      </c>
      <c r="L946" s="154">
        <f t="shared" si="167"/>
        <v>0</v>
      </c>
      <c r="M946" s="156">
        <f>'2023-24 Salary &amp; Benefits'!$E$6</f>
        <v>72728</v>
      </c>
      <c r="N946" s="156">
        <f>'2023-24 Salary &amp; Benefits'!$F$6</f>
        <v>75419</v>
      </c>
      <c r="O946" s="9">
        <f t="shared" si="168"/>
        <v>0</v>
      </c>
      <c r="P946" s="9">
        <f t="shared" si="169"/>
        <v>0</v>
      </c>
      <c r="Q946" s="9">
        <f>'2023-24 Salary &amp; Benefits'!G$6</f>
        <v>13464</v>
      </c>
      <c r="R946" s="157">
        <f>'2023-24 Salary &amp; Benefits'!H$6</f>
        <v>0.1797</v>
      </c>
      <c r="S946" s="157">
        <f>'2023-24 Salary &amp; Benefits'!I$6</f>
        <v>0.17330000000000001</v>
      </c>
      <c r="T946" s="9">
        <f t="shared" si="170"/>
        <v>0</v>
      </c>
      <c r="U946" s="9">
        <f t="shared" si="171"/>
        <v>0</v>
      </c>
      <c r="V946" s="9">
        <f t="shared" si="172"/>
        <v>0</v>
      </c>
      <c r="W946" s="9">
        <f t="shared" si="165"/>
        <v>0</v>
      </c>
      <c r="X946" s="22">
        <f t="shared" si="174"/>
        <v>0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</row>
    <row r="947" spans="1:159" s="21" customFormat="1">
      <c r="A947" s="83" t="s">
        <v>2359</v>
      </c>
      <c r="B947" s="95" t="s">
        <v>886</v>
      </c>
      <c r="C947" s="96">
        <v>5511</v>
      </c>
      <c r="D947" s="95" t="s">
        <v>3109</v>
      </c>
      <c r="E947" s="116" t="str">
        <f>VLOOKUP($C947,'2022-23 School Level AAFTE'!$C:$X,8,FALSE)</f>
        <v>No</v>
      </c>
      <c r="F947" s="103">
        <f>VLOOKUP($C947,'2022-23 School Level AAFTE'!$C:$I,7,FALSE)</f>
        <v>536.41999999999996</v>
      </c>
      <c r="G947" s="106">
        <f>IFERROR(IF(E947= "yes",VLOOKUP(C947,Summary!$B:$I,5,0),0),0)</f>
        <v>0</v>
      </c>
      <c r="H947" s="104">
        <f t="shared" si="173"/>
        <v>0</v>
      </c>
      <c r="I947" s="168">
        <f>VLOOKUP($A947,'2023-24 Salary &amp; Benefits'!$A:$I,3,FALSE)</f>
        <v>1.18</v>
      </c>
      <c r="J947" s="168">
        <f>VLOOKUP($A947,'2023-24 Salary &amp; Benefits'!$A:$I,4,FALSE)</f>
        <v>1.18</v>
      </c>
      <c r="K947" s="155">
        <f t="shared" si="166"/>
        <v>0</v>
      </c>
      <c r="L947" s="154">
        <f t="shared" si="167"/>
        <v>0</v>
      </c>
      <c r="M947" s="156">
        <f>'2023-24 Salary &amp; Benefits'!$E$6</f>
        <v>72728</v>
      </c>
      <c r="N947" s="156">
        <f>'2023-24 Salary &amp; Benefits'!$F$6</f>
        <v>75419</v>
      </c>
      <c r="O947" s="9">
        <f t="shared" si="168"/>
        <v>0</v>
      </c>
      <c r="P947" s="9">
        <f t="shared" si="169"/>
        <v>0</v>
      </c>
      <c r="Q947" s="9">
        <f>'2023-24 Salary &amp; Benefits'!G$6</f>
        <v>13464</v>
      </c>
      <c r="R947" s="157">
        <f>'2023-24 Salary &amp; Benefits'!H$6</f>
        <v>0.1797</v>
      </c>
      <c r="S947" s="157">
        <f>'2023-24 Salary &amp; Benefits'!I$6</f>
        <v>0.17330000000000001</v>
      </c>
      <c r="T947" s="9">
        <f t="shared" si="170"/>
        <v>0</v>
      </c>
      <c r="U947" s="9">
        <f t="shared" si="171"/>
        <v>0</v>
      </c>
      <c r="V947" s="9">
        <f t="shared" si="172"/>
        <v>0</v>
      </c>
      <c r="W947" s="9">
        <f t="shared" si="165"/>
        <v>0</v>
      </c>
      <c r="X947" s="22">
        <f t="shared" si="174"/>
        <v>0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</row>
    <row r="948" spans="1:159" s="21" customFormat="1">
      <c r="A948" s="83" t="s">
        <v>2359</v>
      </c>
      <c r="B948" s="95" t="s">
        <v>886</v>
      </c>
      <c r="C948" s="96">
        <v>3856</v>
      </c>
      <c r="D948" s="95" t="s">
        <v>917</v>
      </c>
      <c r="E948" s="116" t="str">
        <f>VLOOKUP($C948,'2022-23 School Level AAFTE'!$C:$X,8,FALSE)</f>
        <v>No</v>
      </c>
      <c r="F948" s="103">
        <f>VLOOKUP($C948,'2022-23 School Level AAFTE'!$C:$I,7,FALSE)</f>
        <v>69.290000000000006</v>
      </c>
      <c r="G948" s="106">
        <f>IFERROR(IF(E948= "yes",VLOOKUP(C948,Summary!$B:$I,5,0),0),0)</f>
        <v>0</v>
      </c>
      <c r="H948" s="104">
        <f t="shared" si="173"/>
        <v>0</v>
      </c>
      <c r="I948" s="168">
        <f>VLOOKUP($A948,'2023-24 Salary &amp; Benefits'!$A:$I,3,FALSE)</f>
        <v>1.18</v>
      </c>
      <c r="J948" s="168">
        <f>VLOOKUP($A948,'2023-24 Salary &amp; Benefits'!$A:$I,4,FALSE)</f>
        <v>1.18</v>
      </c>
      <c r="K948" s="155">
        <f t="shared" si="166"/>
        <v>0</v>
      </c>
      <c r="L948" s="154">
        <f t="shared" si="167"/>
        <v>0</v>
      </c>
      <c r="M948" s="156">
        <f>'2023-24 Salary &amp; Benefits'!$E$6</f>
        <v>72728</v>
      </c>
      <c r="N948" s="156">
        <f>'2023-24 Salary &amp; Benefits'!$F$6</f>
        <v>75419</v>
      </c>
      <c r="O948" s="9">
        <f t="shared" si="168"/>
        <v>0</v>
      </c>
      <c r="P948" s="9">
        <f t="shared" si="169"/>
        <v>0</v>
      </c>
      <c r="Q948" s="9">
        <f>'2023-24 Salary &amp; Benefits'!G$6</f>
        <v>13464</v>
      </c>
      <c r="R948" s="157">
        <f>'2023-24 Salary &amp; Benefits'!H$6</f>
        <v>0.1797</v>
      </c>
      <c r="S948" s="157">
        <f>'2023-24 Salary &amp; Benefits'!I$6</f>
        <v>0.17330000000000001</v>
      </c>
      <c r="T948" s="9">
        <f t="shared" si="170"/>
        <v>0</v>
      </c>
      <c r="U948" s="9">
        <f t="shared" si="171"/>
        <v>0</v>
      </c>
      <c r="V948" s="9">
        <f t="shared" si="172"/>
        <v>0</v>
      </c>
      <c r="W948" s="9">
        <f t="shared" si="165"/>
        <v>0</v>
      </c>
      <c r="X948" s="22">
        <f t="shared" si="174"/>
        <v>0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</row>
    <row r="949" spans="1:159" s="21" customFormat="1">
      <c r="A949" s="83" t="s">
        <v>2359</v>
      </c>
      <c r="B949" s="95" t="s">
        <v>886</v>
      </c>
      <c r="C949" s="96">
        <v>1649</v>
      </c>
      <c r="D949" s="95" t="s">
        <v>887</v>
      </c>
      <c r="E949" s="116" t="str">
        <f>VLOOKUP($C949,'2022-23 School Level AAFTE'!$C:$X,8,FALSE)</f>
        <v>No</v>
      </c>
      <c r="F949" s="103">
        <f>VLOOKUP($C949,'2022-23 School Level AAFTE'!$C:$I,7,FALSE)</f>
        <v>38.700000000000003</v>
      </c>
      <c r="G949" s="106">
        <f>IFERROR(IF(E949= "yes",VLOOKUP(C949,Summary!$B:$I,5,0),0),0)</f>
        <v>0</v>
      </c>
      <c r="H949" s="105">
        <f t="shared" si="173"/>
        <v>0</v>
      </c>
      <c r="I949" s="168">
        <f>VLOOKUP($A949,'2023-24 Salary &amp; Benefits'!$A:$I,3,FALSE)</f>
        <v>1.18</v>
      </c>
      <c r="J949" s="168">
        <f>VLOOKUP($A949,'2023-24 Salary &amp; Benefits'!$A:$I,4,FALSE)</f>
        <v>1.18</v>
      </c>
      <c r="K949" s="155">
        <f t="shared" si="166"/>
        <v>0</v>
      </c>
      <c r="L949" s="154">
        <f t="shared" si="167"/>
        <v>0</v>
      </c>
      <c r="M949" s="156">
        <f>'2023-24 Salary &amp; Benefits'!$E$6</f>
        <v>72728</v>
      </c>
      <c r="N949" s="156">
        <f>'2023-24 Salary &amp; Benefits'!$F$6</f>
        <v>75419</v>
      </c>
      <c r="O949" s="9">
        <f t="shared" si="168"/>
        <v>0</v>
      </c>
      <c r="P949" s="9">
        <f t="shared" si="169"/>
        <v>0</v>
      </c>
      <c r="Q949" s="9">
        <f>'2023-24 Salary &amp; Benefits'!G$6</f>
        <v>13464</v>
      </c>
      <c r="R949" s="157">
        <f>'2023-24 Salary &amp; Benefits'!H$6</f>
        <v>0.1797</v>
      </c>
      <c r="S949" s="157">
        <f>'2023-24 Salary &amp; Benefits'!I$6</f>
        <v>0.17330000000000001</v>
      </c>
      <c r="T949" s="9">
        <f t="shared" si="170"/>
        <v>0</v>
      </c>
      <c r="U949" s="9">
        <f t="shared" si="171"/>
        <v>0</v>
      </c>
      <c r="V949" s="9">
        <f t="shared" si="172"/>
        <v>0</v>
      </c>
      <c r="W949" s="9">
        <f t="shared" si="165"/>
        <v>0</v>
      </c>
      <c r="X949" s="22">
        <f t="shared" si="174"/>
        <v>0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</row>
    <row r="950" spans="1:159" s="21" customFormat="1">
      <c r="A950" s="83" t="s">
        <v>2359</v>
      </c>
      <c r="B950" s="95" t="s">
        <v>886</v>
      </c>
      <c r="C950" s="94">
        <v>4018</v>
      </c>
      <c r="D950" s="84" t="s">
        <v>920</v>
      </c>
      <c r="E950" s="116" t="str">
        <f>VLOOKUP($C950,'2022-23 School Level AAFTE'!$C:$X,8,FALSE)</f>
        <v>No</v>
      </c>
      <c r="F950" s="103">
        <f>VLOOKUP($C950,'2022-23 School Level AAFTE'!$C:$I,7,FALSE)</f>
        <v>306.27999999999997</v>
      </c>
      <c r="G950" s="106">
        <f>IFERROR(IF(E950= "yes",VLOOKUP(C950,Summary!$B:$I,5,0),0),0)</f>
        <v>0</v>
      </c>
      <c r="H950" s="105">
        <f t="shared" si="173"/>
        <v>0</v>
      </c>
      <c r="I950" s="168">
        <f>VLOOKUP($A950,'2023-24 Salary &amp; Benefits'!$A:$I,3,FALSE)</f>
        <v>1.18</v>
      </c>
      <c r="J950" s="168">
        <f>VLOOKUP($A950,'2023-24 Salary &amp; Benefits'!$A:$I,4,FALSE)</f>
        <v>1.18</v>
      </c>
      <c r="K950" s="155">
        <f t="shared" si="166"/>
        <v>0</v>
      </c>
      <c r="L950" s="154">
        <f t="shared" si="167"/>
        <v>0</v>
      </c>
      <c r="M950" s="156">
        <f>'2023-24 Salary &amp; Benefits'!$E$6</f>
        <v>72728</v>
      </c>
      <c r="N950" s="156">
        <f>'2023-24 Salary &amp; Benefits'!$F$6</f>
        <v>75419</v>
      </c>
      <c r="O950" s="9">
        <f t="shared" si="168"/>
        <v>0</v>
      </c>
      <c r="P950" s="9">
        <f t="shared" si="169"/>
        <v>0</v>
      </c>
      <c r="Q950" s="9">
        <f>'2023-24 Salary &amp; Benefits'!G$6</f>
        <v>13464</v>
      </c>
      <c r="R950" s="157">
        <f>'2023-24 Salary &amp; Benefits'!H$6</f>
        <v>0.1797</v>
      </c>
      <c r="S950" s="157">
        <f>'2023-24 Salary &amp; Benefits'!I$6</f>
        <v>0.17330000000000001</v>
      </c>
      <c r="T950" s="9">
        <f t="shared" si="170"/>
        <v>0</v>
      </c>
      <c r="U950" s="9">
        <f t="shared" si="171"/>
        <v>0</v>
      </c>
      <c r="V950" s="9">
        <f t="shared" si="172"/>
        <v>0</v>
      </c>
      <c r="W950" s="9">
        <f t="shared" si="165"/>
        <v>0</v>
      </c>
      <c r="X950" s="22">
        <f t="shared" si="174"/>
        <v>0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</row>
    <row r="951" spans="1:159" s="21" customFormat="1">
      <c r="A951" s="83" t="s">
        <v>2359</v>
      </c>
      <c r="B951" s="95" t="s">
        <v>886</v>
      </c>
      <c r="C951" s="96">
        <v>1658</v>
      </c>
      <c r="D951" s="95" t="s">
        <v>888</v>
      </c>
      <c r="E951" s="116" t="str">
        <f>VLOOKUP($C951,'2022-23 School Level AAFTE'!$C:$X,8,FALSE)</f>
        <v>No</v>
      </c>
      <c r="F951" s="103">
        <f>VLOOKUP($C951,'2022-23 School Level AAFTE'!$C:$I,7,FALSE)</f>
        <v>72.86</v>
      </c>
      <c r="G951" s="106">
        <f>IFERROR(IF(E951= "yes",VLOOKUP(C951,Summary!$B:$I,5,0),0),0)</f>
        <v>0</v>
      </c>
      <c r="H951" s="104">
        <f t="shared" si="173"/>
        <v>0</v>
      </c>
      <c r="I951" s="168">
        <f>VLOOKUP($A951,'2023-24 Salary &amp; Benefits'!$A:$I,3,FALSE)</f>
        <v>1.18</v>
      </c>
      <c r="J951" s="168">
        <f>VLOOKUP($A951,'2023-24 Salary &amp; Benefits'!$A:$I,4,FALSE)</f>
        <v>1.18</v>
      </c>
      <c r="K951" s="155">
        <f t="shared" si="166"/>
        <v>0</v>
      </c>
      <c r="L951" s="154">
        <f t="shared" si="167"/>
        <v>0</v>
      </c>
      <c r="M951" s="156">
        <f>'2023-24 Salary &amp; Benefits'!$E$6</f>
        <v>72728</v>
      </c>
      <c r="N951" s="156">
        <f>'2023-24 Salary &amp; Benefits'!$F$6</f>
        <v>75419</v>
      </c>
      <c r="O951" s="9">
        <f t="shared" si="168"/>
        <v>0</v>
      </c>
      <c r="P951" s="9">
        <f t="shared" si="169"/>
        <v>0</v>
      </c>
      <c r="Q951" s="9">
        <f>'2023-24 Salary &amp; Benefits'!G$6</f>
        <v>13464</v>
      </c>
      <c r="R951" s="157">
        <f>'2023-24 Salary &amp; Benefits'!H$6</f>
        <v>0.1797</v>
      </c>
      <c r="S951" s="157">
        <f>'2023-24 Salary &amp; Benefits'!I$6</f>
        <v>0.17330000000000001</v>
      </c>
      <c r="T951" s="9">
        <f t="shared" si="170"/>
        <v>0</v>
      </c>
      <c r="U951" s="9">
        <f t="shared" si="171"/>
        <v>0</v>
      </c>
      <c r="V951" s="9">
        <f t="shared" si="172"/>
        <v>0</v>
      </c>
      <c r="W951" s="9">
        <f t="shared" si="165"/>
        <v>0</v>
      </c>
      <c r="X951" s="22">
        <f t="shared" si="174"/>
        <v>0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</row>
    <row r="952" spans="1:159" s="21" customFormat="1">
      <c r="A952" s="83" t="s">
        <v>2359</v>
      </c>
      <c r="B952" s="95" t="s">
        <v>886</v>
      </c>
      <c r="C952" s="96">
        <v>4439</v>
      </c>
      <c r="D952" s="95" t="s">
        <v>931</v>
      </c>
      <c r="E952" s="116" t="str">
        <f>VLOOKUP($C952,'2022-23 School Level AAFTE'!$C:$X,8,FALSE)</f>
        <v>No</v>
      </c>
      <c r="F952" s="103">
        <f>VLOOKUP($C952,'2022-23 School Level AAFTE'!$C:$I,7,FALSE)</f>
        <v>2309.75</v>
      </c>
      <c r="G952" s="106">
        <f>IFERROR(IF(E952= "yes",VLOOKUP(C952,Summary!$B:$I,5,0),0),0)</f>
        <v>0</v>
      </c>
      <c r="H952" s="104">
        <f t="shared" si="173"/>
        <v>0</v>
      </c>
      <c r="I952" s="168">
        <f>VLOOKUP($A952,'2023-24 Salary &amp; Benefits'!$A:$I,3,FALSE)</f>
        <v>1.18</v>
      </c>
      <c r="J952" s="168">
        <f>VLOOKUP($A952,'2023-24 Salary &amp; Benefits'!$A:$I,4,FALSE)</f>
        <v>1.18</v>
      </c>
      <c r="K952" s="155">
        <f t="shared" si="166"/>
        <v>0</v>
      </c>
      <c r="L952" s="154">
        <f t="shared" si="167"/>
        <v>0</v>
      </c>
      <c r="M952" s="156">
        <f>'2023-24 Salary &amp; Benefits'!$E$6</f>
        <v>72728</v>
      </c>
      <c r="N952" s="156">
        <f>'2023-24 Salary &amp; Benefits'!$F$6</f>
        <v>75419</v>
      </c>
      <c r="O952" s="9">
        <f t="shared" si="168"/>
        <v>0</v>
      </c>
      <c r="P952" s="9">
        <f t="shared" si="169"/>
        <v>0</v>
      </c>
      <c r="Q952" s="9">
        <f>'2023-24 Salary &amp; Benefits'!G$6</f>
        <v>13464</v>
      </c>
      <c r="R952" s="157">
        <f>'2023-24 Salary &amp; Benefits'!H$6</f>
        <v>0.1797</v>
      </c>
      <c r="S952" s="157">
        <f>'2023-24 Salary &amp; Benefits'!I$6</f>
        <v>0.17330000000000001</v>
      </c>
      <c r="T952" s="9">
        <f t="shared" si="170"/>
        <v>0</v>
      </c>
      <c r="U952" s="9">
        <f t="shared" si="171"/>
        <v>0</v>
      </c>
      <c r="V952" s="9">
        <f t="shared" si="172"/>
        <v>0</v>
      </c>
      <c r="W952" s="9">
        <f t="shared" si="165"/>
        <v>0</v>
      </c>
      <c r="X952" s="22">
        <f t="shared" si="174"/>
        <v>0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</row>
    <row r="953" spans="1:159" s="21" customFormat="1">
      <c r="A953" s="83" t="s">
        <v>2359</v>
      </c>
      <c r="B953" s="95" t="s">
        <v>886</v>
      </c>
      <c r="C953" s="96">
        <v>4424</v>
      </c>
      <c r="D953" s="95" t="s">
        <v>930</v>
      </c>
      <c r="E953" s="116" t="str">
        <f>VLOOKUP($C953,'2022-23 School Level AAFTE'!$C:$X,8,FALSE)</f>
        <v>No</v>
      </c>
      <c r="F953" s="103">
        <f>VLOOKUP($C953,'2022-23 School Level AAFTE'!$C:$I,7,FALSE)</f>
        <v>519</v>
      </c>
      <c r="G953" s="106">
        <f>IFERROR(IF(E953= "yes",VLOOKUP(C953,Summary!$B:$I,5,0),0),0)</f>
        <v>0</v>
      </c>
      <c r="H953" s="104">
        <f t="shared" si="173"/>
        <v>0</v>
      </c>
      <c r="I953" s="168">
        <f>VLOOKUP($A953,'2023-24 Salary &amp; Benefits'!$A:$I,3,FALSE)</f>
        <v>1.18</v>
      </c>
      <c r="J953" s="168">
        <f>VLOOKUP($A953,'2023-24 Salary &amp; Benefits'!$A:$I,4,FALSE)</f>
        <v>1.18</v>
      </c>
      <c r="K953" s="155">
        <f t="shared" si="166"/>
        <v>0</v>
      </c>
      <c r="L953" s="154">
        <f t="shared" si="167"/>
        <v>0</v>
      </c>
      <c r="M953" s="156">
        <f>'2023-24 Salary &amp; Benefits'!$E$6</f>
        <v>72728</v>
      </c>
      <c r="N953" s="156">
        <f>'2023-24 Salary &amp; Benefits'!$F$6</f>
        <v>75419</v>
      </c>
      <c r="O953" s="9">
        <f t="shared" si="168"/>
        <v>0</v>
      </c>
      <c r="P953" s="9">
        <f t="shared" si="169"/>
        <v>0</v>
      </c>
      <c r="Q953" s="9">
        <f>'2023-24 Salary &amp; Benefits'!G$6</f>
        <v>13464</v>
      </c>
      <c r="R953" s="157">
        <f>'2023-24 Salary &amp; Benefits'!H$6</f>
        <v>0.1797</v>
      </c>
      <c r="S953" s="157">
        <f>'2023-24 Salary &amp; Benefits'!I$6</f>
        <v>0.17330000000000001</v>
      </c>
      <c r="T953" s="9">
        <f t="shared" si="170"/>
        <v>0</v>
      </c>
      <c r="U953" s="9">
        <f t="shared" si="171"/>
        <v>0</v>
      </c>
      <c r="V953" s="9">
        <f t="shared" si="172"/>
        <v>0</v>
      </c>
      <c r="W953" s="9">
        <f t="shared" si="165"/>
        <v>0</v>
      </c>
      <c r="X953" s="22">
        <f t="shared" si="174"/>
        <v>0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</row>
    <row r="954" spans="1:159" s="21" customFormat="1">
      <c r="A954" s="83" t="s">
        <v>2359</v>
      </c>
      <c r="B954" s="95" t="s">
        <v>886</v>
      </c>
      <c r="C954" s="96">
        <v>5512</v>
      </c>
      <c r="D954" s="95" t="s">
        <v>3110</v>
      </c>
      <c r="E954" s="116" t="str">
        <f>VLOOKUP($C954,'2022-23 School Level AAFTE'!$C:$X,8,FALSE)</f>
        <v>No</v>
      </c>
      <c r="F954" s="103">
        <f>VLOOKUP($C954,'2022-23 School Level AAFTE'!$C:$I,7,FALSE)</f>
        <v>485.36</v>
      </c>
      <c r="G954" s="106">
        <f>IFERROR(IF(E954= "yes",VLOOKUP(C954,Summary!$B:$I,5,0),0),0)</f>
        <v>0</v>
      </c>
      <c r="H954" s="104">
        <f t="shared" si="173"/>
        <v>0</v>
      </c>
      <c r="I954" s="168">
        <f>VLOOKUP($A954,'2023-24 Salary &amp; Benefits'!$A:$I,3,FALSE)</f>
        <v>1.18</v>
      </c>
      <c r="J954" s="168">
        <f>VLOOKUP($A954,'2023-24 Salary &amp; Benefits'!$A:$I,4,FALSE)</f>
        <v>1.18</v>
      </c>
      <c r="K954" s="155">
        <f t="shared" si="166"/>
        <v>0</v>
      </c>
      <c r="L954" s="154">
        <f t="shared" si="167"/>
        <v>0</v>
      </c>
      <c r="M954" s="156">
        <f>'2023-24 Salary &amp; Benefits'!$E$6</f>
        <v>72728</v>
      </c>
      <c r="N954" s="156">
        <f>'2023-24 Salary &amp; Benefits'!$F$6</f>
        <v>75419</v>
      </c>
      <c r="O954" s="9">
        <f t="shared" si="168"/>
        <v>0</v>
      </c>
      <c r="P954" s="9">
        <f t="shared" si="169"/>
        <v>0</v>
      </c>
      <c r="Q954" s="9">
        <f>'2023-24 Salary &amp; Benefits'!G$6</f>
        <v>13464</v>
      </c>
      <c r="R954" s="157">
        <f>'2023-24 Salary &amp; Benefits'!H$6</f>
        <v>0.1797</v>
      </c>
      <c r="S954" s="157">
        <f>'2023-24 Salary &amp; Benefits'!I$6</f>
        <v>0.17330000000000001</v>
      </c>
      <c r="T954" s="9">
        <f t="shared" si="170"/>
        <v>0</v>
      </c>
      <c r="U954" s="9">
        <f t="shared" si="171"/>
        <v>0</v>
      </c>
      <c r="V954" s="9">
        <f t="shared" si="172"/>
        <v>0</v>
      </c>
      <c r="W954" s="9">
        <f t="shared" si="165"/>
        <v>0</v>
      </c>
      <c r="X954" s="22">
        <f t="shared" si="174"/>
        <v>0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</row>
    <row r="955" spans="1:159" s="21" customFormat="1">
      <c r="A955" s="83" t="s">
        <v>2359</v>
      </c>
      <c r="B955" s="95" t="s">
        <v>886</v>
      </c>
      <c r="C955" s="96">
        <v>3855</v>
      </c>
      <c r="D955" s="95" t="s">
        <v>916</v>
      </c>
      <c r="E955" s="116" t="str">
        <f>VLOOKUP($C955,'2022-23 School Level AAFTE'!$C:$X,8,FALSE)</f>
        <v>No</v>
      </c>
      <c r="F955" s="103">
        <f>VLOOKUP($C955,'2022-23 School Level AAFTE'!$C:$I,7,FALSE)</f>
        <v>45.69</v>
      </c>
      <c r="G955" s="106">
        <f>IFERROR(IF(E955= "yes",VLOOKUP(C955,Summary!$B:$I,5,0),0),0)</f>
        <v>0</v>
      </c>
      <c r="H955" s="104">
        <f t="shared" si="173"/>
        <v>0</v>
      </c>
      <c r="I955" s="168">
        <f>VLOOKUP($A955,'2023-24 Salary &amp; Benefits'!$A:$I,3,FALSE)</f>
        <v>1.18</v>
      </c>
      <c r="J955" s="168">
        <f>VLOOKUP($A955,'2023-24 Salary &amp; Benefits'!$A:$I,4,FALSE)</f>
        <v>1.18</v>
      </c>
      <c r="K955" s="155">
        <f t="shared" si="166"/>
        <v>0</v>
      </c>
      <c r="L955" s="154">
        <f t="shared" si="167"/>
        <v>0</v>
      </c>
      <c r="M955" s="156">
        <f>'2023-24 Salary &amp; Benefits'!$E$6</f>
        <v>72728</v>
      </c>
      <c r="N955" s="156">
        <f>'2023-24 Salary &amp; Benefits'!$F$6</f>
        <v>75419</v>
      </c>
      <c r="O955" s="9">
        <f t="shared" si="168"/>
        <v>0</v>
      </c>
      <c r="P955" s="9">
        <f t="shared" si="169"/>
        <v>0</v>
      </c>
      <c r="Q955" s="9">
        <f>'2023-24 Salary &amp; Benefits'!G$6</f>
        <v>13464</v>
      </c>
      <c r="R955" s="157">
        <f>'2023-24 Salary &amp; Benefits'!H$6</f>
        <v>0.1797</v>
      </c>
      <c r="S955" s="157">
        <f>'2023-24 Salary &amp; Benefits'!I$6</f>
        <v>0.17330000000000001</v>
      </c>
      <c r="T955" s="9">
        <f t="shared" si="170"/>
        <v>0</v>
      </c>
      <c r="U955" s="9">
        <f t="shared" si="171"/>
        <v>0</v>
      </c>
      <c r="V955" s="9">
        <f t="shared" si="172"/>
        <v>0</v>
      </c>
      <c r="W955" s="9">
        <f t="shared" si="165"/>
        <v>0</v>
      </c>
      <c r="X955" s="22">
        <f t="shared" si="174"/>
        <v>0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</row>
    <row r="956" spans="1:159" s="21" customFormat="1">
      <c r="A956" s="83" t="s">
        <v>2359</v>
      </c>
      <c r="B956" s="95" t="s">
        <v>886</v>
      </c>
      <c r="C956" s="96">
        <v>1688</v>
      </c>
      <c r="D956" s="95" t="s">
        <v>890</v>
      </c>
      <c r="E956" s="116" t="str">
        <f>VLOOKUP($C956,'2022-23 School Level AAFTE'!$C:$X,8,FALSE)</f>
        <v>No</v>
      </c>
      <c r="F956" s="103">
        <f>VLOOKUP($C956,'2022-23 School Level AAFTE'!$C:$I,7,FALSE)</f>
        <v>69.260000000000005</v>
      </c>
      <c r="G956" s="106">
        <f>IFERROR(IF(E956= "yes",VLOOKUP(C956,Summary!$B:$I,5,0),0),0)</f>
        <v>0</v>
      </c>
      <c r="H956" s="104">
        <f t="shared" si="173"/>
        <v>0</v>
      </c>
      <c r="I956" s="168">
        <f>VLOOKUP($A956,'2023-24 Salary &amp; Benefits'!$A:$I,3,FALSE)</f>
        <v>1.18</v>
      </c>
      <c r="J956" s="168">
        <f>VLOOKUP($A956,'2023-24 Salary &amp; Benefits'!$A:$I,4,FALSE)</f>
        <v>1.18</v>
      </c>
      <c r="K956" s="155">
        <f t="shared" si="166"/>
        <v>0</v>
      </c>
      <c r="L956" s="154">
        <f t="shared" si="167"/>
        <v>0</v>
      </c>
      <c r="M956" s="156">
        <f>'2023-24 Salary &amp; Benefits'!$E$6</f>
        <v>72728</v>
      </c>
      <c r="N956" s="156">
        <f>'2023-24 Salary &amp; Benefits'!$F$6</f>
        <v>75419</v>
      </c>
      <c r="O956" s="9">
        <f t="shared" si="168"/>
        <v>0</v>
      </c>
      <c r="P956" s="9">
        <f t="shared" si="169"/>
        <v>0</v>
      </c>
      <c r="Q956" s="9">
        <f>'2023-24 Salary &amp; Benefits'!G$6</f>
        <v>13464</v>
      </c>
      <c r="R956" s="157">
        <f>'2023-24 Salary &amp; Benefits'!H$6</f>
        <v>0.1797</v>
      </c>
      <c r="S956" s="157">
        <f>'2023-24 Salary &amp; Benefits'!I$6</f>
        <v>0.17330000000000001</v>
      </c>
      <c r="T956" s="9">
        <f t="shared" si="170"/>
        <v>0</v>
      </c>
      <c r="U956" s="9">
        <f t="shared" si="171"/>
        <v>0</v>
      </c>
      <c r="V956" s="9">
        <f t="shared" si="172"/>
        <v>0</v>
      </c>
      <c r="W956" s="9">
        <f t="shared" si="165"/>
        <v>0</v>
      </c>
      <c r="X956" s="22">
        <f t="shared" si="174"/>
        <v>0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</row>
    <row r="957" spans="1:159" s="21" customFormat="1">
      <c r="A957" s="83" t="s">
        <v>2359</v>
      </c>
      <c r="B957" s="95" t="s">
        <v>886</v>
      </c>
      <c r="C957" s="96">
        <v>1800</v>
      </c>
      <c r="D957" s="95" t="s">
        <v>892</v>
      </c>
      <c r="E957" s="116" t="str">
        <f>VLOOKUP($C957,'2022-23 School Level AAFTE'!$C:$X,8,FALSE)</f>
        <v>No</v>
      </c>
      <c r="F957" s="103">
        <f>VLOOKUP($C957,'2022-23 School Level AAFTE'!$C:$I,7,FALSE)</f>
        <v>140.13999999999999</v>
      </c>
      <c r="G957" s="106">
        <f>IFERROR(IF(E957= "yes",VLOOKUP(C957,Summary!$B:$I,5,0),0),0)</f>
        <v>0</v>
      </c>
      <c r="H957" s="104">
        <f t="shared" si="173"/>
        <v>0</v>
      </c>
      <c r="I957" s="168">
        <f>VLOOKUP($A957,'2023-24 Salary &amp; Benefits'!$A:$I,3,FALSE)</f>
        <v>1.18</v>
      </c>
      <c r="J957" s="168">
        <f>VLOOKUP($A957,'2023-24 Salary &amp; Benefits'!$A:$I,4,FALSE)</f>
        <v>1.18</v>
      </c>
      <c r="K957" s="155">
        <f t="shared" si="166"/>
        <v>0</v>
      </c>
      <c r="L957" s="154">
        <f t="shared" si="167"/>
        <v>0</v>
      </c>
      <c r="M957" s="156">
        <f>'2023-24 Salary &amp; Benefits'!$E$6</f>
        <v>72728</v>
      </c>
      <c r="N957" s="156">
        <f>'2023-24 Salary &amp; Benefits'!$F$6</f>
        <v>75419</v>
      </c>
      <c r="O957" s="9">
        <f t="shared" si="168"/>
        <v>0</v>
      </c>
      <c r="P957" s="9">
        <f t="shared" si="169"/>
        <v>0</v>
      </c>
      <c r="Q957" s="9">
        <f>'2023-24 Salary &amp; Benefits'!G$6</f>
        <v>13464</v>
      </c>
      <c r="R957" s="157">
        <f>'2023-24 Salary &amp; Benefits'!H$6</f>
        <v>0.1797</v>
      </c>
      <c r="S957" s="157">
        <f>'2023-24 Salary &amp; Benefits'!I$6</f>
        <v>0.17330000000000001</v>
      </c>
      <c r="T957" s="9">
        <f t="shared" si="170"/>
        <v>0</v>
      </c>
      <c r="U957" s="9">
        <f t="shared" si="171"/>
        <v>0</v>
      </c>
      <c r="V957" s="9">
        <f t="shared" si="172"/>
        <v>0</v>
      </c>
      <c r="W957" s="9">
        <f t="shared" si="165"/>
        <v>0</v>
      </c>
      <c r="X957" s="22">
        <f t="shared" si="174"/>
        <v>0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</row>
    <row r="958" spans="1:159" s="21" customFormat="1">
      <c r="A958" s="83" t="s">
        <v>2359</v>
      </c>
      <c r="B958" s="95" t="s">
        <v>886</v>
      </c>
      <c r="C958" s="96">
        <v>4148</v>
      </c>
      <c r="D958" s="95" t="s">
        <v>923</v>
      </c>
      <c r="E958" s="116" t="str">
        <f>VLOOKUP($C958,'2022-23 School Level AAFTE'!$C:$X,8,FALSE)</f>
        <v>No</v>
      </c>
      <c r="F958" s="103">
        <f>VLOOKUP($C958,'2022-23 School Level AAFTE'!$C:$I,7,FALSE)</f>
        <v>773.89</v>
      </c>
      <c r="G958" s="106">
        <f>IFERROR(IF(E958= "yes",VLOOKUP(C958,Summary!$B:$I,5,0),0),0)</f>
        <v>0</v>
      </c>
      <c r="H958" s="104">
        <f t="shared" si="173"/>
        <v>0</v>
      </c>
      <c r="I958" s="168">
        <f>VLOOKUP($A958,'2023-24 Salary &amp; Benefits'!$A:$I,3,FALSE)</f>
        <v>1.18</v>
      </c>
      <c r="J958" s="168">
        <f>VLOOKUP($A958,'2023-24 Salary &amp; Benefits'!$A:$I,4,FALSE)</f>
        <v>1.18</v>
      </c>
      <c r="K958" s="155">
        <f t="shared" si="166"/>
        <v>0</v>
      </c>
      <c r="L958" s="154">
        <f t="shared" si="167"/>
        <v>0</v>
      </c>
      <c r="M958" s="156">
        <f>'2023-24 Salary &amp; Benefits'!$E$6</f>
        <v>72728</v>
      </c>
      <c r="N958" s="156">
        <f>'2023-24 Salary &amp; Benefits'!$F$6</f>
        <v>75419</v>
      </c>
      <c r="O958" s="9">
        <f t="shared" si="168"/>
        <v>0</v>
      </c>
      <c r="P958" s="9">
        <f t="shared" si="169"/>
        <v>0</v>
      </c>
      <c r="Q958" s="9">
        <f>'2023-24 Salary &amp; Benefits'!G$6</f>
        <v>13464</v>
      </c>
      <c r="R958" s="157">
        <f>'2023-24 Salary &amp; Benefits'!H$6</f>
        <v>0.1797</v>
      </c>
      <c r="S958" s="157">
        <f>'2023-24 Salary &amp; Benefits'!I$6</f>
        <v>0.17330000000000001</v>
      </c>
      <c r="T958" s="9">
        <f t="shared" si="170"/>
        <v>0</v>
      </c>
      <c r="U958" s="9">
        <f t="shared" si="171"/>
        <v>0</v>
      </c>
      <c r="V958" s="9">
        <f t="shared" si="172"/>
        <v>0</v>
      </c>
      <c r="W958" s="9">
        <f t="shared" si="165"/>
        <v>0</v>
      </c>
      <c r="X958" s="22">
        <f t="shared" si="174"/>
        <v>0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</row>
    <row r="959" spans="1:159" s="21" customFormat="1">
      <c r="A959" s="83" t="s">
        <v>2359</v>
      </c>
      <c r="B959" s="95" t="s">
        <v>886</v>
      </c>
      <c r="C959" s="96">
        <v>1687</v>
      </c>
      <c r="D959" s="95" t="s">
        <v>889</v>
      </c>
      <c r="E959" s="116" t="str">
        <f>VLOOKUP($C959,'2022-23 School Level AAFTE'!$C:$X,8,FALSE)</f>
        <v>No</v>
      </c>
      <c r="F959" s="103">
        <f>VLOOKUP($C959,'2022-23 School Level AAFTE'!$C:$I,7,FALSE)</f>
        <v>69.290000000000006</v>
      </c>
      <c r="G959" s="106">
        <f>IFERROR(IF(E959= "yes",VLOOKUP(C959,Summary!$B:$I,5,0),0),0)</f>
        <v>0</v>
      </c>
      <c r="H959" s="104">
        <f t="shared" si="173"/>
        <v>0</v>
      </c>
      <c r="I959" s="168">
        <f>VLOOKUP($A959,'2023-24 Salary &amp; Benefits'!$A:$I,3,FALSE)</f>
        <v>1.18</v>
      </c>
      <c r="J959" s="168">
        <f>VLOOKUP($A959,'2023-24 Salary &amp; Benefits'!$A:$I,4,FALSE)</f>
        <v>1.18</v>
      </c>
      <c r="K959" s="155">
        <f t="shared" si="166"/>
        <v>0</v>
      </c>
      <c r="L959" s="154">
        <f t="shared" si="167"/>
        <v>0</v>
      </c>
      <c r="M959" s="156">
        <f>'2023-24 Salary &amp; Benefits'!$E$6</f>
        <v>72728</v>
      </c>
      <c r="N959" s="156">
        <f>'2023-24 Salary &amp; Benefits'!$F$6</f>
        <v>75419</v>
      </c>
      <c r="O959" s="9">
        <f t="shared" si="168"/>
        <v>0</v>
      </c>
      <c r="P959" s="9">
        <f t="shared" si="169"/>
        <v>0</v>
      </c>
      <c r="Q959" s="9">
        <f>'2023-24 Salary &amp; Benefits'!G$6</f>
        <v>13464</v>
      </c>
      <c r="R959" s="157">
        <f>'2023-24 Salary &amp; Benefits'!H$6</f>
        <v>0.1797</v>
      </c>
      <c r="S959" s="157">
        <f>'2023-24 Salary &amp; Benefits'!I$6</f>
        <v>0.17330000000000001</v>
      </c>
      <c r="T959" s="9">
        <f t="shared" si="170"/>
        <v>0</v>
      </c>
      <c r="U959" s="9">
        <f t="shared" si="171"/>
        <v>0</v>
      </c>
      <c r="V959" s="9">
        <f t="shared" si="172"/>
        <v>0</v>
      </c>
      <c r="W959" s="9">
        <f t="shared" si="165"/>
        <v>0</v>
      </c>
      <c r="X959" s="22">
        <f t="shared" si="174"/>
        <v>0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</row>
    <row r="960" spans="1:159" s="21" customFormat="1">
      <c r="A960" s="83" t="s">
        <v>2359</v>
      </c>
      <c r="B960" s="95" t="s">
        <v>886</v>
      </c>
      <c r="C960" s="96">
        <v>3590</v>
      </c>
      <c r="D960" s="86" t="s">
        <v>907</v>
      </c>
      <c r="E960" s="116" t="str">
        <f>VLOOKUP($C960,'2022-23 School Level AAFTE'!$C:$X,8,FALSE)</f>
        <v>No</v>
      </c>
      <c r="F960" s="103">
        <f>VLOOKUP($C960,'2022-23 School Level AAFTE'!$C:$I,7,FALSE)</f>
        <v>669.72</v>
      </c>
      <c r="G960" s="106">
        <f>IFERROR(IF(E960= "yes",VLOOKUP(C960,Summary!$B:$I,5,0),0),0)</f>
        <v>0</v>
      </c>
      <c r="H960" s="104">
        <f t="shared" si="173"/>
        <v>0</v>
      </c>
      <c r="I960" s="168">
        <f>VLOOKUP($A960,'2023-24 Salary &amp; Benefits'!$A:$I,3,FALSE)</f>
        <v>1.18</v>
      </c>
      <c r="J960" s="168">
        <f>VLOOKUP($A960,'2023-24 Salary &amp; Benefits'!$A:$I,4,FALSE)</f>
        <v>1.18</v>
      </c>
      <c r="K960" s="155">
        <f t="shared" si="166"/>
        <v>0</v>
      </c>
      <c r="L960" s="154">
        <f t="shared" si="167"/>
        <v>0</v>
      </c>
      <c r="M960" s="156">
        <f>'2023-24 Salary &amp; Benefits'!$E$6</f>
        <v>72728</v>
      </c>
      <c r="N960" s="156">
        <f>'2023-24 Salary &amp; Benefits'!$F$6</f>
        <v>75419</v>
      </c>
      <c r="O960" s="9">
        <f t="shared" si="168"/>
        <v>0</v>
      </c>
      <c r="P960" s="9">
        <f t="shared" si="169"/>
        <v>0</v>
      </c>
      <c r="Q960" s="9">
        <f>'2023-24 Salary &amp; Benefits'!G$6</f>
        <v>13464</v>
      </c>
      <c r="R960" s="157">
        <f>'2023-24 Salary &amp; Benefits'!H$6</f>
        <v>0.1797</v>
      </c>
      <c r="S960" s="157">
        <f>'2023-24 Salary &amp; Benefits'!I$6</f>
        <v>0.17330000000000001</v>
      </c>
      <c r="T960" s="9">
        <f t="shared" si="170"/>
        <v>0</v>
      </c>
      <c r="U960" s="9">
        <f t="shared" si="171"/>
        <v>0</v>
      </c>
      <c r="V960" s="9">
        <f t="shared" si="172"/>
        <v>0</v>
      </c>
      <c r="W960" s="9">
        <f t="shared" si="165"/>
        <v>0</v>
      </c>
      <c r="X960" s="22">
        <f t="shared" si="174"/>
        <v>0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</row>
    <row r="961" spans="1:159" s="21" customFormat="1">
      <c r="A961" s="83" t="s">
        <v>2359</v>
      </c>
      <c r="B961" s="95" t="s">
        <v>886</v>
      </c>
      <c r="C961" s="96">
        <v>3591</v>
      </c>
      <c r="D961" s="95" t="s">
        <v>137</v>
      </c>
      <c r="E961" s="116" t="str">
        <f>VLOOKUP($C961,'2022-23 School Level AAFTE'!$C:$X,8,FALSE)</f>
        <v>No</v>
      </c>
      <c r="F961" s="103">
        <f>VLOOKUP($C961,'2022-23 School Level AAFTE'!$C:$I,7,FALSE)</f>
        <v>401.93</v>
      </c>
      <c r="G961" s="106">
        <f>IFERROR(IF(E961= "yes",VLOOKUP(C961,Summary!$B:$I,5,0),0),0)</f>
        <v>0</v>
      </c>
      <c r="H961" s="105">
        <f t="shared" si="173"/>
        <v>0</v>
      </c>
      <c r="I961" s="168">
        <f>VLOOKUP($A961,'2023-24 Salary &amp; Benefits'!$A:$I,3,FALSE)</f>
        <v>1.18</v>
      </c>
      <c r="J961" s="168">
        <f>VLOOKUP($A961,'2023-24 Salary &amp; Benefits'!$A:$I,4,FALSE)</f>
        <v>1.18</v>
      </c>
      <c r="K961" s="155">
        <f t="shared" si="166"/>
        <v>0</v>
      </c>
      <c r="L961" s="154">
        <f t="shared" si="167"/>
        <v>0</v>
      </c>
      <c r="M961" s="156">
        <f>'2023-24 Salary &amp; Benefits'!$E$6</f>
        <v>72728</v>
      </c>
      <c r="N961" s="156">
        <f>'2023-24 Salary &amp; Benefits'!$F$6</f>
        <v>75419</v>
      </c>
      <c r="O961" s="9">
        <f t="shared" si="168"/>
        <v>0</v>
      </c>
      <c r="P961" s="9">
        <f t="shared" si="169"/>
        <v>0</v>
      </c>
      <c r="Q961" s="9">
        <f>'2023-24 Salary &amp; Benefits'!G$6</f>
        <v>13464</v>
      </c>
      <c r="R961" s="157">
        <f>'2023-24 Salary &amp; Benefits'!H$6</f>
        <v>0.1797</v>
      </c>
      <c r="S961" s="157">
        <f>'2023-24 Salary &amp; Benefits'!I$6</f>
        <v>0.17330000000000001</v>
      </c>
      <c r="T961" s="9">
        <f t="shared" si="170"/>
        <v>0</v>
      </c>
      <c r="U961" s="9">
        <f t="shared" si="171"/>
        <v>0</v>
      </c>
      <c r="V961" s="9">
        <f t="shared" si="172"/>
        <v>0</v>
      </c>
      <c r="W961" s="9">
        <f t="shared" si="165"/>
        <v>0</v>
      </c>
      <c r="X961" s="22">
        <f t="shared" si="174"/>
        <v>0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</row>
    <row r="962" spans="1:159" s="21" customFormat="1">
      <c r="A962" s="83" t="s">
        <v>2359</v>
      </c>
      <c r="B962" s="95" t="s">
        <v>886</v>
      </c>
      <c r="C962" s="96">
        <v>3675</v>
      </c>
      <c r="D962" s="95" t="s">
        <v>909</v>
      </c>
      <c r="E962" s="116" t="str">
        <f>VLOOKUP($C962,'2022-23 School Level AAFTE'!$C:$X,8,FALSE)</f>
        <v>No</v>
      </c>
      <c r="F962" s="103">
        <f>VLOOKUP($C962,'2022-23 School Level AAFTE'!$C:$I,7,FALSE)</f>
        <v>407.45</v>
      </c>
      <c r="G962" s="106">
        <f>IFERROR(IF(E962= "yes",VLOOKUP(C962,Summary!$B:$I,5,0),0),0)</f>
        <v>0</v>
      </c>
      <c r="H962" s="105">
        <f t="shared" si="173"/>
        <v>0</v>
      </c>
      <c r="I962" s="168">
        <f>VLOOKUP($A962,'2023-24 Salary &amp; Benefits'!$A:$I,3,FALSE)</f>
        <v>1.18</v>
      </c>
      <c r="J962" s="168">
        <f>VLOOKUP($A962,'2023-24 Salary &amp; Benefits'!$A:$I,4,FALSE)</f>
        <v>1.18</v>
      </c>
      <c r="K962" s="155">
        <f t="shared" si="166"/>
        <v>0</v>
      </c>
      <c r="L962" s="154">
        <f t="shared" si="167"/>
        <v>0</v>
      </c>
      <c r="M962" s="156">
        <f>'2023-24 Salary &amp; Benefits'!$E$6</f>
        <v>72728</v>
      </c>
      <c r="N962" s="156">
        <f>'2023-24 Salary &amp; Benefits'!$F$6</f>
        <v>75419</v>
      </c>
      <c r="O962" s="9">
        <f t="shared" si="168"/>
        <v>0</v>
      </c>
      <c r="P962" s="9">
        <f t="shared" si="169"/>
        <v>0</v>
      </c>
      <c r="Q962" s="9">
        <f>'2023-24 Salary &amp; Benefits'!G$6</f>
        <v>13464</v>
      </c>
      <c r="R962" s="157">
        <f>'2023-24 Salary &amp; Benefits'!H$6</f>
        <v>0.1797</v>
      </c>
      <c r="S962" s="157">
        <f>'2023-24 Salary &amp; Benefits'!I$6</f>
        <v>0.17330000000000001</v>
      </c>
      <c r="T962" s="9">
        <f t="shared" si="170"/>
        <v>0</v>
      </c>
      <c r="U962" s="9">
        <f t="shared" si="171"/>
        <v>0</v>
      </c>
      <c r="V962" s="9">
        <f t="shared" si="172"/>
        <v>0</v>
      </c>
      <c r="W962" s="9">
        <f t="shared" si="165"/>
        <v>0</v>
      </c>
      <c r="X962" s="22">
        <f t="shared" si="174"/>
        <v>0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</row>
    <row r="963" spans="1:159" s="21" customFormat="1">
      <c r="A963" s="83" t="s">
        <v>2359</v>
      </c>
      <c r="B963" s="95" t="s">
        <v>886</v>
      </c>
      <c r="C963" s="96">
        <v>1804</v>
      </c>
      <c r="D963" s="95" t="s">
        <v>893</v>
      </c>
      <c r="E963" s="116" t="str">
        <f>VLOOKUP($C963,'2022-23 School Level AAFTE'!$C:$X,8,FALSE)</f>
        <v>No</v>
      </c>
      <c r="F963" s="103">
        <f>VLOOKUP($C963,'2022-23 School Level AAFTE'!$C:$I,7,FALSE)</f>
        <v>24.61</v>
      </c>
      <c r="G963" s="106">
        <f>IFERROR(IF(E963= "yes",VLOOKUP(C963,Summary!$B:$I,5,0),0),0)</f>
        <v>0</v>
      </c>
      <c r="H963" s="105">
        <f t="shared" si="173"/>
        <v>0</v>
      </c>
      <c r="I963" s="168">
        <f>VLOOKUP($A963,'2023-24 Salary &amp; Benefits'!$A:$I,3,FALSE)</f>
        <v>1.18</v>
      </c>
      <c r="J963" s="168">
        <f>VLOOKUP($A963,'2023-24 Salary &amp; Benefits'!$A:$I,4,FALSE)</f>
        <v>1.18</v>
      </c>
      <c r="K963" s="155">
        <f t="shared" si="166"/>
        <v>0</v>
      </c>
      <c r="L963" s="154">
        <f t="shared" si="167"/>
        <v>0</v>
      </c>
      <c r="M963" s="156">
        <f>'2023-24 Salary &amp; Benefits'!$E$6</f>
        <v>72728</v>
      </c>
      <c r="N963" s="156">
        <f>'2023-24 Salary &amp; Benefits'!$F$6</f>
        <v>75419</v>
      </c>
      <c r="O963" s="9">
        <f t="shared" si="168"/>
        <v>0</v>
      </c>
      <c r="P963" s="9">
        <f t="shared" si="169"/>
        <v>0</v>
      </c>
      <c r="Q963" s="9">
        <f>'2023-24 Salary &amp; Benefits'!G$6</f>
        <v>13464</v>
      </c>
      <c r="R963" s="157">
        <f>'2023-24 Salary &amp; Benefits'!H$6</f>
        <v>0.1797</v>
      </c>
      <c r="S963" s="157">
        <f>'2023-24 Salary &amp; Benefits'!I$6</f>
        <v>0.17330000000000001</v>
      </c>
      <c r="T963" s="9">
        <f t="shared" si="170"/>
        <v>0</v>
      </c>
      <c r="U963" s="9">
        <f t="shared" si="171"/>
        <v>0</v>
      </c>
      <c r="V963" s="9">
        <f t="shared" si="172"/>
        <v>0</v>
      </c>
      <c r="W963" s="9">
        <f t="shared" si="165"/>
        <v>0</v>
      </c>
      <c r="X963" s="22">
        <f t="shared" si="174"/>
        <v>0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</row>
    <row r="964" spans="1:159" s="21" customFormat="1">
      <c r="A964" s="83" t="s">
        <v>2359</v>
      </c>
      <c r="B964" s="95" t="s">
        <v>886</v>
      </c>
      <c r="C964" s="96">
        <v>4386</v>
      </c>
      <c r="D964" s="95" t="s">
        <v>929</v>
      </c>
      <c r="E964" s="116" t="str">
        <f>VLOOKUP($C964,'2022-23 School Level AAFTE'!$C:$X,8,FALSE)</f>
        <v>No</v>
      </c>
      <c r="F964" s="103">
        <f>VLOOKUP($C964,'2022-23 School Level AAFTE'!$C:$I,7,FALSE)</f>
        <v>1219.53</v>
      </c>
      <c r="G964" s="106">
        <f>IFERROR(IF(E964= "yes",VLOOKUP(C964,Summary!$B:$I,5,0),0),0)</f>
        <v>0</v>
      </c>
      <c r="H964" s="104">
        <f t="shared" si="173"/>
        <v>0</v>
      </c>
      <c r="I964" s="168">
        <f>VLOOKUP($A964,'2023-24 Salary &amp; Benefits'!$A:$I,3,FALSE)</f>
        <v>1.18</v>
      </c>
      <c r="J964" s="168">
        <f>VLOOKUP($A964,'2023-24 Salary &amp; Benefits'!$A:$I,4,FALSE)</f>
        <v>1.18</v>
      </c>
      <c r="K964" s="155">
        <f t="shared" si="166"/>
        <v>0</v>
      </c>
      <c r="L964" s="154">
        <f t="shared" si="167"/>
        <v>0</v>
      </c>
      <c r="M964" s="156">
        <f>'2023-24 Salary &amp; Benefits'!$E$6</f>
        <v>72728</v>
      </c>
      <c r="N964" s="156">
        <f>'2023-24 Salary &amp; Benefits'!$F$6</f>
        <v>75419</v>
      </c>
      <c r="O964" s="9">
        <f t="shared" si="168"/>
        <v>0</v>
      </c>
      <c r="P964" s="9">
        <f t="shared" si="169"/>
        <v>0</v>
      </c>
      <c r="Q964" s="9">
        <f>'2023-24 Salary &amp; Benefits'!G$6</f>
        <v>13464</v>
      </c>
      <c r="R964" s="157">
        <f>'2023-24 Salary &amp; Benefits'!H$6</f>
        <v>0.1797</v>
      </c>
      <c r="S964" s="157">
        <f>'2023-24 Salary &amp; Benefits'!I$6</f>
        <v>0.17330000000000001</v>
      </c>
      <c r="T964" s="9">
        <f t="shared" si="170"/>
        <v>0</v>
      </c>
      <c r="U964" s="9">
        <f t="shared" si="171"/>
        <v>0</v>
      </c>
      <c r="V964" s="9">
        <f t="shared" si="172"/>
        <v>0</v>
      </c>
      <c r="W964" s="9">
        <f t="shared" si="165"/>
        <v>0</v>
      </c>
      <c r="X964" s="22">
        <f t="shared" si="174"/>
        <v>0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</row>
    <row r="965" spans="1:159" s="21" customFormat="1">
      <c r="A965" s="83" t="s">
        <v>2359</v>
      </c>
      <c r="B965" s="95" t="s">
        <v>886</v>
      </c>
      <c r="C965" s="96">
        <v>1706</v>
      </c>
      <c r="D965" s="95" t="s">
        <v>891</v>
      </c>
      <c r="E965" s="116" t="str">
        <f>VLOOKUP($C965,'2022-23 School Level AAFTE'!$C:$X,8,FALSE)</f>
        <v>No</v>
      </c>
      <c r="F965" s="103">
        <f>VLOOKUP($C965,'2022-23 School Level AAFTE'!$C:$I,7,FALSE)</f>
        <v>400</v>
      </c>
      <c r="G965" s="106">
        <f>IFERROR(IF(E965= "yes",VLOOKUP(C965,Summary!$B:$I,5,0),0),0)</f>
        <v>0</v>
      </c>
      <c r="H965" s="104">
        <f t="shared" si="173"/>
        <v>0</v>
      </c>
      <c r="I965" s="168">
        <f>VLOOKUP($A965,'2023-24 Salary &amp; Benefits'!$A:$I,3,FALSE)</f>
        <v>1.18</v>
      </c>
      <c r="J965" s="168">
        <f>VLOOKUP($A965,'2023-24 Salary &amp; Benefits'!$A:$I,4,FALSE)</f>
        <v>1.18</v>
      </c>
      <c r="K965" s="155">
        <f t="shared" si="166"/>
        <v>0</v>
      </c>
      <c r="L965" s="154">
        <f t="shared" si="167"/>
        <v>0</v>
      </c>
      <c r="M965" s="156">
        <f>'2023-24 Salary &amp; Benefits'!$E$6</f>
        <v>72728</v>
      </c>
      <c r="N965" s="156">
        <f>'2023-24 Salary &amp; Benefits'!$F$6</f>
        <v>75419</v>
      </c>
      <c r="O965" s="9">
        <f t="shared" si="168"/>
        <v>0</v>
      </c>
      <c r="P965" s="9">
        <f t="shared" si="169"/>
        <v>0</v>
      </c>
      <c r="Q965" s="9">
        <f>'2023-24 Salary &amp; Benefits'!G$6</f>
        <v>13464</v>
      </c>
      <c r="R965" s="157">
        <f>'2023-24 Salary &amp; Benefits'!H$6</f>
        <v>0.1797</v>
      </c>
      <c r="S965" s="157">
        <f>'2023-24 Salary &amp; Benefits'!I$6</f>
        <v>0.17330000000000001</v>
      </c>
      <c r="T965" s="9">
        <f t="shared" si="170"/>
        <v>0</v>
      </c>
      <c r="U965" s="9">
        <f t="shared" si="171"/>
        <v>0</v>
      </c>
      <c r="V965" s="9">
        <f t="shared" si="172"/>
        <v>0</v>
      </c>
      <c r="W965" s="9">
        <f t="shared" si="165"/>
        <v>0</v>
      </c>
      <c r="X965" s="22">
        <f t="shared" si="174"/>
        <v>0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</row>
    <row r="966" spans="1:159" s="21" customFormat="1">
      <c r="A966" s="83" t="s">
        <v>2359</v>
      </c>
      <c r="B966" s="95" t="s">
        <v>886</v>
      </c>
      <c r="C966" s="96">
        <v>2796</v>
      </c>
      <c r="D966" s="95" t="s">
        <v>898</v>
      </c>
      <c r="E966" s="116" t="str">
        <f>VLOOKUP($C966,'2022-23 School Level AAFTE'!$C:$X,8,FALSE)</f>
        <v>No</v>
      </c>
      <c r="F966" s="103">
        <f>VLOOKUP($C966,'2022-23 School Level AAFTE'!$C:$I,7,FALSE)</f>
        <v>299.14</v>
      </c>
      <c r="G966" s="106">
        <f>IFERROR(IF(E966= "yes",VLOOKUP(C966,Summary!$B:$I,5,0),0),0)</f>
        <v>0</v>
      </c>
      <c r="H966" s="104">
        <f t="shared" si="173"/>
        <v>0</v>
      </c>
      <c r="I966" s="168">
        <f>VLOOKUP($A966,'2023-24 Salary &amp; Benefits'!$A:$I,3,FALSE)</f>
        <v>1.18</v>
      </c>
      <c r="J966" s="168">
        <f>VLOOKUP($A966,'2023-24 Salary &amp; Benefits'!$A:$I,4,FALSE)</f>
        <v>1.18</v>
      </c>
      <c r="K966" s="155">
        <f t="shared" si="166"/>
        <v>0</v>
      </c>
      <c r="L966" s="154">
        <f t="shared" si="167"/>
        <v>0</v>
      </c>
      <c r="M966" s="156">
        <f>'2023-24 Salary &amp; Benefits'!$E$6</f>
        <v>72728</v>
      </c>
      <c r="N966" s="156">
        <f>'2023-24 Salary &amp; Benefits'!$F$6</f>
        <v>75419</v>
      </c>
      <c r="O966" s="9">
        <f t="shared" si="168"/>
        <v>0</v>
      </c>
      <c r="P966" s="9">
        <f t="shared" si="169"/>
        <v>0</v>
      </c>
      <c r="Q966" s="9">
        <f>'2023-24 Salary &amp; Benefits'!G$6</f>
        <v>13464</v>
      </c>
      <c r="R966" s="157">
        <f>'2023-24 Salary &amp; Benefits'!H$6</f>
        <v>0.1797</v>
      </c>
      <c r="S966" s="157">
        <f>'2023-24 Salary &amp; Benefits'!I$6</f>
        <v>0.17330000000000001</v>
      </c>
      <c r="T966" s="9">
        <f t="shared" si="170"/>
        <v>0</v>
      </c>
      <c r="U966" s="9">
        <f t="shared" si="171"/>
        <v>0</v>
      </c>
      <c r="V966" s="9">
        <f t="shared" si="172"/>
        <v>0</v>
      </c>
      <c r="W966" s="9">
        <f t="shared" si="165"/>
        <v>0</v>
      </c>
      <c r="X966" s="22">
        <f t="shared" si="174"/>
        <v>0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</row>
    <row r="967" spans="1:159" s="21" customFormat="1">
      <c r="A967" s="83" t="s">
        <v>2359</v>
      </c>
      <c r="B967" s="95" t="s">
        <v>886</v>
      </c>
      <c r="C967" s="96">
        <v>3771</v>
      </c>
      <c r="D967" s="95" t="s">
        <v>915</v>
      </c>
      <c r="E967" s="116" t="str">
        <f>VLOOKUP($C967,'2022-23 School Level AAFTE'!$C:$X,8,FALSE)</f>
        <v>No</v>
      </c>
      <c r="F967" s="103">
        <f>VLOOKUP($C967,'2022-23 School Level AAFTE'!$C:$I,7,FALSE)</f>
        <v>1615.36</v>
      </c>
      <c r="G967" s="106">
        <f>IFERROR(IF(E967= "yes",VLOOKUP(C967,Summary!$B:$I,5,0),0),0)</f>
        <v>0</v>
      </c>
      <c r="H967" s="105">
        <f t="shared" si="173"/>
        <v>0</v>
      </c>
      <c r="I967" s="168">
        <f>VLOOKUP($A967,'2023-24 Salary &amp; Benefits'!$A:$I,3,FALSE)</f>
        <v>1.18</v>
      </c>
      <c r="J967" s="168">
        <f>VLOOKUP($A967,'2023-24 Salary &amp; Benefits'!$A:$I,4,FALSE)</f>
        <v>1.18</v>
      </c>
      <c r="K967" s="155">
        <f t="shared" si="166"/>
        <v>0</v>
      </c>
      <c r="L967" s="154">
        <f t="shared" si="167"/>
        <v>0</v>
      </c>
      <c r="M967" s="156">
        <f>'2023-24 Salary &amp; Benefits'!$E$6</f>
        <v>72728</v>
      </c>
      <c r="N967" s="156">
        <f>'2023-24 Salary &amp; Benefits'!$F$6</f>
        <v>75419</v>
      </c>
      <c r="O967" s="9">
        <f t="shared" si="168"/>
        <v>0</v>
      </c>
      <c r="P967" s="9">
        <f t="shared" si="169"/>
        <v>0</v>
      </c>
      <c r="Q967" s="9">
        <f>'2023-24 Salary &amp; Benefits'!G$6</f>
        <v>13464</v>
      </c>
      <c r="R967" s="157">
        <f>'2023-24 Salary &amp; Benefits'!H$6</f>
        <v>0.1797</v>
      </c>
      <c r="S967" s="157">
        <f>'2023-24 Salary &amp; Benefits'!I$6</f>
        <v>0.17330000000000001</v>
      </c>
      <c r="T967" s="9">
        <f t="shared" si="170"/>
        <v>0</v>
      </c>
      <c r="U967" s="9">
        <f t="shared" si="171"/>
        <v>0</v>
      </c>
      <c r="V967" s="9">
        <f t="shared" si="172"/>
        <v>0</v>
      </c>
      <c r="W967" s="9">
        <f t="shared" si="165"/>
        <v>0</v>
      </c>
      <c r="X967" s="22">
        <f t="shared" si="174"/>
        <v>0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</row>
    <row r="968" spans="1:159" s="21" customFormat="1">
      <c r="A968" s="83" t="s">
        <v>2359</v>
      </c>
      <c r="B968" s="95" t="s">
        <v>886</v>
      </c>
      <c r="C968" s="96">
        <v>3922</v>
      </c>
      <c r="D968" s="95" t="s">
        <v>918</v>
      </c>
      <c r="E968" s="116" t="str">
        <f>VLOOKUP($C968,'2022-23 School Level AAFTE'!$C:$X,8,FALSE)</f>
        <v>No</v>
      </c>
      <c r="F968" s="103">
        <f>VLOOKUP($C968,'2022-23 School Level AAFTE'!$C:$I,7,FALSE)</f>
        <v>619.80999999999995</v>
      </c>
      <c r="G968" s="106">
        <f>IFERROR(IF(E968= "yes",VLOOKUP(C968,Summary!$B:$I,5,0),0),0)</f>
        <v>0</v>
      </c>
      <c r="H968" s="105">
        <f t="shared" si="173"/>
        <v>0</v>
      </c>
      <c r="I968" s="168">
        <f>VLOOKUP($A968,'2023-24 Salary &amp; Benefits'!$A:$I,3,FALSE)</f>
        <v>1.18</v>
      </c>
      <c r="J968" s="168">
        <f>VLOOKUP($A968,'2023-24 Salary &amp; Benefits'!$A:$I,4,FALSE)</f>
        <v>1.18</v>
      </c>
      <c r="K968" s="155">
        <f t="shared" si="166"/>
        <v>0</v>
      </c>
      <c r="L968" s="154">
        <f t="shared" si="167"/>
        <v>0</v>
      </c>
      <c r="M968" s="156">
        <f>'2023-24 Salary &amp; Benefits'!$E$6</f>
        <v>72728</v>
      </c>
      <c r="N968" s="156">
        <f>'2023-24 Salary &amp; Benefits'!$F$6</f>
        <v>75419</v>
      </c>
      <c r="O968" s="9">
        <f t="shared" si="168"/>
        <v>0</v>
      </c>
      <c r="P968" s="9">
        <f t="shared" si="169"/>
        <v>0</v>
      </c>
      <c r="Q968" s="9">
        <f>'2023-24 Salary &amp; Benefits'!G$6</f>
        <v>13464</v>
      </c>
      <c r="R968" s="157">
        <f>'2023-24 Salary &amp; Benefits'!H$6</f>
        <v>0.1797</v>
      </c>
      <c r="S968" s="157">
        <f>'2023-24 Salary &amp; Benefits'!I$6</f>
        <v>0.17330000000000001</v>
      </c>
      <c r="T968" s="9">
        <f t="shared" si="170"/>
        <v>0</v>
      </c>
      <c r="U968" s="9">
        <f t="shared" si="171"/>
        <v>0</v>
      </c>
      <c r="V968" s="9">
        <f t="shared" si="172"/>
        <v>0</v>
      </c>
      <c r="W968" s="9">
        <f t="shared" si="165"/>
        <v>0</v>
      </c>
      <c r="X968" s="22">
        <f t="shared" si="174"/>
        <v>0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</row>
    <row r="969" spans="1:159" s="21" customFormat="1">
      <c r="A969" s="83" t="s">
        <v>2359</v>
      </c>
      <c r="B969" s="95" t="s">
        <v>886</v>
      </c>
      <c r="C969" s="96">
        <v>3704</v>
      </c>
      <c r="D969" s="95" t="s">
        <v>911</v>
      </c>
      <c r="E969" s="116" t="str">
        <f>VLOOKUP($C969,'2022-23 School Level AAFTE'!$C:$X,8,FALSE)</f>
        <v>No</v>
      </c>
      <c r="F969" s="103">
        <f>VLOOKUP($C969,'2022-23 School Level AAFTE'!$C:$I,7,FALSE)</f>
        <v>337.33</v>
      </c>
      <c r="G969" s="106">
        <f>IFERROR(IF(E969= "yes",VLOOKUP(C969,Summary!$B:$I,5,0),0),0)</f>
        <v>0</v>
      </c>
      <c r="H969" s="105">
        <f t="shared" si="173"/>
        <v>0</v>
      </c>
      <c r="I969" s="168">
        <f>VLOOKUP($A969,'2023-24 Salary &amp; Benefits'!$A:$I,3,FALSE)</f>
        <v>1.18</v>
      </c>
      <c r="J969" s="168">
        <f>VLOOKUP($A969,'2023-24 Salary &amp; Benefits'!$A:$I,4,FALSE)</f>
        <v>1.18</v>
      </c>
      <c r="K969" s="155">
        <f t="shared" si="166"/>
        <v>0</v>
      </c>
      <c r="L969" s="154">
        <f t="shared" si="167"/>
        <v>0</v>
      </c>
      <c r="M969" s="156">
        <f>'2023-24 Salary &amp; Benefits'!$E$6</f>
        <v>72728</v>
      </c>
      <c r="N969" s="156">
        <f>'2023-24 Salary &amp; Benefits'!$F$6</f>
        <v>75419</v>
      </c>
      <c r="O969" s="9">
        <f t="shared" si="168"/>
        <v>0</v>
      </c>
      <c r="P969" s="9">
        <f t="shared" si="169"/>
        <v>0</v>
      </c>
      <c r="Q969" s="9">
        <f>'2023-24 Salary &amp; Benefits'!G$6</f>
        <v>13464</v>
      </c>
      <c r="R969" s="157">
        <f>'2023-24 Salary &amp; Benefits'!H$6</f>
        <v>0.1797</v>
      </c>
      <c r="S969" s="157">
        <f>'2023-24 Salary &amp; Benefits'!I$6</f>
        <v>0.17330000000000001</v>
      </c>
      <c r="T969" s="9">
        <f t="shared" si="170"/>
        <v>0</v>
      </c>
      <c r="U969" s="9">
        <f t="shared" si="171"/>
        <v>0</v>
      </c>
      <c r="V969" s="9">
        <f t="shared" si="172"/>
        <v>0</v>
      </c>
      <c r="W969" s="9">
        <f t="shared" si="165"/>
        <v>0</v>
      </c>
      <c r="X969" s="22">
        <f t="shared" si="174"/>
        <v>0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</row>
    <row r="970" spans="1:159" s="21" customFormat="1">
      <c r="A970" s="83" t="s">
        <v>2359</v>
      </c>
      <c r="B970" s="95" t="s">
        <v>886</v>
      </c>
      <c r="C970" s="96">
        <v>3941</v>
      </c>
      <c r="D970" s="95" t="s">
        <v>919</v>
      </c>
      <c r="E970" s="116" t="str">
        <f>VLOOKUP($C970,'2022-23 School Level AAFTE'!$C:$X,8,FALSE)</f>
        <v>No</v>
      </c>
      <c r="F970" s="103">
        <f>VLOOKUP($C970,'2022-23 School Level AAFTE'!$C:$I,7,FALSE)</f>
        <v>604.21</v>
      </c>
      <c r="G970" s="106">
        <f>IFERROR(IF(E970= "yes",VLOOKUP(C970,Summary!$B:$I,5,0),0),0)</f>
        <v>0</v>
      </c>
      <c r="H970" s="105">
        <f t="shared" si="173"/>
        <v>0</v>
      </c>
      <c r="I970" s="168">
        <f>VLOOKUP($A970,'2023-24 Salary &amp; Benefits'!$A:$I,3,FALSE)</f>
        <v>1.18</v>
      </c>
      <c r="J970" s="168">
        <f>VLOOKUP($A970,'2023-24 Salary &amp; Benefits'!$A:$I,4,FALSE)</f>
        <v>1.18</v>
      </c>
      <c r="K970" s="155">
        <f t="shared" si="166"/>
        <v>0</v>
      </c>
      <c r="L970" s="154">
        <f t="shared" si="167"/>
        <v>0</v>
      </c>
      <c r="M970" s="156">
        <f>'2023-24 Salary &amp; Benefits'!$E$6</f>
        <v>72728</v>
      </c>
      <c r="N970" s="156">
        <f>'2023-24 Salary &amp; Benefits'!$F$6</f>
        <v>75419</v>
      </c>
      <c r="O970" s="9">
        <f t="shared" si="168"/>
        <v>0</v>
      </c>
      <c r="P970" s="9">
        <f t="shared" si="169"/>
        <v>0</v>
      </c>
      <c r="Q970" s="9">
        <f>'2023-24 Salary &amp; Benefits'!G$6</f>
        <v>13464</v>
      </c>
      <c r="R970" s="157">
        <f>'2023-24 Salary &amp; Benefits'!H$6</f>
        <v>0.1797</v>
      </c>
      <c r="S970" s="157">
        <f>'2023-24 Salary &amp; Benefits'!I$6</f>
        <v>0.17330000000000001</v>
      </c>
      <c r="T970" s="9">
        <f t="shared" si="170"/>
        <v>0</v>
      </c>
      <c r="U970" s="9">
        <f t="shared" si="171"/>
        <v>0</v>
      </c>
      <c r="V970" s="9">
        <f t="shared" si="172"/>
        <v>0</v>
      </c>
      <c r="W970" s="9">
        <f t="shared" ref="W970:W1033" si="175">SUM(U970:V970)</f>
        <v>0</v>
      </c>
      <c r="X970" s="22">
        <f t="shared" si="174"/>
        <v>0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</row>
    <row r="971" spans="1:159" s="21" customFormat="1">
      <c r="A971" s="83" t="s">
        <v>2359</v>
      </c>
      <c r="B971" s="95" t="s">
        <v>886</v>
      </c>
      <c r="C971" s="96">
        <v>2308</v>
      </c>
      <c r="D971" s="95" t="s">
        <v>896</v>
      </c>
      <c r="E971" s="116" t="str">
        <f>VLOOKUP($C971,'2022-23 School Level AAFTE'!$C:$X,8,FALSE)</f>
        <v>No</v>
      </c>
      <c r="F971" s="103">
        <f>VLOOKUP($C971,'2022-23 School Level AAFTE'!$C:$I,7,FALSE)</f>
        <v>571.72</v>
      </c>
      <c r="G971" s="106">
        <f>IFERROR(IF(E971= "yes",VLOOKUP(C971,Summary!$B:$I,5,0),0),0)</f>
        <v>0</v>
      </c>
      <c r="H971" s="104">
        <f t="shared" si="173"/>
        <v>0</v>
      </c>
      <c r="I971" s="168">
        <f>VLOOKUP($A971,'2023-24 Salary &amp; Benefits'!$A:$I,3,FALSE)</f>
        <v>1.18</v>
      </c>
      <c r="J971" s="168">
        <f>VLOOKUP($A971,'2023-24 Salary &amp; Benefits'!$A:$I,4,FALSE)</f>
        <v>1.18</v>
      </c>
      <c r="K971" s="155">
        <f t="shared" ref="K971:K1034" si="176">IF(G971&gt;0,G971,H971)</f>
        <v>0</v>
      </c>
      <c r="L971" s="154">
        <f t="shared" ref="L971:L1034" si="177">ROUND((($K971*1.1*36)/15)/900,3)</f>
        <v>0</v>
      </c>
      <c r="M971" s="156">
        <f>'2023-24 Salary &amp; Benefits'!$E$6</f>
        <v>72728</v>
      </c>
      <c r="N971" s="156">
        <f>'2023-24 Salary &amp; Benefits'!$F$6</f>
        <v>75419</v>
      </c>
      <c r="O971" s="9">
        <f t="shared" ref="O971:O1034" si="178">ROUND($I971*$M971*$L971,2)</f>
        <v>0</v>
      </c>
      <c r="P971" s="9">
        <f t="shared" ref="P971:P1034" si="179">ROUND($J971*$N971*$L971,2)-O971</f>
        <v>0</v>
      </c>
      <c r="Q971" s="9">
        <f>'2023-24 Salary &amp; Benefits'!G$6</f>
        <v>13464</v>
      </c>
      <c r="R971" s="157">
        <f>'2023-24 Salary &amp; Benefits'!H$6</f>
        <v>0.1797</v>
      </c>
      <c r="S971" s="157">
        <f>'2023-24 Salary &amp; Benefits'!I$6</f>
        <v>0.17330000000000001</v>
      </c>
      <c r="T971" s="9">
        <f t="shared" ref="T971:T1034" si="180">ROUND(O971*R971+P971*S971+L971*Q971,2)</f>
        <v>0</v>
      </c>
      <c r="U971" s="9">
        <f t="shared" ref="U971:U1034" si="181">ROUND((($N971*$J971*$L971)/180)*3,2)</f>
        <v>0</v>
      </c>
      <c r="V971" s="9">
        <f t="shared" ref="V971:V1034" si="182">ROUND(U971*S971,2)</f>
        <v>0</v>
      </c>
      <c r="W971" s="9">
        <f t="shared" si="175"/>
        <v>0</v>
      </c>
      <c r="X971" s="22">
        <f t="shared" si="174"/>
        <v>0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</row>
    <row r="972" spans="1:159" s="21" customFormat="1">
      <c r="A972" s="83" t="s">
        <v>2359</v>
      </c>
      <c r="B972" s="95" t="s">
        <v>886</v>
      </c>
      <c r="C972" s="96">
        <v>2739</v>
      </c>
      <c r="D972" s="95" t="s">
        <v>897</v>
      </c>
      <c r="E972" s="116" t="str">
        <f>VLOOKUP($C972,'2022-23 School Level AAFTE'!$C:$X,8,FALSE)</f>
        <v>No</v>
      </c>
      <c r="F972" s="103">
        <f>VLOOKUP($C972,'2022-23 School Level AAFTE'!$C:$I,7,FALSE)</f>
        <v>1948.1799999999998</v>
      </c>
      <c r="G972" s="106">
        <f>IFERROR(IF(E972= "yes",VLOOKUP(C972,Summary!$B:$I,5,0),0),0)</f>
        <v>0</v>
      </c>
      <c r="H972" s="105">
        <f t="shared" si="173"/>
        <v>0</v>
      </c>
      <c r="I972" s="168">
        <f>VLOOKUP($A972,'2023-24 Salary &amp; Benefits'!$A:$I,3,FALSE)</f>
        <v>1.18</v>
      </c>
      <c r="J972" s="168">
        <f>VLOOKUP($A972,'2023-24 Salary &amp; Benefits'!$A:$I,4,FALSE)</f>
        <v>1.18</v>
      </c>
      <c r="K972" s="155">
        <f t="shared" si="176"/>
        <v>0</v>
      </c>
      <c r="L972" s="154">
        <f t="shared" si="177"/>
        <v>0</v>
      </c>
      <c r="M972" s="156">
        <f>'2023-24 Salary &amp; Benefits'!$E$6</f>
        <v>72728</v>
      </c>
      <c r="N972" s="156">
        <f>'2023-24 Salary &amp; Benefits'!$F$6</f>
        <v>75419</v>
      </c>
      <c r="O972" s="9">
        <f t="shared" si="178"/>
        <v>0</v>
      </c>
      <c r="P972" s="9">
        <f t="shared" si="179"/>
        <v>0</v>
      </c>
      <c r="Q972" s="9">
        <f>'2023-24 Salary &amp; Benefits'!G$6</f>
        <v>13464</v>
      </c>
      <c r="R972" s="157">
        <f>'2023-24 Salary &amp; Benefits'!H$6</f>
        <v>0.1797</v>
      </c>
      <c r="S972" s="157">
        <f>'2023-24 Salary &amp; Benefits'!I$6</f>
        <v>0.17330000000000001</v>
      </c>
      <c r="T972" s="9">
        <f t="shared" si="180"/>
        <v>0</v>
      </c>
      <c r="U972" s="9">
        <f t="shared" si="181"/>
        <v>0</v>
      </c>
      <c r="V972" s="9">
        <f t="shared" si="182"/>
        <v>0</v>
      </c>
      <c r="W972" s="9">
        <f t="shared" si="175"/>
        <v>0</v>
      </c>
      <c r="X972" s="22">
        <f t="shared" si="174"/>
        <v>0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</row>
    <row r="973" spans="1:159" s="21" customFormat="1">
      <c r="A973" s="83" t="s">
        <v>2359</v>
      </c>
      <c r="B973" s="95" t="s">
        <v>886</v>
      </c>
      <c r="C973" s="96">
        <v>5678</v>
      </c>
      <c r="D973" s="95" t="s">
        <v>3356</v>
      </c>
      <c r="E973" s="116" t="str">
        <f>VLOOKUP($C973,'2022-23 School Level AAFTE'!$C:$X,8,FALSE)</f>
        <v>No</v>
      </c>
      <c r="F973" s="103">
        <f>VLOOKUP($C973,'2022-23 School Level AAFTE'!$C:$I,7,FALSE)</f>
        <v>121.71</v>
      </c>
      <c r="G973" s="106">
        <f>IFERROR(IF(E973= "yes",VLOOKUP(C973,Summary!$B:$I,5,0),0),0)</f>
        <v>0</v>
      </c>
      <c r="H973" s="104">
        <f t="shared" si="173"/>
        <v>0</v>
      </c>
      <c r="I973" s="168">
        <f>VLOOKUP($A973,'2023-24 Salary &amp; Benefits'!$A:$I,3,FALSE)</f>
        <v>1.18</v>
      </c>
      <c r="J973" s="168">
        <f>VLOOKUP($A973,'2023-24 Salary &amp; Benefits'!$A:$I,4,FALSE)</f>
        <v>1.18</v>
      </c>
      <c r="K973" s="155">
        <f t="shared" si="176"/>
        <v>0</v>
      </c>
      <c r="L973" s="154">
        <f t="shared" si="177"/>
        <v>0</v>
      </c>
      <c r="M973" s="156">
        <f>'2023-24 Salary &amp; Benefits'!$E$6</f>
        <v>72728</v>
      </c>
      <c r="N973" s="156">
        <f>'2023-24 Salary &amp; Benefits'!$F$6</f>
        <v>75419</v>
      </c>
      <c r="O973" s="9">
        <f t="shared" si="178"/>
        <v>0</v>
      </c>
      <c r="P973" s="9">
        <f t="shared" si="179"/>
        <v>0</v>
      </c>
      <c r="Q973" s="9">
        <f>'2023-24 Salary &amp; Benefits'!G$6</f>
        <v>13464</v>
      </c>
      <c r="R973" s="157">
        <f>'2023-24 Salary &amp; Benefits'!H$6</f>
        <v>0.1797</v>
      </c>
      <c r="S973" s="157">
        <f>'2023-24 Salary &amp; Benefits'!I$6</f>
        <v>0.17330000000000001</v>
      </c>
      <c r="T973" s="9">
        <f t="shared" si="180"/>
        <v>0</v>
      </c>
      <c r="U973" s="9">
        <f t="shared" si="181"/>
        <v>0</v>
      </c>
      <c r="V973" s="9">
        <f t="shared" si="182"/>
        <v>0</v>
      </c>
      <c r="W973" s="9">
        <f t="shared" si="175"/>
        <v>0</v>
      </c>
      <c r="X973" s="22">
        <f t="shared" si="174"/>
        <v>0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</row>
    <row r="974" spans="1:159" s="21" customFormat="1">
      <c r="A974" s="83" t="s">
        <v>2359</v>
      </c>
      <c r="B974" s="95" t="s">
        <v>886</v>
      </c>
      <c r="C974" s="96">
        <v>3041</v>
      </c>
      <c r="D974" s="95" t="s">
        <v>900</v>
      </c>
      <c r="E974" s="116" t="str">
        <f>VLOOKUP($C974,'2022-23 School Level AAFTE'!$C:$X,8,FALSE)</f>
        <v>No</v>
      </c>
      <c r="F974" s="103">
        <f>VLOOKUP($C974,'2022-23 School Level AAFTE'!$C:$I,7,FALSE)</f>
        <v>433.29</v>
      </c>
      <c r="G974" s="106">
        <f>IFERROR(IF(E974= "yes",VLOOKUP(C974,Summary!$B:$I,5,0),0),0)</f>
        <v>0</v>
      </c>
      <c r="H974" s="105">
        <f t="shared" si="173"/>
        <v>0</v>
      </c>
      <c r="I974" s="168">
        <f>VLOOKUP($A974,'2023-24 Salary &amp; Benefits'!$A:$I,3,FALSE)</f>
        <v>1.18</v>
      </c>
      <c r="J974" s="168">
        <f>VLOOKUP($A974,'2023-24 Salary &amp; Benefits'!$A:$I,4,FALSE)</f>
        <v>1.18</v>
      </c>
      <c r="K974" s="155">
        <f t="shared" si="176"/>
        <v>0</v>
      </c>
      <c r="L974" s="154">
        <f t="shared" si="177"/>
        <v>0</v>
      </c>
      <c r="M974" s="156">
        <f>'2023-24 Salary &amp; Benefits'!$E$6</f>
        <v>72728</v>
      </c>
      <c r="N974" s="156">
        <f>'2023-24 Salary &amp; Benefits'!$F$6</f>
        <v>75419</v>
      </c>
      <c r="O974" s="9">
        <f t="shared" si="178"/>
        <v>0</v>
      </c>
      <c r="P974" s="9">
        <f t="shared" si="179"/>
        <v>0</v>
      </c>
      <c r="Q974" s="9">
        <f>'2023-24 Salary &amp; Benefits'!G$6</f>
        <v>13464</v>
      </c>
      <c r="R974" s="157">
        <f>'2023-24 Salary &amp; Benefits'!H$6</f>
        <v>0.1797</v>
      </c>
      <c r="S974" s="157">
        <f>'2023-24 Salary &amp; Benefits'!I$6</f>
        <v>0.17330000000000001</v>
      </c>
      <c r="T974" s="9">
        <f t="shared" si="180"/>
        <v>0</v>
      </c>
      <c r="U974" s="9">
        <f t="shared" si="181"/>
        <v>0</v>
      </c>
      <c r="V974" s="9">
        <f t="shared" si="182"/>
        <v>0</v>
      </c>
      <c r="W974" s="9">
        <f t="shared" si="175"/>
        <v>0</v>
      </c>
      <c r="X974" s="22">
        <f t="shared" si="174"/>
        <v>0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</row>
    <row r="975" spans="1:159" s="21" customFormat="1">
      <c r="A975" s="83" t="s">
        <v>2359</v>
      </c>
      <c r="B975" s="95" t="s">
        <v>886</v>
      </c>
      <c r="C975" s="96">
        <v>3529</v>
      </c>
      <c r="D975" s="95" t="s">
        <v>905</v>
      </c>
      <c r="E975" s="116" t="str">
        <f>VLOOKUP($C975,'2022-23 School Level AAFTE'!$C:$X,8,FALSE)</f>
        <v>No</v>
      </c>
      <c r="F975" s="103">
        <f>VLOOKUP($C975,'2022-23 School Level AAFTE'!$C:$I,7,FALSE)</f>
        <v>305.81</v>
      </c>
      <c r="G975" s="106">
        <f>IFERROR(IF(E975= "yes",VLOOKUP(C975,Summary!$B:$I,5,0),0),0)</f>
        <v>0</v>
      </c>
      <c r="H975" s="105">
        <f t="shared" si="173"/>
        <v>0</v>
      </c>
      <c r="I975" s="168">
        <f>VLOOKUP($A975,'2023-24 Salary &amp; Benefits'!$A:$I,3,FALSE)</f>
        <v>1.18</v>
      </c>
      <c r="J975" s="168">
        <f>VLOOKUP($A975,'2023-24 Salary &amp; Benefits'!$A:$I,4,FALSE)</f>
        <v>1.18</v>
      </c>
      <c r="K975" s="155">
        <f t="shared" si="176"/>
        <v>0</v>
      </c>
      <c r="L975" s="154">
        <f t="shared" si="177"/>
        <v>0</v>
      </c>
      <c r="M975" s="156">
        <f>'2023-24 Salary &amp; Benefits'!$E$6</f>
        <v>72728</v>
      </c>
      <c r="N975" s="156">
        <f>'2023-24 Salary &amp; Benefits'!$F$6</f>
        <v>75419</v>
      </c>
      <c r="O975" s="9">
        <f t="shared" si="178"/>
        <v>0</v>
      </c>
      <c r="P975" s="9">
        <f t="shared" si="179"/>
        <v>0</v>
      </c>
      <c r="Q975" s="9">
        <f>'2023-24 Salary &amp; Benefits'!G$6</f>
        <v>13464</v>
      </c>
      <c r="R975" s="157">
        <f>'2023-24 Salary &amp; Benefits'!H$6</f>
        <v>0.1797</v>
      </c>
      <c r="S975" s="157">
        <f>'2023-24 Salary &amp; Benefits'!I$6</f>
        <v>0.17330000000000001</v>
      </c>
      <c r="T975" s="9">
        <f t="shared" si="180"/>
        <v>0</v>
      </c>
      <c r="U975" s="9">
        <f t="shared" si="181"/>
        <v>0</v>
      </c>
      <c r="V975" s="9">
        <f t="shared" si="182"/>
        <v>0</v>
      </c>
      <c r="W975" s="9">
        <f t="shared" si="175"/>
        <v>0</v>
      </c>
      <c r="X975" s="22">
        <f t="shared" si="174"/>
        <v>0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</row>
    <row r="976" spans="1:159" s="21" customFormat="1">
      <c r="A976" s="83" t="s">
        <v>2359</v>
      </c>
      <c r="B976" s="95" t="s">
        <v>886</v>
      </c>
      <c r="C976" s="96">
        <v>4354</v>
      </c>
      <c r="D976" s="95" t="s">
        <v>928</v>
      </c>
      <c r="E976" s="116" t="str">
        <f>VLOOKUP($C976,'2022-23 School Level AAFTE'!$C:$X,8,FALSE)</f>
        <v>No</v>
      </c>
      <c r="F976" s="103">
        <f>VLOOKUP($C976,'2022-23 School Level AAFTE'!$C:$I,7,FALSE)</f>
        <v>499.79</v>
      </c>
      <c r="G976" s="106">
        <f>IFERROR(IF(E976= "yes",VLOOKUP(C976,Summary!$B:$I,5,0),0),0)</f>
        <v>0</v>
      </c>
      <c r="H976" s="104">
        <f t="shared" si="173"/>
        <v>0</v>
      </c>
      <c r="I976" s="168">
        <f>VLOOKUP($A976,'2023-24 Salary &amp; Benefits'!$A:$I,3,FALSE)</f>
        <v>1.18</v>
      </c>
      <c r="J976" s="168">
        <f>VLOOKUP($A976,'2023-24 Salary &amp; Benefits'!$A:$I,4,FALSE)</f>
        <v>1.18</v>
      </c>
      <c r="K976" s="155">
        <f t="shared" si="176"/>
        <v>0</v>
      </c>
      <c r="L976" s="154">
        <f t="shared" si="177"/>
        <v>0</v>
      </c>
      <c r="M976" s="156">
        <f>'2023-24 Salary &amp; Benefits'!$E$6</f>
        <v>72728</v>
      </c>
      <c r="N976" s="156">
        <f>'2023-24 Salary &amp; Benefits'!$F$6</f>
        <v>75419</v>
      </c>
      <c r="O976" s="9">
        <f t="shared" si="178"/>
        <v>0</v>
      </c>
      <c r="P976" s="9">
        <f t="shared" si="179"/>
        <v>0</v>
      </c>
      <c r="Q976" s="9">
        <f>'2023-24 Salary &amp; Benefits'!G$6</f>
        <v>13464</v>
      </c>
      <c r="R976" s="157">
        <f>'2023-24 Salary &amp; Benefits'!H$6</f>
        <v>0.1797</v>
      </c>
      <c r="S976" s="157">
        <f>'2023-24 Salary &amp; Benefits'!I$6</f>
        <v>0.17330000000000001</v>
      </c>
      <c r="T976" s="9">
        <f t="shared" si="180"/>
        <v>0</v>
      </c>
      <c r="U976" s="9">
        <f t="shared" si="181"/>
        <v>0</v>
      </c>
      <c r="V976" s="9">
        <f t="shared" si="182"/>
        <v>0</v>
      </c>
      <c r="W976" s="9">
        <f t="shared" si="175"/>
        <v>0</v>
      </c>
      <c r="X976" s="22">
        <f t="shared" si="174"/>
        <v>0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</row>
    <row r="977" spans="1:159" s="21" customFormat="1">
      <c r="A977" s="83" t="s">
        <v>2359</v>
      </c>
      <c r="B977" s="95" t="s">
        <v>886</v>
      </c>
      <c r="C977" s="96">
        <v>4096</v>
      </c>
      <c r="D977" s="95" t="s">
        <v>921</v>
      </c>
      <c r="E977" s="116" t="str">
        <f>VLOOKUP($C977,'2022-23 School Level AAFTE'!$C:$X,8,FALSE)</f>
        <v>No</v>
      </c>
      <c r="F977" s="103">
        <f>VLOOKUP($C977,'2022-23 School Level AAFTE'!$C:$I,7,FALSE)</f>
        <v>609.03</v>
      </c>
      <c r="G977" s="106">
        <f>IFERROR(IF(E977= "yes",VLOOKUP(C977,Summary!$B:$I,5,0),0),0)</f>
        <v>0</v>
      </c>
      <c r="H977" s="104">
        <f t="shared" si="173"/>
        <v>0</v>
      </c>
      <c r="I977" s="168">
        <f>VLOOKUP($A977,'2023-24 Salary &amp; Benefits'!$A:$I,3,FALSE)</f>
        <v>1.18</v>
      </c>
      <c r="J977" s="168">
        <f>VLOOKUP($A977,'2023-24 Salary &amp; Benefits'!$A:$I,4,FALSE)</f>
        <v>1.18</v>
      </c>
      <c r="K977" s="155">
        <f t="shared" si="176"/>
        <v>0</v>
      </c>
      <c r="L977" s="154">
        <f t="shared" si="177"/>
        <v>0</v>
      </c>
      <c r="M977" s="156">
        <f>'2023-24 Salary &amp; Benefits'!$E$6</f>
        <v>72728</v>
      </c>
      <c r="N977" s="156">
        <f>'2023-24 Salary &amp; Benefits'!$F$6</f>
        <v>75419</v>
      </c>
      <c r="O977" s="9">
        <f t="shared" si="178"/>
        <v>0</v>
      </c>
      <c r="P977" s="9">
        <f t="shared" si="179"/>
        <v>0</v>
      </c>
      <c r="Q977" s="9">
        <f>'2023-24 Salary &amp; Benefits'!G$6</f>
        <v>13464</v>
      </c>
      <c r="R977" s="157">
        <f>'2023-24 Salary &amp; Benefits'!H$6</f>
        <v>0.1797</v>
      </c>
      <c r="S977" s="157">
        <f>'2023-24 Salary &amp; Benefits'!I$6</f>
        <v>0.17330000000000001</v>
      </c>
      <c r="T977" s="9">
        <f t="shared" si="180"/>
        <v>0</v>
      </c>
      <c r="U977" s="9">
        <f t="shared" si="181"/>
        <v>0</v>
      </c>
      <c r="V977" s="9">
        <f t="shared" si="182"/>
        <v>0</v>
      </c>
      <c r="W977" s="9">
        <f t="shared" si="175"/>
        <v>0</v>
      </c>
      <c r="X977" s="22">
        <f t="shared" si="174"/>
        <v>0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</row>
    <row r="978" spans="1:159" s="21" customFormat="1">
      <c r="A978" s="83" t="s">
        <v>2359</v>
      </c>
      <c r="B978" s="95" t="s">
        <v>886</v>
      </c>
      <c r="C978" s="96">
        <v>3748</v>
      </c>
      <c r="D978" s="95" t="s">
        <v>914</v>
      </c>
      <c r="E978" s="116" t="str">
        <f>VLOOKUP($C978,'2022-23 School Level AAFTE'!$C:$X,8,FALSE)</f>
        <v>No</v>
      </c>
      <c r="F978" s="103">
        <f>VLOOKUP($C978,'2022-23 School Level AAFTE'!$C:$I,7,FALSE)</f>
        <v>388.75</v>
      </c>
      <c r="G978" s="106">
        <f>IFERROR(IF(E978= "yes",VLOOKUP(C978,Summary!$B:$I,5,0),0),0)</f>
        <v>0</v>
      </c>
      <c r="H978" s="105">
        <f t="shared" si="173"/>
        <v>0</v>
      </c>
      <c r="I978" s="168">
        <f>VLOOKUP($A978,'2023-24 Salary &amp; Benefits'!$A:$I,3,FALSE)</f>
        <v>1.18</v>
      </c>
      <c r="J978" s="168">
        <f>VLOOKUP($A978,'2023-24 Salary &amp; Benefits'!$A:$I,4,FALSE)</f>
        <v>1.18</v>
      </c>
      <c r="K978" s="155">
        <f t="shared" si="176"/>
        <v>0</v>
      </c>
      <c r="L978" s="154">
        <f t="shared" si="177"/>
        <v>0</v>
      </c>
      <c r="M978" s="156">
        <f>'2023-24 Salary &amp; Benefits'!$E$6</f>
        <v>72728</v>
      </c>
      <c r="N978" s="156">
        <f>'2023-24 Salary &amp; Benefits'!$F$6</f>
        <v>75419</v>
      </c>
      <c r="O978" s="9">
        <f t="shared" si="178"/>
        <v>0</v>
      </c>
      <c r="P978" s="9">
        <f t="shared" si="179"/>
        <v>0</v>
      </c>
      <c r="Q978" s="9">
        <f>'2023-24 Salary &amp; Benefits'!G$6</f>
        <v>13464</v>
      </c>
      <c r="R978" s="157">
        <f>'2023-24 Salary &amp; Benefits'!H$6</f>
        <v>0.1797</v>
      </c>
      <c r="S978" s="157">
        <f>'2023-24 Salary &amp; Benefits'!I$6</f>
        <v>0.17330000000000001</v>
      </c>
      <c r="T978" s="9">
        <f t="shared" si="180"/>
        <v>0</v>
      </c>
      <c r="U978" s="9">
        <f t="shared" si="181"/>
        <v>0</v>
      </c>
      <c r="V978" s="9">
        <f t="shared" si="182"/>
        <v>0</v>
      </c>
      <c r="W978" s="9">
        <f t="shared" si="175"/>
        <v>0</v>
      </c>
      <c r="X978" s="22">
        <f t="shared" si="174"/>
        <v>0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</row>
    <row r="979" spans="1:159" s="21" customFormat="1">
      <c r="A979" s="83" t="s">
        <v>2359</v>
      </c>
      <c r="B979" s="95" t="s">
        <v>886</v>
      </c>
      <c r="C979" s="96">
        <v>4167</v>
      </c>
      <c r="D979" s="95" t="s">
        <v>924</v>
      </c>
      <c r="E979" s="116" t="str">
        <f>VLOOKUP($C979,'2022-23 School Level AAFTE'!$C:$X,8,FALSE)</f>
        <v>No</v>
      </c>
      <c r="F979" s="103">
        <f>VLOOKUP($C979,'2022-23 School Level AAFTE'!$C:$I,7,FALSE)</f>
        <v>89.86</v>
      </c>
      <c r="G979" s="106">
        <f>IFERROR(IF(E979= "yes",VLOOKUP(C979,Summary!$B:$I,5,0),0),0)</f>
        <v>0</v>
      </c>
      <c r="H979" s="105">
        <f t="shared" si="173"/>
        <v>0</v>
      </c>
      <c r="I979" s="168">
        <f>VLOOKUP($A979,'2023-24 Salary &amp; Benefits'!$A:$I,3,FALSE)</f>
        <v>1.18</v>
      </c>
      <c r="J979" s="168">
        <f>VLOOKUP($A979,'2023-24 Salary &amp; Benefits'!$A:$I,4,FALSE)</f>
        <v>1.18</v>
      </c>
      <c r="K979" s="155">
        <f t="shared" si="176"/>
        <v>0</v>
      </c>
      <c r="L979" s="154">
        <f t="shared" si="177"/>
        <v>0</v>
      </c>
      <c r="M979" s="156">
        <f>'2023-24 Salary &amp; Benefits'!$E$6</f>
        <v>72728</v>
      </c>
      <c r="N979" s="156">
        <f>'2023-24 Salary &amp; Benefits'!$F$6</f>
        <v>75419</v>
      </c>
      <c r="O979" s="9">
        <f t="shared" si="178"/>
        <v>0</v>
      </c>
      <c r="P979" s="9">
        <f t="shared" si="179"/>
        <v>0</v>
      </c>
      <c r="Q979" s="9">
        <f>'2023-24 Salary &amp; Benefits'!G$6</f>
        <v>13464</v>
      </c>
      <c r="R979" s="157">
        <f>'2023-24 Salary &amp; Benefits'!H$6</f>
        <v>0.1797</v>
      </c>
      <c r="S979" s="157">
        <f>'2023-24 Salary &amp; Benefits'!I$6</f>
        <v>0.17330000000000001</v>
      </c>
      <c r="T979" s="9">
        <f t="shared" si="180"/>
        <v>0</v>
      </c>
      <c r="U979" s="9">
        <f t="shared" si="181"/>
        <v>0</v>
      </c>
      <c r="V979" s="9">
        <f t="shared" si="182"/>
        <v>0</v>
      </c>
      <c r="W979" s="9">
        <f t="shared" si="175"/>
        <v>0</v>
      </c>
      <c r="X979" s="22">
        <f t="shared" si="174"/>
        <v>0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</row>
    <row r="980" spans="1:159" s="21" customFormat="1">
      <c r="A980" s="83" t="s">
        <v>2359</v>
      </c>
      <c r="B980" s="95" t="s">
        <v>886</v>
      </c>
      <c r="C980" s="96">
        <v>2289</v>
      </c>
      <c r="D980" s="95" t="s">
        <v>895</v>
      </c>
      <c r="E980" s="116" t="str">
        <f>VLOOKUP($C980,'2022-23 School Level AAFTE'!$C:$X,8,FALSE)</f>
        <v>No</v>
      </c>
      <c r="F980" s="103">
        <f>VLOOKUP($C980,'2022-23 School Level AAFTE'!$C:$I,7,FALSE)</f>
        <v>546.89</v>
      </c>
      <c r="G980" s="106">
        <f>IFERROR(IF(E980= "yes",VLOOKUP(C980,Summary!$B:$I,5,0),0),0)</f>
        <v>0</v>
      </c>
      <c r="H980" s="105">
        <f t="shared" si="173"/>
        <v>0</v>
      </c>
      <c r="I980" s="168">
        <f>VLOOKUP($A980,'2023-24 Salary &amp; Benefits'!$A:$I,3,FALSE)</f>
        <v>1.18</v>
      </c>
      <c r="J980" s="168">
        <f>VLOOKUP($A980,'2023-24 Salary &amp; Benefits'!$A:$I,4,FALSE)</f>
        <v>1.18</v>
      </c>
      <c r="K980" s="155">
        <f t="shared" si="176"/>
        <v>0</v>
      </c>
      <c r="L980" s="154">
        <f t="shared" si="177"/>
        <v>0</v>
      </c>
      <c r="M980" s="156">
        <f>'2023-24 Salary &amp; Benefits'!$E$6</f>
        <v>72728</v>
      </c>
      <c r="N980" s="156">
        <f>'2023-24 Salary &amp; Benefits'!$F$6</f>
        <v>75419</v>
      </c>
      <c r="O980" s="9">
        <f t="shared" si="178"/>
        <v>0</v>
      </c>
      <c r="P980" s="9">
        <f t="shared" si="179"/>
        <v>0</v>
      </c>
      <c r="Q980" s="9">
        <f>'2023-24 Salary &amp; Benefits'!G$6</f>
        <v>13464</v>
      </c>
      <c r="R980" s="157">
        <f>'2023-24 Salary &amp; Benefits'!H$6</f>
        <v>0.1797</v>
      </c>
      <c r="S980" s="157">
        <f>'2023-24 Salary &amp; Benefits'!I$6</f>
        <v>0.17330000000000001</v>
      </c>
      <c r="T980" s="9">
        <f t="shared" si="180"/>
        <v>0</v>
      </c>
      <c r="U980" s="9">
        <f t="shared" si="181"/>
        <v>0</v>
      </c>
      <c r="V980" s="9">
        <f t="shared" si="182"/>
        <v>0</v>
      </c>
      <c r="W980" s="9">
        <f t="shared" si="175"/>
        <v>0</v>
      </c>
      <c r="X980" s="22">
        <f t="shared" si="174"/>
        <v>0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</row>
    <row r="981" spans="1:159" s="21" customFormat="1">
      <c r="A981" s="83" t="s">
        <v>2359</v>
      </c>
      <c r="B981" s="95" t="s">
        <v>886</v>
      </c>
      <c r="C981" s="96">
        <v>3528</v>
      </c>
      <c r="D981" s="95" t="s">
        <v>904</v>
      </c>
      <c r="E981" s="116" t="str">
        <f>VLOOKUP($C981,'2022-23 School Level AAFTE'!$C:$X,8,FALSE)</f>
        <v>No</v>
      </c>
      <c r="F981" s="103">
        <f>VLOOKUP($C981,'2022-23 School Level AAFTE'!$C:$I,7,FALSE)</f>
        <v>2154.98</v>
      </c>
      <c r="G981" s="106">
        <f>IFERROR(IF(E981= "yes",VLOOKUP(C981,Summary!$B:$I,5,0),0),0)</f>
        <v>0</v>
      </c>
      <c r="H981" s="105">
        <f t="shared" si="173"/>
        <v>0</v>
      </c>
      <c r="I981" s="168">
        <f>VLOOKUP($A981,'2023-24 Salary &amp; Benefits'!$A:$I,3,FALSE)</f>
        <v>1.18</v>
      </c>
      <c r="J981" s="168">
        <f>VLOOKUP($A981,'2023-24 Salary &amp; Benefits'!$A:$I,4,FALSE)</f>
        <v>1.18</v>
      </c>
      <c r="K981" s="155">
        <f t="shared" si="176"/>
        <v>0</v>
      </c>
      <c r="L981" s="154">
        <f t="shared" si="177"/>
        <v>0</v>
      </c>
      <c r="M981" s="156">
        <f>'2023-24 Salary &amp; Benefits'!$E$6</f>
        <v>72728</v>
      </c>
      <c r="N981" s="156">
        <f>'2023-24 Salary &amp; Benefits'!$F$6</f>
        <v>75419</v>
      </c>
      <c r="O981" s="9">
        <f t="shared" si="178"/>
        <v>0</v>
      </c>
      <c r="P981" s="9">
        <f t="shared" si="179"/>
        <v>0</v>
      </c>
      <c r="Q981" s="9">
        <f>'2023-24 Salary &amp; Benefits'!G$6</f>
        <v>13464</v>
      </c>
      <c r="R981" s="157">
        <f>'2023-24 Salary &amp; Benefits'!H$6</f>
        <v>0.1797</v>
      </c>
      <c r="S981" s="157">
        <f>'2023-24 Salary &amp; Benefits'!I$6</f>
        <v>0.17330000000000001</v>
      </c>
      <c r="T981" s="9">
        <f t="shared" si="180"/>
        <v>0</v>
      </c>
      <c r="U981" s="9">
        <f t="shared" si="181"/>
        <v>0</v>
      </c>
      <c r="V981" s="9">
        <f t="shared" si="182"/>
        <v>0</v>
      </c>
      <c r="W981" s="9">
        <f t="shared" si="175"/>
        <v>0</v>
      </c>
      <c r="X981" s="22">
        <f t="shared" si="174"/>
        <v>0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</row>
    <row r="982" spans="1:159" s="21" customFormat="1">
      <c r="A982" s="83" t="s">
        <v>2359</v>
      </c>
      <c r="B982" s="95" t="s">
        <v>886</v>
      </c>
      <c r="C982" s="96">
        <v>3232</v>
      </c>
      <c r="D982" s="95" t="s">
        <v>901</v>
      </c>
      <c r="E982" s="116" t="str">
        <f>VLOOKUP($C982,'2022-23 School Level AAFTE'!$C:$X,8,FALSE)</f>
        <v>No</v>
      </c>
      <c r="F982" s="103">
        <f>VLOOKUP($C982,'2022-23 School Level AAFTE'!$C:$I,7,FALSE)</f>
        <v>942.9</v>
      </c>
      <c r="G982" s="106">
        <f>IFERROR(IF(E982= "yes",VLOOKUP(C982,Summary!$B:$I,5,0),0),0)</f>
        <v>0</v>
      </c>
      <c r="H982" s="104">
        <f t="shared" si="173"/>
        <v>0</v>
      </c>
      <c r="I982" s="168">
        <f>VLOOKUP($A982,'2023-24 Salary &amp; Benefits'!$A:$I,3,FALSE)</f>
        <v>1.18</v>
      </c>
      <c r="J982" s="168">
        <f>VLOOKUP($A982,'2023-24 Salary &amp; Benefits'!$A:$I,4,FALSE)</f>
        <v>1.18</v>
      </c>
      <c r="K982" s="155">
        <f t="shared" si="176"/>
        <v>0</v>
      </c>
      <c r="L982" s="154">
        <f t="shared" si="177"/>
        <v>0</v>
      </c>
      <c r="M982" s="156">
        <f>'2023-24 Salary &amp; Benefits'!$E$6</f>
        <v>72728</v>
      </c>
      <c r="N982" s="156">
        <f>'2023-24 Salary &amp; Benefits'!$F$6</f>
        <v>75419</v>
      </c>
      <c r="O982" s="9">
        <f t="shared" si="178"/>
        <v>0</v>
      </c>
      <c r="P982" s="9">
        <f t="shared" si="179"/>
        <v>0</v>
      </c>
      <c r="Q982" s="9">
        <f>'2023-24 Salary &amp; Benefits'!G$6</f>
        <v>13464</v>
      </c>
      <c r="R982" s="157">
        <f>'2023-24 Salary &amp; Benefits'!H$6</f>
        <v>0.1797</v>
      </c>
      <c r="S982" s="157">
        <f>'2023-24 Salary &amp; Benefits'!I$6</f>
        <v>0.17330000000000001</v>
      </c>
      <c r="T982" s="9">
        <f t="shared" si="180"/>
        <v>0</v>
      </c>
      <c r="U982" s="9">
        <f t="shared" si="181"/>
        <v>0</v>
      </c>
      <c r="V982" s="9">
        <f t="shared" si="182"/>
        <v>0</v>
      </c>
      <c r="W982" s="9">
        <f t="shared" si="175"/>
        <v>0</v>
      </c>
      <c r="X982" s="22">
        <f t="shared" si="174"/>
        <v>0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</row>
    <row r="983" spans="1:159" s="21" customFormat="1">
      <c r="A983" s="83" t="s">
        <v>2359</v>
      </c>
      <c r="B983" s="95" t="s">
        <v>886</v>
      </c>
      <c r="C983" s="96">
        <v>5057</v>
      </c>
      <c r="D983" s="95" t="s">
        <v>934</v>
      </c>
      <c r="E983" s="116" t="str">
        <f>VLOOKUP($C983,'2022-23 School Level AAFTE'!$C:$X,8,FALSE)</f>
        <v>No</v>
      </c>
      <c r="F983" s="103">
        <f>VLOOKUP($C983,'2022-23 School Level AAFTE'!$C:$I,7,FALSE)</f>
        <v>77.430000000000007</v>
      </c>
      <c r="G983" s="106">
        <f>IFERROR(IF(E983= "yes",VLOOKUP(C983,Summary!$B:$I,5,0),0),0)</f>
        <v>0</v>
      </c>
      <c r="H983" s="104">
        <f t="shared" si="173"/>
        <v>0</v>
      </c>
      <c r="I983" s="168">
        <f>VLOOKUP($A983,'2023-24 Salary &amp; Benefits'!$A:$I,3,FALSE)</f>
        <v>1.18</v>
      </c>
      <c r="J983" s="168">
        <f>VLOOKUP($A983,'2023-24 Salary &amp; Benefits'!$A:$I,4,FALSE)</f>
        <v>1.18</v>
      </c>
      <c r="K983" s="155">
        <f t="shared" si="176"/>
        <v>0</v>
      </c>
      <c r="L983" s="154">
        <f t="shared" si="177"/>
        <v>0</v>
      </c>
      <c r="M983" s="156">
        <f>'2023-24 Salary &amp; Benefits'!$E$6</f>
        <v>72728</v>
      </c>
      <c r="N983" s="156">
        <f>'2023-24 Salary &amp; Benefits'!$F$6</f>
        <v>75419</v>
      </c>
      <c r="O983" s="9">
        <f t="shared" si="178"/>
        <v>0</v>
      </c>
      <c r="P983" s="9">
        <f t="shared" si="179"/>
        <v>0</v>
      </c>
      <c r="Q983" s="9">
        <f>'2023-24 Salary &amp; Benefits'!G$6</f>
        <v>13464</v>
      </c>
      <c r="R983" s="157">
        <f>'2023-24 Salary &amp; Benefits'!H$6</f>
        <v>0.1797</v>
      </c>
      <c r="S983" s="157">
        <f>'2023-24 Salary &amp; Benefits'!I$6</f>
        <v>0.17330000000000001</v>
      </c>
      <c r="T983" s="9">
        <f t="shared" si="180"/>
        <v>0</v>
      </c>
      <c r="U983" s="9">
        <f t="shared" si="181"/>
        <v>0</v>
      </c>
      <c r="V983" s="9">
        <f t="shared" si="182"/>
        <v>0</v>
      </c>
      <c r="W983" s="9">
        <f t="shared" si="175"/>
        <v>0</v>
      </c>
      <c r="X983" s="22">
        <f t="shared" si="174"/>
        <v>0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</row>
    <row r="984" spans="1:159" s="21" customFormat="1">
      <c r="A984" s="83" t="s">
        <v>2359</v>
      </c>
      <c r="B984" s="95" t="s">
        <v>886</v>
      </c>
      <c r="C984" s="96">
        <v>4147</v>
      </c>
      <c r="D984" s="95" t="s">
        <v>922</v>
      </c>
      <c r="E984" s="116" t="str">
        <f>VLOOKUP($C984,'2022-23 School Level AAFTE'!$C:$X,8,FALSE)</f>
        <v>No</v>
      </c>
      <c r="F984" s="103">
        <f>VLOOKUP($C984,'2022-23 School Level AAFTE'!$C:$I,7,FALSE)</f>
        <v>441.12</v>
      </c>
      <c r="G984" s="106">
        <f>IFERROR(IF(E984= "yes",VLOOKUP(C984,Summary!$B:$I,5,0),0),0)</f>
        <v>0</v>
      </c>
      <c r="H984" s="105">
        <f t="shared" si="173"/>
        <v>0</v>
      </c>
      <c r="I984" s="168">
        <f>VLOOKUP($A984,'2023-24 Salary &amp; Benefits'!$A:$I,3,FALSE)</f>
        <v>1.18</v>
      </c>
      <c r="J984" s="168">
        <f>VLOOKUP($A984,'2023-24 Salary &amp; Benefits'!$A:$I,4,FALSE)</f>
        <v>1.18</v>
      </c>
      <c r="K984" s="155">
        <f t="shared" si="176"/>
        <v>0</v>
      </c>
      <c r="L984" s="154">
        <f t="shared" si="177"/>
        <v>0</v>
      </c>
      <c r="M984" s="156">
        <f>'2023-24 Salary &amp; Benefits'!$E$6</f>
        <v>72728</v>
      </c>
      <c r="N984" s="156">
        <f>'2023-24 Salary &amp; Benefits'!$F$6</f>
        <v>75419</v>
      </c>
      <c r="O984" s="9">
        <f t="shared" si="178"/>
        <v>0</v>
      </c>
      <c r="P984" s="9">
        <f t="shared" si="179"/>
        <v>0</v>
      </c>
      <c r="Q984" s="9">
        <f>'2023-24 Salary &amp; Benefits'!G$6</f>
        <v>13464</v>
      </c>
      <c r="R984" s="157">
        <f>'2023-24 Salary &amp; Benefits'!H$6</f>
        <v>0.1797</v>
      </c>
      <c r="S984" s="157">
        <f>'2023-24 Salary &amp; Benefits'!I$6</f>
        <v>0.17330000000000001</v>
      </c>
      <c r="T984" s="9">
        <f t="shared" si="180"/>
        <v>0</v>
      </c>
      <c r="U984" s="9">
        <f t="shared" si="181"/>
        <v>0</v>
      </c>
      <c r="V984" s="9">
        <f t="shared" si="182"/>
        <v>0</v>
      </c>
      <c r="W984" s="9">
        <f t="shared" si="175"/>
        <v>0</v>
      </c>
      <c r="X984" s="22">
        <f t="shared" si="174"/>
        <v>0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</row>
    <row r="985" spans="1:159" s="21" customFormat="1">
      <c r="A985" s="83" t="s">
        <v>2359</v>
      </c>
      <c r="B985" s="95" t="s">
        <v>886</v>
      </c>
      <c r="C985" s="94">
        <v>5053</v>
      </c>
      <c r="D985" s="84" t="s">
        <v>933</v>
      </c>
      <c r="E985" s="116" t="str">
        <f>VLOOKUP($C985,'2022-23 School Level AAFTE'!$C:$X,8,FALSE)</f>
        <v>No</v>
      </c>
      <c r="F985" s="103">
        <f>VLOOKUP($C985,'2022-23 School Level AAFTE'!$C:$I,7,FALSE)</f>
        <v>572.35</v>
      </c>
      <c r="G985" s="106">
        <f>IFERROR(IF(E985= "yes",VLOOKUP(C985,Summary!$B:$I,5,0),0),0)</f>
        <v>0</v>
      </c>
      <c r="H985" s="104">
        <f t="shared" si="173"/>
        <v>0</v>
      </c>
      <c r="I985" s="168">
        <f>VLOOKUP($A985,'2023-24 Salary &amp; Benefits'!$A:$I,3,FALSE)</f>
        <v>1.18</v>
      </c>
      <c r="J985" s="168">
        <f>VLOOKUP($A985,'2023-24 Salary &amp; Benefits'!$A:$I,4,FALSE)</f>
        <v>1.18</v>
      </c>
      <c r="K985" s="155">
        <f t="shared" si="176"/>
        <v>0</v>
      </c>
      <c r="L985" s="154">
        <f t="shared" si="177"/>
        <v>0</v>
      </c>
      <c r="M985" s="156">
        <f>'2023-24 Salary &amp; Benefits'!$E$6</f>
        <v>72728</v>
      </c>
      <c r="N985" s="156">
        <f>'2023-24 Salary &amp; Benefits'!$F$6</f>
        <v>75419</v>
      </c>
      <c r="O985" s="9">
        <f t="shared" si="178"/>
        <v>0</v>
      </c>
      <c r="P985" s="9">
        <f t="shared" si="179"/>
        <v>0</v>
      </c>
      <c r="Q985" s="9">
        <f>'2023-24 Salary &amp; Benefits'!G$6</f>
        <v>13464</v>
      </c>
      <c r="R985" s="157">
        <f>'2023-24 Salary &amp; Benefits'!H$6</f>
        <v>0.1797</v>
      </c>
      <c r="S985" s="157">
        <f>'2023-24 Salary &amp; Benefits'!I$6</f>
        <v>0.17330000000000001</v>
      </c>
      <c r="T985" s="9">
        <f t="shared" si="180"/>
        <v>0</v>
      </c>
      <c r="U985" s="9">
        <f t="shared" si="181"/>
        <v>0</v>
      </c>
      <c r="V985" s="9">
        <f t="shared" si="182"/>
        <v>0</v>
      </c>
      <c r="W985" s="9">
        <f t="shared" si="175"/>
        <v>0</v>
      </c>
      <c r="X985" s="22">
        <f t="shared" si="174"/>
        <v>0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</row>
    <row r="986" spans="1:159" s="21" customFormat="1">
      <c r="A986" s="83" t="s">
        <v>2359</v>
      </c>
      <c r="B986" s="95" t="s">
        <v>886</v>
      </c>
      <c r="C986" s="96">
        <v>2992</v>
      </c>
      <c r="D986" s="95" t="s">
        <v>899</v>
      </c>
      <c r="E986" s="116" t="str">
        <f>VLOOKUP($C986,'2022-23 School Level AAFTE'!$C:$X,8,FALSE)</f>
        <v>No</v>
      </c>
      <c r="F986" s="103">
        <f>VLOOKUP($C986,'2022-23 School Level AAFTE'!$C:$I,7,FALSE)</f>
        <v>474.36</v>
      </c>
      <c r="G986" s="106">
        <f>IFERROR(IF(E986= "yes",VLOOKUP(C986,Summary!$B:$I,5,0),0),0)</f>
        <v>0</v>
      </c>
      <c r="H986" s="104">
        <f t="shared" si="173"/>
        <v>0</v>
      </c>
      <c r="I986" s="168">
        <f>VLOOKUP($A986,'2023-24 Salary &amp; Benefits'!$A:$I,3,FALSE)</f>
        <v>1.18</v>
      </c>
      <c r="J986" s="168">
        <f>VLOOKUP($A986,'2023-24 Salary &amp; Benefits'!$A:$I,4,FALSE)</f>
        <v>1.18</v>
      </c>
      <c r="K986" s="155">
        <f t="shared" si="176"/>
        <v>0</v>
      </c>
      <c r="L986" s="154">
        <f t="shared" si="177"/>
        <v>0</v>
      </c>
      <c r="M986" s="156">
        <f>'2023-24 Salary &amp; Benefits'!$E$6</f>
        <v>72728</v>
      </c>
      <c r="N986" s="156">
        <f>'2023-24 Salary &amp; Benefits'!$F$6</f>
        <v>75419</v>
      </c>
      <c r="O986" s="9">
        <f t="shared" si="178"/>
        <v>0</v>
      </c>
      <c r="P986" s="9">
        <f t="shared" si="179"/>
        <v>0</v>
      </c>
      <c r="Q986" s="9">
        <f>'2023-24 Salary &amp; Benefits'!G$6</f>
        <v>13464</v>
      </c>
      <c r="R986" s="157">
        <f>'2023-24 Salary &amp; Benefits'!H$6</f>
        <v>0.1797</v>
      </c>
      <c r="S986" s="157">
        <f>'2023-24 Salary &amp; Benefits'!I$6</f>
        <v>0.17330000000000001</v>
      </c>
      <c r="T986" s="9">
        <f t="shared" si="180"/>
        <v>0</v>
      </c>
      <c r="U986" s="9">
        <f t="shared" si="181"/>
        <v>0</v>
      </c>
      <c r="V986" s="9">
        <f t="shared" si="182"/>
        <v>0</v>
      </c>
      <c r="W986" s="9">
        <f t="shared" si="175"/>
        <v>0</v>
      </c>
      <c r="X986" s="22">
        <f t="shared" si="174"/>
        <v>0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</row>
    <row r="987" spans="1:159" s="21" customFormat="1">
      <c r="A987" s="83" t="s">
        <v>2359</v>
      </c>
      <c r="B987" s="95" t="s">
        <v>886</v>
      </c>
      <c r="C987" s="96">
        <v>3706</v>
      </c>
      <c r="D987" s="95" t="s">
        <v>912</v>
      </c>
      <c r="E987" s="116" t="str">
        <f>VLOOKUP($C987,'2022-23 School Level AAFTE'!$C:$X,8,FALSE)</f>
        <v>No</v>
      </c>
      <c r="F987" s="103">
        <f>VLOOKUP($C987,'2022-23 School Level AAFTE'!$C:$I,7,FALSE)</f>
        <v>888.77</v>
      </c>
      <c r="G987" s="106">
        <f>IFERROR(IF(E987= "yes",VLOOKUP(C987,Summary!$B:$I,5,0),0),0)</f>
        <v>0</v>
      </c>
      <c r="H987" s="105">
        <f t="shared" si="173"/>
        <v>0</v>
      </c>
      <c r="I987" s="168">
        <f>VLOOKUP($A987,'2023-24 Salary &amp; Benefits'!$A:$I,3,FALSE)</f>
        <v>1.18</v>
      </c>
      <c r="J987" s="168">
        <f>VLOOKUP($A987,'2023-24 Salary &amp; Benefits'!$A:$I,4,FALSE)</f>
        <v>1.18</v>
      </c>
      <c r="K987" s="155">
        <f t="shared" si="176"/>
        <v>0</v>
      </c>
      <c r="L987" s="154">
        <f t="shared" si="177"/>
        <v>0</v>
      </c>
      <c r="M987" s="156">
        <f>'2023-24 Salary &amp; Benefits'!$E$6</f>
        <v>72728</v>
      </c>
      <c r="N987" s="156">
        <f>'2023-24 Salary &amp; Benefits'!$F$6</f>
        <v>75419</v>
      </c>
      <c r="O987" s="9">
        <f t="shared" si="178"/>
        <v>0</v>
      </c>
      <c r="P987" s="9">
        <f t="shared" si="179"/>
        <v>0</v>
      </c>
      <c r="Q987" s="9">
        <f>'2023-24 Salary &amp; Benefits'!G$6</f>
        <v>13464</v>
      </c>
      <c r="R987" s="157">
        <f>'2023-24 Salary &amp; Benefits'!H$6</f>
        <v>0.1797</v>
      </c>
      <c r="S987" s="157">
        <f>'2023-24 Salary &amp; Benefits'!I$6</f>
        <v>0.17330000000000001</v>
      </c>
      <c r="T987" s="9">
        <f t="shared" si="180"/>
        <v>0</v>
      </c>
      <c r="U987" s="9">
        <f t="shared" si="181"/>
        <v>0</v>
      </c>
      <c r="V987" s="9">
        <f t="shared" si="182"/>
        <v>0</v>
      </c>
      <c r="W987" s="9">
        <f t="shared" si="175"/>
        <v>0</v>
      </c>
      <c r="X987" s="22">
        <f t="shared" si="174"/>
        <v>0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</row>
    <row r="988" spans="1:159" s="21" customFormat="1">
      <c r="A988" s="83" t="s">
        <v>2359</v>
      </c>
      <c r="B988" s="95" t="s">
        <v>886</v>
      </c>
      <c r="C988" s="96">
        <v>3703</v>
      </c>
      <c r="D988" s="95" t="s">
        <v>910</v>
      </c>
      <c r="E988" s="116" t="str">
        <f>VLOOKUP($C988,'2022-23 School Level AAFTE'!$C:$X,8,FALSE)</f>
        <v>No</v>
      </c>
      <c r="F988" s="103">
        <f>VLOOKUP($C988,'2022-23 School Level AAFTE'!$C:$I,7,FALSE)</f>
        <v>622.52</v>
      </c>
      <c r="G988" s="106">
        <f>IFERROR(IF(E988= "yes",VLOOKUP(C988,Summary!$B:$I,5,0),0),0)</f>
        <v>0</v>
      </c>
      <c r="H988" s="105">
        <f t="shared" si="173"/>
        <v>0</v>
      </c>
      <c r="I988" s="168">
        <f>VLOOKUP($A988,'2023-24 Salary &amp; Benefits'!$A:$I,3,FALSE)</f>
        <v>1.18</v>
      </c>
      <c r="J988" s="168">
        <f>VLOOKUP($A988,'2023-24 Salary &amp; Benefits'!$A:$I,4,FALSE)</f>
        <v>1.18</v>
      </c>
      <c r="K988" s="155">
        <f t="shared" si="176"/>
        <v>0</v>
      </c>
      <c r="L988" s="154">
        <f t="shared" si="177"/>
        <v>0</v>
      </c>
      <c r="M988" s="156">
        <f>'2023-24 Salary &amp; Benefits'!$E$6</f>
        <v>72728</v>
      </c>
      <c r="N988" s="156">
        <f>'2023-24 Salary &amp; Benefits'!$F$6</f>
        <v>75419</v>
      </c>
      <c r="O988" s="9">
        <f t="shared" si="178"/>
        <v>0</v>
      </c>
      <c r="P988" s="9">
        <f t="shared" si="179"/>
        <v>0</v>
      </c>
      <c r="Q988" s="9">
        <f>'2023-24 Salary &amp; Benefits'!G$6</f>
        <v>13464</v>
      </c>
      <c r="R988" s="157">
        <f>'2023-24 Salary &amp; Benefits'!H$6</f>
        <v>0.1797</v>
      </c>
      <c r="S988" s="157">
        <f>'2023-24 Salary &amp; Benefits'!I$6</f>
        <v>0.17330000000000001</v>
      </c>
      <c r="T988" s="9">
        <f t="shared" si="180"/>
        <v>0</v>
      </c>
      <c r="U988" s="9">
        <f t="shared" si="181"/>
        <v>0</v>
      </c>
      <c r="V988" s="9">
        <f t="shared" si="182"/>
        <v>0</v>
      </c>
      <c r="W988" s="9">
        <f t="shared" si="175"/>
        <v>0</v>
      </c>
      <c r="X988" s="22">
        <f t="shared" si="174"/>
        <v>0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</row>
    <row r="989" spans="1:159" s="21" customFormat="1">
      <c r="A989" s="83" t="s">
        <v>2359</v>
      </c>
      <c r="B989" s="95" t="s">
        <v>886</v>
      </c>
      <c r="C989" s="96">
        <v>3747</v>
      </c>
      <c r="D989" s="95" t="s">
        <v>913</v>
      </c>
      <c r="E989" s="116" t="str">
        <f>VLOOKUP($C989,'2022-23 School Level AAFTE'!$C:$X,8,FALSE)</f>
        <v>No</v>
      </c>
      <c r="F989" s="103">
        <f>VLOOKUP($C989,'2022-23 School Level AAFTE'!$C:$I,7,FALSE)</f>
        <v>398.73</v>
      </c>
      <c r="G989" s="106">
        <f>IFERROR(IF(E989= "yes",VLOOKUP(C989,Summary!$B:$I,5,0),0),0)</f>
        <v>0</v>
      </c>
      <c r="H989" s="105">
        <f t="shared" si="173"/>
        <v>0</v>
      </c>
      <c r="I989" s="168">
        <f>VLOOKUP($A989,'2023-24 Salary &amp; Benefits'!$A:$I,3,FALSE)</f>
        <v>1.18</v>
      </c>
      <c r="J989" s="168">
        <f>VLOOKUP($A989,'2023-24 Salary &amp; Benefits'!$A:$I,4,FALSE)</f>
        <v>1.18</v>
      </c>
      <c r="K989" s="155">
        <f t="shared" si="176"/>
        <v>0</v>
      </c>
      <c r="L989" s="154">
        <f t="shared" si="177"/>
        <v>0</v>
      </c>
      <c r="M989" s="156">
        <f>'2023-24 Salary &amp; Benefits'!$E$6</f>
        <v>72728</v>
      </c>
      <c r="N989" s="156">
        <f>'2023-24 Salary &amp; Benefits'!$F$6</f>
        <v>75419</v>
      </c>
      <c r="O989" s="9">
        <f t="shared" si="178"/>
        <v>0</v>
      </c>
      <c r="P989" s="9">
        <f t="shared" si="179"/>
        <v>0</v>
      </c>
      <c r="Q989" s="9">
        <f>'2023-24 Salary &amp; Benefits'!G$6</f>
        <v>13464</v>
      </c>
      <c r="R989" s="157">
        <f>'2023-24 Salary &amp; Benefits'!H$6</f>
        <v>0.1797</v>
      </c>
      <c r="S989" s="157">
        <f>'2023-24 Salary &amp; Benefits'!I$6</f>
        <v>0.17330000000000001</v>
      </c>
      <c r="T989" s="9">
        <f t="shared" si="180"/>
        <v>0</v>
      </c>
      <c r="U989" s="9">
        <f t="shared" si="181"/>
        <v>0</v>
      </c>
      <c r="V989" s="9">
        <f t="shared" si="182"/>
        <v>0</v>
      </c>
      <c r="W989" s="9">
        <f t="shared" si="175"/>
        <v>0</v>
      </c>
      <c r="X989" s="22">
        <f t="shared" si="174"/>
        <v>0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</row>
    <row r="990" spans="1:159" s="21" customFormat="1">
      <c r="A990" s="83" t="s">
        <v>2359</v>
      </c>
      <c r="B990" s="95" t="s">
        <v>886</v>
      </c>
      <c r="C990" s="96">
        <v>4302</v>
      </c>
      <c r="D990" s="95" t="s">
        <v>926</v>
      </c>
      <c r="E990" s="116" t="str">
        <f>VLOOKUP($C990,'2022-23 School Level AAFTE'!$C:$X,8,FALSE)</f>
        <v>No</v>
      </c>
      <c r="F990" s="103">
        <f>VLOOKUP($C990,'2022-23 School Level AAFTE'!$C:$I,7,FALSE)</f>
        <v>619.79999999999995</v>
      </c>
      <c r="G990" s="106">
        <f>IFERROR(IF(E990= "yes",VLOOKUP(C990,Summary!$B:$I,5,0),0),0)</f>
        <v>0</v>
      </c>
      <c r="H990" s="105">
        <f t="shared" si="173"/>
        <v>0</v>
      </c>
      <c r="I990" s="168">
        <f>VLOOKUP($A990,'2023-24 Salary &amp; Benefits'!$A:$I,3,FALSE)</f>
        <v>1.18</v>
      </c>
      <c r="J990" s="168">
        <f>VLOOKUP($A990,'2023-24 Salary &amp; Benefits'!$A:$I,4,FALSE)</f>
        <v>1.18</v>
      </c>
      <c r="K990" s="155">
        <f t="shared" si="176"/>
        <v>0</v>
      </c>
      <c r="L990" s="154">
        <f t="shared" si="177"/>
        <v>0</v>
      </c>
      <c r="M990" s="156">
        <f>'2023-24 Salary &amp; Benefits'!$E$6</f>
        <v>72728</v>
      </c>
      <c r="N990" s="156">
        <f>'2023-24 Salary &amp; Benefits'!$F$6</f>
        <v>75419</v>
      </c>
      <c r="O990" s="9">
        <f t="shared" si="178"/>
        <v>0</v>
      </c>
      <c r="P990" s="9">
        <f t="shared" si="179"/>
        <v>0</v>
      </c>
      <c r="Q990" s="9">
        <f>'2023-24 Salary &amp; Benefits'!G$6</f>
        <v>13464</v>
      </c>
      <c r="R990" s="157">
        <f>'2023-24 Salary &amp; Benefits'!H$6</f>
        <v>0.1797</v>
      </c>
      <c r="S990" s="157">
        <f>'2023-24 Salary &amp; Benefits'!I$6</f>
        <v>0.17330000000000001</v>
      </c>
      <c r="T990" s="9">
        <f t="shared" si="180"/>
        <v>0</v>
      </c>
      <c r="U990" s="9">
        <f t="shared" si="181"/>
        <v>0</v>
      </c>
      <c r="V990" s="9">
        <f t="shared" si="182"/>
        <v>0</v>
      </c>
      <c r="W990" s="9">
        <f t="shared" si="175"/>
        <v>0</v>
      </c>
      <c r="X990" s="22">
        <f t="shared" si="174"/>
        <v>0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</row>
    <row r="991" spans="1:159" s="21" customFormat="1">
      <c r="A991" s="83" t="s">
        <v>2359</v>
      </c>
      <c r="B991" s="95" t="s">
        <v>886</v>
      </c>
      <c r="C991" s="96">
        <v>1975</v>
      </c>
      <c r="D991" s="95" t="s">
        <v>894</v>
      </c>
      <c r="E991" s="116" t="str">
        <f>VLOOKUP($C991,'2022-23 School Level AAFTE'!$C:$X,8,FALSE)</f>
        <v>No</v>
      </c>
      <c r="F991" s="103">
        <f>VLOOKUP($C991,'2022-23 School Level AAFTE'!$C:$I,7,FALSE)</f>
        <v>89.86</v>
      </c>
      <c r="G991" s="106">
        <f>IFERROR(IF(E991= "yes",VLOOKUP(C991,Summary!$B:$I,5,0),0),0)</f>
        <v>0</v>
      </c>
      <c r="H991" s="105">
        <f t="shared" si="173"/>
        <v>0</v>
      </c>
      <c r="I991" s="168">
        <f>VLOOKUP($A991,'2023-24 Salary &amp; Benefits'!$A:$I,3,FALSE)</f>
        <v>1.18</v>
      </c>
      <c r="J991" s="168">
        <f>VLOOKUP($A991,'2023-24 Salary &amp; Benefits'!$A:$I,4,FALSE)</f>
        <v>1.18</v>
      </c>
      <c r="K991" s="155">
        <f t="shared" si="176"/>
        <v>0</v>
      </c>
      <c r="L991" s="154">
        <f t="shared" si="177"/>
        <v>0</v>
      </c>
      <c r="M991" s="156">
        <f>'2023-24 Salary &amp; Benefits'!$E$6</f>
        <v>72728</v>
      </c>
      <c r="N991" s="156">
        <f>'2023-24 Salary &amp; Benefits'!$F$6</f>
        <v>75419</v>
      </c>
      <c r="O991" s="9">
        <f t="shared" si="178"/>
        <v>0</v>
      </c>
      <c r="P991" s="9">
        <f t="shared" si="179"/>
        <v>0</v>
      </c>
      <c r="Q991" s="9">
        <f>'2023-24 Salary &amp; Benefits'!G$6</f>
        <v>13464</v>
      </c>
      <c r="R991" s="157">
        <f>'2023-24 Salary &amp; Benefits'!H$6</f>
        <v>0.1797</v>
      </c>
      <c r="S991" s="157">
        <f>'2023-24 Salary &amp; Benefits'!I$6</f>
        <v>0.17330000000000001</v>
      </c>
      <c r="T991" s="9">
        <f t="shared" si="180"/>
        <v>0</v>
      </c>
      <c r="U991" s="9">
        <f t="shared" si="181"/>
        <v>0</v>
      </c>
      <c r="V991" s="9">
        <f t="shared" si="182"/>
        <v>0</v>
      </c>
      <c r="W991" s="9">
        <f t="shared" si="175"/>
        <v>0</v>
      </c>
      <c r="X991" s="22">
        <f t="shared" si="174"/>
        <v>0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</row>
    <row r="992" spans="1:159" s="21" customFormat="1">
      <c r="A992" s="83" t="s">
        <v>2359</v>
      </c>
      <c r="B992" s="95" t="s">
        <v>886</v>
      </c>
      <c r="C992" s="96">
        <v>5265</v>
      </c>
      <c r="D992" s="95" t="s">
        <v>936</v>
      </c>
      <c r="E992" s="116" t="str">
        <f>VLOOKUP($C992,'2022-23 School Level AAFTE'!$C:$X,8,FALSE)</f>
        <v>No</v>
      </c>
      <c r="F992" s="103">
        <f>VLOOKUP($C992,'2022-23 School Level AAFTE'!$C:$I,7,FALSE)</f>
        <v>607.20000000000005</v>
      </c>
      <c r="G992" s="106">
        <f>IFERROR(IF(E992= "yes",VLOOKUP(C992,Summary!$B:$I,5,0),0),0)</f>
        <v>0</v>
      </c>
      <c r="H992" s="104">
        <f t="shared" si="173"/>
        <v>0</v>
      </c>
      <c r="I992" s="168">
        <f>VLOOKUP($A992,'2023-24 Salary &amp; Benefits'!$A:$I,3,FALSE)</f>
        <v>1.18</v>
      </c>
      <c r="J992" s="168">
        <f>VLOOKUP($A992,'2023-24 Salary &amp; Benefits'!$A:$I,4,FALSE)</f>
        <v>1.18</v>
      </c>
      <c r="K992" s="155">
        <f t="shared" si="176"/>
        <v>0</v>
      </c>
      <c r="L992" s="154">
        <f t="shared" si="177"/>
        <v>0</v>
      </c>
      <c r="M992" s="156">
        <f>'2023-24 Salary &amp; Benefits'!$E$6</f>
        <v>72728</v>
      </c>
      <c r="N992" s="156">
        <f>'2023-24 Salary &amp; Benefits'!$F$6</f>
        <v>75419</v>
      </c>
      <c r="O992" s="9">
        <f t="shared" si="178"/>
        <v>0</v>
      </c>
      <c r="P992" s="9">
        <f t="shared" si="179"/>
        <v>0</v>
      </c>
      <c r="Q992" s="9">
        <f>'2023-24 Salary &amp; Benefits'!G$6</f>
        <v>13464</v>
      </c>
      <c r="R992" s="157">
        <f>'2023-24 Salary &amp; Benefits'!H$6</f>
        <v>0.1797</v>
      </c>
      <c r="S992" s="157">
        <f>'2023-24 Salary &amp; Benefits'!I$6</f>
        <v>0.17330000000000001</v>
      </c>
      <c r="T992" s="9">
        <f t="shared" si="180"/>
        <v>0</v>
      </c>
      <c r="U992" s="9">
        <f t="shared" si="181"/>
        <v>0</v>
      </c>
      <c r="V992" s="9">
        <f t="shared" si="182"/>
        <v>0</v>
      </c>
      <c r="W992" s="9">
        <f t="shared" si="175"/>
        <v>0</v>
      </c>
      <c r="X992" s="22">
        <f t="shared" si="174"/>
        <v>0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</row>
    <row r="993" spans="1:159" s="21" customFormat="1">
      <c r="A993" s="83" t="s">
        <v>2359</v>
      </c>
      <c r="B993" s="95" t="s">
        <v>886</v>
      </c>
      <c r="C993" s="96">
        <v>3490</v>
      </c>
      <c r="D993" s="95" t="s">
        <v>903</v>
      </c>
      <c r="E993" s="116" t="str">
        <f>VLOOKUP($C993,'2022-23 School Level AAFTE'!$C:$X,8,FALSE)</f>
        <v>No</v>
      </c>
      <c r="F993" s="103">
        <f>VLOOKUP($C993,'2022-23 School Level AAFTE'!$C:$I,7,FALSE)</f>
        <v>407.79</v>
      </c>
      <c r="G993" s="106">
        <f>IFERROR(IF(E993= "yes",VLOOKUP(C993,Summary!$B:$I,5,0),0),0)</f>
        <v>0</v>
      </c>
      <c r="H993" s="105">
        <f t="shared" si="173"/>
        <v>0</v>
      </c>
      <c r="I993" s="168">
        <f>VLOOKUP($A993,'2023-24 Salary &amp; Benefits'!$A:$I,3,FALSE)</f>
        <v>1.18</v>
      </c>
      <c r="J993" s="168">
        <f>VLOOKUP($A993,'2023-24 Salary &amp; Benefits'!$A:$I,4,FALSE)</f>
        <v>1.18</v>
      </c>
      <c r="K993" s="155">
        <f t="shared" si="176"/>
        <v>0</v>
      </c>
      <c r="L993" s="154">
        <f t="shared" si="177"/>
        <v>0</v>
      </c>
      <c r="M993" s="156">
        <f>'2023-24 Salary &amp; Benefits'!$E$6</f>
        <v>72728</v>
      </c>
      <c r="N993" s="156">
        <f>'2023-24 Salary &amp; Benefits'!$F$6</f>
        <v>75419</v>
      </c>
      <c r="O993" s="9">
        <f t="shared" si="178"/>
        <v>0</v>
      </c>
      <c r="P993" s="9">
        <f t="shared" si="179"/>
        <v>0</v>
      </c>
      <c r="Q993" s="9">
        <f>'2023-24 Salary &amp; Benefits'!G$6</f>
        <v>13464</v>
      </c>
      <c r="R993" s="157">
        <f>'2023-24 Salary &amp; Benefits'!H$6</f>
        <v>0.1797</v>
      </c>
      <c r="S993" s="157">
        <f>'2023-24 Salary &amp; Benefits'!I$6</f>
        <v>0.17330000000000001</v>
      </c>
      <c r="T993" s="9">
        <f t="shared" si="180"/>
        <v>0</v>
      </c>
      <c r="U993" s="9">
        <f t="shared" si="181"/>
        <v>0</v>
      </c>
      <c r="V993" s="9">
        <f t="shared" si="182"/>
        <v>0</v>
      </c>
      <c r="W993" s="9">
        <f t="shared" si="175"/>
        <v>0</v>
      </c>
      <c r="X993" s="22">
        <f t="shared" si="174"/>
        <v>0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</row>
    <row r="994" spans="1:159" s="21" customFormat="1">
      <c r="A994" s="83" t="s">
        <v>2359</v>
      </c>
      <c r="B994" s="95" t="s">
        <v>886</v>
      </c>
      <c r="C994" s="96">
        <v>5597</v>
      </c>
      <c r="D994" s="95" t="s">
        <v>3132</v>
      </c>
      <c r="E994" s="116" t="str">
        <f>VLOOKUP($C994,'2022-23 School Level AAFTE'!$C:$X,8,FALSE)</f>
        <v>No</v>
      </c>
      <c r="F994" s="103">
        <f>VLOOKUP($C994,'2022-23 School Level AAFTE'!$C:$I,7,FALSE)</f>
        <v>755.2</v>
      </c>
      <c r="G994" s="106">
        <f>IFERROR(IF(E994= "yes",VLOOKUP(C994,Summary!$B:$I,5,0),0),0)</f>
        <v>0</v>
      </c>
      <c r="H994" s="105">
        <f t="shared" si="173"/>
        <v>0</v>
      </c>
      <c r="I994" s="168">
        <f>VLOOKUP($A994,'2023-24 Salary &amp; Benefits'!$A:$I,3,FALSE)</f>
        <v>1.18</v>
      </c>
      <c r="J994" s="168">
        <f>VLOOKUP($A994,'2023-24 Salary &amp; Benefits'!$A:$I,4,FALSE)</f>
        <v>1.18</v>
      </c>
      <c r="K994" s="155">
        <f t="shared" si="176"/>
        <v>0</v>
      </c>
      <c r="L994" s="154">
        <f t="shared" si="177"/>
        <v>0</v>
      </c>
      <c r="M994" s="156">
        <f>'2023-24 Salary &amp; Benefits'!$E$6</f>
        <v>72728</v>
      </c>
      <c r="N994" s="156">
        <f>'2023-24 Salary &amp; Benefits'!$F$6</f>
        <v>75419</v>
      </c>
      <c r="O994" s="9">
        <f t="shared" si="178"/>
        <v>0</v>
      </c>
      <c r="P994" s="9">
        <f t="shared" si="179"/>
        <v>0</v>
      </c>
      <c r="Q994" s="9">
        <f>'2023-24 Salary &amp; Benefits'!G$6</f>
        <v>13464</v>
      </c>
      <c r="R994" s="157">
        <f>'2023-24 Salary &amp; Benefits'!H$6</f>
        <v>0.1797</v>
      </c>
      <c r="S994" s="157">
        <f>'2023-24 Salary &amp; Benefits'!I$6</f>
        <v>0.17330000000000001</v>
      </c>
      <c r="T994" s="9">
        <f t="shared" si="180"/>
        <v>0</v>
      </c>
      <c r="U994" s="9">
        <f t="shared" si="181"/>
        <v>0</v>
      </c>
      <c r="V994" s="9">
        <f t="shared" si="182"/>
        <v>0</v>
      </c>
      <c r="W994" s="9">
        <f t="shared" si="175"/>
        <v>0</v>
      </c>
      <c r="X994" s="22">
        <f t="shared" si="174"/>
        <v>0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</row>
    <row r="995" spans="1:159" s="21" customFormat="1">
      <c r="A995" s="83" t="s">
        <v>2359</v>
      </c>
      <c r="B995" s="95" t="s">
        <v>886</v>
      </c>
      <c r="C995" s="96">
        <v>3441</v>
      </c>
      <c r="D995" s="95" t="s">
        <v>902</v>
      </c>
      <c r="E995" s="116" t="str">
        <f>VLOOKUP($C995,'2022-23 School Level AAFTE'!$C:$X,8,FALSE)</f>
        <v>No</v>
      </c>
      <c r="F995" s="103">
        <f>VLOOKUP($C995,'2022-23 School Level AAFTE'!$C:$I,7,FALSE)</f>
        <v>668.41</v>
      </c>
      <c r="G995" s="106">
        <f>IFERROR(IF(E995= "yes",VLOOKUP(C995,Summary!$B:$I,5,0),0),0)</f>
        <v>0</v>
      </c>
      <c r="H995" s="105">
        <f t="shared" si="173"/>
        <v>0</v>
      </c>
      <c r="I995" s="168">
        <f>VLOOKUP($A995,'2023-24 Salary &amp; Benefits'!$A:$I,3,FALSE)</f>
        <v>1.18</v>
      </c>
      <c r="J995" s="168">
        <f>VLOOKUP($A995,'2023-24 Salary &amp; Benefits'!$A:$I,4,FALSE)</f>
        <v>1.18</v>
      </c>
      <c r="K995" s="155">
        <f t="shared" si="176"/>
        <v>0</v>
      </c>
      <c r="L995" s="154">
        <f t="shared" si="177"/>
        <v>0</v>
      </c>
      <c r="M995" s="156">
        <f>'2023-24 Salary &amp; Benefits'!$E$6</f>
        <v>72728</v>
      </c>
      <c r="N995" s="156">
        <f>'2023-24 Salary &amp; Benefits'!$F$6</f>
        <v>75419</v>
      </c>
      <c r="O995" s="9">
        <f t="shared" si="178"/>
        <v>0</v>
      </c>
      <c r="P995" s="9">
        <f t="shared" si="179"/>
        <v>0</v>
      </c>
      <c r="Q995" s="9">
        <f>'2023-24 Salary &amp; Benefits'!G$6</f>
        <v>13464</v>
      </c>
      <c r="R995" s="157">
        <f>'2023-24 Salary &amp; Benefits'!H$6</f>
        <v>0.1797</v>
      </c>
      <c r="S995" s="157">
        <f>'2023-24 Salary &amp; Benefits'!I$6</f>
        <v>0.17330000000000001</v>
      </c>
      <c r="T995" s="9">
        <f t="shared" si="180"/>
        <v>0</v>
      </c>
      <c r="U995" s="9">
        <f t="shared" si="181"/>
        <v>0</v>
      </c>
      <c r="V995" s="9">
        <f t="shared" si="182"/>
        <v>0</v>
      </c>
      <c r="W995" s="9">
        <f t="shared" si="175"/>
        <v>0</v>
      </c>
      <c r="X995" s="22">
        <f t="shared" si="174"/>
        <v>0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</row>
    <row r="996" spans="1:159" s="21" customFormat="1">
      <c r="A996" s="83" t="s">
        <v>2359</v>
      </c>
      <c r="B996" s="95" t="s">
        <v>886</v>
      </c>
      <c r="C996" s="96">
        <v>5958</v>
      </c>
      <c r="D996" s="95" t="s">
        <v>2719</v>
      </c>
      <c r="E996" s="116" t="str">
        <f>VLOOKUP($C996,'2022-23 School Level AAFTE'!$C:$X,8,FALSE)</f>
        <v>No</v>
      </c>
      <c r="F996" s="103">
        <f>VLOOKUP($C996,'2022-23 School Level AAFTE'!$C:$I,7,FALSE)</f>
        <v>347.81</v>
      </c>
      <c r="G996" s="106">
        <f>IFERROR(IF(E996= "yes",VLOOKUP(C996,Summary!$B:$I,5,0),0),0)</f>
        <v>0</v>
      </c>
      <c r="H996" s="104">
        <f t="shared" si="173"/>
        <v>0</v>
      </c>
      <c r="I996" s="168">
        <f>VLOOKUP($A996,'2023-24 Salary &amp; Benefits'!$A:$I,3,FALSE)</f>
        <v>1.18</v>
      </c>
      <c r="J996" s="168">
        <f>VLOOKUP($A996,'2023-24 Salary &amp; Benefits'!$A:$I,4,FALSE)</f>
        <v>1.18</v>
      </c>
      <c r="K996" s="155">
        <f t="shared" si="176"/>
        <v>0</v>
      </c>
      <c r="L996" s="154">
        <f t="shared" si="177"/>
        <v>0</v>
      </c>
      <c r="M996" s="156">
        <f>'2023-24 Salary &amp; Benefits'!$E$6</f>
        <v>72728</v>
      </c>
      <c r="N996" s="156">
        <f>'2023-24 Salary &amp; Benefits'!$F$6</f>
        <v>75419</v>
      </c>
      <c r="O996" s="9">
        <f t="shared" si="178"/>
        <v>0</v>
      </c>
      <c r="P996" s="9">
        <f t="shared" si="179"/>
        <v>0</v>
      </c>
      <c r="Q996" s="9">
        <f>'2023-24 Salary &amp; Benefits'!G$6</f>
        <v>13464</v>
      </c>
      <c r="R996" s="157">
        <f>'2023-24 Salary &amp; Benefits'!H$6</f>
        <v>0.1797</v>
      </c>
      <c r="S996" s="157">
        <f>'2023-24 Salary &amp; Benefits'!I$6</f>
        <v>0.17330000000000001</v>
      </c>
      <c r="T996" s="9">
        <f t="shared" si="180"/>
        <v>0</v>
      </c>
      <c r="U996" s="9">
        <f t="shared" si="181"/>
        <v>0</v>
      </c>
      <c r="V996" s="9">
        <f t="shared" si="182"/>
        <v>0</v>
      </c>
      <c r="W996" s="9">
        <f t="shared" si="175"/>
        <v>0</v>
      </c>
      <c r="X996" s="22">
        <f t="shared" si="174"/>
        <v>0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</row>
    <row r="997" spans="1:159" s="21" customFormat="1">
      <c r="A997" s="83" t="s">
        <v>2359</v>
      </c>
      <c r="B997" s="95" t="s">
        <v>886</v>
      </c>
      <c r="C997" s="96">
        <v>4336</v>
      </c>
      <c r="D997" s="95" t="s">
        <v>927</v>
      </c>
      <c r="E997" s="116" t="str">
        <f>VLOOKUP($C997,'2022-23 School Level AAFTE'!$C:$X,8,FALSE)</f>
        <v>No</v>
      </c>
      <c r="F997" s="103">
        <f>VLOOKUP($C997,'2022-23 School Level AAFTE'!$C:$I,7,FALSE)</f>
        <v>307.72000000000003</v>
      </c>
      <c r="G997" s="106">
        <f>IFERROR(IF(E997= "yes",VLOOKUP(C997,Summary!$B:$I,5,0),0),0)</f>
        <v>0</v>
      </c>
      <c r="H997" s="105">
        <f t="shared" ref="H997:H1055" si="183">IF(E997= "yes", F997,0)</f>
        <v>0</v>
      </c>
      <c r="I997" s="168">
        <f>VLOOKUP($A997,'2023-24 Salary &amp; Benefits'!$A:$I,3,FALSE)</f>
        <v>1.18</v>
      </c>
      <c r="J997" s="168">
        <f>VLOOKUP($A997,'2023-24 Salary &amp; Benefits'!$A:$I,4,FALSE)</f>
        <v>1.18</v>
      </c>
      <c r="K997" s="155">
        <f t="shared" si="176"/>
        <v>0</v>
      </c>
      <c r="L997" s="154">
        <f t="shared" si="177"/>
        <v>0</v>
      </c>
      <c r="M997" s="156">
        <f>'2023-24 Salary &amp; Benefits'!$E$6</f>
        <v>72728</v>
      </c>
      <c r="N997" s="156">
        <f>'2023-24 Salary &amp; Benefits'!$F$6</f>
        <v>75419</v>
      </c>
      <c r="O997" s="9">
        <f t="shared" si="178"/>
        <v>0</v>
      </c>
      <c r="P997" s="9">
        <f t="shared" si="179"/>
        <v>0</v>
      </c>
      <c r="Q997" s="9">
        <f>'2023-24 Salary &amp; Benefits'!G$6</f>
        <v>13464</v>
      </c>
      <c r="R997" s="157">
        <f>'2023-24 Salary &amp; Benefits'!H$6</f>
        <v>0.1797</v>
      </c>
      <c r="S997" s="157">
        <f>'2023-24 Salary &amp; Benefits'!I$6</f>
        <v>0.17330000000000001</v>
      </c>
      <c r="T997" s="9">
        <f t="shared" si="180"/>
        <v>0</v>
      </c>
      <c r="U997" s="9">
        <f t="shared" si="181"/>
        <v>0</v>
      </c>
      <c r="V997" s="9">
        <f t="shared" si="182"/>
        <v>0</v>
      </c>
      <c r="W997" s="9">
        <f t="shared" si="175"/>
        <v>0</v>
      </c>
      <c r="X997" s="22">
        <f t="shared" ref="X997:X1055" si="184">SUM(T997,O997:P997,W997)</f>
        <v>0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</row>
    <row r="998" spans="1:159" s="21" customFormat="1">
      <c r="A998" s="83" t="s">
        <v>2476</v>
      </c>
      <c r="B998" s="95" t="s">
        <v>1736</v>
      </c>
      <c r="C998" s="96">
        <v>4576</v>
      </c>
      <c r="D998" s="95" t="s">
        <v>1741</v>
      </c>
      <c r="E998" s="116" t="str">
        <f>VLOOKUP($C998,'2022-23 School Level AAFTE'!$C:$X,8,FALSE)</f>
        <v>No</v>
      </c>
      <c r="F998" s="103">
        <f>VLOOKUP($C998,'2022-23 School Level AAFTE'!$C:$I,7,FALSE)</f>
        <v>362.31</v>
      </c>
      <c r="G998" s="106">
        <f>IFERROR(IF(E998= "yes",VLOOKUP(C998,Summary!$B:$I,5,0),0),0)</f>
        <v>0</v>
      </c>
      <c r="H998" s="105">
        <f t="shared" si="183"/>
        <v>0</v>
      </c>
      <c r="I998" s="168">
        <f>VLOOKUP($A998,'2023-24 Salary &amp; Benefits'!$A:$I,3,FALSE)</f>
        <v>1.1350000000000002</v>
      </c>
      <c r="J998" s="168">
        <f>VLOOKUP($A998,'2023-24 Salary &amp; Benefits'!$A:$I,4,FALSE)</f>
        <v>1.1350000000000002</v>
      </c>
      <c r="K998" s="155">
        <f t="shared" si="176"/>
        <v>0</v>
      </c>
      <c r="L998" s="154">
        <f t="shared" si="177"/>
        <v>0</v>
      </c>
      <c r="M998" s="156">
        <f>'2023-24 Salary &amp; Benefits'!$E$6</f>
        <v>72728</v>
      </c>
      <c r="N998" s="156">
        <f>'2023-24 Salary &amp; Benefits'!$F$6</f>
        <v>75419</v>
      </c>
      <c r="O998" s="9">
        <f t="shared" si="178"/>
        <v>0</v>
      </c>
      <c r="P998" s="9">
        <f t="shared" si="179"/>
        <v>0</v>
      </c>
      <c r="Q998" s="9">
        <f>'2023-24 Salary &amp; Benefits'!G$6</f>
        <v>13464</v>
      </c>
      <c r="R998" s="157">
        <f>'2023-24 Salary &amp; Benefits'!H$6</f>
        <v>0.1797</v>
      </c>
      <c r="S998" s="157">
        <f>'2023-24 Salary &amp; Benefits'!I$6</f>
        <v>0.17330000000000001</v>
      </c>
      <c r="T998" s="9">
        <f t="shared" si="180"/>
        <v>0</v>
      </c>
      <c r="U998" s="9">
        <f t="shared" si="181"/>
        <v>0</v>
      </c>
      <c r="V998" s="9">
        <f t="shared" si="182"/>
        <v>0</v>
      </c>
      <c r="W998" s="9">
        <f t="shared" si="175"/>
        <v>0</v>
      </c>
      <c r="X998" s="22">
        <f t="shared" si="184"/>
        <v>0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</row>
    <row r="999" spans="1:159" s="21" customFormat="1">
      <c r="A999" s="83" t="s">
        <v>2476</v>
      </c>
      <c r="B999" s="95" t="s">
        <v>1736</v>
      </c>
      <c r="C999" s="96">
        <v>4477</v>
      </c>
      <c r="D999" s="95" t="s">
        <v>1740</v>
      </c>
      <c r="E999" s="116" t="str">
        <f>VLOOKUP($C999,'2022-23 School Level AAFTE'!$C:$X,8,FALSE)</f>
        <v>No</v>
      </c>
      <c r="F999" s="103">
        <f>VLOOKUP($C999,'2022-23 School Level AAFTE'!$C:$I,7,FALSE)</f>
        <v>329.86</v>
      </c>
      <c r="G999" s="106">
        <f>IFERROR(IF(E999= "yes",VLOOKUP(C999,Summary!$B:$I,5,0),0),0)</f>
        <v>0</v>
      </c>
      <c r="H999" s="104">
        <f t="shared" si="183"/>
        <v>0</v>
      </c>
      <c r="I999" s="168">
        <f>VLOOKUP($A999,'2023-24 Salary &amp; Benefits'!$A:$I,3,FALSE)</f>
        <v>1.1350000000000002</v>
      </c>
      <c r="J999" s="168">
        <f>VLOOKUP($A999,'2023-24 Salary &amp; Benefits'!$A:$I,4,FALSE)</f>
        <v>1.1350000000000002</v>
      </c>
      <c r="K999" s="155">
        <f t="shared" si="176"/>
        <v>0</v>
      </c>
      <c r="L999" s="154">
        <f t="shared" si="177"/>
        <v>0</v>
      </c>
      <c r="M999" s="156">
        <f>'2023-24 Salary &amp; Benefits'!$E$6</f>
        <v>72728</v>
      </c>
      <c r="N999" s="156">
        <f>'2023-24 Salary &amp; Benefits'!$F$6</f>
        <v>75419</v>
      </c>
      <c r="O999" s="9">
        <f t="shared" si="178"/>
        <v>0</v>
      </c>
      <c r="P999" s="9">
        <f t="shared" si="179"/>
        <v>0</v>
      </c>
      <c r="Q999" s="9">
        <f>'2023-24 Salary &amp; Benefits'!G$6</f>
        <v>13464</v>
      </c>
      <c r="R999" s="157">
        <f>'2023-24 Salary &amp; Benefits'!H$6</f>
        <v>0.1797</v>
      </c>
      <c r="S999" s="157">
        <f>'2023-24 Salary &amp; Benefits'!I$6</f>
        <v>0.17330000000000001</v>
      </c>
      <c r="T999" s="9">
        <f t="shared" si="180"/>
        <v>0</v>
      </c>
      <c r="U999" s="9">
        <f t="shared" si="181"/>
        <v>0</v>
      </c>
      <c r="V999" s="9">
        <f t="shared" si="182"/>
        <v>0</v>
      </c>
      <c r="W999" s="9">
        <f t="shared" si="175"/>
        <v>0</v>
      </c>
      <c r="X999" s="22">
        <f t="shared" si="184"/>
        <v>0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</row>
    <row r="1000" spans="1:159" s="21" customFormat="1">
      <c r="A1000" s="83" t="s">
        <v>2476</v>
      </c>
      <c r="B1000" s="95" t="s">
        <v>1736</v>
      </c>
      <c r="C1000" s="96">
        <v>3255</v>
      </c>
      <c r="D1000" s="95" t="s">
        <v>1737</v>
      </c>
      <c r="E1000" s="116" t="str">
        <f>VLOOKUP($C1000,'2022-23 School Level AAFTE'!$C:$X,8,FALSE)</f>
        <v>No</v>
      </c>
      <c r="F1000" s="103">
        <f>VLOOKUP($C1000,'2022-23 School Level AAFTE'!$C:$I,7,FALSE)</f>
        <v>452.02</v>
      </c>
      <c r="G1000" s="106">
        <f>IFERROR(IF(E1000= "yes",VLOOKUP(C1000,Summary!$B:$I,5,0),0),0)</f>
        <v>0</v>
      </c>
      <c r="H1000" s="104">
        <f t="shared" si="183"/>
        <v>0</v>
      </c>
      <c r="I1000" s="168">
        <f>VLOOKUP($A1000,'2023-24 Salary &amp; Benefits'!$A:$I,3,FALSE)</f>
        <v>1.1350000000000002</v>
      </c>
      <c r="J1000" s="168">
        <f>VLOOKUP($A1000,'2023-24 Salary &amp; Benefits'!$A:$I,4,FALSE)</f>
        <v>1.1350000000000002</v>
      </c>
      <c r="K1000" s="155">
        <f t="shared" si="176"/>
        <v>0</v>
      </c>
      <c r="L1000" s="154">
        <f t="shared" si="177"/>
        <v>0</v>
      </c>
      <c r="M1000" s="156">
        <f>'2023-24 Salary &amp; Benefits'!$E$6</f>
        <v>72728</v>
      </c>
      <c r="N1000" s="156">
        <f>'2023-24 Salary &amp; Benefits'!$F$6</f>
        <v>75419</v>
      </c>
      <c r="O1000" s="9">
        <f t="shared" si="178"/>
        <v>0</v>
      </c>
      <c r="P1000" s="9">
        <f t="shared" si="179"/>
        <v>0</v>
      </c>
      <c r="Q1000" s="9">
        <f>'2023-24 Salary &amp; Benefits'!G$6</f>
        <v>13464</v>
      </c>
      <c r="R1000" s="157">
        <f>'2023-24 Salary &amp; Benefits'!H$6</f>
        <v>0.1797</v>
      </c>
      <c r="S1000" s="157">
        <f>'2023-24 Salary &amp; Benefits'!I$6</f>
        <v>0.17330000000000001</v>
      </c>
      <c r="T1000" s="9">
        <f t="shared" si="180"/>
        <v>0</v>
      </c>
      <c r="U1000" s="9">
        <f t="shared" si="181"/>
        <v>0</v>
      </c>
      <c r="V1000" s="9">
        <f t="shared" si="182"/>
        <v>0</v>
      </c>
      <c r="W1000" s="9">
        <f t="shared" si="175"/>
        <v>0</v>
      </c>
      <c r="X1000" s="22">
        <f t="shared" si="184"/>
        <v>0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</row>
    <row r="1001" spans="1:159" s="21" customFormat="1">
      <c r="A1001" s="83" t="s">
        <v>2476</v>
      </c>
      <c r="B1001" s="95" t="s">
        <v>1736</v>
      </c>
      <c r="C1001" s="96">
        <v>4204</v>
      </c>
      <c r="D1001" s="95" t="s">
        <v>1739</v>
      </c>
      <c r="E1001" s="116" t="str">
        <f>VLOOKUP($C1001,'2022-23 School Level AAFTE'!$C:$X,8,FALSE)</f>
        <v>No</v>
      </c>
      <c r="F1001" s="103">
        <f>VLOOKUP($C1001,'2022-23 School Level AAFTE'!$C:$I,7,FALSE)</f>
        <v>800.67</v>
      </c>
      <c r="G1001" s="106">
        <f>IFERROR(IF(E1001= "yes",VLOOKUP(C1001,Summary!$B:$I,5,0),0),0)</f>
        <v>0</v>
      </c>
      <c r="H1001" s="104">
        <f t="shared" si="183"/>
        <v>0</v>
      </c>
      <c r="I1001" s="168">
        <f>VLOOKUP($A1001,'2023-24 Salary &amp; Benefits'!$A:$I,3,FALSE)</f>
        <v>1.1350000000000002</v>
      </c>
      <c r="J1001" s="168">
        <f>VLOOKUP($A1001,'2023-24 Salary &amp; Benefits'!$A:$I,4,FALSE)</f>
        <v>1.1350000000000002</v>
      </c>
      <c r="K1001" s="155">
        <f t="shared" si="176"/>
        <v>0</v>
      </c>
      <c r="L1001" s="154">
        <f t="shared" si="177"/>
        <v>0</v>
      </c>
      <c r="M1001" s="156">
        <f>'2023-24 Salary &amp; Benefits'!$E$6</f>
        <v>72728</v>
      </c>
      <c r="N1001" s="156">
        <f>'2023-24 Salary &amp; Benefits'!$F$6</f>
        <v>75419</v>
      </c>
      <c r="O1001" s="9">
        <f t="shared" si="178"/>
        <v>0</v>
      </c>
      <c r="P1001" s="9">
        <f t="shared" si="179"/>
        <v>0</v>
      </c>
      <c r="Q1001" s="9">
        <f>'2023-24 Salary &amp; Benefits'!G$6</f>
        <v>13464</v>
      </c>
      <c r="R1001" s="157">
        <f>'2023-24 Salary &amp; Benefits'!H$6</f>
        <v>0.1797</v>
      </c>
      <c r="S1001" s="157">
        <f>'2023-24 Salary &amp; Benefits'!I$6</f>
        <v>0.17330000000000001</v>
      </c>
      <c r="T1001" s="9">
        <f t="shared" si="180"/>
        <v>0</v>
      </c>
      <c r="U1001" s="9">
        <f t="shared" si="181"/>
        <v>0</v>
      </c>
      <c r="V1001" s="9">
        <f t="shared" si="182"/>
        <v>0</v>
      </c>
      <c r="W1001" s="9">
        <f t="shared" si="175"/>
        <v>0</v>
      </c>
      <c r="X1001" s="22">
        <f t="shared" si="184"/>
        <v>0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</row>
    <row r="1002" spans="1:159" s="21" customFormat="1">
      <c r="A1002" s="83" t="s">
        <v>2476</v>
      </c>
      <c r="B1002" s="95" t="s">
        <v>1736</v>
      </c>
      <c r="C1002" s="94">
        <v>3893</v>
      </c>
      <c r="D1002" s="84" t="s">
        <v>1738</v>
      </c>
      <c r="E1002" s="116" t="str">
        <f>VLOOKUP($C1002,'2022-23 School Level AAFTE'!$C:$X,8,FALSE)</f>
        <v>No</v>
      </c>
      <c r="F1002" s="103">
        <f>VLOOKUP($C1002,'2022-23 School Level AAFTE'!$C:$I,7,FALSE)</f>
        <v>595.07000000000005</v>
      </c>
      <c r="G1002" s="106">
        <f>IFERROR(IF(E1002= "yes",VLOOKUP(C1002,Summary!$B:$I,5,0),0),0)</f>
        <v>0</v>
      </c>
      <c r="H1002" s="104">
        <f t="shared" si="183"/>
        <v>0</v>
      </c>
      <c r="I1002" s="168">
        <f>VLOOKUP($A1002,'2023-24 Salary &amp; Benefits'!$A:$I,3,FALSE)</f>
        <v>1.1350000000000002</v>
      </c>
      <c r="J1002" s="168">
        <f>VLOOKUP($A1002,'2023-24 Salary &amp; Benefits'!$A:$I,4,FALSE)</f>
        <v>1.1350000000000002</v>
      </c>
      <c r="K1002" s="155">
        <f t="shared" si="176"/>
        <v>0</v>
      </c>
      <c r="L1002" s="154">
        <f t="shared" si="177"/>
        <v>0</v>
      </c>
      <c r="M1002" s="156">
        <f>'2023-24 Salary &amp; Benefits'!$E$6</f>
        <v>72728</v>
      </c>
      <c r="N1002" s="156">
        <f>'2023-24 Salary &amp; Benefits'!$F$6</f>
        <v>75419</v>
      </c>
      <c r="O1002" s="9">
        <f t="shared" si="178"/>
        <v>0</v>
      </c>
      <c r="P1002" s="9">
        <f t="shared" si="179"/>
        <v>0</v>
      </c>
      <c r="Q1002" s="9">
        <f>'2023-24 Salary &amp; Benefits'!G$6</f>
        <v>13464</v>
      </c>
      <c r="R1002" s="157">
        <f>'2023-24 Salary &amp; Benefits'!H$6</f>
        <v>0.1797</v>
      </c>
      <c r="S1002" s="157">
        <f>'2023-24 Salary &amp; Benefits'!I$6</f>
        <v>0.17330000000000001</v>
      </c>
      <c r="T1002" s="9">
        <f t="shared" si="180"/>
        <v>0</v>
      </c>
      <c r="U1002" s="9">
        <f t="shared" si="181"/>
        <v>0</v>
      </c>
      <c r="V1002" s="9">
        <f t="shared" si="182"/>
        <v>0</v>
      </c>
      <c r="W1002" s="9">
        <f t="shared" si="175"/>
        <v>0</v>
      </c>
      <c r="X1002" s="22">
        <f t="shared" si="184"/>
        <v>0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</row>
    <row r="1003" spans="1:159" s="21" customFormat="1">
      <c r="A1003" s="83" t="s">
        <v>2536</v>
      </c>
      <c r="B1003" s="95" t="s">
        <v>2129</v>
      </c>
      <c r="C1003" s="96">
        <v>3137</v>
      </c>
      <c r="D1003" s="95" t="s">
        <v>2130</v>
      </c>
      <c r="E1003" s="116" t="str">
        <f>VLOOKUP($C1003,'2022-23 School Level AAFTE'!$C:$X,8,FALSE)</f>
        <v>Yes</v>
      </c>
      <c r="F1003" s="103">
        <f>VLOOKUP($C1003,'2022-23 School Level AAFTE'!$C:$I,7,FALSE)</f>
        <v>28.16</v>
      </c>
      <c r="G1003" s="106">
        <f>IFERROR(IF(E1003= "yes",VLOOKUP(C1003,Summary!$B:$I,5,0),0),0)</f>
        <v>0</v>
      </c>
      <c r="H1003" s="104">
        <f t="shared" si="183"/>
        <v>28.16</v>
      </c>
      <c r="I1003" s="168">
        <f>VLOOKUP($A1003,'2023-24 Salary &amp; Benefits'!$A:$I,3,FALSE)</f>
        <v>1</v>
      </c>
      <c r="J1003" s="168">
        <f>VLOOKUP($A1003,'2023-24 Salary &amp; Benefits'!$A:$I,4,FALSE)</f>
        <v>1</v>
      </c>
      <c r="K1003" s="155">
        <f t="shared" si="176"/>
        <v>28.16</v>
      </c>
      <c r="L1003" s="154">
        <f t="shared" si="177"/>
        <v>8.3000000000000004E-2</v>
      </c>
      <c r="M1003" s="156">
        <f>'2023-24 Salary &amp; Benefits'!$E$6</f>
        <v>72728</v>
      </c>
      <c r="N1003" s="156">
        <f>'2023-24 Salary &amp; Benefits'!$F$6</f>
        <v>75419</v>
      </c>
      <c r="O1003" s="9">
        <f t="shared" si="178"/>
        <v>6036.42</v>
      </c>
      <c r="P1003" s="9">
        <f t="shared" si="179"/>
        <v>223.35999999999967</v>
      </c>
      <c r="Q1003" s="9">
        <f>'2023-24 Salary &amp; Benefits'!G$6</f>
        <v>13464</v>
      </c>
      <c r="R1003" s="157">
        <f>'2023-24 Salary &amp; Benefits'!H$6</f>
        <v>0.1797</v>
      </c>
      <c r="S1003" s="157">
        <f>'2023-24 Salary &amp; Benefits'!I$6</f>
        <v>0.17330000000000001</v>
      </c>
      <c r="T1003" s="9">
        <f t="shared" si="180"/>
        <v>2240.96</v>
      </c>
      <c r="U1003" s="9">
        <f t="shared" si="181"/>
        <v>104.33</v>
      </c>
      <c r="V1003" s="9">
        <f t="shared" si="182"/>
        <v>18.079999999999998</v>
      </c>
      <c r="W1003" s="9">
        <f t="shared" si="175"/>
        <v>122.41</v>
      </c>
      <c r="X1003" s="22">
        <f t="shared" si="184"/>
        <v>8623.1500000000015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</row>
    <row r="1004" spans="1:159" s="21" customFormat="1">
      <c r="A1004" s="83" t="s">
        <v>2491</v>
      </c>
      <c r="B1004" s="95" t="s">
        <v>1891</v>
      </c>
      <c r="C1004" s="96">
        <v>3416</v>
      </c>
      <c r="D1004" s="95" t="s">
        <v>1892</v>
      </c>
      <c r="E1004" s="116" t="str">
        <f>VLOOKUP($C1004,'2022-23 School Level AAFTE'!$C:$X,8,FALSE)</f>
        <v>No</v>
      </c>
      <c r="F1004" s="103">
        <f>VLOOKUP($C1004,'2022-23 School Level AAFTE'!$C:$I,7,FALSE)</f>
        <v>174.47</v>
      </c>
      <c r="G1004" s="106">
        <f>IFERROR(IF(E1004= "yes",VLOOKUP(C1004,Summary!$B:$I,5,0),0),0)</f>
        <v>0</v>
      </c>
      <c r="H1004" s="104">
        <f t="shared" si="183"/>
        <v>0</v>
      </c>
      <c r="I1004" s="168">
        <f>VLOOKUP($A1004,'2023-24 Salary &amp; Benefits'!$A:$I,3,FALSE)</f>
        <v>1</v>
      </c>
      <c r="J1004" s="168">
        <f>VLOOKUP($A1004,'2023-24 Salary &amp; Benefits'!$A:$I,4,FALSE)</f>
        <v>1</v>
      </c>
      <c r="K1004" s="155">
        <f t="shared" si="176"/>
        <v>0</v>
      </c>
      <c r="L1004" s="154">
        <f t="shared" si="177"/>
        <v>0</v>
      </c>
      <c r="M1004" s="156">
        <f>'2023-24 Salary &amp; Benefits'!$E$6</f>
        <v>72728</v>
      </c>
      <c r="N1004" s="156">
        <f>'2023-24 Salary &amp; Benefits'!$F$6</f>
        <v>75419</v>
      </c>
      <c r="O1004" s="9">
        <f t="shared" si="178"/>
        <v>0</v>
      </c>
      <c r="P1004" s="9">
        <f t="shared" si="179"/>
        <v>0</v>
      </c>
      <c r="Q1004" s="9">
        <f>'2023-24 Salary &amp; Benefits'!G$6</f>
        <v>13464</v>
      </c>
      <c r="R1004" s="157">
        <f>'2023-24 Salary &amp; Benefits'!H$6</f>
        <v>0.1797</v>
      </c>
      <c r="S1004" s="157">
        <f>'2023-24 Salary &amp; Benefits'!I$6</f>
        <v>0.17330000000000001</v>
      </c>
      <c r="T1004" s="9">
        <f t="shared" si="180"/>
        <v>0</v>
      </c>
      <c r="U1004" s="9">
        <f t="shared" si="181"/>
        <v>0</v>
      </c>
      <c r="V1004" s="9">
        <f t="shared" si="182"/>
        <v>0</v>
      </c>
      <c r="W1004" s="9">
        <f t="shared" si="175"/>
        <v>0</v>
      </c>
      <c r="X1004" s="22">
        <f t="shared" si="184"/>
        <v>0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</row>
    <row r="1005" spans="1:159" s="21" customFormat="1">
      <c r="A1005" s="83" t="s">
        <v>2491</v>
      </c>
      <c r="B1005" s="95" t="s">
        <v>1891</v>
      </c>
      <c r="C1005" s="96">
        <v>4226</v>
      </c>
      <c r="D1005" s="95" t="s">
        <v>1893</v>
      </c>
      <c r="E1005" s="116" t="str">
        <f>VLOOKUP($C1005,'2022-23 School Level AAFTE'!$C:$X,8,FALSE)</f>
        <v>No</v>
      </c>
      <c r="F1005" s="103">
        <f>VLOOKUP($C1005,'2022-23 School Level AAFTE'!$C:$I,7,FALSE)</f>
        <v>405.03</v>
      </c>
      <c r="G1005" s="106">
        <f>IFERROR(IF(E1005= "yes",VLOOKUP(C1005,Summary!$B:$I,5,0),0),0)</f>
        <v>0</v>
      </c>
      <c r="H1005" s="104">
        <f t="shared" si="183"/>
        <v>0</v>
      </c>
      <c r="I1005" s="168">
        <f>VLOOKUP($A1005,'2023-24 Salary &amp; Benefits'!$A:$I,3,FALSE)</f>
        <v>1</v>
      </c>
      <c r="J1005" s="168">
        <f>VLOOKUP($A1005,'2023-24 Salary &amp; Benefits'!$A:$I,4,FALSE)</f>
        <v>1</v>
      </c>
      <c r="K1005" s="155">
        <f t="shared" si="176"/>
        <v>0</v>
      </c>
      <c r="L1005" s="154">
        <f t="shared" si="177"/>
        <v>0</v>
      </c>
      <c r="M1005" s="156">
        <f>'2023-24 Salary &amp; Benefits'!$E$6</f>
        <v>72728</v>
      </c>
      <c r="N1005" s="156">
        <f>'2023-24 Salary &amp; Benefits'!$F$6</f>
        <v>75419</v>
      </c>
      <c r="O1005" s="9">
        <f t="shared" si="178"/>
        <v>0</v>
      </c>
      <c r="P1005" s="9">
        <f t="shared" si="179"/>
        <v>0</v>
      </c>
      <c r="Q1005" s="9">
        <f>'2023-24 Salary &amp; Benefits'!G$6</f>
        <v>13464</v>
      </c>
      <c r="R1005" s="157">
        <f>'2023-24 Salary &amp; Benefits'!H$6</f>
        <v>0.1797</v>
      </c>
      <c r="S1005" s="157">
        <f>'2023-24 Salary &amp; Benefits'!I$6</f>
        <v>0.17330000000000001</v>
      </c>
      <c r="T1005" s="9">
        <f t="shared" si="180"/>
        <v>0</v>
      </c>
      <c r="U1005" s="9">
        <f t="shared" si="181"/>
        <v>0</v>
      </c>
      <c r="V1005" s="9">
        <f t="shared" si="182"/>
        <v>0</v>
      </c>
      <c r="W1005" s="9">
        <f t="shared" si="175"/>
        <v>0</v>
      </c>
      <c r="X1005" s="22">
        <f t="shared" si="184"/>
        <v>0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</row>
    <row r="1006" spans="1:159" s="21" customFormat="1">
      <c r="A1006" s="83" t="s">
        <v>2255</v>
      </c>
      <c r="B1006" s="95" t="s">
        <v>12</v>
      </c>
      <c r="C1006" s="96">
        <v>3421</v>
      </c>
      <c r="D1006" s="95" t="s">
        <v>14</v>
      </c>
      <c r="E1006" s="116" t="str">
        <f>VLOOKUP($C1006,'2022-23 School Level AAFTE'!$C:$X,8,FALSE)</f>
        <v>Yes</v>
      </c>
      <c r="F1006" s="103">
        <f>VLOOKUP($C1006,'2022-23 School Level AAFTE'!$C:$I,7,FALSE)</f>
        <v>104.49</v>
      </c>
      <c r="G1006" s="106">
        <f>IFERROR(IF(E1006= "yes",VLOOKUP(C1006,Summary!$B:$I,5,0),0),0)</f>
        <v>0</v>
      </c>
      <c r="H1006" s="104">
        <f t="shared" si="183"/>
        <v>104.49</v>
      </c>
      <c r="I1006" s="168">
        <f>VLOOKUP($A1006,'2023-24 Salary &amp; Benefits'!$A:$I,3,FALSE)</f>
        <v>1</v>
      </c>
      <c r="J1006" s="168">
        <f>VLOOKUP($A1006,'2023-24 Salary &amp; Benefits'!$A:$I,4,FALSE)</f>
        <v>1</v>
      </c>
      <c r="K1006" s="155">
        <f t="shared" si="176"/>
        <v>104.49</v>
      </c>
      <c r="L1006" s="154">
        <f t="shared" si="177"/>
        <v>0.307</v>
      </c>
      <c r="M1006" s="156">
        <f>'2023-24 Salary &amp; Benefits'!$E$6</f>
        <v>72728</v>
      </c>
      <c r="N1006" s="156">
        <f>'2023-24 Salary &amp; Benefits'!$F$6</f>
        <v>75419</v>
      </c>
      <c r="O1006" s="9">
        <f t="shared" si="178"/>
        <v>22327.5</v>
      </c>
      <c r="P1006" s="9">
        <f t="shared" si="179"/>
        <v>826.13000000000102</v>
      </c>
      <c r="Q1006" s="9">
        <f>'2023-24 Salary &amp; Benefits'!G$6</f>
        <v>13464</v>
      </c>
      <c r="R1006" s="157">
        <f>'2023-24 Salary &amp; Benefits'!H$6</f>
        <v>0.1797</v>
      </c>
      <c r="S1006" s="157">
        <f>'2023-24 Salary &amp; Benefits'!I$6</f>
        <v>0.17330000000000001</v>
      </c>
      <c r="T1006" s="9">
        <f t="shared" si="180"/>
        <v>8288.8700000000008</v>
      </c>
      <c r="U1006" s="9">
        <f t="shared" si="181"/>
        <v>385.89</v>
      </c>
      <c r="V1006" s="9">
        <f t="shared" si="182"/>
        <v>66.87</v>
      </c>
      <c r="W1006" s="9">
        <f t="shared" si="175"/>
        <v>452.76</v>
      </c>
      <c r="X1006" s="22">
        <f t="shared" si="184"/>
        <v>31895.260000000002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</row>
    <row r="1007" spans="1:159" s="21" customFormat="1">
      <c r="A1007" s="83" t="s">
        <v>2255</v>
      </c>
      <c r="B1007" s="95" t="s">
        <v>12</v>
      </c>
      <c r="C1007" s="96">
        <v>2903</v>
      </c>
      <c r="D1007" s="95" t="s">
        <v>13</v>
      </c>
      <c r="E1007" s="116" t="str">
        <f>VLOOKUP($C1007,'2022-23 School Level AAFTE'!$C:$X,8,FALSE)</f>
        <v>Yes</v>
      </c>
      <c r="F1007" s="103">
        <f>VLOOKUP($C1007,'2022-23 School Level AAFTE'!$C:$I,7,FALSE)</f>
        <v>47.129999999999995</v>
      </c>
      <c r="G1007" s="106">
        <f>IFERROR(IF(E1007= "yes",VLOOKUP(C1007,Summary!$B:$I,5,0),0),0)</f>
        <v>0</v>
      </c>
      <c r="H1007" s="104">
        <f t="shared" si="183"/>
        <v>47.129999999999995</v>
      </c>
      <c r="I1007" s="168">
        <f>VLOOKUP($A1007,'2023-24 Salary &amp; Benefits'!$A:$I,3,FALSE)</f>
        <v>1</v>
      </c>
      <c r="J1007" s="168">
        <f>VLOOKUP($A1007,'2023-24 Salary &amp; Benefits'!$A:$I,4,FALSE)</f>
        <v>1</v>
      </c>
      <c r="K1007" s="155">
        <f t="shared" si="176"/>
        <v>47.129999999999995</v>
      </c>
      <c r="L1007" s="154">
        <f t="shared" si="177"/>
        <v>0.13800000000000001</v>
      </c>
      <c r="M1007" s="156">
        <f>'2023-24 Salary &amp; Benefits'!$E$6</f>
        <v>72728</v>
      </c>
      <c r="N1007" s="156">
        <f>'2023-24 Salary &amp; Benefits'!$F$6</f>
        <v>75419</v>
      </c>
      <c r="O1007" s="9">
        <f t="shared" si="178"/>
        <v>10036.459999999999</v>
      </c>
      <c r="P1007" s="9">
        <f t="shared" si="179"/>
        <v>371.36000000000058</v>
      </c>
      <c r="Q1007" s="9">
        <f>'2023-24 Salary &amp; Benefits'!G$6</f>
        <v>13464</v>
      </c>
      <c r="R1007" s="157">
        <f>'2023-24 Salary &amp; Benefits'!H$6</f>
        <v>0.1797</v>
      </c>
      <c r="S1007" s="157">
        <f>'2023-24 Salary &amp; Benefits'!I$6</f>
        <v>0.17330000000000001</v>
      </c>
      <c r="T1007" s="9">
        <f t="shared" si="180"/>
        <v>3725.94</v>
      </c>
      <c r="U1007" s="9">
        <f t="shared" si="181"/>
        <v>173.46</v>
      </c>
      <c r="V1007" s="9">
        <f t="shared" si="182"/>
        <v>30.06</v>
      </c>
      <c r="W1007" s="9">
        <f t="shared" si="175"/>
        <v>203.52</v>
      </c>
      <c r="X1007" s="22">
        <f t="shared" si="184"/>
        <v>14337.28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</row>
    <row r="1008" spans="1:159" s="21" customFormat="1">
      <c r="A1008" s="83" t="s">
        <v>2255</v>
      </c>
      <c r="B1008" s="95" t="s">
        <v>12</v>
      </c>
      <c r="C1008" s="96">
        <v>5293</v>
      </c>
      <c r="D1008" s="95" t="s">
        <v>15</v>
      </c>
      <c r="E1008" s="116" t="str">
        <f>VLOOKUP($C1008,'2022-23 School Level AAFTE'!$C:$X,8,FALSE)</f>
        <v>Yes</v>
      </c>
      <c r="F1008" s="103">
        <f>VLOOKUP($C1008,'2022-23 School Level AAFTE'!$C:$I,7,FALSE)</f>
        <v>52.43</v>
      </c>
      <c r="G1008" s="106">
        <f>IFERROR(IF(E1008= "yes",VLOOKUP(C1008,Summary!$B:$I,5,0),0),0)</f>
        <v>0</v>
      </c>
      <c r="H1008" s="104">
        <f t="shared" si="183"/>
        <v>52.43</v>
      </c>
      <c r="I1008" s="168">
        <f>VLOOKUP($A1008,'2023-24 Salary &amp; Benefits'!$A:$I,3,FALSE)</f>
        <v>1</v>
      </c>
      <c r="J1008" s="168">
        <f>VLOOKUP($A1008,'2023-24 Salary &amp; Benefits'!$A:$I,4,FALSE)</f>
        <v>1</v>
      </c>
      <c r="K1008" s="155">
        <f t="shared" si="176"/>
        <v>52.43</v>
      </c>
      <c r="L1008" s="154">
        <f t="shared" si="177"/>
        <v>0.154</v>
      </c>
      <c r="M1008" s="156">
        <f>'2023-24 Salary &amp; Benefits'!$E$6</f>
        <v>72728</v>
      </c>
      <c r="N1008" s="156">
        <f>'2023-24 Salary &amp; Benefits'!$F$6</f>
        <v>75419</v>
      </c>
      <c r="O1008" s="9">
        <f t="shared" si="178"/>
        <v>11200.11</v>
      </c>
      <c r="P1008" s="9">
        <f t="shared" si="179"/>
        <v>414.42000000000007</v>
      </c>
      <c r="Q1008" s="9">
        <f>'2023-24 Salary &amp; Benefits'!G$6</f>
        <v>13464</v>
      </c>
      <c r="R1008" s="157">
        <f>'2023-24 Salary &amp; Benefits'!H$6</f>
        <v>0.1797</v>
      </c>
      <c r="S1008" s="157">
        <f>'2023-24 Salary &amp; Benefits'!I$6</f>
        <v>0.17330000000000001</v>
      </c>
      <c r="T1008" s="9">
        <f t="shared" si="180"/>
        <v>4157.93</v>
      </c>
      <c r="U1008" s="9">
        <f t="shared" si="181"/>
        <v>193.58</v>
      </c>
      <c r="V1008" s="9">
        <f t="shared" si="182"/>
        <v>33.549999999999997</v>
      </c>
      <c r="W1008" s="9">
        <f t="shared" si="175"/>
        <v>227.13</v>
      </c>
      <c r="X1008" s="22">
        <f t="shared" si="184"/>
        <v>15999.59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</row>
    <row r="1009" spans="1:159" s="21" customFormat="1">
      <c r="A1009" s="83" t="s">
        <v>2290</v>
      </c>
      <c r="B1009" s="95" t="s">
        <v>294</v>
      </c>
      <c r="C1009" s="96">
        <v>2665</v>
      </c>
      <c r="D1009" s="95" t="s">
        <v>3357</v>
      </c>
      <c r="E1009" s="116" t="str">
        <f>VLOOKUP($C1009,'2022-23 School Level AAFTE'!$C:$X,8,FALSE)</f>
        <v>No</v>
      </c>
      <c r="F1009" s="103">
        <f>VLOOKUP($C1009,'2022-23 School Level AAFTE'!$C:$I,7,FALSE)</f>
        <v>44.3</v>
      </c>
      <c r="G1009" s="106">
        <f>IFERROR(IF(E1009= "yes",VLOOKUP(C1009,Summary!$B:$I,5,0),0),0)</f>
        <v>0</v>
      </c>
      <c r="H1009" s="104">
        <f t="shared" si="183"/>
        <v>0</v>
      </c>
      <c r="I1009" s="168">
        <f>VLOOKUP($A1009,'2023-24 Salary &amp; Benefits'!$A:$I,3,FALSE)</f>
        <v>1</v>
      </c>
      <c r="J1009" s="168">
        <f>VLOOKUP($A1009,'2023-24 Salary &amp; Benefits'!$A:$I,4,FALSE)</f>
        <v>1</v>
      </c>
      <c r="K1009" s="155">
        <f t="shared" si="176"/>
        <v>0</v>
      </c>
      <c r="L1009" s="154">
        <f t="shared" si="177"/>
        <v>0</v>
      </c>
      <c r="M1009" s="156">
        <f>'2023-24 Salary &amp; Benefits'!$E$6</f>
        <v>72728</v>
      </c>
      <c r="N1009" s="156">
        <f>'2023-24 Salary &amp; Benefits'!$F$6</f>
        <v>75419</v>
      </c>
      <c r="O1009" s="9">
        <f t="shared" si="178"/>
        <v>0</v>
      </c>
      <c r="P1009" s="9">
        <f t="shared" si="179"/>
        <v>0</v>
      </c>
      <c r="Q1009" s="9">
        <f>'2023-24 Salary &amp; Benefits'!G$6</f>
        <v>13464</v>
      </c>
      <c r="R1009" s="157">
        <f>'2023-24 Salary &amp; Benefits'!H$6</f>
        <v>0.1797</v>
      </c>
      <c r="S1009" s="157">
        <f>'2023-24 Salary &amp; Benefits'!I$6</f>
        <v>0.17330000000000001</v>
      </c>
      <c r="T1009" s="9">
        <f t="shared" si="180"/>
        <v>0</v>
      </c>
      <c r="U1009" s="9">
        <f t="shared" si="181"/>
        <v>0</v>
      </c>
      <c r="V1009" s="9">
        <f t="shared" si="182"/>
        <v>0</v>
      </c>
      <c r="W1009" s="9">
        <f t="shared" si="175"/>
        <v>0</v>
      </c>
      <c r="X1009" s="22">
        <f t="shared" si="184"/>
        <v>0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</row>
    <row r="1010" spans="1:159" s="21" customFormat="1">
      <c r="A1010" s="83" t="s">
        <v>2290</v>
      </c>
      <c r="B1010" s="95" t="s">
        <v>294</v>
      </c>
      <c r="C1010" s="96">
        <v>3475</v>
      </c>
      <c r="D1010" s="95" t="s">
        <v>229</v>
      </c>
      <c r="E1010" s="116" t="str">
        <f>VLOOKUP($C1010,'2022-23 School Level AAFTE'!$C:$X,8,FALSE)</f>
        <v>Yes</v>
      </c>
      <c r="F1010" s="103">
        <f>VLOOKUP($C1010,'2022-23 School Level AAFTE'!$C:$I,7,FALSE)</f>
        <v>458.1</v>
      </c>
      <c r="G1010" s="106">
        <f>IFERROR(IF(E1010= "yes",VLOOKUP(C1010,Summary!$B:$I,5,0),0),0)</f>
        <v>0</v>
      </c>
      <c r="H1010" s="104">
        <f t="shared" si="183"/>
        <v>458.1</v>
      </c>
      <c r="I1010" s="168">
        <f>VLOOKUP($A1010,'2023-24 Salary &amp; Benefits'!$A:$I,3,FALSE)</f>
        <v>1</v>
      </c>
      <c r="J1010" s="168">
        <f>VLOOKUP($A1010,'2023-24 Salary &amp; Benefits'!$A:$I,4,FALSE)</f>
        <v>1</v>
      </c>
      <c r="K1010" s="155">
        <f t="shared" si="176"/>
        <v>458.1</v>
      </c>
      <c r="L1010" s="154">
        <f t="shared" si="177"/>
        <v>1.3440000000000001</v>
      </c>
      <c r="M1010" s="156">
        <f>'2023-24 Salary &amp; Benefits'!$E$6</f>
        <v>72728</v>
      </c>
      <c r="N1010" s="156">
        <f>'2023-24 Salary &amp; Benefits'!$F$6</f>
        <v>75419</v>
      </c>
      <c r="O1010" s="9">
        <f t="shared" si="178"/>
        <v>97746.43</v>
      </c>
      <c r="P1010" s="9">
        <f t="shared" si="179"/>
        <v>3616.7100000000064</v>
      </c>
      <c r="Q1010" s="9">
        <f>'2023-24 Salary &amp; Benefits'!G$6</f>
        <v>13464</v>
      </c>
      <c r="R1010" s="157">
        <f>'2023-24 Salary &amp; Benefits'!H$6</f>
        <v>0.1797</v>
      </c>
      <c r="S1010" s="157">
        <f>'2023-24 Salary &amp; Benefits'!I$6</f>
        <v>0.17330000000000001</v>
      </c>
      <c r="T1010" s="9">
        <f t="shared" si="180"/>
        <v>36287.43</v>
      </c>
      <c r="U1010" s="9">
        <f t="shared" si="181"/>
        <v>1689.39</v>
      </c>
      <c r="V1010" s="9">
        <f t="shared" si="182"/>
        <v>292.77</v>
      </c>
      <c r="W1010" s="9">
        <f t="shared" si="175"/>
        <v>1982.16</v>
      </c>
      <c r="X1010" s="22">
        <f t="shared" si="184"/>
        <v>139632.73000000001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</row>
    <row r="1011" spans="1:159" s="21" customFormat="1">
      <c r="A1011" s="83" t="s">
        <v>2290</v>
      </c>
      <c r="B1011" s="95" t="s">
        <v>294</v>
      </c>
      <c r="C1011" s="96">
        <v>3211</v>
      </c>
      <c r="D1011" s="95" t="s">
        <v>304</v>
      </c>
      <c r="E1011" s="116" t="str">
        <f>VLOOKUP($C1011,'2022-23 School Level AAFTE'!$C:$X,8,FALSE)</f>
        <v>Yes</v>
      </c>
      <c r="F1011" s="103">
        <f>VLOOKUP($C1011,'2022-23 School Level AAFTE'!$C:$I,7,FALSE)</f>
        <v>331.99</v>
      </c>
      <c r="G1011" s="106">
        <f>IFERROR(IF(E1011= "yes",VLOOKUP(C1011,Summary!$B:$I,5,0),0),0)</f>
        <v>0</v>
      </c>
      <c r="H1011" s="104">
        <f t="shared" si="183"/>
        <v>331.99</v>
      </c>
      <c r="I1011" s="168">
        <f>VLOOKUP($A1011,'2023-24 Salary &amp; Benefits'!$A:$I,3,FALSE)</f>
        <v>1</v>
      </c>
      <c r="J1011" s="168">
        <f>VLOOKUP($A1011,'2023-24 Salary &amp; Benefits'!$A:$I,4,FALSE)</f>
        <v>1</v>
      </c>
      <c r="K1011" s="155">
        <f t="shared" si="176"/>
        <v>331.99</v>
      </c>
      <c r="L1011" s="154">
        <f t="shared" si="177"/>
        <v>0.97399999999999998</v>
      </c>
      <c r="M1011" s="156">
        <f>'2023-24 Salary &amp; Benefits'!$E$6</f>
        <v>72728</v>
      </c>
      <c r="N1011" s="156">
        <f>'2023-24 Salary &amp; Benefits'!$F$6</f>
        <v>75419</v>
      </c>
      <c r="O1011" s="9">
        <f t="shared" si="178"/>
        <v>70837.070000000007</v>
      </c>
      <c r="P1011" s="9">
        <f t="shared" si="179"/>
        <v>2621.0399999999936</v>
      </c>
      <c r="Q1011" s="9">
        <f>'2023-24 Salary &amp; Benefits'!G$6</f>
        <v>13464</v>
      </c>
      <c r="R1011" s="157">
        <f>'2023-24 Salary &amp; Benefits'!H$6</f>
        <v>0.1797</v>
      </c>
      <c r="S1011" s="157">
        <f>'2023-24 Salary &amp; Benefits'!I$6</f>
        <v>0.17330000000000001</v>
      </c>
      <c r="T1011" s="9">
        <f t="shared" si="180"/>
        <v>26297.58</v>
      </c>
      <c r="U1011" s="9">
        <f t="shared" si="181"/>
        <v>1224.3</v>
      </c>
      <c r="V1011" s="9">
        <f t="shared" si="182"/>
        <v>212.17</v>
      </c>
      <c r="W1011" s="9">
        <f t="shared" si="175"/>
        <v>1436.47</v>
      </c>
      <c r="X1011" s="22">
        <f t="shared" si="184"/>
        <v>101192.16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</row>
    <row r="1012" spans="1:159" s="21" customFormat="1">
      <c r="A1012" s="83" t="s">
        <v>2290</v>
      </c>
      <c r="B1012" s="95" t="s">
        <v>294</v>
      </c>
      <c r="C1012" s="96">
        <v>2369</v>
      </c>
      <c r="D1012" s="95" t="s">
        <v>296</v>
      </c>
      <c r="E1012" s="116" t="str">
        <f>VLOOKUP($C1012,'2022-23 School Level AAFTE'!$C:$X,8,FALSE)</f>
        <v>Yes</v>
      </c>
      <c r="F1012" s="103">
        <f>VLOOKUP($C1012,'2022-23 School Level AAFTE'!$C:$I,7,FALSE)</f>
        <v>380.42</v>
      </c>
      <c r="G1012" s="106">
        <f>IFERROR(IF(E1012= "yes",VLOOKUP(C1012,Summary!$B:$I,5,0),0),0)</f>
        <v>0</v>
      </c>
      <c r="H1012" s="104">
        <f t="shared" si="183"/>
        <v>380.42</v>
      </c>
      <c r="I1012" s="168">
        <f>VLOOKUP($A1012,'2023-24 Salary &amp; Benefits'!$A:$I,3,FALSE)</f>
        <v>1</v>
      </c>
      <c r="J1012" s="168">
        <f>VLOOKUP($A1012,'2023-24 Salary &amp; Benefits'!$A:$I,4,FALSE)</f>
        <v>1</v>
      </c>
      <c r="K1012" s="155">
        <f t="shared" si="176"/>
        <v>380.42</v>
      </c>
      <c r="L1012" s="154">
        <f t="shared" si="177"/>
        <v>1.1160000000000001</v>
      </c>
      <c r="M1012" s="156">
        <f>'2023-24 Salary &amp; Benefits'!$E$6</f>
        <v>72728</v>
      </c>
      <c r="N1012" s="156">
        <f>'2023-24 Salary &amp; Benefits'!$F$6</f>
        <v>75419</v>
      </c>
      <c r="O1012" s="9">
        <f t="shared" si="178"/>
        <v>81164.45</v>
      </c>
      <c r="P1012" s="9">
        <f t="shared" si="179"/>
        <v>3003.1500000000087</v>
      </c>
      <c r="Q1012" s="9">
        <f>'2023-24 Salary &amp; Benefits'!G$6</f>
        <v>13464</v>
      </c>
      <c r="R1012" s="157">
        <f>'2023-24 Salary &amp; Benefits'!H$6</f>
        <v>0.1797</v>
      </c>
      <c r="S1012" s="157">
        <f>'2023-24 Salary &amp; Benefits'!I$6</f>
        <v>0.17330000000000001</v>
      </c>
      <c r="T1012" s="9">
        <f t="shared" si="180"/>
        <v>30131.52</v>
      </c>
      <c r="U1012" s="9">
        <f t="shared" si="181"/>
        <v>1402.79</v>
      </c>
      <c r="V1012" s="9">
        <f t="shared" si="182"/>
        <v>243.1</v>
      </c>
      <c r="W1012" s="9">
        <f t="shared" si="175"/>
        <v>1645.8899999999999</v>
      </c>
      <c r="X1012" s="22">
        <f t="shared" si="184"/>
        <v>115945.01000000001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</row>
    <row r="1013" spans="1:159" s="21" customFormat="1">
      <c r="A1013" s="83" t="s">
        <v>2290</v>
      </c>
      <c r="B1013" s="95" t="s">
        <v>294</v>
      </c>
      <c r="C1013" s="96">
        <v>5312</v>
      </c>
      <c r="D1013" s="95" t="s">
        <v>307</v>
      </c>
      <c r="E1013" s="116" t="str">
        <f>VLOOKUP($C1013,'2022-23 School Level AAFTE'!$C:$X,8,FALSE)</f>
        <v>Yes</v>
      </c>
      <c r="F1013" s="103">
        <f>VLOOKUP($C1013,'2022-23 School Level AAFTE'!$C:$I,7,FALSE)</f>
        <v>78.739999999999995</v>
      </c>
      <c r="G1013" s="106">
        <f>IFERROR(IF(E1013= "yes",VLOOKUP(C1013,Summary!$B:$I,5,0),0),0)</f>
        <v>0</v>
      </c>
      <c r="H1013" s="104">
        <f t="shared" si="183"/>
        <v>78.739999999999995</v>
      </c>
      <c r="I1013" s="168">
        <f>VLOOKUP($A1013,'2023-24 Salary &amp; Benefits'!$A:$I,3,FALSE)</f>
        <v>1</v>
      </c>
      <c r="J1013" s="168">
        <f>VLOOKUP($A1013,'2023-24 Salary &amp; Benefits'!$A:$I,4,FALSE)</f>
        <v>1</v>
      </c>
      <c r="K1013" s="155">
        <f t="shared" si="176"/>
        <v>78.739999999999995</v>
      </c>
      <c r="L1013" s="154">
        <f t="shared" si="177"/>
        <v>0.23100000000000001</v>
      </c>
      <c r="M1013" s="156">
        <f>'2023-24 Salary &amp; Benefits'!$E$6</f>
        <v>72728</v>
      </c>
      <c r="N1013" s="156">
        <f>'2023-24 Salary &amp; Benefits'!$F$6</f>
        <v>75419</v>
      </c>
      <c r="O1013" s="9">
        <f t="shared" si="178"/>
        <v>16800.169999999998</v>
      </c>
      <c r="P1013" s="9">
        <f t="shared" si="179"/>
        <v>621.62000000000262</v>
      </c>
      <c r="Q1013" s="9">
        <f>'2023-24 Salary &amp; Benefits'!G$6</f>
        <v>13464</v>
      </c>
      <c r="R1013" s="157">
        <f>'2023-24 Salary &amp; Benefits'!H$6</f>
        <v>0.1797</v>
      </c>
      <c r="S1013" s="157">
        <f>'2023-24 Salary &amp; Benefits'!I$6</f>
        <v>0.17330000000000001</v>
      </c>
      <c r="T1013" s="9">
        <f t="shared" si="180"/>
        <v>6236.9</v>
      </c>
      <c r="U1013" s="9">
        <f t="shared" si="181"/>
        <v>290.36</v>
      </c>
      <c r="V1013" s="9">
        <f t="shared" si="182"/>
        <v>50.32</v>
      </c>
      <c r="W1013" s="9">
        <f t="shared" si="175"/>
        <v>340.68</v>
      </c>
      <c r="X1013" s="22">
        <f t="shared" si="184"/>
        <v>23999.370000000003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</row>
    <row r="1014" spans="1:159" s="21" customFormat="1">
      <c r="A1014" s="83" t="s">
        <v>2290</v>
      </c>
      <c r="B1014" s="95" t="s">
        <v>294</v>
      </c>
      <c r="C1014" s="96">
        <v>5400</v>
      </c>
      <c r="D1014" s="95" t="s">
        <v>308</v>
      </c>
      <c r="E1014" s="116" t="str">
        <f>VLOOKUP($C1014,'2022-23 School Level AAFTE'!$C:$X,8,FALSE)</f>
        <v>Yes</v>
      </c>
      <c r="F1014" s="103">
        <f>VLOOKUP($C1014,'2022-23 School Level AAFTE'!$C:$I,7,FALSE)</f>
        <v>44.71</v>
      </c>
      <c r="G1014" s="106">
        <f>IFERROR(IF(E1014= "yes",VLOOKUP(C1014,Summary!$B:$I,5,0),0),0)</f>
        <v>0</v>
      </c>
      <c r="H1014" s="104">
        <f t="shared" si="183"/>
        <v>44.71</v>
      </c>
      <c r="I1014" s="168">
        <f>VLOOKUP($A1014,'2023-24 Salary &amp; Benefits'!$A:$I,3,FALSE)</f>
        <v>1</v>
      </c>
      <c r="J1014" s="168">
        <f>VLOOKUP($A1014,'2023-24 Salary &amp; Benefits'!$A:$I,4,FALSE)</f>
        <v>1</v>
      </c>
      <c r="K1014" s="155">
        <f t="shared" si="176"/>
        <v>44.71</v>
      </c>
      <c r="L1014" s="154">
        <f t="shared" si="177"/>
        <v>0.13100000000000001</v>
      </c>
      <c r="M1014" s="156">
        <f>'2023-24 Salary &amp; Benefits'!$E$6</f>
        <v>72728</v>
      </c>
      <c r="N1014" s="156">
        <f>'2023-24 Salary &amp; Benefits'!$F$6</f>
        <v>75419</v>
      </c>
      <c r="O1014" s="9">
        <f t="shared" si="178"/>
        <v>9527.3700000000008</v>
      </c>
      <c r="P1014" s="9">
        <f t="shared" si="179"/>
        <v>352.51999999999862</v>
      </c>
      <c r="Q1014" s="9">
        <f>'2023-24 Salary &amp; Benefits'!G$6</f>
        <v>13464</v>
      </c>
      <c r="R1014" s="157">
        <f>'2023-24 Salary &amp; Benefits'!H$6</f>
        <v>0.1797</v>
      </c>
      <c r="S1014" s="157">
        <f>'2023-24 Salary &amp; Benefits'!I$6</f>
        <v>0.17330000000000001</v>
      </c>
      <c r="T1014" s="9">
        <f t="shared" si="180"/>
        <v>3536.94</v>
      </c>
      <c r="U1014" s="9">
        <f t="shared" si="181"/>
        <v>164.66</v>
      </c>
      <c r="V1014" s="9">
        <f t="shared" si="182"/>
        <v>28.54</v>
      </c>
      <c r="W1014" s="9">
        <f t="shared" si="175"/>
        <v>193.2</v>
      </c>
      <c r="X1014" s="22">
        <f t="shared" si="184"/>
        <v>13610.03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</row>
    <row r="1015" spans="1:159" s="21" customFormat="1">
      <c r="A1015" s="83" t="s">
        <v>2290</v>
      </c>
      <c r="B1015" s="95" t="s">
        <v>294</v>
      </c>
      <c r="C1015" s="96">
        <v>2319</v>
      </c>
      <c r="D1015" s="95" t="s">
        <v>295</v>
      </c>
      <c r="E1015" s="116" t="str">
        <f>VLOOKUP($C1015,'2022-23 School Level AAFTE'!$C:$X,8,FALSE)</f>
        <v>Yes</v>
      </c>
      <c r="F1015" s="103">
        <f>VLOOKUP($C1015,'2022-23 School Level AAFTE'!$C:$I,7,FALSE)</f>
        <v>290.64999999999998</v>
      </c>
      <c r="G1015" s="106">
        <f>IFERROR(IF(E1015= "yes",VLOOKUP(C1015,Summary!$B:$I,5,0),0),0)</f>
        <v>0</v>
      </c>
      <c r="H1015" s="104">
        <f t="shared" si="183"/>
        <v>290.64999999999998</v>
      </c>
      <c r="I1015" s="168">
        <f>VLOOKUP($A1015,'2023-24 Salary &amp; Benefits'!$A:$I,3,FALSE)</f>
        <v>1</v>
      </c>
      <c r="J1015" s="168">
        <f>VLOOKUP($A1015,'2023-24 Salary &amp; Benefits'!$A:$I,4,FALSE)</f>
        <v>1</v>
      </c>
      <c r="K1015" s="155">
        <f t="shared" si="176"/>
        <v>290.64999999999998</v>
      </c>
      <c r="L1015" s="154">
        <f t="shared" si="177"/>
        <v>0.85299999999999998</v>
      </c>
      <c r="M1015" s="156">
        <f>'2023-24 Salary &amp; Benefits'!$E$6</f>
        <v>72728</v>
      </c>
      <c r="N1015" s="156">
        <f>'2023-24 Salary &amp; Benefits'!$F$6</f>
        <v>75419</v>
      </c>
      <c r="O1015" s="9">
        <f t="shared" si="178"/>
        <v>62036.98</v>
      </c>
      <c r="P1015" s="9">
        <f t="shared" si="179"/>
        <v>2295.4300000000003</v>
      </c>
      <c r="Q1015" s="9">
        <f>'2023-24 Salary &amp; Benefits'!G$6</f>
        <v>13464</v>
      </c>
      <c r="R1015" s="157">
        <f>'2023-24 Salary &amp; Benefits'!H$6</f>
        <v>0.1797</v>
      </c>
      <c r="S1015" s="157">
        <f>'2023-24 Salary &amp; Benefits'!I$6</f>
        <v>0.17330000000000001</v>
      </c>
      <c r="T1015" s="9">
        <f t="shared" si="180"/>
        <v>23030.639999999999</v>
      </c>
      <c r="U1015" s="9">
        <f t="shared" si="181"/>
        <v>1072.21</v>
      </c>
      <c r="V1015" s="9">
        <f t="shared" si="182"/>
        <v>185.81</v>
      </c>
      <c r="W1015" s="9">
        <f t="shared" si="175"/>
        <v>1258.02</v>
      </c>
      <c r="X1015" s="22">
        <f t="shared" si="184"/>
        <v>88621.069999999992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</row>
    <row r="1016" spans="1:159" s="21" customFormat="1">
      <c r="A1016" s="83" t="s">
        <v>2290</v>
      </c>
      <c r="B1016" s="95" t="s">
        <v>294</v>
      </c>
      <c r="C1016" s="96">
        <v>5614</v>
      </c>
      <c r="D1016" s="95" t="s">
        <v>3194</v>
      </c>
      <c r="E1016" s="116" t="str">
        <f>VLOOKUP($C1016,'2022-23 School Level AAFTE'!$C:$X,8,FALSE)</f>
        <v>Yes</v>
      </c>
      <c r="F1016" s="103">
        <f>VLOOKUP($C1016,'2022-23 School Level AAFTE'!$C:$I,7,FALSE)</f>
        <v>101.74</v>
      </c>
      <c r="G1016" s="106">
        <f>IFERROR(IF(E1016= "yes",VLOOKUP(C1016,Summary!$B:$I,5,0),0),0)</f>
        <v>0</v>
      </c>
      <c r="H1016" s="104">
        <f t="shared" si="183"/>
        <v>101.74</v>
      </c>
      <c r="I1016" s="168">
        <f>VLOOKUP($A1016,'2023-24 Salary &amp; Benefits'!$A:$I,3,FALSE)</f>
        <v>1</v>
      </c>
      <c r="J1016" s="168">
        <f>VLOOKUP($A1016,'2023-24 Salary &amp; Benefits'!$A:$I,4,FALSE)</f>
        <v>1</v>
      </c>
      <c r="K1016" s="155">
        <f t="shared" si="176"/>
        <v>101.74</v>
      </c>
      <c r="L1016" s="154">
        <f t="shared" si="177"/>
        <v>0.29799999999999999</v>
      </c>
      <c r="M1016" s="156">
        <f>'2023-24 Salary &amp; Benefits'!$E$6</f>
        <v>72728</v>
      </c>
      <c r="N1016" s="156">
        <f>'2023-24 Salary &amp; Benefits'!$F$6</f>
        <v>75419</v>
      </c>
      <c r="O1016" s="9">
        <f t="shared" si="178"/>
        <v>21672.94</v>
      </c>
      <c r="P1016" s="9">
        <f t="shared" si="179"/>
        <v>801.92000000000189</v>
      </c>
      <c r="Q1016" s="9">
        <f>'2023-24 Salary &amp; Benefits'!G$6</f>
        <v>13464</v>
      </c>
      <c r="R1016" s="157">
        <f>'2023-24 Salary &amp; Benefits'!H$6</f>
        <v>0.1797</v>
      </c>
      <c r="S1016" s="157">
        <f>'2023-24 Salary &amp; Benefits'!I$6</f>
        <v>0.17330000000000001</v>
      </c>
      <c r="T1016" s="9">
        <f t="shared" si="180"/>
        <v>8045.87</v>
      </c>
      <c r="U1016" s="9">
        <f t="shared" si="181"/>
        <v>374.58</v>
      </c>
      <c r="V1016" s="9">
        <f t="shared" si="182"/>
        <v>64.91</v>
      </c>
      <c r="W1016" s="9">
        <f t="shared" si="175"/>
        <v>439.49</v>
      </c>
      <c r="X1016" s="22">
        <f t="shared" si="184"/>
        <v>30960.22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</row>
    <row r="1017" spans="1:159" s="21" customFormat="1">
      <c r="A1017" s="83" t="s">
        <v>2290</v>
      </c>
      <c r="B1017" s="95" t="s">
        <v>294</v>
      </c>
      <c r="C1017" s="96">
        <v>3151</v>
      </c>
      <c r="D1017" s="2" t="s">
        <v>303</v>
      </c>
      <c r="E1017" s="116" t="str">
        <f>VLOOKUP($C1017,'2022-23 School Level AAFTE'!$C:$X,8,FALSE)</f>
        <v>No</v>
      </c>
      <c r="F1017" s="103">
        <f>VLOOKUP($C1017,'2022-23 School Level AAFTE'!$C:$I,7,FALSE)</f>
        <v>902.97</v>
      </c>
      <c r="G1017" s="106">
        <f>IFERROR(IF(E1017= "yes",VLOOKUP(C1017,Summary!$B:$I,5,0),0),0)</f>
        <v>0</v>
      </c>
      <c r="H1017" s="104">
        <f t="shared" si="183"/>
        <v>0</v>
      </c>
      <c r="I1017" s="168">
        <f>VLOOKUP($A1017,'2023-24 Salary &amp; Benefits'!$A:$I,3,FALSE)</f>
        <v>1</v>
      </c>
      <c r="J1017" s="168">
        <f>VLOOKUP($A1017,'2023-24 Salary &amp; Benefits'!$A:$I,4,FALSE)</f>
        <v>1</v>
      </c>
      <c r="K1017" s="155">
        <f t="shared" si="176"/>
        <v>0</v>
      </c>
      <c r="L1017" s="154">
        <f t="shared" si="177"/>
        <v>0</v>
      </c>
      <c r="M1017" s="156">
        <f>'2023-24 Salary &amp; Benefits'!$E$6</f>
        <v>72728</v>
      </c>
      <c r="N1017" s="156">
        <f>'2023-24 Salary &amp; Benefits'!$F$6</f>
        <v>75419</v>
      </c>
      <c r="O1017" s="9">
        <f t="shared" si="178"/>
        <v>0</v>
      </c>
      <c r="P1017" s="9">
        <f t="shared" si="179"/>
        <v>0</v>
      </c>
      <c r="Q1017" s="9">
        <f>'2023-24 Salary &amp; Benefits'!G$6</f>
        <v>13464</v>
      </c>
      <c r="R1017" s="157">
        <f>'2023-24 Salary &amp; Benefits'!H$6</f>
        <v>0.1797</v>
      </c>
      <c r="S1017" s="157">
        <f>'2023-24 Salary &amp; Benefits'!I$6</f>
        <v>0.17330000000000001</v>
      </c>
      <c r="T1017" s="9">
        <f t="shared" si="180"/>
        <v>0</v>
      </c>
      <c r="U1017" s="9">
        <f t="shared" si="181"/>
        <v>0</v>
      </c>
      <c r="V1017" s="9">
        <f t="shared" si="182"/>
        <v>0</v>
      </c>
      <c r="W1017" s="9">
        <f t="shared" si="175"/>
        <v>0</v>
      </c>
      <c r="X1017" s="22">
        <f t="shared" si="184"/>
        <v>0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</row>
    <row r="1018" spans="1:159" s="21" customFormat="1">
      <c r="A1018" s="83" t="s">
        <v>2290</v>
      </c>
      <c r="B1018" s="95" t="s">
        <v>294</v>
      </c>
      <c r="C1018" s="94">
        <v>3658</v>
      </c>
      <c r="D1018" s="84" t="s">
        <v>305</v>
      </c>
      <c r="E1018" s="116" t="str">
        <f>VLOOKUP($C1018,'2022-23 School Level AAFTE'!$C:$X,8,FALSE)</f>
        <v>Yes</v>
      </c>
      <c r="F1018" s="103">
        <f>VLOOKUP($C1018,'2022-23 School Level AAFTE'!$C:$I,7,FALSE)</f>
        <v>420.8</v>
      </c>
      <c r="G1018" s="106">
        <f>IFERROR(IF(E1018= "yes",VLOOKUP(C1018,Summary!$B:$I,5,0),0),0)</f>
        <v>0</v>
      </c>
      <c r="H1018" s="104">
        <f t="shared" si="183"/>
        <v>420.8</v>
      </c>
      <c r="I1018" s="168">
        <f>VLOOKUP($A1018,'2023-24 Salary &amp; Benefits'!$A:$I,3,FALSE)</f>
        <v>1</v>
      </c>
      <c r="J1018" s="168">
        <f>VLOOKUP($A1018,'2023-24 Salary &amp; Benefits'!$A:$I,4,FALSE)</f>
        <v>1</v>
      </c>
      <c r="K1018" s="155">
        <f t="shared" si="176"/>
        <v>420.8</v>
      </c>
      <c r="L1018" s="154">
        <f t="shared" si="177"/>
        <v>1.234</v>
      </c>
      <c r="M1018" s="156">
        <f>'2023-24 Salary &amp; Benefits'!$E$6</f>
        <v>72728</v>
      </c>
      <c r="N1018" s="156">
        <f>'2023-24 Salary &amp; Benefits'!$F$6</f>
        <v>75419</v>
      </c>
      <c r="O1018" s="9">
        <f t="shared" si="178"/>
        <v>89746.35</v>
      </c>
      <c r="P1018" s="9">
        <f t="shared" si="179"/>
        <v>3320.6999999999971</v>
      </c>
      <c r="Q1018" s="9">
        <f>'2023-24 Salary &amp; Benefits'!G$6</f>
        <v>13464</v>
      </c>
      <c r="R1018" s="157">
        <f>'2023-24 Salary &amp; Benefits'!H$6</f>
        <v>0.1797</v>
      </c>
      <c r="S1018" s="157">
        <f>'2023-24 Salary &amp; Benefits'!I$6</f>
        <v>0.17330000000000001</v>
      </c>
      <c r="T1018" s="9">
        <f t="shared" si="180"/>
        <v>33317.47</v>
      </c>
      <c r="U1018" s="9">
        <f t="shared" si="181"/>
        <v>1551.12</v>
      </c>
      <c r="V1018" s="9">
        <f t="shared" si="182"/>
        <v>268.81</v>
      </c>
      <c r="W1018" s="9">
        <f t="shared" si="175"/>
        <v>1819.9299999999998</v>
      </c>
      <c r="X1018" s="22">
        <f t="shared" si="184"/>
        <v>128204.45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</row>
    <row r="1019" spans="1:159" s="21" customFormat="1">
      <c r="A1019" s="83" t="s">
        <v>2290</v>
      </c>
      <c r="B1019" s="95" t="s">
        <v>294</v>
      </c>
      <c r="C1019" s="96">
        <v>2831</v>
      </c>
      <c r="D1019" s="95" t="s">
        <v>300</v>
      </c>
      <c r="E1019" s="116" t="str">
        <f>VLOOKUP($C1019,'2022-23 School Level AAFTE'!$C:$X,8,FALSE)</f>
        <v>Yes</v>
      </c>
      <c r="F1019" s="103">
        <f>VLOOKUP($C1019,'2022-23 School Level AAFTE'!$C:$I,7,FALSE)</f>
        <v>491.68</v>
      </c>
      <c r="G1019" s="106">
        <f>IFERROR(IF(E1019= "yes",VLOOKUP(C1019,Summary!$B:$I,5,0),0),0)</f>
        <v>0</v>
      </c>
      <c r="H1019" s="104">
        <f t="shared" si="183"/>
        <v>491.68</v>
      </c>
      <c r="I1019" s="168">
        <f>VLOOKUP($A1019,'2023-24 Salary &amp; Benefits'!$A:$I,3,FALSE)</f>
        <v>1</v>
      </c>
      <c r="J1019" s="168">
        <f>VLOOKUP($A1019,'2023-24 Salary &amp; Benefits'!$A:$I,4,FALSE)</f>
        <v>1</v>
      </c>
      <c r="K1019" s="155">
        <f t="shared" si="176"/>
        <v>491.68</v>
      </c>
      <c r="L1019" s="154">
        <f t="shared" si="177"/>
        <v>1.4419999999999999</v>
      </c>
      <c r="M1019" s="156">
        <f>'2023-24 Salary &amp; Benefits'!$E$6</f>
        <v>72728</v>
      </c>
      <c r="N1019" s="156">
        <f>'2023-24 Salary &amp; Benefits'!$F$6</f>
        <v>75419</v>
      </c>
      <c r="O1019" s="9">
        <f t="shared" si="178"/>
        <v>104873.78</v>
      </c>
      <c r="P1019" s="9">
        <f t="shared" si="179"/>
        <v>3880.4199999999983</v>
      </c>
      <c r="Q1019" s="9">
        <f>'2023-24 Salary &amp; Benefits'!G$6</f>
        <v>13464</v>
      </c>
      <c r="R1019" s="157">
        <f>'2023-24 Salary &amp; Benefits'!H$6</f>
        <v>0.1797</v>
      </c>
      <c r="S1019" s="157">
        <f>'2023-24 Salary &amp; Benefits'!I$6</f>
        <v>0.17330000000000001</v>
      </c>
      <c r="T1019" s="9">
        <f t="shared" si="180"/>
        <v>38933.379999999997</v>
      </c>
      <c r="U1019" s="9">
        <f t="shared" si="181"/>
        <v>1812.57</v>
      </c>
      <c r="V1019" s="9">
        <f t="shared" si="182"/>
        <v>314.12</v>
      </c>
      <c r="W1019" s="9">
        <f t="shared" si="175"/>
        <v>2126.69</v>
      </c>
      <c r="X1019" s="22">
        <f t="shared" si="184"/>
        <v>149814.27000000002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</row>
    <row r="1020" spans="1:159" s="21" customFormat="1">
      <c r="A1020" s="83" t="s">
        <v>2290</v>
      </c>
      <c r="B1020" s="95" t="s">
        <v>294</v>
      </c>
      <c r="C1020" s="96">
        <v>4574</v>
      </c>
      <c r="D1020" s="95" t="s">
        <v>306</v>
      </c>
      <c r="E1020" s="116" t="str">
        <f>VLOOKUP($C1020,'2022-23 School Level AAFTE'!$C:$X,8,FALSE)</f>
        <v>Yes</v>
      </c>
      <c r="F1020" s="103">
        <f>VLOOKUP($C1020,'2022-23 School Level AAFTE'!$C:$I,7,FALSE)</f>
        <v>412.23</v>
      </c>
      <c r="G1020" s="106">
        <f>IFERROR(IF(E1020= "yes",VLOOKUP(C1020,Summary!$B:$I,5,0),0),0)</f>
        <v>0</v>
      </c>
      <c r="H1020" s="104">
        <f t="shared" si="183"/>
        <v>412.23</v>
      </c>
      <c r="I1020" s="168">
        <f>VLOOKUP($A1020,'2023-24 Salary &amp; Benefits'!$A:$I,3,FALSE)</f>
        <v>1</v>
      </c>
      <c r="J1020" s="168">
        <f>VLOOKUP($A1020,'2023-24 Salary &amp; Benefits'!$A:$I,4,FALSE)</f>
        <v>1</v>
      </c>
      <c r="K1020" s="155">
        <f t="shared" si="176"/>
        <v>412.23</v>
      </c>
      <c r="L1020" s="154">
        <f t="shared" si="177"/>
        <v>1.2090000000000001</v>
      </c>
      <c r="M1020" s="156">
        <f>'2023-24 Salary &amp; Benefits'!$E$6</f>
        <v>72728</v>
      </c>
      <c r="N1020" s="156">
        <f>'2023-24 Salary &amp; Benefits'!$F$6</f>
        <v>75419</v>
      </c>
      <c r="O1020" s="9">
        <f t="shared" si="178"/>
        <v>87928.15</v>
      </c>
      <c r="P1020" s="9">
        <f t="shared" si="179"/>
        <v>3253.4200000000128</v>
      </c>
      <c r="Q1020" s="9">
        <f>'2023-24 Salary &amp; Benefits'!G$6</f>
        <v>13464</v>
      </c>
      <c r="R1020" s="157">
        <f>'2023-24 Salary &amp; Benefits'!H$6</f>
        <v>0.1797</v>
      </c>
      <c r="S1020" s="157">
        <f>'2023-24 Salary &amp; Benefits'!I$6</f>
        <v>0.17330000000000001</v>
      </c>
      <c r="T1020" s="9">
        <f t="shared" si="180"/>
        <v>32642.48</v>
      </c>
      <c r="U1020" s="9">
        <f t="shared" si="181"/>
        <v>1519.69</v>
      </c>
      <c r="V1020" s="9">
        <f t="shared" si="182"/>
        <v>263.36</v>
      </c>
      <c r="W1020" s="9">
        <f t="shared" si="175"/>
        <v>1783.0500000000002</v>
      </c>
      <c r="X1020" s="22">
        <f t="shared" si="184"/>
        <v>125607.1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</row>
    <row r="1021" spans="1:159" s="21" customFormat="1">
      <c r="A1021" s="83" t="s">
        <v>2290</v>
      </c>
      <c r="B1021" s="95" t="s">
        <v>294</v>
      </c>
      <c r="C1021" s="96">
        <v>2914</v>
      </c>
      <c r="D1021" s="95" t="s">
        <v>301</v>
      </c>
      <c r="E1021" s="116" t="str">
        <f>VLOOKUP($C1021,'2022-23 School Level AAFTE'!$C:$X,8,FALSE)</f>
        <v>Yes</v>
      </c>
      <c r="F1021" s="103">
        <f>VLOOKUP($C1021,'2022-23 School Level AAFTE'!$C:$I,7,FALSE)</f>
        <v>317.31</v>
      </c>
      <c r="G1021" s="106">
        <f>IFERROR(IF(E1021= "yes",VLOOKUP(C1021,Summary!$B:$I,5,0),0),0)</f>
        <v>0</v>
      </c>
      <c r="H1021" s="104">
        <f t="shared" si="183"/>
        <v>317.31</v>
      </c>
      <c r="I1021" s="168">
        <f>VLOOKUP($A1021,'2023-24 Salary &amp; Benefits'!$A:$I,3,FALSE)</f>
        <v>1</v>
      </c>
      <c r="J1021" s="168">
        <f>VLOOKUP($A1021,'2023-24 Salary &amp; Benefits'!$A:$I,4,FALSE)</f>
        <v>1</v>
      </c>
      <c r="K1021" s="155">
        <f t="shared" si="176"/>
        <v>317.31</v>
      </c>
      <c r="L1021" s="154">
        <f t="shared" si="177"/>
        <v>0.93100000000000005</v>
      </c>
      <c r="M1021" s="156">
        <f>'2023-24 Salary &amp; Benefits'!$E$6</f>
        <v>72728</v>
      </c>
      <c r="N1021" s="156">
        <f>'2023-24 Salary &amp; Benefits'!$F$6</f>
        <v>75419</v>
      </c>
      <c r="O1021" s="9">
        <f t="shared" si="178"/>
        <v>67709.77</v>
      </c>
      <c r="P1021" s="9">
        <f t="shared" si="179"/>
        <v>2505.3199999999924</v>
      </c>
      <c r="Q1021" s="9">
        <f>'2023-24 Salary &amp; Benefits'!G$6</f>
        <v>13464</v>
      </c>
      <c r="R1021" s="157">
        <f>'2023-24 Salary &amp; Benefits'!H$6</f>
        <v>0.1797</v>
      </c>
      <c r="S1021" s="157">
        <f>'2023-24 Salary &amp; Benefits'!I$6</f>
        <v>0.17330000000000001</v>
      </c>
      <c r="T1021" s="9">
        <f t="shared" si="180"/>
        <v>25136.6</v>
      </c>
      <c r="U1021" s="9">
        <f t="shared" si="181"/>
        <v>1170.25</v>
      </c>
      <c r="V1021" s="9">
        <f t="shared" si="182"/>
        <v>202.8</v>
      </c>
      <c r="W1021" s="9">
        <f t="shared" si="175"/>
        <v>1373.05</v>
      </c>
      <c r="X1021" s="22">
        <f t="shared" si="184"/>
        <v>96724.739999999991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</row>
    <row r="1022" spans="1:159" s="21" customFormat="1">
      <c r="A1022" s="83" t="s">
        <v>2290</v>
      </c>
      <c r="B1022" s="95" t="s">
        <v>294</v>
      </c>
      <c r="C1022" s="96">
        <v>2726</v>
      </c>
      <c r="D1022" s="95" t="s">
        <v>299</v>
      </c>
      <c r="E1022" s="116" t="str">
        <f>VLOOKUP($C1022,'2022-23 School Level AAFTE'!$C:$X,8,FALSE)</f>
        <v>Yes</v>
      </c>
      <c r="F1022" s="103">
        <f>VLOOKUP($C1022,'2022-23 School Level AAFTE'!$C:$I,7,FALSE)</f>
        <v>354.01</v>
      </c>
      <c r="G1022" s="106">
        <f>IFERROR(IF(E1022= "yes",VLOOKUP(C1022,Summary!$B:$I,5,0),0),0)</f>
        <v>0</v>
      </c>
      <c r="H1022" s="104">
        <f t="shared" si="183"/>
        <v>354.01</v>
      </c>
      <c r="I1022" s="168">
        <f>VLOOKUP($A1022,'2023-24 Salary &amp; Benefits'!$A:$I,3,FALSE)</f>
        <v>1</v>
      </c>
      <c r="J1022" s="168">
        <f>VLOOKUP($A1022,'2023-24 Salary &amp; Benefits'!$A:$I,4,FALSE)</f>
        <v>1</v>
      </c>
      <c r="K1022" s="155">
        <f t="shared" si="176"/>
        <v>354.01</v>
      </c>
      <c r="L1022" s="154">
        <f t="shared" si="177"/>
        <v>1.038</v>
      </c>
      <c r="M1022" s="156">
        <f>'2023-24 Salary &amp; Benefits'!$E$6</f>
        <v>72728</v>
      </c>
      <c r="N1022" s="156">
        <f>'2023-24 Salary &amp; Benefits'!$F$6</f>
        <v>75419</v>
      </c>
      <c r="O1022" s="9">
        <f t="shared" si="178"/>
        <v>75491.66</v>
      </c>
      <c r="P1022" s="9">
        <f t="shared" si="179"/>
        <v>2793.2599999999948</v>
      </c>
      <c r="Q1022" s="9">
        <f>'2023-24 Salary &amp; Benefits'!G$6</f>
        <v>13464</v>
      </c>
      <c r="R1022" s="157">
        <f>'2023-24 Salary &amp; Benefits'!H$6</f>
        <v>0.1797</v>
      </c>
      <c r="S1022" s="157">
        <f>'2023-24 Salary &amp; Benefits'!I$6</f>
        <v>0.17330000000000001</v>
      </c>
      <c r="T1022" s="9">
        <f t="shared" si="180"/>
        <v>28025.56</v>
      </c>
      <c r="U1022" s="9">
        <f t="shared" si="181"/>
        <v>1304.75</v>
      </c>
      <c r="V1022" s="9">
        <f t="shared" si="182"/>
        <v>226.11</v>
      </c>
      <c r="W1022" s="9">
        <f t="shared" si="175"/>
        <v>1530.8600000000001</v>
      </c>
      <c r="X1022" s="22">
        <f t="shared" si="184"/>
        <v>107841.34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</row>
    <row r="1023" spans="1:159" s="21" customFormat="1">
      <c r="A1023" s="83" t="s">
        <v>2290</v>
      </c>
      <c r="B1023" s="95" t="s">
        <v>294</v>
      </c>
      <c r="C1023" s="96">
        <v>2416</v>
      </c>
      <c r="D1023" s="95" t="s">
        <v>298</v>
      </c>
      <c r="E1023" s="116" t="str">
        <f>VLOOKUP($C1023,'2022-23 School Level AAFTE'!$C:$X,8,FALSE)</f>
        <v>Yes</v>
      </c>
      <c r="F1023" s="103">
        <f>VLOOKUP($C1023,'2022-23 School Level AAFTE'!$C:$I,7,FALSE)</f>
        <v>893.93999999999994</v>
      </c>
      <c r="G1023" s="106">
        <f>IFERROR(IF(E1023= "yes",VLOOKUP(C1023,Summary!$B:$I,5,0),0),0)</f>
        <v>0</v>
      </c>
      <c r="H1023" s="104">
        <f t="shared" si="183"/>
        <v>893.93999999999994</v>
      </c>
      <c r="I1023" s="168">
        <f>VLOOKUP($A1023,'2023-24 Salary &amp; Benefits'!$A:$I,3,FALSE)</f>
        <v>1</v>
      </c>
      <c r="J1023" s="168">
        <f>VLOOKUP($A1023,'2023-24 Salary &amp; Benefits'!$A:$I,4,FALSE)</f>
        <v>1</v>
      </c>
      <c r="K1023" s="155">
        <f t="shared" si="176"/>
        <v>893.93999999999994</v>
      </c>
      <c r="L1023" s="154">
        <f t="shared" si="177"/>
        <v>2.6219999999999999</v>
      </c>
      <c r="M1023" s="156">
        <f>'2023-24 Salary &amp; Benefits'!$E$6</f>
        <v>72728</v>
      </c>
      <c r="N1023" s="156">
        <f>'2023-24 Salary &amp; Benefits'!$F$6</f>
        <v>75419</v>
      </c>
      <c r="O1023" s="9">
        <f t="shared" si="178"/>
        <v>190692.82</v>
      </c>
      <c r="P1023" s="9">
        <f t="shared" si="179"/>
        <v>7055.7999999999884</v>
      </c>
      <c r="Q1023" s="9">
        <f>'2023-24 Salary &amp; Benefits'!G$6</f>
        <v>13464</v>
      </c>
      <c r="R1023" s="157">
        <f>'2023-24 Salary &amp; Benefits'!H$6</f>
        <v>0.1797</v>
      </c>
      <c r="S1023" s="157">
        <f>'2023-24 Salary &amp; Benefits'!I$6</f>
        <v>0.17330000000000001</v>
      </c>
      <c r="T1023" s="9">
        <f t="shared" si="180"/>
        <v>70792.88</v>
      </c>
      <c r="U1023" s="9">
        <f t="shared" si="181"/>
        <v>3295.81</v>
      </c>
      <c r="V1023" s="9">
        <f t="shared" si="182"/>
        <v>571.16</v>
      </c>
      <c r="W1023" s="9">
        <f t="shared" si="175"/>
        <v>3866.97</v>
      </c>
      <c r="X1023" s="22">
        <f t="shared" si="184"/>
        <v>272408.46999999997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</row>
    <row r="1024" spans="1:159" s="21" customFormat="1">
      <c r="A1024" s="83" t="s">
        <v>2290</v>
      </c>
      <c r="B1024" s="95" t="s">
        <v>294</v>
      </c>
      <c r="C1024" s="96">
        <v>3019</v>
      </c>
      <c r="D1024" s="95" t="s">
        <v>302</v>
      </c>
      <c r="E1024" s="116" t="str">
        <f>VLOOKUP($C1024,'2022-23 School Level AAFTE'!$C:$X,8,FALSE)</f>
        <v>No</v>
      </c>
      <c r="F1024" s="103">
        <f>VLOOKUP($C1024,'2022-23 School Level AAFTE'!$C:$I,7,FALSE)</f>
        <v>415.76</v>
      </c>
      <c r="G1024" s="106">
        <f>IFERROR(IF(E1024= "yes",VLOOKUP(C1024,Summary!$B:$I,5,0),0),0)</f>
        <v>0</v>
      </c>
      <c r="H1024" s="104">
        <f t="shared" si="183"/>
        <v>0</v>
      </c>
      <c r="I1024" s="168">
        <f>VLOOKUP($A1024,'2023-24 Salary &amp; Benefits'!$A:$I,3,FALSE)</f>
        <v>1</v>
      </c>
      <c r="J1024" s="168">
        <f>VLOOKUP($A1024,'2023-24 Salary &amp; Benefits'!$A:$I,4,FALSE)</f>
        <v>1</v>
      </c>
      <c r="K1024" s="155">
        <f t="shared" si="176"/>
        <v>0</v>
      </c>
      <c r="L1024" s="154">
        <f t="shared" si="177"/>
        <v>0</v>
      </c>
      <c r="M1024" s="156">
        <f>'2023-24 Salary &amp; Benefits'!$E$6</f>
        <v>72728</v>
      </c>
      <c r="N1024" s="156">
        <f>'2023-24 Salary &amp; Benefits'!$F$6</f>
        <v>75419</v>
      </c>
      <c r="O1024" s="9">
        <f t="shared" si="178"/>
        <v>0</v>
      </c>
      <c r="P1024" s="9">
        <f t="shared" si="179"/>
        <v>0</v>
      </c>
      <c r="Q1024" s="9">
        <f>'2023-24 Salary &amp; Benefits'!G$6</f>
        <v>13464</v>
      </c>
      <c r="R1024" s="157">
        <f>'2023-24 Salary &amp; Benefits'!H$6</f>
        <v>0.1797</v>
      </c>
      <c r="S1024" s="157">
        <f>'2023-24 Salary &amp; Benefits'!I$6</f>
        <v>0.17330000000000001</v>
      </c>
      <c r="T1024" s="9">
        <f t="shared" si="180"/>
        <v>0</v>
      </c>
      <c r="U1024" s="9">
        <f t="shared" si="181"/>
        <v>0</v>
      </c>
      <c r="V1024" s="9">
        <f t="shared" si="182"/>
        <v>0</v>
      </c>
      <c r="W1024" s="9">
        <f t="shared" si="175"/>
        <v>0</v>
      </c>
      <c r="X1024" s="22">
        <f t="shared" si="184"/>
        <v>0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</row>
    <row r="1025" spans="1:159" s="21" customFormat="1">
      <c r="A1025" s="80" t="s">
        <v>2290</v>
      </c>
      <c r="B1025" s="95" t="s">
        <v>294</v>
      </c>
      <c r="C1025" s="94">
        <v>2370</v>
      </c>
      <c r="D1025" s="84" t="s">
        <v>297</v>
      </c>
      <c r="E1025" s="116" t="str">
        <f>VLOOKUP($C1025,'2022-23 School Level AAFTE'!$C:$X,8,FALSE)</f>
        <v>Yes</v>
      </c>
      <c r="F1025" s="103">
        <f>VLOOKUP($C1025,'2022-23 School Level AAFTE'!$C:$I,7,FALSE)</f>
        <v>260.72000000000003</v>
      </c>
      <c r="G1025" s="106">
        <f>IFERROR(IF(E1025= "yes",VLOOKUP(C1025,Summary!$B:$I,5,0),0),0)</f>
        <v>0</v>
      </c>
      <c r="H1025" s="104">
        <f t="shared" si="183"/>
        <v>260.72000000000003</v>
      </c>
      <c r="I1025" s="168">
        <f>VLOOKUP($A1025,'2023-24 Salary &amp; Benefits'!$A:$I,3,FALSE)</f>
        <v>1</v>
      </c>
      <c r="J1025" s="168">
        <f>VLOOKUP($A1025,'2023-24 Salary &amp; Benefits'!$A:$I,4,FALSE)</f>
        <v>1</v>
      </c>
      <c r="K1025" s="155">
        <f t="shared" si="176"/>
        <v>260.72000000000003</v>
      </c>
      <c r="L1025" s="154">
        <f t="shared" si="177"/>
        <v>0.76500000000000001</v>
      </c>
      <c r="M1025" s="156">
        <f>'2023-24 Salary &amp; Benefits'!$E$6</f>
        <v>72728</v>
      </c>
      <c r="N1025" s="156">
        <f>'2023-24 Salary &amp; Benefits'!$F$6</f>
        <v>75419</v>
      </c>
      <c r="O1025" s="9">
        <f t="shared" si="178"/>
        <v>55636.92</v>
      </c>
      <c r="P1025" s="9">
        <f t="shared" si="179"/>
        <v>2058.6200000000026</v>
      </c>
      <c r="Q1025" s="9">
        <f>'2023-24 Salary &amp; Benefits'!G$6</f>
        <v>13464</v>
      </c>
      <c r="R1025" s="157">
        <f>'2023-24 Salary &amp; Benefits'!H$6</f>
        <v>0.1797</v>
      </c>
      <c r="S1025" s="157">
        <f>'2023-24 Salary &amp; Benefits'!I$6</f>
        <v>0.17330000000000001</v>
      </c>
      <c r="T1025" s="9">
        <f t="shared" si="180"/>
        <v>20654.669999999998</v>
      </c>
      <c r="U1025" s="9">
        <f t="shared" si="181"/>
        <v>961.59</v>
      </c>
      <c r="V1025" s="9">
        <f t="shared" si="182"/>
        <v>166.64</v>
      </c>
      <c r="W1025" s="9">
        <f t="shared" si="175"/>
        <v>1128.23</v>
      </c>
      <c r="X1025" s="22">
        <f t="shared" si="184"/>
        <v>79478.439999999988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</row>
    <row r="1026" spans="1:159" s="21" customFormat="1">
      <c r="A1026" s="83" t="s">
        <v>2503</v>
      </c>
      <c r="B1026" s="95" t="s">
        <v>1938</v>
      </c>
      <c r="C1026" s="96">
        <v>2480</v>
      </c>
      <c r="D1026" s="95" t="s">
        <v>1940</v>
      </c>
      <c r="E1026" s="116" t="str">
        <f>VLOOKUP($C1026,'2022-23 School Level AAFTE'!$C:$X,8,FALSE)</f>
        <v>Yes</v>
      </c>
      <c r="F1026" s="103">
        <f>VLOOKUP($C1026,'2022-23 School Level AAFTE'!$C:$I,7,FALSE)</f>
        <v>106.57</v>
      </c>
      <c r="G1026" s="106">
        <f>IFERROR(IF(E1026= "yes",VLOOKUP(C1026,Summary!$B:$I,5,0),0),0)</f>
        <v>0</v>
      </c>
      <c r="H1026" s="104">
        <f t="shared" si="183"/>
        <v>106.57</v>
      </c>
      <c r="I1026" s="168">
        <f>VLOOKUP($A1026,'2023-24 Salary &amp; Benefits'!$A:$I,3,FALSE)</f>
        <v>1</v>
      </c>
      <c r="J1026" s="168">
        <f>VLOOKUP($A1026,'2023-24 Salary &amp; Benefits'!$A:$I,4,FALSE)</f>
        <v>1</v>
      </c>
      <c r="K1026" s="155">
        <f t="shared" si="176"/>
        <v>106.57</v>
      </c>
      <c r="L1026" s="154">
        <f t="shared" si="177"/>
        <v>0.313</v>
      </c>
      <c r="M1026" s="156">
        <f>'2023-24 Salary &amp; Benefits'!$E$6</f>
        <v>72728</v>
      </c>
      <c r="N1026" s="156">
        <f>'2023-24 Salary &amp; Benefits'!$F$6</f>
        <v>75419</v>
      </c>
      <c r="O1026" s="9">
        <f t="shared" si="178"/>
        <v>22763.86</v>
      </c>
      <c r="P1026" s="9">
        <f t="shared" si="179"/>
        <v>842.29000000000087</v>
      </c>
      <c r="Q1026" s="9">
        <f>'2023-24 Salary &amp; Benefits'!G$6</f>
        <v>13464</v>
      </c>
      <c r="R1026" s="157">
        <f>'2023-24 Salary &amp; Benefits'!H$6</f>
        <v>0.1797</v>
      </c>
      <c r="S1026" s="157">
        <f>'2023-24 Salary &amp; Benefits'!I$6</f>
        <v>0.17330000000000001</v>
      </c>
      <c r="T1026" s="9">
        <f t="shared" si="180"/>
        <v>8450.8700000000008</v>
      </c>
      <c r="U1026" s="9">
        <f t="shared" si="181"/>
        <v>393.44</v>
      </c>
      <c r="V1026" s="9">
        <f t="shared" si="182"/>
        <v>68.180000000000007</v>
      </c>
      <c r="W1026" s="9">
        <f t="shared" si="175"/>
        <v>461.62</v>
      </c>
      <c r="X1026" s="22">
        <f t="shared" si="184"/>
        <v>32518.640000000003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</row>
    <row r="1027" spans="1:159" s="21" customFormat="1">
      <c r="A1027" s="83" t="s">
        <v>2503</v>
      </c>
      <c r="B1027" s="95" t="s">
        <v>1938</v>
      </c>
      <c r="C1027" s="96">
        <v>1922</v>
      </c>
      <c r="D1027" s="95" t="s">
        <v>1939</v>
      </c>
      <c r="E1027" s="116" t="str">
        <f>VLOOKUP($C1027,'2022-23 School Level AAFTE'!$C:$X,8,FALSE)</f>
        <v>No</v>
      </c>
      <c r="F1027" s="103">
        <f>VLOOKUP($C1027,'2022-23 School Level AAFTE'!$C:$I,7,FALSE)</f>
        <v>123.83</v>
      </c>
      <c r="G1027" s="106">
        <f>IFERROR(IF(E1027= "yes",VLOOKUP(C1027,Summary!$B:$I,5,0),0),0)</f>
        <v>0</v>
      </c>
      <c r="H1027" s="104">
        <f t="shared" si="183"/>
        <v>0</v>
      </c>
      <c r="I1027" s="168">
        <f>VLOOKUP($A1027,'2023-24 Salary &amp; Benefits'!$A:$I,3,FALSE)</f>
        <v>1</v>
      </c>
      <c r="J1027" s="168">
        <f>VLOOKUP($A1027,'2023-24 Salary &amp; Benefits'!$A:$I,4,FALSE)</f>
        <v>1</v>
      </c>
      <c r="K1027" s="155">
        <f t="shared" si="176"/>
        <v>0</v>
      </c>
      <c r="L1027" s="154">
        <f t="shared" si="177"/>
        <v>0</v>
      </c>
      <c r="M1027" s="156">
        <f>'2023-24 Salary &amp; Benefits'!$E$6</f>
        <v>72728</v>
      </c>
      <c r="N1027" s="156">
        <f>'2023-24 Salary &amp; Benefits'!$F$6</f>
        <v>75419</v>
      </c>
      <c r="O1027" s="9">
        <f t="shared" si="178"/>
        <v>0</v>
      </c>
      <c r="P1027" s="9">
        <f t="shared" si="179"/>
        <v>0</v>
      </c>
      <c r="Q1027" s="9">
        <f>'2023-24 Salary &amp; Benefits'!G$6</f>
        <v>13464</v>
      </c>
      <c r="R1027" s="157">
        <f>'2023-24 Salary &amp; Benefits'!H$6</f>
        <v>0.1797</v>
      </c>
      <c r="S1027" s="157">
        <f>'2023-24 Salary &amp; Benefits'!I$6</f>
        <v>0.17330000000000001</v>
      </c>
      <c r="T1027" s="9">
        <f t="shared" si="180"/>
        <v>0</v>
      </c>
      <c r="U1027" s="9">
        <f t="shared" si="181"/>
        <v>0</v>
      </c>
      <c r="V1027" s="9">
        <f t="shared" si="182"/>
        <v>0</v>
      </c>
      <c r="W1027" s="9">
        <f t="shared" si="175"/>
        <v>0</v>
      </c>
      <c r="X1027" s="22">
        <f t="shared" si="184"/>
        <v>0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</row>
    <row r="1028" spans="1:159" s="21" customFormat="1">
      <c r="A1028" s="83" t="s">
        <v>2453</v>
      </c>
      <c r="B1028" s="95" t="s">
        <v>1531</v>
      </c>
      <c r="C1028" s="96">
        <v>4178</v>
      </c>
      <c r="D1028" s="95" t="s">
        <v>1534</v>
      </c>
      <c r="E1028" s="116" t="str">
        <f>VLOOKUP($C1028,'2022-23 School Level AAFTE'!$C:$X,8,FALSE)</f>
        <v>No</v>
      </c>
      <c r="F1028" s="103">
        <f>VLOOKUP($C1028,'2022-23 School Level AAFTE'!$C:$I,7,FALSE)</f>
        <v>5</v>
      </c>
      <c r="G1028" s="106">
        <f>IFERROR(IF(E1028= "yes",VLOOKUP(C1028,Summary!$B:$I,5,0),0),0)</f>
        <v>0</v>
      </c>
      <c r="H1028" s="104">
        <f t="shared" si="183"/>
        <v>0</v>
      </c>
      <c r="I1028" s="168">
        <f>VLOOKUP($A1028,'2023-24 Salary &amp; Benefits'!$A:$I,3,FALSE)</f>
        <v>1.1200000000000001</v>
      </c>
      <c r="J1028" s="168">
        <f>VLOOKUP($A1028,'2023-24 Salary &amp; Benefits'!$A:$I,4,FALSE)</f>
        <v>1.1200000000000001</v>
      </c>
      <c r="K1028" s="155">
        <f t="shared" si="176"/>
        <v>0</v>
      </c>
      <c r="L1028" s="154">
        <f t="shared" si="177"/>
        <v>0</v>
      </c>
      <c r="M1028" s="156">
        <f>'2023-24 Salary &amp; Benefits'!$E$6</f>
        <v>72728</v>
      </c>
      <c r="N1028" s="156">
        <f>'2023-24 Salary &amp; Benefits'!$F$6</f>
        <v>75419</v>
      </c>
      <c r="O1028" s="9">
        <f t="shared" si="178"/>
        <v>0</v>
      </c>
      <c r="P1028" s="9">
        <f t="shared" si="179"/>
        <v>0</v>
      </c>
      <c r="Q1028" s="9">
        <f>'2023-24 Salary &amp; Benefits'!G$6</f>
        <v>13464</v>
      </c>
      <c r="R1028" s="157">
        <f>'2023-24 Salary &amp; Benefits'!H$6</f>
        <v>0.1797</v>
      </c>
      <c r="S1028" s="157">
        <f>'2023-24 Salary &amp; Benefits'!I$6</f>
        <v>0.17330000000000001</v>
      </c>
      <c r="T1028" s="9">
        <f t="shared" si="180"/>
        <v>0</v>
      </c>
      <c r="U1028" s="9">
        <f t="shared" si="181"/>
        <v>0</v>
      </c>
      <c r="V1028" s="9">
        <f t="shared" si="182"/>
        <v>0</v>
      </c>
      <c r="W1028" s="9">
        <f t="shared" si="175"/>
        <v>0</v>
      </c>
      <c r="X1028" s="22">
        <f t="shared" si="184"/>
        <v>0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</row>
    <row r="1029" spans="1:159" s="21" customFormat="1">
      <c r="A1029" s="83" t="s">
        <v>2453</v>
      </c>
      <c r="B1029" s="95" t="s">
        <v>1531</v>
      </c>
      <c r="C1029" s="96">
        <v>4107</v>
      </c>
      <c r="D1029" s="95" t="s">
        <v>1533</v>
      </c>
      <c r="E1029" s="116" t="str">
        <f>VLOOKUP($C1029,'2022-23 School Level AAFTE'!$C:$X,8,FALSE)</f>
        <v>No</v>
      </c>
      <c r="F1029" s="103">
        <f>VLOOKUP($C1029,'2022-23 School Level AAFTE'!$C:$I,7,FALSE)</f>
        <v>90.63</v>
      </c>
      <c r="G1029" s="106">
        <f>IFERROR(IF(E1029= "yes",VLOOKUP(C1029,Summary!$B:$I,5,0),0),0)</f>
        <v>0</v>
      </c>
      <c r="H1029" s="104">
        <f t="shared" si="183"/>
        <v>0</v>
      </c>
      <c r="I1029" s="168">
        <f>VLOOKUP($A1029,'2023-24 Salary &amp; Benefits'!$A:$I,3,FALSE)</f>
        <v>1.1200000000000001</v>
      </c>
      <c r="J1029" s="168">
        <f>VLOOKUP($A1029,'2023-24 Salary &amp; Benefits'!$A:$I,4,FALSE)</f>
        <v>1.1200000000000001</v>
      </c>
      <c r="K1029" s="155">
        <f t="shared" si="176"/>
        <v>0</v>
      </c>
      <c r="L1029" s="154">
        <f t="shared" si="177"/>
        <v>0</v>
      </c>
      <c r="M1029" s="156">
        <f>'2023-24 Salary &amp; Benefits'!$E$6</f>
        <v>72728</v>
      </c>
      <c r="N1029" s="156">
        <f>'2023-24 Salary &amp; Benefits'!$F$6</f>
        <v>75419</v>
      </c>
      <c r="O1029" s="9">
        <f t="shared" si="178"/>
        <v>0</v>
      </c>
      <c r="P1029" s="9">
        <f t="shared" si="179"/>
        <v>0</v>
      </c>
      <c r="Q1029" s="9">
        <f>'2023-24 Salary &amp; Benefits'!G$6</f>
        <v>13464</v>
      </c>
      <c r="R1029" s="157">
        <f>'2023-24 Salary &amp; Benefits'!H$6</f>
        <v>0.1797</v>
      </c>
      <c r="S1029" s="157">
        <f>'2023-24 Salary &amp; Benefits'!I$6</f>
        <v>0.17330000000000001</v>
      </c>
      <c r="T1029" s="9">
        <f t="shared" si="180"/>
        <v>0</v>
      </c>
      <c r="U1029" s="9">
        <f t="shared" si="181"/>
        <v>0</v>
      </c>
      <c r="V1029" s="9">
        <f t="shared" si="182"/>
        <v>0</v>
      </c>
      <c r="W1029" s="9">
        <f t="shared" si="175"/>
        <v>0</v>
      </c>
      <c r="X1029" s="22">
        <f t="shared" si="184"/>
        <v>0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</row>
    <row r="1030" spans="1:159" s="21" customFormat="1">
      <c r="A1030" s="83" t="s">
        <v>2453</v>
      </c>
      <c r="B1030" s="95" t="s">
        <v>1531</v>
      </c>
      <c r="C1030" s="94">
        <v>2632</v>
      </c>
      <c r="D1030" s="84" t="s">
        <v>1532</v>
      </c>
      <c r="E1030" s="116" t="str">
        <f>VLOOKUP($C1030,'2022-23 School Level AAFTE'!$C:$X,8,FALSE)</f>
        <v>Yes</v>
      </c>
      <c r="F1030" s="103">
        <f>VLOOKUP($C1030,'2022-23 School Level AAFTE'!$C:$I,7,FALSE)</f>
        <v>131.06</v>
      </c>
      <c r="G1030" s="106">
        <f>IFERROR(IF(E1030= "yes",VLOOKUP(C1030,Summary!$B:$I,5,0),0),0)</f>
        <v>0</v>
      </c>
      <c r="H1030" s="104">
        <f t="shared" si="183"/>
        <v>131.06</v>
      </c>
      <c r="I1030" s="168">
        <f>VLOOKUP($A1030,'2023-24 Salary &amp; Benefits'!$A:$I,3,FALSE)</f>
        <v>1.1200000000000001</v>
      </c>
      <c r="J1030" s="168">
        <f>VLOOKUP($A1030,'2023-24 Salary &amp; Benefits'!$A:$I,4,FALSE)</f>
        <v>1.1200000000000001</v>
      </c>
      <c r="K1030" s="155">
        <f t="shared" si="176"/>
        <v>131.06</v>
      </c>
      <c r="L1030" s="154">
        <f t="shared" si="177"/>
        <v>0.38400000000000001</v>
      </c>
      <c r="M1030" s="156">
        <f>'2023-24 Salary &amp; Benefits'!$E$6</f>
        <v>72728</v>
      </c>
      <c r="N1030" s="156">
        <f>'2023-24 Salary &amp; Benefits'!$F$6</f>
        <v>75419</v>
      </c>
      <c r="O1030" s="9">
        <f t="shared" si="178"/>
        <v>31278.86</v>
      </c>
      <c r="P1030" s="9">
        <f t="shared" si="179"/>
        <v>1157.3400000000001</v>
      </c>
      <c r="Q1030" s="9">
        <f>'2023-24 Salary &amp; Benefits'!G$6</f>
        <v>13464</v>
      </c>
      <c r="R1030" s="157">
        <f>'2023-24 Salary &amp; Benefits'!H$6</f>
        <v>0.1797</v>
      </c>
      <c r="S1030" s="157">
        <f>'2023-24 Salary &amp; Benefits'!I$6</f>
        <v>0.17330000000000001</v>
      </c>
      <c r="T1030" s="9">
        <f t="shared" si="180"/>
        <v>10991.55</v>
      </c>
      <c r="U1030" s="9">
        <f t="shared" si="181"/>
        <v>540.6</v>
      </c>
      <c r="V1030" s="9">
        <f t="shared" si="182"/>
        <v>93.69</v>
      </c>
      <c r="W1030" s="9">
        <f t="shared" si="175"/>
        <v>634.29</v>
      </c>
      <c r="X1030" s="22">
        <f t="shared" si="184"/>
        <v>44062.04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</row>
    <row r="1031" spans="1:159" s="21" customFormat="1">
      <c r="A1031" s="83" t="s">
        <v>3160</v>
      </c>
      <c r="B1031" s="95" t="s">
        <v>3275</v>
      </c>
      <c r="C1031" s="97">
        <v>5609</v>
      </c>
      <c r="D1031" s="110" t="s">
        <v>3196</v>
      </c>
      <c r="E1031" s="116" t="str">
        <f>VLOOKUP($C1031,'2022-23 School Level AAFTE'!$C:$X,8,FALSE)</f>
        <v>Yes</v>
      </c>
      <c r="F1031" s="103">
        <f>VLOOKUP($C1031,'2022-23 School Level AAFTE'!$C:$I,7,FALSE)</f>
        <v>35.61</v>
      </c>
      <c r="G1031" s="106">
        <f>IFERROR(IF(E1031= "yes",VLOOKUP(C1031,Summary!$B:$I,5,0),0),0)</f>
        <v>0</v>
      </c>
      <c r="H1031" s="105">
        <f t="shared" si="183"/>
        <v>35.61</v>
      </c>
      <c r="I1031" s="168">
        <f>VLOOKUP($A1031,'2023-24 Salary &amp; Benefits'!$A:$I,3,FALSE)</f>
        <v>1.0150000000000001</v>
      </c>
      <c r="J1031" s="168">
        <f>VLOOKUP($A1031,'2023-24 Salary &amp; Benefits'!$A:$I,4,FALSE)</f>
        <v>1.0150000000000001</v>
      </c>
      <c r="K1031" s="155">
        <f t="shared" si="176"/>
        <v>35.61</v>
      </c>
      <c r="L1031" s="154">
        <f t="shared" si="177"/>
        <v>0.104</v>
      </c>
      <c r="M1031" s="156">
        <f>'2023-24 Salary &amp; Benefits'!$E$6</f>
        <v>72728</v>
      </c>
      <c r="N1031" s="156">
        <f>'2023-24 Salary &amp; Benefits'!$F$6</f>
        <v>75419</v>
      </c>
      <c r="O1031" s="9">
        <f t="shared" si="178"/>
        <v>7677.17</v>
      </c>
      <c r="P1031" s="9">
        <f t="shared" si="179"/>
        <v>284.05999999999949</v>
      </c>
      <c r="Q1031" s="9">
        <f>'2023-24 Salary &amp; Benefits'!G$6</f>
        <v>13464</v>
      </c>
      <c r="R1031" s="157">
        <f>'2023-24 Salary &amp; Benefits'!H$6</f>
        <v>0.1797</v>
      </c>
      <c r="S1031" s="157">
        <f>'2023-24 Salary &amp; Benefits'!I$6</f>
        <v>0.17330000000000001</v>
      </c>
      <c r="T1031" s="9">
        <f t="shared" si="180"/>
        <v>2829.07</v>
      </c>
      <c r="U1031" s="9">
        <f t="shared" si="181"/>
        <v>132.69</v>
      </c>
      <c r="V1031" s="9">
        <f t="shared" si="182"/>
        <v>23</v>
      </c>
      <c r="W1031" s="9">
        <f t="shared" si="175"/>
        <v>155.69</v>
      </c>
      <c r="X1031" s="22">
        <f t="shared" si="184"/>
        <v>10945.99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</row>
    <row r="1032" spans="1:159" s="21" customFormat="1">
      <c r="A1032" s="83" t="s">
        <v>2534</v>
      </c>
      <c r="B1032" s="95" t="s">
        <v>2124</v>
      </c>
      <c r="C1032" s="96">
        <v>5373</v>
      </c>
      <c r="D1032" s="95" t="s">
        <v>2125</v>
      </c>
      <c r="E1032" s="116" t="str">
        <f>VLOOKUP($C1032,'2022-23 School Level AAFTE'!$C:$X,8,FALSE)</f>
        <v>Yes</v>
      </c>
      <c r="F1032" s="103">
        <f>VLOOKUP($C1032,'2022-23 School Level AAFTE'!$C:$I,7,FALSE)</f>
        <v>385.23</v>
      </c>
      <c r="G1032" s="106">
        <f>IFERROR(IF(E1032= "yes",VLOOKUP(C1032,Summary!$B:$I,5,0),0),0)</f>
        <v>0</v>
      </c>
      <c r="H1032" s="104">
        <f t="shared" si="183"/>
        <v>385.23</v>
      </c>
      <c r="I1032" s="168">
        <f>VLOOKUP($A1032,'2023-24 Salary &amp; Benefits'!$A:$I,3,FALSE)</f>
        <v>1.0750000000000002</v>
      </c>
      <c r="J1032" s="168">
        <f>VLOOKUP($A1032,'2023-24 Salary &amp; Benefits'!$A:$I,4,FALSE)</f>
        <v>1.0750000000000002</v>
      </c>
      <c r="K1032" s="155">
        <f t="shared" si="176"/>
        <v>385.23</v>
      </c>
      <c r="L1032" s="154">
        <f t="shared" si="177"/>
        <v>1.1299999999999999</v>
      </c>
      <c r="M1032" s="156">
        <f>'2023-24 Salary &amp; Benefits'!$E$6</f>
        <v>72728</v>
      </c>
      <c r="N1032" s="156">
        <f>'2023-24 Salary &amp; Benefits'!$F$6</f>
        <v>75419</v>
      </c>
      <c r="O1032" s="9">
        <f t="shared" si="178"/>
        <v>88346.34</v>
      </c>
      <c r="P1032" s="9">
        <f t="shared" si="179"/>
        <v>3268.8899999999994</v>
      </c>
      <c r="Q1032" s="9">
        <f>'2023-24 Salary &amp; Benefits'!G$6</f>
        <v>13464</v>
      </c>
      <c r="R1032" s="157">
        <f>'2023-24 Salary &amp; Benefits'!H$6</f>
        <v>0.1797</v>
      </c>
      <c r="S1032" s="157">
        <f>'2023-24 Salary &amp; Benefits'!I$6</f>
        <v>0.17330000000000001</v>
      </c>
      <c r="T1032" s="9">
        <f t="shared" si="180"/>
        <v>31656.66</v>
      </c>
      <c r="U1032" s="9">
        <f t="shared" si="181"/>
        <v>1526.92</v>
      </c>
      <c r="V1032" s="9">
        <f t="shared" si="182"/>
        <v>264.62</v>
      </c>
      <c r="W1032" s="9">
        <f t="shared" si="175"/>
        <v>1791.54</v>
      </c>
      <c r="X1032" s="22">
        <f t="shared" si="184"/>
        <v>125063.43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</row>
    <row r="1033" spans="1:159" s="21" customFormat="1">
      <c r="A1033" s="80" t="s">
        <v>2387</v>
      </c>
      <c r="B1033" s="95" t="s">
        <v>1126</v>
      </c>
      <c r="C1033" s="96">
        <v>3049</v>
      </c>
      <c r="D1033" s="95" t="s">
        <v>1127</v>
      </c>
      <c r="E1033" s="116" t="str">
        <f>VLOOKUP($C1033,'2022-23 School Level AAFTE'!$C:$X,8,FALSE)</f>
        <v>Yes</v>
      </c>
      <c r="F1033" s="103">
        <f>VLOOKUP($C1033,'2022-23 School Level AAFTE'!$C:$I,7,FALSE)</f>
        <v>95.86</v>
      </c>
      <c r="G1033" s="106">
        <f>IFERROR(IF(E1033= "yes",VLOOKUP(C1033,Summary!$B:$I,5,0),0),0)</f>
        <v>0</v>
      </c>
      <c r="H1033" s="105">
        <f t="shared" si="183"/>
        <v>95.86</v>
      </c>
      <c r="I1033" s="168">
        <f>VLOOKUP($A1033,'2023-24 Salary &amp; Benefits'!$A:$I,3,FALSE)</f>
        <v>1</v>
      </c>
      <c r="J1033" s="168">
        <f>VLOOKUP($A1033,'2023-24 Salary &amp; Benefits'!$A:$I,4,FALSE)</f>
        <v>1</v>
      </c>
      <c r="K1033" s="155">
        <f t="shared" si="176"/>
        <v>95.86</v>
      </c>
      <c r="L1033" s="154">
        <f t="shared" si="177"/>
        <v>0.28100000000000003</v>
      </c>
      <c r="M1033" s="156">
        <f>'2023-24 Salary &amp; Benefits'!$E$6</f>
        <v>72728</v>
      </c>
      <c r="N1033" s="156">
        <f>'2023-24 Salary &amp; Benefits'!$F$6</f>
        <v>75419</v>
      </c>
      <c r="O1033" s="9">
        <f t="shared" si="178"/>
        <v>20436.57</v>
      </c>
      <c r="P1033" s="9">
        <f t="shared" si="179"/>
        <v>756.17000000000189</v>
      </c>
      <c r="Q1033" s="9">
        <f>'2023-24 Salary &amp; Benefits'!G$6</f>
        <v>13464</v>
      </c>
      <c r="R1033" s="157">
        <f>'2023-24 Salary &amp; Benefits'!H$6</f>
        <v>0.1797</v>
      </c>
      <c r="S1033" s="157">
        <f>'2023-24 Salary &amp; Benefits'!I$6</f>
        <v>0.17330000000000001</v>
      </c>
      <c r="T1033" s="9">
        <f t="shared" si="180"/>
        <v>7586.88</v>
      </c>
      <c r="U1033" s="9">
        <f t="shared" si="181"/>
        <v>353.21</v>
      </c>
      <c r="V1033" s="9">
        <f t="shared" si="182"/>
        <v>61.21</v>
      </c>
      <c r="W1033" s="9">
        <f t="shared" si="175"/>
        <v>414.41999999999996</v>
      </c>
      <c r="X1033" s="22">
        <f t="shared" si="184"/>
        <v>29194.04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</row>
    <row r="1034" spans="1:159" s="21" customFormat="1">
      <c r="A1034" s="83" t="s">
        <v>2387</v>
      </c>
      <c r="B1034" s="95" t="s">
        <v>1126</v>
      </c>
      <c r="C1034" s="96">
        <v>3111</v>
      </c>
      <c r="D1034" s="95" t="s">
        <v>1128</v>
      </c>
      <c r="E1034" s="116" t="str">
        <f>VLOOKUP($C1034,'2022-23 School Level AAFTE'!$C:$X,8,FALSE)</f>
        <v>Yes</v>
      </c>
      <c r="F1034" s="103">
        <f>VLOOKUP($C1034,'2022-23 School Level AAFTE'!$C:$I,7,FALSE)</f>
        <v>61.99</v>
      </c>
      <c r="G1034" s="106">
        <f>IFERROR(IF(E1034= "yes",VLOOKUP(C1034,Summary!$B:$I,5,0),0),0)</f>
        <v>0</v>
      </c>
      <c r="H1034" s="105">
        <f t="shared" si="183"/>
        <v>61.99</v>
      </c>
      <c r="I1034" s="168">
        <f>VLOOKUP($A1034,'2023-24 Salary &amp; Benefits'!$A:$I,3,FALSE)</f>
        <v>1</v>
      </c>
      <c r="J1034" s="168">
        <f>VLOOKUP($A1034,'2023-24 Salary &amp; Benefits'!$A:$I,4,FALSE)</f>
        <v>1</v>
      </c>
      <c r="K1034" s="155">
        <f t="shared" si="176"/>
        <v>61.99</v>
      </c>
      <c r="L1034" s="154">
        <f t="shared" si="177"/>
        <v>0.182</v>
      </c>
      <c r="M1034" s="156">
        <f>'2023-24 Salary &amp; Benefits'!$E$6</f>
        <v>72728</v>
      </c>
      <c r="N1034" s="156">
        <f>'2023-24 Salary &amp; Benefits'!$F$6</f>
        <v>75419</v>
      </c>
      <c r="O1034" s="9">
        <f t="shared" si="178"/>
        <v>13236.5</v>
      </c>
      <c r="P1034" s="9">
        <f t="shared" si="179"/>
        <v>489.76000000000022</v>
      </c>
      <c r="Q1034" s="9">
        <f>'2023-24 Salary &amp; Benefits'!G$6</f>
        <v>13464</v>
      </c>
      <c r="R1034" s="157">
        <f>'2023-24 Salary &amp; Benefits'!H$6</f>
        <v>0.1797</v>
      </c>
      <c r="S1034" s="157">
        <f>'2023-24 Salary &amp; Benefits'!I$6</f>
        <v>0.17330000000000001</v>
      </c>
      <c r="T1034" s="9">
        <f t="shared" si="180"/>
        <v>4913.92</v>
      </c>
      <c r="U1034" s="9">
        <f t="shared" si="181"/>
        <v>228.77</v>
      </c>
      <c r="V1034" s="9">
        <f t="shared" si="182"/>
        <v>39.65</v>
      </c>
      <c r="W1034" s="9">
        <f t="shared" ref="W1034:W1097" si="185">SUM(U1034:V1034)</f>
        <v>268.42</v>
      </c>
      <c r="X1034" s="22">
        <f t="shared" si="184"/>
        <v>18908.599999999999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</row>
    <row r="1035" spans="1:159" s="21" customFormat="1">
      <c r="A1035" s="83" t="s">
        <v>2387</v>
      </c>
      <c r="B1035" s="95" t="s">
        <v>1126</v>
      </c>
      <c r="C1035" s="96">
        <v>3643</v>
      </c>
      <c r="D1035" s="95" t="s">
        <v>1129</v>
      </c>
      <c r="E1035" s="116" t="str">
        <f>VLOOKUP($C1035,'2022-23 School Level AAFTE'!$C:$X,8,FALSE)</f>
        <v>Yes</v>
      </c>
      <c r="F1035" s="103">
        <f>VLOOKUP($C1035,'2022-23 School Level AAFTE'!$C:$I,7,FALSE)</f>
        <v>47.06</v>
      </c>
      <c r="G1035" s="106">
        <f>IFERROR(IF(E1035= "yes",VLOOKUP(C1035,Summary!$B:$I,5,0),0),0)</f>
        <v>0</v>
      </c>
      <c r="H1035" s="104">
        <f t="shared" si="183"/>
        <v>47.06</v>
      </c>
      <c r="I1035" s="168">
        <f>VLOOKUP($A1035,'2023-24 Salary &amp; Benefits'!$A:$I,3,FALSE)</f>
        <v>1</v>
      </c>
      <c r="J1035" s="168">
        <f>VLOOKUP($A1035,'2023-24 Salary &amp; Benefits'!$A:$I,4,FALSE)</f>
        <v>1</v>
      </c>
      <c r="K1035" s="155">
        <f t="shared" ref="K1035:K1098" si="186">IF(G1035&gt;0,G1035,H1035)</f>
        <v>47.06</v>
      </c>
      <c r="L1035" s="154">
        <f t="shared" ref="L1035:L1098" si="187">ROUND((($K1035*1.1*36)/15)/900,3)</f>
        <v>0.13800000000000001</v>
      </c>
      <c r="M1035" s="156">
        <f>'2023-24 Salary &amp; Benefits'!$E$6</f>
        <v>72728</v>
      </c>
      <c r="N1035" s="156">
        <f>'2023-24 Salary &amp; Benefits'!$F$6</f>
        <v>75419</v>
      </c>
      <c r="O1035" s="9">
        <f t="shared" ref="O1035:O1098" si="188">ROUND($I1035*$M1035*$L1035,2)</f>
        <v>10036.459999999999</v>
      </c>
      <c r="P1035" s="9">
        <f t="shared" ref="P1035:P1098" si="189">ROUND($J1035*$N1035*$L1035,2)-O1035</f>
        <v>371.36000000000058</v>
      </c>
      <c r="Q1035" s="9">
        <f>'2023-24 Salary &amp; Benefits'!G$6</f>
        <v>13464</v>
      </c>
      <c r="R1035" s="157">
        <f>'2023-24 Salary &amp; Benefits'!H$6</f>
        <v>0.1797</v>
      </c>
      <c r="S1035" s="157">
        <f>'2023-24 Salary &amp; Benefits'!I$6</f>
        <v>0.17330000000000001</v>
      </c>
      <c r="T1035" s="9">
        <f t="shared" ref="T1035:T1098" si="190">ROUND(O1035*R1035+P1035*S1035+L1035*Q1035,2)</f>
        <v>3725.94</v>
      </c>
      <c r="U1035" s="9">
        <f t="shared" ref="U1035:U1098" si="191">ROUND((($N1035*$J1035*$L1035)/180)*3,2)</f>
        <v>173.46</v>
      </c>
      <c r="V1035" s="9">
        <f t="shared" ref="V1035:V1098" si="192">ROUND(U1035*S1035,2)</f>
        <v>30.06</v>
      </c>
      <c r="W1035" s="9">
        <f t="shared" si="185"/>
        <v>203.52</v>
      </c>
      <c r="X1035" s="22">
        <f t="shared" si="184"/>
        <v>14337.28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</row>
    <row r="1036" spans="1:159" s="21" customFormat="1">
      <c r="A1036" s="83" t="s">
        <v>2530</v>
      </c>
      <c r="B1036" s="95" t="s">
        <v>2099</v>
      </c>
      <c r="C1036" s="96">
        <v>3417</v>
      </c>
      <c r="D1036" s="95" t="s">
        <v>2102</v>
      </c>
      <c r="E1036" s="116" t="str">
        <f>VLOOKUP($C1036,'2022-23 School Level AAFTE'!$C:$X,8,FALSE)</f>
        <v>No</v>
      </c>
      <c r="F1036" s="103">
        <f>VLOOKUP($C1036,'2022-23 School Level AAFTE'!$C:$I,7,FALSE)</f>
        <v>530.02</v>
      </c>
      <c r="G1036" s="106">
        <f>IFERROR(IF(E1036= "yes",VLOOKUP(C1036,Summary!$B:$I,5,0),0),0)</f>
        <v>0</v>
      </c>
      <c r="H1036" s="104">
        <f t="shared" si="183"/>
        <v>0</v>
      </c>
      <c r="I1036" s="168">
        <f>VLOOKUP($A1036,'2023-24 Salary &amp; Benefits'!$A:$I,3,FALSE)</f>
        <v>1.1200000000000001</v>
      </c>
      <c r="J1036" s="168">
        <f>VLOOKUP($A1036,'2023-24 Salary &amp; Benefits'!$A:$I,4,FALSE)</f>
        <v>1.1200000000000001</v>
      </c>
      <c r="K1036" s="155">
        <f t="shared" si="186"/>
        <v>0</v>
      </c>
      <c r="L1036" s="154">
        <f t="shared" si="187"/>
        <v>0</v>
      </c>
      <c r="M1036" s="156">
        <f>'2023-24 Salary &amp; Benefits'!$E$6</f>
        <v>72728</v>
      </c>
      <c r="N1036" s="156">
        <f>'2023-24 Salary &amp; Benefits'!$F$6</f>
        <v>75419</v>
      </c>
      <c r="O1036" s="9">
        <f t="shared" si="188"/>
        <v>0</v>
      </c>
      <c r="P1036" s="9">
        <f t="shared" si="189"/>
        <v>0</v>
      </c>
      <c r="Q1036" s="9">
        <f>'2023-24 Salary &amp; Benefits'!G$6</f>
        <v>13464</v>
      </c>
      <c r="R1036" s="157">
        <f>'2023-24 Salary &amp; Benefits'!H$6</f>
        <v>0.1797</v>
      </c>
      <c r="S1036" s="157">
        <f>'2023-24 Salary &amp; Benefits'!I$6</f>
        <v>0.17330000000000001</v>
      </c>
      <c r="T1036" s="9">
        <f t="shared" si="190"/>
        <v>0</v>
      </c>
      <c r="U1036" s="9">
        <f t="shared" si="191"/>
        <v>0</v>
      </c>
      <c r="V1036" s="9">
        <f t="shared" si="192"/>
        <v>0</v>
      </c>
      <c r="W1036" s="9">
        <f t="shared" si="185"/>
        <v>0</v>
      </c>
      <c r="X1036" s="22">
        <f t="shared" si="184"/>
        <v>0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</row>
    <row r="1037" spans="1:159" s="21" customFormat="1">
      <c r="A1037" s="83" t="s">
        <v>2530</v>
      </c>
      <c r="B1037" s="95" t="s">
        <v>2099</v>
      </c>
      <c r="C1037" s="96">
        <v>5466</v>
      </c>
      <c r="D1037" s="95" t="s">
        <v>2914</v>
      </c>
      <c r="E1037" s="116" t="str">
        <f>VLOOKUP($C1037,'2022-23 School Level AAFTE'!$C:$X,8,FALSE)</f>
        <v>No</v>
      </c>
      <c r="F1037" s="103">
        <f>VLOOKUP($C1037,'2022-23 School Level AAFTE'!$C:$I,7,FALSE)</f>
        <v>21.86</v>
      </c>
      <c r="G1037" s="106">
        <f>IFERROR(IF(E1037= "yes",VLOOKUP(C1037,Summary!$B:$I,5,0),0),0)</f>
        <v>0</v>
      </c>
      <c r="H1037" s="104">
        <f t="shared" si="183"/>
        <v>0</v>
      </c>
      <c r="I1037" s="168">
        <f>VLOOKUP($A1037,'2023-24 Salary &amp; Benefits'!$A:$I,3,FALSE)</f>
        <v>1.1200000000000001</v>
      </c>
      <c r="J1037" s="168">
        <f>VLOOKUP($A1037,'2023-24 Salary &amp; Benefits'!$A:$I,4,FALSE)</f>
        <v>1.1200000000000001</v>
      </c>
      <c r="K1037" s="155">
        <f t="shared" si="186"/>
        <v>0</v>
      </c>
      <c r="L1037" s="154">
        <f t="shared" si="187"/>
        <v>0</v>
      </c>
      <c r="M1037" s="156">
        <f>'2023-24 Salary &amp; Benefits'!$E$6</f>
        <v>72728</v>
      </c>
      <c r="N1037" s="156">
        <f>'2023-24 Salary &amp; Benefits'!$F$6</f>
        <v>75419</v>
      </c>
      <c r="O1037" s="9">
        <f t="shared" si="188"/>
        <v>0</v>
      </c>
      <c r="P1037" s="9">
        <f t="shared" si="189"/>
        <v>0</v>
      </c>
      <c r="Q1037" s="9">
        <f>'2023-24 Salary &amp; Benefits'!G$6</f>
        <v>13464</v>
      </c>
      <c r="R1037" s="157">
        <f>'2023-24 Salary &amp; Benefits'!H$6</f>
        <v>0.1797</v>
      </c>
      <c r="S1037" s="157">
        <f>'2023-24 Salary &amp; Benefits'!I$6</f>
        <v>0.17330000000000001</v>
      </c>
      <c r="T1037" s="9">
        <f t="shared" si="190"/>
        <v>0</v>
      </c>
      <c r="U1037" s="9">
        <f t="shared" si="191"/>
        <v>0</v>
      </c>
      <c r="V1037" s="9">
        <f t="shared" si="192"/>
        <v>0</v>
      </c>
      <c r="W1037" s="9">
        <f t="shared" si="185"/>
        <v>0</v>
      </c>
      <c r="X1037" s="22">
        <f t="shared" si="184"/>
        <v>0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</row>
    <row r="1038" spans="1:159" s="21" customFormat="1">
      <c r="A1038" s="83" t="s">
        <v>2530</v>
      </c>
      <c r="B1038" s="95" t="s">
        <v>2099</v>
      </c>
      <c r="C1038" s="96">
        <v>4324</v>
      </c>
      <c r="D1038" s="95" t="s">
        <v>2104</v>
      </c>
      <c r="E1038" s="116" t="str">
        <f>VLOOKUP($C1038,'2022-23 School Level AAFTE'!$C:$X,8,FALSE)</f>
        <v>No</v>
      </c>
      <c r="F1038" s="103">
        <f>VLOOKUP($C1038,'2022-23 School Level AAFTE'!$C:$I,7,FALSE)</f>
        <v>426.49</v>
      </c>
      <c r="G1038" s="106">
        <f>IFERROR(IF(E1038= "yes",VLOOKUP(C1038,Summary!$B:$I,5,0),0),0)</f>
        <v>0</v>
      </c>
      <c r="H1038" s="104">
        <f t="shared" si="183"/>
        <v>0</v>
      </c>
      <c r="I1038" s="168">
        <f>VLOOKUP($A1038,'2023-24 Salary &amp; Benefits'!$A:$I,3,FALSE)</f>
        <v>1.1200000000000001</v>
      </c>
      <c r="J1038" s="168">
        <f>VLOOKUP($A1038,'2023-24 Salary &amp; Benefits'!$A:$I,4,FALSE)</f>
        <v>1.1200000000000001</v>
      </c>
      <c r="K1038" s="155">
        <f t="shared" si="186"/>
        <v>0</v>
      </c>
      <c r="L1038" s="154">
        <f t="shared" si="187"/>
        <v>0</v>
      </c>
      <c r="M1038" s="156">
        <f>'2023-24 Salary &amp; Benefits'!$E$6</f>
        <v>72728</v>
      </c>
      <c r="N1038" s="156">
        <f>'2023-24 Salary &amp; Benefits'!$F$6</f>
        <v>75419</v>
      </c>
      <c r="O1038" s="9">
        <f t="shared" si="188"/>
        <v>0</v>
      </c>
      <c r="P1038" s="9">
        <f t="shared" si="189"/>
        <v>0</v>
      </c>
      <c r="Q1038" s="9">
        <f>'2023-24 Salary &amp; Benefits'!G$6</f>
        <v>13464</v>
      </c>
      <c r="R1038" s="157">
        <f>'2023-24 Salary &amp; Benefits'!H$6</f>
        <v>0.1797</v>
      </c>
      <c r="S1038" s="157">
        <f>'2023-24 Salary &amp; Benefits'!I$6</f>
        <v>0.17330000000000001</v>
      </c>
      <c r="T1038" s="9">
        <f t="shared" si="190"/>
        <v>0</v>
      </c>
      <c r="U1038" s="9">
        <f t="shared" si="191"/>
        <v>0</v>
      </c>
      <c r="V1038" s="9">
        <f t="shared" si="192"/>
        <v>0</v>
      </c>
      <c r="W1038" s="9">
        <f t="shared" si="185"/>
        <v>0</v>
      </c>
      <c r="X1038" s="22">
        <f t="shared" si="184"/>
        <v>0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</row>
    <row r="1039" spans="1:159" s="21" customFormat="1">
      <c r="A1039" s="83" t="s">
        <v>2530</v>
      </c>
      <c r="B1039" s="95" t="s">
        <v>2099</v>
      </c>
      <c r="C1039" s="96">
        <v>1983</v>
      </c>
      <c r="D1039" s="95" t="s">
        <v>2100</v>
      </c>
      <c r="E1039" s="116" t="str">
        <f>VLOOKUP($C1039,'2022-23 School Level AAFTE'!$C:$X,8,FALSE)</f>
        <v>No</v>
      </c>
      <c r="F1039" s="103">
        <f>VLOOKUP($C1039,'2022-23 School Level AAFTE'!$C:$I,7,FALSE)</f>
        <v>401.36</v>
      </c>
      <c r="G1039" s="106">
        <f>IFERROR(IF(E1039= "yes",VLOOKUP(C1039,Summary!$B:$I,5,0),0),0)</f>
        <v>0</v>
      </c>
      <c r="H1039" s="105">
        <f t="shared" si="183"/>
        <v>0</v>
      </c>
      <c r="I1039" s="168">
        <f>VLOOKUP($A1039,'2023-24 Salary &amp; Benefits'!$A:$I,3,FALSE)</f>
        <v>1.1200000000000001</v>
      </c>
      <c r="J1039" s="168">
        <f>VLOOKUP($A1039,'2023-24 Salary &amp; Benefits'!$A:$I,4,FALSE)</f>
        <v>1.1200000000000001</v>
      </c>
      <c r="K1039" s="155">
        <f t="shared" si="186"/>
        <v>0</v>
      </c>
      <c r="L1039" s="154">
        <f t="shared" si="187"/>
        <v>0</v>
      </c>
      <c r="M1039" s="156">
        <f>'2023-24 Salary &amp; Benefits'!$E$6</f>
        <v>72728</v>
      </c>
      <c r="N1039" s="156">
        <f>'2023-24 Salary &amp; Benefits'!$F$6</f>
        <v>75419</v>
      </c>
      <c r="O1039" s="9">
        <f t="shared" si="188"/>
        <v>0</v>
      </c>
      <c r="P1039" s="9">
        <f t="shared" si="189"/>
        <v>0</v>
      </c>
      <c r="Q1039" s="9">
        <f>'2023-24 Salary &amp; Benefits'!G$6</f>
        <v>13464</v>
      </c>
      <c r="R1039" s="157">
        <f>'2023-24 Salary &amp; Benefits'!H$6</f>
        <v>0.1797</v>
      </c>
      <c r="S1039" s="157">
        <f>'2023-24 Salary &amp; Benefits'!I$6</f>
        <v>0.17330000000000001</v>
      </c>
      <c r="T1039" s="9">
        <f t="shared" si="190"/>
        <v>0</v>
      </c>
      <c r="U1039" s="9">
        <f t="shared" si="191"/>
        <v>0</v>
      </c>
      <c r="V1039" s="9">
        <f t="shared" si="192"/>
        <v>0</v>
      </c>
      <c r="W1039" s="9">
        <f t="shared" si="185"/>
        <v>0</v>
      </c>
      <c r="X1039" s="22">
        <f t="shared" si="184"/>
        <v>0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</row>
    <row r="1040" spans="1:159" s="21" customFormat="1">
      <c r="A1040" s="83" t="s">
        <v>2530</v>
      </c>
      <c r="B1040" s="95" t="s">
        <v>2099</v>
      </c>
      <c r="C1040" s="96">
        <v>4201</v>
      </c>
      <c r="D1040" s="95" t="s">
        <v>2103</v>
      </c>
      <c r="E1040" s="116" t="str">
        <f>VLOOKUP($C1040,'2022-23 School Level AAFTE'!$C:$X,8,FALSE)</f>
        <v>No</v>
      </c>
      <c r="F1040" s="103">
        <f>VLOOKUP($C1040,'2022-23 School Level AAFTE'!$C:$I,7,FALSE)</f>
        <v>919.59999999999991</v>
      </c>
      <c r="G1040" s="106">
        <f>IFERROR(IF(E1040= "yes",VLOOKUP(C1040,Summary!$B:$I,5,0),0),0)</f>
        <v>0</v>
      </c>
      <c r="H1040" s="105">
        <f t="shared" si="183"/>
        <v>0</v>
      </c>
      <c r="I1040" s="168">
        <f>VLOOKUP($A1040,'2023-24 Salary &amp; Benefits'!$A:$I,3,FALSE)</f>
        <v>1.1200000000000001</v>
      </c>
      <c r="J1040" s="168">
        <f>VLOOKUP($A1040,'2023-24 Salary &amp; Benefits'!$A:$I,4,FALSE)</f>
        <v>1.1200000000000001</v>
      </c>
      <c r="K1040" s="155">
        <f t="shared" si="186"/>
        <v>0</v>
      </c>
      <c r="L1040" s="154">
        <f t="shared" si="187"/>
        <v>0</v>
      </c>
      <c r="M1040" s="156">
        <f>'2023-24 Salary &amp; Benefits'!$E$6</f>
        <v>72728</v>
      </c>
      <c r="N1040" s="156">
        <f>'2023-24 Salary &amp; Benefits'!$F$6</f>
        <v>75419</v>
      </c>
      <c r="O1040" s="9">
        <f t="shared" si="188"/>
        <v>0</v>
      </c>
      <c r="P1040" s="9">
        <f t="shared" si="189"/>
        <v>0</v>
      </c>
      <c r="Q1040" s="9">
        <f>'2023-24 Salary &amp; Benefits'!G$6</f>
        <v>13464</v>
      </c>
      <c r="R1040" s="157">
        <f>'2023-24 Salary &amp; Benefits'!H$6</f>
        <v>0.1797</v>
      </c>
      <c r="S1040" s="157">
        <f>'2023-24 Salary &amp; Benefits'!I$6</f>
        <v>0.17330000000000001</v>
      </c>
      <c r="T1040" s="9">
        <f t="shared" si="190"/>
        <v>0</v>
      </c>
      <c r="U1040" s="9">
        <f t="shared" si="191"/>
        <v>0</v>
      </c>
      <c r="V1040" s="9">
        <f t="shared" si="192"/>
        <v>0</v>
      </c>
      <c r="W1040" s="9">
        <f t="shared" si="185"/>
        <v>0</v>
      </c>
      <c r="X1040" s="22">
        <f t="shared" si="184"/>
        <v>0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</row>
    <row r="1041" spans="1:159" s="21" customFormat="1">
      <c r="A1041" s="83" t="s">
        <v>2530</v>
      </c>
      <c r="B1041" s="95" t="s">
        <v>2099</v>
      </c>
      <c r="C1041" s="96">
        <v>2219</v>
      </c>
      <c r="D1041" s="95" t="s">
        <v>2101</v>
      </c>
      <c r="E1041" s="116" t="str">
        <f>VLOOKUP($C1041,'2022-23 School Level AAFTE'!$C:$X,8,FALSE)</f>
        <v>No</v>
      </c>
      <c r="F1041" s="103">
        <f>VLOOKUP($C1041,'2022-23 School Level AAFTE'!$C:$I,7,FALSE)</f>
        <v>656.29</v>
      </c>
      <c r="G1041" s="106">
        <f>IFERROR(IF(E1041= "yes",VLOOKUP(C1041,Summary!$B:$I,5,0),0),0)</f>
        <v>0</v>
      </c>
      <c r="H1041" s="105">
        <f t="shared" si="183"/>
        <v>0</v>
      </c>
      <c r="I1041" s="168">
        <f>VLOOKUP($A1041,'2023-24 Salary &amp; Benefits'!$A:$I,3,FALSE)</f>
        <v>1.1200000000000001</v>
      </c>
      <c r="J1041" s="168">
        <f>VLOOKUP($A1041,'2023-24 Salary &amp; Benefits'!$A:$I,4,FALSE)</f>
        <v>1.1200000000000001</v>
      </c>
      <c r="K1041" s="155">
        <f t="shared" si="186"/>
        <v>0</v>
      </c>
      <c r="L1041" s="154">
        <f t="shared" si="187"/>
        <v>0</v>
      </c>
      <c r="M1041" s="156">
        <f>'2023-24 Salary &amp; Benefits'!$E$6</f>
        <v>72728</v>
      </c>
      <c r="N1041" s="156">
        <f>'2023-24 Salary &amp; Benefits'!$F$6</f>
        <v>75419</v>
      </c>
      <c r="O1041" s="9">
        <f t="shared" si="188"/>
        <v>0</v>
      </c>
      <c r="P1041" s="9">
        <f t="shared" si="189"/>
        <v>0</v>
      </c>
      <c r="Q1041" s="9">
        <f>'2023-24 Salary &amp; Benefits'!G$6</f>
        <v>13464</v>
      </c>
      <c r="R1041" s="157">
        <f>'2023-24 Salary &amp; Benefits'!H$6</f>
        <v>0.1797</v>
      </c>
      <c r="S1041" s="157">
        <f>'2023-24 Salary &amp; Benefits'!I$6</f>
        <v>0.17330000000000001</v>
      </c>
      <c r="T1041" s="9">
        <f t="shared" si="190"/>
        <v>0</v>
      </c>
      <c r="U1041" s="9">
        <f t="shared" si="191"/>
        <v>0</v>
      </c>
      <c r="V1041" s="9">
        <f t="shared" si="192"/>
        <v>0</v>
      </c>
      <c r="W1041" s="9">
        <f t="shared" si="185"/>
        <v>0</v>
      </c>
      <c r="X1041" s="22">
        <f t="shared" si="184"/>
        <v>0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</row>
    <row r="1042" spans="1:159" s="21" customFormat="1">
      <c r="A1042" s="83" t="s">
        <v>2530</v>
      </c>
      <c r="B1042" s="95" t="s">
        <v>2099</v>
      </c>
      <c r="C1042" s="96">
        <v>4517</v>
      </c>
      <c r="D1042" s="95" t="s">
        <v>2105</v>
      </c>
      <c r="E1042" s="116" t="str">
        <f>VLOOKUP($C1042,'2022-23 School Level AAFTE'!$C:$X,8,FALSE)</f>
        <v>No</v>
      </c>
      <c r="F1042" s="103">
        <f>VLOOKUP($C1042,'2022-23 School Level AAFTE'!$C:$I,7,FALSE)</f>
        <v>489</v>
      </c>
      <c r="G1042" s="106">
        <f>IFERROR(IF(E1042= "yes",VLOOKUP(C1042,Summary!$B:$I,5,0),0),0)</f>
        <v>0</v>
      </c>
      <c r="H1042" s="105">
        <f t="shared" si="183"/>
        <v>0</v>
      </c>
      <c r="I1042" s="168">
        <f>VLOOKUP($A1042,'2023-24 Salary &amp; Benefits'!$A:$I,3,FALSE)</f>
        <v>1.1200000000000001</v>
      </c>
      <c r="J1042" s="168">
        <f>VLOOKUP($A1042,'2023-24 Salary &amp; Benefits'!$A:$I,4,FALSE)</f>
        <v>1.1200000000000001</v>
      </c>
      <c r="K1042" s="155">
        <f t="shared" si="186"/>
        <v>0</v>
      </c>
      <c r="L1042" s="154">
        <f t="shared" si="187"/>
        <v>0</v>
      </c>
      <c r="M1042" s="156">
        <f>'2023-24 Salary &amp; Benefits'!$E$6</f>
        <v>72728</v>
      </c>
      <c r="N1042" s="156">
        <f>'2023-24 Salary &amp; Benefits'!$F$6</f>
        <v>75419</v>
      </c>
      <c r="O1042" s="9">
        <f t="shared" si="188"/>
        <v>0</v>
      </c>
      <c r="P1042" s="9">
        <f t="shared" si="189"/>
        <v>0</v>
      </c>
      <c r="Q1042" s="9">
        <f>'2023-24 Salary &amp; Benefits'!G$6</f>
        <v>13464</v>
      </c>
      <c r="R1042" s="157">
        <f>'2023-24 Salary &amp; Benefits'!H$6</f>
        <v>0.1797</v>
      </c>
      <c r="S1042" s="157">
        <f>'2023-24 Salary &amp; Benefits'!I$6</f>
        <v>0.17330000000000001</v>
      </c>
      <c r="T1042" s="9">
        <f t="shared" si="190"/>
        <v>0</v>
      </c>
      <c r="U1042" s="9">
        <f t="shared" si="191"/>
        <v>0</v>
      </c>
      <c r="V1042" s="9">
        <f t="shared" si="192"/>
        <v>0</v>
      </c>
      <c r="W1042" s="9">
        <f t="shared" si="185"/>
        <v>0</v>
      </c>
      <c r="X1042" s="22">
        <f t="shared" si="184"/>
        <v>0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</row>
    <row r="1043" spans="1:159" s="21" customFormat="1">
      <c r="A1043" s="83" t="s">
        <v>2553</v>
      </c>
      <c r="B1043" s="95" t="s">
        <v>2196</v>
      </c>
      <c r="C1043" s="96">
        <v>3070</v>
      </c>
      <c r="D1043" s="95" t="s">
        <v>2197</v>
      </c>
      <c r="E1043" s="116" t="str">
        <f>VLOOKUP($C1043,'2022-23 School Level AAFTE'!$C:$X,8,FALSE)</f>
        <v>Yes</v>
      </c>
      <c r="F1043" s="103">
        <f>VLOOKUP($C1043,'2022-23 School Level AAFTE'!$C:$I,7,FALSE)</f>
        <v>398.29</v>
      </c>
      <c r="G1043" s="106">
        <f>IFERROR(IF(E1043= "yes",VLOOKUP(C1043,Summary!$B:$I,5,0),0),0)</f>
        <v>0</v>
      </c>
      <c r="H1043" s="105">
        <f t="shared" si="183"/>
        <v>398.29</v>
      </c>
      <c r="I1043" s="168">
        <f>VLOOKUP($A1043,'2023-24 Salary &amp; Benefits'!$A:$I,3,FALSE)</f>
        <v>1</v>
      </c>
      <c r="J1043" s="168">
        <f>VLOOKUP($A1043,'2023-24 Salary &amp; Benefits'!$A:$I,4,FALSE)</f>
        <v>1</v>
      </c>
      <c r="K1043" s="155">
        <f t="shared" si="186"/>
        <v>398.29</v>
      </c>
      <c r="L1043" s="154">
        <f t="shared" si="187"/>
        <v>1.1679999999999999</v>
      </c>
      <c r="M1043" s="156">
        <f>'2023-24 Salary &amp; Benefits'!$E$6</f>
        <v>72728</v>
      </c>
      <c r="N1043" s="156">
        <f>'2023-24 Salary &amp; Benefits'!$F$6</f>
        <v>75419</v>
      </c>
      <c r="O1043" s="9">
        <f t="shared" si="188"/>
        <v>84946.3</v>
      </c>
      <c r="P1043" s="9">
        <f t="shared" si="189"/>
        <v>3143.0899999999965</v>
      </c>
      <c r="Q1043" s="9">
        <f>'2023-24 Salary &amp; Benefits'!G$6</f>
        <v>13464</v>
      </c>
      <c r="R1043" s="157">
        <f>'2023-24 Salary &amp; Benefits'!H$6</f>
        <v>0.1797</v>
      </c>
      <c r="S1043" s="157">
        <f>'2023-24 Salary &amp; Benefits'!I$6</f>
        <v>0.17330000000000001</v>
      </c>
      <c r="T1043" s="9">
        <f t="shared" si="190"/>
        <v>31535.5</v>
      </c>
      <c r="U1043" s="9">
        <f t="shared" si="191"/>
        <v>1468.16</v>
      </c>
      <c r="V1043" s="9">
        <f t="shared" si="192"/>
        <v>254.43</v>
      </c>
      <c r="W1043" s="9">
        <f t="shared" si="185"/>
        <v>1722.5900000000001</v>
      </c>
      <c r="X1043" s="22">
        <f t="shared" si="184"/>
        <v>121347.48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</row>
    <row r="1044" spans="1:159" s="21" customFormat="1">
      <c r="A1044" s="83" t="s">
        <v>2553</v>
      </c>
      <c r="B1044" s="95" t="s">
        <v>2196</v>
      </c>
      <c r="C1044" s="96">
        <v>5289</v>
      </c>
      <c r="D1044" s="95" t="s">
        <v>2198</v>
      </c>
      <c r="E1044" s="116" t="str">
        <f>VLOOKUP($C1044,'2022-23 School Level AAFTE'!$C:$X,8,FALSE)</f>
        <v>Yes</v>
      </c>
      <c r="F1044" s="103">
        <f>VLOOKUP($C1044,'2022-23 School Level AAFTE'!$C:$I,7,FALSE)</f>
        <v>365.28000000000003</v>
      </c>
      <c r="G1044" s="106">
        <f>IFERROR(IF(E1044= "yes",VLOOKUP(C1044,Summary!$B:$I,5,0),0),0)</f>
        <v>0</v>
      </c>
      <c r="H1044" s="105">
        <f t="shared" si="183"/>
        <v>365.28000000000003</v>
      </c>
      <c r="I1044" s="168">
        <f>VLOOKUP($A1044,'2023-24 Salary &amp; Benefits'!$A:$I,3,FALSE)</f>
        <v>1</v>
      </c>
      <c r="J1044" s="168">
        <f>VLOOKUP($A1044,'2023-24 Salary &amp; Benefits'!$A:$I,4,FALSE)</f>
        <v>1</v>
      </c>
      <c r="K1044" s="155">
        <f t="shared" si="186"/>
        <v>365.28000000000003</v>
      </c>
      <c r="L1044" s="154">
        <f t="shared" si="187"/>
        <v>1.071</v>
      </c>
      <c r="M1044" s="156">
        <f>'2023-24 Salary &amp; Benefits'!$E$6</f>
        <v>72728</v>
      </c>
      <c r="N1044" s="156">
        <f>'2023-24 Salary &amp; Benefits'!$F$6</f>
        <v>75419</v>
      </c>
      <c r="O1044" s="9">
        <f t="shared" si="188"/>
        <v>77891.69</v>
      </c>
      <c r="P1044" s="9">
        <f t="shared" si="189"/>
        <v>2882.0599999999977</v>
      </c>
      <c r="Q1044" s="9">
        <f>'2023-24 Salary &amp; Benefits'!G$6</f>
        <v>13464</v>
      </c>
      <c r="R1044" s="157">
        <f>'2023-24 Salary &amp; Benefits'!H$6</f>
        <v>0.1797</v>
      </c>
      <c r="S1044" s="157">
        <f>'2023-24 Salary &amp; Benefits'!I$6</f>
        <v>0.17330000000000001</v>
      </c>
      <c r="T1044" s="9">
        <f t="shared" si="190"/>
        <v>28916.54</v>
      </c>
      <c r="U1044" s="9">
        <f t="shared" si="191"/>
        <v>1346.23</v>
      </c>
      <c r="V1044" s="9">
        <f t="shared" si="192"/>
        <v>233.3</v>
      </c>
      <c r="W1044" s="9">
        <f t="shared" si="185"/>
        <v>1579.53</v>
      </c>
      <c r="X1044" s="22">
        <f t="shared" si="184"/>
        <v>111269.82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</row>
    <row r="1045" spans="1:159" s="21" customFormat="1">
      <c r="A1045" s="83" t="s">
        <v>2553</v>
      </c>
      <c r="B1045" s="95" t="s">
        <v>2196</v>
      </c>
      <c r="C1045" s="96">
        <v>5443</v>
      </c>
      <c r="D1045" s="95" t="s">
        <v>2916</v>
      </c>
      <c r="E1045" s="116" t="str">
        <f>VLOOKUP($C1045,'2022-23 School Level AAFTE'!$C:$X,8,FALSE)</f>
        <v>Yes</v>
      </c>
      <c r="F1045" s="103">
        <f>VLOOKUP($C1045,'2022-23 School Level AAFTE'!$C:$I,7,FALSE)</f>
        <v>8.7899999999999991</v>
      </c>
      <c r="G1045" s="106">
        <f>IFERROR(IF(E1045= "yes",VLOOKUP(C1045,Summary!$B:$I,5,0),0),0)</f>
        <v>0</v>
      </c>
      <c r="H1045" s="104">
        <f t="shared" si="183"/>
        <v>8.7899999999999991</v>
      </c>
      <c r="I1045" s="168">
        <f>VLOOKUP($A1045,'2023-24 Salary &amp; Benefits'!$A:$I,3,FALSE)</f>
        <v>1</v>
      </c>
      <c r="J1045" s="168">
        <f>VLOOKUP($A1045,'2023-24 Salary &amp; Benefits'!$A:$I,4,FALSE)</f>
        <v>1</v>
      </c>
      <c r="K1045" s="155">
        <f t="shared" si="186"/>
        <v>8.7899999999999991</v>
      </c>
      <c r="L1045" s="154">
        <f t="shared" si="187"/>
        <v>2.5999999999999999E-2</v>
      </c>
      <c r="M1045" s="156">
        <f>'2023-24 Salary &amp; Benefits'!$E$6</f>
        <v>72728</v>
      </c>
      <c r="N1045" s="156">
        <f>'2023-24 Salary &amp; Benefits'!$F$6</f>
        <v>75419</v>
      </c>
      <c r="O1045" s="9">
        <f t="shared" si="188"/>
        <v>1890.93</v>
      </c>
      <c r="P1045" s="9">
        <f t="shared" si="189"/>
        <v>69.960000000000036</v>
      </c>
      <c r="Q1045" s="9">
        <f>'2023-24 Salary &amp; Benefits'!G$6</f>
        <v>13464</v>
      </c>
      <c r="R1045" s="157">
        <f>'2023-24 Salary &amp; Benefits'!H$6</f>
        <v>0.1797</v>
      </c>
      <c r="S1045" s="157">
        <f>'2023-24 Salary &amp; Benefits'!I$6</f>
        <v>0.17330000000000001</v>
      </c>
      <c r="T1045" s="9">
        <f t="shared" si="190"/>
        <v>701.99</v>
      </c>
      <c r="U1045" s="9">
        <f t="shared" si="191"/>
        <v>32.68</v>
      </c>
      <c r="V1045" s="9">
        <f t="shared" si="192"/>
        <v>5.66</v>
      </c>
      <c r="W1045" s="9">
        <f t="shared" si="185"/>
        <v>38.340000000000003</v>
      </c>
      <c r="X1045" s="22">
        <f t="shared" si="184"/>
        <v>2701.2200000000003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</row>
    <row r="1046" spans="1:159" s="21" customFormat="1">
      <c r="A1046" s="83" t="s">
        <v>2300</v>
      </c>
      <c r="B1046" s="95" t="s">
        <v>351</v>
      </c>
      <c r="C1046" s="96">
        <v>2233</v>
      </c>
      <c r="D1046" s="95" t="s">
        <v>352</v>
      </c>
      <c r="E1046" s="116" t="str">
        <f>VLOOKUP($C1046,'2022-23 School Level AAFTE'!$C:$X,8,FALSE)</f>
        <v>Yes</v>
      </c>
      <c r="F1046" s="103">
        <f>VLOOKUP($C1046,'2022-23 School Level AAFTE'!$C:$I,7,FALSE)</f>
        <v>97.73</v>
      </c>
      <c r="G1046" s="106">
        <f>IFERROR(IF(E1046= "yes",VLOOKUP(C1046,Summary!$B:$I,5,0),0),0)</f>
        <v>0</v>
      </c>
      <c r="H1046" s="104">
        <f t="shared" si="183"/>
        <v>97.73</v>
      </c>
      <c r="I1046" s="168">
        <f>VLOOKUP($A1046,'2023-24 Salary &amp; Benefits'!$A:$I,3,FALSE)</f>
        <v>1</v>
      </c>
      <c r="J1046" s="168">
        <f>VLOOKUP($A1046,'2023-24 Salary &amp; Benefits'!$A:$I,4,FALSE)</f>
        <v>1</v>
      </c>
      <c r="K1046" s="155">
        <f t="shared" si="186"/>
        <v>97.73</v>
      </c>
      <c r="L1046" s="154">
        <f t="shared" si="187"/>
        <v>0.28699999999999998</v>
      </c>
      <c r="M1046" s="156">
        <f>'2023-24 Salary &amp; Benefits'!$E$6</f>
        <v>72728</v>
      </c>
      <c r="N1046" s="156">
        <f>'2023-24 Salary &amp; Benefits'!$F$6</f>
        <v>75419</v>
      </c>
      <c r="O1046" s="9">
        <f t="shared" si="188"/>
        <v>20872.939999999999</v>
      </c>
      <c r="P1046" s="9">
        <f t="shared" si="189"/>
        <v>772.31000000000131</v>
      </c>
      <c r="Q1046" s="9">
        <f>'2023-24 Salary &amp; Benefits'!G$6</f>
        <v>13464</v>
      </c>
      <c r="R1046" s="157">
        <f>'2023-24 Salary &amp; Benefits'!H$6</f>
        <v>0.1797</v>
      </c>
      <c r="S1046" s="157">
        <f>'2023-24 Salary &amp; Benefits'!I$6</f>
        <v>0.17330000000000001</v>
      </c>
      <c r="T1046" s="9">
        <f t="shared" si="190"/>
        <v>7748.88</v>
      </c>
      <c r="U1046" s="9">
        <f t="shared" si="191"/>
        <v>360.75</v>
      </c>
      <c r="V1046" s="9">
        <f t="shared" si="192"/>
        <v>62.52</v>
      </c>
      <c r="W1046" s="9">
        <f t="shared" si="185"/>
        <v>423.27</v>
      </c>
      <c r="X1046" s="22">
        <f t="shared" si="184"/>
        <v>29817.4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</row>
    <row r="1047" spans="1:159" s="21" customFormat="1">
      <c r="A1047" s="83" t="s">
        <v>2265</v>
      </c>
      <c r="B1047" s="95" t="s">
        <v>94</v>
      </c>
      <c r="C1047" s="96">
        <v>2196</v>
      </c>
      <c r="D1047" s="95" t="s">
        <v>95</v>
      </c>
      <c r="E1047" s="116" t="str">
        <f>VLOOKUP($C1047,'2022-23 School Level AAFTE'!$C:$X,8,FALSE)</f>
        <v>Yes</v>
      </c>
      <c r="F1047" s="103">
        <f>VLOOKUP($C1047,'2022-23 School Level AAFTE'!$C:$I,7,FALSE)</f>
        <v>256.02</v>
      </c>
      <c r="G1047" s="106">
        <f>IFERROR(IF(E1047= "yes",VLOOKUP(C1047,Summary!$B:$I,5,0),0),0)</f>
        <v>0</v>
      </c>
      <c r="H1047" s="104">
        <f t="shared" si="183"/>
        <v>256.02</v>
      </c>
      <c r="I1047" s="168">
        <f>VLOOKUP($A1047,'2023-24 Salary &amp; Benefits'!$A:$I,3,FALSE)</f>
        <v>1</v>
      </c>
      <c r="J1047" s="168">
        <f>VLOOKUP($A1047,'2023-24 Salary &amp; Benefits'!$A:$I,4,FALSE)</f>
        <v>1</v>
      </c>
      <c r="K1047" s="155">
        <f t="shared" si="186"/>
        <v>256.02</v>
      </c>
      <c r="L1047" s="154">
        <f t="shared" si="187"/>
        <v>0.751</v>
      </c>
      <c r="M1047" s="156">
        <f>'2023-24 Salary &amp; Benefits'!$E$6</f>
        <v>72728</v>
      </c>
      <c r="N1047" s="156">
        <f>'2023-24 Salary &amp; Benefits'!$F$6</f>
        <v>75419</v>
      </c>
      <c r="O1047" s="9">
        <f t="shared" si="188"/>
        <v>54618.73</v>
      </c>
      <c r="P1047" s="9">
        <f t="shared" si="189"/>
        <v>2020.9399999999951</v>
      </c>
      <c r="Q1047" s="9">
        <f>'2023-24 Salary &amp; Benefits'!G$6</f>
        <v>13464</v>
      </c>
      <c r="R1047" s="157">
        <f>'2023-24 Salary &amp; Benefits'!H$6</f>
        <v>0.1797</v>
      </c>
      <c r="S1047" s="157">
        <f>'2023-24 Salary &amp; Benefits'!I$6</f>
        <v>0.17330000000000001</v>
      </c>
      <c r="T1047" s="9">
        <f t="shared" si="190"/>
        <v>20276.68</v>
      </c>
      <c r="U1047" s="9">
        <f t="shared" si="191"/>
        <v>943.99</v>
      </c>
      <c r="V1047" s="9">
        <f t="shared" si="192"/>
        <v>163.59</v>
      </c>
      <c r="W1047" s="9">
        <f t="shared" si="185"/>
        <v>1107.58</v>
      </c>
      <c r="X1047" s="22">
        <f t="shared" si="184"/>
        <v>78023.930000000008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</row>
    <row r="1048" spans="1:159" s="21" customFormat="1">
      <c r="A1048" s="83" t="s">
        <v>2265</v>
      </c>
      <c r="B1048" s="95" t="s">
        <v>94</v>
      </c>
      <c r="C1048" s="96">
        <v>2623</v>
      </c>
      <c r="D1048" s="95" t="s">
        <v>96</v>
      </c>
      <c r="E1048" s="116" t="str">
        <f>VLOOKUP($C1048,'2022-23 School Level AAFTE'!$C:$X,8,FALSE)</f>
        <v>Yes</v>
      </c>
      <c r="F1048" s="103">
        <f>VLOOKUP($C1048,'2022-23 School Level AAFTE'!$C:$I,7,FALSE)</f>
        <v>222.68</v>
      </c>
      <c r="G1048" s="106">
        <f>IFERROR(IF(E1048= "yes",VLOOKUP(C1048,Summary!$B:$I,5,0),0),0)</f>
        <v>0</v>
      </c>
      <c r="H1048" s="105">
        <f t="shared" si="183"/>
        <v>222.68</v>
      </c>
      <c r="I1048" s="168">
        <f>VLOOKUP($A1048,'2023-24 Salary &amp; Benefits'!$A:$I,3,FALSE)</f>
        <v>1</v>
      </c>
      <c r="J1048" s="168">
        <f>VLOOKUP($A1048,'2023-24 Salary &amp; Benefits'!$A:$I,4,FALSE)</f>
        <v>1</v>
      </c>
      <c r="K1048" s="155">
        <f t="shared" si="186"/>
        <v>222.68</v>
      </c>
      <c r="L1048" s="154">
        <f t="shared" si="187"/>
        <v>0.65300000000000002</v>
      </c>
      <c r="M1048" s="156">
        <f>'2023-24 Salary &amp; Benefits'!$E$6</f>
        <v>72728</v>
      </c>
      <c r="N1048" s="156">
        <f>'2023-24 Salary &amp; Benefits'!$F$6</f>
        <v>75419</v>
      </c>
      <c r="O1048" s="9">
        <f t="shared" si="188"/>
        <v>47491.38</v>
      </c>
      <c r="P1048" s="9">
        <f t="shared" si="189"/>
        <v>1757.2300000000032</v>
      </c>
      <c r="Q1048" s="9">
        <f>'2023-24 Salary &amp; Benefits'!G$6</f>
        <v>13464</v>
      </c>
      <c r="R1048" s="157">
        <f>'2023-24 Salary &amp; Benefits'!H$6</f>
        <v>0.1797</v>
      </c>
      <c r="S1048" s="157">
        <f>'2023-24 Salary &amp; Benefits'!I$6</f>
        <v>0.17330000000000001</v>
      </c>
      <c r="T1048" s="9">
        <f t="shared" si="190"/>
        <v>17630.72</v>
      </c>
      <c r="U1048" s="9">
        <f t="shared" si="191"/>
        <v>820.81</v>
      </c>
      <c r="V1048" s="9">
        <f t="shared" si="192"/>
        <v>142.25</v>
      </c>
      <c r="W1048" s="9">
        <f t="shared" si="185"/>
        <v>963.06</v>
      </c>
      <c r="X1048" s="22">
        <f t="shared" si="184"/>
        <v>67842.39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</row>
    <row r="1049" spans="1:159" s="21" customFormat="1">
      <c r="A1049" s="83" t="s">
        <v>2265</v>
      </c>
      <c r="B1049" s="95" t="s">
        <v>94</v>
      </c>
      <c r="C1049" s="96">
        <v>5286</v>
      </c>
      <c r="D1049" s="95" t="s">
        <v>97</v>
      </c>
      <c r="E1049" s="116" t="str">
        <f>VLOOKUP($C1049,'2022-23 School Level AAFTE'!$C:$X,8,FALSE)</f>
        <v>Yes</v>
      </c>
      <c r="F1049" s="103">
        <f>VLOOKUP($C1049,'2022-23 School Level AAFTE'!$C:$I,7,FALSE)</f>
        <v>136.94</v>
      </c>
      <c r="G1049" s="106">
        <f>IFERROR(IF(E1049= "yes",VLOOKUP(C1049,Summary!$B:$I,5,0),0),0)</f>
        <v>0</v>
      </c>
      <c r="H1049" s="104">
        <f t="shared" si="183"/>
        <v>136.94</v>
      </c>
      <c r="I1049" s="168">
        <f>VLOOKUP($A1049,'2023-24 Salary &amp; Benefits'!$A:$I,3,FALSE)</f>
        <v>1</v>
      </c>
      <c r="J1049" s="168">
        <f>VLOOKUP($A1049,'2023-24 Salary &amp; Benefits'!$A:$I,4,FALSE)</f>
        <v>1</v>
      </c>
      <c r="K1049" s="155">
        <f t="shared" si="186"/>
        <v>136.94</v>
      </c>
      <c r="L1049" s="154">
        <f t="shared" si="187"/>
        <v>0.40200000000000002</v>
      </c>
      <c r="M1049" s="156">
        <f>'2023-24 Salary &amp; Benefits'!$E$6</f>
        <v>72728</v>
      </c>
      <c r="N1049" s="156">
        <f>'2023-24 Salary &amp; Benefits'!$F$6</f>
        <v>75419</v>
      </c>
      <c r="O1049" s="9">
        <f t="shared" si="188"/>
        <v>29236.66</v>
      </c>
      <c r="P1049" s="9">
        <f t="shared" si="189"/>
        <v>1081.7799999999988</v>
      </c>
      <c r="Q1049" s="9">
        <f>'2023-24 Salary &amp; Benefits'!G$6</f>
        <v>13464</v>
      </c>
      <c r="R1049" s="157">
        <f>'2023-24 Salary &amp; Benefits'!H$6</f>
        <v>0.1797</v>
      </c>
      <c r="S1049" s="157">
        <f>'2023-24 Salary &amp; Benefits'!I$6</f>
        <v>0.17330000000000001</v>
      </c>
      <c r="T1049" s="9">
        <f t="shared" si="190"/>
        <v>10853.83</v>
      </c>
      <c r="U1049" s="9">
        <f t="shared" si="191"/>
        <v>505.31</v>
      </c>
      <c r="V1049" s="9">
        <f t="shared" si="192"/>
        <v>87.57</v>
      </c>
      <c r="W1049" s="9">
        <f t="shared" si="185"/>
        <v>592.88</v>
      </c>
      <c r="X1049" s="22">
        <f t="shared" si="184"/>
        <v>41765.149999999994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</row>
    <row r="1050" spans="1:159" s="21" customFormat="1">
      <c r="A1050" s="83" t="s">
        <v>2412</v>
      </c>
      <c r="B1050" s="95" t="s">
        <v>1210</v>
      </c>
      <c r="C1050" s="96">
        <v>5444</v>
      </c>
      <c r="D1050" s="95" t="s">
        <v>1211</v>
      </c>
      <c r="E1050" s="116" t="str">
        <f>VLOOKUP($C1050,'2022-23 School Level AAFTE'!$C:$X,8,FALSE)</f>
        <v>Yes</v>
      </c>
      <c r="F1050" s="103">
        <f>VLOOKUP($C1050,'2022-23 School Level AAFTE'!$C:$I,7,FALSE)</f>
        <v>171.07999999999998</v>
      </c>
      <c r="G1050" s="106">
        <f>IFERROR(IF(E1050= "yes",VLOOKUP(C1050,Summary!$B:$I,5,0),0),0)</f>
        <v>0</v>
      </c>
      <c r="H1050" s="104">
        <f t="shared" si="183"/>
        <v>171.07999999999998</v>
      </c>
      <c r="I1050" s="168">
        <f>VLOOKUP($A1050,'2023-24 Salary &amp; Benefits'!$A:$I,3,FALSE)</f>
        <v>1</v>
      </c>
      <c r="J1050" s="168">
        <f>VLOOKUP($A1050,'2023-24 Salary &amp; Benefits'!$A:$I,4,FALSE)</f>
        <v>1</v>
      </c>
      <c r="K1050" s="155">
        <f t="shared" si="186"/>
        <v>171.07999999999998</v>
      </c>
      <c r="L1050" s="154">
        <f t="shared" si="187"/>
        <v>0.502</v>
      </c>
      <c r="M1050" s="156">
        <f>'2023-24 Salary &amp; Benefits'!$E$6</f>
        <v>72728</v>
      </c>
      <c r="N1050" s="156">
        <f>'2023-24 Salary &amp; Benefits'!$F$6</f>
        <v>75419</v>
      </c>
      <c r="O1050" s="9">
        <f t="shared" si="188"/>
        <v>36509.46</v>
      </c>
      <c r="P1050" s="9">
        <f t="shared" si="189"/>
        <v>1350.8799999999974</v>
      </c>
      <c r="Q1050" s="9">
        <f>'2023-24 Salary &amp; Benefits'!G$6</f>
        <v>13464</v>
      </c>
      <c r="R1050" s="157">
        <f>'2023-24 Salary &amp; Benefits'!H$6</f>
        <v>0.1797</v>
      </c>
      <c r="S1050" s="157">
        <f>'2023-24 Salary &amp; Benefits'!I$6</f>
        <v>0.17330000000000001</v>
      </c>
      <c r="T1050" s="9">
        <f t="shared" si="190"/>
        <v>13553.79</v>
      </c>
      <c r="U1050" s="9">
        <f t="shared" si="191"/>
        <v>631.01</v>
      </c>
      <c r="V1050" s="9">
        <f t="shared" si="192"/>
        <v>109.35</v>
      </c>
      <c r="W1050" s="9">
        <f t="shared" si="185"/>
        <v>740.36</v>
      </c>
      <c r="X1050" s="22">
        <f t="shared" si="184"/>
        <v>52154.49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</row>
    <row r="1051" spans="1:159" s="21" customFormat="1">
      <c r="A1051" s="83" t="s">
        <v>2412</v>
      </c>
      <c r="B1051" s="95" t="s">
        <v>1210</v>
      </c>
      <c r="C1051" s="96">
        <v>5445</v>
      </c>
      <c r="D1051" s="95" t="s">
        <v>1212</v>
      </c>
      <c r="E1051" s="116" t="str">
        <f>VLOOKUP($C1051,'2022-23 School Level AAFTE'!$C:$X,8,FALSE)</f>
        <v>No</v>
      </c>
      <c r="F1051" s="103">
        <f>VLOOKUP($C1051,'2022-23 School Level AAFTE'!$C:$I,7,FALSE)</f>
        <v>842.57</v>
      </c>
      <c r="G1051" s="106">
        <f>IFERROR(IF(E1051= "yes",VLOOKUP(C1051,Summary!$B:$I,5,0),0),0)</f>
        <v>0</v>
      </c>
      <c r="H1051" s="104">
        <f t="shared" si="183"/>
        <v>0</v>
      </c>
      <c r="I1051" s="168">
        <f>VLOOKUP($A1051,'2023-24 Salary &amp; Benefits'!$A:$I,3,FALSE)</f>
        <v>1</v>
      </c>
      <c r="J1051" s="168">
        <f>VLOOKUP($A1051,'2023-24 Salary &amp; Benefits'!$A:$I,4,FALSE)</f>
        <v>1</v>
      </c>
      <c r="K1051" s="155">
        <f t="shared" si="186"/>
        <v>0</v>
      </c>
      <c r="L1051" s="154">
        <f t="shared" si="187"/>
        <v>0</v>
      </c>
      <c r="M1051" s="156">
        <f>'2023-24 Salary &amp; Benefits'!$E$6</f>
        <v>72728</v>
      </c>
      <c r="N1051" s="156">
        <f>'2023-24 Salary &amp; Benefits'!$F$6</f>
        <v>75419</v>
      </c>
      <c r="O1051" s="9">
        <f t="shared" si="188"/>
        <v>0</v>
      </c>
      <c r="P1051" s="9">
        <f t="shared" si="189"/>
        <v>0</v>
      </c>
      <c r="Q1051" s="9">
        <f>'2023-24 Salary &amp; Benefits'!G$6</f>
        <v>13464</v>
      </c>
      <c r="R1051" s="157">
        <f>'2023-24 Salary &amp; Benefits'!H$6</f>
        <v>0.1797</v>
      </c>
      <c r="S1051" s="157">
        <f>'2023-24 Salary &amp; Benefits'!I$6</f>
        <v>0.17330000000000001</v>
      </c>
      <c r="T1051" s="9">
        <f t="shared" si="190"/>
        <v>0</v>
      </c>
      <c r="U1051" s="9">
        <f t="shared" si="191"/>
        <v>0</v>
      </c>
      <c r="V1051" s="9">
        <f t="shared" si="192"/>
        <v>0</v>
      </c>
      <c r="W1051" s="9">
        <f t="shared" si="185"/>
        <v>0</v>
      </c>
      <c r="X1051" s="22">
        <f t="shared" si="184"/>
        <v>0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</row>
    <row r="1052" spans="1:159" s="21" customFormat="1">
      <c r="A1052" s="83" t="s">
        <v>2507</v>
      </c>
      <c r="B1052" s="95" t="s">
        <v>1947</v>
      </c>
      <c r="C1052" s="96">
        <v>5446</v>
      </c>
      <c r="D1052" s="95" t="s">
        <v>3197</v>
      </c>
      <c r="E1052" s="116" t="str">
        <f>VLOOKUP($C1052,'2022-23 School Level AAFTE'!$C:$X,8,FALSE)</f>
        <v>Yes</v>
      </c>
      <c r="F1052" s="103">
        <f>VLOOKUP($C1052,'2022-23 School Level AAFTE'!$C:$I,7,FALSE)</f>
        <v>62.61</v>
      </c>
      <c r="G1052" s="106">
        <f>IFERROR(IF(E1052= "yes",VLOOKUP(C1052,Summary!$B:$I,5,0),0),0)</f>
        <v>0</v>
      </c>
      <c r="H1052" s="104">
        <f t="shared" si="183"/>
        <v>62.61</v>
      </c>
      <c r="I1052" s="168">
        <f>VLOOKUP($A1052,'2023-24 Salary &amp; Benefits'!$A:$I,3,FALSE)</f>
        <v>1</v>
      </c>
      <c r="J1052" s="168">
        <f>VLOOKUP($A1052,'2023-24 Salary &amp; Benefits'!$A:$I,4,FALSE)</f>
        <v>1</v>
      </c>
      <c r="K1052" s="155">
        <f t="shared" si="186"/>
        <v>62.61</v>
      </c>
      <c r="L1052" s="154">
        <f t="shared" si="187"/>
        <v>0.184</v>
      </c>
      <c r="M1052" s="156">
        <f>'2023-24 Salary &amp; Benefits'!$E$6</f>
        <v>72728</v>
      </c>
      <c r="N1052" s="156">
        <f>'2023-24 Salary &amp; Benefits'!$F$6</f>
        <v>75419</v>
      </c>
      <c r="O1052" s="9">
        <f t="shared" si="188"/>
        <v>13381.95</v>
      </c>
      <c r="P1052" s="9">
        <f t="shared" si="189"/>
        <v>495.14999999999964</v>
      </c>
      <c r="Q1052" s="9">
        <f>'2023-24 Salary &amp; Benefits'!G$6</f>
        <v>13464</v>
      </c>
      <c r="R1052" s="157">
        <f>'2023-24 Salary &amp; Benefits'!H$6</f>
        <v>0.1797</v>
      </c>
      <c r="S1052" s="157">
        <f>'2023-24 Salary &amp; Benefits'!I$6</f>
        <v>0.17330000000000001</v>
      </c>
      <c r="T1052" s="9">
        <f t="shared" si="190"/>
        <v>4967.92</v>
      </c>
      <c r="U1052" s="9">
        <f t="shared" si="191"/>
        <v>231.28</v>
      </c>
      <c r="V1052" s="9">
        <f t="shared" si="192"/>
        <v>40.08</v>
      </c>
      <c r="W1052" s="9">
        <f t="shared" si="185"/>
        <v>271.36</v>
      </c>
      <c r="X1052" s="22">
        <f t="shared" si="184"/>
        <v>19116.380000000005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</row>
    <row r="1053" spans="1:159" s="21" customFormat="1">
      <c r="A1053" s="83" t="s">
        <v>2507</v>
      </c>
      <c r="B1053" s="95" t="s">
        <v>1947</v>
      </c>
      <c r="C1053" s="96">
        <v>3311</v>
      </c>
      <c r="D1053" s="95" t="s">
        <v>1949</v>
      </c>
      <c r="E1053" s="116" t="str">
        <f>VLOOKUP($C1053,'2022-23 School Level AAFTE'!$C:$X,8,FALSE)</f>
        <v>Yes</v>
      </c>
      <c r="F1053" s="103">
        <f>VLOOKUP($C1053,'2022-23 School Level AAFTE'!$C:$I,7,FALSE)</f>
        <v>139.01000000000002</v>
      </c>
      <c r="G1053" s="106">
        <f>IFERROR(IF(E1053= "yes",VLOOKUP(C1053,Summary!$B:$I,5,0),0),0)</f>
        <v>0</v>
      </c>
      <c r="H1053" s="104">
        <f t="shared" si="183"/>
        <v>139.01000000000002</v>
      </c>
      <c r="I1053" s="168">
        <f>VLOOKUP($A1053,'2023-24 Salary &amp; Benefits'!$A:$I,3,FALSE)</f>
        <v>1</v>
      </c>
      <c r="J1053" s="168">
        <f>VLOOKUP($A1053,'2023-24 Salary &amp; Benefits'!$A:$I,4,FALSE)</f>
        <v>1</v>
      </c>
      <c r="K1053" s="155">
        <f t="shared" si="186"/>
        <v>139.01000000000002</v>
      </c>
      <c r="L1053" s="154">
        <f t="shared" si="187"/>
        <v>0.40799999999999997</v>
      </c>
      <c r="M1053" s="156">
        <f>'2023-24 Salary &amp; Benefits'!$E$6</f>
        <v>72728</v>
      </c>
      <c r="N1053" s="156">
        <f>'2023-24 Salary &amp; Benefits'!$F$6</f>
        <v>75419</v>
      </c>
      <c r="O1053" s="9">
        <f t="shared" si="188"/>
        <v>29673.02</v>
      </c>
      <c r="P1053" s="9">
        <f t="shared" si="189"/>
        <v>1097.9300000000003</v>
      </c>
      <c r="Q1053" s="9">
        <f>'2023-24 Salary &amp; Benefits'!G$6</f>
        <v>13464</v>
      </c>
      <c r="R1053" s="157">
        <f>'2023-24 Salary &amp; Benefits'!H$6</f>
        <v>0.1797</v>
      </c>
      <c r="S1053" s="157">
        <f>'2023-24 Salary &amp; Benefits'!I$6</f>
        <v>0.17330000000000001</v>
      </c>
      <c r="T1053" s="9">
        <f t="shared" si="190"/>
        <v>11015.82</v>
      </c>
      <c r="U1053" s="9">
        <f t="shared" si="191"/>
        <v>512.85</v>
      </c>
      <c r="V1053" s="9">
        <f t="shared" si="192"/>
        <v>88.88</v>
      </c>
      <c r="W1053" s="9">
        <f t="shared" si="185"/>
        <v>601.73</v>
      </c>
      <c r="X1053" s="22">
        <f t="shared" si="184"/>
        <v>42388.5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</row>
    <row r="1054" spans="1:159" s="21" customFormat="1">
      <c r="A1054" s="83" t="s">
        <v>2507</v>
      </c>
      <c r="B1054" s="95" t="s">
        <v>1947</v>
      </c>
      <c r="C1054" s="96">
        <v>2297</v>
      </c>
      <c r="D1054" s="95" t="s">
        <v>1948</v>
      </c>
      <c r="E1054" s="116" t="str">
        <f>VLOOKUP($C1054,'2022-23 School Level AAFTE'!$C:$X,8,FALSE)</f>
        <v>Yes</v>
      </c>
      <c r="F1054" s="103">
        <f>VLOOKUP($C1054,'2022-23 School Level AAFTE'!$C:$I,7,FALSE)</f>
        <v>179.43</v>
      </c>
      <c r="G1054" s="106">
        <f>IFERROR(IF(E1054= "yes",VLOOKUP(C1054,Summary!$B:$I,5,0),0),0)</f>
        <v>0</v>
      </c>
      <c r="H1054" s="104">
        <f t="shared" si="183"/>
        <v>179.43</v>
      </c>
      <c r="I1054" s="168">
        <f>VLOOKUP($A1054,'2023-24 Salary &amp; Benefits'!$A:$I,3,FALSE)</f>
        <v>1</v>
      </c>
      <c r="J1054" s="168">
        <f>VLOOKUP($A1054,'2023-24 Salary &amp; Benefits'!$A:$I,4,FALSE)</f>
        <v>1</v>
      </c>
      <c r="K1054" s="155">
        <f t="shared" si="186"/>
        <v>179.43</v>
      </c>
      <c r="L1054" s="154">
        <f t="shared" si="187"/>
        <v>0.52600000000000002</v>
      </c>
      <c r="M1054" s="156">
        <f>'2023-24 Salary &amp; Benefits'!$E$6</f>
        <v>72728</v>
      </c>
      <c r="N1054" s="156">
        <f>'2023-24 Salary &amp; Benefits'!$F$6</f>
        <v>75419</v>
      </c>
      <c r="O1054" s="9">
        <f t="shared" si="188"/>
        <v>38254.93</v>
      </c>
      <c r="P1054" s="9">
        <f t="shared" si="189"/>
        <v>1415.4599999999991</v>
      </c>
      <c r="Q1054" s="9">
        <f>'2023-24 Salary &amp; Benefits'!G$6</f>
        <v>13464</v>
      </c>
      <c r="R1054" s="157">
        <f>'2023-24 Salary &amp; Benefits'!H$6</f>
        <v>0.1797</v>
      </c>
      <c r="S1054" s="157">
        <f>'2023-24 Salary &amp; Benefits'!I$6</f>
        <v>0.17330000000000001</v>
      </c>
      <c r="T1054" s="9">
        <f t="shared" si="190"/>
        <v>14201.77</v>
      </c>
      <c r="U1054" s="9">
        <f t="shared" si="191"/>
        <v>661.17</v>
      </c>
      <c r="V1054" s="9">
        <f t="shared" si="192"/>
        <v>114.58</v>
      </c>
      <c r="W1054" s="9">
        <f t="shared" si="185"/>
        <v>775.75</v>
      </c>
      <c r="X1054" s="22">
        <f t="shared" si="184"/>
        <v>54647.909999999996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</row>
    <row r="1055" spans="1:159" s="21" customFormat="1">
      <c r="A1055" s="83" t="s">
        <v>2507</v>
      </c>
      <c r="B1055" s="95" t="s">
        <v>1947</v>
      </c>
      <c r="C1055" s="96">
        <v>3894</v>
      </c>
      <c r="D1055" s="95" t="s">
        <v>1950</v>
      </c>
      <c r="E1055" s="116" t="str">
        <f>VLOOKUP($C1055,'2022-23 School Level AAFTE'!$C:$X,8,FALSE)</f>
        <v>Yes</v>
      </c>
      <c r="F1055" s="103">
        <f>VLOOKUP($C1055,'2022-23 School Level AAFTE'!$C:$I,7,FALSE)</f>
        <v>114.71</v>
      </c>
      <c r="G1055" s="106">
        <f>IFERROR(IF(E1055= "yes",VLOOKUP(C1055,Summary!$B:$I,5,0),0),0)</f>
        <v>0</v>
      </c>
      <c r="H1055" s="104">
        <f t="shared" si="183"/>
        <v>114.71</v>
      </c>
      <c r="I1055" s="168">
        <f>VLOOKUP($A1055,'2023-24 Salary &amp; Benefits'!$A:$I,3,FALSE)</f>
        <v>1</v>
      </c>
      <c r="J1055" s="168">
        <f>VLOOKUP($A1055,'2023-24 Salary &amp; Benefits'!$A:$I,4,FALSE)</f>
        <v>1</v>
      </c>
      <c r="K1055" s="155">
        <f t="shared" si="186"/>
        <v>114.71</v>
      </c>
      <c r="L1055" s="154">
        <f t="shared" si="187"/>
        <v>0.33600000000000002</v>
      </c>
      <c r="M1055" s="156">
        <f>'2023-24 Salary &amp; Benefits'!$E$6</f>
        <v>72728</v>
      </c>
      <c r="N1055" s="156">
        <f>'2023-24 Salary &amp; Benefits'!$F$6</f>
        <v>75419</v>
      </c>
      <c r="O1055" s="9">
        <f t="shared" si="188"/>
        <v>24436.61</v>
      </c>
      <c r="P1055" s="9">
        <f t="shared" si="189"/>
        <v>904.16999999999825</v>
      </c>
      <c r="Q1055" s="9">
        <f>'2023-24 Salary &amp; Benefits'!G$6</f>
        <v>13464</v>
      </c>
      <c r="R1055" s="157">
        <f>'2023-24 Salary &amp; Benefits'!H$6</f>
        <v>0.1797</v>
      </c>
      <c r="S1055" s="157">
        <f>'2023-24 Salary &amp; Benefits'!I$6</f>
        <v>0.17330000000000001</v>
      </c>
      <c r="T1055" s="9">
        <f t="shared" si="190"/>
        <v>9071.86</v>
      </c>
      <c r="U1055" s="9">
        <f t="shared" si="191"/>
        <v>422.35</v>
      </c>
      <c r="V1055" s="9">
        <f t="shared" si="192"/>
        <v>73.19</v>
      </c>
      <c r="W1055" s="9">
        <f t="shared" si="185"/>
        <v>495.54</v>
      </c>
      <c r="X1055" s="22">
        <f t="shared" si="184"/>
        <v>34908.18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</row>
    <row r="1056" spans="1:159" s="21" customFormat="1">
      <c r="A1056" s="83" t="s">
        <v>2472</v>
      </c>
      <c r="B1056" s="95" t="s">
        <v>1687</v>
      </c>
      <c r="C1056" s="96">
        <v>1656</v>
      </c>
      <c r="D1056" s="95" t="s">
        <v>1688</v>
      </c>
      <c r="E1056" s="116" t="str">
        <f>VLOOKUP($C1056,'2022-23 School Level AAFTE'!$C:$X,8,FALSE)</f>
        <v>No</v>
      </c>
      <c r="F1056" s="103">
        <f>VLOOKUP($C1056,'2022-23 School Level AAFTE'!$C:$I,7,FALSE)</f>
        <v>155.08000000000001</v>
      </c>
      <c r="G1056" s="106">
        <f>IFERROR(IF(E1056= "yes",VLOOKUP(C1056,Summary!$B:$I,5,0),0),0)</f>
        <v>0</v>
      </c>
      <c r="H1056" s="104">
        <f t="shared" ref="H1056:H1116" si="193">IF(E1056= "yes", F1056,0)</f>
        <v>0</v>
      </c>
      <c r="I1056" s="168">
        <f>VLOOKUP($A1056,'2023-24 Salary &amp; Benefits'!$A:$I,3,FALSE)</f>
        <v>1.18</v>
      </c>
      <c r="J1056" s="168">
        <f>VLOOKUP($A1056,'2023-24 Salary &amp; Benefits'!$A:$I,4,FALSE)</f>
        <v>1.18</v>
      </c>
      <c r="K1056" s="155">
        <f t="shared" si="186"/>
        <v>0</v>
      </c>
      <c r="L1056" s="154">
        <f t="shared" si="187"/>
        <v>0</v>
      </c>
      <c r="M1056" s="156">
        <f>'2023-24 Salary &amp; Benefits'!$E$6</f>
        <v>72728</v>
      </c>
      <c r="N1056" s="156">
        <f>'2023-24 Salary &amp; Benefits'!$F$6</f>
        <v>75419</v>
      </c>
      <c r="O1056" s="9">
        <f t="shared" si="188"/>
        <v>0</v>
      </c>
      <c r="P1056" s="9">
        <f t="shared" si="189"/>
        <v>0</v>
      </c>
      <c r="Q1056" s="9">
        <f>'2023-24 Salary &amp; Benefits'!G$6</f>
        <v>13464</v>
      </c>
      <c r="R1056" s="157">
        <f>'2023-24 Salary &amp; Benefits'!H$6</f>
        <v>0.1797</v>
      </c>
      <c r="S1056" s="157">
        <f>'2023-24 Salary &amp; Benefits'!I$6</f>
        <v>0.17330000000000001</v>
      </c>
      <c r="T1056" s="9">
        <f t="shared" si="190"/>
        <v>0</v>
      </c>
      <c r="U1056" s="9">
        <f t="shared" si="191"/>
        <v>0</v>
      </c>
      <c r="V1056" s="9">
        <f t="shared" si="192"/>
        <v>0</v>
      </c>
      <c r="W1056" s="9">
        <f t="shared" si="185"/>
        <v>0</v>
      </c>
      <c r="X1056" s="22">
        <f t="shared" ref="X1056:X1116" si="194">SUM(T1056,O1056:P1056,W1056)</f>
        <v>0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</row>
    <row r="1057" spans="1:159" s="21" customFormat="1">
      <c r="A1057" s="83" t="s">
        <v>2472</v>
      </c>
      <c r="B1057" s="95" t="s">
        <v>1687</v>
      </c>
      <c r="C1057" s="96">
        <v>4454</v>
      </c>
      <c r="D1057" s="95" t="s">
        <v>1701</v>
      </c>
      <c r="E1057" s="116" t="str">
        <f>VLOOKUP($C1057,'2022-23 School Level AAFTE'!$C:$X,8,FALSE)</f>
        <v>No</v>
      </c>
      <c r="F1057" s="103">
        <f>VLOOKUP($C1057,'2022-23 School Level AAFTE'!$C:$I,7,FALSE)</f>
        <v>470.55</v>
      </c>
      <c r="G1057" s="106">
        <f>IFERROR(IF(E1057= "yes",VLOOKUP(C1057,Summary!$B:$I,5,0),0),0)</f>
        <v>0</v>
      </c>
      <c r="H1057" s="104">
        <f t="shared" si="193"/>
        <v>0</v>
      </c>
      <c r="I1057" s="168">
        <f>VLOOKUP($A1057,'2023-24 Salary &amp; Benefits'!$A:$I,3,FALSE)</f>
        <v>1.18</v>
      </c>
      <c r="J1057" s="168">
        <f>VLOOKUP($A1057,'2023-24 Salary &amp; Benefits'!$A:$I,4,FALSE)</f>
        <v>1.18</v>
      </c>
      <c r="K1057" s="155">
        <f t="shared" si="186"/>
        <v>0</v>
      </c>
      <c r="L1057" s="154">
        <f t="shared" si="187"/>
        <v>0</v>
      </c>
      <c r="M1057" s="156">
        <f>'2023-24 Salary &amp; Benefits'!$E$6</f>
        <v>72728</v>
      </c>
      <c r="N1057" s="156">
        <f>'2023-24 Salary &amp; Benefits'!$F$6</f>
        <v>75419</v>
      </c>
      <c r="O1057" s="9">
        <f t="shared" si="188"/>
        <v>0</v>
      </c>
      <c r="P1057" s="9">
        <f t="shared" si="189"/>
        <v>0</v>
      </c>
      <c r="Q1057" s="9">
        <f>'2023-24 Salary &amp; Benefits'!G$6</f>
        <v>13464</v>
      </c>
      <c r="R1057" s="157">
        <f>'2023-24 Salary &amp; Benefits'!H$6</f>
        <v>0.1797</v>
      </c>
      <c r="S1057" s="157">
        <f>'2023-24 Salary &amp; Benefits'!I$6</f>
        <v>0.17330000000000001</v>
      </c>
      <c r="T1057" s="9">
        <f t="shared" si="190"/>
        <v>0</v>
      </c>
      <c r="U1057" s="9">
        <f t="shared" si="191"/>
        <v>0</v>
      </c>
      <c r="V1057" s="9">
        <f t="shared" si="192"/>
        <v>0</v>
      </c>
      <c r="W1057" s="9">
        <f t="shared" si="185"/>
        <v>0</v>
      </c>
      <c r="X1057" s="22">
        <f t="shared" si="194"/>
        <v>0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</row>
    <row r="1058" spans="1:159" s="21" customFormat="1">
      <c r="A1058" s="83" t="s">
        <v>2472</v>
      </c>
      <c r="B1058" s="95" t="s">
        <v>1687</v>
      </c>
      <c r="C1058" s="96">
        <v>3059</v>
      </c>
      <c r="D1058" s="95" t="s">
        <v>350</v>
      </c>
      <c r="E1058" s="116" t="str">
        <f>VLOOKUP($C1058,'2022-23 School Level AAFTE'!$C:$X,8,FALSE)</f>
        <v>Yes</v>
      </c>
      <c r="F1058" s="103">
        <f>VLOOKUP($C1058,'2022-23 School Level AAFTE'!$C:$I,7,FALSE)</f>
        <v>414.58</v>
      </c>
      <c r="G1058" s="106">
        <f>IFERROR(IF(E1058= "yes",VLOOKUP(C1058,Summary!$B:$I,5,0),0),0)</f>
        <v>0</v>
      </c>
      <c r="H1058" s="104">
        <f t="shared" si="193"/>
        <v>414.58</v>
      </c>
      <c r="I1058" s="168">
        <f>VLOOKUP($A1058,'2023-24 Salary &amp; Benefits'!$A:$I,3,FALSE)</f>
        <v>1.18</v>
      </c>
      <c r="J1058" s="168">
        <f>VLOOKUP($A1058,'2023-24 Salary &amp; Benefits'!$A:$I,4,FALSE)</f>
        <v>1.18</v>
      </c>
      <c r="K1058" s="155">
        <f t="shared" si="186"/>
        <v>414.58</v>
      </c>
      <c r="L1058" s="154">
        <f t="shared" si="187"/>
        <v>1.216</v>
      </c>
      <c r="M1058" s="156">
        <f>'2023-24 Salary &amp; Benefits'!$E$6</f>
        <v>72728</v>
      </c>
      <c r="N1058" s="156">
        <f>'2023-24 Salary &amp; Benefits'!$F$6</f>
        <v>75419</v>
      </c>
      <c r="O1058" s="9">
        <f t="shared" si="188"/>
        <v>104355.95</v>
      </c>
      <c r="P1058" s="9">
        <f t="shared" si="189"/>
        <v>3861.2600000000093</v>
      </c>
      <c r="Q1058" s="9">
        <f>'2023-24 Salary &amp; Benefits'!G$6</f>
        <v>13464</v>
      </c>
      <c r="R1058" s="157">
        <f>'2023-24 Salary &amp; Benefits'!H$6</f>
        <v>0.1797</v>
      </c>
      <c r="S1058" s="157">
        <f>'2023-24 Salary &amp; Benefits'!I$6</f>
        <v>0.17330000000000001</v>
      </c>
      <c r="T1058" s="9">
        <f t="shared" si="190"/>
        <v>35794.14</v>
      </c>
      <c r="U1058" s="9">
        <f t="shared" si="191"/>
        <v>1803.62</v>
      </c>
      <c r="V1058" s="9">
        <f t="shared" si="192"/>
        <v>312.57</v>
      </c>
      <c r="W1058" s="9">
        <f t="shared" si="185"/>
        <v>2116.19</v>
      </c>
      <c r="X1058" s="22">
        <f t="shared" si="194"/>
        <v>146127.54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</row>
    <row r="1059" spans="1:159" s="21" customFormat="1">
      <c r="A1059" s="83" t="s">
        <v>2472</v>
      </c>
      <c r="B1059" s="95" t="s">
        <v>1687</v>
      </c>
      <c r="C1059" s="96">
        <v>4357</v>
      </c>
      <c r="D1059" s="95" t="s">
        <v>1700</v>
      </c>
      <c r="E1059" s="116" t="str">
        <f>VLOOKUP($C1059,'2022-23 School Level AAFTE'!$C:$X,8,FALSE)</f>
        <v>Yes</v>
      </c>
      <c r="F1059" s="103">
        <f>VLOOKUP($C1059,'2022-23 School Level AAFTE'!$C:$I,7,FALSE)</f>
        <v>760.13</v>
      </c>
      <c r="G1059" s="106">
        <f>IFERROR(IF(E1059= "yes",VLOOKUP(C1059,Summary!$B:$I,5,0),0),0)</f>
        <v>0</v>
      </c>
      <c r="H1059" s="104">
        <f t="shared" si="193"/>
        <v>760.13</v>
      </c>
      <c r="I1059" s="168">
        <f>VLOOKUP($A1059,'2023-24 Salary &amp; Benefits'!$A:$I,3,FALSE)</f>
        <v>1.18</v>
      </c>
      <c r="J1059" s="168">
        <f>VLOOKUP($A1059,'2023-24 Salary &amp; Benefits'!$A:$I,4,FALSE)</f>
        <v>1.18</v>
      </c>
      <c r="K1059" s="155">
        <f t="shared" si="186"/>
        <v>760.13</v>
      </c>
      <c r="L1059" s="154">
        <f t="shared" si="187"/>
        <v>2.23</v>
      </c>
      <c r="M1059" s="156">
        <f>'2023-24 Salary &amp; Benefits'!$E$6</f>
        <v>72728</v>
      </c>
      <c r="N1059" s="156">
        <f>'2023-24 Salary &amp; Benefits'!$F$6</f>
        <v>75419</v>
      </c>
      <c r="O1059" s="9">
        <f t="shared" si="188"/>
        <v>191376.46</v>
      </c>
      <c r="P1059" s="9">
        <f t="shared" si="189"/>
        <v>7081.1000000000058</v>
      </c>
      <c r="Q1059" s="9">
        <f>'2023-24 Salary &amp; Benefits'!G$6</f>
        <v>13464</v>
      </c>
      <c r="R1059" s="157">
        <f>'2023-24 Salary &amp; Benefits'!H$6</f>
        <v>0.1797</v>
      </c>
      <c r="S1059" s="157">
        <f>'2023-24 Salary &amp; Benefits'!I$6</f>
        <v>0.17330000000000001</v>
      </c>
      <c r="T1059" s="9">
        <f t="shared" si="190"/>
        <v>65642.22</v>
      </c>
      <c r="U1059" s="9">
        <f t="shared" si="191"/>
        <v>3307.63</v>
      </c>
      <c r="V1059" s="9">
        <f t="shared" si="192"/>
        <v>573.21</v>
      </c>
      <c r="W1059" s="9">
        <f t="shared" si="185"/>
        <v>3880.84</v>
      </c>
      <c r="X1059" s="22">
        <f t="shared" si="194"/>
        <v>267980.62000000005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</row>
    <row r="1060" spans="1:159" s="21" customFormat="1">
      <c r="A1060" s="83" t="s">
        <v>2472</v>
      </c>
      <c r="B1060" s="95" t="s">
        <v>1687</v>
      </c>
      <c r="C1060" s="96">
        <v>5123</v>
      </c>
      <c r="D1060" s="95" t="s">
        <v>1702</v>
      </c>
      <c r="E1060" s="116" t="str">
        <f>VLOOKUP($C1060,'2022-23 School Level AAFTE'!$C:$X,8,FALSE)</f>
        <v>No</v>
      </c>
      <c r="F1060" s="103">
        <f>VLOOKUP($C1060,'2022-23 School Level AAFTE'!$C:$I,7,FALSE)</f>
        <v>381</v>
      </c>
      <c r="G1060" s="106">
        <f>IFERROR(IF(E1060= "yes",VLOOKUP(C1060,Summary!$B:$I,5,0),0),0)</f>
        <v>0</v>
      </c>
      <c r="H1060" s="105">
        <f t="shared" si="193"/>
        <v>0</v>
      </c>
      <c r="I1060" s="168">
        <f>VLOOKUP($A1060,'2023-24 Salary &amp; Benefits'!$A:$I,3,FALSE)</f>
        <v>1.18</v>
      </c>
      <c r="J1060" s="168">
        <f>VLOOKUP($A1060,'2023-24 Salary &amp; Benefits'!$A:$I,4,FALSE)</f>
        <v>1.18</v>
      </c>
      <c r="K1060" s="155">
        <f t="shared" si="186"/>
        <v>0</v>
      </c>
      <c r="L1060" s="154">
        <f t="shared" si="187"/>
        <v>0</v>
      </c>
      <c r="M1060" s="156">
        <f>'2023-24 Salary &amp; Benefits'!$E$6</f>
        <v>72728</v>
      </c>
      <c r="N1060" s="156">
        <f>'2023-24 Salary &amp; Benefits'!$F$6</f>
        <v>75419</v>
      </c>
      <c r="O1060" s="9">
        <f t="shared" si="188"/>
        <v>0</v>
      </c>
      <c r="P1060" s="9">
        <f t="shared" si="189"/>
        <v>0</v>
      </c>
      <c r="Q1060" s="9">
        <f>'2023-24 Salary &amp; Benefits'!G$6</f>
        <v>13464</v>
      </c>
      <c r="R1060" s="157">
        <f>'2023-24 Salary &amp; Benefits'!H$6</f>
        <v>0.1797</v>
      </c>
      <c r="S1060" s="157">
        <f>'2023-24 Salary &amp; Benefits'!I$6</f>
        <v>0.17330000000000001</v>
      </c>
      <c r="T1060" s="9">
        <f t="shared" si="190"/>
        <v>0</v>
      </c>
      <c r="U1060" s="9">
        <f t="shared" si="191"/>
        <v>0</v>
      </c>
      <c r="V1060" s="9">
        <f t="shared" si="192"/>
        <v>0</v>
      </c>
      <c r="W1060" s="9">
        <f t="shared" si="185"/>
        <v>0</v>
      </c>
      <c r="X1060" s="22">
        <f t="shared" si="194"/>
        <v>0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</row>
    <row r="1061" spans="1:159" s="21" customFormat="1">
      <c r="A1061" s="83" t="s">
        <v>2472</v>
      </c>
      <c r="B1061" s="95" t="s">
        <v>1687</v>
      </c>
      <c r="C1061" s="96">
        <v>1657</v>
      </c>
      <c r="D1061" s="95" t="s">
        <v>1689</v>
      </c>
      <c r="E1061" s="116" t="str">
        <f>VLOOKUP($C1061,'2022-23 School Level AAFTE'!$C:$X,8,FALSE)</f>
        <v>Yes</v>
      </c>
      <c r="F1061" s="103">
        <f>VLOOKUP($C1061,'2022-23 School Level AAFTE'!$C:$I,7,FALSE)</f>
        <v>86.87</v>
      </c>
      <c r="G1061" s="106">
        <f>IFERROR(IF(E1061= "yes",VLOOKUP(C1061,Summary!$B:$I,5,0),0),0)</f>
        <v>0</v>
      </c>
      <c r="H1061" s="104">
        <f t="shared" si="193"/>
        <v>86.87</v>
      </c>
      <c r="I1061" s="168">
        <f>VLOOKUP($A1061,'2023-24 Salary &amp; Benefits'!$A:$I,3,FALSE)</f>
        <v>1.18</v>
      </c>
      <c r="J1061" s="168">
        <f>VLOOKUP($A1061,'2023-24 Salary &amp; Benefits'!$A:$I,4,FALSE)</f>
        <v>1.18</v>
      </c>
      <c r="K1061" s="155">
        <f t="shared" si="186"/>
        <v>86.87</v>
      </c>
      <c r="L1061" s="154">
        <f t="shared" si="187"/>
        <v>0.255</v>
      </c>
      <c r="M1061" s="156">
        <f>'2023-24 Salary &amp; Benefits'!$E$6</f>
        <v>72728</v>
      </c>
      <c r="N1061" s="156">
        <f>'2023-24 Salary &amp; Benefits'!$F$6</f>
        <v>75419</v>
      </c>
      <c r="O1061" s="9">
        <f t="shared" si="188"/>
        <v>21883.86</v>
      </c>
      <c r="P1061" s="9">
        <f t="shared" si="189"/>
        <v>809.72000000000116</v>
      </c>
      <c r="Q1061" s="9">
        <f>'2023-24 Salary &amp; Benefits'!G$6</f>
        <v>13464</v>
      </c>
      <c r="R1061" s="157">
        <f>'2023-24 Salary &amp; Benefits'!H$6</f>
        <v>0.1797</v>
      </c>
      <c r="S1061" s="157">
        <f>'2023-24 Salary &amp; Benefits'!I$6</f>
        <v>0.17330000000000001</v>
      </c>
      <c r="T1061" s="9">
        <f t="shared" si="190"/>
        <v>7506.17</v>
      </c>
      <c r="U1061" s="9">
        <f t="shared" si="191"/>
        <v>378.23</v>
      </c>
      <c r="V1061" s="9">
        <f t="shared" si="192"/>
        <v>65.55</v>
      </c>
      <c r="W1061" s="9">
        <f t="shared" si="185"/>
        <v>443.78000000000003</v>
      </c>
      <c r="X1061" s="22">
        <f t="shared" si="194"/>
        <v>30643.53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</row>
    <row r="1062" spans="1:159" s="21" customFormat="1">
      <c r="A1062" s="83" t="s">
        <v>2472</v>
      </c>
      <c r="B1062" s="95" t="s">
        <v>1687</v>
      </c>
      <c r="C1062" s="96">
        <v>4323</v>
      </c>
      <c r="D1062" s="95" t="s">
        <v>1699</v>
      </c>
      <c r="E1062" s="116" t="str">
        <f>VLOOKUP($C1062,'2022-23 School Level AAFTE'!$C:$X,8,FALSE)</f>
        <v>Yes</v>
      </c>
      <c r="F1062" s="103">
        <f>VLOOKUP($C1062,'2022-23 School Level AAFTE'!$C:$I,7,FALSE)</f>
        <v>468.48</v>
      </c>
      <c r="G1062" s="106">
        <f>IFERROR(IF(E1062= "yes",VLOOKUP(C1062,Summary!$B:$I,5,0),0),0)</f>
        <v>0</v>
      </c>
      <c r="H1062" s="104">
        <f t="shared" si="193"/>
        <v>468.48</v>
      </c>
      <c r="I1062" s="168">
        <f>VLOOKUP($A1062,'2023-24 Salary &amp; Benefits'!$A:$I,3,FALSE)</f>
        <v>1.18</v>
      </c>
      <c r="J1062" s="168">
        <f>VLOOKUP($A1062,'2023-24 Salary &amp; Benefits'!$A:$I,4,FALSE)</f>
        <v>1.18</v>
      </c>
      <c r="K1062" s="155">
        <f t="shared" si="186"/>
        <v>468.48</v>
      </c>
      <c r="L1062" s="154">
        <f t="shared" si="187"/>
        <v>1.3740000000000001</v>
      </c>
      <c r="M1062" s="156">
        <f>'2023-24 Salary &amp; Benefits'!$E$6</f>
        <v>72728</v>
      </c>
      <c r="N1062" s="156">
        <f>'2023-24 Salary &amp; Benefits'!$F$6</f>
        <v>75419</v>
      </c>
      <c r="O1062" s="9">
        <f t="shared" si="188"/>
        <v>117915.36</v>
      </c>
      <c r="P1062" s="9">
        <f t="shared" si="189"/>
        <v>4362.9700000000012</v>
      </c>
      <c r="Q1062" s="9">
        <f>'2023-24 Salary &amp; Benefits'!G$6</f>
        <v>13464</v>
      </c>
      <c r="R1062" s="157">
        <f>'2023-24 Salary &amp; Benefits'!H$6</f>
        <v>0.1797</v>
      </c>
      <c r="S1062" s="157">
        <f>'2023-24 Salary &amp; Benefits'!I$6</f>
        <v>0.17330000000000001</v>
      </c>
      <c r="T1062" s="9">
        <f t="shared" si="190"/>
        <v>40445.03</v>
      </c>
      <c r="U1062" s="9">
        <f t="shared" si="191"/>
        <v>2037.97</v>
      </c>
      <c r="V1062" s="9">
        <f t="shared" si="192"/>
        <v>353.18</v>
      </c>
      <c r="W1062" s="9">
        <f t="shared" si="185"/>
        <v>2391.15</v>
      </c>
      <c r="X1062" s="22">
        <f t="shared" si="194"/>
        <v>165114.51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</row>
    <row r="1063" spans="1:159" s="21" customFormat="1">
      <c r="A1063" s="83" t="s">
        <v>2472</v>
      </c>
      <c r="B1063" s="95" t="s">
        <v>1687</v>
      </c>
      <c r="C1063" s="96">
        <v>1927</v>
      </c>
      <c r="D1063" s="95" t="s">
        <v>34</v>
      </c>
      <c r="E1063" s="116" t="str">
        <f>VLOOKUP($C1063,'2022-23 School Level AAFTE'!$C:$X,8,FALSE)</f>
        <v>Yes</v>
      </c>
      <c r="F1063" s="103">
        <f>VLOOKUP($C1063,'2022-23 School Level AAFTE'!$C:$I,7,FALSE)</f>
        <v>195.57000000000002</v>
      </c>
      <c r="G1063" s="106">
        <f>IFERROR(IF(E1063= "yes",VLOOKUP(C1063,Summary!$B:$I,5,0),0),0)</f>
        <v>0</v>
      </c>
      <c r="H1063" s="104">
        <f t="shared" si="193"/>
        <v>195.57000000000002</v>
      </c>
      <c r="I1063" s="168">
        <f>VLOOKUP($A1063,'2023-24 Salary &amp; Benefits'!$A:$I,3,FALSE)</f>
        <v>1.18</v>
      </c>
      <c r="J1063" s="168">
        <f>VLOOKUP($A1063,'2023-24 Salary &amp; Benefits'!$A:$I,4,FALSE)</f>
        <v>1.18</v>
      </c>
      <c r="K1063" s="155">
        <f t="shared" si="186"/>
        <v>195.57000000000002</v>
      </c>
      <c r="L1063" s="154">
        <f t="shared" si="187"/>
        <v>0.57399999999999995</v>
      </c>
      <c r="M1063" s="156">
        <f>'2023-24 Salary &amp; Benefits'!$E$6</f>
        <v>72728</v>
      </c>
      <c r="N1063" s="156">
        <f>'2023-24 Salary &amp; Benefits'!$F$6</f>
        <v>75419</v>
      </c>
      <c r="O1063" s="9">
        <f t="shared" si="188"/>
        <v>49260.13</v>
      </c>
      <c r="P1063" s="9">
        <f t="shared" si="189"/>
        <v>1822.6700000000055</v>
      </c>
      <c r="Q1063" s="9">
        <f>'2023-24 Salary &amp; Benefits'!G$6</f>
        <v>13464</v>
      </c>
      <c r="R1063" s="157">
        <f>'2023-24 Salary &amp; Benefits'!H$6</f>
        <v>0.1797</v>
      </c>
      <c r="S1063" s="157">
        <f>'2023-24 Salary &amp; Benefits'!I$6</f>
        <v>0.17330000000000001</v>
      </c>
      <c r="T1063" s="9">
        <f t="shared" si="190"/>
        <v>16896.25</v>
      </c>
      <c r="U1063" s="9">
        <f t="shared" si="191"/>
        <v>851.38</v>
      </c>
      <c r="V1063" s="9">
        <f t="shared" si="192"/>
        <v>147.54</v>
      </c>
      <c r="W1063" s="9">
        <f t="shared" si="185"/>
        <v>998.92</v>
      </c>
      <c r="X1063" s="22">
        <f t="shared" si="194"/>
        <v>68977.970000000016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</row>
    <row r="1064" spans="1:159" s="21" customFormat="1">
      <c r="A1064" s="83" t="s">
        <v>2472</v>
      </c>
      <c r="B1064" s="95" t="s">
        <v>1687</v>
      </c>
      <c r="C1064" s="96">
        <v>3964</v>
      </c>
      <c r="D1064" s="95" t="s">
        <v>1697</v>
      </c>
      <c r="E1064" s="116" t="str">
        <f>VLOOKUP($C1064,'2022-23 School Level AAFTE'!$C:$X,8,FALSE)</f>
        <v>Yes</v>
      </c>
      <c r="F1064" s="103">
        <f>VLOOKUP($C1064,'2022-23 School Level AAFTE'!$C:$I,7,FALSE)</f>
        <v>439.86</v>
      </c>
      <c r="G1064" s="106">
        <f>IFERROR(IF(E1064= "yes",VLOOKUP(C1064,Summary!$B:$I,5,0),0),0)</f>
        <v>0</v>
      </c>
      <c r="H1064" s="104">
        <f t="shared" si="193"/>
        <v>439.86</v>
      </c>
      <c r="I1064" s="168">
        <f>VLOOKUP($A1064,'2023-24 Salary &amp; Benefits'!$A:$I,3,FALSE)</f>
        <v>1.18</v>
      </c>
      <c r="J1064" s="168">
        <f>VLOOKUP($A1064,'2023-24 Salary &amp; Benefits'!$A:$I,4,FALSE)</f>
        <v>1.18</v>
      </c>
      <c r="K1064" s="155">
        <f t="shared" si="186"/>
        <v>439.86</v>
      </c>
      <c r="L1064" s="154">
        <f t="shared" si="187"/>
        <v>1.29</v>
      </c>
      <c r="M1064" s="156">
        <f>'2023-24 Salary &amp; Benefits'!$E$6</f>
        <v>72728</v>
      </c>
      <c r="N1064" s="156">
        <f>'2023-24 Salary &amp; Benefits'!$F$6</f>
        <v>75419</v>
      </c>
      <c r="O1064" s="9">
        <f t="shared" si="188"/>
        <v>110706.56</v>
      </c>
      <c r="P1064" s="9">
        <f t="shared" si="189"/>
        <v>4096.2400000000052</v>
      </c>
      <c r="Q1064" s="9">
        <f>'2023-24 Salary &amp; Benefits'!G$6</f>
        <v>13464</v>
      </c>
      <c r="R1064" s="157">
        <f>'2023-24 Salary &amp; Benefits'!H$6</f>
        <v>0.1797</v>
      </c>
      <c r="S1064" s="157">
        <f>'2023-24 Salary &amp; Benefits'!I$6</f>
        <v>0.17330000000000001</v>
      </c>
      <c r="T1064" s="9">
        <f t="shared" si="190"/>
        <v>37972.410000000003</v>
      </c>
      <c r="U1064" s="9">
        <f t="shared" si="191"/>
        <v>1913.38</v>
      </c>
      <c r="V1064" s="9">
        <f t="shared" si="192"/>
        <v>331.59</v>
      </c>
      <c r="W1064" s="9">
        <f t="shared" si="185"/>
        <v>2244.9700000000003</v>
      </c>
      <c r="X1064" s="22">
        <f t="shared" si="194"/>
        <v>155020.18000000002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</row>
    <row r="1065" spans="1:159" s="21" customFormat="1">
      <c r="A1065" s="83" t="s">
        <v>2472</v>
      </c>
      <c r="B1065" s="95" t="s">
        <v>1687</v>
      </c>
      <c r="C1065" s="96">
        <v>4150</v>
      </c>
      <c r="D1065" s="95" t="s">
        <v>1698</v>
      </c>
      <c r="E1065" s="116" t="str">
        <f>VLOOKUP($C1065,'2022-23 School Level AAFTE'!$C:$X,8,FALSE)</f>
        <v>Yes</v>
      </c>
      <c r="F1065" s="103">
        <f>VLOOKUP($C1065,'2022-23 School Level AAFTE'!$C:$I,7,FALSE)</f>
        <v>380.09</v>
      </c>
      <c r="G1065" s="106">
        <f>IFERROR(IF(E1065= "yes",VLOOKUP(C1065,Summary!$B:$I,5,0),0),0)</f>
        <v>0</v>
      </c>
      <c r="H1065" s="104">
        <f t="shared" si="193"/>
        <v>380.09</v>
      </c>
      <c r="I1065" s="168">
        <f>VLOOKUP($A1065,'2023-24 Salary &amp; Benefits'!$A:$I,3,FALSE)</f>
        <v>1.18</v>
      </c>
      <c r="J1065" s="168">
        <f>VLOOKUP($A1065,'2023-24 Salary &amp; Benefits'!$A:$I,4,FALSE)</f>
        <v>1.18</v>
      </c>
      <c r="K1065" s="155">
        <f t="shared" si="186"/>
        <v>380.09</v>
      </c>
      <c r="L1065" s="154">
        <f t="shared" si="187"/>
        <v>1.115</v>
      </c>
      <c r="M1065" s="156">
        <f>'2023-24 Salary &amp; Benefits'!$E$6</f>
        <v>72728</v>
      </c>
      <c r="N1065" s="156">
        <f>'2023-24 Salary &amp; Benefits'!$F$6</f>
        <v>75419</v>
      </c>
      <c r="O1065" s="9">
        <f t="shared" si="188"/>
        <v>95688.23</v>
      </c>
      <c r="P1065" s="9">
        <f t="shared" si="189"/>
        <v>3540.5500000000029</v>
      </c>
      <c r="Q1065" s="9">
        <f>'2023-24 Salary &amp; Benefits'!G$6</f>
        <v>13464</v>
      </c>
      <c r="R1065" s="157">
        <f>'2023-24 Salary &amp; Benefits'!H$6</f>
        <v>0.1797</v>
      </c>
      <c r="S1065" s="157">
        <f>'2023-24 Salary &amp; Benefits'!I$6</f>
        <v>0.17330000000000001</v>
      </c>
      <c r="T1065" s="9">
        <f t="shared" si="190"/>
        <v>32821.11</v>
      </c>
      <c r="U1065" s="9">
        <f t="shared" si="191"/>
        <v>1653.81</v>
      </c>
      <c r="V1065" s="9">
        <f t="shared" si="192"/>
        <v>286.61</v>
      </c>
      <c r="W1065" s="9">
        <f t="shared" si="185"/>
        <v>1940.42</v>
      </c>
      <c r="X1065" s="22">
        <f t="shared" si="194"/>
        <v>133990.31000000003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</row>
    <row r="1066" spans="1:159" s="21" customFormat="1">
      <c r="A1066" s="83" t="s">
        <v>2472</v>
      </c>
      <c r="B1066" s="95" t="s">
        <v>1687</v>
      </c>
      <c r="C1066" s="96">
        <v>1862</v>
      </c>
      <c r="D1066" s="95" t="s">
        <v>1691</v>
      </c>
      <c r="E1066" s="116" t="str">
        <f>VLOOKUP($C1066,'2022-23 School Level AAFTE'!$C:$X,8,FALSE)</f>
        <v>No</v>
      </c>
      <c r="F1066" s="103">
        <f>VLOOKUP($C1066,'2022-23 School Level AAFTE'!$C:$I,7,FALSE)</f>
        <v>140.43</v>
      </c>
      <c r="G1066" s="106">
        <f>IFERROR(IF(E1066= "yes",VLOOKUP(C1066,Summary!$B:$I,5,0),0),0)</f>
        <v>0</v>
      </c>
      <c r="H1066" s="104">
        <f t="shared" si="193"/>
        <v>0</v>
      </c>
      <c r="I1066" s="168">
        <f>VLOOKUP($A1066,'2023-24 Salary &amp; Benefits'!$A:$I,3,FALSE)</f>
        <v>1.18</v>
      </c>
      <c r="J1066" s="168">
        <f>VLOOKUP($A1066,'2023-24 Salary &amp; Benefits'!$A:$I,4,FALSE)</f>
        <v>1.18</v>
      </c>
      <c r="K1066" s="155">
        <f t="shared" si="186"/>
        <v>0</v>
      </c>
      <c r="L1066" s="154">
        <f t="shared" si="187"/>
        <v>0</v>
      </c>
      <c r="M1066" s="156">
        <f>'2023-24 Salary &amp; Benefits'!$E$6</f>
        <v>72728</v>
      </c>
      <c r="N1066" s="156">
        <f>'2023-24 Salary &amp; Benefits'!$F$6</f>
        <v>75419</v>
      </c>
      <c r="O1066" s="9">
        <f t="shared" si="188"/>
        <v>0</v>
      </c>
      <c r="P1066" s="9">
        <f t="shared" si="189"/>
        <v>0</v>
      </c>
      <c r="Q1066" s="9">
        <f>'2023-24 Salary &amp; Benefits'!G$6</f>
        <v>13464</v>
      </c>
      <c r="R1066" s="157">
        <f>'2023-24 Salary &amp; Benefits'!H$6</f>
        <v>0.1797</v>
      </c>
      <c r="S1066" s="157">
        <f>'2023-24 Salary &amp; Benefits'!I$6</f>
        <v>0.17330000000000001</v>
      </c>
      <c r="T1066" s="9">
        <f t="shared" si="190"/>
        <v>0</v>
      </c>
      <c r="U1066" s="9">
        <f t="shared" si="191"/>
        <v>0</v>
      </c>
      <c r="V1066" s="9">
        <f t="shared" si="192"/>
        <v>0</v>
      </c>
      <c r="W1066" s="9">
        <f t="shared" si="185"/>
        <v>0</v>
      </c>
      <c r="X1066" s="22">
        <f t="shared" si="194"/>
        <v>0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</row>
    <row r="1067" spans="1:159" s="21" customFormat="1">
      <c r="A1067" s="83" t="s">
        <v>2472</v>
      </c>
      <c r="B1067" s="95" t="s">
        <v>1687</v>
      </c>
      <c r="C1067" s="96">
        <v>5478</v>
      </c>
      <c r="D1067" s="95" t="s">
        <v>2720</v>
      </c>
      <c r="E1067" s="116" t="str">
        <f>VLOOKUP($C1067,'2022-23 School Level AAFTE'!$C:$X,8,FALSE)</f>
        <v>No</v>
      </c>
      <c r="F1067" s="103">
        <f>VLOOKUP($C1067,'2022-23 School Level AAFTE'!$C:$I,7,FALSE)</f>
        <v>1455.44</v>
      </c>
      <c r="G1067" s="106">
        <f>IFERROR(IF(E1067= "yes",VLOOKUP(C1067,Summary!$B:$I,5,0),0),0)</f>
        <v>0</v>
      </c>
      <c r="H1067" s="104">
        <f t="shared" si="193"/>
        <v>0</v>
      </c>
      <c r="I1067" s="168">
        <f>VLOOKUP($A1067,'2023-24 Salary &amp; Benefits'!$A:$I,3,FALSE)</f>
        <v>1.18</v>
      </c>
      <c r="J1067" s="168">
        <f>VLOOKUP($A1067,'2023-24 Salary &amp; Benefits'!$A:$I,4,FALSE)</f>
        <v>1.18</v>
      </c>
      <c r="K1067" s="155">
        <f t="shared" si="186"/>
        <v>0</v>
      </c>
      <c r="L1067" s="154">
        <f t="shared" si="187"/>
        <v>0</v>
      </c>
      <c r="M1067" s="156">
        <f>'2023-24 Salary &amp; Benefits'!$E$6</f>
        <v>72728</v>
      </c>
      <c r="N1067" s="156">
        <f>'2023-24 Salary &amp; Benefits'!$F$6</f>
        <v>75419</v>
      </c>
      <c r="O1067" s="9">
        <f t="shared" si="188"/>
        <v>0</v>
      </c>
      <c r="P1067" s="9">
        <f t="shared" si="189"/>
        <v>0</v>
      </c>
      <c r="Q1067" s="9">
        <f>'2023-24 Salary &amp; Benefits'!G$6</f>
        <v>13464</v>
      </c>
      <c r="R1067" s="157">
        <f>'2023-24 Salary &amp; Benefits'!H$6</f>
        <v>0.1797</v>
      </c>
      <c r="S1067" s="157">
        <f>'2023-24 Salary &amp; Benefits'!I$6</f>
        <v>0.17330000000000001</v>
      </c>
      <c r="T1067" s="9">
        <f t="shared" si="190"/>
        <v>0</v>
      </c>
      <c r="U1067" s="9">
        <f t="shared" si="191"/>
        <v>0</v>
      </c>
      <c r="V1067" s="9">
        <f t="shared" si="192"/>
        <v>0</v>
      </c>
      <c r="W1067" s="9">
        <f t="shared" si="185"/>
        <v>0</v>
      </c>
      <c r="X1067" s="22">
        <f t="shared" si="194"/>
        <v>0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</row>
    <row r="1068" spans="1:159" s="21" customFormat="1">
      <c r="A1068" s="83" t="s">
        <v>2472</v>
      </c>
      <c r="B1068" s="95" t="s">
        <v>1687</v>
      </c>
      <c r="C1068" s="96">
        <v>3355</v>
      </c>
      <c r="D1068" s="95" t="s">
        <v>1694</v>
      </c>
      <c r="E1068" s="116" t="str">
        <f>VLOOKUP($C1068,'2022-23 School Level AAFTE'!$C:$X,8,FALSE)</f>
        <v>Yes</v>
      </c>
      <c r="F1068" s="103">
        <f>VLOOKUP($C1068,'2022-23 School Level AAFTE'!$C:$I,7,FALSE)</f>
        <v>643.92999999999995</v>
      </c>
      <c r="G1068" s="106">
        <f>IFERROR(IF(E1068= "yes",VLOOKUP(C1068,Summary!$B:$I,5,0),0),0)</f>
        <v>0</v>
      </c>
      <c r="H1068" s="105">
        <f t="shared" si="193"/>
        <v>643.92999999999995</v>
      </c>
      <c r="I1068" s="168">
        <f>VLOOKUP($A1068,'2023-24 Salary &amp; Benefits'!$A:$I,3,FALSE)</f>
        <v>1.18</v>
      </c>
      <c r="J1068" s="168">
        <f>VLOOKUP($A1068,'2023-24 Salary &amp; Benefits'!$A:$I,4,FALSE)</f>
        <v>1.18</v>
      </c>
      <c r="K1068" s="155">
        <f t="shared" si="186"/>
        <v>643.92999999999995</v>
      </c>
      <c r="L1068" s="154">
        <f t="shared" si="187"/>
        <v>1.889</v>
      </c>
      <c r="M1068" s="156">
        <f>'2023-24 Salary &amp; Benefits'!$E$6</f>
        <v>72728</v>
      </c>
      <c r="N1068" s="156">
        <f>'2023-24 Salary &amp; Benefits'!$F$6</f>
        <v>75419</v>
      </c>
      <c r="O1068" s="9">
        <f t="shared" si="188"/>
        <v>162112.17000000001</v>
      </c>
      <c r="P1068" s="9">
        <f t="shared" si="189"/>
        <v>5998.289999999979</v>
      </c>
      <c r="Q1068" s="9">
        <f>'2023-24 Salary &amp; Benefits'!G$6</f>
        <v>13464</v>
      </c>
      <c r="R1068" s="157">
        <f>'2023-24 Salary &amp; Benefits'!H$6</f>
        <v>0.1797</v>
      </c>
      <c r="S1068" s="157">
        <f>'2023-24 Salary &amp; Benefits'!I$6</f>
        <v>0.17330000000000001</v>
      </c>
      <c r="T1068" s="9">
        <f t="shared" si="190"/>
        <v>55604.56</v>
      </c>
      <c r="U1068" s="9">
        <f t="shared" si="191"/>
        <v>2801.84</v>
      </c>
      <c r="V1068" s="9">
        <f t="shared" si="192"/>
        <v>485.56</v>
      </c>
      <c r="W1068" s="9">
        <f t="shared" si="185"/>
        <v>3287.4</v>
      </c>
      <c r="X1068" s="22">
        <f t="shared" si="194"/>
        <v>227002.41999999998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</row>
    <row r="1069" spans="1:159" s="21" customFormat="1">
      <c r="A1069" s="83" t="s">
        <v>2472</v>
      </c>
      <c r="B1069" s="95" t="s">
        <v>1687</v>
      </c>
      <c r="C1069" s="96">
        <v>5402</v>
      </c>
      <c r="D1069" s="95" t="s">
        <v>1705</v>
      </c>
      <c r="E1069" s="116" t="str">
        <f>VLOOKUP($C1069,'2022-23 School Level AAFTE'!$C:$X,8,FALSE)</f>
        <v>Yes</v>
      </c>
      <c r="F1069" s="103">
        <f>VLOOKUP($C1069,'2022-23 School Level AAFTE'!$C:$I,7,FALSE)</f>
        <v>115.28</v>
      </c>
      <c r="G1069" s="106">
        <f>IFERROR(IF(E1069= "yes",VLOOKUP(C1069,Summary!$B:$I,5,0),0),0)</f>
        <v>0</v>
      </c>
      <c r="H1069" s="104">
        <f t="shared" si="193"/>
        <v>115.28</v>
      </c>
      <c r="I1069" s="168">
        <f>VLOOKUP($A1069,'2023-24 Salary &amp; Benefits'!$A:$I,3,FALSE)</f>
        <v>1.18</v>
      </c>
      <c r="J1069" s="168">
        <f>VLOOKUP($A1069,'2023-24 Salary &amp; Benefits'!$A:$I,4,FALSE)</f>
        <v>1.18</v>
      </c>
      <c r="K1069" s="155">
        <f t="shared" si="186"/>
        <v>115.28</v>
      </c>
      <c r="L1069" s="154">
        <f t="shared" si="187"/>
        <v>0.33800000000000002</v>
      </c>
      <c r="M1069" s="156">
        <f>'2023-24 Salary &amp; Benefits'!$E$6</f>
        <v>72728</v>
      </c>
      <c r="N1069" s="156">
        <f>'2023-24 Salary &amp; Benefits'!$F$6</f>
        <v>75419</v>
      </c>
      <c r="O1069" s="9">
        <f t="shared" si="188"/>
        <v>29006.84</v>
      </c>
      <c r="P1069" s="9">
        <f t="shared" si="189"/>
        <v>1073.2700000000004</v>
      </c>
      <c r="Q1069" s="9">
        <f>'2023-24 Salary &amp; Benefits'!G$6</f>
        <v>13464</v>
      </c>
      <c r="R1069" s="157">
        <f>'2023-24 Salary &amp; Benefits'!H$6</f>
        <v>0.1797</v>
      </c>
      <c r="S1069" s="157">
        <f>'2023-24 Salary &amp; Benefits'!I$6</f>
        <v>0.17330000000000001</v>
      </c>
      <c r="T1069" s="9">
        <f t="shared" si="190"/>
        <v>9949.36</v>
      </c>
      <c r="U1069" s="9">
        <f t="shared" si="191"/>
        <v>501.34</v>
      </c>
      <c r="V1069" s="9">
        <f t="shared" si="192"/>
        <v>86.88</v>
      </c>
      <c r="W1069" s="9">
        <f t="shared" si="185"/>
        <v>588.22</v>
      </c>
      <c r="X1069" s="22">
        <f t="shared" si="194"/>
        <v>40617.69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</row>
    <row r="1070" spans="1:159" s="21" customFormat="1">
      <c r="A1070" s="83" t="s">
        <v>2472</v>
      </c>
      <c r="B1070" s="95" t="s">
        <v>1687</v>
      </c>
      <c r="C1070" s="96">
        <v>5731</v>
      </c>
      <c r="D1070" s="95" t="s">
        <v>3358</v>
      </c>
      <c r="E1070" s="116" t="str">
        <f>VLOOKUP($C1070,'2022-23 School Level AAFTE'!$C:$X,8,FALSE)</f>
        <v>No</v>
      </c>
      <c r="F1070" s="103">
        <f>VLOOKUP($C1070,'2022-23 School Level AAFTE'!$C:$I,7,FALSE)</f>
        <v>73.23</v>
      </c>
      <c r="G1070" s="106">
        <f>IFERROR(IF(E1070= "yes",VLOOKUP(C1070,Summary!$B:$I,5,0),0),0)</f>
        <v>0</v>
      </c>
      <c r="H1070" s="105">
        <f t="shared" si="193"/>
        <v>0</v>
      </c>
      <c r="I1070" s="168">
        <f>VLOOKUP($A1070,'2023-24 Salary &amp; Benefits'!$A:$I,3,FALSE)</f>
        <v>1.18</v>
      </c>
      <c r="J1070" s="168">
        <f>VLOOKUP($A1070,'2023-24 Salary &amp; Benefits'!$A:$I,4,FALSE)</f>
        <v>1.18</v>
      </c>
      <c r="K1070" s="155">
        <f t="shared" si="186"/>
        <v>0</v>
      </c>
      <c r="L1070" s="154">
        <f t="shared" si="187"/>
        <v>0</v>
      </c>
      <c r="M1070" s="156">
        <f>'2023-24 Salary &amp; Benefits'!$E$6</f>
        <v>72728</v>
      </c>
      <c r="N1070" s="156">
        <f>'2023-24 Salary &amp; Benefits'!$F$6</f>
        <v>75419</v>
      </c>
      <c r="O1070" s="9">
        <f t="shared" si="188"/>
        <v>0</v>
      </c>
      <c r="P1070" s="9">
        <f t="shared" si="189"/>
        <v>0</v>
      </c>
      <c r="Q1070" s="9">
        <f>'2023-24 Salary &amp; Benefits'!G$6</f>
        <v>13464</v>
      </c>
      <c r="R1070" s="157">
        <f>'2023-24 Salary &amp; Benefits'!H$6</f>
        <v>0.1797</v>
      </c>
      <c r="S1070" s="157">
        <f>'2023-24 Salary &amp; Benefits'!I$6</f>
        <v>0.17330000000000001</v>
      </c>
      <c r="T1070" s="9">
        <f t="shared" si="190"/>
        <v>0</v>
      </c>
      <c r="U1070" s="9">
        <f t="shared" si="191"/>
        <v>0</v>
      </c>
      <c r="V1070" s="9">
        <f t="shared" si="192"/>
        <v>0</v>
      </c>
      <c r="W1070" s="9">
        <f t="shared" si="185"/>
        <v>0</v>
      </c>
      <c r="X1070" s="22">
        <f t="shared" si="194"/>
        <v>0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</row>
    <row r="1071" spans="1:159" s="21" customFormat="1">
      <c r="A1071" s="83" t="s">
        <v>2472</v>
      </c>
      <c r="B1071" s="95" t="s">
        <v>1687</v>
      </c>
      <c r="C1071" s="97">
        <v>5213</v>
      </c>
      <c r="D1071" s="110" t="s">
        <v>1703</v>
      </c>
      <c r="E1071" s="116" t="str">
        <f>VLOOKUP($C1071,'2022-23 School Level AAFTE'!$C:$X,8,FALSE)</f>
        <v>Yes</v>
      </c>
      <c r="F1071" s="103">
        <f>VLOOKUP($C1071,'2022-23 School Level AAFTE'!$C:$I,7,FALSE)</f>
        <v>1175.1100000000001</v>
      </c>
      <c r="G1071" s="106">
        <f>IFERROR(IF(E1071= "yes",VLOOKUP(C1071,Summary!$B:$I,5,0),0),0)</f>
        <v>0</v>
      </c>
      <c r="H1071" s="104">
        <f t="shared" si="193"/>
        <v>1175.1100000000001</v>
      </c>
      <c r="I1071" s="168">
        <f>VLOOKUP($A1071,'2023-24 Salary &amp; Benefits'!$A:$I,3,FALSE)</f>
        <v>1.18</v>
      </c>
      <c r="J1071" s="168">
        <f>VLOOKUP($A1071,'2023-24 Salary &amp; Benefits'!$A:$I,4,FALSE)</f>
        <v>1.18</v>
      </c>
      <c r="K1071" s="155">
        <f t="shared" si="186"/>
        <v>1175.1100000000001</v>
      </c>
      <c r="L1071" s="154">
        <f t="shared" si="187"/>
        <v>3.4470000000000001</v>
      </c>
      <c r="M1071" s="156">
        <f>'2023-24 Salary &amp; Benefits'!$E$6</f>
        <v>72728</v>
      </c>
      <c r="N1071" s="156">
        <f>'2023-24 Salary &amp; Benefits'!$F$6</f>
        <v>75419</v>
      </c>
      <c r="O1071" s="9">
        <f t="shared" si="188"/>
        <v>295818.23</v>
      </c>
      <c r="P1071" s="9">
        <f t="shared" si="189"/>
        <v>10945.540000000037</v>
      </c>
      <c r="Q1071" s="9">
        <f>'2023-24 Salary &amp; Benefits'!G$6</f>
        <v>13464</v>
      </c>
      <c r="R1071" s="157">
        <f>'2023-24 Salary &amp; Benefits'!H$6</f>
        <v>0.1797</v>
      </c>
      <c r="S1071" s="157">
        <f>'2023-24 Salary &amp; Benefits'!I$6</f>
        <v>0.17330000000000001</v>
      </c>
      <c r="T1071" s="9">
        <f t="shared" si="190"/>
        <v>101465.81</v>
      </c>
      <c r="U1071" s="9">
        <f t="shared" si="191"/>
        <v>5112.7299999999996</v>
      </c>
      <c r="V1071" s="9">
        <f t="shared" si="192"/>
        <v>886.04</v>
      </c>
      <c r="W1071" s="9">
        <f t="shared" si="185"/>
        <v>5998.7699999999995</v>
      </c>
      <c r="X1071" s="22">
        <f t="shared" si="194"/>
        <v>414228.35000000003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</row>
    <row r="1072" spans="1:159" s="21" customFormat="1">
      <c r="A1072" s="83" t="s">
        <v>2472</v>
      </c>
      <c r="B1072" s="95" t="s">
        <v>1687</v>
      </c>
      <c r="C1072" s="96">
        <v>1910</v>
      </c>
      <c r="D1072" s="95" t="s">
        <v>1692</v>
      </c>
      <c r="E1072" s="116" t="str">
        <f>VLOOKUP($C1072,'2022-23 School Level AAFTE'!$C:$X,8,FALSE)</f>
        <v>No</v>
      </c>
      <c r="F1072" s="103">
        <f>VLOOKUP($C1072,'2022-23 School Level AAFTE'!$C:$I,7,FALSE)</f>
        <v>21.14</v>
      </c>
      <c r="G1072" s="106">
        <f>IFERROR(IF(E1072= "yes",VLOOKUP(C1072,Summary!$B:$I,5,0),0),0)</f>
        <v>0</v>
      </c>
      <c r="H1072" s="104">
        <f t="shared" si="193"/>
        <v>0</v>
      </c>
      <c r="I1072" s="168">
        <f>VLOOKUP($A1072,'2023-24 Salary &amp; Benefits'!$A:$I,3,FALSE)</f>
        <v>1.18</v>
      </c>
      <c r="J1072" s="168">
        <f>VLOOKUP($A1072,'2023-24 Salary &amp; Benefits'!$A:$I,4,FALSE)</f>
        <v>1.18</v>
      </c>
      <c r="K1072" s="155">
        <f t="shared" si="186"/>
        <v>0</v>
      </c>
      <c r="L1072" s="154">
        <f t="shared" si="187"/>
        <v>0</v>
      </c>
      <c r="M1072" s="156">
        <f>'2023-24 Salary &amp; Benefits'!$E$6</f>
        <v>72728</v>
      </c>
      <c r="N1072" s="156">
        <f>'2023-24 Salary &amp; Benefits'!$F$6</f>
        <v>75419</v>
      </c>
      <c r="O1072" s="9">
        <f t="shared" si="188"/>
        <v>0</v>
      </c>
      <c r="P1072" s="9">
        <f t="shared" si="189"/>
        <v>0</v>
      </c>
      <c r="Q1072" s="9">
        <f>'2023-24 Salary &amp; Benefits'!G$6</f>
        <v>13464</v>
      </c>
      <c r="R1072" s="157">
        <f>'2023-24 Salary &amp; Benefits'!H$6</f>
        <v>0.1797</v>
      </c>
      <c r="S1072" s="157">
        <f>'2023-24 Salary &amp; Benefits'!I$6</f>
        <v>0.17330000000000001</v>
      </c>
      <c r="T1072" s="9">
        <f t="shared" si="190"/>
        <v>0</v>
      </c>
      <c r="U1072" s="9">
        <f t="shared" si="191"/>
        <v>0</v>
      </c>
      <c r="V1072" s="9">
        <f t="shared" si="192"/>
        <v>0</v>
      </c>
      <c r="W1072" s="9">
        <f t="shared" si="185"/>
        <v>0</v>
      </c>
      <c r="X1072" s="22">
        <f t="shared" si="194"/>
        <v>0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</row>
    <row r="1073" spans="1:159" s="21" customFormat="1">
      <c r="A1073" s="83" t="s">
        <v>2472</v>
      </c>
      <c r="B1073" s="95" t="s">
        <v>1687</v>
      </c>
      <c r="C1073" s="96">
        <v>3651</v>
      </c>
      <c r="D1073" s="95" t="s">
        <v>1696</v>
      </c>
      <c r="E1073" s="116" t="str">
        <f>VLOOKUP($C1073,'2022-23 School Level AAFTE'!$C:$X,8,FALSE)</f>
        <v>No</v>
      </c>
      <c r="F1073" s="103">
        <f>VLOOKUP($C1073,'2022-23 School Level AAFTE'!$C:$I,7,FALSE)</f>
        <v>463.44</v>
      </c>
      <c r="G1073" s="106">
        <f>IFERROR(IF(E1073= "yes",VLOOKUP(C1073,Summary!$B:$I,5,0),0),0)</f>
        <v>0</v>
      </c>
      <c r="H1073" s="105">
        <f t="shared" si="193"/>
        <v>0</v>
      </c>
      <c r="I1073" s="168">
        <f>VLOOKUP($A1073,'2023-24 Salary &amp; Benefits'!$A:$I,3,FALSE)</f>
        <v>1.18</v>
      </c>
      <c r="J1073" s="168">
        <f>VLOOKUP($A1073,'2023-24 Salary &amp; Benefits'!$A:$I,4,FALSE)</f>
        <v>1.18</v>
      </c>
      <c r="K1073" s="155">
        <f t="shared" si="186"/>
        <v>0</v>
      </c>
      <c r="L1073" s="154">
        <f t="shared" si="187"/>
        <v>0</v>
      </c>
      <c r="M1073" s="156">
        <f>'2023-24 Salary &amp; Benefits'!$E$6</f>
        <v>72728</v>
      </c>
      <c r="N1073" s="156">
        <f>'2023-24 Salary &amp; Benefits'!$F$6</f>
        <v>75419</v>
      </c>
      <c r="O1073" s="9">
        <f t="shared" si="188"/>
        <v>0</v>
      </c>
      <c r="P1073" s="9">
        <f t="shared" si="189"/>
        <v>0</v>
      </c>
      <c r="Q1073" s="9">
        <f>'2023-24 Salary &amp; Benefits'!G$6</f>
        <v>13464</v>
      </c>
      <c r="R1073" s="157">
        <f>'2023-24 Salary &amp; Benefits'!H$6</f>
        <v>0.1797</v>
      </c>
      <c r="S1073" s="157">
        <f>'2023-24 Salary &amp; Benefits'!I$6</f>
        <v>0.17330000000000001</v>
      </c>
      <c r="T1073" s="9">
        <f t="shared" si="190"/>
        <v>0</v>
      </c>
      <c r="U1073" s="9">
        <f t="shared" si="191"/>
        <v>0</v>
      </c>
      <c r="V1073" s="9">
        <f t="shared" si="192"/>
        <v>0</v>
      </c>
      <c r="W1073" s="9">
        <f t="shared" si="185"/>
        <v>0</v>
      </c>
      <c r="X1073" s="22">
        <f t="shared" si="194"/>
        <v>0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</row>
    <row r="1074" spans="1:159" s="21" customFormat="1">
      <c r="A1074" s="83" t="s">
        <v>2472</v>
      </c>
      <c r="B1074" s="95" t="s">
        <v>1687</v>
      </c>
      <c r="C1074" s="96">
        <v>5350</v>
      </c>
      <c r="D1074" s="95" t="s">
        <v>1704</v>
      </c>
      <c r="E1074" s="116" t="str">
        <f>VLOOKUP($C1074,'2022-23 School Level AAFTE'!$C:$X,8,FALSE)</f>
        <v>Yes</v>
      </c>
      <c r="F1074" s="103">
        <f>VLOOKUP($C1074,'2022-23 School Level AAFTE'!$C:$I,7,FALSE)</f>
        <v>518.22</v>
      </c>
      <c r="G1074" s="106">
        <f>IFERROR(IF(E1074= "yes",VLOOKUP(C1074,Summary!$B:$I,5,0),0),0)</f>
        <v>0</v>
      </c>
      <c r="H1074" s="104">
        <f t="shared" si="193"/>
        <v>518.22</v>
      </c>
      <c r="I1074" s="168">
        <f>VLOOKUP($A1074,'2023-24 Salary &amp; Benefits'!$A:$I,3,FALSE)</f>
        <v>1.18</v>
      </c>
      <c r="J1074" s="168">
        <f>VLOOKUP($A1074,'2023-24 Salary &amp; Benefits'!$A:$I,4,FALSE)</f>
        <v>1.18</v>
      </c>
      <c r="K1074" s="155">
        <f t="shared" si="186"/>
        <v>518.22</v>
      </c>
      <c r="L1074" s="154">
        <f t="shared" si="187"/>
        <v>1.52</v>
      </c>
      <c r="M1074" s="156">
        <f>'2023-24 Salary &amp; Benefits'!$E$6</f>
        <v>72728</v>
      </c>
      <c r="N1074" s="156">
        <f>'2023-24 Salary &amp; Benefits'!$F$6</f>
        <v>75419</v>
      </c>
      <c r="O1074" s="9">
        <f t="shared" si="188"/>
        <v>130444.94</v>
      </c>
      <c r="P1074" s="9">
        <f t="shared" si="189"/>
        <v>4826.5799999999872</v>
      </c>
      <c r="Q1074" s="9">
        <f>'2023-24 Salary &amp; Benefits'!G$6</f>
        <v>13464</v>
      </c>
      <c r="R1074" s="157">
        <f>'2023-24 Salary &amp; Benefits'!H$6</f>
        <v>0.1797</v>
      </c>
      <c r="S1074" s="157">
        <f>'2023-24 Salary &amp; Benefits'!I$6</f>
        <v>0.17330000000000001</v>
      </c>
      <c r="T1074" s="9">
        <f t="shared" si="190"/>
        <v>44742.68</v>
      </c>
      <c r="U1074" s="9">
        <f t="shared" si="191"/>
        <v>2254.5300000000002</v>
      </c>
      <c r="V1074" s="9">
        <f t="shared" si="192"/>
        <v>390.71</v>
      </c>
      <c r="W1074" s="9">
        <f t="shared" si="185"/>
        <v>2645.2400000000002</v>
      </c>
      <c r="X1074" s="22">
        <f t="shared" si="194"/>
        <v>182659.43999999997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</row>
    <row r="1075" spans="1:159" s="21" customFormat="1">
      <c r="A1075" s="83" t="s">
        <v>2472</v>
      </c>
      <c r="B1075" s="95" t="s">
        <v>1687</v>
      </c>
      <c r="C1075" s="96">
        <v>1744</v>
      </c>
      <c r="D1075" s="95" t="s">
        <v>1690</v>
      </c>
      <c r="E1075" s="116" t="str">
        <f>VLOOKUP($C1075,'2022-23 School Level AAFTE'!$C:$X,8,FALSE)</f>
        <v>Yes</v>
      </c>
      <c r="F1075" s="103">
        <f>VLOOKUP($C1075,'2022-23 School Level AAFTE'!$C:$I,7,FALSE)</f>
        <v>84.03</v>
      </c>
      <c r="G1075" s="106">
        <f>IFERROR(IF(E1075= "yes",VLOOKUP(C1075,Summary!$B:$I,5,0),0),0)</f>
        <v>0</v>
      </c>
      <c r="H1075" s="104">
        <f t="shared" si="193"/>
        <v>84.03</v>
      </c>
      <c r="I1075" s="168">
        <f>VLOOKUP($A1075,'2023-24 Salary &amp; Benefits'!$A:$I,3,FALSE)</f>
        <v>1.18</v>
      </c>
      <c r="J1075" s="168">
        <f>VLOOKUP($A1075,'2023-24 Salary &amp; Benefits'!$A:$I,4,FALSE)</f>
        <v>1.18</v>
      </c>
      <c r="K1075" s="155">
        <f t="shared" si="186"/>
        <v>84.03</v>
      </c>
      <c r="L1075" s="154">
        <f t="shared" si="187"/>
        <v>0.246</v>
      </c>
      <c r="M1075" s="156">
        <f>'2023-24 Salary &amp; Benefits'!$E$6</f>
        <v>72728</v>
      </c>
      <c r="N1075" s="156">
        <f>'2023-24 Salary &amp; Benefits'!$F$6</f>
        <v>75419</v>
      </c>
      <c r="O1075" s="9">
        <f t="shared" si="188"/>
        <v>21111.48</v>
      </c>
      <c r="P1075" s="9">
        <f t="shared" si="189"/>
        <v>781.15000000000146</v>
      </c>
      <c r="Q1075" s="9">
        <f>'2023-24 Salary &amp; Benefits'!G$6</f>
        <v>13464</v>
      </c>
      <c r="R1075" s="157">
        <f>'2023-24 Salary &amp; Benefits'!H$6</f>
        <v>0.1797</v>
      </c>
      <c r="S1075" s="157">
        <f>'2023-24 Salary &amp; Benefits'!I$6</f>
        <v>0.17330000000000001</v>
      </c>
      <c r="T1075" s="9">
        <f t="shared" si="190"/>
        <v>7241.25</v>
      </c>
      <c r="U1075" s="9">
        <f t="shared" si="191"/>
        <v>364.88</v>
      </c>
      <c r="V1075" s="9">
        <f t="shared" si="192"/>
        <v>63.23</v>
      </c>
      <c r="W1075" s="9">
        <f t="shared" si="185"/>
        <v>428.11</v>
      </c>
      <c r="X1075" s="22">
        <f t="shared" si="194"/>
        <v>29561.99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</row>
    <row r="1076" spans="1:159" s="21" customFormat="1">
      <c r="A1076" s="83" t="s">
        <v>2472</v>
      </c>
      <c r="B1076" s="95" t="s">
        <v>1687</v>
      </c>
      <c r="C1076" s="96">
        <v>3187</v>
      </c>
      <c r="D1076" s="95" t="s">
        <v>1693</v>
      </c>
      <c r="E1076" s="116" t="str">
        <f>VLOOKUP($C1076,'2022-23 School Level AAFTE'!$C:$X,8,FALSE)</f>
        <v>Yes</v>
      </c>
      <c r="F1076" s="103">
        <f>VLOOKUP($C1076,'2022-23 School Level AAFTE'!$C:$I,7,FALSE)</f>
        <v>393.2</v>
      </c>
      <c r="G1076" s="106">
        <f>IFERROR(IF(E1076= "yes",VLOOKUP(C1076,Summary!$B:$I,5,0),0),0)</f>
        <v>0</v>
      </c>
      <c r="H1076" s="105">
        <f t="shared" si="193"/>
        <v>393.2</v>
      </c>
      <c r="I1076" s="168">
        <f>VLOOKUP($A1076,'2023-24 Salary &amp; Benefits'!$A:$I,3,FALSE)</f>
        <v>1.18</v>
      </c>
      <c r="J1076" s="168">
        <f>VLOOKUP($A1076,'2023-24 Salary &amp; Benefits'!$A:$I,4,FALSE)</f>
        <v>1.18</v>
      </c>
      <c r="K1076" s="155">
        <f t="shared" si="186"/>
        <v>393.2</v>
      </c>
      <c r="L1076" s="154">
        <f t="shared" si="187"/>
        <v>1.153</v>
      </c>
      <c r="M1076" s="156">
        <f>'2023-24 Salary &amp; Benefits'!$E$6</f>
        <v>72728</v>
      </c>
      <c r="N1076" s="156">
        <f>'2023-24 Salary &amp; Benefits'!$F$6</f>
        <v>75419</v>
      </c>
      <c r="O1076" s="9">
        <f t="shared" si="188"/>
        <v>98949.35</v>
      </c>
      <c r="P1076" s="9">
        <f t="shared" si="189"/>
        <v>3661.2200000000012</v>
      </c>
      <c r="Q1076" s="9">
        <f>'2023-24 Salary &amp; Benefits'!G$6</f>
        <v>13464</v>
      </c>
      <c r="R1076" s="157">
        <f>'2023-24 Salary &amp; Benefits'!H$6</f>
        <v>0.1797</v>
      </c>
      <c r="S1076" s="157">
        <f>'2023-24 Salary &amp; Benefits'!I$6</f>
        <v>0.17330000000000001</v>
      </c>
      <c r="T1076" s="9">
        <f t="shared" si="190"/>
        <v>33939.68</v>
      </c>
      <c r="U1076" s="9">
        <f t="shared" si="191"/>
        <v>1710.18</v>
      </c>
      <c r="V1076" s="9">
        <f t="shared" si="192"/>
        <v>296.37</v>
      </c>
      <c r="W1076" s="9">
        <f t="shared" si="185"/>
        <v>2006.5500000000002</v>
      </c>
      <c r="X1076" s="22">
        <f t="shared" si="194"/>
        <v>138556.79999999999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</row>
    <row r="1077" spans="1:159" s="21" customFormat="1">
      <c r="A1077" s="83" t="s">
        <v>2472</v>
      </c>
      <c r="B1077" s="95" t="s">
        <v>1687</v>
      </c>
      <c r="C1077" s="96">
        <v>3537</v>
      </c>
      <c r="D1077" s="95" t="s">
        <v>1695</v>
      </c>
      <c r="E1077" s="116" t="str">
        <f>VLOOKUP($C1077,'2022-23 School Level AAFTE'!$C:$X,8,FALSE)</f>
        <v>No</v>
      </c>
      <c r="F1077" s="103">
        <f>VLOOKUP($C1077,'2022-23 School Level AAFTE'!$C:$I,7,FALSE)</f>
        <v>473.99</v>
      </c>
      <c r="G1077" s="106">
        <f>IFERROR(IF(E1077= "yes",VLOOKUP(C1077,Summary!$B:$I,5,0),0),0)</f>
        <v>0</v>
      </c>
      <c r="H1077" s="105">
        <f t="shared" si="193"/>
        <v>0</v>
      </c>
      <c r="I1077" s="168">
        <f>VLOOKUP($A1077,'2023-24 Salary &amp; Benefits'!$A:$I,3,FALSE)</f>
        <v>1.18</v>
      </c>
      <c r="J1077" s="168">
        <f>VLOOKUP($A1077,'2023-24 Salary &amp; Benefits'!$A:$I,4,FALSE)</f>
        <v>1.18</v>
      </c>
      <c r="K1077" s="155">
        <f t="shared" si="186"/>
        <v>0</v>
      </c>
      <c r="L1077" s="154">
        <f t="shared" si="187"/>
        <v>0</v>
      </c>
      <c r="M1077" s="156">
        <f>'2023-24 Salary &amp; Benefits'!$E$6</f>
        <v>72728</v>
      </c>
      <c r="N1077" s="156">
        <f>'2023-24 Salary &amp; Benefits'!$F$6</f>
        <v>75419</v>
      </c>
      <c r="O1077" s="9">
        <f t="shared" si="188"/>
        <v>0</v>
      </c>
      <c r="P1077" s="9">
        <f t="shared" si="189"/>
        <v>0</v>
      </c>
      <c r="Q1077" s="9">
        <f>'2023-24 Salary &amp; Benefits'!G$6</f>
        <v>13464</v>
      </c>
      <c r="R1077" s="157">
        <f>'2023-24 Salary &amp; Benefits'!H$6</f>
        <v>0.1797</v>
      </c>
      <c r="S1077" s="157">
        <f>'2023-24 Salary &amp; Benefits'!I$6</f>
        <v>0.17330000000000001</v>
      </c>
      <c r="T1077" s="9">
        <f t="shared" si="190"/>
        <v>0</v>
      </c>
      <c r="U1077" s="9">
        <f t="shared" si="191"/>
        <v>0</v>
      </c>
      <c r="V1077" s="9">
        <f t="shared" si="192"/>
        <v>0</v>
      </c>
      <c r="W1077" s="9">
        <f t="shared" si="185"/>
        <v>0</v>
      </c>
      <c r="X1077" s="22">
        <f t="shared" si="194"/>
        <v>0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</row>
    <row r="1078" spans="1:159" s="21" customFormat="1">
      <c r="A1078" s="83" t="s">
        <v>2472</v>
      </c>
      <c r="B1078" s="95" t="s">
        <v>1687</v>
      </c>
      <c r="C1078" s="96">
        <v>2813</v>
      </c>
      <c r="D1078" s="95" t="s">
        <v>655</v>
      </c>
      <c r="E1078" s="116" t="str">
        <f>VLOOKUP($C1078,'2022-23 School Level AAFTE'!$C:$X,8,FALSE)</f>
        <v>Yes</v>
      </c>
      <c r="F1078" s="103">
        <f>VLOOKUP($C1078,'2022-23 School Level AAFTE'!$C:$I,7,FALSE)</f>
        <v>552.75</v>
      </c>
      <c r="G1078" s="106">
        <f>IFERROR(IF(E1078= "yes",VLOOKUP(C1078,Summary!$B:$I,5,0),0),0)</f>
        <v>0</v>
      </c>
      <c r="H1078" s="105">
        <f t="shared" si="193"/>
        <v>552.75</v>
      </c>
      <c r="I1078" s="168">
        <f>VLOOKUP($A1078,'2023-24 Salary &amp; Benefits'!$A:$I,3,FALSE)</f>
        <v>1.18</v>
      </c>
      <c r="J1078" s="168">
        <f>VLOOKUP($A1078,'2023-24 Salary &amp; Benefits'!$A:$I,4,FALSE)</f>
        <v>1.18</v>
      </c>
      <c r="K1078" s="155">
        <f t="shared" si="186"/>
        <v>552.75</v>
      </c>
      <c r="L1078" s="154">
        <f t="shared" si="187"/>
        <v>1.621</v>
      </c>
      <c r="M1078" s="156">
        <f>'2023-24 Salary &amp; Benefits'!$E$6</f>
        <v>72728</v>
      </c>
      <c r="N1078" s="156">
        <f>'2023-24 Salary &amp; Benefits'!$F$6</f>
        <v>75419</v>
      </c>
      <c r="O1078" s="9">
        <f t="shared" si="188"/>
        <v>139112.66</v>
      </c>
      <c r="P1078" s="9">
        <f t="shared" si="189"/>
        <v>5147.2900000000081</v>
      </c>
      <c r="Q1078" s="9">
        <f>'2023-24 Salary &amp; Benefits'!G$6</f>
        <v>13464</v>
      </c>
      <c r="R1078" s="157">
        <f>'2023-24 Salary &amp; Benefits'!H$6</f>
        <v>0.1797</v>
      </c>
      <c r="S1078" s="157">
        <f>'2023-24 Salary &amp; Benefits'!I$6</f>
        <v>0.17330000000000001</v>
      </c>
      <c r="T1078" s="9">
        <f t="shared" si="190"/>
        <v>47715.71</v>
      </c>
      <c r="U1078" s="9">
        <f t="shared" si="191"/>
        <v>2404.33</v>
      </c>
      <c r="V1078" s="9">
        <f t="shared" si="192"/>
        <v>416.67</v>
      </c>
      <c r="W1078" s="9">
        <f t="shared" si="185"/>
        <v>2821</v>
      </c>
      <c r="X1078" s="22">
        <f t="shared" si="194"/>
        <v>194796.66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</row>
    <row r="1079" spans="1:159" s="21" customFormat="1">
      <c r="A1079" s="83" t="s">
        <v>2325</v>
      </c>
      <c r="B1079" s="95" t="s">
        <v>483</v>
      </c>
      <c r="C1079" s="96">
        <v>2835</v>
      </c>
      <c r="D1079" s="95" t="s">
        <v>484</v>
      </c>
      <c r="E1079" s="116" t="str">
        <f>VLOOKUP($C1079,'2022-23 School Level AAFTE'!$C:$X,8,FALSE)</f>
        <v>Yes</v>
      </c>
      <c r="F1079" s="103">
        <f>VLOOKUP($C1079,'2022-23 School Level AAFTE'!$C:$I,7,FALSE)</f>
        <v>303.33</v>
      </c>
      <c r="G1079" s="106">
        <f>IFERROR(IF(E1079= "yes",VLOOKUP(C1079,Summary!$B:$I,5,0),0),0)</f>
        <v>0</v>
      </c>
      <c r="H1079" s="104">
        <f t="shared" si="193"/>
        <v>303.33</v>
      </c>
      <c r="I1079" s="168">
        <f>VLOOKUP($A1079,'2023-24 Salary &amp; Benefits'!$A:$I,3,FALSE)</f>
        <v>1</v>
      </c>
      <c r="J1079" s="168">
        <f>VLOOKUP($A1079,'2023-24 Salary &amp; Benefits'!$A:$I,4,FALSE)</f>
        <v>1</v>
      </c>
      <c r="K1079" s="155">
        <f t="shared" si="186"/>
        <v>303.33</v>
      </c>
      <c r="L1079" s="154">
        <f t="shared" si="187"/>
        <v>0.89</v>
      </c>
      <c r="M1079" s="156">
        <f>'2023-24 Salary &amp; Benefits'!$E$6</f>
        <v>72728</v>
      </c>
      <c r="N1079" s="156">
        <f>'2023-24 Salary &amp; Benefits'!$F$6</f>
        <v>75419</v>
      </c>
      <c r="O1079" s="9">
        <f t="shared" si="188"/>
        <v>64727.92</v>
      </c>
      <c r="P1079" s="9">
        <f t="shared" si="189"/>
        <v>2394.9900000000052</v>
      </c>
      <c r="Q1079" s="9">
        <f>'2023-24 Salary &amp; Benefits'!G$6</f>
        <v>13464</v>
      </c>
      <c r="R1079" s="157">
        <f>'2023-24 Salary &amp; Benefits'!H$6</f>
        <v>0.1797</v>
      </c>
      <c r="S1079" s="157">
        <f>'2023-24 Salary &amp; Benefits'!I$6</f>
        <v>0.17330000000000001</v>
      </c>
      <c r="T1079" s="9">
        <f t="shared" si="190"/>
        <v>24029.62</v>
      </c>
      <c r="U1079" s="9">
        <f t="shared" si="191"/>
        <v>1118.72</v>
      </c>
      <c r="V1079" s="9">
        <f t="shared" si="192"/>
        <v>193.87</v>
      </c>
      <c r="W1079" s="9">
        <f t="shared" si="185"/>
        <v>1312.5900000000001</v>
      </c>
      <c r="X1079" s="22">
        <f t="shared" si="194"/>
        <v>92465.12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</row>
    <row r="1080" spans="1:159" s="21" customFormat="1">
      <c r="A1080" s="83" t="s">
        <v>2486</v>
      </c>
      <c r="B1080" s="95" t="s">
        <v>1833</v>
      </c>
      <c r="C1080" s="96">
        <v>3693</v>
      </c>
      <c r="D1080" s="95" t="s">
        <v>1838</v>
      </c>
      <c r="E1080" s="116" t="str">
        <f>VLOOKUP($C1080,'2022-23 School Level AAFTE'!$C:$X,8,FALSE)</f>
        <v>No</v>
      </c>
      <c r="F1080" s="103">
        <f>VLOOKUP($C1080,'2022-23 School Level AAFTE'!$C:$I,7,FALSE)</f>
        <v>506.57</v>
      </c>
      <c r="G1080" s="106">
        <f>IFERROR(IF(E1080= "yes",VLOOKUP(C1080,Summary!$B:$I,5,0),0),0)</f>
        <v>0</v>
      </c>
      <c r="H1080" s="104">
        <f t="shared" si="193"/>
        <v>0</v>
      </c>
      <c r="I1080" s="168">
        <f>VLOOKUP($A1080,'2023-24 Salary &amp; Benefits'!$A:$I,3,FALSE)</f>
        <v>1.0150000000000001</v>
      </c>
      <c r="J1080" s="168">
        <f>VLOOKUP($A1080,'2023-24 Salary &amp; Benefits'!$A:$I,4,FALSE)</f>
        <v>1.04</v>
      </c>
      <c r="K1080" s="155">
        <f t="shared" si="186"/>
        <v>0</v>
      </c>
      <c r="L1080" s="154">
        <f t="shared" si="187"/>
        <v>0</v>
      </c>
      <c r="M1080" s="156">
        <f>'2023-24 Salary &amp; Benefits'!$E$6</f>
        <v>72728</v>
      </c>
      <c r="N1080" s="156">
        <f>'2023-24 Salary &amp; Benefits'!$F$6</f>
        <v>75419</v>
      </c>
      <c r="O1080" s="9">
        <f t="shared" si="188"/>
        <v>0</v>
      </c>
      <c r="P1080" s="9">
        <f t="shared" si="189"/>
        <v>0</v>
      </c>
      <c r="Q1080" s="9">
        <f>'2023-24 Salary &amp; Benefits'!G$6</f>
        <v>13464</v>
      </c>
      <c r="R1080" s="157">
        <f>'2023-24 Salary &amp; Benefits'!H$6</f>
        <v>0.1797</v>
      </c>
      <c r="S1080" s="157">
        <f>'2023-24 Salary &amp; Benefits'!I$6</f>
        <v>0.17330000000000001</v>
      </c>
      <c r="T1080" s="9">
        <f t="shared" si="190"/>
        <v>0</v>
      </c>
      <c r="U1080" s="9">
        <f t="shared" si="191"/>
        <v>0</v>
      </c>
      <c r="V1080" s="9">
        <f t="shared" si="192"/>
        <v>0</v>
      </c>
      <c r="W1080" s="9">
        <f t="shared" si="185"/>
        <v>0</v>
      </c>
      <c r="X1080" s="22">
        <f t="shared" si="194"/>
        <v>0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</row>
    <row r="1081" spans="1:159" s="21" customFormat="1">
      <c r="A1081" s="83" t="s">
        <v>2486</v>
      </c>
      <c r="B1081" s="95" t="s">
        <v>1833</v>
      </c>
      <c r="C1081" s="96">
        <v>3562</v>
      </c>
      <c r="D1081" s="95" t="s">
        <v>1837</v>
      </c>
      <c r="E1081" s="116" t="str">
        <f>VLOOKUP($C1081,'2022-23 School Level AAFTE'!$C:$X,8,FALSE)</f>
        <v>No</v>
      </c>
      <c r="F1081" s="103">
        <f>VLOOKUP($C1081,'2022-23 School Level AAFTE'!$C:$I,7,FALSE)</f>
        <v>411.57</v>
      </c>
      <c r="G1081" s="106">
        <f>IFERROR(IF(E1081= "yes",VLOOKUP(C1081,Summary!$B:$I,5,0),0),0)</f>
        <v>0</v>
      </c>
      <c r="H1081" s="105">
        <f t="shared" si="193"/>
        <v>0</v>
      </c>
      <c r="I1081" s="168">
        <f>VLOOKUP($A1081,'2023-24 Salary &amp; Benefits'!$A:$I,3,FALSE)</f>
        <v>1.0150000000000001</v>
      </c>
      <c r="J1081" s="168">
        <f>VLOOKUP($A1081,'2023-24 Salary &amp; Benefits'!$A:$I,4,FALSE)</f>
        <v>1.04</v>
      </c>
      <c r="K1081" s="155">
        <f t="shared" si="186"/>
        <v>0</v>
      </c>
      <c r="L1081" s="154">
        <f t="shared" si="187"/>
        <v>0</v>
      </c>
      <c r="M1081" s="156">
        <f>'2023-24 Salary &amp; Benefits'!$E$6</f>
        <v>72728</v>
      </c>
      <c r="N1081" s="156">
        <f>'2023-24 Salary &amp; Benefits'!$F$6</f>
        <v>75419</v>
      </c>
      <c r="O1081" s="9">
        <f t="shared" si="188"/>
        <v>0</v>
      </c>
      <c r="P1081" s="9">
        <f t="shared" si="189"/>
        <v>0</v>
      </c>
      <c r="Q1081" s="9">
        <f>'2023-24 Salary &amp; Benefits'!G$6</f>
        <v>13464</v>
      </c>
      <c r="R1081" s="157">
        <f>'2023-24 Salary &amp; Benefits'!H$6</f>
        <v>0.1797</v>
      </c>
      <c r="S1081" s="157">
        <f>'2023-24 Salary &amp; Benefits'!I$6</f>
        <v>0.17330000000000001</v>
      </c>
      <c r="T1081" s="9">
        <f t="shared" si="190"/>
        <v>0</v>
      </c>
      <c r="U1081" s="9">
        <f t="shared" si="191"/>
        <v>0</v>
      </c>
      <c r="V1081" s="9">
        <f t="shared" si="192"/>
        <v>0</v>
      </c>
      <c r="W1081" s="9">
        <f t="shared" si="185"/>
        <v>0</v>
      </c>
      <c r="X1081" s="22">
        <f t="shared" si="194"/>
        <v>0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</row>
    <row r="1082" spans="1:159" s="21" customFormat="1">
      <c r="A1082" s="83" t="s">
        <v>2486</v>
      </c>
      <c r="B1082" s="95" t="s">
        <v>1833</v>
      </c>
      <c r="C1082" s="96">
        <v>5572</v>
      </c>
      <c r="D1082" s="95" t="s">
        <v>3198</v>
      </c>
      <c r="E1082" s="116" t="str">
        <f>VLOOKUP($C1082,'2022-23 School Level AAFTE'!$C:$X,8,FALSE)</f>
        <v>No</v>
      </c>
      <c r="F1082" s="103">
        <f>VLOOKUP($C1082,'2022-23 School Level AAFTE'!$C:$I,7,FALSE)</f>
        <v>217.49</v>
      </c>
      <c r="G1082" s="106">
        <f>IFERROR(IF(E1082= "yes",VLOOKUP(C1082,Summary!$B:$I,5,0),0),0)</f>
        <v>0</v>
      </c>
      <c r="H1082" s="105">
        <f t="shared" si="193"/>
        <v>0</v>
      </c>
      <c r="I1082" s="168">
        <f>VLOOKUP($A1082,'2023-24 Salary &amp; Benefits'!$A:$I,3,FALSE)</f>
        <v>1.0150000000000001</v>
      </c>
      <c r="J1082" s="168">
        <f>VLOOKUP($A1082,'2023-24 Salary &amp; Benefits'!$A:$I,4,FALSE)</f>
        <v>1.04</v>
      </c>
      <c r="K1082" s="155">
        <f t="shared" si="186"/>
        <v>0</v>
      </c>
      <c r="L1082" s="154">
        <f t="shared" si="187"/>
        <v>0</v>
      </c>
      <c r="M1082" s="156">
        <f>'2023-24 Salary &amp; Benefits'!$E$6</f>
        <v>72728</v>
      </c>
      <c r="N1082" s="156">
        <f>'2023-24 Salary &amp; Benefits'!$F$6</f>
        <v>75419</v>
      </c>
      <c r="O1082" s="9">
        <f t="shared" si="188"/>
        <v>0</v>
      </c>
      <c r="P1082" s="9">
        <f t="shared" si="189"/>
        <v>0</v>
      </c>
      <c r="Q1082" s="9">
        <f>'2023-24 Salary &amp; Benefits'!G$6</f>
        <v>13464</v>
      </c>
      <c r="R1082" s="157">
        <f>'2023-24 Salary &amp; Benefits'!H$6</f>
        <v>0.1797</v>
      </c>
      <c r="S1082" s="157">
        <f>'2023-24 Salary &amp; Benefits'!I$6</f>
        <v>0.17330000000000001</v>
      </c>
      <c r="T1082" s="9">
        <f t="shared" si="190"/>
        <v>0</v>
      </c>
      <c r="U1082" s="9">
        <f t="shared" si="191"/>
        <v>0</v>
      </c>
      <c r="V1082" s="9">
        <f t="shared" si="192"/>
        <v>0</v>
      </c>
      <c r="W1082" s="9">
        <f t="shared" si="185"/>
        <v>0</v>
      </c>
      <c r="X1082" s="22">
        <f t="shared" si="194"/>
        <v>0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</row>
    <row r="1083" spans="1:159" s="21" customFormat="1">
      <c r="A1083" s="83" t="s">
        <v>2486</v>
      </c>
      <c r="B1083" s="95" t="s">
        <v>1833</v>
      </c>
      <c r="C1083" s="96">
        <v>3414</v>
      </c>
      <c r="D1083" s="95" t="s">
        <v>1206</v>
      </c>
      <c r="E1083" s="116" t="str">
        <f>VLOOKUP($C1083,'2022-23 School Level AAFTE'!$C:$X,8,FALSE)</f>
        <v>No</v>
      </c>
      <c r="F1083" s="103">
        <f>VLOOKUP($C1083,'2022-23 School Level AAFTE'!$C:$I,7,FALSE)</f>
        <v>479.71</v>
      </c>
      <c r="G1083" s="106">
        <f>IFERROR(IF(E1083= "yes",VLOOKUP(C1083,Summary!$B:$I,5,0),0),0)</f>
        <v>0</v>
      </c>
      <c r="H1083" s="105">
        <f t="shared" si="193"/>
        <v>0</v>
      </c>
      <c r="I1083" s="168">
        <f>VLOOKUP($A1083,'2023-24 Salary &amp; Benefits'!$A:$I,3,FALSE)</f>
        <v>1.0150000000000001</v>
      </c>
      <c r="J1083" s="168">
        <f>VLOOKUP($A1083,'2023-24 Salary &amp; Benefits'!$A:$I,4,FALSE)</f>
        <v>1.04</v>
      </c>
      <c r="K1083" s="155">
        <f t="shared" si="186"/>
        <v>0</v>
      </c>
      <c r="L1083" s="154">
        <f t="shared" si="187"/>
        <v>0</v>
      </c>
      <c r="M1083" s="156">
        <f>'2023-24 Salary &amp; Benefits'!$E$6</f>
        <v>72728</v>
      </c>
      <c r="N1083" s="156">
        <f>'2023-24 Salary &amp; Benefits'!$F$6</f>
        <v>75419</v>
      </c>
      <c r="O1083" s="9">
        <f t="shared" si="188"/>
        <v>0</v>
      </c>
      <c r="P1083" s="9">
        <f t="shared" si="189"/>
        <v>0</v>
      </c>
      <c r="Q1083" s="9">
        <f>'2023-24 Salary &amp; Benefits'!G$6</f>
        <v>13464</v>
      </c>
      <c r="R1083" s="157">
        <f>'2023-24 Salary &amp; Benefits'!H$6</f>
        <v>0.1797</v>
      </c>
      <c r="S1083" s="157">
        <f>'2023-24 Salary &amp; Benefits'!I$6</f>
        <v>0.17330000000000001</v>
      </c>
      <c r="T1083" s="9">
        <f t="shared" si="190"/>
        <v>0</v>
      </c>
      <c r="U1083" s="9">
        <f t="shared" si="191"/>
        <v>0</v>
      </c>
      <c r="V1083" s="9">
        <f t="shared" si="192"/>
        <v>0</v>
      </c>
      <c r="W1083" s="9">
        <f t="shared" si="185"/>
        <v>0</v>
      </c>
      <c r="X1083" s="22">
        <f t="shared" si="194"/>
        <v>0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</row>
    <row r="1084" spans="1:159" s="21" customFormat="1">
      <c r="A1084" s="83" t="s">
        <v>2486</v>
      </c>
      <c r="B1084" s="95" t="s">
        <v>1833</v>
      </c>
      <c r="C1084" s="96">
        <v>3759</v>
      </c>
      <c r="D1084" s="95" t="s">
        <v>1839</v>
      </c>
      <c r="E1084" s="116" t="str">
        <f>VLOOKUP($C1084,'2022-23 School Level AAFTE'!$C:$X,8,FALSE)</f>
        <v>No</v>
      </c>
      <c r="F1084" s="103">
        <f>VLOOKUP($C1084,'2022-23 School Level AAFTE'!$C:$I,7,FALSE)</f>
        <v>473.86</v>
      </c>
      <c r="G1084" s="106">
        <f>IFERROR(IF(E1084= "yes",VLOOKUP(C1084,Summary!$B:$I,5,0),0),0)</f>
        <v>0</v>
      </c>
      <c r="H1084" s="105">
        <f t="shared" si="193"/>
        <v>0</v>
      </c>
      <c r="I1084" s="168">
        <f>VLOOKUP($A1084,'2023-24 Salary &amp; Benefits'!$A:$I,3,FALSE)</f>
        <v>1.0150000000000001</v>
      </c>
      <c r="J1084" s="168">
        <f>VLOOKUP($A1084,'2023-24 Salary &amp; Benefits'!$A:$I,4,FALSE)</f>
        <v>1.04</v>
      </c>
      <c r="K1084" s="155">
        <f t="shared" si="186"/>
        <v>0</v>
      </c>
      <c r="L1084" s="154">
        <f t="shared" si="187"/>
        <v>0</v>
      </c>
      <c r="M1084" s="156">
        <f>'2023-24 Salary &amp; Benefits'!$E$6</f>
        <v>72728</v>
      </c>
      <c r="N1084" s="156">
        <f>'2023-24 Salary &amp; Benefits'!$F$6</f>
        <v>75419</v>
      </c>
      <c r="O1084" s="9">
        <f t="shared" si="188"/>
        <v>0</v>
      </c>
      <c r="P1084" s="9">
        <f t="shared" si="189"/>
        <v>0</v>
      </c>
      <c r="Q1084" s="9">
        <f>'2023-24 Salary &amp; Benefits'!G$6</f>
        <v>13464</v>
      </c>
      <c r="R1084" s="157">
        <f>'2023-24 Salary &amp; Benefits'!H$6</f>
        <v>0.1797</v>
      </c>
      <c r="S1084" s="157">
        <f>'2023-24 Salary &amp; Benefits'!I$6</f>
        <v>0.17330000000000001</v>
      </c>
      <c r="T1084" s="9">
        <f t="shared" si="190"/>
        <v>0</v>
      </c>
      <c r="U1084" s="9">
        <f t="shared" si="191"/>
        <v>0</v>
      </c>
      <c r="V1084" s="9">
        <f t="shared" si="192"/>
        <v>0</v>
      </c>
      <c r="W1084" s="9">
        <f t="shared" si="185"/>
        <v>0</v>
      </c>
      <c r="X1084" s="22">
        <f t="shared" si="194"/>
        <v>0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</row>
    <row r="1085" spans="1:159" s="21" customFormat="1">
      <c r="A1085" s="83" t="s">
        <v>2486</v>
      </c>
      <c r="B1085" s="95" t="s">
        <v>1833</v>
      </c>
      <c r="C1085" s="96">
        <v>5571</v>
      </c>
      <c r="D1085" s="95" t="s">
        <v>766</v>
      </c>
      <c r="E1085" s="116" t="str">
        <f>VLOOKUP($C1085,'2022-23 School Level AAFTE'!$C:$X,8,FALSE)</f>
        <v>No</v>
      </c>
      <c r="F1085" s="103">
        <f>VLOOKUP($C1085,'2022-23 School Level AAFTE'!$C:$I,7,FALSE)</f>
        <v>737.06</v>
      </c>
      <c r="G1085" s="106">
        <f>IFERROR(IF(E1085= "yes",VLOOKUP(C1085,Summary!$B:$I,5,0),0),0)</f>
        <v>0</v>
      </c>
      <c r="H1085" s="105">
        <f t="shared" si="193"/>
        <v>0</v>
      </c>
      <c r="I1085" s="168">
        <f>VLOOKUP($A1085,'2023-24 Salary &amp; Benefits'!$A:$I,3,FALSE)</f>
        <v>1.0150000000000001</v>
      </c>
      <c r="J1085" s="168">
        <f>VLOOKUP($A1085,'2023-24 Salary &amp; Benefits'!$A:$I,4,FALSE)</f>
        <v>1.04</v>
      </c>
      <c r="K1085" s="155">
        <f t="shared" si="186"/>
        <v>0</v>
      </c>
      <c r="L1085" s="154">
        <f t="shared" si="187"/>
        <v>0</v>
      </c>
      <c r="M1085" s="156">
        <f>'2023-24 Salary &amp; Benefits'!$E$6</f>
        <v>72728</v>
      </c>
      <c r="N1085" s="156">
        <f>'2023-24 Salary &amp; Benefits'!$F$6</f>
        <v>75419</v>
      </c>
      <c r="O1085" s="9">
        <f t="shared" si="188"/>
        <v>0</v>
      </c>
      <c r="P1085" s="9">
        <f t="shared" si="189"/>
        <v>0</v>
      </c>
      <c r="Q1085" s="9">
        <f>'2023-24 Salary &amp; Benefits'!G$6</f>
        <v>13464</v>
      </c>
      <c r="R1085" s="157">
        <f>'2023-24 Salary &amp; Benefits'!H$6</f>
        <v>0.1797</v>
      </c>
      <c r="S1085" s="157">
        <f>'2023-24 Salary &amp; Benefits'!I$6</f>
        <v>0.17330000000000001</v>
      </c>
      <c r="T1085" s="9">
        <f t="shared" si="190"/>
        <v>0</v>
      </c>
      <c r="U1085" s="9">
        <f t="shared" si="191"/>
        <v>0</v>
      </c>
      <c r="V1085" s="9">
        <f t="shared" si="192"/>
        <v>0</v>
      </c>
      <c r="W1085" s="9">
        <f t="shared" si="185"/>
        <v>0</v>
      </c>
      <c r="X1085" s="22">
        <f t="shared" si="194"/>
        <v>0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</row>
    <row r="1086" spans="1:159" s="21" customFormat="1">
      <c r="A1086" s="83" t="s">
        <v>2486</v>
      </c>
      <c r="B1086" s="95" t="s">
        <v>1833</v>
      </c>
      <c r="C1086" s="96">
        <v>1858</v>
      </c>
      <c r="D1086" s="95" t="s">
        <v>1834</v>
      </c>
      <c r="E1086" s="116" t="str">
        <f>VLOOKUP($C1086,'2022-23 School Level AAFTE'!$C:$X,8,FALSE)</f>
        <v>No</v>
      </c>
      <c r="F1086" s="103">
        <f>VLOOKUP($C1086,'2022-23 School Level AAFTE'!$C:$I,7,FALSE)</f>
        <v>617.08000000000004</v>
      </c>
      <c r="G1086" s="106">
        <f>IFERROR(IF(E1086= "yes",VLOOKUP(C1086,Summary!$B:$I,5,0),0),0)</f>
        <v>0</v>
      </c>
      <c r="H1086" s="104">
        <f t="shared" si="193"/>
        <v>0</v>
      </c>
      <c r="I1086" s="168">
        <f>VLOOKUP($A1086,'2023-24 Salary &amp; Benefits'!$A:$I,3,FALSE)</f>
        <v>1.0150000000000001</v>
      </c>
      <c r="J1086" s="168">
        <f>VLOOKUP($A1086,'2023-24 Salary &amp; Benefits'!$A:$I,4,FALSE)</f>
        <v>1.04</v>
      </c>
      <c r="K1086" s="155">
        <f t="shared" si="186"/>
        <v>0</v>
      </c>
      <c r="L1086" s="154">
        <f t="shared" si="187"/>
        <v>0</v>
      </c>
      <c r="M1086" s="156">
        <f>'2023-24 Salary &amp; Benefits'!$E$6</f>
        <v>72728</v>
      </c>
      <c r="N1086" s="156">
        <f>'2023-24 Salary &amp; Benefits'!$F$6</f>
        <v>75419</v>
      </c>
      <c r="O1086" s="9">
        <f t="shared" si="188"/>
        <v>0</v>
      </c>
      <c r="P1086" s="9">
        <f t="shared" si="189"/>
        <v>0</v>
      </c>
      <c r="Q1086" s="9">
        <f>'2023-24 Salary &amp; Benefits'!G$6</f>
        <v>13464</v>
      </c>
      <c r="R1086" s="157">
        <f>'2023-24 Salary &amp; Benefits'!H$6</f>
        <v>0.1797</v>
      </c>
      <c r="S1086" s="157">
        <f>'2023-24 Salary &amp; Benefits'!I$6</f>
        <v>0.17330000000000001</v>
      </c>
      <c r="T1086" s="9">
        <f t="shared" si="190"/>
        <v>0</v>
      </c>
      <c r="U1086" s="9">
        <f t="shared" si="191"/>
        <v>0</v>
      </c>
      <c r="V1086" s="9">
        <f t="shared" si="192"/>
        <v>0</v>
      </c>
      <c r="W1086" s="9">
        <f t="shared" si="185"/>
        <v>0</v>
      </c>
      <c r="X1086" s="22">
        <f t="shared" si="194"/>
        <v>0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</row>
    <row r="1087" spans="1:159" s="21" customFormat="1">
      <c r="A1087" s="83" t="s">
        <v>2486</v>
      </c>
      <c r="B1087" s="95" t="s">
        <v>1833</v>
      </c>
      <c r="C1087" s="96">
        <v>5401</v>
      </c>
      <c r="D1087" s="95" t="s">
        <v>1844</v>
      </c>
      <c r="E1087" s="116" t="str">
        <f>VLOOKUP($C1087,'2022-23 School Level AAFTE'!$C:$X,8,FALSE)</f>
        <v>No</v>
      </c>
      <c r="F1087" s="103">
        <f>VLOOKUP($C1087,'2022-23 School Level AAFTE'!$C:$I,7,FALSE)</f>
        <v>15.9</v>
      </c>
      <c r="G1087" s="106">
        <f>IFERROR(IF(E1087= "yes",VLOOKUP(C1087,Summary!$B:$I,5,0),0),0)</f>
        <v>0</v>
      </c>
      <c r="H1087" s="104">
        <f t="shared" si="193"/>
        <v>0</v>
      </c>
      <c r="I1087" s="168">
        <f>VLOOKUP($A1087,'2023-24 Salary &amp; Benefits'!$A:$I,3,FALSE)</f>
        <v>1.0150000000000001</v>
      </c>
      <c r="J1087" s="168">
        <f>VLOOKUP($A1087,'2023-24 Salary &amp; Benefits'!$A:$I,4,FALSE)</f>
        <v>1.04</v>
      </c>
      <c r="K1087" s="155">
        <f t="shared" si="186"/>
        <v>0</v>
      </c>
      <c r="L1087" s="154">
        <f t="shared" si="187"/>
        <v>0</v>
      </c>
      <c r="M1087" s="156">
        <f>'2023-24 Salary &amp; Benefits'!$E$6</f>
        <v>72728</v>
      </c>
      <c r="N1087" s="156">
        <f>'2023-24 Salary &amp; Benefits'!$F$6</f>
        <v>75419</v>
      </c>
      <c r="O1087" s="9">
        <f t="shared" si="188"/>
        <v>0</v>
      </c>
      <c r="P1087" s="9">
        <f t="shared" si="189"/>
        <v>0</v>
      </c>
      <c r="Q1087" s="9">
        <f>'2023-24 Salary &amp; Benefits'!G$6</f>
        <v>13464</v>
      </c>
      <c r="R1087" s="157">
        <f>'2023-24 Salary &amp; Benefits'!H$6</f>
        <v>0.1797</v>
      </c>
      <c r="S1087" s="157">
        <f>'2023-24 Salary &amp; Benefits'!I$6</f>
        <v>0.17330000000000001</v>
      </c>
      <c r="T1087" s="9">
        <f t="shared" si="190"/>
        <v>0</v>
      </c>
      <c r="U1087" s="9">
        <f t="shared" si="191"/>
        <v>0</v>
      </c>
      <c r="V1087" s="9">
        <f t="shared" si="192"/>
        <v>0</v>
      </c>
      <c r="W1087" s="9">
        <f t="shared" si="185"/>
        <v>0</v>
      </c>
      <c r="X1087" s="22">
        <f t="shared" si="194"/>
        <v>0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</row>
    <row r="1088" spans="1:159" s="21" customFormat="1">
      <c r="A1088" s="83" t="s">
        <v>2486</v>
      </c>
      <c r="B1088" s="95" t="s">
        <v>1833</v>
      </c>
      <c r="C1088" s="96">
        <v>2402</v>
      </c>
      <c r="D1088" s="95" t="s">
        <v>1835</v>
      </c>
      <c r="E1088" s="116" t="str">
        <f>VLOOKUP($C1088,'2022-23 School Level AAFTE'!$C:$X,8,FALSE)</f>
        <v>No</v>
      </c>
      <c r="F1088" s="103">
        <f>VLOOKUP($C1088,'2022-23 School Level AAFTE'!$C:$I,7,FALSE)</f>
        <v>1742.19</v>
      </c>
      <c r="G1088" s="106">
        <f>IFERROR(IF(E1088= "yes",VLOOKUP(C1088,Summary!$B:$I,5,0),0),0)</f>
        <v>0</v>
      </c>
      <c r="H1088" s="104">
        <f t="shared" si="193"/>
        <v>0</v>
      </c>
      <c r="I1088" s="168">
        <f>VLOOKUP($A1088,'2023-24 Salary &amp; Benefits'!$A:$I,3,FALSE)</f>
        <v>1.0150000000000001</v>
      </c>
      <c r="J1088" s="168">
        <f>VLOOKUP($A1088,'2023-24 Salary &amp; Benefits'!$A:$I,4,FALSE)</f>
        <v>1.04</v>
      </c>
      <c r="K1088" s="155">
        <f t="shared" si="186"/>
        <v>0</v>
      </c>
      <c r="L1088" s="154">
        <f t="shared" si="187"/>
        <v>0</v>
      </c>
      <c r="M1088" s="156">
        <f>'2023-24 Salary &amp; Benefits'!$E$6</f>
        <v>72728</v>
      </c>
      <c r="N1088" s="156">
        <f>'2023-24 Salary &amp; Benefits'!$F$6</f>
        <v>75419</v>
      </c>
      <c r="O1088" s="9">
        <f t="shared" si="188"/>
        <v>0</v>
      </c>
      <c r="P1088" s="9">
        <f t="shared" si="189"/>
        <v>0</v>
      </c>
      <c r="Q1088" s="9">
        <f>'2023-24 Salary &amp; Benefits'!G$6</f>
        <v>13464</v>
      </c>
      <c r="R1088" s="157">
        <f>'2023-24 Salary &amp; Benefits'!H$6</f>
        <v>0.1797</v>
      </c>
      <c r="S1088" s="157">
        <f>'2023-24 Salary &amp; Benefits'!I$6</f>
        <v>0.17330000000000001</v>
      </c>
      <c r="T1088" s="9">
        <f t="shared" si="190"/>
        <v>0</v>
      </c>
      <c r="U1088" s="9">
        <f t="shared" si="191"/>
        <v>0</v>
      </c>
      <c r="V1088" s="9">
        <f t="shared" si="192"/>
        <v>0</v>
      </c>
      <c r="W1088" s="9">
        <f t="shared" si="185"/>
        <v>0</v>
      </c>
      <c r="X1088" s="22">
        <f t="shared" si="194"/>
        <v>0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</row>
    <row r="1089" spans="1:159" s="21" customFormat="1">
      <c r="A1089" s="83" t="s">
        <v>2486</v>
      </c>
      <c r="B1089" s="95" t="s">
        <v>1833</v>
      </c>
      <c r="C1089" s="96">
        <v>4400</v>
      </c>
      <c r="D1089" s="95" t="s">
        <v>1841</v>
      </c>
      <c r="E1089" s="116" t="str">
        <f>VLOOKUP($C1089,'2022-23 School Level AAFTE'!$C:$X,8,FALSE)</f>
        <v>No</v>
      </c>
      <c r="F1089" s="103">
        <f>VLOOKUP($C1089,'2022-23 School Level AAFTE'!$C:$I,7,FALSE)</f>
        <v>396.71</v>
      </c>
      <c r="G1089" s="106">
        <f>IFERROR(IF(E1089= "yes",VLOOKUP(C1089,Summary!$B:$I,5,0),0),0)</f>
        <v>0</v>
      </c>
      <c r="H1089" s="104">
        <f t="shared" si="193"/>
        <v>0</v>
      </c>
      <c r="I1089" s="168">
        <f>VLOOKUP($A1089,'2023-24 Salary &amp; Benefits'!$A:$I,3,FALSE)</f>
        <v>1.0150000000000001</v>
      </c>
      <c r="J1089" s="168">
        <f>VLOOKUP($A1089,'2023-24 Salary &amp; Benefits'!$A:$I,4,FALSE)</f>
        <v>1.04</v>
      </c>
      <c r="K1089" s="155">
        <f t="shared" si="186"/>
        <v>0</v>
      </c>
      <c r="L1089" s="154">
        <f t="shared" si="187"/>
        <v>0</v>
      </c>
      <c r="M1089" s="156">
        <f>'2023-24 Salary &amp; Benefits'!$E$6</f>
        <v>72728</v>
      </c>
      <c r="N1089" s="156">
        <f>'2023-24 Salary &amp; Benefits'!$F$6</f>
        <v>75419</v>
      </c>
      <c r="O1089" s="9">
        <f t="shared" si="188"/>
        <v>0</v>
      </c>
      <c r="P1089" s="9">
        <f t="shared" si="189"/>
        <v>0</v>
      </c>
      <c r="Q1089" s="9">
        <f>'2023-24 Salary &amp; Benefits'!G$6</f>
        <v>13464</v>
      </c>
      <c r="R1089" s="157">
        <f>'2023-24 Salary &amp; Benefits'!H$6</f>
        <v>0.1797</v>
      </c>
      <c r="S1089" s="157">
        <f>'2023-24 Salary &amp; Benefits'!I$6</f>
        <v>0.17330000000000001</v>
      </c>
      <c r="T1089" s="9">
        <f t="shared" si="190"/>
        <v>0</v>
      </c>
      <c r="U1089" s="9">
        <f t="shared" si="191"/>
        <v>0</v>
      </c>
      <c r="V1089" s="9">
        <f t="shared" si="192"/>
        <v>0</v>
      </c>
      <c r="W1089" s="9">
        <f t="shared" si="185"/>
        <v>0</v>
      </c>
      <c r="X1089" s="22">
        <f t="shared" si="194"/>
        <v>0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</row>
    <row r="1090" spans="1:159" s="21" customFormat="1">
      <c r="A1090" s="83" t="s">
        <v>2486</v>
      </c>
      <c r="B1090" s="95" t="s">
        <v>1833</v>
      </c>
      <c r="C1090" s="96">
        <v>4133</v>
      </c>
      <c r="D1090" s="95" t="s">
        <v>438</v>
      </c>
      <c r="E1090" s="116" t="str">
        <f>VLOOKUP($C1090,'2022-23 School Level AAFTE'!$C:$X,8,FALSE)</f>
        <v>No</v>
      </c>
      <c r="F1090" s="103">
        <f>VLOOKUP($C1090,'2022-23 School Level AAFTE'!$C:$I,7,FALSE)</f>
        <v>416.43</v>
      </c>
      <c r="G1090" s="106">
        <f>IFERROR(IF(E1090= "yes",VLOOKUP(C1090,Summary!$B:$I,5,0),0),0)</f>
        <v>0</v>
      </c>
      <c r="H1090" s="104">
        <f t="shared" si="193"/>
        <v>0</v>
      </c>
      <c r="I1090" s="168">
        <f>VLOOKUP($A1090,'2023-24 Salary &amp; Benefits'!$A:$I,3,FALSE)</f>
        <v>1.0150000000000001</v>
      </c>
      <c r="J1090" s="168">
        <f>VLOOKUP($A1090,'2023-24 Salary &amp; Benefits'!$A:$I,4,FALSE)</f>
        <v>1.04</v>
      </c>
      <c r="K1090" s="155">
        <f t="shared" si="186"/>
        <v>0</v>
      </c>
      <c r="L1090" s="154">
        <f t="shared" si="187"/>
        <v>0</v>
      </c>
      <c r="M1090" s="156">
        <f>'2023-24 Salary &amp; Benefits'!$E$6</f>
        <v>72728</v>
      </c>
      <c r="N1090" s="156">
        <f>'2023-24 Salary &amp; Benefits'!$F$6</f>
        <v>75419</v>
      </c>
      <c r="O1090" s="9">
        <f t="shared" si="188"/>
        <v>0</v>
      </c>
      <c r="P1090" s="9">
        <f t="shared" si="189"/>
        <v>0</v>
      </c>
      <c r="Q1090" s="9">
        <f>'2023-24 Salary &amp; Benefits'!G$6</f>
        <v>13464</v>
      </c>
      <c r="R1090" s="157">
        <f>'2023-24 Salary &amp; Benefits'!H$6</f>
        <v>0.1797</v>
      </c>
      <c r="S1090" s="157">
        <f>'2023-24 Salary &amp; Benefits'!I$6</f>
        <v>0.17330000000000001</v>
      </c>
      <c r="T1090" s="9">
        <f t="shared" si="190"/>
        <v>0</v>
      </c>
      <c r="U1090" s="9">
        <f t="shared" si="191"/>
        <v>0</v>
      </c>
      <c r="V1090" s="9">
        <f t="shared" si="192"/>
        <v>0</v>
      </c>
      <c r="W1090" s="9">
        <f t="shared" si="185"/>
        <v>0</v>
      </c>
      <c r="X1090" s="22">
        <f t="shared" si="194"/>
        <v>0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</row>
    <row r="1091" spans="1:159" s="21" customFormat="1">
      <c r="A1091" s="83" t="s">
        <v>2486</v>
      </c>
      <c r="B1091" s="95" t="s">
        <v>1833</v>
      </c>
      <c r="C1091" s="96">
        <v>3191</v>
      </c>
      <c r="D1091" s="95" t="s">
        <v>1836</v>
      </c>
      <c r="E1091" s="116" t="str">
        <f>VLOOKUP($C1091,'2022-23 School Level AAFTE'!$C:$X,8,FALSE)</f>
        <v>No</v>
      </c>
      <c r="F1091" s="103">
        <f>VLOOKUP($C1091,'2022-23 School Level AAFTE'!$C:$I,7,FALSE)</f>
        <v>787.04</v>
      </c>
      <c r="G1091" s="106">
        <f>IFERROR(IF(E1091= "yes",VLOOKUP(C1091,Summary!$B:$I,5,0),0),0)</f>
        <v>0</v>
      </c>
      <c r="H1091" s="104">
        <f t="shared" si="193"/>
        <v>0</v>
      </c>
      <c r="I1091" s="168">
        <f>VLOOKUP($A1091,'2023-24 Salary &amp; Benefits'!$A:$I,3,FALSE)</f>
        <v>1.0150000000000001</v>
      </c>
      <c r="J1091" s="168">
        <f>VLOOKUP($A1091,'2023-24 Salary &amp; Benefits'!$A:$I,4,FALSE)</f>
        <v>1.04</v>
      </c>
      <c r="K1091" s="155">
        <f t="shared" si="186"/>
        <v>0</v>
      </c>
      <c r="L1091" s="154">
        <f t="shared" si="187"/>
        <v>0</v>
      </c>
      <c r="M1091" s="156">
        <f>'2023-24 Salary &amp; Benefits'!$E$6</f>
        <v>72728</v>
      </c>
      <c r="N1091" s="156">
        <f>'2023-24 Salary &amp; Benefits'!$F$6</f>
        <v>75419</v>
      </c>
      <c r="O1091" s="9">
        <f t="shared" si="188"/>
        <v>0</v>
      </c>
      <c r="P1091" s="9">
        <f t="shared" si="189"/>
        <v>0</v>
      </c>
      <c r="Q1091" s="9">
        <f>'2023-24 Salary &amp; Benefits'!G$6</f>
        <v>13464</v>
      </c>
      <c r="R1091" s="157">
        <f>'2023-24 Salary &amp; Benefits'!H$6</f>
        <v>0.1797</v>
      </c>
      <c r="S1091" s="157">
        <f>'2023-24 Salary &amp; Benefits'!I$6</f>
        <v>0.17330000000000001</v>
      </c>
      <c r="T1091" s="9">
        <f t="shared" si="190"/>
        <v>0</v>
      </c>
      <c r="U1091" s="9">
        <f t="shared" si="191"/>
        <v>0</v>
      </c>
      <c r="V1091" s="9">
        <f t="shared" si="192"/>
        <v>0</v>
      </c>
      <c r="W1091" s="9">
        <f t="shared" si="185"/>
        <v>0</v>
      </c>
      <c r="X1091" s="22">
        <f t="shared" si="194"/>
        <v>0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</row>
    <row r="1092" spans="1:159" s="21" customFormat="1">
      <c r="A1092" s="83" t="s">
        <v>2486</v>
      </c>
      <c r="B1092" s="95" t="s">
        <v>1833</v>
      </c>
      <c r="C1092" s="96">
        <v>4491</v>
      </c>
      <c r="D1092" s="95" t="s">
        <v>1842</v>
      </c>
      <c r="E1092" s="116" t="str">
        <f>VLOOKUP($C1092,'2022-23 School Level AAFTE'!$C:$X,8,FALSE)</f>
        <v>No</v>
      </c>
      <c r="F1092" s="103">
        <f>VLOOKUP($C1092,'2022-23 School Level AAFTE'!$C:$I,7,FALSE)</f>
        <v>1449.21</v>
      </c>
      <c r="G1092" s="106">
        <f>IFERROR(IF(E1092= "yes",VLOOKUP(C1092,Summary!$B:$I,5,0),0),0)</f>
        <v>0</v>
      </c>
      <c r="H1092" s="105">
        <f t="shared" si="193"/>
        <v>0</v>
      </c>
      <c r="I1092" s="168">
        <f>VLOOKUP($A1092,'2023-24 Salary &amp; Benefits'!$A:$I,3,FALSE)</f>
        <v>1.0150000000000001</v>
      </c>
      <c r="J1092" s="168">
        <f>VLOOKUP($A1092,'2023-24 Salary &amp; Benefits'!$A:$I,4,FALSE)</f>
        <v>1.04</v>
      </c>
      <c r="K1092" s="155">
        <f t="shared" si="186"/>
        <v>0</v>
      </c>
      <c r="L1092" s="154">
        <f t="shared" si="187"/>
        <v>0</v>
      </c>
      <c r="M1092" s="156">
        <f>'2023-24 Salary &amp; Benefits'!$E$6</f>
        <v>72728</v>
      </c>
      <c r="N1092" s="156">
        <f>'2023-24 Salary &amp; Benefits'!$F$6</f>
        <v>75419</v>
      </c>
      <c r="O1092" s="9">
        <f t="shared" si="188"/>
        <v>0</v>
      </c>
      <c r="P1092" s="9">
        <f t="shared" si="189"/>
        <v>0</v>
      </c>
      <c r="Q1092" s="9">
        <f>'2023-24 Salary &amp; Benefits'!G$6</f>
        <v>13464</v>
      </c>
      <c r="R1092" s="157">
        <f>'2023-24 Salary &amp; Benefits'!H$6</f>
        <v>0.1797</v>
      </c>
      <c r="S1092" s="157">
        <f>'2023-24 Salary &amp; Benefits'!I$6</f>
        <v>0.17330000000000001</v>
      </c>
      <c r="T1092" s="9">
        <f t="shared" si="190"/>
        <v>0</v>
      </c>
      <c r="U1092" s="9">
        <f t="shared" si="191"/>
        <v>0</v>
      </c>
      <c r="V1092" s="9">
        <f t="shared" si="192"/>
        <v>0</v>
      </c>
      <c r="W1092" s="9">
        <f t="shared" si="185"/>
        <v>0</v>
      </c>
      <c r="X1092" s="22">
        <f t="shared" si="194"/>
        <v>0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</row>
    <row r="1093" spans="1:159" s="21" customFormat="1">
      <c r="A1093" s="83" t="s">
        <v>2486</v>
      </c>
      <c r="B1093" s="95" t="s">
        <v>1833</v>
      </c>
      <c r="C1093" s="96">
        <v>3851</v>
      </c>
      <c r="D1093" s="95" t="s">
        <v>968</v>
      </c>
      <c r="E1093" s="116" t="str">
        <f>VLOOKUP($C1093,'2022-23 School Level AAFTE'!$C:$X,8,FALSE)</f>
        <v>No</v>
      </c>
      <c r="F1093" s="103">
        <f>VLOOKUP($C1093,'2022-23 School Level AAFTE'!$C:$I,7,FALSE)</f>
        <v>797.54</v>
      </c>
      <c r="G1093" s="106">
        <f>IFERROR(IF(E1093= "yes",VLOOKUP(C1093,Summary!$B:$I,5,0),0),0)</f>
        <v>0</v>
      </c>
      <c r="H1093" s="104">
        <f t="shared" si="193"/>
        <v>0</v>
      </c>
      <c r="I1093" s="168">
        <f>VLOOKUP($A1093,'2023-24 Salary &amp; Benefits'!$A:$I,3,FALSE)</f>
        <v>1.0150000000000001</v>
      </c>
      <c r="J1093" s="168">
        <f>VLOOKUP($A1093,'2023-24 Salary &amp; Benefits'!$A:$I,4,FALSE)</f>
        <v>1.04</v>
      </c>
      <c r="K1093" s="155">
        <f t="shared" si="186"/>
        <v>0</v>
      </c>
      <c r="L1093" s="154">
        <f t="shared" si="187"/>
        <v>0</v>
      </c>
      <c r="M1093" s="156">
        <f>'2023-24 Salary &amp; Benefits'!$E$6</f>
        <v>72728</v>
      </c>
      <c r="N1093" s="156">
        <f>'2023-24 Salary &amp; Benefits'!$F$6</f>
        <v>75419</v>
      </c>
      <c r="O1093" s="9">
        <f t="shared" si="188"/>
        <v>0</v>
      </c>
      <c r="P1093" s="9">
        <f t="shared" si="189"/>
        <v>0</v>
      </c>
      <c r="Q1093" s="9">
        <f>'2023-24 Salary &amp; Benefits'!G$6</f>
        <v>13464</v>
      </c>
      <c r="R1093" s="157">
        <f>'2023-24 Salary &amp; Benefits'!H$6</f>
        <v>0.1797</v>
      </c>
      <c r="S1093" s="157">
        <f>'2023-24 Salary &amp; Benefits'!I$6</f>
        <v>0.17330000000000001</v>
      </c>
      <c r="T1093" s="9">
        <f t="shared" si="190"/>
        <v>0</v>
      </c>
      <c r="U1093" s="9">
        <f t="shared" si="191"/>
        <v>0</v>
      </c>
      <c r="V1093" s="9">
        <f t="shared" si="192"/>
        <v>0</v>
      </c>
      <c r="W1093" s="9">
        <f t="shared" si="185"/>
        <v>0</v>
      </c>
      <c r="X1093" s="22">
        <f t="shared" si="194"/>
        <v>0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</row>
    <row r="1094" spans="1:159" s="21" customFormat="1">
      <c r="A1094" s="83" t="s">
        <v>2486</v>
      </c>
      <c r="B1094" s="95" t="s">
        <v>1833</v>
      </c>
      <c r="C1094" s="96">
        <v>5094</v>
      </c>
      <c r="D1094" s="95" t="s">
        <v>1843</v>
      </c>
      <c r="E1094" s="116" t="str">
        <f>VLOOKUP($C1094,'2022-23 School Level AAFTE'!$C:$X,8,FALSE)</f>
        <v>No</v>
      </c>
      <c r="F1094" s="103">
        <f>VLOOKUP($C1094,'2022-23 School Level AAFTE'!$C:$I,7,FALSE)</f>
        <v>410.29</v>
      </c>
      <c r="G1094" s="106">
        <f>IFERROR(IF(E1094= "yes",VLOOKUP(C1094,Summary!$B:$I,5,0),0),0)</f>
        <v>0</v>
      </c>
      <c r="H1094" s="104">
        <f t="shared" si="193"/>
        <v>0</v>
      </c>
      <c r="I1094" s="168">
        <f>VLOOKUP($A1094,'2023-24 Salary &amp; Benefits'!$A:$I,3,FALSE)</f>
        <v>1.0150000000000001</v>
      </c>
      <c r="J1094" s="168">
        <f>VLOOKUP($A1094,'2023-24 Salary &amp; Benefits'!$A:$I,4,FALSE)</f>
        <v>1.04</v>
      </c>
      <c r="K1094" s="155">
        <f t="shared" si="186"/>
        <v>0</v>
      </c>
      <c r="L1094" s="154">
        <f t="shared" si="187"/>
        <v>0</v>
      </c>
      <c r="M1094" s="156">
        <f>'2023-24 Salary &amp; Benefits'!$E$6</f>
        <v>72728</v>
      </c>
      <c r="N1094" s="156">
        <f>'2023-24 Salary &amp; Benefits'!$F$6</f>
        <v>75419</v>
      </c>
      <c r="O1094" s="9">
        <f t="shared" si="188"/>
        <v>0</v>
      </c>
      <c r="P1094" s="9">
        <f t="shared" si="189"/>
        <v>0</v>
      </c>
      <c r="Q1094" s="9">
        <f>'2023-24 Salary &amp; Benefits'!G$6</f>
        <v>13464</v>
      </c>
      <c r="R1094" s="157">
        <f>'2023-24 Salary &amp; Benefits'!H$6</f>
        <v>0.1797</v>
      </c>
      <c r="S1094" s="157">
        <f>'2023-24 Salary &amp; Benefits'!I$6</f>
        <v>0.17330000000000001</v>
      </c>
      <c r="T1094" s="9">
        <f t="shared" si="190"/>
        <v>0</v>
      </c>
      <c r="U1094" s="9">
        <f t="shared" si="191"/>
        <v>0</v>
      </c>
      <c r="V1094" s="9">
        <f t="shared" si="192"/>
        <v>0</v>
      </c>
      <c r="W1094" s="9">
        <f t="shared" si="185"/>
        <v>0</v>
      </c>
      <c r="X1094" s="22">
        <f t="shared" si="194"/>
        <v>0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</row>
    <row r="1095" spans="1:159" s="21" customFormat="1">
      <c r="A1095" s="83" t="s">
        <v>2486</v>
      </c>
      <c r="B1095" s="95" t="s">
        <v>1833</v>
      </c>
      <c r="C1095" s="96">
        <v>4134</v>
      </c>
      <c r="D1095" s="95" t="s">
        <v>1840</v>
      </c>
      <c r="E1095" s="116" t="str">
        <f>VLOOKUP($C1095,'2022-23 School Level AAFTE'!$C:$X,8,FALSE)</f>
        <v>Yes</v>
      </c>
      <c r="F1095" s="103">
        <f>VLOOKUP($C1095,'2022-23 School Level AAFTE'!$C:$I,7,FALSE)</f>
        <v>413.43</v>
      </c>
      <c r="G1095" s="106">
        <f>IFERROR(IF(E1095= "yes",VLOOKUP(C1095,Summary!$B:$I,5,0),0),0)</f>
        <v>0</v>
      </c>
      <c r="H1095" s="104">
        <f t="shared" si="193"/>
        <v>413.43</v>
      </c>
      <c r="I1095" s="168">
        <f>VLOOKUP($A1095,'2023-24 Salary &amp; Benefits'!$A:$I,3,FALSE)</f>
        <v>1.0150000000000001</v>
      </c>
      <c r="J1095" s="168">
        <f>VLOOKUP($A1095,'2023-24 Salary &amp; Benefits'!$A:$I,4,FALSE)</f>
        <v>1.04</v>
      </c>
      <c r="K1095" s="155">
        <f t="shared" si="186"/>
        <v>413.43</v>
      </c>
      <c r="L1095" s="154">
        <f t="shared" si="187"/>
        <v>1.2130000000000001</v>
      </c>
      <c r="M1095" s="156">
        <f>'2023-24 Salary &amp; Benefits'!$E$6</f>
        <v>72728</v>
      </c>
      <c r="N1095" s="156">
        <f>'2023-24 Salary &amp; Benefits'!$F$6</f>
        <v>75419</v>
      </c>
      <c r="O1095" s="9">
        <f t="shared" si="188"/>
        <v>89542.35</v>
      </c>
      <c r="P1095" s="9">
        <f t="shared" si="189"/>
        <v>5600.2299999999959</v>
      </c>
      <c r="Q1095" s="9">
        <f>'2023-24 Salary &amp; Benefits'!G$6</f>
        <v>13464</v>
      </c>
      <c r="R1095" s="157">
        <f>'2023-24 Salary &amp; Benefits'!H$6</f>
        <v>0.1797</v>
      </c>
      <c r="S1095" s="157">
        <f>'2023-24 Salary &amp; Benefits'!I$6</f>
        <v>0.17330000000000001</v>
      </c>
      <c r="T1095" s="9">
        <f t="shared" si="190"/>
        <v>33393.11</v>
      </c>
      <c r="U1095" s="9">
        <f t="shared" si="191"/>
        <v>1585.71</v>
      </c>
      <c r="V1095" s="9">
        <f t="shared" si="192"/>
        <v>274.8</v>
      </c>
      <c r="W1095" s="9">
        <f t="shared" si="185"/>
        <v>1860.51</v>
      </c>
      <c r="X1095" s="22">
        <f t="shared" si="194"/>
        <v>130396.2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</row>
    <row r="1096" spans="1:159" s="21" customFormat="1">
      <c r="A1096" s="83" t="s">
        <v>2486</v>
      </c>
      <c r="B1096" s="95" t="s">
        <v>1833</v>
      </c>
      <c r="C1096" s="96">
        <v>5658</v>
      </c>
      <c r="D1096" s="95" t="s">
        <v>1623</v>
      </c>
      <c r="E1096" s="116" t="str">
        <f>VLOOKUP($C1096,'2022-23 School Level AAFTE'!$C:$X,8,FALSE)</f>
        <v>No</v>
      </c>
      <c r="F1096" s="103">
        <f>VLOOKUP($C1096,'2022-23 School Level AAFTE'!$C:$I,7,FALSE)</f>
        <v>366.14</v>
      </c>
      <c r="G1096" s="106">
        <f>IFERROR(IF(E1096= "yes",VLOOKUP(C1096,Summary!$B:$I,5,0),0),0)</f>
        <v>0</v>
      </c>
      <c r="H1096" s="104">
        <f t="shared" si="193"/>
        <v>0</v>
      </c>
      <c r="I1096" s="168">
        <f>VLOOKUP($A1096,'2023-24 Salary &amp; Benefits'!$A:$I,3,FALSE)</f>
        <v>1.0150000000000001</v>
      </c>
      <c r="J1096" s="168">
        <f>VLOOKUP($A1096,'2023-24 Salary &amp; Benefits'!$A:$I,4,FALSE)</f>
        <v>1.04</v>
      </c>
      <c r="K1096" s="155">
        <f t="shared" si="186"/>
        <v>0</v>
      </c>
      <c r="L1096" s="154">
        <f t="shared" si="187"/>
        <v>0</v>
      </c>
      <c r="M1096" s="156">
        <f>'2023-24 Salary &amp; Benefits'!$E$6</f>
        <v>72728</v>
      </c>
      <c r="N1096" s="156">
        <f>'2023-24 Salary &amp; Benefits'!$F$6</f>
        <v>75419</v>
      </c>
      <c r="O1096" s="9">
        <f t="shared" si="188"/>
        <v>0</v>
      </c>
      <c r="P1096" s="9">
        <f t="shared" si="189"/>
        <v>0</v>
      </c>
      <c r="Q1096" s="9">
        <f>'2023-24 Salary &amp; Benefits'!G$6</f>
        <v>13464</v>
      </c>
      <c r="R1096" s="157">
        <f>'2023-24 Salary &amp; Benefits'!H$6</f>
        <v>0.1797</v>
      </c>
      <c r="S1096" s="157">
        <f>'2023-24 Salary &amp; Benefits'!I$6</f>
        <v>0.17330000000000001</v>
      </c>
      <c r="T1096" s="9">
        <f t="shared" si="190"/>
        <v>0</v>
      </c>
      <c r="U1096" s="9">
        <f t="shared" si="191"/>
        <v>0</v>
      </c>
      <c r="V1096" s="9">
        <f t="shared" si="192"/>
        <v>0</v>
      </c>
      <c r="W1096" s="9">
        <f t="shared" si="185"/>
        <v>0</v>
      </c>
      <c r="X1096" s="22">
        <f t="shared" si="194"/>
        <v>0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</row>
    <row r="1097" spans="1:159" s="21" customFormat="1">
      <c r="A1097" s="83" t="s">
        <v>2485</v>
      </c>
      <c r="B1097" s="95" t="s">
        <v>1828</v>
      </c>
      <c r="C1097" s="96">
        <v>4483</v>
      </c>
      <c r="D1097" s="95" t="s">
        <v>1831</v>
      </c>
      <c r="E1097" s="116" t="str">
        <f>VLOOKUP($C1097,'2022-23 School Level AAFTE'!$C:$X,8,FALSE)</f>
        <v>No</v>
      </c>
      <c r="F1097" s="103">
        <f>VLOOKUP($C1097,'2022-23 School Level AAFTE'!$C:$I,7,FALSE)</f>
        <v>478.36</v>
      </c>
      <c r="G1097" s="106">
        <f>IFERROR(IF(E1097= "yes",VLOOKUP(C1097,Summary!$B:$I,5,0),0),0)</f>
        <v>0</v>
      </c>
      <c r="H1097" s="104">
        <f t="shared" si="193"/>
        <v>0</v>
      </c>
      <c r="I1097" s="168">
        <f>VLOOKUP($A1097,'2023-24 Salary &amp; Benefits'!$A:$I,3,FALSE)</f>
        <v>1</v>
      </c>
      <c r="J1097" s="168">
        <f>VLOOKUP($A1097,'2023-24 Salary &amp; Benefits'!$A:$I,4,FALSE)</f>
        <v>1</v>
      </c>
      <c r="K1097" s="155">
        <f t="shared" si="186"/>
        <v>0</v>
      </c>
      <c r="L1097" s="154">
        <f t="shared" si="187"/>
        <v>0</v>
      </c>
      <c r="M1097" s="156">
        <f>'2023-24 Salary &amp; Benefits'!$E$6</f>
        <v>72728</v>
      </c>
      <c r="N1097" s="156">
        <f>'2023-24 Salary &amp; Benefits'!$F$6</f>
        <v>75419</v>
      </c>
      <c r="O1097" s="9">
        <f t="shared" si="188"/>
        <v>0</v>
      </c>
      <c r="P1097" s="9">
        <f t="shared" si="189"/>
        <v>0</v>
      </c>
      <c r="Q1097" s="9">
        <f>'2023-24 Salary &amp; Benefits'!G$6</f>
        <v>13464</v>
      </c>
      <c r="R1097" s="157">
        <f>'2023-24 Salary &amp; Benefits'!H$6</f>
        <v>0.1797</v>
      </c>
      <c r="S1097" s="157">
        <f>'2023-24 Salary &amp; Benefits'!I$6</f>
        <v>0.17330000000000001</v>
      </c>
      <c r="T1097" s="9">
        <f t="shared" si="190"/>
        <v>0</v>
      </c>
      <c r="U1097" s="9">
        <f t="shared" si="191"/>
        <v>0</v>
      </c>
      <c r="V1097" s="9">
        <f t="shared" si="192"/>
        <v>0</v>
      </c>
      <c r="W1097" s="9">
        <f t="shared" si="185"/>
        <v>0</v>
      </c>
      <c r="X1097" s="22">
        <f t="shared" si="194"/>
        <v>0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</row>
    <row r="1098" spans="1:159" s="21" customFormat="1">
      <c r="A1098" s="83" t="s">
        <v>2485</v>
      </c>
      <c r="B1098" s="95" t="s">
        <v>1828</v>
      </c>
      <c r="C1098" s="96">
        <v>2890</v>
      </c>
      <c r="D1098" s="95" t="s">
        <v>1829</v>
      </c>
      <c r="E1098" s="116" t="str">
        <f>VLOOKUP($C1098,'2022-23 School Level AAFTE'!$C:$X,8,FALSE)</f>
        <v>No</v>
      </c>
      <c r="F1098" s="103">
        <f>VLOOKUP($C1098,'2022-23 School Level AAFTE'!$C:$I,7,FALSE)</f>
        <v>491.28999999999996</v>
      </c>
      <c r="G1098" s="106">
        <f>IFERROR(IF(E1098= "yes",VLOOKUP(C1098,Summary!$B:$I,5,0),0),0)</f>
        <v>0</v>
      </c>
      <c r="H1098" s="104">
        <f t="shared" si="193"/>
        <v>0</v>
      </c>
      <c r="I1098" s="168">
        <f>VLOOKUP($A1098,'2023-24 Salary &amp; Benefits'!$A:$I,3,FALSE)</f>
        <v>1</v>
      </c>
      <c r="J1098" s="168">
        <f>VLOOKUP($A1098,'2023-24 Salary &amp; Benefits'!$A:$I,4,FALSE)</f>
        <v>1</v>
      </c>
      <c r="K1098" s="155">
        <f t="shared" si="186"/>
        <v>0</v>
      </c>
      <c r="L1098" s="154">
        <f t="shared" si="187"/>
        <v>0</v>
      </c>
      <c r="M1098" s="156">
        <f>'2023-24 Salary &amp; Benefits'!$E$6</f>
        <v>72728</v>
      </c>
      <c r="N1098" s="156">
        <f>'2023-24 Salary &amp; Benefits'!$F$6</f>
        <v>75419</v>
      </c>
      <c r="O1098" s="9">
        <f t="shared" si="188"/>
        <v>0</v>
      </c>
      <c r="P1098" s="9">
        <f t="shared" si="189"/>
        <v>0</v>
      </c>
      <c r="Q1098" s="9">
        <f>'2023-24 Salary &amp; Benefits'!G$6</f>
        <v>13464</v>
      </c>
      <c r="R1098" s="157">
        <f>'2023-24 Salary &amp; Benefits'!H$6</f>
        <v>0.1797</v>
      </c>
      <c r="S1098" s="157">
        <f>'2023-24 Salary &amp; Benefits'!I$6</f>
        <v>0.17330000000000001</v>
      </c>
      <c r="T1098" s="9">
        <f t="shared" si="190"/>
        <v>0</v>
      </c>
      <c r="U1098" s="9">
        <f t="shared" si="191"/>
        <v>0</v>
      </c>
      <c r="V1098" s="9">
        <f t="shared" si="192"/>
        <v>0</v>
      </c>
      <c r="W1098" s="9">
        <f t="shared" ref="W1098:W1161" si="195">SUM(U1098:V1098)</f>
        <v>0</v>
      </c>
      <c r="X1098" s="22">
        <f t="shared" si="194"/>
        <v>0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</row>
    <row r="1099" spans="1:159" s="21" customFormat="1">
      <c r="A1099" s="83" t="s">
        <v>2485</v>
      </c>
      <c r="B1099" s="95" t="s">
        <v>1828</v>
      </c>
      <c r="C1099" s="96">
        <v>3965</v>
      </c>
      <c r="D1099" s="95" t="s">
        <v>1830</v>
      </c>
      <c r="E1099" s="116" t="str">
        <f>VLOOKUP($C1099,'2022-23 School Level AAFTE'!$C:$X,8,FALSE)</f>
        <v>No</v>
      </c>
      <c r="F1099" s="103">
        <f>VLOOKUP($C1099,'2022-23 School Level AAFTE'!$C:$I,7,FALSE)</f>
        <v>389.81</v>
      </c>
      <c r="G1099" s="106">
        <f>IFERROR(IF(E1099= "yes",VLOOKUP(C1099,Summary!$B:$I,5,0),0),0)</f>
        <v>0</v>
      </c>
      <c r="H1099" s="105">
        <f t="shared" si="193"/>
        <v>0</v>
      </c>
      <c r="I1099" s="168">
        <f>VLOOKUP($A1099,'2023-24 Salary &amp; Benefits'!$A:$I,3,FALSE)</f>
        <v>1</v>
      </c>
      <c r="J1099" s="168">
        <f>VLOOKUP($A1099,'2023-24 Salary &amp; Benefits'!$A:$I,4,FALSE)</f>
        <v>1</v>
      </c>
      <c r="K1099" s="155">
        <f t="shared" ref="K1099:K1162" si="196">IF(G1099&gt;0,G1099,H1099)</f>
        <v>0</v>
      </c>
      <c r="L1099" s="154">
        <f t="shared" ref="L1099:L1162" si="197">ROUND((($K1099*1.1*36)/15)/900,3)</f>
        <v>0</v>
      </c>
      <c r="M1099" s="156">
        <f>'2023-24 Salary &amp; Benefits'!$E$6</f>
        <v>72728</v>
      </c>
      <c r="N1099" s="156">
        <f>'2023-24 Salary &amp; Benefits'!$F$6</f>
        <v>75419</v>
      </c>
      <c r="O1099" s="9">
        <f t="shared" ref="O1099:O1162" si="198">ROUND($I1099*$M1099*$L1099,2)</f>
        <v>0</v>
      </c>
      <c r="P1099" s="9">
        <f t="shared" ref="P1099:P1162" si="199">ROUND($J1099*$N1099*$L1099,2)-O1099</f>
        <v>0</v>
      </c>
      <c r="Q1099" s="9">
        <f>'2023-24 Salary &amp; Benefits'!G$6</f>
        <v>13464</v>
      </c>
      <c r="R1099" s="157">
        <f>'2023-24 Salary &amp; Benefits'!H$6</f>
        <v>0.1797</v>
      </c>
      <c r="S1099" s="157">
        <f>'2023-24 Salary &amp; Benefits'!I$6</f>
        <v>0.17330000000000001</v>
      </c>
      <c r="T1099" s="9">
        <f t="shared" ref="T1099:T1162" si="200">ROUND(O1099*R1099+P1099*S1099+L1099*Q1099,2)</f>
        <v>0</v>
      </c>
      <c r="U1099" s="9">
        <f t="shared" ref="U1099:U1162" si="201">ROUND((($N1099*$J1099*$L1099)/180)*3,2)</f>
        <v>0</v>
      </c>
      <c r="V1099" s="9">
        <f t="shared" ref="V1099:V1162" si="202">ROUND(U1099*S1099,2)</f>
        <v>0</v>
      </c>
      <c r="W1099" s="9">
        <f t="shared" si="195"/>
        <v>0</v>
      </c>
      <c r="X1099" s="22">
        <f t="shared" si="194"/>
        <v>0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</row>
    <row r="1100" spans="1:159" s="21" customFormat="1">
      <c r="A1100" s="83" t="s">
        <v>2485</v>
      </c>
      <c r="B1100" s="95" t="s">
        <v>1828</v>
      </c>
      <c r="C1100" s="96">
        <v>4577</v>
      </c>
      <c r="D1100" s="95" t="s">
        <v>1832</v>
      </c>
      <c r="E1100" s="116" t="str">
        <f>VLOOKUP($C1100,'2022-23 School Level AAFTE'!$C:$X,8,FALSE)</f>
        <v>No</v>
      </c>
      <c r="F1100" s="103">
        <f>VLOOKUP($C1100,'2022-23 School Level AAFTE'!$C:$I,7,FALSE)</f>
        <v>401.28</v>
      </c>
      <c r="G1100" s="106">
        <f>IFERROR(IF(E1100= "yes",VLOOKUP(C1100,Summary!$B:$I,5,0),0),0)</f>
        <v>0</v>
      </c>
      <c r="H1100" s="104">
        <f t="shared" si="193"/>
        <v>0</v>
      </c>
      <c r="I1100" s="168">
        <f>VLOOKUP($A1100,'2023-24 Salary &amp; Benefits'!$A:$I,3,FALSE)</f>
        <v>1</v>
      </c>
      <c r="J1100" s="168">
        <f>VLOOKUP($A1100,'2023-24 Salary &amp; Benefits'!$A:$I,4,FALSE)</f>
        <v>1</v>
      </c>
      <c r="K1100" s="155">
        <f t="shared" si="196"/>
        <v>0</v>
      </c>
      <c r="L1100" s="154">
        <f t="shared" si="197"/>
        <v>0</v>
      </c>
      <c r="M1100" s="156">
        <f>'2023-24 Salary &amp; Benefits'!$E$6</f>
        <v>72728</v>
      </c>
      <c r="N1100" s="156">
        <f>'2023-24 Salary &amp; Benefits'!$F$6</f>
        <v>75419</v>
      </c>
      <c r="O1100" s="9">
        <f t="shared" si="198"/>
        <v>0</v>
      </c>
      <c r="P1100" s="9">
        <f t="shared" si="199"/>
        <v>0</v>
      </c>
      <c r="Q1100" s="9">
        <f>'2023-24 Salary &amp; Benefits'!G$6</f>
        <v>13464</v>
      </c>
      <c r="R1100" s="157">
        <f>'2023-24 Salary &amp; Benefits'!H$6</f>
        <v>0.1797</v>
      </c>
      <c r="S1100" s="157">
        <f>'2023-24 Salary &amp; Benefits'!I$6</f>
        <v>0.17330000000000001</v>
      </c>
      <c r="T1100" s="9">
        <f t="shared" si="200"/>
        <v>0</v>
      </c>
      <c r="U1100" s="9">
        <f t="shared" si="201"/>
        <v>0</v>
      </c>
      <c r="V1100" s="9">
        <f t="shared" si="202"/>
        <v>0</v>
      </c>
      <c r="W1100" s="9">
        <f t="shared" si="195"/>
        <v>0</v>
      </c>
      <c r="X1100" s="22">
        <f t="shared" si="194"/>
        <v>0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</row>
    <row r="1101" spans="1:159" s="21" customFormat="1">
      <c r="A1101" s="83" t="s">
        <v>2346</v>
      </c>
      <c r="B1101" s="95" t="s">
        <v>693</v>
      </c>
      <c r="C1101" s="96">
        <v>3162</v>
      </c>
      <c r="D1101" s="95" t="s">
        <v>696</v>
      </c>
      <c r="E1101" s="116" t="str">
        <f>VLOOKUP($C1101,'2022-23 School Level AAFTE'!$C:$X,8,FALSE)</f>
        <v>No</v>
      </c>
      <c r="F1101" s="103">
        <f>VLOOKUP($C1101,'2022-23 School Level AAFTE'!$C:$I,7,FALSE)</f>
        <v>376.87</v>
      </c>
      <c r="G1101" s="106">
        <f>IFERROR(IF(E1101= "yes",VLOOKUP(C1101,Summary!$B:$I,5,0),0),0)</f>
        <v>0</v>
      </c>
      <c r="H1101" s="104">
        <f t="shared" si="193"/>
        <v>0</v>
      </c>
      <c r="I1101" s="168">
        <f>VLOOKUP($A1101,'2023-24 Salary &amp; Benefits'!$A:$I,3,FALSE)</f>
        <v>1.18</v>
      </c>
      <c r="J1101" s="168">
        <f>VLOOKUP($A1101,'2023-24 Salary &amp; Benefits'!$A:$I,4,FALSE)</f>
        <v>1.18</v>
      </c>
      <c r="K1101" s="155">
        <f t="shared" si="196"/>
        <v>0</v>
      </c>
      <c r="L1101" s="154">
        <f t="shared" si="197"/>
        <v>0</v>
      </c>
      <c r="M1101" s="156">
        <f>'2023-24 Salary &amp; Benefits'!$E$6</f>
        <v>72728</v>
      </c>
      <c r="N1101" s="156">
        <f>'2023-24 Salary &amp; Benefits'!$F$6</f>
        <v>75419</v>
      </c>
      <c r="O1101" s="9">
        <f t="shared" si="198"/>
        <v>0</v>
      </c>
      <c r="P1101" s="9">
        <f t="shared" si="199"/>
        <v>0</v>
      </c>
      <c r="Q1101" s="9">
        <f>'2023-24 Salary &amp; Benefits'!G$6</f>
        <v>13464</v>
      </c>
      <c r="R1101" s="157">
        <f>'2023-24 Salary &amp; Benefits'!H$6</f>
        <v>0.1797</v>
      </c>
      <c r="S1101" s="157">
        <f>'2023-24 Salary &amp; Benefits'!I$6</f>
        <v>0.17330000000000001</v>
      </c>
      <c r="T1101" s="9">
        <f t="shared" si="200"/>
        <v>0</v>
      </c>
      <c r="U1101" s="9">
        <f t="shared" si="201"/>
        <v>0</v>
      </c>
      <c r="V1101" s="9">
        <f t="shared" si="202"/>
        <v>0</v>
      </c>
      <c r="W1101" s="9">
        <f t="shared" si="195"/>
        <v>0</v>
      </c>
      <c r="X1101" s="22">
        <f t="shared" si="194"/>
        <v>0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</row>
    <row r="1102" spans="1:159" s="21" customFormat="1">
      <c r="A1102" s="83" t="s">
        <v>2346</v>
      </c>
      <c r="B1102" s="95" t="s">
        <v>693</v>
      </c>
      <c r="C1102" s="96">
        <v>3219</v>
      </c>
      <c r="D1102" s="95" t="s">
        <v>697</v>
      </c>
      <c r="E1102" s="116" t="str">
        <f>VLOOKUP($C1102,'2022-23 School Level AAFTE'!$C:$X,8,FALSE)</f>
        <v>No</v>
      </c>
      <c r="F1102" s="103">
        <f>VLOOKUP($C1102,'2022-23 School Level AAFTE'!$C:$I,7,FALSE)</f>
        <v>926.93</v>
      </c>
      <c r="G1102" s="106">
        <f>IFERROR(IF(E1102= "yes",VLOOKUP(C1102,Summary!$B:$I,5,0),0),0)</f>
        <v>0</v>
      </c>
      <c r="H1102" s="104">
        <f t="shared" si="193"/>
        <v>0</v>
      </c>
      <c r="I1102" s="168">
        <f>VLOOKUP($A1102,'2023-24 Salary &amp; Benefits'!$A:$I,3,FALSE)</f>
        <v>1.18</v>
      </c>
      <c r="J1102" s="168">
        <f>VLOOKUP($A1102,'2023-24 Salary &amp; Benefits'!$A:$I,4,FALSE)</f>
        <v>1.18</v>
      </c>
      <c r="K1102" s="155">
        <f t="shared" si="196"/>
        <v>0</v>
      </c>
      <c r="L1102" s="154">
        <f t="shared" si="197"/>
        <v>0</v>
      </c>
      <c r="M1102" s="156">
        <f>'2023-24 Salary &amp; Benefits'!$E$6</f>
        <v>72728</v>
      </c>
      <c r="N1102" s="156">
        <f>'2023-24 Salary &amp; Benefits'!$F$6</f>
        <v>75419</v>
      </c>
      <c r="O1102" s="9">
        <f t="shared" si="198"/>
        <v>0</v>
      </c>
      <c r="P1102" s="9">
        <f t="shared" si="199"/>
        <v>0</v>
      </c>
      <c r="Q1102" s="9">
        <f>'2023-24 Salary &amp; Benefits'!G$6</f>
        <v>13464</v>
      </c>
      <c r="R1102" s="157">
        <f>'2023-24 Salary &amp; Benefits'!H$6</f>
        <v>0.1797</v>
      </c>
      <c r="S1102" s="157">
        <f>'2023-24 Salary &amp; Benefits'!I$6</f>
        <v>0.17330000000000001</v>
      </c>
      <c r="T1102" s="9">
        <f t="shared" si="200"/>
        <v>0</v>
      </c>
      <c r="U1102" s="9">
        <f t="shared" si="201"/>
        <v>0</v>
      </c>
      <c r="V1102" s="9">
        <f t="shared" si="202"/>
        <v>0</v>
      </c>
      <c r="W1102" s="9">
        <f t="shared" si="195"/>
        <v>0</v>
      </c>
      <c r="X1102" s="22">
        <f t="shared" si="194"/>
        <v>0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</row>
    <row r="1103" spans="1:159" s="21" customFormat="1">
      <c r="A1103" s="83" t="s">
        <v>2346</v>
      </c>
      <c r="B1103" s="95" t="s">
        <v>693</v>
      </c>
      <c r="C1103" s="96">
        <v>2981</v>
      </c>
      <c r="D1103" s="95" t="s">
        <v>694</v>
      </c>
      <c r="E1103" s="116" t="str">
        <f>VLOOKUP($C1103,'2022-23 School Level AAFTE'!$C:$X,8,FALSE)</f>
        <v>No</v>
      </c>
      <c r="F1103" s="103">
        <f>VLOOKUP($C1103,'2022-23 School Level AAFTE'!$C:$I,7,FALSE)</f>
        <v>395.66</v>
      </c>
      <c r="G1103" s="106">
        <f>IFERROR(IF(E1103= "yes",VLOOKUP(C1103,Summary!$B:$I,5,0),0),0)</f>
        <v>0</v>
      </c>
      <c r="H1103" s="104">
        <f t="shared" si="193"/>
        <v>0</v>
      </c>
      <c r="I1103" s="168">
        <f>VLOOKUP($A1103,'2023-24 Salary &amp; Benefits'!$A:$I,3,FALSE)</f>
        <v>1.18</v>
      </c>
      <c r="J1103" s="168">
        <f>VLOOKUP($A1103,'2023-24 Salary &amp; Benefits'!$A:$I,4,FALSE)</f>
        <v>1.18</v>
      </c>
      <c r="K1103" s="155">
        <f t="shared" si="196"/>
        <v>0</v>
      </c>
      <c r="L1103" s="154">
        <f t="shared" si="197"/>
        <v>0</v>
      </c>
      <c r="M1103" s="156">
        <f>'2023-24 Salary &amp; Benefits'!$E$6</f>
        <v>72728</v>
      </c>
      <c r="N1103" s="156">
        <f>'2023-24 Salary &amp; Benefits'!$F$6</f>
        <v>75419</v>
      </c>
      <c r="O1103" s="9">
        <f t="shared" si="198"/>
        <v>0</v>
      </c>
      <c r="P1103" s="9">
        <f t="shared" si="199"/>
        <v>0</v>
      </c>
      <c r="Q1103" s="9">
        <f>'2023-24 Salary &amp; Benefits'!G$6</f>
        <v>13464</v>
      </c>
      <c r="R1103" s="157">
        <f>'2023-24 Salary &amp; Benefits'!H$6</f>
        <v>0.1797</v>
      </c>
      <c r="S1103" s="157">
        <f>'2023-24 Salary &amp; Benefits'!I$6</f>
        <v>0.17330000000000001</v>
      </c>
      <c r="T1103" s="9">
        <f t="shared" si="200"/>
        <v>0</v>
      </c>
      <c r="U1103" s="9">
        <f t="shared" si="201"/>
        <v>0</v>
      </c>
      <c r="V1103" s="9">
        <f t="shared" si="202"/>
        <v>0</v>
      </c>
      <c r="W1103" s="9">
        <f t="shared" si="195"/>
        <v>0</v>
      </c>
      <c r="X1103" s="22">
        <f t="shared" si="194"/>
        <v>0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</row>
    <row r="1104" spans="1:159" s="21" customFormat="1">
      <c r="A1104" s="83" t="s">
        <v>2346</v>
      </c>
      <c r="B1104" s="95" t="s">
        <v>693</v>
      </c>
      <c r="C1104" s="96">
        <v>3029</v>
      </c>
      <c r="D1104" s="95" t="s">
        <v>695</v>
      </c>
      <c r="E1104" s="116" t="str">
        <f>VLOOKUP($C1104,'2022-23 School Level AAFTE'!$C:$X,8,FALSE)</f>
        <v>No</v>
      </c>
      <c r="F1104" s="103">
        <f>VLOOKUP($C1104,'2022-23 School Level AAFTE'!$C:$I,7,FALSE)</f>
        <v>1484.72</v>
      </c>
      <c r="G1104" s="106">
        <f>IFERROR(IF(E1104= "yes",VLOOKUP(C1104,Summary!$B:$I,5,0),0),0)</f>
        <v>0</v>
      </c>
      <c r="H1104" s="104">
        <f t="shared" si="193"/>
        <v>0</v>
      </c>
      <c r="I1104" s="168">
        <f>VLOOKUP($A1104,'2023-24 Salary &amp; Benefits'!$A:$I,3,FALSE)</f>
        <v>1.18</v>
      </c>
      <c r="J1104" s="168">
        <f>VLOOKUP($A1104,'2023-24 Salary &amp; Benefits'!$A:$I,4,FALSE)</f>
        <v>1.18</v>
      </c>
      <c r="K1104" s="155">
        <f t="shared" si="196"/>
        <v>0</v>
      </c>
      <c r="L1104" s="154">
        <f t="shared" si="197"/>
        <v>0</v>
      </c>
      <c r="M1104" s="156">
        <f>'2023-24 Salary &amp; Benefits'!$E$6</f>
        <v>72728</v>
      </c>
      <c r="N1104" s="156">
        <f>'2023-24 Salary &amp; Benefits'!$F$6</f>
        <v>75419</v>
      </c>
      <c r="O1104" s="9">
        <f t="shared" si="198"/>
        <v>0</v>
      </c>
      <c r="P1104" s="9">
        <f t="shared" si="199"/>
        <v>0</v>
      </c>
      <c r="Q1104" s="9">
        <f>'2023-24 Salary &amp; Benefits'!G$6</f>
        <v>13464</v>
      </c>
      <c r="R1104" s="157">
        <f>'2023-24 Salary &amp; Benefits'!H$6</f>
        <v>0.1797</v>
      </c>
      <c r="S1104" s="157">
        <f>'2023-24 Salary &amp; Benefits'!I$6</f>
        <v>0.17330000000000001</v>
      </c>
      <c r="T1104" s="9">
        <f t="shared" si="200"/>
        <v>0</v>
      </c>
      <c r="U1104" s="9">
        <f t="shared" si="201"/>
        <v>0</v>
      </c>
      <c r="V1104" s="9">
        <f t="shared" si="202"/>
        <v>0</v>
      </c>
      <c r="W1104" s="9">
        <f t="shared" si="195"/>
        <v>0</v>
      </c>
      <c r="X1104" s="22">
        <f t="shared" si="194"/>
        <v>0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</row>
    <row r="1105" spans="1:159" s="21" customFormat="1">
      <c r="A1105" s="83" t="s">
        <v>2346</v>
      </c>
      <c r="B1105" s="95" t="s">
        <v>693</v>
      </c>
      <c r="C1105" s="96">
        <v>5447</v>
      </c>
      <c r="D1105" s="95" t="s">
        <v>699</v>
      </c>
      <c r="E1105" s="116" t="str">
        <f>VLOOKUP($C1105,'2022-23 School Level AAFTE'!$C:$X,8,FALSE)</f>
        <v>No</v>
      </c>
      <c r="F1105" s="103">
        <f>VLOOKUP($C1105,'2022-23 School Level AAFTE'!$C:$I,7,FALSE)</f>
        <v>380.43</v>
      </c>
      <c r="G1105" s="106">
        <f>IFERROR(IF(E1105= "yes",VLOOKUP(C1105,Summary!$B:$I,5,0),0),0)</f>
        <v>0</v>
      </c>
      <c r="H1105" s="105">
        <f t="shared" si="193"/>
        <v>0</v>
      </c>
      <c r="I1105" s="168">
        <f>VLOOKUP($A1105,'2023-24 Salary &amp; Benefits'!$A:$I,3,FALSE)</f>
        <v>1.18</v>
      </c>
      <c r="J1105" s="168">
        <f>VLOOKUP($A1105,'2023-24 Salary &amp; Benefits'!$A:$I,4,FALSE)</f>
        <v>1.18</v>
      </c>
      <c r="K1105" s="155">
        <f t="shared" si="196"/>
        <v>0</v>
      </c>
      <c r="L1105" s="154">
        <f t="shared" si="197"/>
        <v>0</v>
      </c>
      <c r="M1105" s="156">
        <f>'2023-24 Salary &amp; Benefits'!$E$6</f>
        <v>72728</v>
      </c>
      <c r="N1105" s="156">
        <f>'2023-24 Salary &amp; Benefits'!$F$6</f>
        <v>75419</v>
      </c>
      <c r="O1105" s="9">
        <f t="shared" si="198"/>
        <v>0</v>
      </c>
      <c r="P1105" s="9">
        <f t="shared" si="199"/>
        <v>0</v>
      </c>
      <c r="Q1105" s="9">
        <f>'2023-24 Salary &amp; Benefits'!G$6</f>
        <v>13464</v>
      </c>
      <c r="R1105" s="157">
        <f>'2023-24 Salary &amp; Benefits'!H$6</f>
        <v>0.1797</v>
      </c>
      <c r="S1105" s="157">
        <f>'2023-24 Salary &amp; Benefits'!I$6</f>
        <v>0.17330000000000001</v>
      </c>
      <c r="T1105" s="9">
        <f t="shared" si="200"/>
        <v>0</v>
      </c>
      <c r="U1105" s="9">
        <f t="shared" si="201"/>
        <v>0</v>
      </c>
      <c r="V1105" s="9">
        <f t="shared" si="202"/>
        <v>0</v>
      </c>
      <c r="W1105" s="9">
        <f t="shared" si="195"/>
        <v>0</v>
      </c>
      <c r="X1105" s="22">
        <f t="shared" si="194"/>
        <v>0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</row>
    <row r="1106" spans="1:159" s="21" customFormat="1">
      <c r="A1106" s="83" t="s">
        <v>2346</v>
      </c>
      <c r="B1106" s="95" t="s">
        <v>693</v>
      </c>
      <c r="C1106" s="96">
        <v>3433</v>
      </c>
      <c r="D1106" s="95" t="s">
        <v>698</v>
      </c>
      <c r="E1106" s="116" t="str">
        <f>VLOOKUP($C1106,'2022-23 School Level AAFTE'!$C:$X,8,FALSE)</f>
        <v>No</v>
      </c>
      <c r="F1106" s="103">
        <f>VLOOKUP($C1106,'2022-23 School Level AAFTE'!$C:$I,7,FALSE)</f>
        <v>423.59</v>
      </c>
      <c r="G1106" s="106">
        <f>IFERROR(IF(E1106= "yes",VLOOKUP(C1106,Summary!$B:$I,5,0),0),0)</f>
        <v>0</v>
      </c>
      <c r="H1106" s="105">
        <f t="shared" si="193"/>
        <v>0</v>
      </c>
      <c r="I1106" s="168">
        <f>VLOOKUP($A1106,'2023-24 Salary &amp; Benefits'!$A:$I,3,FALSE)</f>
        <v>1.18</v>
      </c>
      <c r="J1106" s="168">
        <f>VLOOKUP($A1106,'2023-24 Salary &amp; Benefits'!$A:$I,4,FALSE)</f>
        <v>1.18</v>
      </c>
      <c r="K1106" s="155">
        <f t="shared" si="196"/>
        <v>0</v>
      </c>
      <c r="L1106" s="154">
        <f t="shared" si="197"/>
        <v>0</v>
      </c>
      <c r="M1106" s="156">
        <f>'2023-24 Salary &amp; Benefits'!$E$6</f>
        <v>72728</v>
      </c>
      <c r="N1106" s="156">
        <f>'2023-24 Salary &amp; Benefits'!$F$6</f>
        <v>75419</v>
      </c>
      <c r="O1106" s="9">
        <f t="shared" si="198"/>
        <v>0</v>
      </c>
      <c r="P1106" s="9">
        <f t="shared" si="199"/>
        <v>0</v>
      </c>
      <c r="Q1106" s="9">
        <f>'2023-24 Salary &amp; Benefits'!G$6</f>
        <v>13464</v>
      </c>
      <c r="R1106" s="157">
        <f>'2023-24 Salary &amp; Benefits'!H$6</f>
        <v>0.1797</v>
      </c>
      <c r="S1106" s="157">
        <f>'2023-24 Salary &amp; Benefits'!I$6</f>
        <v>0.17330000000000001</v>
      </c>
      <c r="T1106" s="9">
        <f t="shared" si="200"/>
        <v>0</v>
      </c>
      <c r="U1106" s="9">
        <f t="shared" si="201"/>
        <v>0</v>
      </c>
      <c r="V1106" s="9">
        <f t="shared" si="202"/>
        <v>0</v>
      </c>
      <c r="W1106" s="9">
        <f t="shared" si="195"/>
        <v>0</v>
      </c>
      <c r="X1106" s="22">
        <f t="shared" si="194"/>
        <v>0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</row>
    <row r="1107" spans="1:159" s="21" customFormat="1">
      <c r="A1107" s="83" t="s">
        <v>2531</v>
      </c>
      <c r="B1107" s="95" t="s">
        <v>2106</v>
      </c>
      <c r="C1107" s="96">
        <v>2584</v>
      </c>
      <c r="D1107" s="95" t="s">
        <v>2108</v>
      </c>
      <c r="E1107" s="116" t="str">
        <f>VLOOKUP($C1107,'2022-23 School Level AAFTE'!$C:$X,8,FALSE)</f>
        <v>No</v>
      </c>
      <c r="F1107" s="103">
        <f>VLOOKUP($C1107,'2022-23 School Level AAFTE'!$C:$I,7,FALSE)</f>
        <v>711.18</v>
      </c>
      <c r="G1107" s="106">
        <f>IFERROR(IF(E1107= "yes",VLOOKUP(C1107,Summary!$B:$I,5,0),0),0)</f>
        <v>0</v>
      </c>
      <c r="H1107" s="105">
        <f t="shared" si="193"/>
        <v>0</v>
      </c>
      <c r="I1107" s="168">
        <f>VLOOKUP($A1107,'2023-24 Salary &amp; Benefits'!$A:$I,3,FALSE)</f>
        <v>1.1200000000000001</v>
      </c>
      <c r="J1107" s="168">
        <f>VLOOKUP($A1107,'2023-24 Salary &amp; Benefits'!$A:$I,4,FALSE)</f>
        <v>1.1200000000000001</v>
      </c>
      <c r="K1107" s="155">
        <f t="shared" si="196"/>
        <v>0</v>
      </c>
      <c r="L1107" s="154">
        <f t="shared" si="197"/>
        <v>0</v>
      </c>
      <c r="M1107" s="156">
        <f>'2023-24 Salary &amp; Benefits'!$E$6</f>
        <v>72728</v>
      </c>
      <c r="N1107" s="156">
        <f>'2023-24 Salary &amp; Benefits'!$F$6</f>
        <v>75419</v>
      </c>
      <c r="O1107" s="9">
        <f t="shared" si="198"/>
        <v>0</v>
      </c>
      <c r="P1107" s="9">
        <f t="shared" si="199"/>
        <v>0</v>
      </c>
      <c r="Q1107" s="9">
        <f>'2023-24 Salary &amp; Benefits'!G$6</f>
        <v>13464</v>
      </c>
      <c r="R1107" s="157">
        <f>'2023-24 Salary &amp; Benefits'!H$6</f>
        <v>0.1797</v>
      </c>
      <c r="S1107" s="157">
        <f>'2023-24 Salary &amp; Benefits'!I$6</f>
        <v>0.17330000000000001</v>
      </c>
      <c r="T1107" s="9">
        <f t="shared" si="200"/>
        <v>0</v>
      </c>
      <c r="U1107" s="9">
        <f t="shared" si="201"/>
        <v>0</v>
      </c>
      <c r="V1107" s="9">
        <f t="shared" si="202"/>
        <v>0</v>
      </c>
      <c r="W1107" s="9">
        <f t="shared" si="195"/>
        <v>0</v>
      </c>
      <c r="X1107" s="22">
        <f t="shared" si="194"/>
        <v>0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</row>
    <row r="1108" spans="1:159" s="21" customFormat="1">
      <c r="A1108" s="83" t="s">
        <v>2531</v>
      </c>
      <c r="B1108" s="95" t="s">
        <v>2106</v>
      </c>
      <c r="C1108" s="96">
        <v>2554</v>
      </c>
      <c r="D1108" s="95" t="s">
        <v>2107</v>
      </c>
      <c r="E1108" s="116" t="str">
        <f>VLOOKUP($C1108,'2022-23 School Level AAFTE'!$C:$X,8,FALSE)</f>
        <v>No</v>
      </c>
      <c r="F1108" s="103">
        <f>VLOOKUP($C1108,'2022-23 School Level AAFTE'!$C:$I,7,FALSE)</f>
        <v>456.70000000000005</v>
      </c>
      <c r="G1108" s="106">
        <f>IFERROR(IF(E1108= "yes",VLOOKUP(C1108,Summary!$B:$I,5,0),0),0)</f>
        <v>0</v>
      </c>
      <c r="H1108" s="105">
        <f t="shared" si="193"/>
        <v>0</v>
      </c>
      <c r="I1108" s="168">
        <f>VLOOKUP($A1108,'2023-24 Salary &amp; Benefits'!$A:$I,3,FALSE)</f>
        <v>1.1200000000000001</v>
      </c>
      <c r="J1108" s="168">
        <f>VLOOKUP($A1108,'2023-24 Salary &amp; Benefits'!$A:$I,4,FALSE)</f>
        <v>1.1200000000000001</v>
      </c>
      <c r="K1108" s="155">
        <f t="shared" si="196"/>
        <v>0</v>
      </c>
      <c r="L1108" s="154">
        <f t="shared" si="197"/>
        <v>0</v>
      </c>
      <c r="M1108" s="156">
        <f>'2023-24 Salary &amp; Benefits'!$E$6</f>
        <v>72728</v>
      </c>
      <c r="N1108" s="156">
        <f>'2023-24 Salary &amp; Benefits'!$F$6</f>
        <v>75419</v>
      </c>
      <c r="O1108" s="9">
        <f t="shared" si="198"/>
        <v>0</v>
      </c>
      <c r="P1108" s="9">
        <f t="shared" si="199"/>
        <v>0</v>
      </c>
      <c r="Q1108" s="9">
        <f>'2023-24 Salary &amp; Benefits'!G$6</f>
        <v>13464</v>
      </c>
      <c r="R1108" s="157">
        <f>'2023-24 Salary &amp; Benefits'!H$6</f>
        <v>0.1797</v>
      </c>
      <c r="S1108" s="157">
        <f>'2023-24 Salary &amp; Benefits'!I$6</f>
        <v>0.17330000000000001</v>
      </c>
      <c r="T1108" s="9">
        <f t="shared" si="200"/>
        <v>0</v>
      </c>
      <c r="U1108" s="9">
        <f t="shared" si="201"/>
        <v>0</v>
      </c>
      <c r="V1108" s="9">
        <f t="shared" si="202"/>
        <v>0</v>
      </c>
      <c r="W1108" s="9">
        <f t="shared" si="195"/>
        <v>0</v>
      </c>
      <c r="X1108" s="22">
        <f t="shared" si="194"/>
        <v>0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</row>
    <row r="1109" spans="1:159" s="21" customFormat="1">
      <c r="A1109" s="83" t="s">
        <v>2531</v>
      </c>
      <c r="B1109" s="95" t="s">
        <v>2106</v>
      </c>
      <c r="C1109" s="96">
        <v>5448</v>
      </c>
      <c r="D1109" s="95" t="s">
        <v>2110</v>
      </c>
      <c r="E1109" s="116" t="str">
        <f>VLOOKUP($C1109,'2022-23 School Level AAFTE'!$C:$X,8,FALSE)</f>
        <v>No</v>
      </c>
      <c r="F1109" s="103">
        <f>VLOOKUP($C1109,'2022-23 School Level AAFTE'!$C:$I,7,FALSE)</f>
        <v>10.57</v>
      </c>
      <c r="G1109" s="106">
        <f>IFERROR(IF(E1109= "yes",VLOOKUP(C1109,Summary!$B:$I,5,0),0),0)</f>
        <v>0</v>
      </c>
      <c r="H1109" s="105">
        <f t="shared" si="193"/>
        <v>0</v>
      </c>
      <c r="I1109" s="168">
        <f>VLOOKUP($A1109,'2023-24 Salary &amp; Benefits'!$A:$I,3,FALSE)</f>
        <v>1.1200000000000001</v>
      </c>
      <c r="J1109" s="168">
        <f>VLOOKUP($A1109,'2023-24 Salary &amp; Benefits'!$A:$I,4,FALSE)</f>
        <v>1.1200000000000001</v>
      </c>
      <c r="K1109" s="155">
        <f t="shared" si="196"/>
        <v>0</v>
      </c>
      <c r="L1109" s="154">
        <f t="shared" si="197"/>
        <v>0</v>
      </c>
      <c r="M1109" s="156">
        <f>'2023-24 Salary &amp; Benefits'!$E$6</f>
        <v>72728</v>
      </c>
      <c r="N1109" s="156">
        <f>'2023-24 Salary &amp; Benefits'!$F$6</f>
        <v>75419</v>
      </c>
      <c r="O1109" s="9">
        <f t="shared" si="198"/>
        <v>0</v>
      </c>
      <c r="P1109" s="9">
        <f t="shared" si="199"/>
        <v>0</v>
      </c>
      <c r="Q1109" s="9">
        <f>'2023-24 Salary &amp; Benefits'!G$6</f>
        <v>13464</v>
      </c>
      <c r="R1109" s="157">
        <f>'2023-24 Salary &amp; Benefits'!H$6</f>
        <v>0.1797</v>
      </c>
      <c r="S1109" s="157">
        <f>'2023-24 Salary &amp; Benefits'!I$6</f>
        <v>0.17330000000000001</v>
      </c>
      <c r="T1109" s="9">
        <f t="shared" si="200"/>
        <v>0</v>
      </c>
      <c r="U1109" s="9">
        <f t="shared" si="201"/>
        <v>0</v>
      </c>
      <c r="V1109" s="9">
        <f t="shared" si="202"/>
        <v>0</v>
      </c>
      <c r="W1109" s="9">
        <f t="shared" si="195"/>
        <v>0</v>
      </c>
      <c r="X1109" s="22">
        <f t="shared" si="194"/>
        <v>0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</row>
    <row r="1110" spans="1:159" s="21" customFormat="1">
      <c r="A1110" s="83" t="s">
        <v>2531</v>
      </c>
      <c r="B1110" s="95" t="s">
        <v>2106</v>
      </c>
      <c r="C1110" s="96">
        <v>3930</v>
      </c>
      <c r="D1110" s="95" t="s">
        <v>941</v>
      </c>
      <c r="E1110" s="116" t="str">
        <f>VLOOKUP($C1110,'2022-23 School Level AAFTE'!$C:$X,8,FALSE)</f>
        <v>No</v>
      </c>
      <c r="F1110" s="103">
        <f>VLOOKUP($C1110,'2022-23 School Level AAFTE'!$C:$I,7,FALSE)</f>
        <v>382.06</v>
      </c>
      <c r="G1110" s="106">
        <f>IFERROR(IF(E1110= "yes",VLOOKUP(C1110,Summary!$B:$I,5,0),0),0)</f>
        <v>0</v>
      </c>
      <c r="H1110" s="105">
        <f t="shared" si="193"/>
        <v>0</v>
      </c>
      <c r="I1110" s="168">
        <f>VLOOKUP($A1110,'2023-24 Salary &amp; Benefits'!$A:$I,3,FALSE)</f>
        <v>1.1200000000000001</v>
      </c>
      <c r="J1110" s="168">
        <f>VLOOKUP($A1110,'2023-24 Salary &amp; Benefits'!$A:$I,4,FALSE)</f>
        <v>1.1200000000000001</v>
      </c>
      <c r="K1110" s="155">
        <f t="shared" si="196"/>
        <v>0</v>
      </c>
      <c r="L1110" s="154">
        <f t="shared" si="197"/>
        <v>0</v>
      </c>
      <c r="M1110" s="156">
        <f>'2023-24 Salary &amp; Benefits'!$E$6</f>
        <v>72728</v>
      </c>
      <c r="N1110" s="156">
        <f>'2023-24 Salary &amp; Benefits'!$F$6</f>
        <v>75419</v>
      </c>
      <c r="O1110" s="9">
        <f t="shared" si="198"/>
        <v>0</v>
      </c>
      <c r="P1110" s="9">
        <f t="shared" si="199"/>
        <v>0</v>
      </c>
      <c r="Q1110" s="9">
        <f>'2023-24 Salary &amp; Benefits'!G$6</f>
        <v>13464</v>
      </c>
      <c r="R1110" s="157">
        <f>'2023-24 Salary &amp; Benefits'!H$6</f>
        <v>0.1797</v>
      </c>
      <c r="S1110" s="157">
        <f>'2023-24 Salary &amp; Benefits'!I$6</f>
        <v>0.17330000000000001</v>
      </c>
      <c r="T1110" s="9">
        <f t="shared" si="200"/>
        <v>0</v>
      </c>
      <c r="U1110" s="9">
        <f t="shared" si="201"/>
        <v>0</v>
      </c>
      <c r="V1110" s="9">
        <f t="shared" si="202"/>
        <v>0</v>
      </c>
      <c r="W1110" s="9">
        <f t="shared" si="195"/>
        <v>0</v>
      </c>
      <c r="X1110" s="22">
        <f t="shared" si="194"/>
        <v>0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</row>
    <row r="1111" spans="1:159" s="21" customFormat="1">
      <c r="A1111" s="83" t="s">
        <v>2531</v>
      </c>
      <c r="B1111" s="95" t="s">
        <v>2106</v>
      </c>
      <c r="C1111" s="96">
        <v>5047</v>
      </c>
      <c r="D1111" s="95" t="s">
        <v>2109</v>
      </c>
      <c r="E1111" s="116" t="str">
        <f>VLOOKUP($C1111,'2022-23 School Level AAFTE'!$C:$X,8,FALSE)</f>
        <v>No</v>
      </c>
      <c r="F1111" s="103">
        <f>VLOOKUP($C1111,'2022-23 School Level AAFTE'!$C:$I,7,FALSE)</f>
        <v>215.19</v>
      </c>
      <c r="G1111" s="106">
        <f>IFERROR(IF(E1111= "yes",VLOOKUP(C1111,Summary!$B:$I,5,0),0),0)</f>
        <v>0</v>
      </c>
      <c r="H1111" s="105">
        <f t="shared" si="193"/>
        <v>0</v>
      </c>
      <c r="I1111" s="168">
        <f>VLOOKUP($A1111,'2023-24 Salary &amp; Benefits'!$A:$I,3,FALSE)</f>
        <v>1.1200000000000001</v>
      </c>
      <c r="J1111" s="168">
        <f>VLOOKUP($A1111,'2023-24 Salary &amp; Benefits'!$A:$I,4,FALSE)</f>
        <v>1.1200000000000001</v>
      </c>
      <c r="K1111" s="155">
        <f t="shared" si="196"/>
        <v>0</v>
      </c>
      <c r="L1111" s="154">
        <f t="shared" si="197"/>
        <v>0</v>
      </c>
      <c r="M1111" s="156">
        <f>'2023-24 Salary &amp; Benefits'!$E$6</f>
        <v>72728</v>
      </c>
      <c r="N1111" s="156">
        <f>'2023-24 Salary &amp; Benefits'!$F$6</f>
        <v>75419</v>
      </c>
      <c r="O1111" s="9">
        <f t="shared" si="198"/>
        <v>0</v>
      </c>
      <c r="P1111" s="9">
        <f t="shared" si="199"/>
        <v>0</v>
      </c>
      <c r="Q1111" s="9">
        <f>'2023-24 Salary &amp; Benefits'!G$6</f>
        <v>13464</v>
      </c>
      <c r="R1111" s="157">
        <f>'2023-24 Salary &amp; Benefits'!H$6</f>
        <v>0.1797</v>
      </c>
      <c r="S1111" s="157">
        <f>'2023-24 Salary &amp; Benefits'!I$6</f>
        <v>0.17330000000000001</v>
      </c>
      <c r="T1111" s="9">
        <f t="shared" si="200"/>
        <v>0</v>
      </c>
      <c r="U1111" s="9">
        <f t="shared" si="201"/>
        <v>0</v>
      </c>
      <c r="V1111" s="9">
        <f t="shared" si="202"/>
        <v>0</v>
      </c>
      <c r="W1111" s="9">
        <f t="shared" si="195"/>
        <v>0</v>
      </c>
      <c r="X1111" s="22">
        <f t="shared" si="194"/>
        <v>0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</row>
    <row r="1112" spans="1:159" s="21" customFormat="1">
      <c r="A1112" s="83" t="s">
        <v>2421</v>
      </c>
      <c r="B1112" s="95" t="s">
        <v>1248</v>
      </c>
      <c r="C1112" s="96">
        <v>1845</v>
      </c>
      <c r="D1112" s="95" t="s">
        <v>1249</v>
      </c>
      <c r="E1112" s="116" t="str">
        <f>VLOOKUP($C1112,'2022-23 School Level AAFTE'!$C:$X,8,FALSE)</f>
        <v>No</v>
      </c>
      <c r="F1112" s="103">
        <f>VLOOKUP($C1112,'2022-23 School Level AAFTE'!$C:$I,7,FALSE)</f>
        <v>24.04</v>
      </c>
      <c r="G1112" s="106">
        <f>IFERROR(IF(E1112= "yes",VLOOKUP(C1112,Summary!$B:$I,5,0),0),0)</f>
        <v>0</v>
      </c>
      <c r="H1112" s="105">
        <f t="shared" si="193"/>
        <v>0</v>
      </c>
      <c r="I1112" s="168">
        <f>VLOOKUP($A1112,'2023-24 Salary &amp; Benefits'!$A:$I,3,FALSE)</f>
        <v>1</v>
      </c>
      <c r="J1112" s="168">
        <f>VLOOKUP($A1112,'2023-24 Salary &amp; Benefits'!$A:$I,4,FALSE)</f>
        <v>1</v>
      </c>
      <c r="K1112" s="155">
        <f t="shared" si="196"/>
        <v>0</v>
      </c>
      <c r="L1112" s="154">
        <f t="shared" si="197"/>
        <v>0</v>
      </c>
      <c r="M1112" s="156">
        <f>'2023-24 Salary &amp; Benefits'!$E$6</f>
        <v>72728</v>
      </c>
      <c r="N1112" s="156">
        <f>'2023-24 Salary &amp; Benefits'!$F$6</f>
        <v>75419</v>
      </c>
      <c r="O1112" s="9">
        <f t="shared" si="198"/>
        <v>0</v>
      </c>
      <c r="P1112" s="9">
        <f t="shared" si="199"/>
        <v>0</v>
      </c>
      <c r="Q1112" s="9">
        <f>'2023-24 Salary &amp; Benefits'!G$6</f>
        <v>13464</v>
      </c>
      <c r="R1112" s="157">
        <f>'2023-24 Salary &amp; Benefits'!H$6</f>
        <v>0.1797</v>
      </c>
      <c r="S1112" s="157">
        <f>'2023-24 Salary &amp; Benefits'!I$6</f>
        <v>0.17330000000000001</v>
      </c>
      <c r="T1112" s="9">
        <f t="shared" si="200"/>
        <v>0</v>
      </c>
      <c r="U1112" s="9">
        <f t="shared" si="201"/>
        <v>0</v>
      </c>
      <c r="V1112" s="9">
        <f t="shared" si="202"/>
        <v>0</v>
      </c>
      <c r="W1112" s="9">
        <f t="shared" si="195"/>
        <v>0</v>
      </c>
      <c r="X1112" s="22">
        <f t="shared" si="194"/>
        <v>0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</row>
    <row r="1113" spans="1:159" s="21" customFormat="1">
      <c r="A1113" s="83" t="s">
        <v>2421</v>
      </c>
      <c r="B1113" s="95" t="s">
        <v>1248</v>
      </c>
      <c r="C1113" s="96">
        <v>1621</v>
      </c>
      <c r="D1113" s="95" t="s">
        <v>3199</v>
      </c>
      <c r="E1113" s="116" t="str">
        <f>VLOOKUP($C1113,'2022-23 School Level AAFTE'!$C:$X,8,FALSE)</f>
        <v>Yes</v>
      </c>
      <c r="F1113" s="103">
        <f>VLOOKUP($C1113,'2022-23 School Level AAFTE'!$C:$I,7,FALSE)</f>
        <v>34.78</v>
      </c>
      <c r="G1113" s="106">
        <f>IFERROR(IF(E1113= "yes",VLOOKUP(C1113,Summary!$B:$I,5,0),0),0)</f>
        <v>0</v>
      </c>
      <c r="H1113" s="105">
        <f t="shared" si="193"/>
        <v>34.78</v>
      </c>
      <c r="I1113" s="168">
        <f>VLOOKUP($A1113,'2023-24 Salary &amp; Benefits'!$A:$I,3,FALSE)</f>
        <v>1</v>
      </c>
      <c r="J1113" s="168">
        <f>VLOOKUP($A1113,'2023-24 Salary &amp; Benefits'!$A:$I,4,FALSE)</f>
        <v>1</v>
      </c>
      <c r="K1113" s="155">
        <f t="shared" si="196"/>
        <v>34.78</v>
      </c>
      <c r="L1113" s="154">
        <f t="shared" si="197"/>
        <v>0.10199999999999999</v>
      </c>
      <c r="M1113" s="156">
        <f>'2023-24 Salary &amp; Benefits'!$E$6</f>
        <v>72728</v>
      </c>
      <c r="N1113" s="156">
        <f>'2023-24 Salary &amp; Benefits'!$F$6</f>
        <v>75419</v>
      </c>
      <c r="O1113" s="9">
        <f t="shared" si="198"/>
        <v>7418.26</v>
      </c>
      <c r="P1113" s="9">
        <f t="shared" si="199"/>
        <v>274.47999999999956</v>
      </c>
      <c r="Q1113" s="9">
        <f>'2023-24 Salary &amp; Benefits'!G$6</f>
        <v>13464</v>
      </c>
      <c r="R1113" s="157">
        <f>'2023-24 Salary &amp; Benefits'!H$6</f>
        <v>0.1797</v>
      </c>
      <c r="S1113" s="157">
        <f>'2023-24 Salary &amp; Benefits'!I$6</f>
        <v>0.17330000000000001</v>
      </c>
      <c r="T1113" s="9">
        <f t="shared" si="200"/>
        <v>2753.96</v>
      </c>
      <c r="U1113" s="9">
        <f t="shared" si="201"/>
        <v>128.21</v>
      </c>
      <c r="V1113" s="9">
        <f t="shared" si="202"/>
        <v>22.22</v>
      </c>
      <c r="W1113" s="9">
        <f t="shared" si="195"/>
        <v>150.43</v>
      </c>
      <c r="X1113" s="22">
        <f t="shared" si="194"/>
        <v>10597.130000000001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</row>
    <row r="1114" spans="1:159" s="21" customFormat="1">
      <c r="A1114" s="83" t="s">
        <v>2421</v>
      </c>
      <c r="B1114" s="95" t="s">
        <v>1248</v>
      </c>
      <c r="C1114" s="96">
        <v>2146</v>
      </c>
      <c r="D1114" s="95" t="s">
        <v>1250</v>
      </c>
      <c r="E1114" s="116" t="str">
        <f>VLOOKUP($C1114,'2022-23 School Level AAFTE'!$C:$X,8,FALSE)</f>
        <v>No</v>
      </c>
      <c r="F1114" s="103">
        <f>VLOOKUP($C1114,'2022-23 School Level AAFTE'!$C:$I,7,FALSE)</f>
        <v>326.26</v>
      </c>
      <c r="G1114" s="106">
        <f>IFERROR(IF(E1114= "yes",VLOOKUP(C1114,Summary!$B:$I,5,0),0),0)</f>
        <v>0</v>
      </c>
      <c r="H1114" s="104">
        <f t="shared" si="193"/>
        <v>0</v>
      </c>
      <c r="I1114" s="168">
        <f>VLOOKUP($A1114,'2023-24 Salary &amp; Benefits'!$A:$I,3,FALSE)</f>
        <v>1</v>
      </c>
      <c r="J1114" s="168">
        <f>VLOOKUP($A1114,'2023-24 Salary &amp; Benefits'!$A:$I,4,FALSE)</f>
        <v>1</v>
      </c>
      <c r="K1114" s="155">
        <f t="shared" si="196"/>
        <v>0</v>
      </c>
      <c r="L1114" s="154">
        <f t="shared" si="197"/>
        <v>0</v>
      </c>
      <c r="M1114" s="156">
        <f>'2023-24 Salary &amp; Benefits'!$E$6</f>
        <v>72728</v>
      </c>
      <c r="N1114" s="156">
        <f>'2023-24 Salary &amp; Benefits'!$F$6</f>
        <v>75419</v>
      </c>
      <c r="O1114" s="9">
        <f t="shared" si="198"/>
        <v>0</v>
      </c>
      <c r="P1114" s="9">
        <f t="shared" si="199"/>
        <v>0</v>
      </c>
      <c r="Q1114" s="9">
        <f>'2023-24 Salary &amp; Benefits'!G$6</f>
        <v>13464</v>
      </c>
      <c r="R1114" s="157">
        <f>'2023-24 Salary &amp; Benefits'!H$6</f>
        <v>0.1797</v>
      </c>
      <c r="S1114" s="157">
        <f>'2023-24 Salary &amp; Benefits'!I$6</f>
        <v>0.17330000000000001</v>
      </c>
      <c r="T1114" s="9">
        <f t="shared" si="200"/>
        <v>0</v>
      </c>
      <c r="U1114" s="9">
        <f t="shared" si="201"/>
        <v>0</v>
      </c>
      <c r="V1114" s="9">
        <f t="shared" si="202"/>
        <v>0</v>
      </c>
      <c r="W1114" s="9">
        <f t="shared" si="195"/>
        <v>0</v>
      </c>
      <c r="X1114" s="22">
        <f t="shared" si="194"/>
        <v>0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</row>
    <row r="1115" spans="1:159" s="21" customFormat="1">
      <c r="A1115" s="83" t="s">
        <v>2421</v>
      </c>
      <c r="B1115" s="95" t="s">
        <v>1248</v>
      </c>
      <c r="C1115" s="96">
        <v>4501</v>
      </c>
      <c r="D1115" s="95" t="s">
        <v>1251</v>
      </c>
      <c r="E1115" s="116" t="str">
        <f>VLOOKUP($C1115,'2022-23 School Level AAFTE'!$C:$X,8,FALSE)</f>
        <v>No</v>
      </c>
      <c r="F1115" s="103">
        <f>VLOOKUP($C1115,'2022-23 School Level AAFTE'!$C:$I,7,FALSE)</f>
        <v>350.36</v>
      </c>
      <c r="G1115" s="106">
        <f>IFERROR(IF(E1115= "yes",VLOOKUP(C1115,Summary!$B:$I,5,0),0),0)</f>
        <v>0</v>
      </c>
      <c r="H1115" s="104">
        <f t="shared" si="193"/>
        <v>0</v>
      </c>
      <c r="I1115" s="168">
        <f>VLOOKUP($A1115,'2023-24 Salary &amp; Benefits'!$A:$I,3,FALSE)</f>
        <v>1</v>
      </c>
      <c r="J1115" s="168">
        <f>VLOOKUP($A1115,'2023-24 Salary &amp; Benefits'!$A:$I,4,FALSE)</f>
        <v>1</v>
      </c>
      <c r="K1115" s="155">
        <f t="shared" si="196"/>
        <v>0</v>
      </c>
      <c r="L1115" s="154">
        <f t="shared" si="197"/>
        <v>0</v>
      </c>
      <c r="M1115" s="156">
        <f>'2023-24 Salary &amp; Benefits'!$E$6</f>
        <v>72728</v>
      </c>
      <c r="N1115" s="156">
        <f>'2023-24 Salary &amp; Benefits'!$F$6</f>
        <v>75419</v>
      </c>
      <c r="O1115" s="9">
        <f t="shared" si="198"/>
        <v>0</v>
      </c>
      <c r="P1115" s="9">
        <f t="shared" si="199"/>
        <v>0</v>
      </c>
      <c r="Q1115" s="9">
        <f>'2023-24 Salary &amp; Benefits'!G$6</f>
        <v>13464</v>
      </c>
      <c r="R1115" s="157">
        <f>'2023-24 Salary &amp; Benefits'!H$6</f>
        <v>0.1797</v>
      </c>
      <c r="S1115" s="157">
        <f>'2023-24 Salary &amp; Benefits'!I$6</f>
        <v>0.17330000000000001</v>
      </c>
      <c r="T1115" s="9">
        <f t="shared" si="200"/>
        <v>0</v>
      </c>
      <c r="U1115" s="9">
        <f t="shared" si="201"/>
        <v>0</v>
      </c>
      <c r="V1115" s="9">
        <f t="shared" si="202"/>
        <v>0</v>
      </c>
      <c r="W1115" s="9">
        <f t="shared" si="195"/>
        <v>0</v>
      </c>
      <c r="X1115" s="22">
        <f t="shared" si="194"/>
        <v>0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</row>
    <row r="1116" spans="1:159" s="21" customFormat="1">
      <c r="A1116" s="83" t="s">
        <v>2465</v>
      </c>
      <c r="B1116" s="95" t="s">
        <v>1587</v>
      </c>
      <c r="C1116" s="96">
        <v>3406</v>
      </c>
      <c r="D1116" s="95" t="s">
        <v>1588</v>
      </c>
      <c r="E1116" s="116" t="str">
        <f>VLOOKUP($C1116,'2022-23 School Level AAFTE'!$C:$X,8,FALSE)</f>
        <v>Yes</v>
      </c>
      <c r="F1116" s="103">
        <f>VLOOKUP($C1116,'2022-23 School Level AAFTE'!$C:$I,7,FALSE)</f>
        <v>38.69</v>
      </c>
      <c r="G1116" s="106">
        <f>IFERROR(IF(E1116= "yes",VLOOKUP(C1116,Summary!$B:$I,5,0),0),0)</f>
        <v>0</v>
      </c>
      <c r="H1116" s="104">
        <f t="shared" si="193"/>
        <v>38.69</v>
      </c>
      <c r="I1116" s="168">
        <f>VLOOKUP($A1116,'2023-24 Salary &amp; Benefits'!$A:$I,3,FALSE)</f>
        <v>1</v>
      </c>
      <c r="J1116" s="168">
        <f>VLOOKUP($A1116,'2023-24 Salary &amp; Benefits'!$A:$I,4,FALSE)</f>
        <v>1</v>
      </c>
      <c r="K1116" s="155">
        <f t="shared" si="196"/>
        <v>38.69</v>
      </c>
      <c r="L1116" s="154">
        <f t="shared" si="197"/>
        <v>0.113</v>
      </c>
      <c r="M1116" s="156">
        <f>'2023-24 Salary &amp; Benefits'!$E$6</f>
        <v>72728</v>
      </c>
      <c r="N1116" s="156">
        <f>'2023-24 Salary &amp; Benefits'!$F$6</f>
        <v>75419</v>
      </c>
      <c r="O1116" s="9">
        <f t="shared" si="198"/>
        <v>8218.26</v>
      </c>
      <c r="P1116" s="9">
        <f t="shared" si="199"/>
        <v>304.09000000000015</v>
      </c>
      <c r="Q1116" s="9">
        <f>'2023-24 Salary &amp; Benefits'!G$6</f>
        <v>13464</v>
      </c>
      <c r="R1116" s="157">
        <f>'2023-24 Salary &amp; Benefits'!H$6</f>
        <v>0.1797</v>
      </c>
      <c r="S1116" s="157">
        <f>'2023-24 Salary &amp; Benefits'!I$6</f>
        <v>0.17330000000000001</v>
      </c>
      <c r="T1116" s="9">
        <f t="shared" si="200"/>
        <v>3050.95</v>
      </c>
      <c r="U1116" s="9">
        <f t="shared" si="201"/>
        <v>142.04</v>
      </c>
      <c r="V1116" s="9">
        <f t="shared" si="202"/>
        <v>24.62</v>
      </c>
      <c r="W1116" s="9">
        <f t="shared" si="195"/>
        <v>166.66</v>
      </c>
      <c r="X1116" s="22">
        <f t="shared" si="194"/>
        <v>11739.96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</row>
    <row r="1117" spans="1:159" s="21" customFormat="1">
      <c r="A1117" s="83" t="s">
        <v>2465</v>
      </c>
      <c r="B1117" s="95" t="s">
        <v>1587</v>
      </c>
      <c r="C1117" s="96">
        <v>5480</v>
      </c>
      <c r="D1117" s="95" t="s">
        <v>2721</v>
      </c>
      <c r="E1117" s="116" t="str">
        <f>VLOOKUP($C1117,'2022-23 School Level AAFTE'!$C:$X,8,FALSE)</f>
        <v>No</v>
      </c>
      <c r="F1117" s="103">
        <f>VLOOKUP($C1117,'2022-23 School Level AAFTE'!$C:$I,7,FALSE)</f>
        <v>29.21</v>
      </c>
      <c r="G1117" s="106">
        <f>IFERROR(IF(E1117= "yes",VLOOKUP(C1117,Summary!$B:$I,5,0),0),0)</f>
        <v>0</v>
      </c>
      <c r="H1117" s="104">
        <f t="shared" ref="H1117:H1174" si="203">IF(E1117= "yes", F1117,0)</f>
        <v>0</v>
      </c>
      <c r="I1117" s="168">
        <f>VLOOKUP($A1117,'2023-24 Salary &amp; Benefits'!$A:$I,3,FALSE)</f>
        <v>1</v>
      </c>
      <c r="J1117" s="168">
        <f>VLOOKUP($A1117,'2023-24 Salary &amp; Benefits'!$A:$I,4,FALSE)</f>
        <v>1</v>
      </c>
      <c r="K1117" s="155">
        <f t="shared" si="196"/>
        <v>0</v>
      </c>
      <c r="L1117" s="154">
        <f t="shared" si="197"/>
        <v>0</v>
      </c>
      <c r="M1117" s="156">
        <f>'2023-24 Salary &amp; Benefits'!$E$6</f>
        <v>72728</v>
      </c>
      <c r="N1117" s="156">
        <f>'2023-24 Salary &amp; Benefits'!$F$6</f>
        <v>75419</v>
      </c>
      <c r="O1117" s="9">
        <f t="shared" si="198"/>
        <v>0</v>
      </c>
      <c r="P1117" s="9">
        <f t="shared" si="199"/>
        <v>0</v>
      </c>
      <c r="Q1117" s="9">
        <f>'2023-24 Salary &amp; Benefits'!G$6</f>
        <v>13464</v>
      </c>
      <c r="R1117" s="157">
        <f>'2023-24 Salary &amp; Benefits'!H$6</f>
        <v>0.1797</v>
      </c>
      <c r="S1117" s="157">
        <f>'2023-24 Salary &amp; Benefits'!I$6</f>
        <v>0.17330000000000001</v>
      </c>
      <c r="T1117" s="9">
        <f t="shared" si="200"/>
        <v>0</v>
      </c>
      <c r="U1117" s="9">
        <f t="shared" si="201"/>
        <v>0</v>
      </c>
      <c r="V1117" s="9">
        <f t="shared" si="202"/>
        <v>0</v>
      </c>
      <c r="W1117" s="9">
        <f t="shared" si="195"/>
        <v>0</v>
      </c>
      <c r="X1117" s="22">
        <f t="shared" ref="X1117:X1174" si="204">SUM(T1117,O1117:P1117,W1117)</f>
        <v>0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</row>
    <row r="1118" spans="1:159" s="21" customFormat="1">
      <c r="A1118" s="83" t="s">
        <v>2474</v>
      </c>
      <c r="B1118" s="95" t="s">
        <v>1708</v>
      </c>
      <c r="C1118" s="96">
        <v>4362</v>
      </c>
      <c r="D1118" s="95" t="s">
        <v>1715</v>
      </c>
      <c r="E1118" s="116" t="str">
        <f>VLOOKUP($C1118,'2022-23 School Level AAFTE'!$C:$X,8,FALSE)</f>
        <v>No</v>
      </c>
      <c r="F1118" s="103">
        <f>VLOOKUP($C1118,'2022-23 School Level AAFTE'!$C:$I,7,FALSE)</f>
        <v>438.72</v>
      </c>
      <c r="G1118" s="106">
        <f>IFERROR(IF(E1118= "yes",VLOOKUP(C1118,Summary!$B:$I,5,0),0),0)</f>
        <v>0</v>
      </c>
      <c r="H1118" s="104">
        <f t="shared" si="203"/>
        <v>0</v>
      </c>
      <c r="I1118" s="168">
        <f>VLOOKUP($A1118,'2023-24 Salary &amp; Benefits'!$A:$I,3,FALSE)</f>
        <v>1.18</v>
      </c>
      <c r="J1118" s="168">
        <f>VLOOKUP($A1118,'2023-24 Salary &amp; Benefits'!$A:$I,4,FALSE)</f>
        <v>1.18</v>
      </c>
      <c r="K1118" s="155">
        <f t="shared" si="196"/>
        <v>0</v>
      </c>
      <c r="L1118" s="154">
        <f t="shared" si="197"/>
        <v>0</v>
      </c>
      <c r="M1118" s="156">
        <f>'2023-24 Salary &amp; Benefits'!$E$6</f>
        <v>72728</v>
      </c>
      <c r="N1118" s="156">
        <f>'2023-24 Salary &amp; Benefits'!$F$6</f>
        <v>75419</v>
      </c>
      <c r="O1118" s="9">
        <f t="shared" si="198"/>
        <v>0</v>
      </c>
      <c r="P1118" s="9">
        <f t="shared" si="199"/>
        <v>0</v>
      </c>
      <c r="Q1118" s="9">
        <f>'2023-24 Salary &amp; Benefits'!G$6</f>
        <v>13464</v>
      </c>
      <c r="R1118" s="157">
        <f>'2023-24 Salary &amp; Benefits'!H$6</f>
        <v>0.1797</v>
      </c>
      <c r="S1118" s="157">
        <f>'2023-24 Salary &amp; Benefits'!I$6</f>
        <v>0.17330000000000001</v>
      </c>
      <c r="T1118" s="9">
        <f t="shared" si="200"/>
        <v>0</v>
      </c>
      <c r="U1118" s="9">
        <f t="shared" si="201"/>
        <v>0</v>
      </c>
      <c r="V1118" s="9">
        <f t="shared" si="202"/>
        <v>0</v>
      </c>
      <c r="W1118" s="9">
        <f t="shared" si="195"/>
        <v>0</v>
      </c>
      <c r="X1118" s="22">
        <f t="shared" si="204"/>
        <v>0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</row>
    <row r="1119" spans="1:159" s="21" customFormat="1">
      <c r="A1119" s="83" t="s">
        <v>2474</v>
      </c>
      <c r="B1119" s="95" t="s">
        <v>1708</v>
      </c>
      <c r="C1119" s="96">
        <v>3060</v>
      </c>
      <c r="D1119" s="95" t="s">
        <v>1713</v>
      </c>
      <c r="E1119" s="116" t="str">
        <f>VLOOKUP($C1119,'2022-23 School Level AAFTE'!$C:$X,8,FALSE)</f>
        <v>Yes</v>
      </c>
      <c r="F1119" s="103">
        <f>VLOOKUP($C1119,'2022-23 School Level AAFTE'!$C:$I,7,FALSE)</f>
        <v>568.83000000000004</v>
      </c>
      <c r="G1119" s="106">
        <f>IFERROR(IF(E1119= "yes",VLOOKUP(C1119,Summary!$B:$I,5,0),0),0)</f>
        <v>0</v>
      </c>
      <c r="H1119" s="104">
        <f t="shared" si="203"/>
        <v>568.83000000000004</v>
      </c>
      <c r="I1119" s="168">
        <f>VLOOKUP($A1119,'2023-24 Salary &amp; Benefits'!$A:$I,3,FALSE)</f>
        <v>1.18</v>
      </c>
      <c r="J1119" s="168">
        <f>VLOOKUP($A1119,'2023-24 Salary &amp; Benefits'!$A:$I,4,FALSE)</f>
        <v>1.18</v>
      </c>
      <c r="K1119" s="155">
        <f t="shared" si="196"/>
        <v>568.83000000000004</v>
      </c>
      <c r="L1119" s="154">
        <f t="shared" si="197"/>
        <v>1.669</v>
      </c>
      <c r="M1119" s="156">
        <f>'2023-24 Salary &amp; Benefits'!$E$6</f>
        <v>72728</v>
      </c>
      <c r="N1119" s="156">
        <f>'2023-24 Salary &amp; Benefits'!$F$6</f>
        <v>75419</v>
      </c>
      <c r="O1119" s="9">
        <f t="shared" si="198"/>
        <v>143231.98000000001</v>
      </c>
      <c r="P1119" s="9">
        <f t="shared" si="199"/>
        <v>5299.7099999999919</v>
      </c>
      <c r="Q1119" s="9">
        <f>'2023-24 Salary &amp; Benefits'!G$6</f>
        <v>13464</v>
      </c>
      <c r="R1119" s="157">
        <f>'2023-24 Salary &amp; Benefits'!H$6</f>
        <v>0.1797</v>
      </c>
      <c r="S1119" s="157">
        <f>'2023-24 Salary &amp; Benefits'!I$6</f>
        <v>0.17330000000000001</v>
      </c>
      <c r="T1119" s="9">
        <f t="shared" si="200"/>
        <v>49128.639999999999</v>
      </c>
      <c r="U1119" s="9">
        <f t="shared" si="201"/>
        <v>2475.5300000000002</v>
      </c>
      <c r="V1119" s="9">
        <f t="shared" si="202"/>
        <v>429.01</v>
      </c>
      <c r="W1119" s="9">
        <f t="shared" si="195"/>
        <v>2904.54</v>
      </c>
      <c r="X1119" s="22">
        <f t="shared" si="204"/>
        <v>200564.87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</row>
    <row r="1120" spans="1:159" s="21" customFormat="1">
      <c r="A1120" s="83" t="s">
        <v>2474</v>
      </c>
      <c r="B1120" s="95" t="s">
        <v>1708</v>
      </c>
      <c r="C1120" s="96">
        <v>4594</v>
      </c>
      <c r="D1120" s="95" t="s">
        <v>1718</v>
      </c>
      <c r="E1120" s="116" t="str">
        <f>VLOOKUP($C1120,'2022-23 School Level AAFTE'!$C:$X,8,FALSE)</f>
        <v>No</v>
      </c>
      <c r="F1120" s="103">
        <f>VLOOKUP($C1120,'2022-23 School Level AAFTE'!$C:$I,7,FALSE)</f>
        <v>363.57</v>
      </c>
      <c r="G1120" s="106">
        <f>IFERROR(IF(E1120= "yes",VLOOKUP(C1120,Summary!$B:$I,5,0),0),0)</f>
        <v>0</v>
      </c>
      <c r="H1120" s="104">
        <f t="shared" si="203"/>
        <v>0</v>
      </c>
      <c r="I1120" s="168">
        <f>VLOOKUP($A1120,'2023-24 Salary &amp; Benefits'!$A:$I,3,FALSE)</f>
        <v>1.18</v>
      </c>
      <c r="J1120" s="168">
        <f>VLOOKUP($A1120,'2023-24 Salary &amp; Benefits'!$A:$I,4,FALSE)</f>
        <v>1.18</v>
      </c>
      <c r="K1120" s="155">
        <f t="shared" si="196"/>
        <v>0</v>
      </c>
      <c r="L1120" s="154">
        <f t="shared" si="197"/>
        <v>0</v>
      </c>
      <c r="M1120" s="156">
        <f>'2023-24 Salary &amp; Benefits'!$E$6</f>
        <v>72728</v>
      </c>
      <c r="N1120" s="156">
        <f>'2023-24 Salary &amp; Benefits'!$F$6</f>
        <v>75419</v>
      </c>
      <c r="O1120" s="9">
        <f t="shared" si="198"/>
        <v>0</v>
      </c>
      <c r="P1120" s="9">
        <f t="shared" si="199"/>
        <v>0</v>
      </c>
      <c r="Q1120" s="9">
        <f>'2023-24 Salary &amp; Benefits'!G$6</f>
        <v>13464</v>
      </c>
      <c r="R1120" s="157">
        <f>'2023-24 Salary &amp; Benefits'!H$6</f>
        <v>0.1797</v>
      </c>
      <c r="S1120" s="157">
        <f>'2023-24 Salary &amp; Benefits'!I$6</f>
        <v>0.17330000000000001</v>
      </c>
      <c r="T1120" s="9">
        <f t="shared" si="200"/>
        <v>0</v>
      </c>
      <c r="U1120" s="9">
        <f t="shared" si="201"/>
        <v>0</v>
      </c>
      <c r="V1120" s="9">
        <f t="shared" si="202"/>
        <v>0</v>
      </c>
      <c r="W1120" s="9">
        <f t="shared" si="195"/>
        <v>0</v>
      </c>
      <c r="X1120" s="22">
        <f t="shared" si="204"/>
        <v>0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</row>
    <row r="1121" spans="1:159" s="21" customFormat="1">
      <c r="A1121" s="83" t="s">
        <v>2474</v>
      </c>
      <c r="B1121" s="95" t="s">
        <v>1708</v>
      </c>
      <c r="C1121" s="96">
        <v>4544</v>
      </c>
      <c r="D1121" s="95" t="s">
        <v>1717</v>
      </c>
      <c r="E1121" s="116" t="str">
        <f>VLOOKUP($C1121,'2022-23 School Level AAFTE'!$C:$X,8,FALSE)</f>
        <v>No</v>
      </c>
      <c r="F1121" s="103">
        <f>VLOOKUP($C1121,'2022-23 School Level AAFTE'!$C:$I,7,FALSE)</f>
        <v>324.42</v>
      </c>
      <c r="G1121" s="106">
        <f>IFERROR(IF(E1121= "yes",VLOOKUP(C1121,Summary!$B:$I,5,0),0),0)</f>
        <v>0</v>
      </c>
      <c r="H1121" s="104">
        <f t="shared" si="203"/>
        <v>0</v>
      </c>
      <c r="I1121" s="168">
        <f>VLOOKUP($A1121,'2023-24 Salary &amp; Benefits'!$A:$I,3,FALSE)</f>
        <v>1.18</v>
      </c>
      <c r="J1121" s="168">
        <f>VLOOKUP($A1121,'2023-24 Salary &amp; Benefits'!$A:$I,4,FALSE)</f>
        <v>1.18</v>
      </c>
      <c r="K1121" s="155">
        <f t="shared" si="196"/>
        <v>0</v>
      </c>
      <c r="L1121" s="154">
        <f t="shared" si="197"/>
        <v>0</v>
      </c>
      <c r="M1121" s="156">
        <f>'2023-24 Salary &amp; Benefits'!$E$6</f>
        <v>72728</v>
      </c>
      <c r="N1121" s="156">
        <f>'2023-24 Salary &amp; Benefits'!$F$6</f>
        <v>75419</v>
      </c>
      <c r="O1121" s="9">
        <f t="shared" si="198"/>
        <v>0</v>
      </c>
      <c r="P1121" s="9">
        <f t="shared" si="199"/>
        <v>0</v>
      </c>
      <c r="Q1121" s="9">
        <f>'2023-24 Salary &amp; Benefits'!G$6</f>
        <v>13464</v>
      </c>
      <c r="R1121" s="157">
        <f>'2023-24 Salary &amp; Benefits'!H$6</f>
        <v>0.1797</v>
      </c>
      <c r="S1121" s="157">
        <f>'2023-24 Salary &amp; Benefits'!I$6</f>
        <v>0.17330000000000001</v>
      </c>
      <c r="T1121" s="9">
        <f t="shared" si="200"/>
        <v>0</v>
      </c>
      <c r="U1121" s="9">
        <f t="shared" si="201"/>
        <v>0</v>
      </c>
      <c r="V1121" s="9">
        <f t="shared" si="202"/>
        <v>0</v>
      </c>
      <c r="W1121" s="9">
        <f t="shared" si="195"/>
        <v>0</v>
      </c>
      <c r="X1121" s="22">
        <f t="shared" si="204"/>
        <v>0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</row>
    <row r="1122" spans="1:159" s="21" customFormat="1">
      <c r="A1122" s="83" t="s">
        <v>2474</v>
      </c>
      <c r="B1122" s="95" t="s">
        <v>1708</v>
      </c>
      <c r="C1122" s="96">
        <v>1806</v>
      </c>
      <c r="D1122" s="95" t="s">
        <v>1711</v>
      </c>
      <c r="E1122" s="116" t="str">
        <f>VLOOKUP($C1122,'2022-23 School Level AAFTE'!$C:$X,8,FALSE)</f>
        <v>Yes</v>
      </c>
      <c r="F1122" s="103">
        <f>VLOOKUP($C1122,'2022-23 School Level AAFTE'!$C:$I,7,FALSE)</f>
        <v>62.57</v>
      </c>
      <c r="G1122" s="106">
        <f>IFERROR(IF(E1122= "yes",VLOOKUP(C1122,Summary!$B:$I,5,0),0),0)</f>
        <v>0</v>
      </c>
      <c r="H1122" s="104">
        <f t="shared" si="203"/>
        <v>62.57</v>
      </c>
      <c r="I1122" s="168">
        <f>VLOOKUP($A1122,'2023-24 Salary &amp; Benefits'!$A:$I,3,FALSE)</f>
        <v>1.18</v>
      </c>
      <c r="J1122" s="168">
        <f>VLOOKUP($A1122,'2023-24 Salary &amp; Benefits'!$A:$I,4,FALSE)</f>
        <v>1.18</v>
      </c>
      <c r="K1122" s="155">
        <f t="shared" si="196"/>
        <v>62.57</v>
      </c>
      <c r="L1122" s="154">
        <f t="shared" si="197"/>
        <v>0.184</v>
      </c>
      <c r="M1122" s="156">
        <f>'2023-24 Salary &amp; Benefits'!$E$6</f>
        <v>72728</v>
      </c>
      <c r="N1122" s="156">
        <f>'2023-24 Salary &amp; Benefits'!$F$6</f>
        <v>75419</v>
      </c>
      <c r="O1122" s="9">
        <f t="shared" si="198"/>
        <v>15790.7</v>
      </c>
      <c r="P1122" s="9">
        <f t="shared" si="199"/>
        <v>584.26999999999862</v>
      </c>
      <c r="Q1122" s="9">
        <f>'2023-24 Salary &amp; Benefits'!G$6</f>
        <v>13464</v>
      </c>
      <c r="R1122" s="157">
        <f>'2023-24 Salary &amp; Benefits'!H$6</f>
        <v>0.1797</v>
      </c>
      <c r="S1122" s="157">
        <f>'2023-24 Salary &amp; Benefits'!I$6</f>
        <v>0.17330000000000001</v>
      </c>
      <c r="T1122" s="9">
        <f t="shared" si="200"/>
        <v>5416.22</v>
      </c>
      <c r="U1122" s="9">
        <f t="shared" si="201"/>
        <v>272.92</v>
      </c>
      <c r="V1122" s="9">
        <f t="shared" si="202"/>
        <v>47.3</v>
      </c>
      <c r="W1122" s="9">
        <f t="shared" si="195"/>
        <v>320.22000000000003</v>
      </c>
      <c r="X1122" s="22">
        <f t="shared" si="204"/>
        <v>22111.410000000003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</row>
    <row r="1123" spans="1:159" s="21" customFormat="1">
      <c r="A1123" s="83" t="s">
        <v>2474</v>
      </c>
      <c r="B1123" s="95" t="s">
        <v>1708</v>
      </c>
      <c r="C1123" s="96">
        <v>2546</v>
      </c>
      <c r="D1123" s="95" t="s">
        <v>1712</v>
      </c>
      <c r="E1123" s="116" t="str">
        <f>VLOOKUP($C1123,'2022-23 School Level AAFTE'!$C:$X,8,FALSE)</f>
        <v>No</v>
      </c>
      <c r="F1123" s="103">
        <f>VLOOKUP($C1123,'2022-23 School Level AAFTE'!$C:$I,7,FALSE)</f>
        <v>319</v>
      </c>
      <c r="G1123" s="106">
        <f>IFERROR(IF(E1123= "yes",VLOOKUP(C1123,Summary!$B:$I,5,0),0),0)</f>
        <v>0</v>
      </c>
      <c r="H1123" s="104">
        <f t="shared" si="203"/>
        <v>0</v>
      </c>
      <c r="I1123" s="168">
        <f>VLOOKUP($A1123,'2023-24 Salary &amp; Benefits'!$A:$I,3,FALSE)</f>
        <v>1.18</v>
      </c>
      <c r="J1123" s="168">
        <f>VLOOKUP($A1123,'2023-24 Salary &amp; Benefits'!$A:$I,4,FALSE)</f>
        <v>1.18</v>
      </c>
      <c r="K1123" s="155">
        <f t="shared" si="196"/>
        <v>0</v>
      </c>
      <c r="L1123" s="154">
        <f t="shared" si="197"/>
        <v>0</v>
      </c>
      <c r="M1123" s="156">
        <f>'2023-24 Salary &amp; Benefits'!$E$6</f>
        <v>72728</v>
      </c>
      <c r="N1123" s="156">
        <f>'2023-24 Salary &amp; Benefits'!$F$6</f>
        <v>75419</v>
      </c>
      <c r="O1123" s="9">
        <f t="shared" si="198"/>
        <v>0</v>
      </c>
      <c r="P1123" s="9">
        <f t="shared" si="199"/>
        <v>0</v>
      </c>
      <c r="Q1123" s="9">
        <f>'2023-24 Salary &amp; Benefits'!G$6</f>
        <v>13464</v>
      </c>
      <c r="R1123" s="157">
        <f>'2023-24 Salary &amp; Benefits'!H$6</f>
        <v>0.1797</v>
      </c>
      <c r="S1123" s="157">
        <f>'2023-24 Salary &amp; Benefits'!I$6</f>
        <v>0.17330000000000001</v>
      </c>
      <c r="T1123" s="9">
        <f t="shared" si="200"/>
        <v>0</v>
      </c>
      <c r="U1123" s="9">
        <f t="shared" si="201"/>
        <v>0</v>
      </c>
      <c r="V1123" s="9">
        <f t="shared" si="202"/>
        <v>0</v>
      </c>
      <c r="W1123" s="9">
        <f t="shared" si="195"/>
        <v>0</v>
      </c>
      <c r="X1123" s="22">
        <f t="shared" si="204"/>
        <v>0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</row>
    <row r="1124" spans="1:159" s="21" customFormat="1">
      <c r="A1124" s="83" t="s">
        <v>2474</v>
      </c>
      <c r="B1124" s="95" t="s">
        <v>1708</v>
      </c>
      <c r="C1124" s="101">
        <v>4528</v>
      </c>
      <c r="D1124" s="86" t="s">
        <v>1716</v>
      </c>
      <c r="E1124" s="116" t="str">
        <f>VLOOKUP($C1124,'2022-23 School Level AAFTE'!$C:$X,8,FALSE)</f>
        <v>No</v>
      </c>
      <c r="F1124" s="103">
        <f>VLOOKUP($C1124,'2022-23 School Level AAFTE'!$C:$I,7,FALSE)</f>
        <v>1465.43</v>
      </c>
      <c r="G1124" s="106">
        <f>IFERROR(IF(E1124= "yes",VLOOKUP(C1124,Summary!$B:$I,5,0),0),0)</f>
        <v>0</v>
      </c>
      <c r="H1124" s="104">
        <f t="shared" si="203"/>
        <v>0</v>
      </c>
      <c r="I1124" s="168">
        <f>VLOOKUP($A1124,'2023-24 Salary &amp; Benefits'!$A:$I,3,FALSE)</f>
        <v>1.18</v>
      </c>
      <c r="J1124" s="168">
        <f>VLOOKUP($A1124,'2023-24 Salary &amp; Benefits'!$A:$I,4,FALSE)</f>
        <v>1.18</v>
      </c>
      <c r="K1124" s="155">
        <f t="shared" si="196"/>
        <v>0</v>
      </c>
      <c r="L1124" s="154">
        <f t="shared" si="197"/>
        <v>0</v>
      </c>
      <c r="M1124" s="156">
        <f>'2023-24 Salary &amp; Benefits'!$E$6</f>
        <v>72728</v>
      </c>
      <c r="N1124" s="156">
        <f>'2023-24 Salary &amp; Benefits'!$F$6</f>
        <v>75419</v>
      </c>
      <c r="O1124" s="9">
        <f t="shared" si="198"/>
        <v>0</v>
      </c>
      <c r="P1124" s="9">
        <f t="shared" si="199"/>
        <v>0</v>
      </c>
      <c r="Q1124" s="9">
        <f>'2023-24 Salary &amp; Benefits'!G$6</f>
        <v>13464</v>
      </c>
      <c r="R1124" s="157">
        <f>'2023-24 Salary &amp; Benefits'!H$6</f>
        <v>0.1797</v>
      </c>
      <c r="S1124" s="157">
        <f>'2023-24 Salary &amp; Benefits'!I$6</f>
        <v>0.17330000000000001</v>
      </c>
      <c r="T1124" s="9">
        <f t="shared" si="200"/>
        <v>0</v>
      </c>
      <c r="U1124" s="9">
        <f t="shared" si="201"/>
        <v>0</v>
      </c>
      <c r="V1124" s="9">
        <f t="shared" si="202"/>
        <v>0</v>
      </c>
      <c r="W1124" s="9">
        <f t="shared" si="195"/>
        <v>0</v>
      </c>
      <c r="X1124" s="22">
        <f t="shared" si="204"/>
        <v>0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</row>
    <row r="1125" spans="1:159" s="21" customFormat="1">
      <c r="A1125" s="83" t="s">
        <v>2474</v>
      </c>
      <c r="B1125" s="95" t="s">
        <v>1708</v>
      </c>
      <c r="C1125" s="96">
        <v>1570</v>
      </c>
      <c r="D1125" s="95" t="s">
        <v>3152</v>
      </c>
      <c r="E1125" s="116" t="str">
        <f>VLOOKUP($C1125,'2022-23 School Level AAFTE'!$C:$X,8,FALSE)</f>
        <v>No</v>
      </c>
      <c r="F1125" s="103">
        <f>VLOOKUP($C1125,'2022-23 School Level AAFTE'!$C:$I,7,FALSE)</f>
        <v>0.43</v>
      </c>
      <c r="G1125" s="106">
        <f>IFERROR(IF(E1125= "yes",VLOOKUP(C1125,Summary!$B:$I,5,0),0),0)</f>
        <v>0</v>
      </c>
      <c r="H1125" s="104">
        <f t="shared" si="203"/>
        <v>0</v>
      </c>
      <c r="I1125" s="168">
        <f>VLOOKUP($A1125,'2023-24 Salary &amp; Benefits'!$A:$I,3,FALSE)</f>
        <v>1.18</v>
      </c>
      <c r="J1125" s="168">
        <f>VLOOKUP($A1125,'2023-24 Salary &amp; Benefits'!$A:$I,4,FALSE)</f>
        <v>1.18</v>
      </c>
      <c r="K1125" s="155">
        <f t="shared" si="196"/>
        <v>0</v>
      </c>
      <c r="L1125" s="154">
        <f t="shared" si="197"/>
        <v>0</v>
      </c>
      <c r="M1125" s="156">
        <f>'2023-24 Salary &amp; Benefits'!$E$6</f>
        <v>72728</v>
      </c>
      <c r="N1125" s="156">
        <f>'2023-24 Salary &amp; Benefits'!$F$6</f>
        <v>75419</v>
      </c>
      <c r="O1125" s="9">
        <f t="shared" si="198"/>
        <v>0</v>
      </c>
      <c r="P1125" s="9">
        <f t="shared" si="199"/>
        <v>0</v>
      </c>
      <c r="Q1125" s="9">
        <f>'2023-24 Salary &amp; Benefits'!G$6</f>
        <v>13464</v>
      </c>
      <c r="R1125" s="157">
        <f>'2023-24 Salary &amp; Benefits'!H$6</f>
        <v>0.1797</v>
      </c>
      <c r="S1125" s="157">
        <f>'2023-24 Salary &amp; Benefits'!I$6</f>
        <v>0.17330000000000001</v>
      </c>
      <c r="T1125" s="9">
        <f t="shared" si="200"/>
        <v>0</v>
      </c>
      <c r="U1125" s="9">
        <f t="shared" si="201"/>
        <v>0</v>
      </c>
      <c r="V1125" s="9">
        <f t="shared" si="202"/>
        <v>0</v>
      </c>
      <c r="W1125" s="9">
        <f t="shared" si="195"/>
        <v>0</v>
      </c>
      <c r="X1125" s="22">
        <f t="shared" si="204"/>
        <v>0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</row>
    <row r="1126" spans="1:159" s="21" customFormat="1">
      <c r="A1126" s="83" t="s">
        <v>2474</v>
      </c>
      <c r="B1126" s="95" t="s">
        <v>1708</v>
      </c>
      <c r="C1126" s="96">
        <v>1643</v>
      </c>
      <c r="D1126" s="95" t="s">
        <v>1709</v>
      </c>
      <c r="E1126" s="116" t="str">
        <f>VLOOKUP($C1126,'2022-23 School Level AAFTE'!$C:$X,8,FALSE)</f>
        <v>No</v>
      </c>
      <c r="F1126" s="103">
        <f>VLOOKUP($C1126,'2022-23 School Level AAFTE'!$C:$I,7,FALSE)</f>
        <v>16.86</v>
      </c>
      <c r="G1126" s="106">
        <f>IFERROR(IF(E1126= "yes",VLOOKUP(C1126,Summary!$B:$I,5,0),0),0)</f>
        <v>0</v>
      </c>
      <c r="H1126" s="104">
        <f t="shared" si="203"/>
        <v>0</v>
      </c>
      <c r="I1126" s="168">
        <f>VLOOKUP($A1126,'2023-24 Salary &amp; Benefits'!$A:$I,3,FALSE)</f>
        <v>1.18</v>
      </c>
      <c r="J1126" s="168">
        <f>VLOOKUP($A1126,'2023-24 Salary &amp; Benefits'!$A:$I,4,FALSE)</f>
        <v>1.18</v>
      </c>
      <c r="K1126" s="155">
        <f t="shared" si="196"/>
        <v>0</v>
      </c>
      <c r="L1126" s="154">
        <f t="shared" si="197"/>
        <v>0</v>
      </c>
      <c r="M1126" s="156">
        <f>'2023-24 Salary &amp; Benefits'!$E$6</f>
        <v>72728</v>
      </c>
      <c r="N1126" s="156">
        <f>'2023-24 Salary &amp; Benefits'!$F$6</f>
        <v>75419</v>
      </c>
      <c r="O1126" s="9">
        <f t="shared" si="198"/>
        <v>0</v>
      </c>
      <c r="P1126" s="9">
        <f t="shared" si="199"/>
        <v>0</v>
      </c>
      <c r="Q1126" s="9">
        <f>'2023-24 Salary &amp; Benefits'!G$6</f>
        <v>13464</v>
      </c>
      <c r="R1126" s="157">
        <f>'2023-24 Salary &amp; Benefits'!H$6</f>
        <v>0.1797</v>
      </c>
      <c r="S1126" s="157">
        <f>'2023-24 Salary &amp; Benefits'!I$6</f>
        <v>0.17330000000000001</v>
      </c>
      <c r="T1126" s="9">
        <f t="shared" si="200"/>
        <v>0</v>
      </c>
      <c r="U1126" s="9">
        <f t="shared" si="201"/>
        <v>0</v>
      </c>
      <c r="V1126" s="9">
        <f t="shared" si="202"/>
        <v>0</v>
      </c>
      <c r="W1126" s="9">
        <f t="shared" si="195"/>
        <v>0</v>
      </c>
      <c r="X1126" s="22">
        <f t="shared" si="204"/>
        <v>0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</row>
    <row r="1127" spans="1:159" s="21" customFormat="1">
      <c r="A1127" s="83" t="s">
        <v>2474</v>
      </c>
      <c r="B1127" s="95" t="s">
        <v>1708</v>
      </c>
      <c r="C1127" s="96">
        <v>5040</v>
      </c>
      <c r="D1127" s="95" t="s">
        <v>1719</v>
      </c>
      <c r="E1127" s="116" t="str">
        <f>VLOOKUP($C1127,'2022-23 School Level AAFTE'!$C:$X,8,FALSE)</f>
        <v>No</v>
      </c>
      <c r="F1127" s="103">
        <f>VLOOKUP($C1127,'2022-23 School Level AAFTE'!$C:$I,7,FALSE)</f>
        <v>740.23</v>
      </c>
      <c r="G1127" s="106">
        <f>IFERROR(IF(E1127= "yes",VLOOKUP(C1127,Summary!$B:$I,5,0),0),0)</f>
        <v>0</v>
      </c>
      <c r="H1127" s="104">
        <f t="shared" si="203"/>
        <v>0</v>
      </c>
      <c r="I1127" s="168">
        <f>VLOOKUP($A1127,'2023-24 Salary &amp; Benefits'!$A:$I,3,FALSE)</f>
        <v>1.18</v>
      </c>
      <c r="J1127" s="168">
        <f>VLOOKUP($A1127,'2023-24 Salary &amp; Benefits'!$A:$I,4,FALSE)</f>
        <v>1.18</v>
      </c>
      <c r="K1127" s="155">
        <f t="shared" si="196"/>
        <v>0</v>
      </c>
      <c r="L1127" s="154">
        <f t="shared" si="197"/>
        <v>0</v>
      </c>
      <c r="M1127" s="156">
        <f>'2023-24 Salary &amp; Benefits'!$E$6</f>
        <v>72728</v>
      </c>
      <c r="N1127" s="156">
        <f>'2023-24 Salary &amp; Benefits'!$F$6</f>
        <v>75419</v>
      </c>
      <c r="O1127" s="9">
        <f t="shared" si="198"/>
        <v>0</v>
      </c>
      <c r="P1127" s="9">
        <f t="shared" si="199"/>
        <v>0</v>
      </c>
      <c r="Q1127" s="9">
        <f>'2023-24 Salary &amp; Benefits'!G$6</f>
        <v>13464</v>
      </c>
      <c r="R1127" s="157">
        <f>'2023-24 Salary &amp; Benefits'!H$6</f>
        <v>0.1797</v>
      </c>
      <c r="S1127" s="157">
        <f>'2023-24 Salary &amp; Benefits'!I$6</f>
        <v>0.17330000000000001</v>
      </c>
      <c r="T1127" s="9">
        <f t="shared" si="200"/>
        <v>0</v>
      </c>
      <c r="U1127" s="9">
        <f t="shared" si="201"/>
        <v>0</v>
      </c>
      <c r="V1127" s="9">
        <f t="shared" si="202"/>
        <v>0</v>
      </c>
      <c r="W1127" s="9">
        <f t="shared" si="195"/>
        <v>0</v>
      </c>
      <c r="X1127" s="22">
        <f t="shared" si="204"/>
        <v>0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</row>
    <row r="1128" spans="1:159" s="21" customFormat="1">
      <c r="A1128" s="83" t="s">
        <v>2474</v>
      </c>
      <c r="B1128" s="95" t="s">
        <v>1708</v>
      </c>
      <c r="C1128" s="96">
        <v>4159</v>
      </c>
      <c r="D1128" s="95" t="s">
        <v>1714</v>
      </c>
      <c r="E1128" s="116" t="str">
        <f>VLOOKUP($C1128,'2022-23 School Level AAFTE'!$C:$X,8,FALSE)</f>
        <v>No</v>
      </c>
      <c r="F1128" s="103">
        <f>VLOOKUP($C1128,'2022-23 School Level AAFTE'!$C:$I,7,FALSE)</f>
        <v>447.57</v>
      </c>
      <c r="G1128" s="106">
        <f>IFERROR(IF(E1128= "yes",VLOOKUP(C1128,Summary!$B:$I,5,0),0),0)</f>
        <v>0</v>
      </c>
      <c r="H1128" s="105">
        <f t="shared" si="203"/>
        <v>0</v>
      </c>
      <c r="I1128" s="168">
        <f>VLOOKUP($A1128,'2023-24 Salary &amp; Benefits'!$A:$I,3,FALSE)</f>
        <v>1.18</v>
      </c>
      <c r="J1128" s="168">
        <f>VLOOKUP($A1128,'2023-24 Salary &amp; Benefits'!$A:$I,4,FALSE)</f>
        <v>1.18</v>
      </c>
      <c r="K1128" s="155">
        <f t="shared" si="196"/>
        <v>0</v>
      </c>
      <c r="L1128" s="154">
        <f t="shared" si="197"/>
        <v>0</v>
      </c>
      <c r="M1128" s="156">
        <f>'2023-24 Salary &amp; Benefits'!$E$6</f>
        <v>72728</v>
      </c>
      <c r="N1128" s="156">
        <f>'2023-24 Salary &amp; Benefits'!$F$6</f>
        <v>75419</v>
      </c>
      <c r="O1128" s="9">
        <f t="shared" si="198"/>
        <v>0</v>
      </c>
      <c r="P1128" s="9">
        <f t="shared" si="199"/>
        <v>0</v>
      </c>
      <c r="Q1128" s="9">
        <f>'2023-24 Salary &amp; Benefits'!G$6</f>
        <v>13464</v>
      </c>
      <c r="R1128" s="157">
        <f>'2023-24 Salary &amp; Benefits'!H$6</f>
        <v>0.1797</v>
      </c>
      <c r="S1128" s="157">
        <f>'2023-24 Salary &amp; Benefits'!I$6</f>
        <v>0.17330000000000001</v>
      </c>
      <c r="T1128" s="9">
        <f t="shared" si="200"/>
        <v>0</v>
      </c>
      <c r="U1128" s="9">
        <f t="shared" si="201"/>
        <v>0</v>
      </c>
      <c r="V1128" s="9">
        <f t="shared" si="202"/>
        <v>0</v>
      </c>
      <c r="W1128" s="9">
        <f t="shared" si="195"/>
        <v>0</v>
      </c>
      <c r="X1128" s="22">
        <f t="shared" si="204"/>
        <v>0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</row>
    <row r="1129" spans="1:159" s="21" customFormat="1">
      <c r="A1129" s="83" t="s">
        <v>2474</v>
      </c>
      <c r="B1129" s="95" t="s">
        <v>1708</v>
      </c>
      <c r="C1129" s="96">
        <v>1777</v>
      </c>
      <c r="D1129" s="95" t="s">
        <v>1710</v>
      </c>
      <c r="E1129" s="116" t="str">
        <f>VLOOKUP($C1129,'2022-23 School Level AAFTE'!$C:$X,8,FALSE)</f>
        <v>No</v>
      </c>
      <c r="F1129" s="103">
        <f>VLOOKUP($C1129,'2022-23 School Level AAFTE'!$C:$I,7,FALSE)</f>
        <v>765.1400000000001</v>
      </c>
      <c r="G1129" s="106">
        <f>IFERROR(IF(E1129= "yes",VLOOKUP(C1129,Summary!$B:$I,5,0),0),0)</f>
        <v>0</v>
      </c>
      <c r="H1129" s="105">
        <f t="shared" si="203"/>
        <v>0</v>
      </c>
      <c r="I1129" s="168">
        <f>VLOOKUP($A1129,'2023-24 Salary &amp; Benefits'!$A:$I,3,FALSE)</f>
        <v>1.18</v>
      </c>
      <c r="J1129" s="168">
        <f>VLOOKUP($A1129,'2023-24 Salary &amp; Benefits'!$A:$I,4,FALSE)</f>
        <v>1.18</v>
      </c>
      <c r="K1129" s="155">
        <f t="shared" si="196"/>
        <v>0</v>
      </c>
      <c r="L1129" s="154">
        <f t="shared" si="197"/>
        <v>0</v>
      </c>
      <c r="M1129" s="156">
        <f>'2023-24 Salary &amp; Benefits'!$E$6</f>
        <v>72728</v>
      </c>
      <c r="N1129" s="156">
        <f>'2023-24 Salary &amp; Benefits'!$F$6</f>
        <v>75419</v>
      </c>
      <c r="O1129" s="9">
        <f t="shared" si="198"/>
        <v>0</v>
      </c>
      <c r="P1129" s="9">
        <f t="shared" si="199"/>
        <v>0</v>
      </c>
      <c r="Q1129" s="9">
        <f>'2023-24 Salary &amp; Benefits'!G$6</f>
        <v>13464</v>
      </c>
      <c r="R1129" s="157">
        <f>'2023-24 Salary &amp; Benefits'!H$6</f>
        <v>0.1797</v>
      </c>
      <c r="S1129" s="157">
        <f>'2023-24 Salary &amp; Benefits'!I$6</f>
        <v>0.17330000000000001</v>
      </c>
      <c r="T1129" s="9">
        <f t="shared" si="200"/>
        <v>0</v>
      </c>
      <c r="U1129" s="9">
        <f t="shared" si="201"/>
        <v>0</v>
      </c>
      <c r="V1129" s="9">
        <f t="shared" si="202"/>
        <v>0</v>
      </c>
      <c r="W1129" s="9">
        <f t="shared" si="195"/>
        <v>0</v>
      </c>
      <c r="X1129" s="22">
        <f t="shared" si="204"/>
        <v>0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</row>
    <row r="1130" spans="1:159" s="21" customFormat="1">
      <c r="A1130" s="83" t="s">
        <v>2326</v>
      </c>
      <c r="B1130" s="95" t="s">
        <v>485</v>
      </c>
      <c r="C1130" s="96">
        <v>3661</v>
      </c>
      <c r="D1130" s="95" t="s">
        <v>488</v>
      </c>
      <c r="E1130" s="116" t="str">
        <f>VLOOKUP($C1130,'2022-23 School Level AAFTE'!$C:$X,8,FALSE)</f>
        <v>No</v>
      </c>
      <c r="F1130" s="103">
        <f>VLOOKUP($C1130,'2022-23 School Level AAFTE'!$C:$I,7,FALSE)</f>
        <v>327.58999999999997</v>
      </c>
      <c r="G1130" s="106">
        <f>IFERROR(IF(E1130= "yes",VLOOKUP(C1130,Summary!$B:$I,5,0),0),0)</f>
        <v>0</v>
      </c>
      <c r="H1130" s="104">
        <f t="shared" si="203"/>
        <v>0</v>
      </c>
      <c r="I1130" s="168">
        <f>VLOOKUP($A1130,'2023-24 Salary &amp; Benefits'!$A:$I,3,FALSE)</f>
        <v>1</v>
      </c>
      <c r="J1130" s="168">
        <f>VLOOKUP($A1130,'2023-24 Salary &amp; Benefits'!$A:$I,4,FALSE)</f>
        <v>1.04</v>
      </c>
      <c r="K1130" s="155">
        <f t="shared" si="196"/>
        <v>0</v>
      </c>
      <c r="L1130" s="154">
        <f t="shared" si="197"/>
        <v>0</v>
      </c>
      <c r="M1130" s="156">
        <f>'2023-24 Salary &amp; Benefits'!$E$6</f>
        <v>72728</v>
      </c>
      <c r="N1130" s="156">
        <f>'2023-24 Salary &amp; Benefits'!$F$6</f>
        <v>75419</v>
      </c>
      <c r="O1130" s="9">
        <f t="shared" si="198"/>
        <v>0</v>
      </c>
      <c r="P1130" s="9">
        <f t="shared" si="199"/>
        <v>0</v>
      </c>
      <c r="Q1130" s="9">
        <f>'2023-24 Salary &amp; Benefits'!G$6</f>
        <v>13464</v>
      </c>
      <c r="R1130" s="157">
        <f>'2023-24 Salary &amp; Benefits'!H$6</f>
        <v>0.1797</v>
      </c>
      <c r="S1130" s="157">
        <f>'2023-24 Salary &amp; Benefits'!I$6</f>
        <v>0.17330000000000001</v>
      </c>
      <c r="T1130" s="9">
        <f t="shared" si="200"/>
        <v>0</v>
      </c>
      <c r="U1130" s="9">
        <f t="shared" si="201"/>
        <v>0</v>
      </c>
      <c r="V1130" s="9">
        <f t="shared" si="202"/>
        <v>0</v>
      </c>
      <c r="W1130" s="9">
        <f t="shared" si="195"/>
        <v>0</v>
      </c>
      <c r="X1130" s="22">
        <f t="shared" si="204"/>
        <v>0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</row>
    <row r="1131" spans="1:159" s="21" customFormat="1">
      <c r="A1131" s="83" t="s">
        <v>2326</v>
      </c>
      <c r="B1131" s="95" t="s">
        <v>485</v>
      </c>
      <c r="C1131" s="96">
        <v>2180</v>
      </c>
      <c r="D1131" s="95" t="s">
        <v>486</v>
      </c>
      <c r="E1131" s="116" t="str">
        <f>VLOOKUP($C1131,'2022-23 School Level AAFTE'!$C:$X,8,FALSE)</f>
        <v>No</v>
      </c>
      <c r="F1131" s="103">
        <f>VLOOKUP($C1131,'2022-23 School Level AAFTE'!$C:$I,7,FALSE)</f>
        <v>695.01</v>
      </c>
      <c r="G1131" s="106">
        <f>IFERROR(IF(E1131= "yes",VLOOKUP(C1131,Summary!$B:$I,5,0),0),0)</f>
        <v>0</v>
      </c>
      <c r="H1131" s="104">
        <f t="shared" si="203"/>
        <v>0</v>
      </c>
      <c r="I1131" s="168">
        <f>VLOOKUP($A1131,'2023-24 Salary &amp; Benefits'!$A:$I,3,FALSE)</f>
        <v>1</v>
      </c>
      <c r="J1131" s="168">
        <f>VLOOKUP($A1131,'2023-24 Salary &amp; Benefits'!$A:$I,4,FALSE)</f>
        <v>1.04</v>
      </c>
      <c r="K1131" s="155">
        <f t="shared" si="196"/>
        <v>0</v>
      </c>
      <c r="L1131" s="154">
        <f t="shared" si="197"/>
        <v>0</v>
      </c>
      <c r="M1131" s="156">
        <f>'2023-24 Salary &amp; Benefits'!$E$6</f>
        <v>72728</v>
      </c>
      <c r="N1131" s="156">
        <f>'2023-24 Salary &amp; Benefits'!$F$6</f>
        <v>75419</v>
      </c>
      <c r="O1131" s="9">
        <f t="shared" si="198"/>
        <v>0</v>
      </c>
      <c r="P1131" s="9">
        <f t="shared" si="199"/>
        <v>0</v>
      </c>
      <c r="Q1131" s="9">
        <f>'2023-24 Salary &amp; Benefits'!G$6</f>
        <v>13464</v>
      </c>
      <c r="R1131" s="157">
        <f>'2023-24 Salary &amp; Benefits'!H$6</f>
        <v>0.1797</v>
      </c>
      <c r="S1131" s="157">
        <f>'2023-24 Salary &amp; Benefits'!I$6</f>
        <v>0.17330000000000001</v>
      </c>
      <c r="T1131" s="9">
        <f t="shared" si="200"/>
        <v>0</v>
      </c>
      <c r="U1131" s="9">
        <f t="shared" si="201"/>
        <v>0</v>
      </c>
      <c r="V1131" s="9">
        <f t="shared" si="202"/>
        <v>0</v>
      </c>
      <c r="W1131" s="9">
        <f t="shared" si="195"/>
        <v>0</v>
      </c>
      <c r="X1131" s="22">
        <f t="shared" si="204"/>
        <v>0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</row>
    <row r="1132" spans="1:159" s="21" customFormat="1">
      <c r="A1132" s="83" t="s">
        <v>2326</v>
      </c>
      <c r="B1132" s="95" t="s">
        <v>485</v>
      </c>
      <c r="C1132" s="96">
        <v>3374</v>
      </c>
      <c r="D1132" s="95" t="s">
        <v>487</v>
      </c>
      <c r="E1132" s="116" t="str">
        <f>VLOOKUP($C1132,'2022-23 School Level AAFTE'!$C:$X,8,FALSE)</f>
        <v>No</v>
      </c>
      <c r="F1132" s="103">
        <f>VLOOKUP($C1132,'2022-23 School Level AAFTE'!$C:$I,7,FALSE)</f>
        <v>386.06</v>
      </c>
      <c r="G1132" s="106">
        <f>IFERROR(IF(E1132= "yes",VLOOKUP(C1132,Summary!$B:$I,5,0),0),0)</f>
        <v>0</v>
      </c>
      <c r="H1132" s="105">
        <f t="shared" si="203"/>
        <v>0</v>
      </c>
      <c r="I1132" s="168">
        <f>VLOOKUP($A1132,'2023-24 Salary &amp; Benefits'!$A:$I,3,FALSE)</f>
        <v>1</v>
      </c>
      <c r="J1132" s="168">
        <f>VLOOKUP($A1132,'2023-24 Salary &amp; Benefits'!$A:$I,4,FALSE)</f>
        <v>1.04</v>
      </c>
      <c r="K1132" s="155">
        <f t="shared" si="196"/>
        <v>0</v>
      </c>
      <c r="L1132" s="154">
        <f t="shared" si="197"/>
        <v>0</v>
      </c>
      <c r="M1132" s="156">
        <f>'2023-24 Salary &amp; Benefits'!$E$6</f>
        <v>72728</v>
      </c>
      <c r="N1132" s="156">
        <f>'2023-24 Salary &amp; Benefits'!$F$6</f>
        <v>75419</v>
      </c>
      <c r="O1132" s="9">
        <f t="shared" si="198"/>
        <v>0</v>
      </c>
      <c r="P1132" s="9">
        <f t="shared" si="199"/>
        <v>0</v>
      </c>
      <c r="Q1132" s="9">
        <f>'2023-24 Salary &amp; Benefits'!G$6</f>
        <v>13464</v>
      </c>
      <c r="R1132" s="157">
        <f>'2023-24 Salary &amp; Benefits'!H$6</f>
        <v>0.1797</v>
      </c>
      <c r="S1132" s="157">
        <f>'2023-24 Salary &amp; Benefits'!I$6</f>
        <v>0.17330000000000001</v>
      </c>
      <c r="T1132" s="9">
        <f t="shared" si="200"/>
        <v>0</v>
      </c>
      <c r="U1132" s="9">
        <f t="shared" si="201"/>
        <v>0</v>
      </c>
      <c r="V1132" s="9">
        <f t="shared" si="202"/>
        <v>0</v>
      </c>
      <c r="W1132" s="9">
        <f t="shared" si="195"/>
        <v>0</v>
      </c>
      <c r="X1132" s="22">
        <f t="shared" si="204"/>
        <v>0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</row>
    <row r="1133" spans="1:159" s="21" customFormat="1">
      <c r="A1133" s="83" t="s">
        <v>2391</v>
      </c>
      <c r="B1133" s="95" t="s">
        <v>1139</v>
      </c>
      <c r="C1133" s="96">
        <v>2678</v>
      </c>
      <c r="D1133" s="95" t="s">
        <v>1140</v>
      </c>
      <c r="E1133" s="116" t="str">
        <f>VLOOKUP($C1133,'2022-23 School Level AAFTE'!$C:$X,8,FALSE)</f>
        <v>Yes</v>
      </c>
      <c r="F1133" s="103">
        <f>VLOOKUP($C1133,'2022-23 School Level AAFTE'!$C:$I,7,FALSE)</f>
        <v>226.86</v>
      </c>
      <c r="G1133" s="106">
        <f>IFERROR(IF(E1133= "yes",VLOOKUP(C1133,Summary!$B:$I,5,0),0),0)</f>
        <v>0</v>
      </c>
      <c r="H1133" s="105">
        <f t="shared" si="203"/>
        <v>226.86</v>
      </c>
      <c r="I1133" s="168">
        <f>VLOOKUP($A1133,'2023-24 Salary &amp; Benefits'!$A:$I,3,FALSE)</f>
        <v>1</v>
      </c>
      <c r="J1133" s="168">
        <f>VLOOKUP($A1133,'2023-24 Salary &amp; Benefits'!$A:$I,4,FALSE)</f>
        <v>1</v>
      </c>
      <c r="K1133" s="155">
        <f t="shared" si="196"/>
        <v>226.86</v>
      </c>
      <c r="L1133" s="154">
        <f t="shared" si="197"/>
        <v>0.66500000000000004</v>
      </c>
      <c r="M1133" s="156">
        <f>'2023-24 Salary &amp; Benefits'!$E$6</f>
        <v>72728</v>
      </c>
      <c r="N1133" s="156">
        <f>'2023-24 Salary &amp; Benefits'!$F$6</f>
        <v>75419</v>
      </c>
      <c r="O1133" s="9">
        <f t="shared" si="198"/>
        <v>48364.12</v>
      </c>
      <c r="P1133" s="9">
        <f t="shared" si="199"/>
        <v>1789.5199999999968</v>
      </c>
      <c r="Q1133" s="9">
        <f>'2023-24 Salary &amp; Benefits'!G$6</f>
        <v>13464</v>
      </c>
      <c r="R1133" s="157">
        <f>'2023-24 Salary &amp; Benefits'!H$6</f>
        <v>0.1797</v>
      </c>
      <c r="S1133" s="157">
        <f>'2023-24 Salary &amp; Benefits'!I$6</f>
        <v>0.17330000000000001</v>
      </c>
      <c r="T1133" s="9">
        <f t="shared" si="200"/>
        <v>17954.72</v>
      </c>
      <c r="U1133" s="9">
        <f t="shared" si="201"/>
        <v>835.89</v>
      </c>
      <c r="V1133" s="9">
        <f t="shared" si="202"/>
        <v>144.86000000000001</v>
      </c>
      <c r="W1133" s="9">
        <f t="shared" si="195"/>
        <v>980.75</v>
      </c>
      <c r="X1133" s="22">
        <f t="shared" si="204"/>
        <v>69089.109999999986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</row>
    <row r="1134" spans="1:159" s="21" customFormat="1">
      <c r="A1134" s="83" t="s">
        <v>2391</v>
      </c>
      <c r="B1134" s="95" t="s">
        <v>1139</v>
      </c>
      <c r="C1134" s="96">
        <v>3112</v>
      </c>
      <c r="D1134" s="95" t="s">
        <v>1141</v>
      </c>
      <c r="E1134" s="116" t="str">
        <f>VLOOKUP($C1134,'2022-23 School Level AAFTE'!$C:$X,8,FALSE)</f>
        <v>Yes</v>
      </c>
      <c r="F1134" s="103">
        <f>VLOOKUP($C1134,'2022-23 School Level AAFTE'!$C:$I,7,FALSE)</f>
        <v>186.01999999999998</v>
      </c>
      <c r="G1134" s="106">
        <f>IFERROR(IF(E1134= "yes",VLOOKUP(C1134,Summary!$B:$I,5,0),0),0)</f>
        <v>0</v>
      </c>
      <c r="H1134" s="105">
        <f t="shared" si="203"/>
        <v>186.01999999999998</v>
      </c>
      <c r="I1134" s="168">
        <f>VLOOKUP($A1134,'2023-24 Salary &amp; Benefits'!$A:$I,3,FALSE)</f>
        <v>1</v>
      </c>
      <c r="J1134" s="168">
        <f>VLOOKUP($A1134,'2023-24 Salary &amp; Benefits'!$A:$I,4,FALSE)</f>
        <v>1</v>
      </c>
      <c r="K1134" s="155">
        <f t="shared" si="196"/>
        <v>186.01999999999998</v>
      </c>
      <c r="L1134" s="154">
        <f t="shared" si="197"/>
        <v>0.54600000000000004</v>
      </c>
      <c r="M1134" s="156">
        <f>'2023-24 Salary &amp; Benefits'!$E$6</f>
        <v>72728</v>
      </c>
      <c r="N1134" s="156">
        <f>'2023-24 Salary &amp; Benefits'!$F$6</f>
        <v>75419</v>
      </c>
      <c r="O1134" s="9">
        <f t="shared" si="198"/>
        <v>39709.49</v>
      </c>
      <c r="P1134" s="9">
        <f t="shared" si="199"/>
        <v>1469.2799999999988</v>
      </c>
      <c r="Q1134" s="9">
        <f>'2023-24 Salary &amp; Benefits'!G$6</f>
        <v>13464</v>
      </c>
      <c r="R1134" s="157">
        <f>'2023-24 Salary &amp; Benefits'!H$6</f>
        <v>0.1797</v>
      </c>
      <c r="S1134" s="157">
        <f>'2023-24 Salary &amp; Benefits'!I$6</f>
        <v>0.17330000000000001</v>
      </c>
      <c r="T1134" s="9">
        <f t="shared" si="200"/>
        <v>14741.77</v>
      </c>
      <c r="U1134" s="9">
        <f t="shared" si="201"/>
        <v>686.31</v>
      </c>
      <c r="V1134" s="9">
        <f t="shared" si="202"/>
        <v>118.94</v>
      </c>
      <c r="W1134" s="9">
        <f t="shared" si="195"/>
        <v>805.25</v>
      </c>
      <c r="X1134" s="22">
        <f t="shared" si="204"/>
        <v>56725.789999999994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</row>
    <row r="1135" spans="1:159" s="21" customFormat="1">
      <c r="A1135" s="83" t="s">
        <v>2318</v>
      </c>
      <c r="B1135" s="95" t="s">
        <v>434</v>
      </c>
      <c r="C1135" s="96">
        <v>3022</v>
      </c>
      <c r="D1135" s="95" t="s">
        <v>440</v>
      </c>
      <c r="E1135" s="116" t="str">
        <f>VLOOKUP($C1135,'2022-23 School Level AAFTE'!$C:$X,8,FALSE)</f>
        <v>Yes</v>
      </c>
      <c r="F1135" s="103">
        <f>VLOOKUP($C1135,'2022-23 School Level AAFTE'!$C:$I,7,FALSE)</f>
        <v>881.52</v>
      </c>
      <c r="G1135" s="106">
        <f>IFERROR(IF(E1135= "yes",VLOOKUP(C1135,Summary!$B:$I,5,0),0),0)</f>
        <v>0</v>
      </c>
      <c r="H1135" s="105">
        <f t="shared" si="203"/>
        <v>881.52</v>
      </c>
      <c r="I1135" s="168">
        <f>VLOOKUP($A1135,'2023-24 Salary &amp; Benefits'!$A:$I,3,FALSE)</f>
        <v>1.0150000000000001</v>
      </c>
      <c r="J1135" s="168">
        <f>VLOOKUP($A1135,'2023-24 Salary &amp; Benefits'!$A:$I,4,FALSE)</f>
        <v>1.0150000000000001</v>
      </c>
      <c r="K1135" s="155">
        <f t="shared" si="196"/>
        <v>881.52</v>
      </c>
      <c r="L1135" s="154">
        <f t="shared" si="197"/>
        <v>2.5859999999999999</v>
      </c>
      <c r="M1135" s="156">
        <f>'2023-24 Salary &amp; Benefits'!$E$6</f>
        <v>72728</v>
      </c>
      <c r="N1135" s="156">
        <f>'2023-24 Salary &amp; Benefits'!$F$6</f>
        <v>75419</v>
      </c>
      <c r="O1135" s="9">
        <f t="shared" si="198"/>
        <v>190895.73</v>
      </c>
      <c r="P1135" s="9">
        <f t="shared" si="199"/>
        <v>7063.3099999999977</v>
      </c>
      <c r="Q1135" s="9">
        <f>'2023-24 Salary &amp; Benefits'!G$6</f>
        <v>13464</v>
      </c>
      <c r="R1135" s="157">
        <f>'2023-24 Salary &amp; Benefits'!H$6</f>
        <v>0.1797</v>
      </c>
      <c r="S1135" s="157">
        <f>'2023-24 Salary &amp; Benefits'!I$6</f>
        <v>0.17330000000000001</v>
      </c>
      <c r="T1135" s="9">
        <f t="shared" si="200"/>
        <v>70345.94</v>
      </c>
      <c r="U1135" s="9">
        <f t="shared" si="201"/>
        <v>3299.32</v>
      </c>
      <c r="V1135" s="9">
        <f t="shared" si="202"/>
        <v>571.77</v>
      </c>
      <c r="W1135" s="9">
        <f t="shared" si="195"/>
        <v>3871.09</v>
      </c>
      <c r="X1135" s="22">
        <f t="shared" si="204"/>
        <v>272176.07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</row>
    <row r="1136" spans="1:159" s="21" customFormat="1">
      <c r="A1136" s="83" t="s">
        <v>2318</v>
      </c>
      <c r="B1136" s="95" t="s">
        <v>434</v>
      </c>
      <c r="C1136" s="96">
        <v>5273</v>
      </c>
      <c r="D1136" s="95" t="s">
        <v>447</v>
      </c>
      <c r="E1136" s="116" t="str">
        <f>VLOOKUP($C1136,'2022-23 School Level AAFTE'!$C:$X,8,FALSE)</f>
        <v>No</v>
      </c>
      <c r="F1136" s="103">
        <f>VLOOKUP($C1136,'2022-23 School Level AAFTE'!$C:$I,7,FALSE)</f>
        <v>230.71</v>
      </c>
      <c r="G1136" s="106">
        <f>IFERROR(IF(E1136= "yes",VLOOKUP(C1136,Summary!$B:$I,5,0),0),0)</f>
        <v>0</v>
      </c>
      <c r="H1136" s="105">
        <f t="shared" si="203"/>
        <v>0</v>
      </c>
      <c r="I1136" s="168">
        <f>VLOOKUP($A1136,'2023-24 Salary &amp; Benefits'!$A:$I,3,FALSE)</f>
        <v>1.0150000000000001</v>
      </c>
      <c r="J1136" s="168">
        <f>VLOOKUP($A1136,'2023-24 Salary &amp; Benefits'!$A:$I,4,FALSE)</f>
        <v>1.0150000000000001</v>
      </c>
      <c r="K1136" s="155">
        <f t="shared" si="196"/>
        <v>0</v>
      </c>
      <c r="L1136" s="154">
        <f t="shared" si="197"/>
        <v>0</v>
      </c>
      <c r="M1136" s="156">
        <f>'2023-24 Salary &amp; Benefits'!$E$6</f>
        <v>72728</v>
      </c>
      <c r="N1136" s="156">
        <f>'2023-24 Salary &amp; Benefits'!$F$6</f>
        <v>75419</v>
      </c>
      <c r="O1136" s="9">
        <f t="shared" si="198"/>
        <v>0</v>
      </c>
      <c r="P1136" s="9">
        <f t="shared" si="199"/>
        <v>0</v>
      </c>
      <c r="Q1136" s="9">
        <f>'2023-24 Salary &amp; Benefits'!G$6</f>
        <v>13464</v>
      </c>
      <c r="R1136" s="157">
        <f>'2023-24 Salary &amp; Benefits'!H$6</f>
        <v>0.1797</v>
      </c>
      <c r="S1136" s="157">
        <f>'2023-24 Salary &amp; Benefits'!I$6</f>
        <v>0.17330000000000001</v>
      </c>
      <c r="T1136" s="9">
        <f t="shared" si="200"/>
        <v>0</v>
      </c>
      <c r="U1136" s="9">
        <f t="shared" si="201"/>
        <v>0</v>
      </c>
      <c r="V1136" s="9">
        <f t="shared" si="202"/>
        <v>0</v>
      </c>
      <c r="W1136" s="9">
        <f t="shared" si="195"/>
        <v>0</v>
      </c>
      <c r="X1136" s="22">
        <f t="shared" si="204"/>
        <v>0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</row>
    <row r="1137" spans="1:159" s="21" customFormat="1">
      <c r="A1137" s="83" t="s">
        <v>2318</v>
      </c>
      <c r="B1137" s="95" t="s">
        <v>434</v>
      </c>
      <c r="C1137" s="96">
        <v>5679</v>
      </c>
      <c r="D1137" s="95" t="s">
        <v>3359</v>
      </c>
      <c r="E1137" s="116" t="str">
        <f>VLOOKUP($C1137,'2022-23 School Level AAFTE'!$C:$X,8,FALSE)</f>
        <v>Yes</v>
      </c>
      <c r="F1137" s="103">
        <f>VLOOKUP($C1137,'2022-23 School Level AAFTE'!$C:$I,7,FALSE)</f>
        <v>237.73</v>
      </c>
      <c r="G1137" s="106">
        <f>IFERROR(IF(E1137= "yes",VLOOKUP(C1137,Summary!$B:$I,5,0),0),0)</f>
        <v>0</v>
      </c>
      <c r="H1137" s="105">
        <f t="shared" si="203"/>
        <v>237.73</v>
      </c>
      <c r="I1137" s="168">
        <f>VLOOKUP($A1137,'2023-24 Salary &amp; Benefits'!$A:$I,3,FALSE)</f>
        <v>1.0150000000000001</v>
      </c>
      <c r="J1137" s="168">
        <f>VLOOKUP($A1137,'2023-24 Salary &amp; Benefits'!$A:$I,4,FALSE)</f>
        <v>1.0150000000000001</v>
      </c>
      <c r="K1137" s="155">
        <f t="shared" si="196"/>
        <v>237.73</v>
      </c>
      <c r="L1137" s="154">
        <f t="shared" si="197"/>
        <v>0.69699999999999995</v>
      </c>
      <c r="M1137" s="156">
        <f>'2023-24 Salary &amp; Benefits'!$E$6</f>
        <v>72728</v>
      </c>
      <c r="N1137" s="156">
        <f>'2023-24 Salary &amp; Benefits'!$F$6</f>
        <v>75419</v>
      </c>
      <c r="O1137" s="9">
        <f t="shared" si="198"/>
        <v>51451.79</v>
      </c>
      <c r="P1137" s="9">
        <f t="shared" si="199"/>
        <v>1903.760000000002</v>
      </c>
      <c r="Q1137" s="9">
        <f>'2023-24 Salary &amp; Benefits'!G$6</f>
        <v>13464</v>
      </c>
      <c r="R1137" s="157">
        <f>'2023-24 Salary &amp; Benefits'!H$6</f>
        <v>0.1797</v>
      </c>
      <c r="S1137" s="157">
        <f>'2023-24 Salary &amp; Benefits'!I$6</f>
        <v>0.17330000000000001</v>
      </c>
      <c r="T1137" s="9">
        <f t="shared" si="200"/>
        <v>18960.22</v>
      </c>
      <c r="U1137" s="9">
        <f t="shared" si="201"/>
        <v>889.26</v>
      </c>
      <c r="V1137" s="9">
        <f t="shared" si="202"/>
        <v>154.11000000000001</v>
      </c>
      <c r="W1137" s="9">
        <f t="shared" si="195"/>
        <v>1043.3699999999999</v>
      </c>
      <c r="X1137" s="22">
        <f t="shared" si="204"/>
        <v>73359.140000000014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</row>
    <row r="1138" spans="1:159" s="21" customFormat="1">
      <c r="A1138" s="83" t="s">
        <v>2318</v>
      </c>
      <c r="B1138" s="95" t="s">
        <v>434</v>
      </c>
      <c r="C1138" s="96">
        <v>5354</v>
      </c>
      <c r="D1138" s="95" t="s">
        <v>449</v>
      </c>
      <c r="E1138" s="116" t="str">
        <f>VLOOKUP($C1138,'2022-23 School Level AAFTE'!$C:$X,8,FALSE)</f>
        <v>Yes</v>
      </c>
      <c r="F1138" s="103">
        <f>VLOOKUP($C1138,'2022-23 School Level AAFTE'!$C:$I,7,FALSE)</f>
        <v>266.66000000000003</v>
      </c>
      <c r="G1138" s="106">
        <f>IFERROR(IF(E1138= "yes",VLOOKUP(C1138,Summary!$B:$I,5,0),0),0)</f>
        <v>0</v>
      </c>
      <c r="H1138" s="105">
        <f t="shared" si="203"/>
        <v>266.66000000000003</v>
      </c>
      <c r="I1138" s="168">
        <f>VLOOKUP($A1138,'2023-24 Salary &amp; Benefits'!$A:$I,3,FALSE)</f>
        <v>1.0150000000000001</v>
      </c>
      <c r="J1138" s="168">
        <f>VLOOKUP($A1138,'2023-24 Salary &amp; Benefits'!$A:$I,4,FALSE)</f>
        <v>1.0150000000000001</v>
      </c>
      <c r="K1138" s="155">
        <f t="shared" si="196"/>
        <v>266.66000000000003</v>
      </c>
      <c r="L1138" s="154">
        <f t="shared" si="197"/>
        <v>0.78200000000000003</v>
      </c>
      <c r="M1138" s="156">
        <f>'2023-24 Salary &amp; Benefits'!$E$6</f>
        <v>72728</v>
      </c>
      <c r="N1138" s="156">
        <f>'2023-24 Salary &amp; Benefits'!$F$6</f>
        <v>75419</v>
      </c>
      <c r="O1138" s="9">
        <f t="shared" si="198"/>
        <v>57726.400000000001</v>
      </c>
      <c r="P1138" s="9">
        <f t="shared" si="199"/>
        <v>2135.9199999999983</v>
      </c>
      <c r="Q1138" s="9">
        <f>'2023-24 Salary &amp; Benefits'!G$6</f>
        <v>13464</v>
      </c>
      <c r="R1138" s="157">
        <f>'2023-24 Salary &amp; Benefits'!H$6</f>
        <v>0.1797</v>
      </c>
      <c r="S1138" s="157">
        <f>'2023-24 Salary &amp; Benefits'!I$6</f>
        <v>0.17330000000000001</v>
      </c>
      <c r="T1138" s="9">
        <f t="shared" si="200"/>
        <v>21272.44</v>
      </c>
      <c r="U1138" s="9">
        <f t="shared" si="201"/>
        <v>997.71</v>
      </c>
      <c r="V1138" s="9">
        <f t="shared" si="202"/>
        <v>172.9</v>
      </c>
      <c r="W1138" s="9">
        <f t="shared" si="195"/>
        <v>1170.6100000000001</v>
      </c>
      <c r="X1138" s="22">
        <f t="shared" si="204"/>
        <v>82305.37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</row>
    <row r="1139" spans="1:159" s="21" customFormat="1">
      <c r="A1139" s="83" t="s">
        <v>2318</v>
      </c>
      <c r="B1139" s="95" t="s">
        <v>434</v>
      </c>
      <c r="C1139" s="96">
        <v>2673</v>
      </c>
      <c r="D1139" s="95" t="s">
        <v>243</v>
      </c>
      <c r="E1139" s="116" t="str">
        <f>VLOOKUP($C1139,'2022-23 School Level AAFTE'!$C:$X,8,FALSE)</f>
        <v>Yes</v>
      </c>
      <c r="F1139" s="103">
        <f>VLOOKUP($C1139,'2022-23 School Level AAFTE'!$C:$I,7,FALSE)</f>
        <v>751.12</v>
      </c>
      <c r="G1139" s="106">
        <f>IFERROR(IF(E1139= "yes",VLOOKUP(C1139,Summary!$B:$I,5,0),0),0)</f>
        <v>0</v>
      </c>
      <c r="H1139" s="105">
        <f t="shared" si="203"/>
        <v>751.12</v>
      </c>
      <c r="I1139" s="168">
        <f>VLOOKUP($A1139,'2023-24 Salary &amp; Benefits'!$A:$I,3,FALSE)</f>
        <v>1.0150000000000001</v>
      </c>
      <c r="J1139" s="168">
        <f>VLOOKUP($A1139,'2023-24 Salary &amp; Benefits'!$A:$I,4,FALSE)</f>
        <v>1.0150000000000001</v>
      </c>
      <c r="K1139" s="155">
        <f t="shared" si="196"/>
        <v>751.12</v>
      </c>
      <c r="L1139" s="154">
        <f t="shared" si="197"/>
        <v>2.2029999999999998</v>
      </c>
      <c r="M1139" s="156">
        <f>'2023-24 Salary &amp; Benefits'!$E$6</f>
        <v>72728</v>
      </c>
      <c r="N1139" s="156">
        <f>'2023-24 Salary &amp; Benefits'!$F$6</f>
        <v>75419</v>
      </c>
      <c r="O1139" s="9">
        <f t="shared" si="198"/>
        <v>162623.07999999999</v>
      </c>
      <c r="P1139" s="9">
        <f t="shared" si="199"/>
        <v>6017.2000000000116</v>
      </c>
      <c r="Q1139" s="9">
        <f>'2023-24 Salary &amp; Benefits'!G$6</f>
        <v>13464</v>
      </c>
      <c r="R1139" s="157">
        <f>'2023-24 Salary &amp; Benefits'!H$6</f>
        <v>0.1797</v>
      </c>
      <c r="S1139" s="157">
        <f>'2023-24 Salary &amp; Benefits'!I$6</f>
        <v>0.17330000000000001</v>
      </c>
      <c r="T1139" s="9">
        <f t="shared" si="200"/>
        <v>59927.34</v>
      </c>
      <c r="U1139" s="9">
        <f t="shared" si="201"/>
        <v>2810.67</v>
      </c>
      <c r="V1139" s="9">
        <f t="shared" si="202"/>
        <v>487.09</v>
      </c>
      <c r="W1139" s="9">
        <f t="shared" si="195"/>
        <v>3297.76</v>
      </c>
      <c r="X1139" s="22">
        <f t="shared" si="204"/>
        <v>231865.38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</row>
    <row r="1140" spans="1:159" s="21" customFormat="1">
      <c r="A1140" s="83" t="s">
        <v>2318</v>
      </c>
      <c r="B1140" s="95" t="s">
        <v>434</v>
      </c>
      <c r="C1140" s="96">
        <v>3091</v>
      </c>
      <c r="D1140" s="95" t="s">
        <v>441</v>
      </c>
      <c r="E1140" s="116" t="str">
        <f>VLOOKUP($C1140,'2022-23 School Level AAFTE'!$C:$X,8,FALSE)</f>
        <v>Yes</v>
      </c>
      <c r="F1140" s="103">
        <f>VLOOKUP($C1140,'2022-23 School Level AAFTE'!$C:$I,7,FALSE)</f>
        <v>399.47</v>
      </c>
      <c r="G1140" s="106">
        <f>IFERROR(IF(E1140= "yes",VLOOKUP(C1140,Summary!$B:$I,5,0),0),0)</f>
        <v>0</v>
      </c>
      <c r="H1140" s="105">
        <f t="shared" si="203"/>
        <v>399.47</v>
      </c>
      <c r="I1140" s="168">
        <f>VLOOKUP($A1140,'2023-24 Salary &amp; Benefits'!$A:$I,3,FALSE)</f>
        <v>1.0150000000000001</v>
      </c>
      <c r="J1140" s="168">
        <f>VLOOKUP($A1140,'2023-24 Salary &amp; Benefits'!$A:$I,4,FALSE)</f>
        <v>1.0150000000000001</v>
      </c>
      <c r="K1140" s="155">
        <f t="shared" si="196"/>
        <v>399.47</v>
      </c>
      <c r="L1140" s="154">
        <f t="shared" si="197"/>
        <v>1.1719999999999999</v>
      </c>
      <c r="M1140" s="156">
        <f>'2023-24 Salary &amp; Benefits'!$E$6</f>
        <v>72728</v>
      </c>
      <c r="N1140" s="156">
        <f>'2023-24 Salary &amp; Benefits'!$F$6</f>
        <v>75419</v>
      </c>
      <c r="O1140" s="9">
        <f t="shared" si="198"/>
        <v>86515.77</v>
      </c>
      <c r="P1140" s="9">
        <f t="shared" si="199"/>
        <v>3201.1599999999889</v>
      </c>
      <c r="Q1140" s="9">
        <f>'2023-24 Salary &amp; Benefits'!G$6</f>
        <v>13464</v>
      </c>
      <c r="R1140" s="157">
        <f>'2023-24 Salary &amp; Benefits'!H$6</f>
        <v>0.1797</v>
      </c>
      <c r="S1140" s="157">
        <f>'2023-24 Salary &amp; Benefits'!I$6</f>
        <v>0.17330000000000001</v>
      </c>
      <c r="T1140" s="9">
        <f t="shared" si="200"/>
        <v>31881.45</v>
      </c>
      <c r="U1140" s="9">
        <f t="shared" si="201"/>
        <v>1495.28</v>
      </c>
      <c r="V1140" s="9">
        <f t="shared" si="202"/>
        <v>259.13</v>
      </c>
      <c r="W1140" s="9">
        <f t="shared" si="195"/>
        <v>1754.4099999999999</v>
      </c>
      <c r="X1140" s="22">
        <f t="shared" si="204"/>
        <v>123352.79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</row>
    <row r="1141" spans="1:159" s="21" customFormat="1">
      <c r="A1141" s="83" t="s">
        <v>2318</v>
      </c>
      <c r="B1141" s="95" t="s">
        <v>434</v>
      </c>
      <c r="C1141" s="96">
        <v>2833</v>
      </c>
      <c r="D1141" s="95" t="s">
        <v>436</v>
      </c>
      <c r="E1141" s="116" t="str">
        <f>VLOOKUP($C1141,'2022-23 School Level AAFTE'!$C:$X,8,FALSE)</f>
        <v>Yes</v>
      </c>
      <c r="F1141" s="103">
        <f>VLOOKUP($C1141,'2022-23 School Level AAFTE'!$C:$I,7,FALSE)</f>
        <v>281.86</v>
      </c>
      <c r="G1141" s="106">
        <f>IFERROR(IF(E1141= "yes",VLOOKUP(C1141,Summary!$B:$I,5,0),0),0)</f>
        <v>0</v>
      </c>
      <c r="H1141" s="105">
        <f t="shared" si="203"/>
        <v>281.86</v>
      </c>
      <c r="I1141" s="168">
        <f>VLOOKUP($A1141,'2023-24 Salary &amp; Benefits'!$A:$I,3,FALSE)</f>
        <v>1.0150000000000001</v>
      </c>
      <c r="J1141" s="168">
        <f>VLOOKUP($A1141,'2023-24 Salary &amp; Benefits'!$A:$I,4,FALSE)</f>
        <v>1.0150000000000001</v>
      </c>
      <c r="K1141" s="155">
        <f t="shared" si="196"/>
        <v>281.86</v>
      </c>
      <c r="L1141" s="154">
        <f t="shared" si="197"/>
        <v>0.82699999999999996</v>
      </c>
      <c r="M1141" s="156">
        <f>'2023-24 Salary &amp; Benefits'!$E$6</f>
        <v>72728</v>
      </c>
      <c r="N1141" s="156">
        <f>'2023-24 Salary &amp; Benefits'!$F$6</f>
        <v>75419</v>
      </c>
      <c r="O1141" s="9">
        <f t="shared" si="198"/>
        <v>61048.25</v>
      </c>
      <c r="P1141" s="9">
        <f t="shared" si="199"/>
        <v>2258.8399999999965</v>
      </c>
      <c r="Q1141" s="9">
        <f>'2023-24 Salary &amp; Benefits'!G$6</f>
        <v>13464</v>
      </c>
      <c r="R1141" s="157">
        <f>'2023-24 Salary &amp; Benefits'!H$6</f>
        <v>0.1797</v>
      </c>
      <c r="S1141" s="157">
        <f>'2023-24 Salary &amp; Benefits'!I$6</f>
        <v>0.17330000000000001</v>
      </c>
      <c r="T1141" s="9">
        <f t="shared" si="200"/>
        <v>22496.560000000001</v>
      </c>
      <c r="U1141" s="9">
        <f t="shared" si="201"/>
        <v>1055.1199999999999</v>
      </c>
      <c r="V1141" s="9">
        <f t="shared" si="202"/>
        <v>182.85</v>
      </c>
      <c r="W1141" s="9">
        <f t="shared" si="195"/>
        <v>1237.9699999999998</v>
      </c>
      <c r="X1141" s="22">
        <f t="shared" si="204"/>
        <v>87041.62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</row>
    <row r="1142" spans="1:159" s="21" customFormat="1">
      <c r="A1142" s="83" t="s">
        <v>2318</v>
      </c>
      <c r="B1142" s="95" t="s">
        <v>434</v>
      </c>
      <c r="C1142" s="96">
        <v>2969</v>
      </c>
      <c r="D1142" s="95" t="s">
        <v>437</v>
      </c>
      <c r="E1142" s="116" t="str">
        <f>VLOOKUP($C1142,'2022-23 School Level AAFTE'!$C:$X,8,FALSE)</f>
        <v>Yes</v>
      </c>
      <c r="F1142" s="103">
        <f>VLOOKUP($C1142,'2022-23 School Level AAFTE'!$C:$I,7,FALSE)</f>
        <v>331.76</v>
      </c>
      <c r="G1142" s="106">
        <f>IFERROR(IF(E1142= "yes",VLOOKUP(C1142,Summary!$B:$I,5,0),0),0)</f>
        <v>0</v>
      </c>
      <c r="H1142" s="105">
        <f t="shared" si="203"/>
        <v>331.76</v>
      </c>
      <c r="I1142" s="168">
        <f>VLOOKUP($A1142,'2023-24 Salary &amp; Benefits'!$A:$I,3,FALSE)</f>
        <v>1.0150000000000001</v>
      </c>
      <c r="J1142" s="168">
        <f>VLOOKUP($A1142,'2023-24 Salary &amp; Benefits'!$A:$I,4,FALSE)</f>
        <v>1.0150000000000001</v>
      </c>
      <c r="K1142" s="155">
        <f t="shared" si="196"/>
        <v>331.76</v>
      </c>
      <c r="L1142" s="154">
        <f t="shared" si="197"/>
        <v>0.97299999999999998</v>
      </c>
      <c r="M1142" s="156">
        <f>'2023-24 Salary &amp; Benefits'!$E$6</f>
        <v>72728</v>
      </c>
      <c r="N1142" s="156">
        <f>'2023-24 Salary &amp; Benefits'!$F$6</f>
        <v>75419</v>
      </c>
      <c r="O1142" s="9">
        <f t="shared" si="198"/>
        <v>71825.81</v>
      </c>
      <c r="P1142" s="9">
        <f t="shared" si="199"/>
        <v>2657.6199999999953</v>
      </c>
      <c r="Q1142" s="9">
        <f>'2023-24 Salary &amp; Benefits'!G$6</f>
        <v>13464</v>
      </c>
      <c r="R1142" s="157">
        <f>'2023-24 Salary &amp; Benefits'!H$6</f>
        <v>0.1797</v>
      </c>
      <c r="S1142" s="157">
        <f>'2023-24 Salary &amp; Benefits'!I$6</f>
        <v>0.17330000000000001</v>
      </c>
      <c r="T1142" s="9">
        <f t="shared" si="200"/>
        <v>26468.14</v>
      </c>
      <c r="U1142" s="9">
        <f t="shared" si="201"/>
        <v>1241.3900000000001</v>
      </c>
      <c r="V1142" s="9">
        <f t="shared" si="202"/>
        <v>215.13</v>
      </c>
      <c r="W1142" s="9">
        <f t="shared" si="195"/>
        <v>1456.52</v>
      </c>
      <c r="X1142" s="22">
        <f t="shared" si="204"/>
        <v>102408.09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</row>
    <row r="1143" spans="1:159" s="21" customFormat="1">
      <c r="A1143" s="83" t="s">
        <v>2318</v>
      </c>
      <c r="B1143" s="95" t="s">
        <v>434</v>
      </c>
      <c r="C1143" s="96">
        <v>3021</v>
      </c>
      <c r="D1143" s="95" t="s">
        <v>439</v>
      </c>
      <c r="E1143" s="116" t="str">
        <f>VLOOKUP($C1143,'2022-23 School Level AAFTE'!$C:$X,8,FALSE)</f>
        <v>Yes</v>
      </c>
      <c r="F1143" s="103">
        <f>VLOOKUP($C1143,'2022-23 School Level AAFTE'!$C:$I,7,FALSE)</f>
        <v>338.09</v>
      </c>
      <c r="G1143" s="106">
        <f>IFERROR(IF(E1143= "yes",VLOOKUP(C1143,Summary!$B:$I,5,0),0),0)</f>
        <v>0</v>
      </c>
      <c r="H1143" s="105">
        <f t="shared" si="203"/>
        <v>338.09</v>
      </c>
      <c r="I1143" s="168">
        <f>VLOOKUP($A1143,'2023-24 Salary &amp; Benefits'!$A:$I,3,FALSE)</f>
        <v>1.0150000000000001</v>
      </c>
      <c r="J1143" s="168">
        <f>VLOOKUP($A1143,'2023-24 Salary &amp; Benefits'!$A:$I,4,FALSE)</f>
        <v>1.0150000000000001</v>
      </c>
      <c r="K1143" s="155">
        <f t="shared" si="196"/>
        <v>338.09</v>
      </c>
      <c r="L1143" s="154">
        <f t="shared" si="197"/>
        <v>0.99199999999999999</v>
      </c>
      <c r="M1143" s="156">
        <f>'2023-24 Salary &amp; Benefits'!$E$6</f>
        <v>72728</v>
      </c>
      <c r="N1143" s="156">
        <f>'2023-24 Salary &amp; Benefits'!$F$6</f>
        <v>75419</v>
      </c>
      <c r="O1143" s="9">
        <f t="shared" si="198"/>
        <v>73228.37</v>
      </c>
      <c r="P1143" s="9">
        <f t="shared" si="199"/>
        <v>2709.5100000000093</v>
      </c>
      <c r="Q1143" s="9">
        <f>'2023-24 Salary &amp; Benefits'!G$6</f>
        <v>13464</v>
      </c>
      <c r="R1143" s="157">
        <f>'2023-24 Salary &amp; Benefits'!H$6</f>
        <v>0.1797</v>
      </c>
      <c r="S1143" s="157">
        <f>'2023-24 Salary &amp; Benefits'!I$6</f>
        <v>0.17330000000000001</v>
      </c>
      <c r="T1143" s="9">
        <f t="shared" si="200"/>
        <v>26984.98</v>
      </c>
      <c r="U1143" s="9">
        <f t="shared" si="201"/>
        <v>1265.6300000000001</v>
      </c>
      <c r="V1143" s="9">
        <f t="shared" si="202"/>
        <v>219.33</v>
      </c>
      <c r="W1143" s="9">
        <f t="shared" si="195"/>
        <v>1484.96</v>
      </c>
      <c r="X1143" s="22">
        <f t="shared" si="204"/>
        <v>104407.82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</row>
    <row r="1144" spans="1:159" s="21" customFormat="1">
      <c r="A1144" s="83" t="s">
        <v>2318</v>
      </c>
      <c r="B1144" s="95" t="s">
        <v>434</v>
      </c>
      <c r="C1144" s="96">
        <v>3153</v>
      </c>
      <c r="D1144" s="95" t="s">
        <v>442</v>
      </c>
      <c r="E1144" s="116" t="str">
        <f>VLOOKUP($C1144,'2022-23 School Level AAFTE'!$C:$X,8,FALSE)</f>
        <v>Yes</v>
      </c>
      <c r="F1144" s="103">
        <f>VLOOKUP($C1144,'2022-23 School Level AAFTE'!$C:$I,7,FALSE)</f>
        <v>353.29</v>
      </c>
      <c r="G1144" s="106">
        <f>IFERROR(IF(E1144= "yes",VLOOKUP(C1144,Summary!$B:$I,5,0),0),0)</f>
        <v>0</v>
      </c>
      <c r="H1144" s="105">
        <f t="shared" si="203"/>
        <v>353.29</v>
      </c>
      <c r="I1144" s="168">
        <f>VLOOKUP($A1144,'2023-24 Salary &amp; Benefits'!$A:$I,3,FALSE)</f>
        <v>1.0150000000000001</v>
      </c>
      <c r="J1144" s="168">
        <f>VLOOKUP($A1144,'2023-24 Salary &amp; Benefits'!$A:$I,4,FALSE)</f>
        <v>1.0150000000000001</v>
      </c>
      <c r="K1144" s="155">
        <f t="shared" si="196"/>
        <v>353.29</v>
      </c>
      <c r="L1144" s="154">
        <f t="shared" si="197"/>
        <v>1.036</v>
      </c>
      <c r="M1144" s="156">
        <f>'2023-24 Salary &amp; Benefits'!$E$6</f>
        <v>72728</v>
      </c>
      <c r="N1144" s="156">
        <f>'2023-24 Salary &amp; Benefits'!$F$6</f>
        <v>75419</v>
      </c>
      <c r="O1144" s="9">
        <f t="shared" si="198"/>
        <v>76476.399999999994</v>
      </c>
      <c r="P1144" s="9">
        <f t="shared" si="199"/>
        <v>2829.7000000000116</v>
      </c>
      <c r="Q1144" s="9">
        <f>'2023-24 Salary &amp; Benefits'!G$6</f>
        <v>13464</v>
      </c>
      <c r="R1144" s="157">
        <f>'2023-24 Salary &amp; Benefits'!H$6</f>
        <v>0.1797</v>
      </c>
      <c r="S1144" s="157">
        <f>'2023-24 Salary &amp; Benefits'!I$6</f>
        <v>0.17330000000000001</v>
      </c>
      <c r="T1144" s="9">
        <f t="shared" si="200"/>
        <v>28181.9</v>
      </c>
      <c r="U1144" s="9">
        <f t="shared" si="201"/>
        <v>1321.77</v>
      </c>
      <c r="V1144" s="9">
        <f t="shared" si="202"/>
        <v>229.06</v>
      </c>
      <c r="W1144" s="9">
        <f t="shared" si="195"/>
        <v>1550.83</v>
      </c>
      <c r="X1144" s="22">
        <f t="shared" si="204"/>
        <v>109038.83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</row>
    <row r="1145" spans="1:159" s="21" customFormat="1">
      <c r="A1145" s="83" t="s">
        <v>2318</v>
      </c>
      <c r="B1145" s="95" t="s">
        <v>434</v>
      </c>
      <c r="C1145" s="96">
        <v>2970</v>
      </c>
      <c r="D1145" s="95" t="s">
        <v>438</v>
      </c>
      <c r="E1145" s="116" t="str">
        <f>VLOOKUP($C1145,'2022-23 School Level AAFTE'!$C:$X,8,FALSE)</f>
        <v>Yes</v>
      </c>
      <c r="F1145" s="103">
        <f>VLOOKUP($C1145,'2022-23 School Level AAFTE'!$C:$I,7,FALSE)</f>
        <v>241.75</v>
      </c>
      <c r="G1145" s="106">
        <f>IFERROR(IF(E1145= "yes",VLOOKUP(C1145,Summary!$B:$I,5,0),0),0)</f>
        <v>0</v>
      </c>
      <c r="H1145" s="105">
        <f t="shared" si="203"/>
        <v>241.75</v>
      </c>
      <c r="I1145" s="168">
        <f>VLOOKUP($A1145,'2023-24 Salary &amp; Benefits'!$A:$I,3,FALSE)</f>
        <v>1.0150000000000001</v>
      </c>
      <c r="J1145" s="168">
        <f>VLOOKUP($A1145,'2023-24 Salary &amp; Benefits'!$A:$I,4,FALSE)</f>
        <v>1.0150000000000001</v>
      </c>
      <c r="K1145" s="155">
        <f t="shared" si="196"/>
        <v>241.75</v>
      </c>
      <c r="L1145" s="154">
        <f t="shared" si="197"/>
        <v>0.70899999999999996</v>
      </c>
      <c r="M1145" s="156">
        <f>'2023-24 Salary &amp; Benefits'!$E$6</f>
        <v>72728</v>
      </c>
      <c r="N1145" s="156">
        <f>'2023-24 Salary &amp; Benefits'!$F$6</f>
        <v>75419</v>
      </c>
      <c r="O1145" s="9">
        <f t="shared" si="198"/>
        <v>52337.61</v>
      </c>
      <c r="P1145" s="9">
        <f t="shared" si="199"/>
        <v>1936.5400000000009</v>
      </c>
      <c r="Q1145" s="9">
        <f>'2023-24 Salary &amp; Benefits'!G$6</f>
        <v>13464</v>
      </c>
      <c r="R1145" s="157">
        <f>'2023-24 Salary &amp; Benefits'!H$6</f>
        <v>0.1797</v>
      </c>
      <c r="S1145" s="157">
        <f>'2023-24 Salary &amp; Benefits'!I$6</f>
        <v>0.17330000000000001</v>
      </c>
      <c r="T1145" s="9">
        <f t="shared" si="200"/>
        <v>19286.650000000001</v>
      </c>
      <c r="U1145" s="9">
        <f t="shared" si="201"/>
        <v>904.57</v>
      </c>
      <c r="V1145" s="9">
        <f t="shared" si="202"/>
        <v>156.76</v>
      </c>
      <c r="W1145" s="9">
        <f t="shared" si="195"/>
        <v>1061.33</v>
      </c>
      <c r="X1145" s="22">
        <f t="shared" si="204"/>
        <v>74622.130000000019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</row>
    <row r="1146" spans="1:159" s="21" customFormat="1">
      <c r="A1146" s="83" t="s">
        <v>2318</v>
      </c>
      <c r="B1146" s="95" t="s">
        <v>434</v>
      </c>
      <c r="C1146" s="96">
        <v>3215</v>
      </c>
      <c r="D1146" s="95" t="s">
        <v>443</v>
      </c>
      <c r="E1146" s="116" t="str">
        <f>VLOOKUP($C1146,'2022-23 School Level AAFTE'!$C:$X,8,FALSE)</f>
        <v>Yes</v>
      </c>
      <c r="F1146" s="103">
        <f>VLOOKUP($C1146,'2022-23 School Level AAFTE'!$C:$I,7,FALSE)</f>
        <v>1875.27</v>
      </c>
      <c r="G1146" s="106">
        <f>IFERROR(IF(E1146= "yes",VLOOKUP(C1146,Summary!$B:$I,5,0),0),0)</f>
        <v>0</v>
      </c>
      <c r="H1146" s="104">
        <f t="shared" si="203"/>
        <v>1875.27</v>
      </c>
      <c r="I1146" s="168">
        <f>VLOOKUP($A1146,'2023-24 Salary &amp; Benefits'!$A:$I,3,FALSE)</f>
        <v>1.0150000000000001</v>
      </c>
      <c r="J1146" s="168">
        <f>VLOOKUP($A1146,'2023-24 Salary &amp; Benefits'!$A:$I,4,FALSE)</f>
        <v>1.0150000000000001</v>
      </c>
      <c r="K1146" s="155">
        <f t="shared" si="196"/>
        <v>1875.27</v>
      </c>
      <c r="L1146" s="154">
        <f t="shared" si="197"/>
        <v>5.5010000000000003</v>
      </c>
      <c r="M1146" s="156">
        <f>'2023-24 Salary &amp; Benefits'!$E$6</f>
        <v>72728</v>
      </c>
      <c r="N1146" s="156">
        <f>'2023-24 Salary &amp; Benefits'!$F$6</f>
        <v>75419</v>
      </c>
      <c r="O1146" s="9">
        <f t="shared" si="198"/>
        <v>406077.88</v>
      </c>
      <c r="P1146" s="9">
        <f t="shared" si="199"/>
        <v>15025.239999999991</v>
      </c>
      <c r="Q1146" s="9">
        <f>'2023-24 Salary &amp; Benefits'!G$6</f>
        <v>13464</v>
      </c>
      <c r="R1146" s="157">
        <f>'2023-24 Salary &amp; Benefits'!H$6</f>
        <v>0.1797</v>
      </c>
      <c r="S1146" s="157">
        <f>'2023-24 Salary &amp; Benefits'!I$6</f>
        <v>0.17330000000000001</v>
      </c>
      <c r="T1146" s="9">
        <f t="shared" si="200"/>
        <v>149641.53</v>
      </c>
      <c r="U1146" s="9">
        <f t="shared" si="201"/>
        <v>7018.39</v>
      </c>
      <c r="V1146" s="9">
        <f t="shared" si="202"/>
        <v>1216.29</v>
      </c>
      <c r="W1146" s="9">
        <f t="shared" si="195"/>
        <v>8234.68</v>
      </c>
      <c r="X1146" s="22">
        <f t="shared" si="204"/>
        <v>578979.33000000007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</row>
    <row r="1147" spans="1:159" s="21" customFormat="1">
      <c r="A1147" s="83" t="s">
        <v>2318</v>
      </c>
      <c r="B1147" s="95" t="s">
        <v>434</v>
      </c>
      <c r="C1147" s="94">
        <v>3779</v>
      </c>
      <c r="D1147" s="84" t="s">
        <v>444</v>
      </c>
      <c r="E1147" s="116" t="str">
        <f>VLOOKUP($C1147,'2022-23 School Level AAFTE'!$C:$X,8,FALSE)</f>
        <v>Yes</v>
      </c>
      <c r="F1147" s="103">
        <f>VLOOKUP($C1147,'2022-23 School Level AAFTE'!$C:$I,7,FALSE)</f>
        <v>280.70999999999998</v>
      </c>
      <c r="G1147" s="106">
        <f>IFERROR(IF(E1147= "yes",VLOOKUP(C1147,Summary!$B:$I,5,0),0),0)</f>
        <v>0</v>
      </c>
      <c r="H1147" s="105">
        <f t="shared" si="203"/>
        <v>280.70999999999998</v>
      </c>
      <c r="I1147" s="168">
        <f>VLOOKUP($A1147,'2023-24 Salary &amp; Benefits'!$A:$I,3,FALSE)</f>
        <v>1.0150000000000001</v>
      </c>
      <c r="J1147" s="168">
        <f>VLOOKUP($A1147,'2023-24 Salary &amp; Benefits'!$A:$I,4,FALSE)</f>
        <v>1.0150000000000001</v>
      </c>
      <c r="K1147" s="155">
        <f t="shared" si="196"/>
        <v>280.70999999999998</v>
      </c>
      <c r="L1147" s="154">
        <f t="shared" si="197"/>
        <v>0.82299999999999995</v>
      </c>
      <c r="M1147" s="156">
        <f>'2023-24 Salary &amp; Benefits'!$E$6</f>
        <v>72728</v>
      </c>
      <c r="N1147" s="156">
        <f>'2023-24 Salary &amp; Benefits'!$F$6</f>
        <v>75419</v>
      </c>
      <c r="O1147" s="9">
        <f t="shared" si="198"/>
        <v>60752.97</v>
      </c>
      <c r="P1147" s="9">
        <f t="shared" si="199"/>
        <v>2247.9099999999962</v>
      </c>
      <c r="Q1147" s="9">
        <f>'2023-24 Salary &amp; Benefits'!G$6</f>
        <v>13464</v>
      </c>
      <c r="R1147" s="157">
        <f>'2023-24 Salary &amp; Benefits'!H$6</f>
        <v>0.1797</v>
      </c>
      <c r="S1147" s="157">
        <f>'2023-24 Salary &amp; Benefits'!I$6</f>
        <v>0.17330000000000001</v>
      </c>
      <c r="T1147" s="9">
        <f t="shared" si="200"/>
        <v>22387.74</v>
      </c>
      <c r="U1147" s="9">
        <f t="shared" si="201"/>
        <v>1050.01</v>
      </c>
      <c r="V1147" s="9">
        <f t="shared" si="202"/>
        <v>181.97</v>
      </c>
      <c r="W1147" s="9">
        <f t="shared" si="195"/>
        <v>1231.98</v>
      </c>
      <c r="X1147" s="22">
        <f t="shared" si="204"/>
        <v>86620.599999999991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</row>
    <row r="1148" spans="1:159" s="21" customFormat="1">
      <c r="A1148" s="83" t="s">
        <v>2318</v>
      </c>
      <c r="B1148" s="95" t="s">
        <v>434</v>
      </c>
      <c r="C1148" s="96">
        <v>5251</v>
      </c>
      <c r="D1148" s="95" t="s">
        <v>446</v>
      </c>
      <c r="E1148" s="116" t="str">
        <f>VLOOKUP($C1148,'2022-23 School Level AAFTE'!$C:$X,8,FALSE)</f>
        <v>Yes</v>
      </c>
      <c r="F1148" s="103">
        <f>VLOOKUP($C1148,'2022-23 School Level AAFTE'!$C:$I,7,FALSE)</f>
        <v>438.88</v>
      </c>
      <c r="G1148" s="106">
        <f>IFERROR(IF(E1148= "yes",VLOOKUP(C1148,Summary!$B:$I,5,0),0),0)</f>
        <v>0</v>
      </c>
      <c r="H1148" s="105">
        <f t="shared" si="203"/>
        <v>438.88</v>
      </c>
      <c r="I1148" s="168">
        <f>VLOOKUP($A1148,'2023-24 Salary &amp; Benefits'!$A:$I,3,FALSE)</f>
        <v>1.0150000000000001</v>
      </c>
      <c r="J1148" s="168">
        <f>VLOOKUP($A1148,'2023-24 Salary &amp; Benefits'!$A:$I,4,FALSE)</f>
        <v>1.0150000000000001</v>
      </c>
      <c r="K1148" s="155">
        <f t="shared" si="196"/>
        <v>438.88</v>
      </c>
      <c r="L1148" s="154">
        <f t="shared" si="197"/>
        <v>1.2869999999999999</v>
      </c>
      <c r="M1148" s="156">
        <f>'2023-24 Salary &amp; Benefits'!$E$6</f>
        <v>72728</v>
      </c>
      <c r="N1148" s="156">
        <f>'2023-24 Salary &amp; Benefits'!$F$6</f>
        <v>75419</v>
      </c>
      <c r="O1148" s="9">
        <f t="shared" si="198"/>
        <v>95004.95</v>
      </c>
      <c r="P1148" s="9">
        <f t="shared" si="199"/>
        <v>3515.2700000000041</v>
      </c>
      <c r="Q1148" s="9">
        <f>'2023-24 Salary &amp; Benefits'!G$6</f>
        <v>13464</v>
      </c>
      <c r="R1148" s="157">
        <f>'2023-24 Salary &amp; Benefits'!H$6</f>
        <v>0.1797</v>
      </c>
      <c r="S1148" s="157">
        <f>'2023-24 Salary &amp; Benefits'!I$6</f>
        <v>0.17330000000000001</v>
      </c>
      <c r="T1148" s="9">
        <f t="shared" si="200"/>
        <v>35009.75</v>
      </c>
      <c r="U1148" s="9">
        <f t="shared" si="201"/>
        <v>1642</v>
      </c>
      <c r="V1148" s="9">
        <f t="shared" si="202"/>
        <v>284.56</v>
      </c>
      <c r="W1148" s="9">
        <f t="shared" si="195"/>
        <v>1926.56</v>
      </c>
      <c r="X1148" s="22">
        <f t="shared" si="204"/>
        <v>135456.53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</row>
    <row r="1149" spans="1:159" s="21" customFormat="1">
      <c r="A1149" s="83" t="s">
        <v>2318</v>
      </c>
      <c r="B1149" s="95" t="s">
        <v>434</v>
      </c>
      <c r="C1149" s="96">
        <v>2832</v>
      </c>
      <c r="D1149" s="95" t="s">
        <v>435</v>
      </c>
      <c r="E1149" s="116" t="str">
        <f>VLOOKUP($C1149,'2022-23 School Level AAFTE'!$C:$X,8,FALSE)</f>
        <v>Yes</v>
      </c>
      <c r="F1149" s="103">
        <f>VLOOKUP($C1149,'2022-23 School Level AAFTE'!$C:$I,7,FALSE)</f>
        <v>410.38</v>
      </c>
      <c r="G1149" s="106">
        <f>IFERROR(IF(E1149= "yes",VLOOKUP(C1149,Summary!$B:$I,5,0),0),0)</f>
        <v>0</v>
      </c>
      <c r="H1149" s="104">
        <f t="shared" si="203"/>
        <v>410.38</v>
      </c>
      <c r="I1149" s="168">
        <f>VLOOKUP($A1149,'2023-24 Salary &amp; Benefits'!$A:$I,3,FALSE)</f>
        <v>1.0150000000000001</v>
      </c>
      <c r="J1149" s="168">
        <f>VLOOKUP($A1149,'2023-24 Salary &amp; Benefits'!$A:$I,4,FALSE)</f>
        <v>1.0150000000000001</v>
      </c>
      <c r="K1149" s="155">
        <f t="shared" si="196"/>
        <v>410.38</v>
      </c>
      <c r="L1149" s="154">
        <f t="shared" si="197"/>
        <v>1.204</v>
      </c>
      <c r="M1149" s="156">
        <f>'2023-24 Salary &amp; Benefits'!$E$6</f>
        <v>72728</v>
      </c>
      <c r="N1149" s="156">
        <f>'2023-24 Salary &amp; Benefits'!$F$6</f>
        <v>75419</v>
      </c>
      <c r="O1149" s="9">
        <f t="shared" si="198"/>
        <v>88877.98</v>
      </c>
      <c r="P1149" s="9">
        <f t="shared" si="199"/>
        <v>3288.5599999999977</v>
      </c>
      <c r="Q1149" s="9">
        <f>'2023-24 Salary &amp; Benefits'!G$6</f>
        <v>13464</v>
      </c>
      <c r="R1149" s="157">
        <f>'2023-24 Salary &amp; Benefits'!H$6</f>
        <v>0.1797</v>
      </c>
      <c r="S1149" s="157">
        <f>'2023-24 Salary &amp; Benefits'!I$6</f>
        <v>0.17330000000000001</v>
      </c>
      <c r="T1149" s="9">
        <f t="shared" si="200"/>
        <v>32751.94</v>
      </c>
      <c r="U1149" s="9">
        <f t="shared" si="201"/>
        <v>1536.11</v>
      </c>
      <c r="V1149" s="9">
        <f t="shared" si="202"/>
        <v>266.20999999999998</v>
      </c>
      <c r="W1149" s="9">
        <f t="shared" si="195"/>
        <v>1802.32</v>
      </c>
      <c r="X1149" s="22">
        <f t="shared" si="204"/>
        <v>126720.8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</row>
    <row r="1150" spans="1:159" s="4" customFormat="1">
      <c r="A1150" s="83" t="s">
        <v>2318</v>
      </c>
      <c r="B1150" s="95" t="s">
        <v>434</v>
      </c>
      <c r="C1150" s="96">
        <v>5173</v>
      </c>
      <c r="D1150" s="95" t="s">
        <v>445</v>
      </c>
      <c r="E1150" s="116" t="str">
        <f>VLOOKUP($C1150,'2022-23 School Level AAFTE'!$C:$X,8,FALSE)</f>
        <v>No</v>
      </c>
      <c r="F1150" s="103">
        <f>VLOOKUP($C1150,'2022-23 School Level AAFTE'!$C:$I,7,FALSE)</f>
        <v>357.89</v>
      </c>
      <c r="G1150" s="106">
        <f>IFERROR(IF(E1150= "yes",VLOOKUP(C1150,Summary!$B:$I,5,0),0),0)</f>
        <v>0</v>
      </c>
      <c r="H1150" s="105">
        <f t="shared" si="203"/>
        <v>0</v>
      </c>
      <c r="I1150" s="168">
        <f>VLOOKUP($A1150,'2023-24 Salary &amp; Benefits'!$A:$I,3,FALSE)</f>
        <v>1.0150000000000001</v>
      </c>
      <c r="J1150" s="168">
        <f>VLOOKUP($A1150,'2023-24 Salary &amp; Benefits'!$A:$I,4,FALSE)</f>
        <v>1.0150000000000001</v>
      </c>
      <c r="K1150" s="155">
        <f t="shared" si="196"/>
        <v>0</v>
      </c>
      <c r="L1150" s="154">
        <f t="shared" si="197"/>
        <v>0</v>
      </c>
      <c r="M1150" s="156">
        <f>'2023-24 Salary &amp; Benefits'!$E$6</f>
        <v>72728</v>
      </c>
      <c r="N1150" s="156">
        <f>'2023-24 Salary &amp; Benefits'!$F$6</f>
        <v>75419</v>
      </c>
      <c r="O1150" s="9">
        <f t="shared" si="198"/>
        <v>0</v>
      </c>
      <c r="P1150" s="9">
        <f t="shared" si="199"/>
        <v>0</v>
      </c>
      <c r="Q1150" s="9">
        <f>'2023-24 Salary &amp; Benefits'!G$6</f>
        <v>13464</v>
      </c>
      <c r="R1150" s="157">
        <f>'2023-24 Salary &amp; Benefits'!H$6</f>
        <v>0.1797</v>
      </c>
      <c r="S1150" s="157">
        <f>'2023-24 Salary &amp; Benefits'!I$6</f>
        <v>0.17330000000000001</v>
      </c>
      <c r="T1150" s="9">
        <f t="shared" si="200"/>
        <v>0</v>
      </c>
      <c r="U1150" s="9">
        <f t="shared" si="201"/>
        <v>0</v>
      </c>
      <c r="V1150" s="9">
        <f t="shared" si="202"/>
        <v>0</v>
      </c>
      <c r="W1150" s="9">
        <f t="shared" si="195"/>
        <v>0</v>
      </c>
      <c r="X1150" s="22">
        <f t="shared" si="204"/>
        <v>0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</row>
    <row r="1151" spans="1:159" s="4" customFormat="1">
      <c r="A1151" s="83" t="s">
        <v>2318</v>
      </c>
      <c r="B1151" s="95" t="s">
        <v>434</v>
      </c>
      <c r="C1151" s="96">
        <v>5323</v>
      </c>
      <c r="D1151" s="95" t="s">
        <v>448</v>
      </c>
      <c r="E1151" s="116" t="str">
        <f>VLOOKUP($C1151,'2022-23 School Level AAFTE'!$C:$X,8,FALSE)</f>
        <v>Yes</v>
      </c>
      <c r="F1151" s="103">
        <f>VLOOKUP($C1151,'2022-23 School Level AAFTE'!$C:$I,7,FALSE)</f>
        <v>70.050000000000011</v>
      </c>
      <c r="G1151" s="106">
        <f>IFERROR(IF(E1151= "yes",VLOOKUP(C1151,Summary!$B:$I,5,0),0),0)</f>
        <v>0</v>
      </c>
      <c r="H1151" s="105">
        <f t="shared" si="203"/>
        <v>70.050000000000011</v>
      </c>
      <c r="I1151" s="168">
        <f>VLOOKUP($A1151,'2023-24 Salary &amp; Benefits'!$A:$I,3,FALSE)</f>
        <v>1.0150000000000001</v>
      </c>
      <c r="J1151" s="168">
        <f>VLOOKUP($A1151,'2023-24 Salary &amp; Benefits'!$A:$I,4,FALSE)</f>
        <v>1.0150000000000001</v>
      </c>
      <c r="K1151" s="155">
        <f t="shared" si="196"/>
        <v>70.050000000000011</v>
      </c>
      <c r="L1151" s="154">
        <f t="shared" si="197"/>
        <v>0.20499999999999999</v>
      </c>
      <c r="M1151" s="156">
        <f>'2023-24 Salary &amp; Benefits'!$E$6</f>
        <v>72728</v>
      </c>
      <c r="N1151" s="156">
        <f>'2023-24 Salary &amp; Benefits'!$F$6</f>
        <v>75419</v>
      </c>
      <c r="O1151" s="9">
        <f t="shared" si="198"/>
        <v>15132.88</v>
      </c>
      <c r="P1151" s="9">
        <f t="shared" si="199"/>
        <v>559.93000000000029</v>
      </c>
      <c r="Q1151" s="9">
        <f>'2023-24 Salary &amp; Benefits'!G$6</f>
        <v>13464</v>
      </c>
      <c r="R1151" s="157">
        <f>'2023-24 Salary &amp; Benefits'!H$6</f>
        <v>0.1797</v>
      </c>
      <c r="S1151" s="157">
        <f>'2023-24 Salary &amp; Benefits'!I$6</f>
        <v>0.17330000000000001</v>
      </c>
      <c r="T1151" s="9">
        <f t="shared" si="200"/>
        <v>5576.53</v>
      </c>
      <c r="U1151" s="9">
        <f t="shared" si="201"/>
        <v>261.55</v>
      </c>
      <c r="V1151" s="9">
        <f t="shared" si="202"/>
        <v>45.33</v>
      </c>
      <c r="W1151" s="9">
        <f t="shared" si="195"/>
        <v>306.88</v>
      </c>
      <c r="X1151" s="22">
        <f t="shared" si="204"/>
        <v>21576.22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</row>
    <row r="1152" spans="1:159" s="4" customFormat="1">
      <c r="A1152" s="83" t="s">
        <v>2318</v>
      </c>
      <c r="B1152" s="95" t="s">
        <v>434</v>
      </c>
      <c r="C1152" s="96">
        <v>5726</v>
      </c>
      <c r="D1152" s="95" t="s">
        <v>3360</v>
      </c>
      <c r="E1152" s="116" t="str">
        <f>VLOOKUP($C1152,'2022-23 School Level AAFTE'!$C:$X,8,FALSE)</f>
        <v>Yes</v>
      </c>
      <c r="F1152" s="103">
        <f>VLOOKUP($C1152,'2022-23 School Level AAFTE'!$C:$I,7,FALSE)</f>
        <v>356.58</v>
      </c>
      <c r="G1152" s="106">
        <f>IFERROR(IF(E1152= "yes",VLOOKUP(C1152,Summary!$B:$I,5,0),0),0)</f>
        <v>0</v>
      </c>
      <c r="H1152" s="105">
        <f t="shared" si="203"/>
        <v>356.58</v>
      </c>
      <c r="I1152" s="168">
        <f>VLOOKUP($A1152,'2023-24 Salary &amp; Benefits'!$A:$I,3,FALSE)</f>
        <v>1.0150000000000001</v>
      </c>
      <c r="J1152" s="168">
        <f>VLOOKUP($A1152,'2023-24 Salary &amp; Benefits'!$A:$I,4,FALSE)</f>
        <v>1.0150000000000001</v>
      </c>
      <c r="K1152" s="155">
        <f t="shared" si="196"/>
        <v>356.58</v>
      </c>
      <c r="L1152" s="154">
        <f t="shared" si="197"/>
        <v>1.046</v>
      </c>
      <c r="M1152" s="156">
        <f>'2023-24 Salary &amp; Benefits'!$E$6</f>
        <v>72728</v>
      </c>
      <c r="N1152" s="156">
        <f>'2023-24 Salary &amp; Benefits'!$F$6</f>
        <v>75419</v>
      </c>
      <c r="O1152" s="9">
        <f t="shared" si="198"/>
        <v>77214.59</v>
      </c>
      <c r="P1152" s="9">
        <f t="shared" si="199"/>
        <v>2857.0100000000093</v>
      </c>
      <c r="Q1152" s="9">
        <f>'2023-24 Salary &amp; Benefits'!G$6</f>
        <v>13464</v>
      </c>
      <c r="R1152" s="157">
        <f>'2023-24 Salary &amp; Benefits'!H$6</f>
        <v>0.1797</v>
      </c>
      <c r="S1152" s="157">
        <f>'2023-24 Salary &amp; Benefits'!I$6</f>
        <v>0.17330000000000001</v>
      </c>
      <c r="T1152" s="9">
        <f t="shared" si="200"/>
        <v>28453.93</v>
      </c>
      <c r="U1152" s="9">
        <f t="shared" si="201"/>
        <v>1334.53</v>
      </c>
      <c r="V1152" s="9">
        <f t="shared" si="202"/>
        <v>231.27</v>
      </c>
      <c r="W1152" s="9">
        <f t="shared" si="195"/>
        <v>1565.8</v>
      </c>
      <c r="X1152" s="22">
        <f t="shared" si="204"/>
        <v>110091.33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</row>
    <row r="1153" spans="1:159" s="4" customFormat="1">
      <c r="A1153" s="83" t="s">
        <v>2318</v>
      </c>
      <c r="B1153" s="95" t="s">
        <v>434</v>
      </c>
      <c r="C1153" s="96">
        <v>5680</v>
      </c>
      <c r="D1153" s="95" t="s">
        <v>3361</v>
      </c>
      <c r="E1153" s="116" t="str">
        <f>VLOOKUP($C1153,'2022-23 School Level AAFTE'!$C:$X,8,FALSE)</f>
        <v>No</v>
      </c>
      <c r="F1153" s="103">
        <f>VLOOKUP($C1153,'2022-23 School Level AAFTE'!$C:$I,7,FALSE)</f>
        <v>426.83</v>
      </c>
      <c r="G1153" s="106">
        <f>IFERROR(IF(E1153= "yes",VLOOKUP(C1153,Summary!$B:$I,5,0),0),0)</f>
        <v>0</v>
      </c>
      <c r="H1153" s="104">
        <f t="shared" si="203"/>
        <v>0</v>
      </c>
      <c r="I1153" s="168">
        <f>VLOOKUP($A1153,'2023-24 Salary &amp; Benefits'!$A:$I,3,FALSE)</f>
        <v>1.0150000000000001</v>
      </c>
      <c r="J1153" s="168">
        <f>VLOOKUP($A1153,'2023-24 Salary &amp; Benefits'!$A:$I,4,FALSE)</f>
        <v>1.0150000000000001</v>
      </c>
      <c r="K1153" s="155">
        <f t="shared" si="196"/>
        <v>0</v>
      </c>
      <c r="L1153" s="154">
        <f t="shared" si="197"/>
        <v>0</v>
      </c>
      <c r="M1153" s="156">
        <f>'2023-24 Salary &amp; Benefits'!$E$6</f>
        <v>72728</v>
      </c>
      <c r="N1153" s="156">
        <f>'2023-24 Salary &amp; Benefits'!$F$6</f>
        <v>75419</v>
      </c>
      <c r="O1153" s="9">
        <f t="shared" si="198"/>
        <v>0</v>
      </c>
      <c r="P1153" s="9">
        <f t="shared" si="199"/>
        <v>0</v>
      </c>
      <c r="Q1153" s="9">
        <f>'2023-24 Salary &amp; Benefits'!G$6</f>
        <v>13464</v>
      </c>
      <c r="R1153" s="157">
        <f>'2023-24 Salary &amp; Benefits'!H$6</f>
        <v>0.1797</v>
      </c>
      <c r="S1153" s="157">
        <f>'2023-24 Salary &amp; Benefits'!I$6</f>
        <v>0.17330000000000001</v>
      </c>
      <c r="T1153" s="9">
        <f t="shared" si="200"/>
        <v>0</v>
      </c>
      <c r="U1153" s="9">
        <f t="shared" si="201"/>
        <v>0</v>
      </c>
      <c r="V1153" s="9">
        <f t="shared" si="202"/>
        <v>0</v>
      </c>
      <c r="W1153" s="9">
        <f t="shared" si="195"/>
        <v>0</v>
      </c>
      <c r="X1153" s="22">
        <f t="shared" si="204"/>
        <v>0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</row>
    <row r="1154" spans="1:159" s="4" customFormat="1">
      <c r="A1154" s="83" t="s">
        <v>2390</v>
      </c>
      <c r="B1154" s="95" t="s">
        <v>1135</v>
      </c>
      <c r="C1154" s="96">
        <v>5415</v>
      </c>
      <c r="D1154" s="95" t="s">
        <v>1138</v>
      </c>
      <c r="E1154" s="116" t="str">
        <f>VLOOKUP($C1154,'2022-23 School Level AAFTE'!$C:$X,8,FALSE)</f>
        <v>Yes</v>
      </c>
      <c r="F1154" s="103">
        <f>VLOOKUP($C1154,'2022-23 School Level AAFTE'!$C:$I,7,FALSE)</f>
        <v>7.59</v>
      </c>
      <c r="G1154" s="106">
        <f>IFERROR(IF(E1154= "yes",VLOOKUP(C1154,Summary!$B:$I,5,0),0),0)</f>
        <v>0</v>
      </c>
      <c r="H1154" s="105">
        <f t="shared" si="203"/>
        <v>7.59</v>
      </c>
      <c r="I1154" s="168">
        <f>VLOOKUP($A1154,'2023-24 Salary &amp; Benefits'!$A:$I,3,FALSE)</f>
        <v>1</v>
      </c>
      <c r="J1154" s="168">
        <f>VLOOKUP($A1154,'2023-24 Salary &amp; Benefits'!$A:$I,4,FALSE)</f>
        <v>1</v>
      </c>
      <c r="K1154" s="155">
        <f t="shared" si="196"/>
        <v>7.59</v>
      </c>
      <c r="L1154" s="154">
        <f t="shared" si="197"/>
        <v>2.1999999999999999E-2</v>
      </c>
      <c r="M1154" s="156">
        <f>'2023-24 Salary &amp; Benefits'!$E$6</f>
        <v>72728</v>
      </c>
      <c r="N1154" s="156">
        <f>'2023-24 Salary &amp; Benefits'!$F$6</f>
        <v>75419</v>
      </c>
      <c r="O1154" s="9">
        <f t="shared" si="198"/>
        <v>1600.02</v>
      </c>
      <c r="P1154" s="9">
        <f t="shared" si="199"/>
        <v>59.200000000000045</v>
      </c>
      <c r="Q1154" s="9">
        <f>'2023-24 Salary &amp; Benefits'!G$6</f>
        <v>13464</v>
      </c>
      <c r="R1154" s="157">
        <f>'2023-24 Salary &amp; Benefits'!H$6</f>
        <v>0.1797</v>
      </c>
      <c r="S1154" s="157">
        <f>'2023-24 Salary &amp; Benefits'!I$6</f>
        <v>0.17330000000000001</v>
      </c>
      <c r="T1154" s="9">
        <f t="shared" si="200"/>
        <v>593.99</v>
      </c>
      <c r="U1154" s="9">
        <f t="shared" si="201"/>
        <v>27.65</v>
      </c>
      <c r="V1154" s="9">
        <f t="shared" si="202"/>
        <v>4.79</v>
      </c>
      <c r="W1154" s="9">
        <f t="shared" si="195"/>
        <v>32.44</v>
      </c>
      <c r="X1154" s="22">
        <f t="shared" si="204"/>
        <v>2285.65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</row>
    <row r="1155" spans="1:159" s="4" customFormat="1">
      <c r="A1155" s="83" t="s">
        <v>2390</v>
      </c>
      <c r="B1155" s="95" t="s">
        <v>1135</v>
      </c>
      <c r="C1155" s="96">
        <v>2572</v>
      </c>
      <c r="D1155" s="95" t="s">
        <v>1136</v>
      </c>
      <c r="E1155" s="116" t="str">
        <f>VLOOKUP($C1155,'2022-23 School Level AAFTE'!$C:$X,8,FALSE)</f>
        <v>Yes</v>
      </c>
      <c r="F1155" s="103">
        <f>VLOOKUP($C1155,'2022-23 School Level AAFTE'!$C:$I,7,FALSE)</f>
        <v>307</v>
      </c>
      <c r="G1155" s="106">
        <f>IFERROR(IF(E1155= "yes",VLOOKUP(C1155,Summary!$B:$I,5,0),0),0)</f>
        <v>0</v>
      </c>
      <c r="H1155" s="104">
        <f t="shared" si="203"/>
        <v>307</v>
      </c>
      <c r="I1155" s="168">
        <f>VLOOKUP($A1155,'2023-24 Salary &amp; Benefits'!$A:$I,3,FALSE)</f>
        <v>1</v>
      </c>
      <c r="J1155" s="168">
        <f>VLOOKUP($A1155,'2023-24 Salary &amp; Benefits'!$A:$I,4,FALSE)</f>
        <v>1</v>
      </c>
      <c r="K1155" s="155">
        <f t="shared" si="196"/>
        <v>307</v>
      </c>
      <c r="L1155" s="154">
        <f t="shared" si="197"/>
        <v>0.90100000000000002</v>
      </c>
      <c r="M1155" s="156">
        <f>'2023-24 Salary &amp; Benefits'!$E$6</f>
        <v>72728</v>
      </c>
      <c r="N1155" s="156">
        <f>'2023-24 Salary &amp; Benefits'!$F$6</f>
        <v>75419</v>
      </c>
      <c r="O1155" s="9">
        <f t="shared" si="198"/>
        <v>65527.93</v>
      </c>
      <c r="P1155" s="9">
        <f t="shared" si="199"/>
        <v>2424.5900000000038</v>
      </c>
      <c r="Q1155" s="9">
        <f>'2023-24 Salary &amp; Benefits'!G$6</f>
        <v>13464</v>
      </c>
      <c r="R1155" s="157">
        <f>'2023-24 Salary &amp; Benefits'!H$6</f>
        <v>0.1797</v>
      </c>
      <c r="S1155" s="157">
        <f>'2023-24 Salary &amp; Benefits'!I$6</f>
        <v>0.17330000000000001</v>
      </c>
      <c r="T1155" s="9">
        <f t="shared" si="200"/>
        <v>24326.61</v>
      </c>
      <c r="U1155" s="9">
        <f t="shared" si="201"/>
        <v>1132.54</v>
      </c>
      <c r="V1155" s="9">
        <f t="shared" si="202"/>
        <v>196.27</v>
      </c>
      <c r="W1155" s="9">
        <f t="shared" si="195"/>
        <v>1328.81</v>
      </c>
      <c r="X1155" s="22">
        <f t="shared" si="204"/>
        <v>93607.94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</row>
    <row r="1156" spans="1:159" s="4" customFormat="1">
      <c r="A1156" s="83" t="s">
        <v>2390</v>
      </c>
      <c r="B1156" s="95" t="s">
        <v>1135</v>
      </c>
      <c r="C1156" s="96">
        <v>3238</v>
      </c>
      <c r="D1156" s="95" t="s">
        <v>1137</v>
      </c>
      <c r="E1156" s="116" t="str">
        <f>VLOOKUP($C1156,'2022-23 School Level AAFTE'!$C:$X,8,FALSE)</f>
        <v>Yes</v>
      </c>
      <c r="F1156" s="103">
        <f>VLOOKUP($C1156,'2022-23 School Level AAFTE'!$C:$I,7,FALSE)</f>
        <v>284.31</v>
      </c>
      <c r="G1156" s="106">
        <f>IFERROR(IF(E1156= "yes",VLOOKUP(C1156,Summary!$B:$I,5,0),0),0)</f>
        <v>0</v>
      </c>
      <c r="H1156" s="105">
        <f t="shared" si="203"/>
        <v>284.31</v>
      </c>
      <c r="I1156" s="168">
        <f>VLOOKUP($A1156,'2023-24 Salary &amp; Benefits'!$A:$I,3,FALSE)</f>
        <v>1</v>
      </c>
      <c r="J1156" s="168">
        <f>VLOOKUP($A1156,'2023-24 Salary &amp; Benefits'!$A:$I,4,FALSE)</f>
        <v>1</v>
      </c>
      <c r="K1156" s="155">
        <f t="shared" si="196"/>
        <v>284.31</v>
      </c>
      <c r="L1156" s="154">
        <f t="shared" si="197"/>
        <v>0.83399999999999996</v>
      </c>
      <c r="M1156" s="156">
        <f>'2023-24 Salary &amp; Benefits'!$E$6</f>
        <v>72728</v>
      </c>
      <c r="N1156" s="156">
        <f>'2023-24 Salary &amp; Benefits'!$F$6</f>
        <v>75419</v>
      </c>
      <c r="O1156" s="9">
        <f t="shared" si="198"/>
        <v>60655.15</v>
      </c>
      <c r="P1156" s="9">
        <f t="shared" si="199"/>
        <v>2244.2999999999956</v>
      </c>
      <c r="Q1156" s="9">
        <f>'2023-24 Salary &amp; Benefits'!G$6</f>
        <v>13464</v>
      </c>
      <c r="R1156" s="157">
        <f>'2023-24 Salary &amp; Benefits'!H$6</f>
        <v>0.1797</v>
      </c>
      <c r="S1156" s="157">
        <f>'2023-24 Salary &amp; Benefits'!I$6</f>
        <v>0.17330000000000001</v>
      </c>
      <c r="T1156" s="9">
        <f t="shared" si="200"/>
        <v>22517.64</v>
      </c>
      <c r="U1156" s="9">
        <f t="shared" si="201"/>
        <v>1048.32</v>
      </c>
      <c r="V1156" s="9">
        <f t="shared" si="202"/>
        <v>181.67</v>
      </c>
      <c r="W1156" s="9">
        <f t="shared" si="195"/>
        <v>1229.99</v>
      </c>
      <c r="X1156" s="22">
        <f t="shared" si="204"/>
        <v>86647.08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</row>
    <row r="1157" spans="1:159" s="4" customFormat="1">
      <c r="A1157" s="83" t="s">
        <v>2562</v>
      </c>
      <c r="B1157" s="95" t="s">
        <v>2248</v>
      </c>
      <c r="C1157" s="94">
        <v>2506</v>
      </c>
      <c r="D1157" s="84" t="s">
        <v>2250</v>
      </c>
      <c r="E1157" s="116" t="str">
        <f>VLOOKUP($C1157,'2022-23 School Level AAFTE'!$C:$X,8,FALSE)</f>
        <v>Yes</v>
      </c>
      <c r="F1157" s="103">
        <f>VLOOKUP($C1157,'2022-23 School Level AAFTE'!$C:$I,7,FALSE)</f>
        <v>473.71</v>
      </c>
      <c r="G1157" s="106">
        <f>IFERROR(IF(E1157= "yes",VLOOKUP(C1157,Summary!$B:$I,5,0),0),0)</f>
        <v>0</v>
      </c>
      <c r="H1157" s="104">
        <f t="shared" si="203"/>
        <v>473.71</v>
      </c>
      <c r="I1157" s="168">
        <f>VLOOKUP($A1157,'2023-24 Salary &amp; Benefits'!$A:$I,3,FALSE)</f>
        <v>1</v>
      </c>
      <c r="J1157" s="168">
        <f>VLOOKUP($A1157,'2023-24 Salary &amp; Benefits'!$A:$I,4,FALSE)</f>
        <v>1</v>
      </c>
      <c r="K1157" s="155">
        <f t="shared" si="196"/>
        <v>473.71</v>
      </c>
      <c r="L1157" s="154">
        <f t="shared" si="197"/>
        <v>1.39</v>
      </c>
      <c r="M1157" s="156">
        <f>'2023-24 Salary &amp; Benefits'!$E$6</f>
        <v>72728</v>
      </c>
      <c r="N1157" s="156">
        <f>'2023-24 Salary &amp; Benefits'!$F$6</f>
        <v>75419</v>
      </c>
      <c r="O1157" s="9">
        <f t="shared" si="198"/>
        <v>101091.92</v>
      </c>
      <c r="P1157" s="9">
        <f t="shared" si="199"/>
        <v>3740.4900000000052</v>
      </c>
      <c r="Q1157" s="9">
        <f>'2023-24 Salary &amp; Benefits'!G$6</f>
        <v>13464</v>
      </c>
      <c r="R1157" s="157">
        <f>'2023-24 Salary &amp; Benefits'!H$6</f>
        <v>0.1797</v>
      </c>
      <c r="S1157" s="157">
        <f>'2023-24 Salary &amp; Benefits'!I$6</f>
        <v>0.17330000000000001</v>
      </c>
      <c r="T1157" s="9">
        <f t="shared" si="200"/>
        <v>37529.4</v>
      </c>
      <c r="U1157" s="9">
        <f t="shared" si="201"/>
        <v>1747.21</v>
      </c>
      <c r="V1157" s="9">
        <f t="shared" si="202"/>
        <v>302.79000000000002</v>
      </c>
      <c r="W1157" s="9">
        <f t="shared" si="195"/>
        <v>2050</v>
      </c>
      <c r="X1157" s="22">
        <f t="shared" si="204"/>
        <v>144411.81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</row>
    <row r="1158" spans="1:159" s="4" customFormat="1">
      <c r="A1158" s="83" t="s">
        <v>2562</v>
      </c>
      <c r="B1158" s="95" t="s">
        <v>2248</v>
      </c>
      <c r="C1158" s="96">
        <v>2389</v>
      </c>
      <c r="D1158" s="95" t="s">
        <v>2249</v>
      </c>
      <c r="E1158" s="116" t="str">
        <f>VLOOKUP($C1158,'2022-23 School Level AAFTE'!$C:$X,8,FALSE)</f>
        <v>Yes</v>
      </c>
      <c r="F1158" s="103">
        <f>VLOOKUP($C1158,'2022-23 School Level AAFTE'!$C:$I,7,FALSE)</f>
        <v>140.82</v>
      </c>
      <c r="G1158" s="106">
        <f>IFERROR(IF(E1158= "yes",VLOOKUP(C1158,Summary!$B:$I,5,0),0),0)</f>
        <v>0</v>
      </c>
      <c r="H1158" s="105">
        <f t="shared" si="203"/>
        <v>140.82</v>
      </c>
      <c r="I1158" s="168">
        <f>VLOOKUP($A1158,'2023-24 Salary &amp; Benefits'!$A:$I,3,FALSE)</f>
        <v>1</v>
      </c>
      <c r="J1158" s="168">
        <f>VLOOKUP($A1158,'2023-24 Salary &amp; Benefits'!$A:$I,4,FALSE)</f>
        <v>1</v>
      </c>
      <c r="K1158" s="155">
        <f t="shared" si="196"/>
        <v>140.82</v>
      </c>
      <c r="L1158" s="154">
        <f t="shared" si="197"/>
        <v>0.41299999999999998</v>
      </c>
      <c r="M1158" s="156">
        <f>'2023-24 Salary &amp; Benefits'!$E$6</f>
        <v>72728</v>
      </c>
      <c r="N1158" s="156">
        <f>'2023-24 Salary &amp; Benefits'!$F$6</f>
        <v>75419</v>
      </c>
      <c r="O1158" s="9">
        <f t="shared" si="198"/>
        <v>30036.66</v>
      </c>
      <c r="P1158" s="9">
        <f t="shared" si="199"/>
        <v>1111.3899999999994</v>
      </c>
      <c r="Q1158" s="9">
        <f>'2023-24 Salary &amp; Benefits'!G$6</f>
        <v>13464</v>
      </c>
      <c r="R1158" s="157">
        <f>'2023-24 Salary &amp; Benefits'!H$6</f>
        <v>0.1797</v>
      </c>
      <c r="S1158" s="157">
        <f>'2023-24 Salary &amp; Benefits'!I$6</f>
        <v>0.17330000000000001</v>
      </c>
      <c r="T1158" s="9">
        <f t="shared" si="200"/>
        <v>11150.82</v>
      </c>
      <c r="U1158" s="9">
        <f t="shared" si="201"/>
        <v>519.13</v>
      </c>
      <c r="V1158" s="9">
        <f t="shared" si="202"/>
        <v>89.97</v>
      </c>
      <c r="W1158" s="9">
        <f t="shared" si="195"/>
        <v>609.1</v>
      </c>
      <c r="X1158" s="22">
        <f t="shared" si="204"/>
        <v>42907.969999999994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</row>
    <row r="1159" spans="1:159" s="4" customFormat="1">
      <c r="A1159" s="83" t="s">
        <v>2562</v>
      </c>
      <c r="B1159" s="95" t="s">
        <v>2248</v>
      </c>
      <c r="C1159" s="96">
        <v>2532</v>
      </c>
      <c r="D1159" s="95" t="s">
        <v>2251</v>
      </c>
      <c r="E1159" s="116" t="str">
        <f>VLOOKUP($C1159,'2022-23 School Level AAFTE'!$C:$X,8,FALSE)</f>
        <v>Yes</v>
      </c>
      <c r="F1159" s="103">
        <f>VLOOKUP($C1159,'2022-23 School Level AAFTE'!$C:$I,7,FALSE)</f>
        <v>272.28000000000003</v>
      </c>
      <c r="G1159" s="106">
        <f>IFERROR(IF(E1159= "yes",VLOOKUP(C1159,Summary!$B:$I,5,0),0),0)</f>
        <v>0</v>
      </c>
      <c r="H1159" s="105">
        <f t="shared" si="203"/>
        <v>272.28000000000003</v>
      </c>
      <c r="I1159" s="168">
        <f>VLOOKUP($A1159,'2023-24 Salary &amp; Benefits'!$A:$I,3,FALSE)</f>
        <v>1</v>
      </c>
      <c r="J1159" s="168">
        <f>VLOOKUP($A1159,'2023-24 Salary &amp; Benefits'!$A:$I,4,FALSE)</f>
        <v>1</v>
      </c>
      <c r="K1159" s="155">
        <f t="shared" si="196"/>
        <v>272.28000000000003</v>
      </c>
      <c r="L1159" s="154">
        <f t="shared" si="197"/>
        <v>0.79900000000000004</v>
      </c>
      <c r="M1159" s="156">
        <f>'2023-24 Salary &amp; Benefits'!$E$6</f>
        <v>72728</v>
      </c>
      <c r="N1159" s="156">
        <f>'2023-24 Salary &amp; Benefits'!$F$6</f>
        <v>75419</v>
      </c>
      <c r="O1159" s="9">
        <f t="shared" si="198"/>
        <v>58109.67</v>
      </c>
      <c r="P1159" s="9">
        <f t="shared" si="199"/>
        <v>2150.1100000000006</v>
      </c>
      <c r="Q1159" s="9">
        <f>'2023-24 Salary &amp; Benefits'!G$6</f>
        <v>13464</v>
      </c>
      <c r="R1159" s="157">
        <f>'2023-24 Salary &amp; Benefits'!H$6</f>
        <v>0.1797</v>
      </c>
      <c r="S1159" s="157">
        <f>'2023-24 Salary &amp; Benefits'!I$6</f>
        <v>0.17330000000000001</v>
      </c>
      <c r="T1159" s="9">
        <f t="shared" si="200"/>
        <v>21572.66</v>
      </c>
      <c r="U1159" s="9">
        <f t="shared" si="201"/>
        <v>1004.33</v>
      </c>
      <c r="V1159" s="9">
        <f t="shared" si="202"/>
        <v>174.05</v>
      </c>
      <c r="W1159" s="9">
        <f t="shared" si="195"/>
        <v>1178.3800000000001</v>
      </c>
      <c r="X1159" s="22">
        <f t="shared" si="204"/>
        <v>83010.820000000007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</row>
    <row r="1160" spans="1:159" s="4" customFormat="1">
      <c r="A1160" s="83" t="s">
        <v>2533</v>
      </c>
      <c r="B1160" s="95" t="s">
        <v>2117</v>
      </c>
      <c r="C1160" s="96">
        <v>2585</v>
      </c>
      <c r="D1160" s="95" t="s">
        <v>2119</v>
      </c>
      <c r="E1160" s="116" t="str">
        <f>VLOOKUP($C1160,'2022-23 School Level AAFTE'!$C:$X,8,FALSE)</f>
        <v>Yes</v>
      </c>
      <c r="F1160" s="103">
        <f>VLOOKUP($C1160,'2022-23 School Level AAFTE'!$C:$I,7,FALSE)</f>
        <v>197.68</v>
      </c>
      <c r="G1160" s="106">
        <f>IFERROR(IF(E1160= "yes",VLOOKUP(C1160,Summary!$B:$I,5,0),0),0)</f>
        <v>0</v>
      </c>
      <c r="H1160" s="104">
        <f t="shared" si="203"/>
        <v>197.68</v>
      </c>
      <c r="I1160" s="168">
        <f>VLOOKUP($A1160,'2023-24 Salary &amp; Benefits'!$A:$I,3,FALSE)</f>
        <v>1.0900000000000001</v>
      </c>
      <c r="J1160" s="168">
        <f>VLOOKUP($A1160,'2023-24 Salary &amp; Benefits'!$A:$I,4,FALSE)</f>
        <v>1.0900000000000001</v>
      </c>
      <c r="K1160" s="155">
        <f t="shared" si="196"/>
        <v>197.68</v>
      </c>
      <c r="L1160" s="154">
        <f t="shared" si="197"/>
        <v>0.57999999999999996</v>
      </c>
      <c r="M1160" s="156">
        <f>'2023-24 Salary &amp; Benefits'!$E$6</f>
        <v>72728</v>
      </c>
      <c r="N1160" s="156">
        <f>'2023-24 Salary &amp; Benefits'!$F$6</f>
        <v>75419</v>
      </c>
      <c r="O1160" s="9">
        <f t="shared" si="198"/>
        <v>45978.64</v>
      </c>
      <c r="P1160" s="9">
        <f t="shared" si="199"/>
        <v>1701.25</v>
      </c>
      <c r="Q1160" s="9">
        <f>'2023-24 Salary &amp; Benefits'!G$6</f>
        <v>13464</v>
      </c>
      <c r="R1160" s="157">
        <f>'2023-24 Salary &amp; Benefits'!H$6</f>
        <v>0.1797</v>
      </c>
      <c r="S1160" s="157">
        <f>'2023-24 Salary &amp; Benefits'!I$6</f>
        <v>0.17330000000000001</v>
      </c>
      <c r="T1160" s="9">
        <f t="shared" si="200"/>
        <v>16366.31</v>
      </c>
      <c r="U1160" s="9">
        <f t="shared" si="201"/>
        <v>794.66</v>
      </c>
      <c r="V1160" s="9">
        <f t="shared" si="202"/>
        <v>137.71</v>
      </c>
      <c r="W1160" s="9">
        <f t="shared" si="195"/>
        <v>932.37</v>
      </c>
      <c r="X1160" s="22">
        <f t="shared" si="204"/>
        <v>64978.57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</row>
    <row r="1161" spans="1:159" s="4" customFormat="1">
      <c r="A1161" s="83" t="s">
        <v>2533</v>
      </c>
      <c r="B1161" s="95" t="s">
        <v>2117</v>
      </c>
      <c r="C1161" s="96">
        <v>3365</v>
      </c>
      <c r="D1161" s="95" t="s">
        <v>2121</v>
      </c>
      <c r="E1161" s="116" t="str">
        <f>VLOOKUP($C1161,'2022-23 School Level AAFTE'!$C:$X,8,FALSE)</f>
        <v>No</v>
      </c>
      <c r="F1161" s="103">
        <f>VLOOKUP($C1161,'2022-23 School Level AAFTE'!$C:$I,7,FALSE)</f>
        <v>307.02</v>
      </c>
      <c r="G1161" s="106">
        <f>IFERROR(IF(E1161= "yes",VLOOKUP(C1161,Summary!$B:$I,5,0),0),0)</f>
        <v>0</v>
      </c>
      <c r="H1161" s="105">
        <f t="shared" si="203"/>
        <v>0</v>
      </c>
      <c r="I1161" s="168">
        <f>VLOOKUP($A1161,'2023-24 Salary &amp; Benefits'!$A:$I,3,FALSE)</f>
        <v>1.0900000000000001</v>
      </c>
      <c r="J1161" s="168">
        <f>VLOOKUP($A1161,'2023-24 Salary &amp; Benefits'!$A:$I,4,FALSE)</f>
        <v>1.0900000000000001</v>
      </c>
      <c r="K1161" s="155">
        <f t="shared" si="196"/>
        <v>0</v>
      </c>
      <c r="L1161" s="154">
        <f t="shared" si="197"/>
        <v>0</v>
      </c>
      <c r="M1161" s="156">
        <f>'2023-24 Salary &amp; Benefits'!$E$6</f>
        <v>72728</v>
      </c>
      <c r="N1161" s="156">
        <f>'2023-24 Salary &amp; Benefits'!$F$6</f>
        <v>75419</v>
      </c>
      <c r="O1161" s="9">
        <f t="shared" si="198"/>
        <v>0</v>
      </c>
      <c r="P1161" s="9">
        <f t="shared" si="199"/>
        <v>0</v>
      </c>
      <c r="Q1161" s="9">
        <f>'2023-24 Salary &amp; Benefits'!G$6</f>
        <v>13464</v>
      </c>
      <c r="R1161" s="157">
        <f>'2023-24 Salary &amp; Benefits'!H$6</f>
        <v>0.1797</v>
      </c>
      <c r="S1161" s="157">
        <f>'2023-24 Salary &amp; Benefits'!I$6</f>
        <v>0.17330000000000001</v>
      </c>
      <c r="T1161" s="9">
        <f t="shared" si="200"/>
        <v>0</v>
      </c>
      <c r="U1161" s="9">
        <f t="shared" si="201"/>
        <v>0</v>
      </c>
      <c r="V1161" s="9">
        <f t="shared" si="202"/>
        <v>0</v>
      </c>
      <c r="W1161" s="9">
        <f t="shared" si="195"/>
        <v>0</v>
      </c>
      <c r="X1161" s="22">
        <f t="shared" si="204"/>
        <v>0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</row>
    <row r="1162" spans="1:159" s="4" customFormat="1">
      <c r="A1162" s="83" t="s">
        <v>2533</v>
      </c>
      <c r="B1162" s="95" t="s">
        <v>2117</v>
      </c>
      <c r="C1162" s="96">
        <v>4533</v>
      </c>
      <c r="D1162" s="95" t="s">
        <v>2122</v>
      </c>
      <c r="E1162" s="116" t="str">
        <f>VLOOKUP($C1162,'2022-23 School Level AAFTE'!$C:$X,8,FALSE)</f>
        <v>Yes</v>
      </c>
      <c r="F1162" s="103">
        <f>VLOOKUP($C1162,'2022-23 School Level AAFTE'!$C:$I,7,FALSE)</f>
        <v>323.16000000000003</v>
      </c>
      <c r="G1162" s="106">
        <f>IFERROR(IF(E1162= "yes",VLOOKUP(C1162,Summary!$B:$I,5,0),0),0)</f>
        <v>0</v>
      </c>
      <c r="H1162" s="105">
        <f t="shared" si="203"/>
        <v>323.16000000000003</v>
      </c>
      <c r="I1162" s="168">
        <f>VLOOKUP($A1162,'2023-24 Salary &amp; Benefits'!$A:$I,3,FALSE)</f>
        <v>1.0900000000000001</v>
      </c>
      <c r="J1162" s="168">
        <f>VLOOKUP($A1162,'2023-24 Salary &amp; Benefits'!$A:$I,4,FALSE)</f>
        <v>1.0900000000000001</v>
      </c>
      <c r="K1162" s="155">
        <f t="shared" si="196"/>
        <v>323.16000000000003</v>
      </c>
      <c r="L1162" s="154">
        <f t="shared" si="197"/>
        <v>0.94799999999999995</v>
      </c>
      <c r="M1162" s="156">
        <f>'2023-24 Salary &amp; Benefits'!$E$6</f>
        <v>72728</v>
      </c>
      <c r="N1162" s="156">
        <f>'2023-24 Salary &amp; Benefits'!$F$6</f>
        <v>75419</v>
      </c>
      <c r="O1162" s="9">
        <f t="shared" si="198"/>
        <v>75151.3</v>
      </c>
      <c r="P1162" s="9">
        <f t="shared" si="199"/>
        <v>2780.6600000000035</v>
      </c>
      <c r="Q1162" s="9">
        <f>'2023-24 Salary &amp; Benefits'!G$6</f>
        <v>13464</v>
      </c>
      <c r="R1162" s="157">
        <f>'2023-24 Salary &amp; Benefits'!H$6</f>
        <v>0.1797</v>
      </c>
      <c r="S1162" s="157">
        <f>'2023-24 Salary &amp; Benefits'!I$6</f>
        <v>0.17330000000000001</v>
      </c>
      <c r="T1162" s="9">
        <f t="shared" si="200"/>
        <v>26750.45</v>
      </c>
      <c r="U1162" s="9">
        <f t="shared" si="201"/>
        <v>1298.8699999999999</v>
      </c>
      <c r="V1162" s="9">
        <f t="shared" si="202"/>
        <v>225.09</v>
      </c>
      <c r="W1162" s="9">
        <f t="shared" ref="W1162:W1225" si="205">SUM(U1162:V1162)</f>
        <v>1523.9599999999998</v>
      </c>
      <c r="X1162" s="22">
        <f t="shared" si="204"/>
        <v>106206.37000000001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</row>
    <row r="1163" spans="1:159" s="4" customFormat="1">
      <c r="A1163" s="83" t="s">
        <v>2533</v>
      </c>
      <c r="B1163" s="95" t="s">
        <v>2117</v>
      </c>
      <c r="C1163" s="96">
        <v>5112</v>
      </c>
      <c r="D1163" s="95" t="s">
        <v>2123</v>
      </c>
      <c r="E1163" s="116" t="str">
        <f>VLOOKUP($C1163,'2022-23 School Level AAFTE'!$C:$X,8,FALSE)</f>
        <v>Yes</v>
      </c>
      <c r="F1163" s="103">
        <f>VLOOKUP($C1163,'2022-23 School Level AAFTE'!$C:$I,7,FALSE)</f>
        <v>37.26</v>
      </c>
      <c r="G1163" s="106">
        <f>IFERROR(IF(E1163= "yes",VLOOKUP(C1163,Summary!$B:$I,5,0),0),0)</f>
        <v>0</v>
      </c>
      <c r="H1163" s="105">
        <f t="shared" si="203"/>
        <v>37.26</v>
      </c>
      <c r="I1163" s="168">
        <f>VLOOKUP($A1163,'2023-24 Salary &amp; Benefits'!$A:$I,3,FALSE)</f>
        <v>1.0900000000000001</v>
      </c>
      <c r="J1163" s="168">
        <f>VLOOKUP($A1163,'2023-24 Salary &amp; Benefits'!$A:$I,4,FALSE)</f>
        <v>1.0900000000000001</v>
      </c>
      <c r="K1163" s="155">
        <f t="shared" ref="K1163:K1226" si="206">IF(G1163&gt;0,G1163,H1163)</f>
        <v>37.26</v>
      </c>
      <c r="L1163" s="154">
        <f t="shared" ref="L1163:L1226" si="207">ROUND((($K1163*1.1*36)/15)/900,3)</f>
        <v>0.109</v>
      </c>
      <c r="M1163" s="156">
        <f>'2023-24 Salary &amp; Benefits'!$E$6</f>
        <v>72728</v>
      </c>
      <c r="N1163" s="156">
        <f>'2023-24 Salary &amp; Benefits'!$F$6</f>
        <v>75419</v>
      </c>
      <c r="O1163" s="9">
        <f t="shared" ref="O1163:O1226" si="208">ROUND($I1163*$M1163*$L1163,2)</f>
        <v>8640.81</v>
      </c>
      <c r="P1163" s="9">
        <f t="shared" ref="P1163:P1226" si="209">ROUND($J1163*$N1163*$L1163,2)-O1163</f>
        <v>319.72000000000116</v>
      </c>
      <c r="Q1163" s="9">
        <f>'2023-24 Salary &amp; Benefits'!G$6</f>
        <v>13464</v>
      </c>
      <c r="R1163" s="157">
        <f>'2023-24 Salary &amp; Benefits'!H$6</f>
        <v>0.1797</v>
      </c>
      <c r="S1163" s="157">
        <f>'2023-24 Salary &amp; Benefits'!I$6</f>
        <v>0.17330000000000001</v>
      </c>
      <c r="T1163" s="9">
        <f t="shared" ref="T1163:T1226" si="210">ROUND(O1163*R1163+P1163*S1163+L1163*Q1163,2)</f>
        <v>3075.74</v>
      </c>
      <c r="U1163" s="9">
        <f t="shared" ref="U1163:U1226" si="211">ROUND((($N1163*$J1163*$L1163)/180)*3,2)</f>
        <v>149.34</v>
      </c>
      <c r="V1163" s="9">
        <f t="shared" ref="V1163:V1226" si="212">ROUND(U1163*S1163,2)</f>
        <v>25.88</v>
      </c>
      <c r="W1163" s="9">
        <f t="shared" si="205"/>
        <v>175.22</v>
      </c>
      <c r="X1163" s="22">
        <f t="shared" si="204"/>
        <v>12211.49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</row>
    <row r="1164" spans="1:159" s="4" customFormat="1">
      <c r="A1164" s="83" t="s">
        <v>2533</v>
      </c>
      <c r="B1164" s="95" t="s">
        <v>2117</v>
      </c>
      <c r="C1164" s="96">
        <v>3003</v>
      </c>
      <c r="D1164" s="95" t="s">
        <v>2120</v>
      </c>
      <c r="E1164" s="116" t="str">
        <f>VLOOKUP($C1164,'2022-23 School Level AAFTE'!$C:$X,8,FALSE)</f>
        <v>Yes</v>
      </c>
      <c r="F1164" s="103">
        <f>VLOOKUP($C1164,'2022-23 School Level AAFTE'!$C:$I,7,FALSE)</f>
        <v>277.27</v>
      </c>
      <c r="G1164" s="106">
        <f>IFERROR(IF(E1164= "yes",VLOOKUP(C1164,Summary!$B:$I,5,0),0),0)</f>
        <v>0</v>
      </c>
      <c r="H1164" s="105">
        <f t="shared" si="203"/>
        <v>277.27</v>
      </c>
      <c r="I1164" s="168">
        <f>VLOOKUP($A1164,'2023-24 Salary &amp; Benefits'!$A:$I,3,FALSE)</f>
        <v>1.0900000000000001</v>
      </c>
      <c r="J1164" s="168">
        <f>VLOOKUP($A1164,'2023-24 Salary &amp; Benefits'!$A:$I,4,FALSE)</f>
        <v>1.0900000000000001</v>
      </c>
      <c r="K1164" s="155">
        <f t="shared" si="206"/>
        <v>277.27</v>
      </c>
      <c r="L1164" s="154">
        <f t="shared" si="207"/>
        <v>0.81299999999999994</v>
      </c>
      <c r="M1164" s="156">
        <f>'2023-24 Salary &amp; Benefits'!$E$6</f>
        <v>72728</v>
      </c>
      <c r="N1164" s="156">
        <f>'2023-24 Salary &amp; Benefits'!$F$6</f>
        <v>75419</v>
      </c>
      <c r="O1164" s="9">
        <f t="shared" si="208"/>
        <v>64449.37</v>
      </c>
      <c r="P1164" s="9">
        <f t="shared" si="209"/>
        <v>2384.6899999999951</v>
      </c>
      <c r="Q1164" s="9">
        <f>'2023-24 Salary &amp; Benefits'!G$6</f>
        <v>13464</v>
      </c>
      <c r="R1164" s="157">
        <f>'2023-24 Salary &amp; Benefits'!H$6</f>
        <v>0.1797</v>
      </c>
      <c r="S1164" s="157">
        <f>'2023-24 Salary &amp; Benefits'!I$6</f>
        <v>0.17330000000000001</v>
      </c>
      <c r="T1164" s="9">
        <f t="shared" si="210"/>
        <v>22941.05</v>
      </c>
      <c r="U1164" s="9">
        <f t="shared" si="211"/>
        <v>1113.9000000000001</v>
      </c>
      <c r="V1164" s="9">
        <f t="shared" si="212"/>
        <v>193.04</v>
      </c>
      <c r="W1164" s="9">
        <f t="shared" si="205"/>
        <v>1306.94</v>
      </c>
      <c r="X1164" s="22">
        <f t="shared" si="204"/>
        <v>91082.049999999988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</row>
    <row r="1165" spans="1:159" s="4" customFormat="1">
      <c r="A1165" s="83" t="s">
        <v>2533</v>
      </c>
      <c r="B1165" s="95" t="s">
        <v>2117</v>
      </c>
      <c r="C1165" s="96">
        <v>2343</v>
      </c>
      <c r="D1165" s="95" t="s">
        <v>2118</v>
      </c>
      <c r="E1165" s="116" t="str">
        <f>VLOOKUP($C1165,'2022-23 School Level AAFTE'!$C:$X,8,FALSE)</f>
        <v>No</v>
      </c>
      <c r="F1165" s="103">
        <f>VLOOKUP($C1165,'2022-23 School Level AAFTE'!$C:$I,7,FALSE)</f>
        <v>484.67</v>
      </c>
      <c r="G1165" s="106">
        <f>IFERROR(IF(E1165= "yes",VLOOKUP(C1165,Summary!$B:$I,5,0),0),0)</f>
        <v>0</v>
      </c>
      <c r="H1165" s="104">
        <f t="shared" si="203"/>
        <v>0</v>
      </c>
      <c r="I1165" s="168">
        <f>VLOOKUP($A1165,'2023-24 Salary &amp; Benefits'!$A:$I,3,FALSE)</f>
        <v>1.0900000000000001</v>
      </c>
      <c r="J1165" s="168">
        <f>VLOOKUP($A1165,'2023-24 Salary &amp; Benefits'!$A:$I,4,FALSE)</f>
        <v>1.0900000000000001</v>
      </c>
      <c r="K1165" s="155">
        <f t="shared" si="206"/>
        <v>0</v>
      </c>
      <c r="L1165" s="154">
        <f t="shared" si="207"/>
        <v>0</v>
      </c>
      <c r="M1165" s="156">
        <f>'2023-24 Salary &amp; Benefits'!$E$6</f>
        <v>72728</v>
      </c>
      <c r="N1165" s="156">
        <f>'2023-24 Salary &amp; Benefits'!$F$6</f>
        <v>75419</v>
      </c>
      <c r="O1165" s="9">
        <f t="shared" si="208"/>
        <v>0</v>
      </c>
      <c r="P1165" s="9">
        <f t="shared" si="209"/>
        <v>0</v>
      </c>
      <c r="Q1165" s="9">
        <f>'2023-24 Salary &amp; Benefits'!G$6</f>
        <v>13464</v>
      </c>
      <c r="R1165" s="157">
        <f>'2023-24 Salary &amp; Benefits'!H$6</f>
        <v>0.1797</v>
      </c>
      <c r="S1165" s="157">
        <f>'2023-24 Salary &amp; Benefits'!I$6</f>
        <v>0.17330000000000001</v>
      </c>
      <c r="T1165" s="9">
        <f t="shared" si="210"/>
        <v>0</v>
      </c>
      <c r="U1165" s="9">
        <f t="shared" si="211"/>
        <v>0</v>
      </c>
      <c r="V1165" s="9">
        <f t="shared" si="212"/>
        <v>0</v>
      </c>
      <c r="W1165" s="9">
        <f t="shared" si="205"/>
        <v>0</v>
      </c>
      <c r="X1165" s="22">
        <f t="shared" si="204"/>
        <v>0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</row>
    <row r="1166" spans="1:159" s="4" customFormat="1">
      <c r="A1166" s="83" t="s">
        <v>2464</v>
      </c>
      <c r="B1166" s="95" t="s">
        <v>1585</v>
      </c>
      <c r="C1166" s="94">
        <v>3459</v>
      </c>
      <c r="D1166" s="84" t="s">
        <v>1586</v>
      </c>
      <c r="E1166" s="116" t="str">
        <f>VLOOKUP($C1166,'2022-23 School Level AAFTE'!$C:$X,8,FALSE)</f>
        <v>No</v>
      </c>
      <c r="F1166" s="103">
        <f>VLOOKUP($C1166,'2022-23 School Level AAFTE'!$C:$I,7,FALSE)</f>
        <v>69.290000000000006</v>
      </c>
      <c r="G1166" s="106">
        <f>IFERROR(IF(E1166= "yes",VLOOKUP(C1166,Summary!$B:$I,5,0),0),0)</f>
        <v>0</v>
      </c>
      <c r="H1166" s="105">
        <f t="shared" si="203"/>
        <v>0</v>
      </c>
      <c r="I1166" s="168">
        <f>VLOOKUP($A1166,'2023-24 Salary &amp; Benefits'!$A:$I,3,FALSE)</f>
        <v>1.06</v>
      </c>
      <c r="J1166" s="168">
        <f>VLOOKUP($A1166,'2023-24 Salary &amp; Benefits'!$A:$I,4,FALSE)</f>
        <v>1.06</v>
      </c>
      <c r="K1166" s="155">
        <f t="shared" si="206"/>
        <v>0</v>
      </c>
      <c r="L1166" s="154">
        <f t="shared" si="207"/>
        <v>0</v>
      </c>
      <c r="M1166" s="156">
        <f>'2023-24 Salary &amp; Benefits'!$E$6</f>
        <v>72728</v>
      </c>
      <c r="N1166" s="156">
        <f>'2023-24 Salary &amp; Benefits'!$F$6</f>
        <v>75419</v>
      </c>
      <c r="O1166" s="9">
        <f t="shared" si="208"/>
        <v>0</v>
      </c>
      <c r="P1166" s="9">
        <f t="shared" si="209"/>
        <v>0</v>
      </c>
      <c r="Q1166" s="9">
        <f>'2023-24 Salary &amp; Benefits'!G$6</f>
        <v>13464</v>
      </c>
      <c r="R1166" s="157">
        <f>'2023-24 Salary &amp; Benefits'!H$6</f>
        <v>0.1797</v>
      </c>
      <c r="S1166" s="157">
        <f>'2023-24 Salary &amp; Benefits'!I$6</f>
        <v>0.17330000000000001</v>
      </c>
      <c r="T1166" s="9">
        <f t="shared" si="210"/>
        <v>0</v>
      </c>
      <c r="U1166" s="9">
        <f t="shared" si="211"/>
        <v>0</v>
      </c>
      <c r="V1166" s="9">
        <f t="shared" si="212"/>
        <v>0</v>
      </c>
      <c r="W1166" s="9">
        <f t="shared" si="205"/>
        <v>0</v>
      </c>
      <c r="X1166" s="22">
        <f t="shared" si="204"/>
        <v>0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</row>
    <row r="1167" spans="1:159" s="4" customFormat="1">
      <c r="A1167" s="83" t="s">
        <v>2461</v>
      </c>
      <c r="B1167" s="95" t="s">
        <v>1573</v>
      </c>
      <c r="C1167" s="96">
        <v>5625</v>
      </c>
      <c r="D1167" s="95" t="s">
        <v>3200</v>
      </c>
      <c r="E1167" s="116" t="str">
        <f>VLOOKUP($C1167,'2022-23 School Level AAFTE'!$C:$X,8,FALSE)</f>
        <v>Yes</v>
      </c>
      <c r="F1167" s="103">
        <f>VLOOKUP($C1167,'2022-23 School Level AAFTE'!$C:$I,7,FALSE)</f>
        <v>152.68</v>
      </c>
      <c r="G1167" s="106">
        <f>IFERROR(IF(E1167= "yes",VLOOKUP(C1167,Summary!$B:$I,5,0),0),0)</f>
        <v>0</v>
      </c>
      <c r="H1167" s="105">
        <f t="shared" si="203"/>
        <v>152.68</v>
      </c>
      <c r="I1167" s="168">
        <f>VLOOKUP($A1167,'2023-24 Salary &amp; Benefits'!$A:$I,3,FALSE)</f>
        <v>1.1200000000000001</v>
      </c>
      <c r="J1167" s="168">
        <f>VLOOKUP($A1167,'2023-24 Salary &amp; Benefits'!$A:$I,4,FALSE)</f>
        <v>1.1200000000000001</v>
      </c>
      <c r="K1167" s="155">
        <f t="shared" si="206"/>
        <v>152.68</v>
      </c>
      <c r="L1167" s="154">
        <f t="shared" si="207"/>
        <v>0.44800000000000001</v>
      </c>
      <c r="M1167" s="156">
        <f>'2023-24 Salary &amp; Benefits'!$E$6</f>
        <v>72728</v>
      </c>
      <c r="N1167" s="156">
        <f>'2023-24 Salary &amp; Benefits'!$F$6</f>
        <v>75419</v>
      </c>
      <c r="O1167" s="9">
        <f t="shared" si="208"/>
        <v>36492</v>
      </c>
      <c r="P1167" s="9">
        <f t="shared" si="209"/>
        <v>1350.239999999998</v>
      </c>
      <c r="Q1167" s="9">
        <f>'2023-24 Salary &amp; Benefits'!G$6</f>
        <v>13464</v>
      </c>
      <c r="R1167" s="157">
        <f>'2023-24 Salary &amp; Benefits'!H$6</f>
        <v>0.1797</v>
      </c>
      <c r="S1167" s="157">
        <f>'2023-24 Salary &amp; Benefits'!I$6</f>
        <v>0.17330000000000001</v>
      </c>
      <c r="T1167" s="9">
        <f t="shared" si="210"/>
        <v>12823.48</v>
      </c>
      <c r="U1167" s="9">
        <f t="shared" si="211"/>
        <v>630.70000000000005</v>
      </c>
      <c r="V1167" s="9">
        <f t="shared" si="212"/>
        <v>109.3</v>
      </c>
      <c r="W1167" s="9">
        <f t="shared" si="205"/>
        <v>740</v>
      </c>
      <c r="X1167" s="22">
        <f t="shared" si="204"/>
        <v>51405.719999999994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</row>
    <row r="1168" spans="1:159" s="4" customFormat="1">
      <c r="A1168" s="83" t="s">
        <v>2461</v>
      </c>
      <c r="B1168" s="95" t="s">
        <v>1573</v>
      </c>
      <c r="C1168" s="96">
        <v>4329</v>
      </c>
      <c r="D1168" s="95" t="s">
        <v>3201</v>
      </c>
      <c r="E1168" s="116" t="str">
        <f>VLOOKUP($C1168,'2022-23 School Level AAFTE'!$C:$X,8,FALSE)</f>
        <v>Yes</v>
      </c>
      <c r="F1168" s="103">
        <f>VLOOKUP($C1168,'2022-23 School Level AAFTE'!$C:$I,7,FALSE)</f>
        <v>437.71</v>
      </c>
      <c r="G1168" s="106">
        <f>IFERROR(IF(E1168= "yes",VLOOKUP(C1168,Summary!$B:$I,5,0),0),0)</f>
        <v>0</v>
      </c>
      <c r="H1168" s="105">
        <f t="shared" si="203"/>
        <v>437.71</v>
      </c>
      <c r="I1168" s="168">
        <f>VLOOKUP($A1168,'2023-24 Salary &amp; Benefits'!$A:$I,3,FALSE)</f>
        <v>1.1200000000000001</v>
      </c>
      <c r="J1168" s="168">
        <f>VLOOKUP($A1168,'2023-24 Salary &amp; Benefits'!$A:$I,4,FALSE)</f>
        <v>1.1200000000000001</v>
      </c>
      <c r="K1168" s="155">
        <f t="shared" si="206"/>
        <v>437.71</v>
      </c>
      <c r="L1168" s="154">
        <f t="shared" si="207"/>
        <v>1.284</v>
      </c>
      <c r="M1168" s="156">
        <f>'2023-24 Salary &amp; Benefits'!$E$6</f>
        <v>72728</v>
      </c>
      <c r="N1168" s="156">
        <f>'2023-24 Salary &amp; Benefits'!$F$6</f>
        <v>75419</v>
      </c>
      <c r="O1168" s="9">
        <f t="shared" si="208"/>
        <v>104588.68</v>
      </c>
      <c r="P1168" s="9">
        <f t="shared" si="209"/>
        <v>3869.8800000000047</v>
      </c>
      <c r="Q1168" s="9">
        <f>'2023-24 Salary &amp; Benefits'!G$6</f>
        <v>13464</v>
      </c>
      <c r="R1168" s="157">
        <f>'2023-24 Salary &amp; Benefits'!H$6</f>
        <v>0.1797</v>
      </c>
      <c r="S1168" s="157">
        <f>'2023-24 Salary &amp; Benefits'!I$6</f>
        <v>0.17330000000000001</v>
      </c>
      <c r="T1168" s="9">
        <f t="shared" si="210"/>
        <v>36753.01</v>
      </c>
      <c r="U1168" s="9">
        <f t="shared" si="211"/>
        <v>1807.64</v>
      </c>
      <c r="V1168" s="9">
        <f t="shared" si="212"/>
        <v>313.26</v>
      </c>
      <c r="W1168" s="9">
        <f t="shared" si="205"/>
        <v>2120.9</v>
      </c>
      <c r="X1168" s="22">
        <f t="shared" si="204"/>
        <v>147332.47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</row>
    <row r="1169" spans="1:159" s="4" customFormat="1">
      <c r="A1169" s="83" t="s">
        <v>2461</v>
      </c>
      <c r="B1169" s="95" t="s">
        <v>1573</v>
      </c>
      <c r="C1169" s="96">
        <v>5589</v>
      </c>
      <c r="D1169" s="95" t="s">
        <v>3139</v>
      </c>
      <c r="E1169" s="116" t="str">
        <f>VLOOKUP($C1169,'2022-23 School Level AAFTE'!$C:$X,8,FALSE)</f>
        <v>Yes</v>
      </c>
      <c r="F1169" s="103">
        <f>VLOOKUP($C1169,'2022-23 School Level AAFTE'!$C:$I,7,FALSE)</f>
        <v>510.79</v>
      </c>
      <c r="G1169" s="106">
        <f>IFERROR(IF(E1169= "yes",VLOOKUP(C1169,Summary!$B:$I,5,0),0),0)</f>
        <v>0</v>
      </c>
      <c r="H1169" s="104">
        <f t="shared" si="203"/>
        <v>510.79</v>
      </c>
      <c r="I1169" s="168">
        <f>VLOOKUP($A1169,'2023-24 Salary &amp; Benefits'!$A:$I,3,FALSE)</f>
        <v>1.1200000000000001</v>
      </c>
      <c r="J1169" s="168">
        <f>VLOOKUP($A1169,'2023-24 Salary &amp; Benefits'!$A:$I,4,FALSE)</f>
        <v>1.1200000000000001</v>
      </c>
      <c r="K1169" s="155">
        <f t="shared" si="206"/>
        <v>510.79</v>
      </c>
      <c r="L1169" s="154">
        <f t="shared" si="207"/>
        <v>1.498</v>
      </c>
      <c r="M1169" s="156">
        <f>'2023-24 Salary &amp; Benefits'!$E$6</f>
        <v>72728</v>
      </c>
      <c r="N1169" s="156">
        <f>'2023-24 Salary &amp; Benefits'!$F$6</f>
        <v>75419</v>
      </c>
      <c r="O1169" s="9">
        <f t="shared" si="208"/>
        <v>122020.13</v>
      </c>
      <c r="P1169" s="9">
        <f t="shared" si="209"/>
        <v>4514.8499999999913</v>
      </c>
      <c r="Q1169" s="9">
        <f>'2023-24 Salary &amp; Benefits'!G$6</f>
        <v>13464</v>
      </c>
      <c r="R1169" s="157">
        <f>'2023-24 Salary &amp; Benefits'!H$6</f>
        <v>0.1797</v>
      </c>
      <c r="S1169" s="157">
        <f>'2023-24 Salary &amp; Benefits'!I$6</f>
        <v>0.17330000000000001</v>
      </c>
      <c r="T1169" s="9">
        <f t="shared" si="210"/>
        <v>42878.51</v>
      </c>
      <c r="U1169" s="9">
        <f t="shared" si="211"/>
        <v>2108.92</v>
      </c>
      <c r="V1169" s="9">
        <f t="shared" si="212"/>
        <v>365.48</v>
      </c>
      <c r="W1169" s="9">
        <f t="shared" si="205"/>
        <v>2474.4</v>
      </c>
      <c r="X1169" s="22">
        <f t="shared" si="204"/>
        <v>171887.88999999998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</row>
    <row r="1170" spans="1:159" s="4" customFormat="1">
      <c r="A1170" s="83" t="s">
        <v>2461</v>
      </c>
      <c r="B1170" s="95" t="s">
        <v>1573</v>
      </c>
      <c r="C1170" s="96">
        <v>3183</v>
      </c>
      <c r="D1170" s="95" t="s">
        <v>77</v>
      </c>
      <c r="E1170" s="116" t="str">
        <f>VLOOKUP($C1170,'2022-23 School Level AAFTE'!$C:$X,8,FALSE)</f>
        <v>Yes</v>
      </c>
      <c r="F1170" s="103">
        <f>VLOOKUP($C1170,'2022-23 School Level AAFTE'!$C:$I,7,FALSE)</f>
        <v>468</v>
      </c>
      <c r="G1170" s="106">
        <f>IFERROR(IF(E1170= "yes",VLOOKUP(C1170,Summary!$B:$I,5,0),0),0)</f>
        <v>0</v>
      </c>
      <c r="H1170" s="105">
        <f t="shared" si="203"/>
        <v>468</v>
      </c>
      <c r="I1170" s="168">
        <f>VLOOKUP($A1170,'2023-24 Salary &amp; Benefits'!$A:$I,3,FALSE)</f>
        <v>1.1200000000000001</v>
      </c>
      <c r="J1170" s="168">
        <f>VLOOKUP($A1170,'2023-24 Salary &amp; Benefits'!$A:$I,4,FALSE)</f>
        <v>1.1200000000000001</v>
      </c>
      <c r="K1170" s="155">
        <f t="shared" si="206"/>
        <v>468</v>
      </c>
      <c r="L1170" s="154">
        <f t="shared" si="207"/>
        <v>1.373</v>
      </c>
      <c r="M1170" s="156">
        <f>'2023-24 Salary &amp; Benefits'!$E$6</f>
        <v>72728</v>
      </c>
      <c r="N1170" s="156">
        <f>'2023-24 Salary &amp; Benefits'!$F$6</f>
        <v>75419</v>
      </c>
      <c r="O1170" s="9">
        <f t="shared" si="208"/>
        <v>111838.21</v>
      </c>
      <c r="P1170" s="9">
        <f t="shared" si="209"/>
        <v>4138.1100000000006</v>
      </c>
      <c r="Q1170" s="9">
        <f>'2023-24 Salary &amp; Benefits'!G$6</f>
        <v>13464</v>
      </c>
      <c r="R1170" s="157">
        <f>'2023-24 Salary &amp; Benefits'!H$6</f>
        <v>0.1797</v>
      </c>
      <c r="S1170" s="157">
        <f>'2023-24 Salary &amp; Benefits'!I$6</f>
        <v>0.17330000000000001</v>
      </c>
      <c r="T1170" s="9">
        <f t="shared" si="210"/>
        <v>39300.53</v>
      </c>
      <c r="U1170" s="9">
        <f t="shared" si="211"/>
        <v>1932.94</v>
      </c>
      <c r="V1170" s="9">
        <f t="shared" si="212"/>
        <v>334.98</v>
      </c>
      <c r="W1170" s="9">
        <f t="shared" si="205"/>
        <v>2267.92</v>
      </c>
      <c r="X1170" s="22">
        <f t="shared" si="204"/>
        <v>157544.76999999999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</row>
    <row r="1171" spans="1:159" s="4" customFormat="1">
      <c r="A1171" s="83" t="s">
        <v>2461</v>
      </c>
      <c r="B1171" s="95" t="s">
        <v>1573</v>
      </c>
      <c r="C1171" s="96">
        <v>3821</v>
      </c>
      <c r="D1171" s="95" t="s">
        <v>1576</v>
      </c>
      <c r="E1171" s="116" t="str">
        <f>VLOOKUP($C1171,'2022-23 School Level AAFTE'!$C:$X,8,FALSE)</f>
        <v>Yes</v>
      </c>
      <c r="F1171" s="103">
        <f>VLOOKUP($C1171,'2022-23 School Level AAFTE'!$C:$I,7,FALSE)</f>
        <v>708.54</v>
      </c>
      <c r="G1171" s="106">
        <f>IFERROR(IF(E1171= "yes",VLOOKUP(C1171,Summary!$B:$I,5,0),0),0)</f>
        <v>0</v>
      </c>
      <c r="H1171" s="104">
        <f t="shared" si="203"/>
        <v>708.54</v>
      </c>
      <c r="I1171" s="168">
        <f>VLOOKUP($A1171,'2023-24 Salary &amp; Benefits'!$A:$I,3,FALSE)</f>
        <v>1.1200000000000001</v>
      </c>
      <c r="J1171" s="168">
        <f>VLOOKUP($A1171,'2023-24 Salary &amp; Benefits'!$A:$I,4,FALSE)</f>
        <v>1.1200000000000001</v>
      </c>
      <c r="K1171" s="155">
        <f t="shared" si="206"/>
        <v>708.54</v>
      </c>
      <c r="L1171" s="154">
        <f t="shared" si="207"/>
        <v>2.0779999999999998</v>
      </c>
      <c r="M1171" s="156">
        <f>'2023-24 Salary &amp; Benefits'!$E$6</f>
        <v>72728</v>
      </c>
      <c r="N1171" s="156">
        <f>'2023-24 Salary &amp; Benefits'!$F$6</f>
        <v>75419</v>
      </c>
      <c r="O1171" s="9">
        <f t="shared" si="208"/>
        <v>169264.24</v>
      </c>
      <c r="P1171" s="9">
        <f t="shared" si="209"/>
        <v>6262.9200000000128</v>
      </c>
      <c r="Q1171" s="9">
        <f>'2023-24 Salary &amp; Benefits'!G$6</f>
        <v>13464</v>
      </c>
      <c r="R1171" s="157">
        <f>'2023-24 Salary &amp; Benefits'!H$6</f>
        <v>0.1797</v>
      </c>
      <c r="S1171" s="157">
        <f>'2023-24 Salary &amp; Benefits'!I$6</f>
        <v>0.17330000000000001</v>
      </c>
      <c r="T1171" s="9">
        <f t="shared" si="210"/>
        <v>59480.34</v>
      </c>
      <c r="U1171" s="9">
        <f t="shared" si="211"/>
        <v>2925.45</v>
      </c>
      <c r="V1171" s="9">
        <f t="shared" si="212"/>
        <v>506.98</v>
      </c>
      <c r="W1171" s="9">
        <f t="shared" si="205"/>
        <v>3432.43</v>
      </c>
      <c r="X1171" s="22">
        <f t="shared" si="204"/>
        <v>238439.93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</row>
    <row r="1172" spans="1:159" s="4" customFormat="1">
      <c r="A1172" s="83" t="s">
        <v>2461</v>
      </c>
      <c r="B1172" s="95" t="s">
        <v>1573</v>
      </c>
      <c r="C1172" s="96">
        <v>4013</v>
      </c>
      <c r="D1172" s="95" t="s">
        <v>1578</v>
      </c>
      <c r="E1172" s="116" t="str">
        <f>VLOOKUP($C1172,'2022-23 School Level AAFTE'!$C:$X,8,FALSE)</f>
        <v>Yes</v>
      </c>
      <c r="F1172" s="103">
        <f>VLOOKUP($C1172,'2022-23 School Level AAFTE'!$C:$I,7,FALSE)</f>
        <v>382.21</v>
      </c>
      <c r="G1172" s="106">
        <f>IFERROR(IF(E1172= "yes",VLOOKUP(C1172,Summary!$B:$I,5,0),0),0)</f>
        <v>0</v>
      </c>
      <c r="H1172" s="104">
        <f t="shared" si="203"/>
        <v>382.21</v>
      </c>
      <c r="I1172" s="168">
        <f>VLOOKUP($A1172,'2023-24 Salary &amp; Benefits'!$A:$I,3,FALSE)</f>
        <v>1.1200000000000001</v>
      </c>
      <c r="J1172" s="168">
        <f>VLOOKUP($A1172,'2023-24 Salary &amp; Benefits'!$A:$I,4,FALSE)</f>
        <v>1.1200000000000001</v>
      </c>
      <c r="K1172" s="155">
        <f t="shared" si="206"/>
        <v>382.21</v>
      </c>
      <c r="L1172" s="154">
        <f t="shared" si="207"/>
        <v>1.121</v>
      </c>
      <c r="M1172" s="156">
        <f>'2023-24 Salary &amp; Benefits'!$E$6</f>
        <v>72728</v>
      </c>
      <c r="N1172" s="156">
        <f>'2023-24 Salary &amp; Benefits'!$F$6</f>
        <v>75419</v>
      </c>
      <c r="O1172" s="9">
        <f t="shared" si="208"/>
        <v>91311.46</v>
      </c>
      <c r="P1172" s="9">
        <f t="shared" si="209"/>
        <v>3378.5999999999913</v>
      </c>
      <c r="Q1172" s="9">
        <f>'2023-24 Salary &amp; Benefits'!G$6</f>
        <v>13464</v>
      </c>
      <c r="R1172" s="157">
        <f>'2023-24 Salary &amp; Benefits'!H$6</f>
        <v>0.1797</v>
      </c>
      <c r="S1172" s="157">
        <f>'2023-24 Salary &amp; Benefits'!I$6</f>
        <v>0.17330000000000001</v>
      </c>
      <c r="T1172" s="9">
        <f t="shared" si="210"/>
        <v>32087.32</v>
      </c>
      <c r="U1172" s="9">
        <f t="shared" si="211"/>
        <v>1578.17</v>
      </c>
      <c r="V1172" s="9">
        <f t="shared" si="212"/>
        <v>273.5</v>
      </c>
      <c r="W1172" s="9">
        <f t="shared" si="205"/>
        <v>1851.67</v>
      </c>
      <c r="X1172" s="22">
        <f t="shared" si="204"/>
        <v>128629.04999999999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</row>
    <row r="1173" spans="1:159" s="4" customFormat="1">
      <c r="A1173" s="83" t="s">
        <v>2461</v>
      </c>
      <c r="B1173" s="95" t="s">
        <v>1573</v>
      </c>
      <c r="C1173" s="96">
        <v>3001</v>
      </c>
      <c r="D1173" s="95" t="s">
        <v>1575</v>
      </c>
      <c r="E1173" s="116" t="str">
        <f>VLOOKUP($C1173,'2022-23 School Level AAFTE'!$C:$X,8,FALSE)</f>
        <v>Yes</v>
      </c>
      <c r="F1173" s="103">
        <f>VLOOKUP($C1173,'2022-23 School Level AAFTE'!$C:$I,7,FALSE)</f>
        <v>530.71</v>
      </c>
      <c r="G1173" s="106">
        <f>IFERROR(IF(E1173= "yes",VLOOKUP(C1173,Summary!$B:$I,5,0),0),0)</f>
        <v>0</v>
      </c>
      <c r="H1173" s="104">
        <f t="shared" si="203"/>
        <v>530.71</v>
      </c>
      <c r="I1173" s="168">
        <f>VLOOKUP($A1173,'2023-24 Salary &amp; Benefits'!$A:$I,3,FALSE)</f>
        <v>1.1200000000000001</v>
      </c>
      <c r="J1173" s="168">
        <f>VLOOKUP($A1173,'2023-24 Salary &amp; Benefits'!$A:$I,4,FALSE)</f>
        <v>1.1200000000000001</v>
      </c>
      <c r="K1173" s="155">
        <f t="shared" si="206"/>
        <v>530.71</v>
      </c>
      <c r="L1173" s="154">
        <f t="shared" si="207"/>
        <v>1.5569999999999999</v>
      </c>
      <c r="M1173" s="156">
        <f>'2023-24 Salary &amp; Benefits'!$E$6</f>
        <v>72728</v>
      </c>
      <c r="N1173" s="156">
        <f>'2023-24 Salary &amp; Benefits'!$F$6</f>
        <v>75419</v>
      </c>
      <c r="O1173" s="9">
        <f t="shared" si="208"/>
        <v>126826</v>
      </c>
      <c r="P1173" s="9">
        <f t="shared" si="209"/>
        <v>4692.6700000000128</v>
      </c>
      <c r="Q1173" s="9">
        <f>'2023-24 Salary &amp; Benefits'!G$6</f>
        <v>13464</v>
      </c>
      <c r="R1173" s="157">
        <f>'2023-24 Salary &amp; Benefits'!H$6</f>
        <v>0.1797</v>
      </c>
      <c r="S1173" s="157">
        <f>'2023-24 Salary &amp; Benefits'!I$6</f>
        <v>0.17330000000000001</v>
      </c>
      <c r="T1173" s="9">
        <f t="shared" si="210"/>
        <v>44567.32</v>
      </c>
      <c r="U1173" s="9">
        <f t="shared" si="211"/>
        <v>2191.98</v>
      </c>
      <c r="V1173" s="9">
        <f t="shared" si="212"/>
        <v>379.87</v>
      </c>
      <c r="W1173" s="9">
        <f t="shared" si="205"/>
        <v>2571.85</v>
      </c>
      <c r="X1173" s="22">
        <f t="shared" si="204"/>
        <v>178657.84000000003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</row>
    <row r="1174" spans="1:159" s="4" customFormat="1">
      <c r="A1174" s="83" t="s">
        <v>2461</v>
      </c>
      <c r="B1174" s="95" t="s">
        <v>1573</v>
      </c>
      <c r="C1174" s="96">
        <v>4511</v>
      </c>
      <c r="D1174" s="95" t="s">
        <v>1579</v>
      </c>
      <c r="E1174" s="116" t="str">
        <f>VLOOKUP($C1174,'2022-23 School Level AAFTE'!$C:$X,8,FALSE)</f>
        <v>Yes</v>
      </c>
      <c r="F1174" s="103">
        <f>VLOOKUP($C1174,'2022-23 School Level AAFTE'!$C:$I,7,FALSE)</f>
        <v>630.67999999999995</v>
      </c>
      <c r="G1174" s="106">
        <f>IFERROR(IF(E1174= "yes",VLOOKUP(C1174,Summary!$B:$I,5,0),0),0)</f>
        <v>0</v>
      </c>
      <c r="H1174" s="104">
        <f t="shared" si="203"/>
        <v>630.67999999999995</v>
      </c>
      <c r="I1174" s="168">
        <f>VLOOKUP($A1174,'2023-24 Salary &amp; Benefits'!$A:$I,3,FALSE)</f>
        <v>1.1200000000000001</v>
      </c>
      <c r="J1174" s="168">
        <f>VLOOKUP($A1174,'2023-24 Salary &amp; Benefits'!$A:$I,4,FALSE)</f>
        <v>1.1200000000000001</v>
      </c>
      <c r="K1174" s="155">
        <f t="shared" si="206"/>
        <v>630.67999999999995</v>
      </c>
      <c r="L1174" s="154">
        <f t="shared" si="207"/>
        <v>1.85</v>
      </c>
      <c r="M1174" s="156">
        <f>'2023-24 Salary &amp; Benefits'!$E$6</f>
        <v>72728</v>
      </c>
      <c r="N1174" s="156">
        <f>'2023-24 Salary &amp; Benefits'!$F$6</f>
        <v>75419</v>
      </c>
      <c r="O1174" s="9">
        <f t="shared" si="208"/>
        <v>150692.42000000001</v>
      </c>
      <c r="P1174" s="9">
        <f t="shared" si="209"/>
        <v>5575.75</v>
      </c>
      <c r="Q1174" s="9">
        <f>'2023-24 Salary &amp; Benefits'!G$6</f>
        <v>13464</v>
      </c>
      <c r="R1174" s="157">
        <f>'2023-24 Salary &amp; Benefits'!H$6</f>
        <v>0.1797</v>
      </c>
      <c r="S1174" s="157">
        <f>'2023-24 Salary &amp; Benefits'!I$6</f>
        <v>0.17330000000000001</v>
      </c>
      <c r="T1174" s="9">
        <f t="shared" si="210"/>
        <v>52954.11</v>
      </c>
      <c r="U1174" s="9">
        <f t="shared" si="211"/>
        <v>2604.4699999999998</v>
      </c>
      <c r="V1174" s="9">
        <f t="shared" si="212"/>
        <v>451.35</v>
      </c>
      <c r="W1174" s="9">
        <f t="shared" si="205"/>
        <v>3055.8199999999997</v>
      </c>
      <c r="X1174" s="22">
        <f t="shared" si="204"/>
        <v>212278.10000000003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</row>
    <row r="1175" spans="1:159" s="4" customFormat="1">
      <c r="A1175" s="83" t="s">
        <v>2461</v>
      </c>
      <c r="B1175" s="95" t="s">
        <v>1573</v>
      </c>
      <c r="C1175" s="96">
        <v>2295</v>
      </c>
      <c r="D1175" s="86" t="s">
        <v>1574</v>
      </c>
      <c r="E1175" s="116" t="str">
        <f>VLOOKUP($C1175,'2022-23 School Level AAFTE'!$C:$X,8,FALSE)</f>
        <v>Yes</v>
      </c>
      <c r="F1175" s="103">
        <f>VLOOKUP($C1175,'2022-23 School Level AAFTE'!$C:$I,7,FALSE)</f>
        <v>1907.5600000000002</v>
      </c>
      <c r="G1175" s="106">
        <f>IFERROR(IF(E1175= "yes",VLOOKUP(C1175,Summary!$B:$I,5,0),0),0)</f>
        <v>0</v>
      </c>
      <c r="H1175" s="104">
        <f t="shared" ref="H1175:H1237" si="213">IF(E1175= "yes", F1175,0)</f>
        <v>1907.5600000000002</v>
      </c>
      <c r="I1175" s="168">
        <f>VLOOKUP($A1175,'2023-24 Salary &amp; Benefits'!$A:$I,3,FALSE)</f>
        <v>1.1200000000000001</v>
      </c>
      <c r="J1175" s="168">
        <f>VLOOKUP($A1175,'2023-24 Salary &amp; Benefits'!$A:$I,4,FALSE)</f>
        <v>1.1200000000000001</v>
      </c>
      <c r="K1175" s="155">
        <f t="shared" si="206"/>
        <v>1907.5600000000002</v>
      </c>
      <c r="L1175" s="154">
        <f t="shared" si="207"/>
        <v>5.5960000000000001</v>
      </c>
      <c r="M1175" s="156">
        <f>'2023-24 Salary &amp; Benefits'!$E$6</f>
        <v>72728</v>
      </c>
      <c r="N1175" s="156">
        <f>'2023-24 Salary &amp; Benefits'!$F$6</f>
        <v>75419</v>
      </c>
      <c r="O1175" s="9">
        <f t="shared" si="208"/>
        <v>455824.19</v>
      </c>
      <c r="P1175" s="9">
        <f t="shared" si="209"/>
        <v>16865.900000000023</v>
      </c>
      <c r="Q1175" s="9">
        <f>'2023-24 Salary &amp; Benefits'!G$6</f>
        <v>13464</v>
      </c>
      <c r="R1175" s="157">
        <f>'2023-24 Salary &amp; Benefits'!H$6</f>
        <v>0.1797</v>
      </c>
      <c r="S1175" s="157">
        <f>'2023-24 Salary &amp; Benefits'!I$6</f>
        <v>0.17330000000000001</v>
      </c>
      <c r="T1175" s="9">
        <f t="shared" si="210"/>
        <v>160179.01</v>
      </c>
      <c r="U1175" s="9">
        <f t="shared" si="211"/>
        <v>7878.17</v>
      </c>
      <c r="V1175" s="9">
        <f t="shared" si="212"/>
        <v>1365.29</v>
      </c>
      <c r="W1175" s="9">
        <f t="shared" si="205"/>
        <v>9243.4599999999991</v>
      </c>
      <c r="X1175" s="22">
        <f t="shared" ref="X1175:X1237" si="214">SUM(T1175,O1175:P1175,W1175)</f>
        <v>642112.55999999994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</row>
    <row r="1176" spans="1:159" s="4" customFormat="1">
      <c r="A1176" s="83" t="s">
        <v>2461</v>
      </c>
      <c r="B1176" s="95" t="s">
        <v>1573</v>
      </c>
      <c r="C1176" s="96">
        <v>5449</v>
      </c>
      <c r="D1176" s="95" t="s">
        <v>1580</v>
      </c>
      <c r="E1176" s="116" t="str">
        <f>VLOOKUP($C1176,'2022-23 School Level AAFTE'!$C:$X,8,FALSE)</f>
        <v>No</v>
      </c>
      <c r="F1176" s="103">
        <f>VLOOKUP($C1176,'2022-23 School Level AAFTE'!$C:$I,7,FALSE)</f>
        <v>36.71</v>
      </c>
      <c r="G1176" s="106">
        <f>IFERROR(IF(E1176= "yes",VLOOKUP(C1176,Summary!$B:$I,5,0),0),0)</f>
        <v>0</v>
      </c>
      <c r="H1176" s="104">
        <f t="shared" si="213"/>
        <v>0</v>
      </c>
      <c r="I1176" s="168">
        <f>VLOOKUP($A1176,'2023-24 Salary &amp; Benefits'!$A:$I,3,FALSE)</f>
        <v>1.1200000000000001</v>
      </c>
      <c r="J1176" s="168">
        <f>VLOOKUP($A1176,'2023-24 Salary &amp; Benefits'!$A:$I,4,FALSE)</f>
        <v>1.1200000000000001</v>
      </c>
      <c r="K1176" s="155">
        <f t="shared" si="206"/>
        <v>0</v>
      </c>
      <c r="L1176" s="154">
        <f t="shared" si="207"/>
        <v>0</v>
      </c>
      <c r="M1176" s="156">
        <f>'2023-24 Salary &amp; Benefits'!$E$6</f>
        <v>72728</v>
      </c>
      <c r="N1176" s="156">
        <f>'2023-24 Salary &amp; Benefits'!$F$6</f>
        <v>75419</v>
      </c>
      <c r="O1176" s="9">
        <f t="shared" si="208"/>
        <v>0</v>
      </c>
      <c r="P1176" s="9">
        <f t="shared" si="209"/>
        <v>0</v>
      </c>
      <c r="Q1176" s="9">
        <f>'2023-24 Salary &amp; Benefits'!G$6</f>
        <v>13464</v>
      </c>
      <c r="R1176" s="157">
        <f>'2023-24 Salary &amp; Benefits'!H$6</f>
        <v>0.1797</v>
      </c>
      <c r="S1176" s="157">
        <f>'2023-24 Salary &amp; Benefits'!I$6</f>
        <v>0.17330000000000001</v>
      </c>
      <c r="T1176" s="9">
        <f t="shared" si="210"/>
        <v>0</v>
      </c>
      <c r="U1176" s="9">
        <f t="shared" si="211"/>
        <v>0</v>
      </c>
      <c r="V1176" s="9">
        <f t="shared" si="212"/>
        <v>0</v>
      </c>
      <c r="W1176" s="9">
        <f t="shared" si="205"/>
        <v>0</v>
      </c>
      <c r="X1176" s="22">
        <f t="shared" si="214"/>
        <v>0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</row>
    <row r="1177" spans="1:159" s="4" customFormat="1">
      <c r="A1177" s="83" t="s">
        <v>2461</v>
      </c>
      <c r="B1177" s="95" t="s">
        <v>1573</v>
      </c>
      <c r="C1177" s="96">
        <v>3829</v>
      </c>
      <c r="D1177" s="95" t="s">
        <v>1577</v>
      </c>
      <c r="E1177" s="116" t="str">
        <f>VLOOKUP($C1177,'2022-23 School Level AAFTE'!$C:$X,8,FALSE)</f>
        <v>No</v>
      </c>
      <c r="F1177" s="103">
        <f>VLOOKUP($C1177,'2022-23 School Level AAFTE'!$C:$I,7,FALSE)</f>
        <v>34.43</v>
      </c>
      <c r="G1177" s="106">
        <f>IFERROR(IF(E1177= "yes",VLOOKUP(C1177,Summary!$B:$I,5,0),0),0)</f>
        <v>0</v>
      </c>
      <c r="H1177" s="104">
        <f t="shared" si="213"/>
        <v>0</v>
      </c>
      <c r="I1177" s="168">
        <f>VLOOKUP($A1177,'2023-24 Salary &amp; Benefits'!$A:$I,3,FALSE)</f>
        <v>1.1200000000000001</v>
      </c>
      <c r="J1177" s="168">
        <f>VLOOKUP($A1177,'2023-24 Salary &amp; Benefits'!$A:$I,4,FALSE)</f>
        <v>1.1200000000000001</v>
      </c>
      <c r="K1177" s="155">
        <f t="shared" si="206"/>
        <v>0</v>
      </c>
      <c r="L1177" s="154">
        <f t="shared" si="207"/>
        <v>0</v>
      </c>
      <c r="M1177" s="156">
        <f>'2023-24 Salary &amp; Benefits'!$E$6</f>
        <v>72728</v>
      </c>
      <c r="N1177" s="156">
        <f>'2023-24 Salary &amp; Benefits'!$F$6</f>
        <v>75419</v>
      </c>
      <c r="O1177" s="9">
        <f t="shared" si="208"/>
        <v>0</v>
      </c>
      <c r="P1177" s="9">
        <f t="shared" si="209"/>
        <v>0</v>
      </c>
      <c r="Q1177" s="9">
        <f>'2023-24 Salary &amp; Benefits'!G$6</f>
        <v>13464</v>
      </c>
      <c r="R1177" s="157">
        <f>'2023-24 Salary &amp; Benefits'!H$6</f>
        <v>0.1797</v>
      </c>
      <c r="S1177" s="157">
        <f>'2023-24 Salary &amp; Benefits'!I$6</f>
        <v>0.17330000000000001</v>
      </c>
      <c r="T1177" s="9">
        <f t="shared" si="210"/>
        <v>0</v>
      </c>
      <c r="U1177" s="9">
        <f t="shared" si="211"/>
        <v>0</v>
      </c>
      <c r="V1177" s="9">
        <f t="shared" si="212"/>
        <v>0</v>
      </c>
      <c r="W1177" s="9">
        <f t="shared" si="205"/>
        <v>0</v>
      </c>
      <c r="X1177" s="22">
        <f t="shared" si="214"/>
        <v>0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</row>
    <row r="1178" spans="1:159" s="4" customFormat="1">
      <c r="A1178" s="83" t="s">
        <v>2461</v>
      </c>
      <c r="B1178" s="95" t="s">
        <v>1573</v>
      </c>
      <c r="C1178" s="96">
        <v>5960</v>
      </c>
      <c r="D1178" s="95" t="s">
        <v>1581</v>
      </c>
      <c r="E1178" s="116" t="str">
        <f>VLOOKUP($C1178,'2022-23 School Level AAFTE'!$C:$X,8,FALSE)</f>
        <v>No</v>
      </c>
      <c r="F1178" s="103">
        <f>VLOOKUP($C1178,'2022-23 School Level AAFTE'!$C:$I,7,FALSE)</f>
        <v>269.5</v>
      </c>
      <c r="G1178" s="106">
        <f>IFERROR(IF(E1178= "yes",VLOOKUP(C1178,Summary!$B:$I,5,0),0),0)</f>
        <v>0</v>
      </c>
      <c r="H1178" s="105">
        <f t="shared" si="213"/>
        <v>0</v>
      </c>
      <c r="I1178" s="168">
        <f>VLOOKUP($A1178,'2023-24 Salary &amp; Benefits'!$A:$I,3,FALSE)</f>
        <v>1.1200000000000001</v>
      </c>
      <c r="J1178" s="168">
        <f>VLOOKUP($A1178,'2023-24 Salary &amp; Benefits'!$A:$I,4,FALSE)</f>
        <v>1.1200000000000001</v>
      </c>
      <c r="K1178" s="155">
        <f t="shared" si="206"/>
        <v>0</v>
      </c>
      <c r="L1178" s="154">
        <f t="shared" si="207"/>
        <v>0</v>
      </c>
      <c r="M1178" s="156">
        <f>'2023-24 Salary &amp; Benefits'!$E$6</f>
        <v>72728</v>
      </c>
      <c r="N1178" s="156">
        <f>'2023-24 Salary &amp; Benefits'!$F$6</f>
        <v>75419</v>
      </c>
      <c r="O1178" s="9">
        <f t="shared" si="208"/>
        <v>0</v>
      </c>
      <c r="P1178" s="9">
        <f t="shared" si="209"/>
        <v>0</v>
      </c>
      <c r="Q1178" s="9">
        <f>'2023-24 Salary &amp; Benefits'!G$6</f>
        <v>13464</v>
      </c>
      <c r="R1178" s="157">
        <f>'2023-24 Salary &amp; Benefits'!H$6</f>
        <v>0.1797</v>
      </c>
      <c r="S1178" s="157">
        <f>'2023-24 Salary &amp; Benefits'!I$6</f>
        <v>0.17330000000000001</v>
      </c>
      <c r="T1178" s="9">
        <f t="shared" si="210"/>
        <v>0</v>
      </c>
      <c r="U1178" s="9">
        <f t="shared" si="211"/>
        <v>0</v>
      </c>
      <c r="V1178" s="9">
        <f t="shared" si="212"/>
        <v>0</v>
      </c>
      <c r="W1178" s="9">
        <f t="shared" si="205"/>
        <v>0</v>
      </c>
      <c r="X1178" s="22">
        <f t="shared" si="214"/>
        <v>0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</row>
    <row r="1179" spans="1:159" s="4" customFormat="1">
      <c r="A1179" s="83" t="s">
        <v>2461</v>
      </c>
      <c r="B1179" s="95" t="s">
        <v>1573</v>
      </c>
      <c r="C1179" s="96">
        <v>1992</v>
      </c>
      <c r="D1179" s="95" t="s">
        <v>2938</v>
      </c>
      <c r="E1179" s="116" t="str">
        <f>VLOOKUP($C1179,'2022-23 School Level AAFTE'!$C:$X,8,FALSE)</f>
        <v>No</v>
      </c>
      <c r="F1179" s="103">
        <f>VLOOKUP($C1179,'2022-23 School Level AAFTE'!$C:$I,7,FALSE)</f>
        <v>234.81</v>
      </c>
      <c r="G1179" s="106">
        <f>IFERROR(IF(E1179= "yes",VLOOKUP(C1179,Summary!$B:$I,5,0),0),0)</f>
        <v>0</v>
      </c>
      <c r="H1179" s="105">
        <f t="shared" si="213"/>
        <v>0</v>
      </c>
      <c r="I1179" s="168">
        <f>VLOOKUP($A1179,'2023-24 Salary &amp; Benefits'!$A:$I,3,FALSE)</f>
        <v>1.1200000000000001</v>
      </c>
      <c r="J1179" s="168">
        <f>VLOOKUP($A1179,'2023-24 Salary &amp; Benefits'!$A:$I,4,FALSE)</f>
        <v>1.1200000000000001</v>
      </c>
      <c r="K1179" s="155">
        <f t="shared" si="206"/>
        <v>0</v>
      </c>
      <c r="L1179" s="154">
        <f t="shared" si="207"/>
        <v>0</v>
      </c>
      <c r="M1179" s="156">
        <f>'2023-24 Salary &amp; Benefits'!$E$6</f>
        <v>72728</v>
      </c>
      <c r="N1179" s="156">
        <f>'2023-24 Salary &amp; Benefits'!$F$6</f>
        <v>75419</v>
      </c>
      <c r="O1179" s="9">
        <f t="shared" si="208"/>
        <v>0</v>
      </c>
      <c r="P1179" s="9">
        <f t="shared" si="209"/>
        <v>0</v>
      </c>
      <c r="Q1179" s="9">
        <f>'2023-24 Salary &amp; Benefits'!G$6</f>
        <v>13464</v>
      </c>
      <c r="R1179" s="157">
        <f>'2023-24 Salary &amp; Benefits'!H$6</f>
        <v>0.1797</v>
      </c>
      <c r="S1179" s="157">
        <f>'2023-24 Salary &amp; Benefits'!I$6</f>
        <v>0.17330000000000001</v>
      </c>
      <c r="T1179" s="9">
        <f t="shared" si="210"/>
        <v>0</v>
      </c>
      <c r="U1179" s="9">
        <f t="shared" si="211"/>
        <v>0</v>
      </c>
      <c r="V1179" s="9">
        <f t="shared" si="212"/>
        <v>0</v>
      </c>
      <c r="W1179" s="9">
        <f t="shared" si="205"/>
        <v>0</v>
      </c>
      <c r="X1179" s="22">
        <f t="shared" si="214"/>
        <v>0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</row>
    <row r="1180" spans="1:159" s="4" customFormat="1">
      <c r="A1180" s="83" t="s">
        <v>2461</v>
      </c>
      <c r="B1180" s="95" t="s">
        <v>1573</v>
      </c>
      <c r="C1180" s="96">
        <v>2880</v>
      </c>
      <c r="D1180" s="95" t="s">
        <v>40</v>
      </c>
      <c r="E1180" s="116" t="str">
        <f>VLOOKUP($C1180,'2022-23 School Level AAFTE'!$C:$X,8,FALSE)</f>
        <v>Yes</v>
      </c>
      <c r="F1180" s="103">
        <f>VLOOKUP($C1180,'2022-23 School Level AAFTE'!$C:$I,7,FALSE)</f>
        <v>341.43</v>
      </c>
      <c r="G1180" s="106">
        <f>IFERROR(IF(E1180= "yes",VLOOKUP(C1180,Summary!$B:$I,5,0),0),0)</f>
        <v>0</v>
      </c>
      <c r="H1180" s="104">
        <f t="shared" si="213"/>
        <v>341.43</v>
      </c>
      <c r="I1180" s="168">
        <f>VLOOKUP($A1180,'2023-24 Salary &amp; Benefits'!$A:$I,3,FALSE)</f>
        <v>1.1200000000000001</v>
      </c>
      <c r="J1180" s="168">
        <f>VLOOKUP($A1180,'2023-24 Salary &amp; Benefits'!$A:$I,4,FALSE)</f>
        <v>1.1200000000000001</v>
      </c>
      <c r="K1180" s="155">
        <f t="shared" si="206"/>
        <v>341.43</v>
      </c>
      <c r="L1180" s="154">
        <f t="shared" si="207"/>
        <v>1.002</v>
      </c>
      <c r="M1180" s="156">
        <f>'2023-24 Salary &amp; Benefits'!$E$6</f>
        <v>72728</v>
      </c>
      <c r="N1180" s="156">
        <f>'2023-24 Salary &amp; Benefits'!$F$6</f>
        <v>75419</v>
      </c>
      <c r="O1180" s="9">
        <f t="shared" si="208"/>
        <v>81618.27</v>
      </c>
      <c r="P1180" s="9">
        <f t="shared" si="209"/>
        <v>3019.9499999999971</v>
      </c>
      <c r="Q1180" s="9">
        <f>'2023-24 Salary &amp; Benefits'!G$6</f>
        <v>13464</v>
      </c>
      <c r="R1180" s="157">
        <f>'2023-24 Salary &amp; Benefits'!H$6</f>
        <v>0.1797</v>
      </c>
      <c r="S1180" s="157">
        <f>'2023-24 Salary &amp; Benefits'!I$6</f>
        <v>0.17330000000000001</v>
      </c>
      <c r="T1180" s="9">
        <f t="shared" si="210"/>
        <v>28681.09</v>
      </c>
      <c r="U1180" s="9">
        <f t="shared" si="211"/>
        <v>1410.64</v>
      </c>
      <c r="V1180" s="9">
        <f t="shared" si="212"/>
        <v>244.46</v>
      </c>
      <c r="W1180" s="9">
        <f t="shared" si="205"/>
        <v>1655.1000000000001</v>
      </c>
      <c r="X1180" s="22">
        <f t="shared" si="214"/>
        <v>114974.41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</row>
    <row r="1181" spans="1:159" s="4" customFormat="1">
      <c r="A1181" s="83" t="s">
        <v>2363</v>
      </c>
      <c r="B1181" s="95" t="s">
        <v>1010</v>
      </c>
      <c r="C1181" s="96">
        <v>1986</v>
      </c>
      <c r="D1181" s="95" t="s">
        <v>1011</v>
      </c>
      <c r="E1181" s="116" t="str">
        <f>VLOOKUP($C1181,'2022-23 School Level AAFTE'!$C:$X,8,FALSE)</f>
        <v>Yes</v>
      </c>
      <c r="F1181" s="103">
        <f>VLOOKUP($C1181,'2022-23 School Level AAFTE'!$C:$I,7,FALSE)</f>
        <v>554.01</v>
      </c>
      <c r="G1181" s="106">
        <f>IFERROR(IF(E1181= "yes",VLOOKUP(C1181,Summary!$B:$I,5,0),0),0)</f>
        <v>0</v>
      </c>
      <c r="H1181" s="104">
        <f t="shared" si="213"/>
        <v>554.01</v>
      </c>
      <c r="I1181" s="168">
        <f>VLOOKUP($A1181,'2023-24 Salary &amp; Benefits'!$A:$I,3,FALSE)</f>
        <v>1.1499999999999999</v>
      </c>
      <c r="J1181" s="168">
        <f>VLOOKUP($A1181,'2023-24 Salary &amp; Benefits'!$A:$I,4,FALSE)</f>
        <v>1.1499999999999999</v>
      </c>
      <c r="K1181" s="155">
        <f t="shared" si="206"/>
        <v>554.01</v>
      </c>
      <c r="L1181" s="154">
        <f t="shared" si="207"/>
        <v>1.625</v>
      </c>
      <c r="M1181" s="156">
        <f>'2023-24 Salary &amp; Benefits'!$E$6</f>
        <v>72728</v>
      </c>
      <c r="N1181" s="156">
        <f>'2023-24 Salary &amp; Benefits'!$F$6</f>
        <v>75419</v>
      </c>
      <c r="O1181" s="9">
        <f t="shared" si="208"/>
        <v>135910.45000000001</v>
      </c>
      <c r="P1181" s="9">
        <f t="shared" si="209"/>
        <v>5028.8099999999977</v>
      </c>
      <c r="Q1181" s="9">
        <f>'2023-24 Salary &amp; Benefits'!G$6</f>
        <v>13464</v>
      </c>
      <c r="R1181" s="157">
        <f>'2023-24 Salary &amp; Benefits'!H$6</f>
        <v>0.1797</v>
      </c>
      <c r="S1181" s="157">
        <f>'2023-24 Salary &amp; Benefits'!I$6</f>
        <v>0.17330000000000001</v>
      </c>
      <c r="T1181" s="9">
        <f t="shared" si="210"/>
        <v>47173.599999999999</v>
      </c>
      <c r="U1181" s="9">
        <f t="shared" si="211"/>
        <v>2348.9899999999998</v>
      </c>
      <c r="V1181" s="9">
        <f t="shared" si="212"/>
        <v>407.08</v>
      </c>
      <c r="W1181" s="9">
        <f t="shared" si="205"/>
        <v>2756.0699999999997</v>
      </c>
      <c r="X1181" s="22">
        <f t="shared" si="214"/>
        <v>190868.93000000002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</row>
    <row r="1182" spans="1:159" s="4" customFormat="1">
      <c r="A1182" s="83" t="s">
        <v>2469</v>
      </c>
      <c r="B1182" s="95" t="s">
        <v>1625</v>
      </c>
      <c r="C1182" s="96">
        <v>4247</v>
      </c>
      <c r="D1182" s="95" t="s">
        <v>1634</v>
      </c>
      <c r="E1182" s="116" t="str">
        <f>VLOOKUP($C1182,'2022-23 School Level AAFTE'!$C:$X,8,FALSE)</f>
        <v>Yes</v>
      </c>
      <c r="F1182" s="103">
        <f>VLOOKUP($C1182,'2022-23 School Level AAFTE'!$C:$I,7,FALSE)</f>
        <v>141.28</v>
      </c>
      <c r="G1182" s="106">
        <f>IFERROR(IF(E1182= "yes",VLOOKUP(C1182,Summary!$B:$I,5,0),0),0)</f>
        <v>0</v>
      </c>
      <c r="H1182" s="105">
        <f t="shared" si="213"/>
        <v>141.28</v>
      </c>
      <c r="I1182" s="168">
        <f>VLOOKUP($A1182,'2023-24 Salary &amp; Benefits'!$A:$I,3,FALSE)</f>
        <v>1.18</v>
      </c>
      <c r="J1182" s="168">
        <f>VLOOKUP($A1182,'2023-24 Salary &amp; Benefits'!$A:$I,4,FALSE)</f>
        <v>1.18</v>
      </c>
      <c r="K1182" s="155">
        <f t="shared" si="206"/>
        <v>141.28</v>
      </c>
      <c r="L1182" s="154">
        <f t="shared" si="207"/>
        <v>0.41399999999999998</v>
      </c>
      <c r="M1182" s="156">
        <f>'2023-24 Salary &amp; Benefits'!$E$6</f>
        <v>72728</v>
      </c>
      <c r="N1182" s="156">
        <f>'2023-24 Salary &amp; Benefits'!$F$6</f>
        <v>75419</v>
      </c>
      <c r="O1182" s="9">
        <f t="shared" si="208"/>
        <v>35529.08</v>
      </c>
      <c r="P1182" s="9">
        <f t="shared" si="209"/>
        <v>1314.6100000000006</v>
      </c>
      <c r="Q1182" s="9">
        <f>'2023-24 Salary &amp; Benefits'!G$6</f>
        <v>13464</v>
      </c>
      <c r="R1182" s="157">
        <f>'2023-24 Salary &amp; Benefits'!H$6</f>
        <v>0.1797</v>
      </c>
      <c r="S1182" s="157">
        <f>'2023-24 Salary &amp; Benefits'!I$6</f>
        <v>0.17330000000000001</v>
      </c>
      <c r="T1182" s="9">
        <f t="shared" si="210"/>
        <v>12186.49</v>
      </c>
      <c r="U1182" s="9">
        <f t="shared" si="211"/>
        <v>614.05999999999995</v>
      </c>
      <c r="V1182" s="9">
        <f t="shared" si="212"/>
        <v>106.42</v>
      </c>
      <c r="W1182" s="9">
        <f t="shared" si="205"/>
        <v>720.4799999999999</v>
      </c>
      <c r="X1182" s="22">
        <f t="shared" si="214"/>
        <v>49750.66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</row>
    <row r="1183" spans="1:159" s="4" customFormat="1">
      <c r="A1183" s="83" t="s">
        <v>2469</v>
      </c>
      <c r="B1183" s="95" t="s">
        <v>1625</v>
      </c>
      <c r="C1183" s="96">
        <v>4303</v>
      </c>
      <c r="D1183" s="95" t="s">
        <v>858</v>
      </c>
      <c r="E1183" s="116" t="str">
        <f>VLOOKUP($C1183,'2022-23 School Level AAFTE'!$C:$X,8,FALSE)</f>
        <v>Yes</v>
      </c>
      <c r="F1183" s="103">
        <f>VLOOKUP($C1183,'2022-23 School Level AAFTE'!$C:$I,7,FALSE)</f>
        <v>537.84</v>
      </c>
      <c r="G1183" s="106">
        <f>IFERROR(IF(E1183= "yes",VLOOKUP(C1183,Summary!$B:$I,5,0),0),0)</f>
        <v>0</v>
      </c>
      <c r="H1183" s="105">
        <f t="shared" si="213"/>
        <v>537.84</v>
      </c>
      <c r="I1183" s="168">
        <f>VLOOKUP($A1183,'2023-24 Salary &amp; Benefits'!$A:$I,3,FALSE)</f>
        <v>1.18</v>
      </c>
      <c r="J1183" s="168">
        <f>VLOOKUP($A1183,'2023-24 Salary &amp; Benefits'!$A:$I,4,FALSE)</f>
        <v>1.18</v>
      </c>
      <c r="K1183" s="155">
        <f t="shared" si="206"/>
        <v>537.84</v>
      </c>
      <c r="L1183" s="154">
        <f t="shared" si="207"/>
        <v>1.5780000000000001</v>
      </c>
      <c r="M1183" s="156">
        <f>'2023-24 Salary &amp; Benefits'!$E$6</f>
        <v>72728</v>
      </c>
      <c r="N1183" s="156">
        <f>'2023-24 Salary &amp; Benefits'!$F$6</f>
        <v>75419</v>
      </c>
      <c r="O1183" s="9">
        <f t="shared" si="208"/>
        <v>135422.45000000001</v>
      </c>
      <c r="P1183" s="9">
        <f t="shared" si="209"/>
        <v>5010.7399999999907</v>
      </c>
      <c r="Q1183" s="9">
        <f>'2023-24 Salary &amp; Benefits'!G$6</f>
        <v>13464</v>
      </c>
      <c r="R1183" s="157">
        <f>'2023-24 Salary &amp; Benefits'!H$6</f>
        <v>0.1797</v>
      </c>
      <c r="S1183" s="157">
        <f>'2023-24 Salary &amp; Benefits'!I$6</f>
        <v>0.17330000000000001</v>
      </c>
      <c r="T1183" s="9">
        <f t="shared" si="210"/>
        <v>46449.97</v>
      </c>
      <c r="U1183" s="9">
        <f t="shared" si="211"/>
        <v>2340.5500000000002</v>
      </c>
      <c r="V1183" s="9">
        <f t="shared" si="212"/>
        <v>405.62</v>
      </c>
      <c r="W1183" s="9">
        <f t="shared" si="205"/>
        <v>2746.17</v>
      </c>
      <c r="X1183" s="22">
        <f t="shared" si="214"/>
        <v>189629.33000000002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</row>
    <row r="1184" spans="1:159" s="4" customFormat="1">
      <c r="A1184" s="83" t="s">
        <v>2469</v>
      </c>
      <c r="B1184" s="95" t="s">
        <v>1625</v>
      </c>
      <c r="C1184" s="96">
        <v>4342</v>
      </c>
      <c r="D1184" s="95" t="s">
        <v>1635</v>
      </c>
      <c r="E1184" s="116" t="str">
        <f>VLOOKUP($C1184,'2022-23 School Level AAFTE'!$C:$X,8,FALSE)</f>
        <v>No</v>
      </c>
      <c r="F1184" s="103">
        <f>VLOOKUP($C1184,'2022-23 School Level AAFTE'!$C:$I,7,FALSE)</f>
        <v>502</v>
      </c>
      <c r="G1184" s="106">
        <f>IFERROR(IF(E1184= "yes",VLOOKUP(C1184,Summary!$B:$I,5,0),0),0)</f>
        <v>0</v>
      </c>
      <c r="H1184" s="105">
        <f t="shared" si="213"/>
        <v>0</v>
      </c>
      <c r="I1184" s="168">
        <f>VLOOKUP($A1184,'2023-24 Salary &amp; Benefits'!$A:$I,3,FALSE)</f>
        <v>1.18</v>
      </c>
      <c r="J1184" s="168">
        <f>VLOOKUP($A1184,'2023-24 Salary &amp; Benefits'!$A:$I,4,FALSE)</f>
        <v>1.18</v>
      </c>
      <c r="K1184" s="155">
        <f t="shared" si="206"/>
        <v>0</v>
      </c>
      <c r="L1184" s="154">
        <f t="shared" si="207"/>
        <v>0</v>
      </c>
      <c r="M1184" s="156">
        <f>'2023-24 Salary &amp; Benefits'!$E$6</f>
        <v>72728</v>
      </c>
      <c r="N1184" s="156">
        <f>'2023-24 Salary &amp; Benefits'!$F$6</f>
        <v>75419</v>
      </c>
      <c r="O1184" s="9">
        <f t="shared" si="208"/>
        <v>0</v>
      </c>
      <c r="P1184" s="9">
        <f t="shared" si="209"/>
        <v>0</v>
      </c>
      <c r="Q1184" s="9">
        <f>'2023-24 Salary &amp; Benefits'!G$6</f>
        <v>13464</v>
      </c>
      <c r="R1184" s="157">
        <f>'2023-24 Salary &amp; Benefits'!H$6</f>
        <v>0.1797</v>
      </c>
      <c r="S1184" s="157">
        <f>'2023-24 Salary &amp; Benefits'!I$6</f>
        <v>0.17330000000000001</v>
      </c>
      <c r="T1184" s="9">
        <f t="shared" si="210"/>
        <v>0</v>
      </c>
      <c r="U1184" s="9">
        <f t="shared" si="211"/>
        <v>0</v>
      </c>
      <c r="V1184" s="9">
        <f t="shared" si="212"/>
        <v>0</v>
      </c>
      <c r="W1184" s="9">
        <f t="shared" si="205"/>
        <v>0</v>
      </c>
      <c r="X1184" s="22">
        <f t="shared" si="214"/>
        <v>0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</row>
    <row r="1185" spans="1:159" s="4" customFormat="1">
      <c r="A1185" s="83" t="s">
        <v>2469</v>
      </c>
      <c r="B1185" s="95" t="s">
        <v>1625</v>
      </c>
      <c r="C1185" s="96">
        <v>4304</v>
      </c>
      <c r="D1185" s="95" t="s">
        <v>860</v>
      </c>
      <c r="E1185" s="116" t="str">
        <f>VLOOKUP($C1185,'2022-23 School Level AAFTE'!$C:$X,8,FALSE)</f>
        <v>Yes</v>
      </c>
      <c r="F1185" s="103">
        <f>VLOOKUP($C1185,'2022-23 School Level AAFTE'!$C:$I,7,FALSE)</f>
        <v>556.49</v>
      </c>
      <c r="G1185" s="106">
        <f>IFERROR(IF(E1185= "yes",VLOOKUP(C1185,Summary!$B:$I,5,0),0),0)</f>
        <v>0</v>
      </c>
      <c r="H1185" s="104">
        <f t="shared" si="213"/>
        <v>556.49</v>
      </c>
      <c r="I1185" s="168">
        <f>VLOOKUP($A1185,'2023-24 Salary &amp; Benefits'!$A:$I,3,FALSE)</f>
        <v>1.18</v>
      </c>
      <c r="J1185" s="168">
        <f>VLOOKUP($A1185,'2023-24 Salary &amp; Benefits'!$A:$I,4,FALSE)</f>
        <v>1.18</v>
      </c>
      <c r="K1185" s="155">
        <f t="shared" si="206"/>
        <v>556.49</v>
      </c>
      <c r="L1185" s="154">
        <f t="shared" si="207"/>
        <v>1.6319999999999999</v>
      </c>
      <c r="M1185" s="156">
        <f>'2023-24 Salary &amp; Benefits'!$E$6</f>
        <v>72728</v>
      </c>
      <c r="N1185" s="156">
        <f>'2023-24 Salary &amp; Benefits'!$F$6</f>
        <v>75419</v>
      </c>
      <c r="O1185" s="9">
        <f t="shared" si="208"/>
        <v>140056.67000000001</v>
      </c>
      <c r="P1185" s="9">
        <f t="shared" si="209"/>
        <v>5182.2200000000012</v>
      </c>
      <c r="Q1185" s="9">
        <f>'2023-24 Salary &amp; Benefits'!G$6</f>
        <v>13464</v>
      </c>
      <c r="R1185" s="157">
        <f>'2023-24 Salary &amp; Benefits'!H$6</f>
        <v>0.1797</v>
      </c>
      <c r="S1185" s="157">
        <f>'2023-24 Salary &amp; Benefits'!I$6</f>
        <v>0.17330000000000001</v>
      </c>
      <c r="T1185" s="9">
        <f t="shared" si="210"/>
        <v>48039.51</v>
      </c>
      <c r="U1185" s="9">
        <f t="shared" si="211"/>
        <v>2420.65</v>
      </c>
      <c r="V1185" s="9">
        <f t="shared" si="212"/>
        <v>419.5</v>
      </c>
      <c r="W1185" s="9">
        <f t="shared" si="205"/>
        <v>2840.15</v>
      </c>
      <c r="X1185" s="22">
        <f t="shared" si="214"/>
        <v>196118.55000000002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</row>
    <row r="1186" spans="1:159" s="4" customFormat="1">
      <c r="A1186" s="83" t="s">
        <v>2469</v>
      </c>
      <c r="B1186" s="95" t="s">
        <v>1625</v>
      </c>
      <c r="C1186" s="96">
        <v>4469</v>
      </c>
      <c r="D1186" s="95" t="s">
        <v>1640</v>
      </c>
      <c r="E1186" s="116" t="str">
        <f>VLOOKUP($C1186,'2022-23 School Level AAFTE'!$C:$X,8,FALSE)</f>
        <v>No</v>
      </c>
      <c r="F1186" s="103">
        <f>VLOOKUP($C1186,'2022-23 School Level AAFTE'!$C:$I,7,FALSE)</f>
        <v>440.29</v>
      </c>
      <c r="G1186" s="106">
        <f>IFERROR(IF(E1186= "yes",VLOOKUP(C1186,Summary!$B:$I,5,0),0),0)</f>
        <v>0</v>
      </c>
      <c r="H1186" s="104">
        <f t="shared" si="213"/>
        <v>0</v>
      </c>
      <c r="I1186" s="168">
        <f>VLOOKUP($A1186,'2023-24 Salary &amp; Benefits'!$A:$I,3,FALSE)</f>
        <v>1.18</v>
      </c>
      <c r="J1186" s="168">
        <f>VLOOKUP($A1186,'2023-24 Salary &amp; Benefits'!$A:$I,4,FALSE)</f>
        <v>1.18</v>
      </c>
      <c r="K1186" s="155">
        <f t="shared" si="206"/>
        <v>0</v>
      </c>
      <c r="L1186" s="154">
        <f t="shared" si="207"/>
        <v>0</v>
      </c>
      <c r="M1186" s="156">
        <f>'2023-24 Salary &amp; Benefits'!$E$6</f>
        <v>72728</v>
      </c>
      <c r="N1186" s="156">
        <f>'2023-24 Salary &amp; Benefits'!$F$6</f>
        <v>75419</v>
      </c>
      <c r="O1186" s="9">
        <f t="shared" si="208"/>
        <v>0</v>
      </c>
      <c r="P1186" s="9">
        <f t="shared" si="209"/>
        <v>0</v>
      </c>
      <c r="Q1186" s="9">
        <f>'2023-24 Salary &amp; Benefits'!G$6</f>
        <v>13464</v>
      </c>
      <c r="R1186" s="157">
        <f>'2023-24 Salary &amp; Benefits'!H$6</f>
        <v>0.1797</v>
      </c>
      <c r="S1186" s="157">
        <f>'2023-24 Salary &amp; Benefits'!I$6</f>
        <v>0.17330000000000001</v>
      </c>
      <c r="T1186" s="9">
        <f t="shared" si="210"/>
        <v>0</v>
      </c>
      <c r="U1186" s="9">
        <f t="shared" si="211"/>
        <v>0</v>
      </c>
      <c r="V1186" s="9">
        <f t="shared" si="212"/>
        <v>0</v>
      </c>
      <c r="W1186" s="9">
        <f t="shared" si="205"/>
        <v>0</v>
      </c>
      <c r="X1186" s="22">
        <f t="shared" si="214"/>
        <v>0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</row>
    <row r="1187" spans="1:159" s="4" customFormat="1">
      <c r="A1187" s="83" t="s">
        <v>2469</v>
      </c>
      <c r="B1187" s="95" t="s">
        <v>1625</v>
      </c>
      <c r="C1187" s="96">
        <v>4231</v>
      </c>
      <c r="D1187" s="95" t="s">
        <v>1633</v>
      </c>
      <c r="E1187" s="116" t="str">
        <f>VLOOKUP($C1187,'2022-23 School Level AAFTE'!$C:$X,8,FALSE)</f>
        <v>Yes</v>
      </c>
      <c r="F1187" s="103">
        <f>VLOOKUP($C1187,'2022-23 School Level AAFTE'!$C:$I,7,FALSE)</f>
        <v>819.6</v>
      </c>
      <c r="G1187" s="106">
        <f>IFERROR(IF(E1187= "yes",VLOOKUP(C1187,Summary!$B:$I,5,0),0),0)</f>
        <v>0</v>
      </c>
      <c r="H1187" s="104">
        <f t="shared" si="213"/>
        <v>819.6</v>
      </c>
      <c r="I1187" s="168">
        <f>VLOOKUP($A1187,'2023-24 Salary &amp; Benefits'!$A:$I,3,FALSE)</f>
        <v>1.18</v>
      </c>
      <c r="J1187" s="168">
        <f>VLOOKUP($A1187,'2023-24 Salary &amp; Benefits'!$A:$I,4,FALSE)</f>
        <v>1.18</v>
      </c>
      <c r="K1187" s="155">
        <f t="shared" si="206"/>
        <v>819.6</v>
      </c>
      <c r="L1187" s="154">
        <f t="shared" si="207"/>
        <v>2.4039999999999999</v>
      </c>
      <c r="M1187" s="156">
        <f>'2023-24 Salary &amp; Benefits'!$E$6</f>
        <v>72728</v>
      </c>
      <c r="N1187" s="156">
        <f>'2023-24 Salary &amp; Benefits'!$F$6</f>
        <v>75419</v>
      </c>
      <c r="O1187" s="9">
        <f t="shared" si="208"/>
        <v>206308.97</v>
      </c>
      <c r="P1187" s="9">
        <f t="shared" si="209"/>
        <v>7633.6199999999953</v>
      </c>
      <c r="Q1187" s="9">
        <f>'2023-24 Salary &amp; Benefits'!G$6</f>
        <v>13464</v>
      </c>
      <c r="R1187" s="157">
        <f>'2023-24 Salary &amp; Benefits'!H$6</f>
        <v>0.1797</v>
      </c>
      <c r="S1187" s="157">
        <f>'2023-24 Salary &amp; Benefits'!I$6</f>
        <v>0.17330000000000001</v>
      </c>
      <c r="T1187" s="9">
        <f t="shared" si="210"/>
        <v>70764.08</v>
      </c>
      <c r="U1187" s="9">
        <f t="shared" si="211"/>
        <v>3565.71</v>
      </c>
      <c r="V1187" s="9">
        <f t="shared" si="212"/>
        <v>617.94000000000005</v>
      </c>
      <c r="W1187" s="9">
        <f t="shared" si="205"/>
        <v>4183.6499999999996</v>
      </c>
      <c r="X1187" s="22">
        <f t="shared" si="214"/>
        <v>288890.32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</row>
    <row r="1188" spans="1:159" s="4" customFormat="1">
      <c r="A1188" s="83" t="s">
        <v>2469</v>
      </c>
      <c r="B1188" s="95" t="s">
        <v>1625</v>
      </c>
      <c r="C1188" s="96">
        <v>2886</v>
      </c>
      <c r="D1188" s="95" t="s">
        <v>1626</v>
      </c>
      <c r="E1188" s="116" t="str">
        <f>VLOOKUP($C1188,'2022-23 School Level AAFTE'!$C:$X,8,FALSE)</f>
        <v>Yes</v>
      </c>
      <c r="F1188" s="103">
        <f>VLOOKUP($C1188,'2022-23 School Level AAFTE'!$C:$I,7,FALSE)</f>
        <v>525.86</v>
      </c>
      <c r="G1188" s="106">
        <f>IFERROR(IF(E1188= "yes",VLOOKUP(C1188,Summary!$B:$I,5,0),0),0)</f>
        <v>0</v>
      </c>
      <c r="H1188" s="104">
        <f t="shared" si="213"/>
        <v>525.86</v>
      </c>
      <c r="I1188" s="168">
        <f>VLOOKUP($A1188,'2023-24 Salary &amp; Benefits'!$A:$I,3,FALSE)</f>
        <v>1.18</v>
      </c>
      <c r="J1188" s="168">
        <f>VLOOKUP($A1188,'2023-24 Salary &amp; Benefits'!$A:$I,4,FALSE)</f>
        <v>1.18</v>
      </c>
      <c r="K1188" s="155">
        <f t="shared" si="206"/>
        <v>525.86</v>
      </c>
      <c r="L1188" s="154">
        <f t="shared" si="207"/>
        <v>1.5429999999999999</v>
      </c>
      <c r="M1188" s="156">
        <f>'2023-24 Salary &amp; Benefits'!$E$6</f>
        <v>72728</v>
      </c>
      <c r="N1188" s="156">
        <f>'2023-24 Salary &amp; Benefits'!$F$6</f>
        <v>75419</v>
      </c>
      <c r="O1188" s="9">
        <f t="shared" si="208"/>
        <v>132418.78</v>
      </c>
      <c r="P1188" s="9">
        <f t="shared" si="209"/>
        <v>4899.6100000000151</v>
      </c>
      <c r="Q1188" s="9">
        <f>'2023-24 Salary &amp; Benefits'!G$6</f>
        <v>13464</v>
      </c>
      <c r="R1188" s="157">
        <f>'2023-24 Salary &amp; Benefits'!H$6</f>
        <v>0.1797</v>
      </c>
      <c r="S1188" s="157">
        <f>'2023-24 Salary &amp; Benefits'!I$6</f>
        <v>0.17330000000000001</v>
      </c>
      <c r="T1188" s="9">
        <f t="shared" si="210"/>
        <v>45419.71</v>
      </c>
      <c r="U1188" s="9">
        <f t="shared" si="211"/>
        <v>2288.64</v>
      </c>
      <c r="V1188" s="9">
        <f t="shared" si="212"/>
        <v>396.62</v>
      </c>
      <c r="W1188" s="9">
        <f t="shared" si="205"/>
        <v>2685.2599999999998</v>
      </c>
      <c r="X1188" s="22">
        <f t="shared" si="214"/>
        <v>185423.36000000002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</row>
    <row r="1189" spans="1:159" s="4" customFormat="1">
      <c r="A1189" s="151" t="s">
        <v>2469</v>
      </c>
      <c r="B1189" s="95" t="s">
        <v>1625</v>
      </c>
      <c r="C1189" s="96">
        <v>4430</v>
      </c>
      <c r="D1189" s="95" t="s">
        <v>1638</v>
      </c>
      <c r="E1189" s="116" t="str">
        <f>VLOOKUP($C1189,'2022-23 School Level AAFTE'!$C:$X,8,FALSE)</f>
        <v>No</v>
      </c>
      <c r="F1189" s="103">
        <f>VLOOKUP($C1189,'2022-23 School Level AAFTE'!$C:$I,7,FALSE)</f>
        <v>812.5</v>
      </c>
      <c r="G1189" s="106">
        <f>IFERROR(IF(E1189= "yes",VLOOKUP(C1189,Summary!$B:$I,5,0),0),0)</f>
        <v>0</v>
      </c>
      <c r="H1189" s="104">
        <f t="shared" si="213"/>
        <v>0</v>
      </c>
      <c r="I1189" s="168">
        <f>VLOOKUP($A1189,'2023-24 Salary &amp; Benefits'!$A:$I,3,FALSE)</f>
        <v>1.18</v>
      </c>
      <c r="J1189" s="168">
        <f>VLOOKUP($A1189,'2023-24 Salary &amp; Benefits'!$A:$I,4,FALSE)</f>
        <v>1.18</v>
      </c>
      <c r="K1189" s="155">
        <f t="shared" si="206"/>
        <v>0</v>
      </c>
      <c r="L1189" s="154">
        <f t="shared" si="207"/>
        <v>0</v>
      </c>
      <c r="M1189" s="156">
        <f>'2023-24 Salary &amp; Benefits'!$E$6</f>
        <v>72728</v>
      </c>
      <c r="N1189" s="156">
        <f>'2023-24 Salary &amp; Benefits'!$F$6</f>
        <v>75419</v>
      </c>
      <c r="O1189" s="9">
        <f t="shared" si="208"/>
        <v>0</v>
      </c>
      <c r="P1189" s="9">
        <f t="shared" si="209"/>
        <v>0</v>
      </c>
      <c r="Q1189" s="9">
        <f>'2023-24 Salary &amp; Benefits'!G$6</f>
        <v>13464</v>
      </c>
      <c r="R1189" s="157">
        <f>'2023-24 Salary &amp; Benefits'!H$6</f>
        <v>0.1797</v>
      </c>
      <c r="S1189" s="157">
        <f>'2023-24 Salary &amp; Benefits'!I$6</f>
        <v>0.17330000000000001</v>
      </c>
      <c r="T1189" s="9">
        <f t="shared" si="210"/>
        <v>0</v>
      </c>
      <c r="U1189" s="9">
        <f t="shared" si="211"/>
        <v>0</v>
      </c>
      <c r="V1189" s="9">
        <f t="shared" si="212"/>
        <v>0</v>
      </c>
      <c r="W1189" s="9">
        <f t="shared" si="205"/>
        <v>0</v>
      </c>
      <c r="X1189" s="22">
        <f t="shared" si="214"/>
        <v>0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</row>
    <row r="1190" spans="1:159" s="4" customFormat="1">
      <c r="A1190" s="83" t="s">
        <v>2469</v>
      </c>
      <c r="B1190" s="95" t="s">
        <v>1625</v>
      </c>
      <c r="C1190" s="96">
        <v>4344</v>
      </c>
      <c r="D1190" s="95" t="s">
        <v>1636</v>
      </c>
      <c r="E1190" s="116" t="str">
        <f>VLOOKUP($C1190,'2022-23 School Level AAFTE'!$C:$X,8,FALSE)</f>
        <v>Yes</v>
      </c>
      <c r="F1190" s="103">
        <f>VLOOKUP($C1190,'2022-23 School Level AAFTE'!$C:$I,7,FALSE)</f>
        <v>544.71</v>
      </c>
      <c r="G1190" s="106">
        <f>IFERROR(IF(E1190= "yes",VLOOKUP(C1190,Summary!$B:$I,5,0),0),0)</f>
        <v>0</v>
      </c>
      <c r="H1190" s="104">
        <f t="shared" si="213"/>
        <v>544.71</v>
      </c>
      <c r="I1190" s="168">
        <f>VLOOKUP($A1190,'2023-24 Salary &amp; Benefits'!$A:$I,3,FALSE)</f>
        <v>1.18</v>
      </c>
      <c r="J1190" s="168">
        <f>VLOOKUP($A1190,'2023-24 Salary &amp; Benefits'!$A:$I,4,FALSE)</f>
        <v>1.18</v>
      </c>
      <c r="K1190" s="155">
        <f t="shared" si="206"/>
        <v>544.71</v>
      </c>
      <c r="L1190" s="154">
        <f t="shared" si="207"/>
        <v>1.5980000000000001</v>
      </c>
      <c r="M1190" s="156">
        <f>'2023-24 Salary &amp; Benefits'!$E$6</f>
        <v>72728</v>
      </c>
      <c r="N1190" s="156">
        <f>'2023-24 Salary &amp; Benefits'!$F$6</f>
        <v>75419</v>
      </c>
      <c r="O1190" s="9">
        <f t="shared" si="208"/>
        <v>137138.82999999999</v>
      </c>
      <c r="P1190" s="9">
        <f t="shared" si="209"/>
        <v>5074.25</v>
      </c>
      <c r="Q1190" s="9">
        <f>'2023-24 Salary &amp; Benefits'!G$6</f>
        <v>13464</v>
      </c>
      <c r="R1190" s="157">
        <f>'2023-24 Salary &amp; Benefits'!H$6</f>
        <v>0.1797</v>
      </c>
      <c r="S1190" s="157">
        <f>'2023-24 Salary &amp; Benefits'!I$6</f>
        <v>0.17330000000000001</v>
      </c>
      <c r="T1190" s="9">
        <f t="shared" si="210"/>
        <v>47038.69</v>
      </c>
      <c r="U1190" s="9">
        <f t="shared" si="211"/>
        <v>2370.2199999999998</v>
      </c>
      <c r="V1190" s="9">
        <f t="shared" si="212"/>
        <v>410.76</v>
      </c>
      <c r="W1190" s="9">
        <f t="shared" si="205"/>
        <v>2780.9799999999996</v>
      </c>
      <c r="X1190" s="22">
        <f t="shared" si="214"/>
        <v>192032.75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</row>
    <row r="1191" spans="1:159" s="4" customFormat="1">
      <c r="A1191" s="83" t="s">
        <v>2469</v>
      </c>
      <c r="B1191" s="95" t="s">
        <v>1625</v>
      </c>
      <c r="C1191" s="96">
        <v>4433</v>
      </c>
      <c r="D1191" s="95" t="s">
        <v>1639</v>
      </c>
      <c r="E1191" s="116" t="str">
        <f>VLOOKUP($C1191,'2022-23 School Level AAFTE'!$C:$X,8,FALSE)</f>
        <v>No</v>
      </c>
      <c r="F1191" s="103">
        <f>VLOOKUP($C1191,'2022-23 School Level AAFTE'!$C:$I,7,FALSE)</f>
        <v>2201.1999999999998</v>
      </c>
      <c r="G1191" s="106">
        <f>IFERROR(IF(E1191= "yes",VLOOKUP(C1191,Summary!$B:$I,5,0),0),0)</f>
        <v>0</v>
      </c>
      <c r="H1191" s="105">
        <f t="shared" si="213"/>
        <v>0</v>
      </c>
      <c r="I1191" s="168">
        <f>VLOOKUP($A1191,'2023-24 Salary &amp; Benefits'!$A:$I,3,FALSE)</f>
        <v>1.18</v>
      </c>
      <c r="J1191" s="168">
        <f>VLOOKUP($A1191,'2023-24 Salary &amp; Benefits'!$A:$I,4,FALSE)</f>
        <v>1.18</v>
      </c>
      <c r="K1191" s="155">
        <f t="shared" si="206"/>
        <v>0</v>
      </c>
      <c r="L1191" s="154">
        <f t="shared" si="207"/>
        <v>0</v>
      </c>
      <c r="M1191" s="156">
        <f>'2023-24 Salary &amp; Benefits'!$E$6</f>
        <v>72728</v>
      </c>
      <c r="N1191" s="156">
        <f>'2023-24 Salary &amp; Benefits'!$F$6</f>
        <v>75419</v>
      </c>
      <c r="O1191" s="9">
        <f t="shared" si="208"/>
        <v>0</v>
      </c>
      <c r="P1191" s="9">
        <f t="shared" si="209"/>
        <v>0</v>
      </c>
      <c r="Q1191" s="9">
        <f>'2023-24 Salary &amp; Benefits'!G$6</f>
        <v>13464</v>
      </c>
      <c r="R1191" s="157">
        <f>'2023-24 Salary &amp; Benefits'!H$6</f>
        <v>0.1797</v>
      </c>
      <c r="S1191" s="157">
        <f>'2023-24 Salary &amp; Benefits'!I$6</f>
        <v>0.17330000000000001</v>
      </c>
      <c r="T1191" s="9">
        <f t="shared" si="210"/>
        <v>0</v>
      </c>
      <c r="U1191" s="9">
        <f t="shared" si="211"/>
        <v>0</v>
      </c>
      <c r="V1191" s="9">
        <f t="shared" si="212"/>
        <v>0</v>
      </c>
      <c r="W1191" s="9">
        <f t="shared" si="205"/>
        <v>0</v>
      </c>
      <c r="X1191" s="22">
        <f t="shared" si="214"/>
        <v>0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</row>
    <row r="1192" spans="1:159" s="4" customFormat="1">
      <c r="A1192" s="83" t="s">
        <v>2469</v>
      </c>
      <c r="B1192" s="95" t="s">
        <v>1625</v>
      </c>
      <c r="C1192" s="96">
        <v>5450</v>
      </c>
      <c r="D1192" s="95" t="s">
        <v>1642</v>
      </c>
      <c r="E1192" s="116" t="str">
        <f>VLOOKUP($C1192,'2022-23 School Level AAFTE'!$C:$X,8,FALSE)</f>
        <v>Yes</v>
      </c>
      <c r="F1192" s="103">
        <f>VLOOKUP($C1192,'2022-23 School Level AAFTE'!$C:$I,7,FALSE)</f>
        <v>620.14</v>
      </c>
      <c r="G1192" s="106">
        <f>IFERROR(IF(E1192= "yes",VLOOKUP(C1192,Summary!$B:$I,5,0),0),0)</f>
        <v>0</v>
      </c>
      <c r="H1192" s="104">
        <f t="shared" si="213"/>
        <v>620.14</v>
      </c>
      <c r="I1192" s="168">
        <f>VLOOKUP($A1192,'2023-24 Salary &amp; Benefits'!$A:$I,3,FALSE)</f>
        <v>1.18</v>
      </c>
      <c r="J1192" s="168">
        <f>VLOOKUP($A1192,'2023-24 Salary &amp; Benefits'!$A:$I,4,FALSE)</f>
        <v>1.18</v>
      </c>
      <c r="K1192" s="155">
        <f t="shared" si="206"/>
        <v>620.14</v>
      </c>
      <c r="L1192" s="154">
        <f t="shared" si="207"/>
        <v>1.819</v>
      </c>
      <c r="M1192" s="156">
        <f>'2023-24 Salary &amp; Benefits'!$E$6</f>
        <v>72728</v>
      </c>
      <c r="N1192" s="156">
        <f>'2023-24 Salary &amp; Benefits'!$F$6</f>
        <v>75419</v>
      </c>
      <c r="O1192" s="9">
        <f t="shared" si="208"/>
        <v>156104.82999999999</v>
      </c>
      <c r="P1192" s="9">
        <f t="shared" si="209"/>
        <v>5776.0200000000186</v>
      </c>
      <c r="Q1192" s="9">
        <f>'2023-24 Salary &amp; Benefits'!G$6</f>
        <v>13464</v>
      </c>
      <c r="R1192" s="157">
        <f>'2023-24 Salary &amp; Benefits'!H$6</f>
        <v>0.1797</v>
      </c>
      <c r="S1192" s="157">
        <f>'2023-24 Salary &amp; Benefits'!I$6</f>
        <v>0.17330000000000001</v>
      </c>
      <c r="T1192" s="9">
        <f t="shared" si="210"/>
        <v>53544.04</v>
      </c>
      <c r="U1192" s="9">
        <f t="shared" si="211"/>
        <v>2698.01</v>
      </c>
      <c r="V1192" s="9">
        <f t="shared" si="212"/>
        <v>467.57</v>
      </c>
      <c r="W1192" s="9">
        <f t="shared" si="205"/>
        <v>3165.5800000000004</v>
      </c>
      <c r="X1192" s="22">
        <f t="shared" si="214"/>
        <v>218590.47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</row>
    <row r="1193" spans="1:159" s="4" customFormat="1">
      <c r="A1193" s="83" t="s">
        <v>2469</v>
      </c>
      <c r="B1193" s="95" t="s">
        <v>1625</v>
      </c>
      <c r="C1193" s="94">
        <v>3688</v>
      </c>
      <c r="D1193" s="84" t="s">
        <v>1630</v>
      </c>
      <c r="E1193" s="116" t="str">
        <f>VLOOKUP($C1193,'2022-23 School Level AAFTE'!$C:$X,8,FALSE)</f>
        <v>Yes</v>
      </c>
      <c r="F1193" s="103">
        <f>VLOOKUP($C1193,'2022-23 School Level AAFTE'!$C:$I,7,FALSE)</f>
        <v>2008.45</v>
      </c>
      <c r="G1193" s="106">
        <f>IFERROR(IF(E1193= "yes",VLOOKUP(C1193,Summary!$B:$I,5,0),0),0)</f>
        <v>0</v>
      </c>
      <c r="H1193" s="104">
        <f t="shared" si="213"/>
        <v>2008.45</v>
      </c>
      <c r="I1193" s="168">
        <f>VLOOKUP($A1193,'2023-24 Salary &amp; Benefits'!$A:$I,3,FALSE)</f>
        <v>1.18</v>
      </c>
      <c r="J1193" s="168">
        <f>VLOOKUP($A1193,'2023-24 Salary &amp; Benefits'!$A:$I,4,FALSE)</f>
        <v>1.18</v>
      </c>
      <c r="K1193" s="155">
        <f t="shared" si="206"/>
        <v>2008.45</v>
      </c>
      <c r="L1193" s="154">
        <f t="shared" si="207"/>
        <v>5.891</v>
      </c>
      <c r="M1193" s="156">
        <f>'2023-24 Salary &amp; Benefits'!$E$6</f>
        <v>72728</v>
      </c>
      <c r="N1193" s="156">
        <f>'2023-24 Salary &amp; Benefits'!$F$6</f>
        <v>75419</v>
      </c>
      <c r="O1193" s="9">
        <f t="shared" si="208"/>
        <v>505559.96</v>
      </c>
      <c r="P1193" s="9">
        <f t="shared" si="209"/>
        <v>18706.169999999984</v>
      </c>
      <c r="Q1193" s="9">
        <f>'2023-24 Salary &amp; Benefits'!G$6</f>
        <v>13464</v>
      </c>
      <c r="R1193" s="157">
        <f>'2023-24 Salary &amp; Benefits'!H$6</f>
        <v>0.1797</v>
      </c>
      <c r="S1193" s="157">
        <f>'2023-24 Salary &amp; Benefits'!I$6</f>
        <v>0.17330000000000001</v>
      </c>
      <c r="T1193" s="9">
        <f t="shared" si="210"/>
        <v>173407.33</v>
      </c>
      <c r="U1193" s="9">
        <f t="shared" si="211"/>
        <v>8737.77</v>
      </c>
      <c r="V1193" s="9">
        <f t="shared" si="212"/>
        <v>1514.26</v>
      </c>
      <c r="W1193" s="9">
        <f t="shared" si="205"/>
        <v>10252.030000000001</v>
      </c>
      <c r="X1193" s="22">
        <f t="shared" si="214"/>
        <v>707925.49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</row>
    <row r="1194" spans="1:159" s="4" customFormat="1">
      <c r="A1194" s="83" t="s">
        <v>2469</v>
      </c>
      <c r="B1194" s="95" t="s">
        <v>1625</v>
      </c>
      <c r="C1194" s="96">
        <v>4164</v>
      </c>
      <c r="D1194" s="95" t="s">
        <v>1631</v>
      </c>
      <c r="E1194" s="116" t="str">
        <f>VLOOKUP($C1194,'2022-23 School Level AAFTE'!$C:$X,8,FALSE)</f>
        <v>No</v>
      </c>
      <c r="F1194" s="103">
        <f>VLOOKUP($C1194,'2022-23 School Level AAFTE'!$C:$I,7,FALSE)</f>
        <v>515.86</v>
      </c>
      <c r="G1194" s="106">
        <f>IFERROR(IF(E1194= "yes",VLOOKUP(C1194,Summary!$B:$I,5,0),0),0)</f>
        <v>0</v>
      </c>
      <c r="H1194" s="104">
        <f t="shared" si="213"/>
        <v>0</v>
      </c>
      <c r="I1194" s="168">
        <f>VLOOKUP($A1194,'2023-24 Salary &amp; Benefits'!$A:$I,3,FALSE)</f>
        <v>1.18</v>
      </c>
      <c r="J1194" s="168">
        <f>VLOOKUP($A1194,'2023-24 Salary &amp; Benefits'!$A:$I,4,FALSE)</f>
        <v>1.18</v>
      </c>
      <c r="K1194" s="155">
        <f t="shared" si="206"/>
        <v>0</v>
      </c>
      <c r="L1194" s="154">
        <f t="shared" si="207"/>
        <v>0</v>
      </c>
      <c r="M1194" s="156">
        <f>'2023-24 Salary &amp; Benefits'!$E$6</f>
        <v>72728</v>
      </c>
      <c r="N1194" s="156">
        <f>'2023-24 Salary &amp; Benefits'!$F$6</f>
        <v>75419</v>
      </c>
      <c r="O1194" s="9">
        <f t="shared" si="208"/>
        <v>0</v>
      </c>
      <c r="P1194" s="9">
        <f t="shared" si="209"/>
        <v>0</v>
      </c>
      <c r="Q1194" s="9">
        <f>'2023-24 Salary &amp; Benefits'!G$6</f>
        <v>13464</v>
      </c>
      <c r="R1194" s="157">
        <f>'2023-24 Salary &amp; Benefits'!H$6</f>
        <v>0.1797</v>
      </c>
      <c r="S1194" s="157">
        <f>'2023-24 Salary &amp; Benefits'!I$6</f>
        <v>0.17330000000000001</v>
      </c>
      <c r="T1194" s="9">
        <f t="shared" si="210"/>
        <v>0</v>
      </c>
      <c r="U1194" s="9">
        <f t="shared" si="211"/>
        <v>0</v>
      </c>
      <c r="V1194" s="9">
        <f t="shared" si="212"/>
        <v>0</v>
      </c>
      <c r="W1194" s="9">
        <f t="shared" si="205"/>
        <v>0</v>
      </c>
      <c r="X1194" s="22">
        <f t="shared" si="214"/>
        <v>0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</row>
    <row r="1195" spans="1:159" s="4" customFormat="1">
      <c r="A1195" s="83" t="s">
        <v>2469</v>
      </c>
      <c r="B1195" s="95" t="s">
        <v>1625</v>
      </c>
      <c r="C1195" s="96">
        <v>5498</v>
      </c>
      <c r="D1195" s="95" t="s">
        <v>2722</v>
      </c>
      <c r="E1195" s="116" t="str">
        <f>VLOOKUP($C1195,'2022-23 School Level AAFTE'!$C:$X,8,FALSE)</f>
        <v>Yes</v>
      </c>
      <c r="F1195" s="103">
        <f>VLOOKUP($C1195,'2022-23 School Level AAFTE'!$C:$I,7,FALSE)</f>
        <v>58.57</v>
      </c>
      <c r="G1195" s="106">
        <f>IFERROR(IF(E1195= "yes",VLOOKUP(C1195,Summary!$B:$I,5,0),0),0)</f>
        <v>0</v>
      </c>
      <c r="H1195" s="104">
        <f t="shared" si="213"/>
        <v>58.57</v>
      </c>
      <c r="I1195" s="168">
        <f>VLOOKUP($A1195,'2023-24 Salary &amp; Benefits'!$A:$I,3,FALSE)</f>
        <v>1.18</v>
      </c>
      <c r="J1195" s="168">
        <f>VLOOKUP($A1195,'2023-24 Salary &amp; Benefits'!$A:$I,4,FALSE)</f>
        <v>1.18</v>
      </c>
      <c r="K1195" s="155">
        <f t="shared" si="206"/>
        <v>58.57</v>
      </c>
      <c r="L1195" s="154">
        <f t="shared" si="207"/>
        <v>0.17199999999999999</v>
      </c>
      <c r="M1195" s="156">
        <f>'2023-24 Salary &amp; Benefits'!$E$6</f>
        <v>72728</v>
      </c>
      <c r="N1195" s="156">
        <f>'2023-24 Salary &amp; Benefits'!$F$6</f>
        <v>75419</v>
      </c>
      <c r="O1195" s="9">
        <f t="shared" si="208"/>
        <v>14760.87</v>
      </c>
      <c r="P1195" s="9">
        <f t="shared" si="209"/>
        <v>546.17000000000007</v>
      </c>
      <c r="Q1195" s="9">
        <f>'2023-24 Salary &amp; Benefits'!G$6</f>
        <v>13464</v>
      </c>
      <c r="R1195" s="157">
        <f>'2023-24 Salary &amp; Benefits'!H$6</f>
        <v>0.1797</v>
      </c>
      <c r="S1195" s="157">
        <f>'2023-24 Salary &amp; Benefits'!I$6</f>
        <v>0.17330000000000001</v>
      </c>
      <c r="T1195" s="9">
        <f t="shared" si="210"/>
        <v>5062.99</v>
      </c>
      <c r="U1195" s="9">
        <f t="shared" si="211"/>
        <v>255.12</v>
      </c>
      <c r="V1195" s="9">
        <f t="shared" si="212"/>
        <v>44.21</v>
      </c>
      <c r="W1195" s="9">
        <f t="shared" si="205"/>
        <v>299.33</v>
      </c>
      <c r="X1195" s="22">
        <f t="shared" si="214"/>
        <v>20669.36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</row>
    <row r="1196" spans="1:159" s="4" customFormat="1">
      <c r="A1196" s="83" t="s">
        <v>2469</v>
      </c>
      <c r="B1196" s="95" t="s">
        <v>1625</v>
      </c>
      <c r="C1196" s="96">
        <v>5703</v>
      </c>
      <c r="D1196" s="95" t="s">
        <v>3362</v>
      </c>
      <c r="E1196" s="116" t="str">
        <f>VLOOKUP($C1196,'2022-23 School Level AAFTE'!$C:$X,8,FALSE)</f>
        <v>Yes</v>
      </c>
      <c r="F1196" s="103">
        <f>VLOOKUP($C1196,'2022-23 School Level AAFTE'!$C:$I,7,FALSE)</f>
        <v>116.50999999999999</v>
      </c>
      <c r="G1196" s="106">
        <f>IFERROR(IF(E1196= "yes",VLOOKUP(C1196,Summary!$B:$I,5,0),0),0)</f>
        <v>0</v>
      </c>
      <c r="H1196" s="104">
        <f t="shared" si="213"/>
        <v>116.50999999999999</v>
      </c>
      <c r="I1196" s="168">
        <f>VLOOKUP($A1196,'2023-24 Salary &amp; Benefits'!$A:$I,3,FALSE)</f>
        <v>1.18</v>
      </c>
      <c r="J1196" s="168">
        <f>VLOOKUP($A1196,'2023-24 Salary &amp; Benefits'!$A:$I,4,FALSE)</f>
        <v>1.18</v>
      </c>
      <c r="K1196" s="155">
        <f t="shared" si="206"/>
        <v>116.50999999999999</v>
      </c>
      <c r="L1196" s="154">
        <f t="shared" si="207"/>
        <v>0.34200000000000003</v>
      </c>
      <c r="M1196" s="156">
        <f>'2023-24 Salary &amp; Benefits'!$E$6</f>
        <v>72728</v>
      </c>
      <c r="N1196" s="156">
        <f>'2023-24 Salary &amp; Benefits'!$F$6</f>
        <v>75419</v>
      </c>
      <c r="O1196" s="9">
        <f t="shared" si="208"/>
        <v>29350.11</v>
      </c>
      <c r="P1196" s="9">
        <f t="shared" si="209"/>
        <v>1085.9799999999996</v>
      </c>
      <c r="Q1196" s="9">
        <f>'2023-24 Salary &amp; Benefits'!G$6</f>
        <v>13464</v>
      </c>
      <c r="R1196" s="157">
        <f>'2023-24 Salary &amp; Benefits'!H$6</f>
        <v>0.1797</v>
      </c>
      <c r="S1196" s="157">
        <f>'2023-24 Salary &amp; Benefits'!I$6</f>
        <v>0.17330000000000001</v>
      </c>
      <c r="T1196" s="9">
        <f t="shared" si="210"/>
        <v>10067.1</v>
      </c>
      <c r="U1196" s="9">
        <f t="shared" si="211"/>
        <v>507.27</v>
      </c>
      <c r="V1196" s="9">
        <f t="shared" si="212"/>
        <v>87.91</v>
      </c>
      <c r="W1196" s="9">
        <f t="shared" si="205"/>
        <v>595.17999999999995</v>
      </c>
      <c r="X1196" s="22">
        <f t="shared" si="214"/>
        <v>41098.370000000003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</row>
    <row r="1197" spans="1:159" s="4" customFormat="1">
      <c r="A1197" s="83" t="s">
        <v>2469</v>
      </c>
      <c r="B1197" s="95" t="s">
        <v>1625</v>
      </c>
      <c r="C1197" s="96">
        <v>4583</v>
      </c>
      <c r="D1197" s="95" t="s">
        <v>1641</v>
      </c>
      <c r="E1197" s="116" t="str">
        <f>VLOOKUP($C1197,'2022-23 School Level AAFTE'!$C:$X,8,FALSE)</f>
        <v>Yes</v>
      </c>
      <c r="F1197" s="103">
        <f>VLOOKUP($C1197,'2022-23 School Level AAFTE'!$C:$I,7,FALSE)</f>
        <v>499.43</v>
      </c>
      <c r="G1197" s="106">
        <f>IFERROR(IF(E1197= "yes",VLOOKUP(C1197,Summary!$B:$I,5,0),0),0)</f>
        <v>0</v>
      </c>
      <c r="H1197" s="104">
        <f t="shared" si="213"/>
        <v>499.43</v>
      </c>
      <c r="I1197" s="168">
        <f>VLOOKUP($A1197,'2023-24 Salary &amp; Benefits'!$A:$I,3,FALSE)</f>
        <v>1.18</v>
      </c>
      <c r="J1197" s="168">
        <f>VLOOKUP($A1197,'2023-24 Salary &amp; Benefits'!$A:$I,4,FALSE)</f>
        <v>1.18</v>
      </c>
      <c r="K1197" s="155">
        <f t="shared" si="206"/>
        <v>499.43</v>
      </c>
      <c r="L1197" s="154">
        <f t="shared" si="207"/>
        <v>1.4650000000000001</v>
      </c>
      <c r="M1197" s="156">
        <f>'2023-24 Salary &amp; Benefits'!$E$6</f>
        <v>72728</v>
      </c>
      <c r="N1197" s="156">
        <f>'2023-24 Salary &amp; Benefits'!$F$6</f>
        <v>75419</v>
      </c>
      <c r="O1197" s="9">
        <f t="shared" si="208"/>
        <v>125724.89</v>
      </c>
      <c r="P1197" s="9">
        <f t="shared" si="209"/>
        <v>4651.9400000000023</v>
      </c>
      <c r="Q1197" s="9">
        <f>'2023-24 Salary &amp; Benefits'!G$6</f>
        <v>13464</v>
      </c>
      <c r="R1197" s="157">
        <f>'2023-24 Salary &amp; Benefits'!H$6</f>
        <v>0.1797</v>
      </c>
      <c r="S1197" s="157">
        <f>'2023-24 Salary &amp; Benefits'!I$6</f>
        <v>0.17330000000000001</v>
      </c>
      <c r="T1197" s="9">
        <f t="shared" si="210"/>
        <v>43123.7</v>
      </c>
      <c r="U1197" s="9">
        <f t="shared" si="211"/>
        <v>2172.9499999999998</v>
      </c>
      <c r="V1197" s="9">
        <f t="shared" si="212"/>
        <v>376.57</v>
      </c>
      <c r="W1197" s="9">
        <f t="shared" si="205"/>
        <v>2549.52</v>
      </c>
      <c r="X1197" s="22">
        <f t="shared" si="214"/>
        <v>176050.05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</row>
    <row r="1198" spans="1:159" s="4" customFormat="1">
      <c r="A1198" s="83" t="s">
        <v>2469</v>
      </c>
      <c r="B1198" s="95" t="s">
        <v>1625</v>
      </c>
      <c r="C1198" s="96">
        <v>3121</v>
      </c>
      <c r="D1198" s="95" t="s">
        <v>1628</v>
      </c>
      <c r="E1198" s="116" t="str">
        <f>VLOOKUP($C1198,'2022-23 School Level AAFTE'!$C:$X,8,FALSE)</f>
        <v>Yes</v>
      </c>
      <c r="F1198" s="103">
        <f>VLOOKUP($C1198,'2022-23 School Level AAFTE'!$C:$I,7,FALSE)</f>
        <v>602.14</v>
      </c>
      <c r="G1198" s="106">
        <f>IFERROR(IF(E1198= "yes",VLOOKUP(C1198,Summary!$B:$I,5,0),0),0)</f>
        <v>0</v>
      </c>
      <c r="H1198" s="104">
        <f t="shared" si="213"/>
        <v>602.14</v>
      </c>
      <c r="I1198" s="168">
        <f>VLOOKUP($A1198,'2023-24 Salary &amp; Benefits'!$A:$I,3,FALSE)</f>
        <v>1.18</v>
      </c>
      <c r="J1198" s="168">
        <f>VLOOKUP($A1198,'2023-24 Salary &amp; Benefits'!$A:$I,4,FALSE)</f>
        <v>1.18</v>
      </c>
      <c r="K1198" s="155">
        <f t="shared" si="206"/>
        <v>602.14</v>
      </c>
      <c r="L1198" s="154">
        <f t="shared" si="207"/>
        <v>1.766</v>
      </c>
      <c r="M1198" s="156">
        <f>'2023-24 Salary &amp; Benefits'!$E$6</f>
        <v>72728</v>
      </c>
      <c r="N1198" s="156">
        <f>'2023-24 Salary &amp; Benefits'!$F$6</f>
        <v>75419</v>
      </c>
      <c r="O1198" s="9">
        <f t="shared" si="208"/>
        <v>151556.42000000001</v>
      </c>
      <c r="P1198" s="9">
        <f t="shared" si="209"/>
        <v>5607.7299999999814</v>
      </c>
      <c r="Q1198" s="9">
        <f>'2023-24 Salary &amp; Benefits'!G$6</f>
        <v>13464</v>
      </c>
      <c r="R1198" s="157">
        <f>'2023-24 Salary &amp; Benefits'!H$6</f>
        <v>0.1797</v>
      </c>
      <c r="S1198" s="157">
        <f>'2023-24 Salary &amp; Benefits'!I$6</f>
        <v>0.17330000000000001</v>
      </c>
      <c r="T1198" s="9">
        <f t="shared" si="210"/>
        <v>51983.93</v>
      </c>
      <c r="U1198" s="9">
        <f t="shared" si="211"/>
        <v>2619.4</v>
      </c>
      <c r="V1198" s="9">
        <f t="shared" si="212"/>
        <v>453.94</v>
      </c>
      <c r="W1198" s="9">
        <f t="shared" si="205"/>
        <v>3073.34</v>
      </c>
      <c r="X1198" s="22">
        <f t="shared" si="214"/>
        <v>212221.41999999998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</row>
    <row r="1199" spans="1:159" s="4" customFormat="1">
      <c r="A1199" s="83" t="s">
        <v>2469</v>
      </c>
      <c r="B1199" s="95" t="s">
        <v>1625</v>
      </c>
      <c r="C1199" s="94">
        <v>3120</v>
      </c>
      <c r="D1199" s="93" t="s">
        <v>1627</v>
      </c>
      <c r="E1199" s="116" t="str">
        <f>VLOOKUP($C1199,'2022-23 School Level AAFTE'!$C:$X,8,FALSE)</f>
        <v>No</v>
      </c>
      <c r="F1199" s="103">
        <f>VLOOKUP($C1199,'2022-23 School Level AAFTE'!$C:$I,7,FALSE)</f>
        <v>810.23</v>
      </c>
      <c r="G1199" s="106">
        <f>IFERROR(IF(E1199= "yes",VLOOKUP(C1199,Summary!$B:$I,5,0),0),0)</f>
        <v>0</v>
      </c>
      <c r="H1199" s="104">
        <f t="shared" si="213"/>
        <v>0</v>
      </c>
      <c r="I1199" s="168">
        <f>VLOOKUP($A1199,'2023-24 Salary &amp; Benefits'!$A:$I,3,FALSE)</f>
        <v>1.18</v>
      </c>
      <c r="J1199" s="168">
        <f>VLOOKUP($A1199,'2023-24 Salary &amp; Benefits'!$A:$I,4,FALSE)</f>
        <v>1.18</v>
      </c>
      <c r="K1199" s="155">
        <f t="shared" si="206"/>
        <v>0</v>
      </c>
      <c r="L1199" s="154">
        <f t="shared" si="207"/>
        <v>0</v>
      </c>
      <c r="M1199" s="156">
        <f>'2023-24 Salary &amp; Benefits'!$E$6</f>
        <v>72728</v>
      </c>
      <c r="N1199" s="156">
        <f>'2023-24 Salary &amp; Benefits'!$F$6</f>
        <v>75419</v>
      </c>
      <c r="O1199" s="9">
        <f t="shared" si="208"/>
        <v>0</v>
      </c>
      <c r="P1199" s="9">
        <f t="shared" si="209"/>
        <v>0</v>
      </c>
      <c r="Q1199" s="9">
        <f>'2023-24 Salary &amp; Benefits'!G$6</f>
        <v>13464</v>
      </c>
      <c r="R1199" s="157">
        <f>'2023-24 Salary &amp; Benefits'!H$6</f>
        <v>0.1797</v>
      </c>
      <c r="S1199" s="157">
        <f>'2023-24 Salary &amp; Benefits'!I$6</f>
        <v>0.17330000000000001</v>
      </c>
      <c r="T1199" s="9">
        <f t="shared" si="210"/>
        <v>0</v>
      </c>
      <c r="U1199" s="9">
        <f t="shared" si="211"/>
        <v>0</v>
      </c>
      <c r="V1199" s="9">
        <f t="shared" si="212"/>
        <v>0</v>
      </c>
      <c r="W1199" s="9">
        <f t="shared" si="205"/>
        <v>0</v>
      </c>
      <c r="X1199" s="22">
        <f t="shared" si="214"/>
        <v>0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</row>
    <row r="1200" spans="1:159" s="4" customFormat="1">
      <c r="A1200" s="83" t="s">
        <v>2469</v>
      </c>
      <c r="B1200" s="95" t="s">
        <v>1625</v>
      </c>
      <c r="C1200" s="96">
        <v>5482</v>
      </c>
      <c r="D1200" s="95" t="s">
        <v>2723</v>
      </c>
      <c r="E1200" s="116" t="str">
        <f>VLOOKUP($C1200,'2022-23 School Level AAFTE'!$C:$X,8,FALSE)</f>
        <v>Yes</v>
      </c>
      <c r="F1200" s="103">
        <f>VLOOKUP($C1200,'2022-23 School Level AAFTE'!$C:$I,7,FALSE)</f>
        <v>390.14</v>
      </c>
      <c r="G1200" s="106">
        <f>IFERROR(IF(E1200= "yes",VLOOKUP(C1200,Summary!$B:$I,5,0),0),0)</f>
        <v>0</v>
      </c>
      <c r="H1200" s="104">
        <f t="shared" si="213"/>
        <v>390.14</v>
      </c>
      <c r="I1200" s="168">
        <f>VLOOKUP($A1200,'2023-24 Salary &amp; Benefits'!$A:$I,3,FALSE)</f>
        <v>1.18</v>
      </c>
      <c r="J1200" s="168">
        <f>VLOOKUP($A1200,'2023-24 Salary &amp; Benefits'!$A:$I,4,FALSE)</f>
        <v>1.18</v>
      </c>
      <c r="K1200" s="155">
        <f t="shared" si="206"/>
        <v>390.14</v>
      </c>
      <c r="L1200" s="154">
        <f t="shared" si="207"/>
        <v>1.1439999999999999</v>
      </c>
      <c r="M1200" s="156">
        <f>'2023-24 Salary &amp; Benefits'!$E$6</f>
        <v>72728</v>
      </c>
      <c r="N1200" s="156">
        <f>'2023-24 Salary &amp; Benefits'!$F$6</f>
        <v>75419</v>
      </c>
      <c r="O1200" s="9">
        <f t="shared" si="208"/>
        <v>98176.98</v>
      </c>
      <c r="P1200" s="9">
        <f t="shared" si="209"/>
        <v>3632.6399999999994</v>
      </c>
      <c r="Q1200" s="9">
        <f>'2023-24 Salary &amp; Benefits'!G$6</f>
        <v>13464</v>
      </c>
      <c r="R1200" s="157">
        <f>'2023-24 Salary &amp; Benefits'!H$6</f>
        <v>0.1797</v>
      </c>
      <c r="S1200" s="157">
        <f>'2023-24 Salary &amp; Benefits'!I$6</f>
        <v>0.17330000000000001</v>
      </c>
      <c r="T1200" s="9">
        <f t="shared" si="210"/>
        <v>33674.76</v>
      </c>
      <c r="U1200" s="9">
        <f t="shared" si="211"/>
        <v>1696.83</v>
      </c>
      <c r="V1200" s="9">
        <f t="shared" si="212"/>
        <v>294.06</v>
      </c>
      <c r="W1200" s="9">
        <f t="shared" si="205"/>
        <v>1990.8899999999999</v>
      </c>
      <c r="X1200" s="22">
        <f t="shared" si="214"/>
        <v>137475.27000000002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</row>
    <row r="1201" spans="1:159" s="4" customFormat="1">
      <c r="A1201" s="83" t="s">
        <v>2469</v>
      </c>
      <c r="B1201" s="95" t="s">
        <v>1625</v>
      </c>
      <c r="C1201" s="96">
        <v>4165</v>
      </c>
      <c r="D1201" s="95" t="s">
        <v>1632</v>
      </c>
      <c r="E1201" s="116" t="str">
        <f>VLOOKUP($C1201,'2022-23 School Level AAFTE'!$C:$X,8,FALSE)</f>
        <v>No</v>
      </c>
      <c r="F1201" s="103">
        <f>VLOOKUP($C1201,'2022-23 School Level AAFTE'!$C:$I,7,FALSE)</f>
        <v>466.57</v>
      </c>
      <c r="G1201" s="106">
        <f>IFERROR(IF(E1201= "yes",VLOOKUP(C1201,Summary!$B:$I,5,0),0),0)</f>
        <v>0</v>
      </c>
      <c r="H1201" s="104">
        <f t="shared" si="213"/>
        <v>0</v>
      </c>
      <c r="I1201" s="168">
        <f>VLOOKUP($A1201,'2023-24 Salary &amp; Benefits'!$A:$I,3,FALSE)</f>
        <v>1.18</v>
      </c>
      <c r="J1201" s="168">
        <f>VLOOKUP($A1201,'2023-24 Salary &amp; Benefits'!$A:$I,4,FALSE)</f>
        <v>1.18</v>
      </c>
      <c r="K1201" s="155">
        <f t="shared" si="206"/>
        <v>0</v>
      </c>
      <c r="L1201" s="154">
        <f t="shared" si="207"/>
        <v>0</v>
      </c>
      <c r="M1201" s="156">
        <f>'2023-24 Salary &amp; Benefits'!$E$6</f>
        <v>72728</v>
      </c>
      <c r="N1201" s="156">
        <f>'2023-24 Salary &amp; Benefits'!$F$6</f>
        <v>75419</v>
      </c>
      <c r="O1201" s="9">
        <f t="shared" si="208"/>
        <v>0</v>
      </c>
      <c r="P1201" s="9">
        <f t="shared" si="209"/>
        <v>0</v>
      </c>
      <c r="Q1201" s="9">
        <f>'2023-24 Salary &amp; Benefits'!G$6</f>
        <v>13464</v>
      </c>
      <c r="R1201" s="157">
        <f>'2023-24 Salary &amp; Benefits'!H$6</f>
        <v>0.1797</v>
      </c>
      <c r="S1201" s="157">
        <f>'2023-24 Salary &amp; Benefits'!I$6</f>
        <v>0.17330000000000001</v>
      </c>
      <c r="T1201" s="9">
        <f t="shared" si="210"/>
        <v>0</v>
      </c>
      <c r="U1201" s="9">
        <f t="shared" si="211"/>
        <v>0</v>
      </c>
      <c r="V1201" s="9">
        <f t="shared" si="212"/>
        <v>0</v>
      </c>
      <c r="W1201" s="9">
        <f t="shared" si="205"/>
        <v>0</v>
      </c>
      <c r="X1201" s="22">
        <f t="shared" si="214"/>
        <v>0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</row>
    <row r="1202" spans="1:159" s="4" customFormat="1">
      <c r="A1202" s="83" t="s">
        <v>2469</v>
      </c>
      <c r="B1202" s="95" t="s">
        <v>1625</v>
      </c>
      <c r="C1202" s="96">
        <v>3687</v>
      </c>
      <c r="D1202" s="95" t="s">
        <v>1629</v>
      </c>
      <c r="E1202" s="116" t="str">
        <f>VLOOKUP($C1202,'2022-23 School Level AAFTE'!$C:$X,8,FALSE)</f>
        <v>No</v>
      </c>
      <c r="F1202" s="103">
        <f>VLOOKUP($C1202,'2022-23 School Level AAFTE'!$C:$I,7,FALSE)</f>
        <v>525.71</v>
      </c>
      <c r="G1202" s="106">
        <f>IFERROR(IF(E1202= "yes",VLOOKUP(C1202,Summary!$B:$I,5,0),0),0)</f>
        <v>0</v>
      </c>
      <c r="H1202" s="104">
        <f t="shared" si="213"/>
        <v>0</v>
      </c>
      <c r="I1202" s="168">
        <f>VLOOKUP($A1202,'2023-24 Salary &amp; Benefits'!$A:$I,3,FALSE)</f>
        <v>1.18</v>
      </c>
      <c r="J1202" s="168">
        <f>VLOOKUP($A1202,'2023-24 Salary &amp; Benefits'!$A:$I,4,FALSE)</f>
        <v>1.18</v>
      </c>
      <c r="K1202" s="155">
        <f t="shared" si="206"/>
        <v>0</v>
      </c>
      <c r="L1202" s="154">
        <f t="shared" si="207"/>
        <v>0</v>
      </c>
      <c r="M1202" s="156">
        <f>'2023-24 Salary &amp; Benefits'!$E$6</f>
        <v>72728</v>
      </c>
      <c r="N1202" s="156">
        <f>'2023-24 Salary &amp; Benefits'!$F$6</f>
        <v>75419</v>
      </c>
      <c r="O1202" s="9">
        <f t="shared" si="208"/>
        <v>0</v>
      </c>
      <c r="P1202" s="9">
        <f t="shared" si="209"/>
        <v>0</v>
      </c>
      <c r="Q1202" s="9">
        <f>'2023-24 Salary &amp; Benefits'!G$6</f>
        <v>13464</v>
      </c>
      <c r="R1202" s="157">
        <f>'2023-24 Salary &amp; Benefits'!H$6</f>
        <v>0.1797</v>
      </c>
      <c r="S1202" s="157">
        <f>'2023-24 Salary &amp; Benefits'!I$6</f>
        <v>0.17330000000000001</v>
      </c>
      <c r="T1202" s="9">
        <f t="shared" si="210"/>
        <v>0</v>
      </c>
      <c r="U1202" s="9">
        <f t="shared" si="211"/>
        <v>0</v>
      </c>
      <c r="V1202" s="9">
        <f t="shared" si="212"/>
        <v>0</v>
      </c>
      <c r="W1202" s="9">
        <f t="shared" si="205"/>
        <v>0</v>
      </c>
      <c r="X1202" s="22">
        <f t="shared" si="214"/>
        <v>0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</row>
    <row r="1203" spans="1:159" s="4" customFormat="1">
      <c r="A1203" s="83" t="s">
        <v>2469</v>
      </c>
      <c r="B1203" s="95" t="s">
        <v>1625</v>
      </c>
      <c r="C1203" s="96">
        <v>4019</v>
      </c>
      <c r="D1203" s="95" t="s">
        <v>3292</v>
      </c>
      <c r="E1203" s="116" t="str">
        <f>VLOOKUP($C1203,'2022-23 School Level AAFTE'!$C:$X,8,FALSE)</f>
        <v>No</v>
      </c>
      <c r="F1203" s="103">
        <f>VLOOKUP($C1203,'2022-23 School Level AAFTE'!$C:$I,7,FALSE)</f>
        <v>492.05</v>
      </c>
      <c r="G1203" s="106">
        <f>IFERROR(IF(E1203= "yes",VLOOKUP(C1203,Summary!$B:$I,5,0),0),0)</f>
        <v>0</v>
      </c>
      <c r="H1203" s="105">
        <f t="shared" si="213"/>
        <v>0</v>
      </c>
      <c r="I1203" s="168">
        <f>VLOOKUP($A1203,'2023-24 Salary &amp; Benefits'!$A:$I,3,FALSE)</f>
        <v>1.18</v>
      </c>
      <c r="J1203" s="168">
        <f>VLOOKUP($A1203,'2023-24 Salary &amp; Benefits'!$A:$I,4,FALSE)</f>
        <v>1.18</v>
      </c>
      <c r="K1203" s="155">
        <f t="shared" si="206"/>
        <v>0</v>
      </c>
      <c r="L1203" s="154">
        <f t="shared" si="207"/>
        <v>0</v>
      </c>
      <c r="M1203" s="156">
        <f>'2023-24 Salary &amp; Benefits'!$E$6</f>
        <v>72728</v>
      </c>
      <c r="N1203" s="156">
        <f>'2023-24 Salary &amp; Benefits'!$F$6</f>
        <v>75419</v>
      </c>
      <c r="O1203" s="9">
        <f t="shared" si="208"/>
        <v>0</v>
      </c>
      <c r="P1203" s="9">
        <f t="shared" si="209"/>
        <v>0</v>
      </c>
      <c r="Q1203" s="9">
        <f>'2023-24 Salary &amp; Benefits'!G$6</f>
        <v>13464</v>
      </c>
      <c r="R1203" s="157">
        <f>'2023-24 Salary &amp; Benefits'!H$6</f>
        <v>0.1797</v>
      </c>
      <c r="S1203" s="157">
        <f>'2023-24 Salary &amp; Benefits'!I$6</f>
        <v>0.17330000000000001</v>
      </c>
      <c r="T1203" s="9">
        <f t="shared" si="210"/>
        <v>0</v>
      </c>
      <c r="U1203" s="9">
        <f t="shared" si="211"/>
        <v>0</v>
      </c>
      <c r="V1203" s="9">
        <f t="shared" si="212"/>
        <v>0</v>
      </c>
      <c r="W1203" s="9">
        <f t="shared" si="205"/>
        <v>0</v>
      </c>
      <c r="X1203" s="22">
        <f t="shared" si="214"/>
        <v>0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</row>
    <row r="1204" spans="1:159" s="4" customFormat="1">
      <c r="A1204" s="83" t="s">
        <v>2469</v>
      </c>
      <c r="B1204" s="95" t="s">
        <v>1625</v>
      </c>
      <c r="C1204" s="96">
        <v>1848</v>
      </c>
      <c r="D1204" s="95" t="s">
        <v>27</v>
      </c>
      <c r="E1204" s="116" t="str">
        <f>VLOOKUP($C1204,'2022-23 School Level AAFTE'!$C:$X,8,FALSE)</f>
        <v>No</v>
      </c>
      <c r="F1204" s="103">
        <f>VLOOKUP($C1204,'2022-23 School Level AAFTE'!$C:$I,7,FALSE)</f>
        <v>25.92</v>
      </c>
      <c r="G1204" s="106">
        <f>IFERROR(IF(E1204= "yes",VLOOKUP(C1204,Summary!$B:$I,5,0),0),0)</f>
        <v>0</v>
      </c>
      <c r="H1204" s="105">
        <f t="shared" si="213"/>
        <v>0</v>
      </c>
      <c r="I1204" s="168">
        <f>VLOOKUP($A1204,'2023-24 Salary &amp; Benefits'!$A:$I,3,FALSE)</f>
        <v>1.18</v>
      </c>
      <c r="J1204" s="168">
        <f>VLOOKUP($A1204,'2023-24 Salary &amp; Benefits'!$A:$I,4,FALSE)</f>
        <v>1.18</v>
      </c>
      <c r="K1204" s="155">
        <f t="shared" si="206"/>
        <v>0</v>
      </c>
      <c r="L1204" s="154">
        <f t="shared" si="207"/>
        <v>0</v>
      </c>
      <c r="M1204" s="156">
        <f>'2023-24 Salary &amp; Benefits'!$E$6</f>
        <v>72728</v>
      </c>
      <c r="N1204" s="156">
        <f>'2023-24 Salary &amp; Benefits'!$F$6</f>
        <v>75419</v>
      </c>
      <c r="O1204" s="9">
        <f t="shared" si="208"/>
        <v>0</v>
      </c>
      <c r="P1204" s="9">
        <f t="shared" si="209"/>
        <v>0</v>
      </c>
      <c r="Q1204" s="9">
        <f>'2023-24 Salary &amp; Benefits'!G$6</f>
        <v>13464</v>
      </c>
      <c r="R1204" s="157">
        <f>'2023-24 Salary &amp; Benefits'!H$6</f>
        <v>0.1797</v>
      </c>
      <c r="S1204" s="157">
        <f>'2023-24 Salary &amp; Benefits'!I$6</f>
        <v>0.17330000000000001</v>
      </c>
      <c r="T1204" s="9">
        <f t="shared" si="210"/>
        <v>0</v>
      </c>
      <c r="U1204" s="9">
        <f t="shared" si="211"/>
        <v>0</v>
      </c>
      <c r="V1204" s="9">
        <f t="shared" si="212"/>
        <v>0</v>
      </c>
      <c r="W1204" s="9">
        <f t="shared" si="205"/>
        <v>0</v>
      </c>
      <c r="X1204" s="22">
        <f t="shared" si="214"/>
        <v>0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</row>
    <row r="1205" spans="1:159" s="4" customFormat="1">
      <c r="A1205" s="83" t="s">
        <v>2469</v>
      </c>
      <c r="B1205" s="95" t="s">
        <v>1625</v>
      </c>
      <c r="C1205" s="96">
        <v>4425</v>
      </c>
      <c r="D1205" s="95" t="s">
        <v>1637</v>
      </c>
      <c r="E1205" s="116" t="str">
        <f>VLOOKUP($C1205,'2022-23 School Level AAFTE'!$C:$X,8,FALSE)</f>
        <v>Yes</v>
      </c>
      <c r="F1205" s="103">
        <f>VLOOKUP($C1205,'2022-23 School Level AAFTE'!$C:$I,7,FALSE)</f>
        <v>944.31</v>
      </c>
      <c r="G1205" s="106">
        <f>IFERROR(IF(E1205= "yes",VLOOKUP(C1205,Summary!$B:$I,5,0),0),0)</f>
        <v>0</v>
      </c>
      <c r="H1205" s="105">
        <f t="shared" si="213"/>
        <v>944.31</v>
      </c>
      <c r="I1205" s="168">
        <f>VLOOKUP($A1205,'2023-24 Salary &amp; Benefits'!$A:$I,3,FALSE)</f>
        <v>1.18</v>
      </c>
      <c r="J1205" s="168">
        <f>VLOOKUP($A1205,'2023-24 Salary &amp; Benefits'!$A:$I,4,FALSE)</f>
        <v>1.18</v>
      </c>
      <c r="K1205" s="155">
        <f t="shared" si="206"/>
        <v>944.31</v>
      </c>
      <c r="L1205" s="154">
        <f t="shared" si="207"/>
        <v>2.77</v>
      </c>
      <c r="M1205" s="156">
        <f>'2023-24 Salary &amp; Benefits'!$E$6</f>
        <v>72728</v>
      </c>
      <c r="N1205" s="156">
        <f>'2023-24 Salary &amp; Benefits'!$F$6</f>
        <v>75419</v>
      </c>
      <c r="O1205" s="9">
        <f t="shared" si="208"/>
        <v>237718.74</v>
      </c>
      <c r="P1205" s="9">
        <f t="shared" si="209"/>
        <v>8795.8000000000175</v>
      </c>
      <c r="Q1205" s="9">
        <f>'2023-24 Salary &amp; Benefits'!G$6</f>
        <v>13464</v>
      </c>
      <c r="R1205" s="157">
        <f>'2023-24 Salary &amp; Benefits'!H$6</f>
        <v>0.1797</v>
      </c>
      <c r="S1205" s="157">
        <f>'2023-24 Salary &amp; Benefits'!I$6</f>
        <v>0.17330000000000001</v>
      </c>
      <c r="T1205" s="9">
        <f t="shared" si="210"/>
        <v>81537.649999999994</v>
      </c>
      <c r="U1205" s="9">
        <f t="shared" si="211"/>
        <v>4108.58</v>
      </c>
      <c r="V1205" s="9">
        <f t="shared" si="212"/>
        <v>712.02</v>
      </c>
      <c r="W1205" s="9">
        <f t="shared" si="205"/>
        <v>4820.6000000000004</v>
      </c>
      <c r="X1205" s="22">
        <f t="shared" si="214"/>
        <v>332872.79000000004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</row>
    <row r="1206" spans="1:159" s="4" customFormat="1">
      <c r="A1206" s="83" t="s">
        <v>2549</v>
      </c>
      <c r="B1206" s="95" t="s">
        <v>2162</v>
      </c>
      <c r="C1206" s="96">
        <v>5451</v>
      </c>
      <c r="D1206" s="95" t="s">
        <v>2165</v>
      </c>
      <c r="E1206" s="116" t="str">
        <f>VLOOKUP($C1206,'2022-23 School Level AAFTE'!$C:$X,8,FALSE)</f>
        <v>Yes</v>
      </c>
      <c r="F1206" s="103">
        <f>VLOOKUP($C1206,'2022-23 School Level AAFTE'!$C:$I,7,FALSE)</f>
        <v>501.92</v>
      </c>
      <c r="G1206" s="106">
        <f>IFERROR(IF(E1206= "yes",VLOOKUP(C1206,Summary!$B:$I,5,0),0),0)</f>
        <v>0</v>
      </c>
      <c r="H1206" s="105">
        <f t="shared" si="213"/>
        <v>501.92</v>
      </c>
      <c r="I1206" s="168">
        <f>VLOOKUP($A1206,'2023-24 Salary &amp; Benefits'!$A:$I,3,FALSE)</f>
        <v>1</v>
      </c>
      <c r="J1206" s="168">
        <f>VLOOKUP($A1206,'2023-24 Salary &amp; Benefits'!$A:$I,4,FALSE)</f>
        <v>1</v>
      </c>
      <c r="K1206" s="155">
        <f t="shared" si="206"/>
        <v>501.92</v>
      </c>
      <c r="L1206" s="154">
        <f t="shared" si="207"/>
        <v>1.472</v>
      </c>
      <c r="M1206" s="156">
        <f>'2023-24 Salary &amp; Benefits'!$E$6</f>
        <v>72728</v>
      </c>
      <c r="N1206" s="156">
        <f>'2023-24 Salary &amp; Benefits'!$F$6</f>
        <v>75419</v>
      </c>
      <c r="O1206" s="9">
        <f t="shared" si="208"/>
        <v>107055.62</v>
      </c>
      <c r="P1206" s="9">
        <f t="shared" si="209"/>
        <v>3961.1500000000087</v>
      </c>
      <c r="Q1206" s="9">
        <f>'2023-24 Salary &amp; Benefits'!G$6</f>
        <v>13464</v>
      </c>
      <c r="R1206" s="157">
        <f>'2023-24 Salary &amp; Benefits'!H$6</f>
        <v>0.1797</v>
      </c>
      <c r="S1206" s="157">
        <f>'2023-24 Salary &amp; Benefits'!I$6</f>
        <v>0.17330000000000001</v>
      </c>
      <c r="T1206" s="9">
        <f t="shared" si="210"/>
        <v>39743.370000000003</v>
      </c>
      <c r="U1206" s="9">
        <f t="shared" si="211"/>
        <v>1850.28</v>
      </c>
      <c r="V1206" s="9">
        <f t="shared" si="212"/>
        <v>320.64999999999998</v>
      </c>
      <c r="W1206" s="9">
        <f t="shared" si="205"/>
        <v>2170.9299999999998</v>
      </c>
      <c r="X1206" s="22">
        <f t="shared" si="214"/>
        <v>152931.07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</row>
    <row r="1207" spans="1:159" s="4" customFormat="1">
      <c r="A1207" s="83" t="s">
        <v>2549</v>
      </c>
      <c r="B1207" s="95" t="s">
        <v>2162</v>
      </c>
      <c r="C1207" s="96">
        <v>2591</v>
      </c>
      <c r="D1207" s="95" t="s">
        <v>2163</v>
      </c>
      <c r="E1207" s="116" t="str">
        <f>VLOOKUP($C1207,'2022-23 School Level AAFTE'!$C:$X,8,FALSE)</f>
        <v>Yes</v>
      </c>
      <c r="F1207" s="103">
        <f>VLOOKUP($C1207,'2022-23 School Level AAFTE'!$C:$I,7,FALSE)</f>
        <v>397.34999999999997</v>
      </c>
      <c r="G1207" s="106">
        <f>IFERROR(IF(E1207= "yes",VLOOKUP(C1207,Summary!$B:$I,5,0),0),0)</f>
        <v>0</v>
      </c>
      <c r="H1207" s="104">
        <f t="shared" si="213"/>
        <v>397.34999999999997</v>
      </c>
      <c r="I1207" s="168">
        <f>VLOOKUP($A1207,'2023-24 Salary &amp; Benefits'!$A:$I,3,FALSE)</f>
        <v>1</v>
      </c>
      <c r="J1207" s="168">
        <f>VLOOKUP($A1207,'2023-24 Salary &amp; Benefits'!$A:$I,4,FALSE)</f>
        <v>1</v>
      </c>
      <c r="K1207" s="155">
        <f t="shared" si="206"/>
        <v>397.34999999999997</v>
      </c>
      <c r="L1207" s="154">
        <f t="shared" si="207"/>
        <v>1.1659999999999999</v>
      </c>
      <c r="M1207" s="156">
        <f>'2023-24 Salary &amp; Benefits'!$E$6</f>
        <v>72728</v>
      </c>
      <c r="N1207" s="156">
        <f>'2023-24 Salary &amp; Benefits'!$F$6</f>
        <v>75419</v>
      </c>
      <c r="O1207" s="9">
        <f t="shared" si="208"/>
        <v>84800.85</v>
      </c>
      <c r="P1207" s="9">
        <f t="shared" si="209"/>
        <v>3137.6999999999971</v>
      </c>
      <c r="Q1207" s="9">
        <f>'2023-24 Salary &amp; Benefits'!G$6</f>
        <v>13464</v>
      </c>
      <c r="R1207" s="157">
        <f>'2023-24 Salary &amp; Benefits'!H$6</f>
        <v>0.1797</v>
      </c>
      <c r="S1207" s="157">
        <f>'2023-24 Salary &amp; Benefits'!I$6</f>
        <v>0.17330000000000001</v>
      </c>
      <c r="T1207" s="9">
        <f t="shared" si="210"/>
        <v>31481.5</v>
      </c>
      <c r="U1207" s="9">
        <f t="shared" si="211"/>
        <v>1465.64</v>
      </c>
      <c r="V1207" s="9">
        <f t="shared" si="212"/>
        <v>254</v>
      </c>
      <c r="W1207" s="9">
        <f t="shared" si="205"/>
        <v>1719.64</v>
      </c>
      <c r="X1207" s="22">
        <f t="shared" si="214"/>
        <v>121139.69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</row>
    <row r="1208" spans="1:159" s="4" customFormat="1">
      <c r="A1208" s="83" t="s">
        <v>2549</v>
      </c>
      <c r="B1208" s="95" t="s">
        <v>2162</v>
      </c>
      <c r="C1208" s="96">
        <v>2898</v>
      </c>
      <c r="D1208" s="95" t="s">
        <v>2164</v>
      </c>
      <c r="E1208" s="116" t="str">
        <f>VLOOKUP($C1208,'2022-23 School Level AAFTE'!$C:$X,8,FALSE)</f>
        <v>Yes</v>
      </c>
      <c r="F1208" s="103">
        <f>VLOOKUP($C1208,'2022-23 School Level AAFTE'!$C:$I,7,FALSE)</f>
        <v>391.25</v>
      </c>
      <c r="G1208" s="106">
        <f>IFERROR(IF(E1208= "yes",VLOOKUP(C1208,Summary!$B:$I,5,0),0),0)</f>
        <v>0</v>
      </c>
      <c r="H1208" s="104">
        <f t="shared" si="213"/>
        <v>391.25</v>
      </c>
      <c r="I1208" s="168">
        <f>VLOOKUP($A1208,'2023-24 Salary &amp; Benefits'!$A:$I,3,FALSE)</f>
        <v>1</v>
      </c>
      <c r="J1208" s="168">
        <f>VLOOKUP($A1208,'2023-24 Salary &amp; Benefits'!$A:$I,4,FALSE)</f>
        <v>1</v>
      </c>
      <c r="K1208" s="155">
        <f t="shared" si="206"/>
        <v>391.25</v>
      </c>
      <c r="L1208" s="154">
        <f t="shared" si="207"/>
        <v>1.1479999999999999</v>
      </c>
      <c r="M1208" s="156">
        <f>'2023-24 Salary &amp; Benefits'!$E$6</f>
        <v>72728</v>
      </c>
      <c r="N1208" s="156">
        <f>'2023-24 Salary &amp; Benefits'!$F$6</f>
        <v>75419</v>
      </c>
      <c r="O1208" s="9">
        <f t="shared" si="208"/>
        <v>83491.740000000005</v>
      </c>
      <c r="P1208" s="9">
        <f t="shared" si="209"/>
        <v>3089.2699999999895</v>
      </c>
      <c r="Q1208" s="9">
        <f>'2023-24 Salary &amp; Benefits'!G$6</f>
        <v>13464</v>
      </c>
      <c r="R1208" s="157">
        <f>'2023-24 Salary &amp; Benefits'!H$6</f>
        <v>0.1797</v>
      </c>
      <c r="S1208" s="157">
        <f>'2023-24 Salary &amp; Benefits'!I$6</f>
        <v>0.17330000000000001</v>
      </c>
      <c r="T1208" s="9">
        <f t="shared" si="210"/>
        <v>30995.51</v>
      </c>
      <c r="U1208" s="9">
        <f t="shared" si="211"/>
        <v>1443.02</v>
      </c>
      <c r="V1208" s="9">
        <f t="shared" si="212"/>
        <v>250.08</v>
      </c>
      <c r="W1208" s="9">
        <f t="shared" si="205"/>
        <v>1693.1</v>
      </c>
      <c r="X1208" s="22">
        <f t="shared" si="214"/>
        <v>119269.62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</row>
    <row r="1209" spans="1:159" s="4" customFormat="1">
      <c r="A1209" s="83" t="s">
        <v>2388</v>
      </c>
      <c r="B1209" s="95" t="s">
        <v>1130</v>
      </c>
      <c r="C1209" s="96">
        <v>3288</v>
      </c>
      <c r="D1209" s="95" t="s">
        <v>1132</v>
      </c>
      <c r="E1209" s="116" t="str">
        <f>VLOOKUP($C1209,'2022-23 School Level AAFTE'!$C:$X,8,FALSE)</f>
        <v>No</v>
      </c>
      <c r="F1209" s="103">
        <f>VLOOKUP($C1209,'2022-23 School Level AAFTE'!$C:$I,7,FALSE)</f>
        <v>386.66</v>
      </c>
      <c r="G1209" s="106">
        <f>IFERROR(IF(E1209= "yes",VLOOKUP(C1209,Summary!$B:$I,5,0),0),0)</f>
        <v>0</v>
      </c>
      <c r="H1209" s="104">
        <f t="shared" si="213"/>
        <v>0</v>
      </c>
      <c r="I1209" s="168">
        <f>VLOOKUP($A1209,'2023-24 Salary &amp; Benefits'!$A:$I,3,FALSE)</f>
        <v>1</v>
      </c>
      <c r="J1209" s="168">
        <f>VLOOKUP($A1209,'2023-24 Salary &amp; Benefits'!$A:$I,4,FALSE)</f>
        <v>1</v>
      </c>
      <c r="K1209" s="155">
        <f t="shared" si="206"/>
        <v>0</v>
      </c>
      <c r="L1209" s="154">
        <f t="shared" si="207"/>
        <v>0</v>
      </c>
      <c r="M1209" s="156">
        <f>'2023-24 Salary &amp; Benefits'!$E$6</f>
        <v>72728</v>
      </c>
      <c r="N1209" s="156">
        <f>'2023-24 Salary &amp; Benefits'!$F$6</f>
        <v>75419</v>
      </c>
      <c r="O1209" s="9">
        <f t="shared" si="208"/>
        <v>0</v>
      </c>
      <c r="P1209" s="9">
        <f t="shared" si="209"/>
        <v>0</v>
      </c>
      <c r="Q1209" s="9">
        <f>'2023-24 Salary &amp; Benefits'!G$6</f>
        <v>13464</v>
      </c>
      <c r="R1209" s="157">
        <f>'2023-24 Salary &amp; Benefits'!H$6</f>
        <v>0.1797</v>
      </c>
      <c r="S1209" s="157">
        <f>'2023-24 Salary &amp; Benefits'!I$6</f>
        <v>0.17330000000000001</v>
      </c>
      <c r="T1209" s="9">
        <f t="shared" si="210"/>
        <v>0</v>
      </c>
      <c r="U1209" s="9">
        <f t="shared" si="211"/>
        <v>0</v>
      </c>
      <c r="V1209" s="9">
        <f t="shared" si="212"/>
        <v>0</v>
      </c>
      <c r="W1209" s="9">
        <f t="shared" si="205"/>
        <v>0</v>
      </c>
      <c r="X1209" s="22">
        <f t="shared" si="214"/>
        <v>0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</row>
    <row r="1210" spans="1:159" s="4" customFormat="1">
      <c r="A1210" s="83" t="s">
        <v>2388</v>
      </c>
      <c r="B1210" s="95" t="s">
        <v>1130</v>
      </c>
      <c r="C1210" s="96">
        <v>2273</v>
      </c>
      <c r="D1210" s="95" t="s">
        <v>1131</v>
      </c>
      <c r="E1210" s="116" t="str">
        <f>VLOOKUP($C1210,'2022-23 School Level AAFTE'!$C:$X,8,FALSE)</f>
        <v>No</v>
      </c>
      <c r="F1210" s="103">
        <f>VLOOKUP($C1210,'2022-23 School Level AAFTE'!$C:$I,7,FALSE)</f>
        <v>418.73</v>
      </c>
      <c r="G1210" s="106">
        <f>IFERROR(IF(E1210= "yes",VLOOKUP(C1210,Summary!$B:$I,5,0),0),0)</f>
        <v>0</v>
      </c>
      <c r="H1210" s="105">
        <f t="shared" si="213"/>
        <v>0</v>
      </c>
      <c r="I1210" s="168">
        <f>VLOOKUP($A1210,'2023-24 Salary &amp; Benefits'!$A:$I,3,FALSE)</f>
        <v>1</v>
      </c>
      <c r="J1210" s="168">
        <f>VLOOKUP($A1210,'2023-24 Salary &amp; Benefits'!$A:$I,4,FALSE)</f>
        <v>1</v>
      </c>
      <c r="K1210" s="155">
        <f t="shared" si="206"/>
        <v>0</v>
      </c>
      <c r="L1210" s="154">
        <f t="shared" si="207"/>
        <v>0</v>
      </c>
      <c r="M1210" s="156">
        <f>'2023-24 Salary &amp; Benefits'!$E$6</f>
        <v>72728</v>
      </c>
      <c r="N1210" s="156">
        <f>'2023-24 Salary &amp; Benefits'!$F$6</f>
        <v>75419</v>
      </c>
      <c r="O1210" s="9">
        <f t="shared" si="208"/>
        <v>0</v>
      </c>
      <c r="P1210" s="9">
        <f t="shared" si="209"/>
        <v>0</v>
      </c>
      <c r="Q1210" s="9">
        <f>'2023-24 Salary &amp; Benefits'!G$6</f>
        <v>13464</v>
      </c>
      <c r="R1210" s="157">
        <f>'2023-24 Salary &amp; Benefits'!H$6</f>
        <v>0.1797</v>
      </c>
      <c r="S1210" s="157">
        <f>'2023-24 Salary &amp; Benefits'!I$6</f>
        <v>0.17330000000000001</v>
      </c>
      <c r="T1210" s="9">
        <f t="shared" si="210"/>
        <v>0</v>
      </c>
      <c r="U1210" s="9">
        <f t="shared" si="211"/>
        <v>0</v>
      </c>
      <c r="V1210" s="9">
        <f t="shared" si="212"/>
        <v>0</v>
      </c>
      <c r="W1210" s="9">
        <f t="shared" si="205"/>
        <v>0</v>
      </c>
      <c r="X1210" s="22">
        <f t="shared" si="214"/>
        <v>0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</row>
    <row r="1211" spans="1:159" s="4" customFormat="1">
      <c r="A1211" s="83" t="s">
        <v>2427</v>
      </c>
      <c r="B1211" s="95" t="s">
        <v>1270</v>
      </c>
      <c r="C1211" s="96">
        <v>2868</v>
      </c>
      <c r="D1211" s="95" t="s">
        <v>1271</v>
      </c>
      <c r="E1211" s="116" t="str">
        <f>VLOOKUP($C1211,'2022-23 School Level AAFTE'!$C:$X,8,FALSE)</f>
        <v>Yes</v>
      </c>
      <c r="F1211" s="103">
        <f>VLOOKUP($C1211,'2022-23 School Level AAFTE'!$C:$I,7,FALSE)</f>
        <v>125.16</v>
      </c>
      <c r="G1211" s="106">
        <f>IFERROR(IF(E1211= "yes",VLOOKUP(C1211,Summary!$B:$I,5,0),0),0)</f>
        <v>0</v>
      </c>
      <c r="H1211" s="104">
        <f t="shared" si="213"/>
        <v>125.16</v>
      </c>
      <c r="I1211" s="168">
        <f>VLOOKUP($A1211,'2023-24 Salary &amp; Benefits'!$A:$I,3,FALSE)</f>
        <v>1</v>
      </c>
      <c r="J1211" s="168">
        <f>VLOOKUP($A1211,'2023-24 Salary &amp; Benefits'!$A:$I,4,FALSE)</f>
        <v>1.02</v>
      </c>
      <c r="K1211" s="155">
        <f t="shared" si="206"/>
        <v>125.16</v>
      </c>
      <c r="L1211" s="154">
        <f t="shared" si="207"/>
        <v>0.36699999999999999</v>
      </c>
      <c r="M1211" s="156">
        <f>'2023-24 Salary &amp; Benefits'!$E$6</f>
        <v>72728</v>
      </c>
      <c r="N1211" s="156">
        <f>'2023-24 Salary &amp; Benefits'!$F$6</f>
        <v>75419</v>
      </c>
      <c r="O1211" s="9">
        <f t="shared" si="208"/>
        <v>26691.18</v>
      </c>
      <c r="P1211" s="9">
        <f t="shared" si="209"/>
        <v>1541.1699999999983</v>
      </c>
      <c r="Q1211" s="9">
        <f>'2023-24 Salary &amp; Benefits'!G$6</f>
        <v>13464</v>
      </c>
      <c r="R1211" s="157">
        <f>'2023-24 Salary &amp; Benefits'!H$6</f>
        <v>0.1797</v>
      </c>
      <c r="S1211" s="157">
        <f>'2023-24 Salary &amp; Benefits'!I$6</f>
        <v>0.17330000000000001</v>
      </c>
      <c r="T1211" s="9">
        <f t="shared" si="210"/>
        <v>10004.780000000001</v>
      </c>
      <c r="U1211" s="9">
        <f t="shared" si="211"/>
        <v>470.54</v>
      </c>
      <c r="V1211" s="9">
        <f t="shared" si="212"/>
        <v>81.540000000000006</v>
      </c>
      <c r="W1211" s="9">
        <f t="shared" si="205"/>
        <v>552.08000000000004</v>
      </c>
      <c r="X1211" s="22">
        <f t="shared" si="214"/>
        <v>38789.21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</row>
    <row r="1212" spans="1:159" s="4" customFormat="1">
      <c r="A1212" s="83" t="s">
        <v>2427</v>
      </c>
      <c r="B1212" s="95" t="s">
        <v>1270</v>
      </c>
      <c r="C1212" s="96">
        <v>3295</v>
      </c>
      <c r="D1212" s="95" t="s">
        <v>1272</v>
      </c>
      <c r="E1212" s="116" t="str">
        <f>VLOOKUP($C1212,'2022-23 School Level AAFTE'!$C:$X,8,FALSE)</f>
        <v>Yes</v>
      </c>
      <c r="F1212" s="103">
        <f>VLOOKUP($C1212,'2022-23 School Level AAFTE'!$C:$I,7,FALSE)</f>
        <v>185.44</v>
      </c>
      <c r="G1212" s="106">
        <f>IFERROR(IF(E1212= "yes",VLOOKUP(C1212,Summary!$B:$I,5,0),0),0)</f>
        <v>0</v>
      </c>
      <c r="H1212" s="105">
        <f t="shared" si="213"/>
        <v>185.44</v>
      </c>
      <c r="I1212" s="168">
        <f>VLOOKUP($A1212,'2023-24 Salary &amp; Benefits'!$A:$I,3,FALSE)</f>
        <v>1</v>
      </c>
      <c r="J1212" s="168">
        <f>VLOOKUP($A1212,'2023-24 Salary &amp; Benefits'!$A:$I,4,FALSE)</f>
        <v>1.02</v>
      </c>
      <c r="K1212" s="155">
        <f t="shared" si="206"/>
        <v>185.44</v>
      </c>
      <c r="L1212" s="154">
        <f t="shared" si="207"/>
        <v>0.54400000000000004</v>
      </c>
      <c r="M1212" s="156">
        <f>'2023-24 Salary &amp; Benefits'!$E$6</f>
        <v>72728</v>
      </c>
      <c r="N1212" s="156">
        <f>'2023-24 Salary &amp; Benefits'!$F$6</f>
        <v>75419</v>
      </c>
      <c r="O1212" s="9">
        <f t="shared" si="208"/>
        <v>39564.03</v>
      </c>
      <c r="P1212" s="9">
        <f t="shared" si="209"/>
        <v>2284.4599999999991</v>
      </c>
      <c r="Q1212" s="9">
        <f>'2023-24 Salary &amp; Benefits'!G$6</f>
        <v>13464</v>
      </c>
      <c r="R1212" s="157">
        <f>'2023-24 Salary &amp; Benefits'!H$6</f>
        <v>0.1797</v>
      </c>
      <c r="S1212" s="157">
        <f>'2023-24 Salary &amp; Benefits'!I$6</f>
        <v>0.17330000000000001</v>
      </c>
      <c r="T1212" s="9">
        <f t="shared" si="210"/>
        <v>14829.97</v>
      </c>
      <c r="U1212" s="9">
        <f t="shared" si="211"/>
        <v>697.47</v>
      </c>
      <c r="V1212" s="9">
        <f t="shared" si="212"/>
        <v>120.87</v>
      </c>
      <c r="W1212" s="9">
        <f t="shared" si="205"/>
        <v>818.34</v>
      </c>
      <c r="X1212" s="22">
        <f t="shared" si="214"/>
        <v>57496.799999999996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</row>
    <row r="1213" spans="1:159" s="4" customFormat="1">
      <c r="A1213" s="83" t="s">
        <v>2416</v>
      </c>
      <c r="B1213" s="95" t="s">
        <v>3432</v>
      </c>
      <c r="C1213" s="96">
        <v>2494</v>
      </c>
      <c r="D1213" s="95" t="s">
        <v>1223</v>
      </c>
      <c r="E1213" s="116" t="str">
        <f>VLOOKUP($C1213,'2022-23 School Level AAFTE'!$C:$X,8,FALSE)</f>
        <v>Yes</v>
      </c>
      <c r="F1213" s="103">
        <f>VLOOKUP($C1213,'2022-23 School Level AAFTE'!$C:$I,7,FALSE)</f>
        <v>124.14</v>
      </c>
      <c r="G1213" s="106">
        <f>IFERROR(IF(E1213= "yes",VLOOKUP(C1213,Summary!$B:$I,5,0),0),0)</f>
        <v>0</v>
      </c>
      <c r="H1213" s="105">
        <f t="shared" si="213"/>
        <v>124.14</v>
      </c>
      <c r="I1213" s="168">
        <f>VLOOKUP($A1213,'2023-24 Salary &amp; Benefits'!$A:$I,3,FALSE)</f>
        <v>1</v>
      </c>
      <c r="J1213" s="168">
        <f>VLOOKUP($A1213,'2023-24 Salary &amp; Benefits'!$A:$I,4,FALSE)</f>
        <v>1</v>
      </c>
      <c r="K1213" s="155">
        <f t="shared" si="206"/>
        <v>124.14</v>
      </c>
      <c r="L1213" s="154">
        <f t="shared" si="207"/>
        <v>0.36399999999999999</v>
      </c>
      <c r="M1213" s="156">
        <f>'2023-24 Salary &amp; Benefits'!$E$6</f>
        <v>72728</v>
      </c>
      <c r="N1213" s="156">
        <f>'2023-24 Salary &amp; Benefits'!$F$6</f>
        <v>75419</v>
      </c>
      <c r="O1213" s="9">
        <f t="shared" si="208"/>
        <v>26472.99</v>
      </c>
      <c r="P1213" s="9">
        <f t="shared" si="209"/>
        <v>979.52999999999884</v>
      </c>
      <c r="Q1213" s="9">
        <f>'2023-24 Salary &amp; Benefits'!G$6</f>
        <v>13464</v>
      </c>
      <c r="R1213" s="157">
        <f>'2023-24 Salary &amp; Benefits'!H$6</f>
        <v>0.1797</v>
      </c>
      <c r="S1213" s="157">
        <f>'2023-24 Salary &amp; Benefits'!I$6</f>
        <v>0.17330000000000001</v>
      </c>
      <c r="T1213" s="9">
        <f t="shared" si="210"/>
        <v>9827.84</v>
      </c>
      <c r="U1213" s="9">
        <f t="shared" si="211"/>
        <v>457.54</v>
      </c>
      <c r="V1213" s="9">
        <f t="shared" si="212"/>
        <v>79.290000000000006</v>
      </c>
      <c r="W1213" s="9">
        <f t="shared" si="205"/>
        <v>536.83000000000004</v>
      </c>
      <c r="X1213" s="22">
        <f t="shared" si="214"/>
        <v>37817.19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</row>
    <row r="1214" spans="1:159" s="4" customFormat="1">
      <c r="A1214" s="83" t="s">
        <v>2430</v>
      </c>
      <c r="B1214" s="95" t="s">
        <v>1278</v>
      </c>
      <c r="C1214" s="96">
        <v>2518</v>
      </c>
      <c r="D1214" s="95" t="s">
        <v>1279</v>
      </c>
      <c r="E1214" s="116" t="str">
        <f>VLOOKUP($C1214,'2022-23 School Level AAFTE'!$C:$X,8,FALSE)</f>
        <v>Yes</v>
      </c>
      <c r="F1214" s="103">
        <f>VLOOKUP($C1214,'2022-23 School Level AAFTE'!$C:$I,7,FALSE)</f>
        <v>295.74</v>
      </c>
      <c r="G1214" s="106">
        <f>IFERROR(IF(E1214= "yes",VLOOKUP(C1214,Summary!$B:$I,5,0),0),0)</f>
        <v>0</v>
      </c>
      <c r="H1214" s="104">
        <f t="shared" si="213"/>
        <v>295.74</v>
      </c>
      <c r="I1214" s="168">
        <f>VLOOKUP($A1214,'2023-24 Salary &amp; Benefits'!$A:$I,3,FALSE)</f>
        <v>1</v>
      </c>
      <c r="J1214" s="168">
        <f>VLOOKUP($A1214,'2023-24 Salary &amp; Benefits'!$A:$I,4,FALSE)</f>
        <v>1</v>
      </c>
      <c r="K1214" s="155">
        <f t="shared" si="206"/>
        <v>295.74</v>
      </c>
      <c r="L1214" s="154">
        <f t="shared" si="207"/>
        <v>0.86799999999999999</v>
      </c>
      <c r="M1214" s="156">
        <f>'2023-24 Salary &amp; Benefits'!$E$6</f>
        <v>72728</v>
      </c>
      <c r="N1214" s="156">
        <f>'2023-24 Salary &amp; Benefits'!$F$6</f>
        <v>75419</v>
      </c>
      <c r="O1214" s="9">
        <f t="shared" si="208"/>
        <v>63127.9</v>
      </c>
      <c r="P1214" s="9">
        <f t="shared" si="209"/>
        <v>2335.7900000000009</v>
      </c>
      <c r="Q1214" s="9">
        <f>'2023-24 Salary &amp; Benefits'!G$6</f>
        <v>13464</v>
      </c>
      <c r="R1214" s="157">
        <f>'2023-24 Salary &amp; Benefits'!H$6</f>
        <v>0.1797</v>
      </c>
      <c r="S1214" s="157">
        <f>'2023-24 Salary &amp; Benefits'!I$6</f>
        <v>0.17330000000000001</v>
      </c>
      <c r="T1214" s="9">
        <f t="shared" si="210"/>
        <v>23435.63</v>
      </c>
      <c r="U1214" s="9">
        <f t="shared" si="211"/>
        <v>1091.06</v>
      </c>
      <c r="V1214" s="9">
        <f t="shared" si="212"/>
        <v>189.08</v>
      </c>
      <c r="W1214" s="9">
        <f t="shared" si="205"/>
        <v>1280.1399999999999</v>
      </c>
      <c r="X1214" s="22">
        <f t="shared" si="214"/>
        <v>90179.46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</row>
    <row r="1215" spans="1:159" s="4" customFormat="1">
      <c r="A1215" s="83" t="s">
        <v>2430</v>
      </c>
      <c r="B1215" s="95" t="s">
        <v>1278</v>
      </c>
      <c r="C1215" s="96">
        <v>5681</v>
      </c>
      <c r="D1215" s="95" t="s">
        <v>3363</v>
      </c>
      <c r="E1215" s="116" t="str">
        <f>VLOOKUP($C1215,'2022-23 School Level AAFTE'!$C:$X,8,FALSE)</f>
        <v>Yes</v>
      </c>
      <c r="F1215" s="103">
        <f>VLOOKUP($C1215,'2022-23 School Level AAFTE'!$C:$I,7,FALSE)</f>
        <v>114.33</v>
      </c>
      <c r="G1215" s="106">
        <f>IFERROR(IF(E1215= "yes",VLOOKUP(C1215,Summary!$B:$I,5,0),0),0)</f>
        <v>0</v>
      </c>
      <c r="H1215" s="105">
        <f t="shared" si="213"/>
        <v>114.33</v>
      </c>
      <c r="I1215" s="168">
        <f>VLOOKUP($A1215,'2023-24 Salary &amp; Benefits'!$A:$I,3,FALSE)</f>
        <v>1</v>
      </c>
      <c r="J1215" s="168">
        <f>VLOOKUP($A1215,'2023-24 Salary &amp; Benefits'!$A:$I,4,FALSE)</f>
        <v>1</v>
      </c>
      <c r="K1215" s="155">
        <f t="shared" si="206"/>
        <v>114.33</v>
      </c>
      <c r="L1215" s="154">
        <f t="shared" si="207"/>
        <v>0.33500000000000002</v>
      </c>
      <c r="M1215" s="156">
        <f>'2023-24 Salary &amp; Benefits'!$E$6</f>
        <v>72728</v>
      </c>
      <c r="N1215" s="156">
        <f>'2023-24 Salary &amp; Benefits'!$F$6</f>
        <v>75419</v>
      </c>
      <c r="O1215" s="9">
        <f t="shared" si="208"/>
        <v>24363.88</v>
      </c>
      <c r="P1215" s="9">
        <f t="shared" si="209"/>
        <v>901.48999999999796</v>
      </c>
      <c r="Q1215" s="9">
        <f>'2023-24 Salary &amp; Benefits'!G$6</f>
        <v>13464</v>
      </c>
      <c r="R1215" s="157">
        <f>'2023-24 Salary &amp; Benefits'!H$6</f>
        <v>0.1797</v>
      </c>
      <c r="S1215" s="157">
        <f>'2023-24 Salary &amp; Benefits'!I$6</f>
        <v>0.17330000000000001</v>
      </c>
      <c r="T1215" s="9">
        <f t="shared" si="210"/>
        <v>9044.86</v>
      </c>
      <c r="U1215" s="9">
        <f t="shared" si="211"/>
        <v>421.09</v>
      </c>
      <c r="V1215" s="9">
        <f t="shared" si="212"/>
        <v>72.97</v>
      </c>
      <c r="W1215" s="9">
        <f t="shared" si="205"/>
        <v>494.05999999999995</v>
      </c>
      <c r="X1215" s="22">
        <f t="shared" si="214"/>
        <v>34804.29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</row>
    <row r="1216" spans="1:159" s="4" customFormat="1">
      <c r="A1216" s="83" t="s">
        <v>2430</v>
      </c>
      <c r="B1216" s="95" t="s">
        <v>1278</v>
      </c>
      <c r="C1216" s="96">
        <v>5118</v>
      </c>
      <c r="D1216" s="95" t="s">
        <v>1282</v>
      </c>
      <c r="E1216" s="116" t="str">
        <f>VLOOKUP($C1216,'2022-23 School Level AAFTE'!$C:$X,8,FALSE)</f>
        <v>Yes</v>
      </c>
      <c r="F1216" s="103">
        <f>VLOOKUP($C1216,'2022-23 School Level AAFTE'!$C:$I,7,FALSE)</f>
        <v>51.37</v>
      </c>
      <c r="G1216" s="106">
        <f>IFERROR(IF(E1216= "yes",VLOOKUP(C1216,Summary!$B:$I,5,0),0),0)</f>
        <v>0</v>
      </c>
      <c r="H1216" s="104">
        <f t="shared" si="213"/>
        <v>51.37</v>
      </c>
      <c r="I1216" s="168">
        <f>VLOOKUP($A1216,'2023-24 Salary &amp; Benefits'!$A:$I,3,FALSE)</f>
        <v>1</v>
      </c>
      <c r="J1216" s="168">
        <f>VLOOKUP($A1216,'2023-24 Salary &amp; Benefits'!$A:$I,4,FALSE)</f>
        <v>1</v>
      </c>
      <c r="K1216" s="155">
        <f t="shared" si="206"/>
        <v>51.37</v>
      </c>
      <c r="L1216" s="154">
        <f t="shared" si="207"/>
        <v>0.151</v>
      </c>
      <c r="M1216" s="156">
        <f>'2023-24 Salary &amp; Benefits'!$E$6</f>
        <v>72728</v>
      </c>
      <c r="N1216" s="156">
        <f>'2023-24 Salary &amp; Benefits'!$F$6</f>
        <v>75419</v>
      </c>
      <c r="O1216" s="9">
        <f t="shared" si="208"/>
        <v>10981.93</v>
      </c>
      <c r="P1216" s="9">
        <f t="shared" si="209"/>
        <v>406.34000000000015</v>
      </c>
      <c r="Q1216" s="9">
        <f>'2023-24 Salary &amp; Benefits'!G$6</f>
        <v>13464</v>
      </c>
      <c r="R1216" s="157">
        <f>'2023-24 Salary &amp; Benefits'!H$6</f>
        <v>0.1797</v>
      </c>
      <c r="S1216" s="157">
        <f>'2023-24 Salary &amp; Benefits'!I$6</f>
        <v>0.17330000000000001</v>
      </c>
      <c r="T1216" s="9">
        <f t="shared" si="210"/>
        <v>4076.94</v>
      </c>
      <c r="U1216" s="9">
        <f t="shared" si="211"/>
        <v>189.8</v>
      </c>
      <c r="V1216" s="9">
        <f t="shared" si="212"/>
        <v>32.89</v>
      </c>
      <c r="W1216" s="9">
        <f t="shared" si="205"/>
        <v>222.69</v>
      </c>
      <c r="X1216" s="22">
        <f t="shared" si="214"/>
        <v>15687.900000000001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</row>
    <row r="1217" spans="1:159" s="4" customFormat="1">
      <c r="A1217" s="83" t="s">
        <v>2430</v>
      </c>
      <c r="B1217" s="95" t="s">
        <v>1278</v>
      </c>
      <c r="C1217" s="96">
        <v>3968</v>
      </c>
      <c r="D1217" s="95" t="s">
        <v>1280</v>
      </c>
      <c r="E1217" s="116" t="str">
        <f>VLOOKUP($C1217,'2022-23 School Level AAFTE'!$C:$X,8,FALSE)</f>
        <v>Yes</v>
      </c>
      <c r="F1217" s="103">
        <f>VLOOKUP($C1217,'2022-23 School Level AAFTE'!$C:$I,7,FALSE)</f>
        <v>289.27</v>
      </c>
      <c r="G1217" s="106">
        <f>IFERROR(IF(E1217= "yes",VLOOKUP(C1217,Summary!$B:$I,5,0),0),0)</f>
        <v>0</v>
      </c>
      <c r="H1217" s="105">
        <f t="shared" si="213"/>
        <v>289.27</v>
      </c>
      <c r="I1217" s="168">
        <f>VLOOKUP($A1217,'2023-24 Salary &amp; Benefits'!$A:$I,3,FALSE)</f>
        <v>1</v>
      </c>
      <c r="J1217" s="168">
        <f>VLOOKUP($A1217,'2023-24 Salary &amp; Benefits'!$A:$I,4,FALSE)</f>
        <v>1</v>
      </c>
      <c r="K1217" s="155">
        <f t="shared" si="206"/>
        <v>289.27</v>
      </c>
      <c r="L1217" s="154">
        <f t="shared" si="207"/>
        <v>0.84899999999999998</v>
      </c>
      <c r="M1217" s="156">
        <f>'2023-24 Salary &amp; Benefits'!$E$6</f>
        <v>72728</v>
      </c>
      <c r="N1217" s="156">
        <f>'2023-24 Salary &amp; Benefits'!$F$6</f>
        <v>75419</v>
      </c>
      <c r="O1217" s="9">
        <f t="shared" si="208"/>
        <v>61746.07</v>
      </c>
      <c r="P1217" s="9">
        <f t="shared" si="209"/>
        <v>2284.6600000000035</v>
      </c>
      <c r="Q1217" s="9">
        <f>'2023-24 Salary &amp; Benefits'!G$6</f>
        <v>13464</v>
      </c>
      <c r="R1217" s="157">
        <f>'2023-24 Salary &amp; Benefits'!H$6</f>
        <v>0.1797</v>
      </c>
      <c r="S1217" s="157">
        <f>'2023-24 Salary &amp; Benefits'!I$6</f>
        <v>0.17330000000000001</v>
      </c>
      <c r="T1217" s="9">
        <f t="shared" si="210"/>
        <v>22922.639999999999</v>
      </c>
      <c r="U1217" s="9">
        <f t="shared" si="211"/>
        <v>1067.18</v>
      </c>
      <c r="V1217" s="9">
        <f t="shared" si="212"/>
        <v>184.94</v>
      </c>
      <c r="W1217" s="9">
        <f t="shared" si="205"/>
        <v>1252.1200000000001</v>
      </c>
      <c r="X1217" s="22">
        <f t="shared" si="214"/>
        <v>88205.489999999991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</row>
    <row r="1218" spans="1:159" s="4" customFormat="1">
      <c r="A1218" s="83" t="s">
        <v>2430</v>
      </c>
      <c r="B1218" s="95" t="s">
        <v>1278</v>
      </c>
      <c r="C1218" s="96">
        <v>4478</v>
      </c>
      <c r="D1218" s="95" t="s">
        <v>1281</v>
      </c>
      <c r="E1218" s="116" t="str">
        <f>VLOOKUP($C1218,'2022-23 School Level AAFTE'!$C:$X,8,FALSE)</f>
        <v>Yes</v>
      </c>
      <c r="F1218" s="103">
        <f>VLOOKUP($C1218,'2022-23 School Level AAFTE'!$C:$I,7,FALSE)</f>
        <v>335.17</v>
      </c>
      <c r="G1218" s="106">
        <f>IFERROR(IF(E1218= "yes",VLOOKUP(C1218,Summary!$B:$I,5,0),0),0)</f>
        <v>0</v>
      </c>
      <c r="H1218" s="105">
        <f t="shared" si="213"/>
        <v>335.17</v>
      </c>
      <c r="I1218" s="168">
        <f>VLOOKUP($A1218,'2023-24 Salary &amp; Benefits'!$A:$I,3,FALSE)</f>
        <v>1</v>
      </c>
      <c r="J1218" s="168">
        <f>VLOOKUP($A1218,'2023-24 Salary &amp; Benefits'!$A:$I,4,FALSE)</f>
        <v>1</v>
      </c>
      <c r="K1218" s="155">
        <f t="shared" si="206"/>
        <v>335.17</v>
      </c>
      <c r="L1218" s="154">
        <f t="shared" si="207"/>
        <v>0.98299999999999998</v>
      </c>
      <c r="M1218" s="156">
        <f>'2023-24 Salary &amp; Benefits'!$E$6</f>
        <v>72728</v>
      </c>
      <c r="N1218" s="156">
        <f>'2023-24 Salary &amp; Benefits'!$F$6</f>
        <v>75419</v>
      </c>
      <c r="O1218" s="9">
        <f t="shared" si="208"/>
        <v>71491.62</v>
      </c>
      <c r="P1218" s="9">
        <f t="shared" si="209"/>
        <v>2645.2600000000093</v>
      </c>
      <c r="Q1218" s="9">
        <f>'2023-24 Salary &amp; Benefits'!G$6</f>
        <v>13464</v>
      </c>
      <c r="R1218" s="157">
        <f>'2023-24 Salary &amp; Benefits'!H$6</f>
        <v>0.1797</v>
      </c>
      <c r="S1218" s="157">
        <f>'2023-24 Salary &amp; Benefits'!I$6</f>
        <v>0.17330000000000001</v>
      </c>
      <c r="T1218" s="9">
        <f t="shared" si="210"/>
        <v>26540.58</v>
      </c>
      <c r="U1218" s="9">
        <f t="shared" si="211"/>
        <v>1235.6099999999999</v>
      </c>
      <c r="V1218" s="9">
        <f t="shared" si="212"/>
        <v>214.13</v>
      </c>
      <c r="W1218" s="9">
        <f t="shared" si="205"/>
        <v>1449.7399999999998</v>
      </c>
      <c r="X1218" s="22">
        <f t="shared" si="214"/>
        <v>102127.20000000001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</row>
    <row r="1219" spans="1:159" s="4" customFormat="1">
      <c r="A1219" s="83" t="s">
        <v>2484</v>
      </c>
      <c r="B1219" s="95" t="s">
        <v>1822</v>
      </c>
      <c r="C1219" s="94">
        <v>4036</v>
      </c>
      <c r="D1219" s="84" t="s">
        <v>1824</v>
      </c>
      <c r="E1219" s="116" t="str">
        <f>VLOOKUP($C1219,'2022-23 School Level AAFTE'!$C:$X,8,FALSE)</f>
        <v>No</v>
      </c>
      <c r="F1219" s="103">
        <f>VLOOKUP($C1219,'2022-23 School Level AAFTE'!$C:$I,7,FALSE)</f>
        <v>448.38</v>
      </c>
      <c r="G1219" s="106">
        <f>IFERROR(IF(E1219= "yes",VLOOKUP(C1219,Summary!$B:$I,5,0),0),0)</f>
        <v>0</v>
      </c>
      <c r="H1219" s="105">
        <f t="shared" si="213"/>
        <v>0</v>
      </c>
      <c r="I1219" s="168">
        <f>VLOOKUP($A1219,'2023-24 Salary &amp; Benefits'!$A:$I,3,FALSE)</f>
        <v>1</v>
      </c>
      <c r="J1219" s="168">
        <f>VLOOKUP($A1219,'2023-24 Salary &amp; Benefits'!$A:$I,4,FALSE)</f>
        <v>1.04</v>
      </c>
      <c r="K1219" s="155">
        <f t="shared" si="206"/>
        <v>0</v>
      </c>
      <c r="L1219" s="154">
        <f t="shared" si="207"/>
        <v>0</v>
      </c>
      <c r="M1219" s="156">
        <f>'2023-24 Salary &amp; Benefits'!$E$6</f>
        <v>72728</v>
      </c>
      <c r="N1219" s="156">
        <f>'2023-24 Salary &amp; Benefits'!$F$6</f>
        <v>75419</v>
      </c>
      <c r="O1219" s="9">
        <f t="shared" si="208"/>
        <v>0</v>
      </c>
      <c r="P1219" s="9">
        <f t="shared" si="209"/>
        <v>0</v>
      </c>
      <c r="Q1219" s="9">
        <f>'2023-24 Salary &amp; Benefits'!G$6</f>
        <v>13464</v>
      </c>
      <c r="R1219" s="157">
        <f>'2023-24 Salary &amp; Benefits'!H$6</f>
        <v>0.1797</v>
      </c>
      <c r="S1219" s="157">
        <f>'2023-24 Salary &amp; Benefits'!I$6</f>
        <v>0.17330000000000001</v>
      </c>
      <c r="T1219" s="9">
        <f t="shared" si="210"/>
        <v>0</v>
      </c>
      <c r="U1219" s="9">
        <f t="shared" si="211"/>
        <v>0</v>
      </c>
      <c r="V1219" s="9">
        <f t="shared" si="212"/>
        <v>0</v>
      </c>
      <c r="W1219" s="9">
        <f t="shared" si="205"/>
        <v>0</v>
      </c>
      <c r="X1219" s="22">
        <f t="shared" si="214"/>
        <v>0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</row>
    <row r="1220" spans="1:159" s="4" customFormat="1">
      <c r="A1220" s="83" t="s">
        <v>2484</v>
      </c>
      <c r="B1220" s="95" t="s">
        <v>1822</v>
      </c>
      <c r="C1220" s="96">
        <v>4333</v>
      </c>
      <c r="D1220" s="95" t="s">
        <v>1825</v>
      </c>
      <c r="E1220" s="116" t="str">
        <f>VLOOKUP($C1220,'2022-23 School Level AAFTE'!$C:$X,8,FALSE)</f>
        <v>No</v>
      </c>
      <c r="F1220" s="103">
        <f>VLOOKUP($C1220,'2022-23 School Level AAFTE'!$C:$I,7,FALSE)</f>
        <v>486.38</v>
      </c>
      <c r="G1220" s="106">
        <f>IFERROR(IF(E1220= "yes",VLOOKUP(C1220,Summary!$B:$I,5,0),0),0)</f>
        <v>0</v>
      </c>
      <c r="H1220" s="104">
        <f t="shared" si="213"/>
        <v>0</v>
      </c>
      <c r="I1220" s="168">
        <f>VLOOKUP($A1220,'2023-24 Salary &amp; Benefits'!$A:$I,3,FALSE)</f>
        <v>1</v>
      </c>
      <c r="J1220" s="168">
        <f>VLOOKUP($A1220,'2023-24 Salary &amp; Benefits'!$A:$I,4,FALSE)</f>
        <v>1.04</v>
      </c>
      <c r="K1220" s="155">
        <f t="shared" si="206"/>
        <v>0</v>
      </c>
      <c r="L1220" s="154">
        <f t="shared" si="207"/>
        <v>0</v>
      </c>
      <c r="M1220" s="156">
        <f>'2023-24 Salary &amp; Benefits'!$E$6</f>
        <v>72728</v>
      </c>
      <c r="N1220" s="156">
        <f>'2023-24 Salary &amp; Benefits'!$F$6</f>
        <v>75419</v>
      </c>
      <c r="O1220" s="9">
        <f t="shared" si="208"/>
        <v>0</v>
      </c>
      <c r="P1220" s="9">
        <f t="shared" si="209"/>
        <v>0</v>
      </c>
      <c r="Q1220" s="9">
        <f>'2023-24 Salary &amp; Benefits'!G$6</f>
        <v>13464</v>
      </c>
      <c r="R1220" s="157">
        <f>'2023-24 Salary &amp; Benefits'!H$6</f>
        <v>0.1797</v>
      </c>
      <c r="S1220" s="157">
        <f>'2023-24 Salary &amp; Benefits'!I$6</f>
        <v>0.17330000000000001</v>
      </c>
      <c r="T1220" s="9">
        <f t="shared" si="210"/>
        <v>0</v>
      </c>
      <c r="U1220" s="9">
        <f t="shared" si="211"/>
        <v>0</v>
      </c>
      <c r="V1220" s="9">
        <f t="shared" si="212"/>
        <v>0</v>
      </c>
      <c r="W1220" s="9">
        <f t="shared" si="205"/>
        <v>0</v>
      </c>
      <c r="X1220" s="22">
        <f t="shared" si="214"/>
        <v>0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</row>
    <row r="1221" spans="1:159" s="4" customFormat="1">
      <c r="A1221" s="83" t="s">
        <v>2484</v>
      </c>
      <c r="B1221" s="95" t="s">
        <v>1822</v>
      </c>
      <c r="C1221" s="96">
        <v>4521</v>
      </c>
      <c r="D1221" s="95" t="s">
        <v>1826</v>
      </c>
      <c r="E1221" s="116" t="str">
        <f>VLOOKUP($C1221,'2022-23 School Level AAFTE'!$C:$X,8,FALSE)</f>
        <v>No</v>
      </c>
      <c r="F1221" s="103">
        <f>VLOOKUP($C1221,'2022-23 School Level AAFTE'!$C:$I,7,FALSE)</f>
        <v>324.72000000000003</v>
      </c>
      <c r="G1221" s="106">
        <f>IFERROR(IF(E1221= "yes",VLOOKUP(C1221,Summary!$B:$I,5,0),0),0)</f>
        <v>0</v>
      </c>
      <c r="H1221" s="104">
        <f t="shared" si="213"/>
        <v>0</v>
      </c>
      <c r="I1221" s="168">
        <f>VLOOKUP($A1221,'2023-24 Salary &amp; Benefits'!$A:$I,3,FALSE)</f>
        <v>1</v>
      </c>
      <c r="J1221" s="168">
        <f>VLOOKUP($A1221,'2023-24 Salary &amp; Benefits'!$A:$I,4,FALSE)</f>
        <v>1.04</v>
      </c>
      <c r="K1221" s="155">
        <f t="shared" si="206"/>
        <v>0</v>
      </c>
      <c r="L1221" s="154">
        <f t="shared" si="207"/>
        <v>0</v>
      </c>
      <c r="M1221" s="156">
        <f>'2023-24 Salary &amp; Benefits'!$E$6</f>
        <v>72728</v>
      </c>
      <c r="N1221" s="156">
        <f>'2023-24 Salary &amp; Benefits'!$F$6</f>
        <v>75419</v>
      </c>
      <c r="O1221" s="9">
        <f t="shared" si="208"/>
        <v>0</v>
      </c>
      <c r="P1221" s="9">
        <f t="shared" si="209"/>
        <v>0</v>
      </c>
      <c r="Q1221" s="9">
        <f>'2023-24 Salary &amp; Benefits'!G$6</f>
        <v>13464</v>
      </c>
      <c r="R1221" s="157">
        <f>'2023-24 Salary &amp; Benefits'!H$6</f>
        <v>0.1797</v>
      </c>
      <c r="S1221" s="157">
        <f>'2023-24 Salary &amp; Benefits'!I$6</f>
        <v>0.17330000000000001</v>
      </c>
      <c r="T1221" s="9">
        <f t="shared" si="210"/>
        <v>0</v>
      </c>
      <c r="U1221" s="9">
        <f t="shared" si="211"/>
        <v>0</v>
      </c>
      <c r="V1221" s="9">
        <f t="shared" si="212"/>
        <v>0</v>
      </c>
      <c r="W1221" s="9">
        <f t="shared" si="205"/>
        <v>0</v>
      </c>
      <c r="X1221" s="22">
        <f t="shared" si="214"/>
        <v>0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</row>
    <row r="1222" spans="1:159" s="4" customFormat="1">
      <c r="A1222" s="83" t="s">
        <v>2484</v>
      </c>
      <c r="B1222" s="95" t="s">
        <v>1822</v>
      </c>
      <c r="C1222" s="96">
        <v>2341</v>
      </c>
      <c r="D1222" s="95" t="s">
        <v>1823</v>
      </c>
      <c r="E1222" s="116" t="str">
        <f>VLOOKUP($C1222,'2022-23 School Level AAFTE'!$C:$X,8,FALSE)</f>
        <v>No</v>
      </c>
      <c r="F1222" s="103">
        <f>VLOOKUP($C1222,'2022-23 School Level AAFTE'!$C:$I,7,FALSE)</f>
        <v>148.13999999999999</v>
      </c>
      <c r="G1222" s="106">
        <f>IFERROR(IF(E1222= "yes",VLOOKUP(C1222,Summary!$B:$I,5,0),0),0)</f>
        <v>0</v>
      </c>
      <c r="H1222" s="105">
        <f t="shared" si="213"/>
        <v>0</v>
      </c>
      <c r="I1222" s="168">
        <f>VLOOKUP($A1222,'2023-24 Salary &amp; Benefits'!$A:$I,3,FALSE)</f>
        <v>1</v>
      </c>
      <c r="J1222" s="168">
        <f>VLOOKUP($A1222,'2023-24 Salary &amp; Benefits'!$A:$I,4,FALSE)</f>
        <v>1.04</v>
      </c>
      <c r="K1222" s="155">
        <f t="shared" si="206"/>
        <v>0</v>
      </c>
      <c r="L1222" s="154">
        <f t="shared" si="207"/>
        <v>0</v>
      </c>
      <c r="M1222" s="156">
        <f>'2023-24 Salary &amp; Benefits'!$E$6</f>
        <v>72728</v>
      </c>
      <c r="N1222" s="156">
        <f>'2023-24 Salary &amp; Benefits'!$F$6</f>
        <v>75419</v>
      </c>
      <c r="O1222" s="9">
        <f t="shared" si="208"/>
        <v>0</v>
      </c>
      <c r="P1222" s="9">
        <f t="shared" si="209"/>
        <v>0</v>
      </c>
      <c r="Q1222" s="9">
        <f>'2023-24 Salary &amp; Benefits'!G$6</f>
        <v>13464</v>
      </c>
      <c r="R1222" s="157">
        <f>'2023-24 Salary &amp; Benefits'!H$6</f>
        <v>0.1797</v>
      </c>
      <c r="S1222" s="157">
        <f>'2023-24 Salary &amp; Benefits'!I$6</f>
        <v>0.17330000000000001</v>
      </c>
      <c r="T1222" s="9">
        <f t="shared" si="210"/>
        <v>0</v>
      </c>
      <c r="U1222" s="9">
        <f t="shared" si="211"/>
        <v>0</v>
      </c>
      <c r="V1222" s="9">
        <f t="shared" si="212"/>
        <v>0</v>
      </c>
      <c r="W1222" s="9">
        <f t="shared" si="205"/>
        <v>0</v>
      </c>
      <c r="X1222" s="22">
        <f t="shared" si="214"/>
        <v>0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</row>
    <row r="1223" spans="1:159" s="4" customFormat="1">
      <c r="A1223" s="83" t="s">
        <v>2484</v>
      </c>
      <c r="B1223" s="95" t="s">
        <v>1822</v>
      </c>
      <c r="C1223" s="96">
        <v>5417</v>
      </c>
      <c r="D1223" s="95" t="s">
        <v>1827</v>
      </c>
      <c r="E1223" s="116" t="str">
        <f>VLOOKUP($C1223,'2022-23 School Level AAFTE'!$C:$X,8,FALSE)</f>
        <v>No</v>
      </c>
      <c r="F1223" s="103">
        <f>VLOOKUP($C1223,'2022-23 School Level AAFTE'!$C:$I,7,FALSE)</f>
        <v>2.2400000000000002</v>
      </c>
      <c r="G1223" s="106">
        <f>IFERROR(IF(E1223= "yes",VLOOKUP(C1223,Summary!$B:$I,5,0),0),0)</f>
        <v>0</v>
      </c>
      <c r="H1223" s="104">
        <f t="shared" si="213"/>
        <v>0</v>
      </c>
      <c r="I1223" s="168">
        <f>VLOOKUP($A1223,'2023-24 Salary &amp; Benefits'!$A:$I,3,FALSE)</f>
        <v>1</v>
      </c>
      <c r="J1223" s="168">
        <f>VLOOKUP($A1223,'2023-24 Salary &amp; Benefits'!$A:$I,4,FALSE)</f>
        <v>1.04</v>
      </c>
      <c r="K1223" s="155">
        <f t="shared" si="206"/>
        <v>0</v>
      </c>
      <c r="L1223" s="154">
        <f t="shared" si="207"/>
        <v>0</v>
      </c>
      <c r="M1223" s="156">
        <f>'2023-24 Salary &amp; Benefits'!$E$6</f>
        <v>72728</v>
      </c>
      <c r="N1223" s="156">
        <f>'2023-24 Salary &amp; Benefits'!$F$6</f>
        <v>75419</v>
      </c>
      <c r="O1223" s="9">
        <f t="shared" si="208"/>
        <v>0</v>
      </c>
      <c r="P1223" s="9">
        <f t="shared" si="209"/>
        <v>0</v>
      </c>
      <c r="Q1223" s="9">
        <f>'2023-24 Salary &amp; Benefits'!G$6</f>
        <v>13464</v>
      </c>
      <c r="R1223" s="157">
        <f>'2023-24 Salary &amp; Benefits'!H$6</f>
        <v>0.1797</v>
      </c>
      <c r="S1223" s="157">
        <f>'2023-24 Salary &amp; Benefits'!I$6</f>
        <v>0.17330000000000001</v>
      </c>
      <c r="T1223" s="9">
        <f t="shared" si="210"/>
        <v>0</v>
      </c>
      <c r="U1223" s="9">
        <f t="shared" si="211"/>
        <v>0</v>
      </c>
      <c r="V1223" s="9">
        <f t="shared" si="212"/>
        <v>0</v>
      </c>
      <c r="W1223" s="9">
        <f t="shared" si="205"/>
        <v>0</v>
      </c>
      <c r="X1223" s="22">
        <f t="shared" si="214"/>
        <v>0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</row>
    <row r="1224" spans="1:159" s="4" customFormat="1">
      <c r="A1224" s="83" t="s">
        <v>2532</v>
      </c>
      <c r="B1224" s="95" t="s">
        <v>2111</v>
      </c>
      <c r="C1224" s="96">
        <v>4428</v>
      </c>
      <c r="D1224" s="95" t="s">
        <v>2115</v>
      </c>
      <c r="E1224" s="116" t="str">
        <f>VLOOKUP($C1224,'2022-23 School Level AAFTE'!$C:$X,8,FALSE)</f>
        <v>Yes</v>
      </c>
      <c r="F1224" s="103">
        <f>VLOOKUP($C1224,'2022-23 School Level AAFTE'!$C:$I,7,FALSE)</f>
        <v>274.10000000000002</v>
      </c>
      <c r="G1224" s="106">
        <f>IFERROR(IF(E1224= "yes",VLOOKUP(C1224,Summary!$B:$I,5,0),0),0)</f>
        <v>0</v>
      </c>
      <c r="H1224" s="104">
        <f t="shared" si="213"/>
        <v>274.10000000000002</v>
      </c>
      <c r="I1224" s="168">
        <f>VLOOKUP($A1224,'2023-24 Salary &amp; Benefits'!$A:$I,3,FALSE)</f>
        <v>1.06</v>
      </c>
      <c r="J1224" s="168">
        <f>VLOOKUP($A1224,'2023-24 Salary &amp; Benefits'!$A:$I,4,FALSE)</f>
        <v>1.06</v>
      </c>
      <c r="K1224" s="155">
        <f t="shared" si="206"/>
        <v>274.10000000000002</v>
      </c>
      <c r="L1224" s="154">
        <f t="shared" si="207"/>
        <v>0.80400000000000005</v>
      </c>
      <c r="M1224" s="156">
        <f>'2023-24 Salary &amp; Benefits'!$E$6</f>
        <v>72728</v>
      </c>
      <c r="N1224" s="156">
        <f>'2023-24 Salary &amp; Benefits'!$F$6</f>
        <v>75419</v>
      </c>
      <c r="O1224" s="9">
        <f t="shared" si="208"/>
        <v>61981.71</v>
      </c>
      <c r="P1224" s="9">
        <f t="shared" si="209"/>
        <v>2293.3799999999974</v>
      </c>
      <c r="Q1224" s="9">
        <f>'2023-24 Salary &amp; Benefits'!G$6</f>
        <v>13464</v>
      </c>
      <c r="R1224" s="157">
        <f>'2023-24 Salary &amp; Benefits'!H$6</f>
        <v>0.1797</v>
      </c>
      <c r="S1224" s="157">
        <f>'2023-24 Salary &amp; Benefits'!I$6</f>
        <v>0.17330000000000001</v>
      </c>
      <c r="T1224" s="9">
        <f t="shared" si="210"/>
        <v>22360.61</v>
      </c>
      <c r="U1224" s="9">
        <f t="shared" si="211"/>
        <v>1071.25</v>
      </c>
      <c r="V1224" s="9">
        <f t="shared" si="212"/>
        <v>185.65</v>
      </c>
      <c r="W1224" s="9">
        <f t="shared" si="205"/>
        <v>1256.9000000000001</v>
      </c>
      <c r="X1224" s="22">
        <f t="shared" si="214"/>
        <v>87892.6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</row>
    <row r="1225" spans="1:159" s="4" customFormat="1">
      <c r="A1225" s="83" t="s">
        <v>2532</v>
      </c>
      <c r="B1225" s="95" t="s">
        <v>2111</v>
      </c>
      <c r="C1225" s="97">
        <v>4525</v>
      </c>
      <c r="D1225" s="110" t="s">
        <v>2116</v>
      </c>
      <c r="E1225" s="116" t="str">
        <f>VLOOKUP($C1225,'2022-23 School Level AAFTE'!$C:$X,8,FALSE)</f>
        <v>No</v>
      </c>
      <c r="F1225" s="103">
        <f>VLOOKUP($C1225,'2022-23 School Level AAFTE'!$C:$I,7,FALSE)</f>
        <v>363.43</v>
      </c>
      <c r="G1225" s="106">
        <f>IFERROR(IF(E1225= "yes",VLOOKUP(C1225,Summary!$B:$I,5,0),0),0)</f>
        <v>0</v>
      </c>
      <c r="H1225" s="105">
        <f t="shared" si="213"/>
        <v>0</v>
      </c>
      <c r="I1225" s="168">
        <f>VLOOKUP($A1225,'2023-24 Salary &amp; Benefits'!$A:$I,3,FALSE)</f>
        <v>1.06</v>
      </c>
      <c r="J1225" s="168">
        <f>VLOOKUP($A1225,'2023-24 Salary &amp; Benefits'!$A:$I,4,FALSE)</f>
        <v>1.06</v>
      </c>
      <c r="K1225" s="155">
        <f t="shared" si="206"/>
        <v>0</v>
      </c>
      <c r="L1225" s="154">
        <f t="shared" si="207"/>
        <v>0</v>
      </c>
      <c r="M1225" s="156">
        <f>'2023-24 Salary &amp; Benefits'!$E$6</f>
        <v>72728</v>
      </c>
      <c r="N1225" s="156">
        <f>'2023-24 Salary &amp; Benefits'!$F$6</f>
        <v>75419</v>
      </c>
      <c r="O1225" s="9">
        <f t="shared" si="208"/>
        <v>0</v>
      </c>
      <c r="P1225" s="9">
        <f t="shared" si="209"/>
        <v>0</v>
      </c>
      <c r="Q1225" s="9">
        <f>'2023-24 Salary &amp; Benefits'!G$6</f>
        <v>13464</v>
      </c>
      <c r="R1225" s="157">
        <f>'2023-24 Salary &amp; Benefits'!H$6</f>
        <v>0.1797</v>
      </c>
      <c r="S1225" s="157">
        <f>'2023-24 Salary &amp; Benefits'!I$6</f>
        <v>0.17330000000000001</v>
      </c>
      <c r="T1225" s="9">
        <f t="shared" si="210"/>
        <v>0</v>
      </c>
      <c r="U1225" s="9">
        <f t="shared" si="211"/>
        <v>0</v>
      </c>
      <c r="V1225" s="9">
        <f t="shared" si="212"/>
        <v>0</v>
      </c>
      <c r="W1225" s="9">
        <f t="shared" si="205"/>
        <v>0</v>
      </c>
      <c r="X1225" s="22">
        <f t="shared" si="214"/>
        <v>0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</row>
    <row r="1226" spans="1:159" s="4" customFormat="1">
      <c r="A1226" s="83" t="s">
        <v>2532</v>
      </c>
      <c r="B1226" s="95" t="s">
        <v>2111</v>
      </c>
      <c r="C1226" s="96">
        <v>5554</v>
      </c>
      <c r="D1226" s="95" t="s">
        <v>3147</v>
      </c>
      <c r="E1226" s="116" t="str">
        <f>VLOOKUP($C1226,'2022-23 School Level AAFTE'!$C:$X,8,FALSE)</f>
        <v>No</v>
      </c>
      <c r="F1226" s="103">
        <f>VLOOKUP($C1226,'2022-23 School Level AAFTE'!$C:$I,7,FALSE)</f>
        <v>8.43</v>
      </c>
      <c r="G1226" s="106">
        <f>IFERROR(IF(E1226= "yes",VLOOKUP(C1226,Summary!$B:$I,5,0),0),0)</f>
        <v>0</v>
      </c>
      <c r="H1226" s="104">
        <f t="shared" si="213"/>
        <v>0</v>
      </c>
      <c r="I1226" s="168">
        <f>VLOOKUP($A1226,'2023-24 Salary &amp; Benefits'!$A:$I,3,FALSE)</f>
        <v>1.06</v>
      </c>
      <c r="J1226" s="168">
        <f>VLOOKUP($A1226,'2023-24 Salary &amp; Benefits'!$A:$I,4,FALSE)</f>
        <v>1.06</v>
      </c>
      <c r="K1226" s="155">
        <f t="shared" si="206"/>
        <v>0</v>
      </c>
      <c r="L1226" s="154">
        <f t="shared" si="207"/>
        <v>0</v>
      </c>
      <c r="M1226" s="156">
        <f>'2023-24 Salary &amp; Benefits'!$E$6</f>
        <v>72728</v>
      </c>
      <c r="N1226" s="156">
        <f>'2023-24 Salary &amp; Benefits'!$F$6</f>
        <v>75419</v>
      </c>
      <c r="O1226" s="9">
        <f t="shared" si="208"/>
        <v>0</v>
      </c>
      <c r="P1226" s="9">
        <f t="shared" si="209"/>
        <v>0</v>
      </c>
      <c r="Q1226" s="9">
        <f>'2023-24 Salary &amp; Benefits'!G$6</f>
        <v>13464</v>
      </c>
      <c r="R1226" s="157">
        <f>'2023-24 Salary &amp; Benefits'!H$6</f>
        <v>0.1797</v>
      </c>
      <c r="S1226" s="157">
        <f>'2023-24 Salary &amp; Benefits'!I$6</f>
        <v>0.17330000000000001</v>
      </c>
      <c r="T1226" s="9">
        <f t="shared" si="210"/>
        <v>0</v>
      </c>
      <c r="U1226" s="9">
        <f t="shared" si="211"/>
        <v>0</v>
      </c>
      <c r="V1226" s="9">
        <f t="shared" si="212"/>
        <v>0</v>
      </c>
      <c r="W1226" s="9">
        <f t="shared" ref="W1226:W1289" si="215">SUM(U1226:V1226)</f>
        <v>0</v>
      </c>
      <c r="X1226" s="22">
        <f t="shared" si="214"/>
        <v>0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</row>
    <row r="1227" spans="1:159" s="4" customFormat="1">
      <c r="A1227" s="83" t="s">
        <v>2532</v>
      </c>
      <c r="B1227" s="95" t="s">
        <v>2111</v>
      </c>
      <c r="C1227" s="96">
        <v>2459</v>
      </c>
      <c r="D1227" s="95" t="s">
        <v>2112</v>
      </c>
      <c r="E1227" s="116" t="str">
        <f>VLOOKUP($C1227,'2022-23 School Level AAFTE'!$C:$X,8,FALSE)</f>
        <v>Yes</v>
      </c>
      <c r="F1227" s="103">
        <f>VLOOKUP($C1227,'2022-23 School Level AAFTE'!$C:$I,7,FALSE)</f>
        <v>502.74</v>
      </c>
      <c r="G1227" s="106">
        <f>IFERROR(IF(E1227= "yes",VLOOKUP(C1227,Summary!$B:$I,5,0),0),0)</f>
        <v>0</v>
      </c>
      <c r="H1227" s="104">
        <f t="shared" si="213"/>
        <v>502.74</v>
      </c>
      <c r="I1227" s="168">
        <f>VLOOKUP($A1227,'2023-24 Salary &amp; Benefits'!$A:$I,3,FALSE)</f>
        <v>1.06</v>
      </c>
      <c r="J1227" s="168">
        <f>VLOOKUP($A1227,'2023-24 Salary &amp; Benefits'!$A:$I,4,FALSE)</f>
        <v>1.06</v>
      </c>
      <c r="K1227" s="155">
        <f t="shared" ref="K1227:K1290" si="216">IF(G1227&gt;0,G1227,H1227)</f>
        <v>502.74</v>
      </c>
      <c r="L1227" s="154">
        <f t="shared" ref="L1227:L1290" si="217">ROUND((($K1227*1.1*36)/15)/900,3)</f>
        <v>1.4750000000000001</v>
      </c>
      <c r="M1227" s="156">
        <f>'2023-24 Salary &amp; Benefits'!$E$6</f>
        <v>72728</v>
      </c>
      <c r="N1227" s="156">
        <f>'2023-24 Salary &amp; Benefits'!$F$6</f>
        <v>75419</v>
      </c>
      <c r="O1227" s="9">
        <f t="shared" ref="O1227:O1290" si="218">ROUND($I1227*$M1227*$L1227,2)</f>
        <v>113710.23</v>
      </c>
      <c r="P1227" s="9">
        <f t="shared" ref="P1227:P1290" si="219">ROUND($J1227*$N1227*$L1227,2)-O1227</f>
        <v>4207.3800000000047</v>
      </c>
      <c r="Q1227" s="9">
        <f>'2023-24 Salary &amp; Benefits'!G$6</f>
        <v>13464</v>
      </c>
      <c r="R1227" s="157">
        <f>'2023-24 Salary &amp; Benefits'!H$6</f>
        <v>0.1797</v>
      </c>
      <c r="S1227" s="157">
        <f>'2023-24 Salary &amp; Benefits'!I$6</f>
        <v>0.17330000000000001</v>
      </c>
      <c r="T1227" s="9">
        <f t="shared" ref="T1227:T1290" si="220">ROUND(O1227*R1227+P1227*S1227+L1227*Q1227,2)</f>
        <v>41022.269999999997</v>
      </c>
      <c r="U1227" s="9">
        <f t="shared" ref="U1227:U1290" si="221">ROUND((($N1227*$J1227*$L1227)/180)*3,2)</f>
        <v>1965.29</v>
      </c>
      <c r="V1227" s="9">
        <f t="shared" ref="V1227:V1290" si="222">ROUND(U1227*S1227,2)</f>
        <v>340.58</v>
      </c>
      <c r="W1227" s="9">
        <f t="shared" si="215"/>
        <v>2305.87</v>
      </c>
      <c r="X1227" s="22">
        <f t="shared" si="214"/>
        <v>161245.75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</row>
    <row r="1228" spans="1:159" s="4" customFormat="1">
      <c r="A1228" s="83" t="s">
        <v>2532</v>
      </c>
      <c r="B1228" s="95" t="s">
        <v>2111</v>
      </c>
      <c r="C1228" s="96">
        <v>2687</v>
      </c>
      <c r="D1228" s="95" t="s">
        <v>2114</v>
      </c>
      <c r="E1228" s="116" t="str">
        <f>VLOOKUP($C1228,'2022-23 School Level AAFTE'!$C:$X,8,FALSE)</f>
        <v>Yes</v>
      </c>
      <c r="F1228" s="103">
        <f>VLOOKUP($C1228,'2022-23 School Level AAFTE'!$C:$I,7,FALSE)</f>
        <v>421.62</v>
      </c>
      <c r="G1228" s="106">
        <f>IFERROR(IF(E1228= "yes",VLOOKUP(C1228,Summary!$B:$I,5,0),0),0)</f>
        <v>0</v>
      </c>
      <c r="H1228" s="105">
        <f t="shared" si="213"/>
        <v>421.62</v>
      </c>
      <c r="I1228" s="168">
        <f>VLOOKUP($A1228,'2023-24 Salary &amp; Benefits'!$A:$I,3,FALSE)</f>
        <v>1.06</v>
      </c>
      <c r="J1228" s="168">
        <f>VLOOKUP($A1228,'2023-24 Salary &amp; Benefits'!$A:$I,4,FALSE)</f>
        <v>1.06</v>
      </c>
      <c r="K1228" s="155">
        <f t="shared" si="216"/>
        <v>421.62</v>
      </c>
      <c r="L1228" s="154">
        <f t="shared" si="217"/>
        <v>1.2370000000000001</v>
      </c>
      <c r="M1228" s="156">
        <f>'2023-24 Salary &amp; Benefits'!$E$6</f>
        <v>72728</v>
      </c>
      <c r="N1228" s="156">
        <f>'2023-24 Salary &amp; Benefits'!$F$6</f>
        <v>75419</v>
      </c>
      <c r="O1228" s="9">
        <f t="shared" si="218"/>
        <v>95362.41</v>
      </c>
      <c r="P1228" s="9">
        <f t="shared" si="219"/>
        <v>3528.4899999999907</v>
      </c>
      <c r="Q1228" s="9">
        <f>'2023-24 Salary &amp; Benefits'!G$6</f>
        <v>13464</v>
      </c>
      <c r="R1228" s="157">
        <f>'2023-24 Salary &amp; Benefits'!H$6</f>
        <v>0.1797</v>
      </c>
      <c r="S1228" s="157">
        <f>'2023-24 Salary &amp; Benefits'!I$6</f>
        <v>0.17330000000000001</v>
      </c>
      <c r="T1228" s="9">
        <f t="shared" si="220"/>
        <v>34403.08</v>
      </c>
      <c r="U1228" s="9">
        <f t="shared" si="221"/>
        <v>1648.18</v>
      </c>
      <c r="V1228" s="9">
        <f t="shared" si="222"/>
        <v>285.63</v>
      </c>
      <c r="W1228" s="9">
        <f t="shared" si="215"/>
        <v>1933.81</v>
      </c>
      <c r="X1228" s="22">
        <f t="shared" si="214"/>
        <v>135227.78999999998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</row>
    <row r="1229" spans="1:159" s="4" customFormat="1">
      <c r="A1229" s="83" t="s">
        <v>2532</v>
      </c>
      <c r="B1229" s="95" t="s">
        <v>2111</v>
      </c>
      <c r="C1229" s="96">
        <v>2489</v>
      </c>
      <c r="D1229" s="95" t="s">
        <v>2113</v>
      </c>
      <c r="E1229" s="116" t="str">
        <f>VLOOKUP($C1229,'2022-23 School Level AAFTE'!$C:$X,8,FALSE)</f>
        <v>Yes</v>
      </c>
      <c r="F1229" s="103">
        <f>VLOOKUP($C1229,'2022-23 School Level AAFTE'!$C:$I,7,FALSE)</f>
        <v>285.64999999999998</v>
      </c>
      <c r="G1229" s="106">
        <f>IFERROR(IF(E1229= "yes",VLOOKUP(C1229,Summary!$B:$I,5,0),0),0)</f>
        <v>0</v>
      </c>
      <c r="H1229" s="105">
        <f t="shared" si="213"/>
        <v>285.64999999999998</v>
      </c>
      <c r="I1229" s="168">
        <f>VLOOKUP($A1229,'2023-24 Salary &amp; Benefits'!$A:$I,3,FALSE)</f>
        <v>1.06</v>
      </c>
      <c r="J1229" s="168">
        <f>VLOOKUP($A1229,'2023-24 Salary &amp; Benefits'!$A:$I,4,FALSE)</f>
        <v>1.06</v>
      </c>
      <c r="K1229" s="155">
        <f t="shared" si="216"/>
        <v>285.64999999999998</v>
      </c>
      <c r="L1229" s="154">
        <f t="shared" si="217"/>
        <v>0.83799999999999997</v>
      </c>
      <c r="M1229" s="156">
        <f>'2023-24 Salary &amp; Benefits'!$E$6</f>
        <v>72728</v>
      </c>
      <c r="N1229" s="156">
        <f>'2023-24 Salary &amp; Benefits'!$F$6</f>
        <v>75419</v>
      </c>
      <c r="O1229" s="9">
        <f t="shared" si="218"/>
        <v>64602.83</v>
      </c>
      <c r="P1229" s="9">
        <f t="shared" si="219"/>
        <v>2390.3600000000006</v>
      </c>
      <c r="Q1229" s="9">
        <f>'2023-24 Salary &amp; Benefits'!G$6</f>
        <v>13464</v>
      </c>
      <c r="R1229" s="157">
        <f>'2023-24 Salary &amp; Benefits'!H$6</f>
        <v>0.1797</v>
      </c>
      <c r="S1229" s="157">
        <f>'2023-24 Salary &amp; Benefits'!I$6</f>
        <v>0.17330000000000001</v>
      </c>
      <c r="T1229" s="9">
        <f t="shared" si="220"/>
        <v>23306.21</v>
      </c>
      <c r="U1229" s="9">
        <f t="shared" si="221"/>
        <v>1116.55</v>
      </c>
      <c r="V1229" s="9">
        <f t="shared" si="222"/>
        <v>193.5</v>
      </c>
      <c r="W1229" s="9">
        <f t="shared" si="215"/>
        <v>1310.05</v>
      </c>
      <c r="X1229" s="22">
        <f t="shared" si="214"/>
        <v>91609.450000000012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</row>
    <row r="1230" spans="1:159" s="4" customFormat="1">
      <c r="A1230" s="83" t="s">
        <v>2324</v>
      </c>
      <c r="B1230" s="95" t="s">
        <v>478</v>
      </c>
      <c r="C1230" s="96">
        <v>3788</v>
      </c>
      <c r="D1230" s="95" t="s">
        <v>482</v>
      </c>
      <c r="E1230" s="116" t="str">
        <f>VLOOKUP($C1230,'2022-23 School Level AAFTE'!$C:$X,8,FALSE)</f>
        <v>Yes</v>
      </c>
      <c r="F1230" s="103">
        <f>VLOOKUP($C1230,'2022-23 School Level AAFTE'!$C:$I,7,FALSE)</f>
        <v>159.38</v>
      </c>
      <c r="G1230" s="106">
        <f>IFERROR(IF(E1230= "yes",VLOOKUP(C1230,Summary!$B:$I,5,0),0),0)</f>
        <v>0</v>
      </c>
      <c r="H1230" s="104">
        <f t="shared" si="213"/>
        <v>159.38</v>
      </c>
      <c r="I1230" s="168">
        <f>VLOOKUP($A1230,'2023-24 Salary &amp; Benefits'!$A:$I,3,FALSE)</f>
        <v>1</v>
      </c>
      <c r="J1230" s="168">
        <f>VLOOKUP($A1230,'2023-24 Salary &amp; Benefits'!$A:$I,4,FALSE)</f>
        <v>1</v>
      </c>
      <c r="K1230" s="155">
        <f t="shared" si="216"/>
        <v>159.38</v>
      </c>
      <c r="L1230" s="154">
        <f t="shared" si="217"/>
        <v>0.46800000000000003</v>
      </c>
      <c r="M1230" s="156">
        <f>'2023-24 Salary &amp; Benefits'!$E$6</f>
        <v>72728</v>
      </c>
      <c r="N1230" s="156">
        <f>'2023-24 Salary &amp; Benefits'!$F$6</f>
        <v>75419</v>
      </c>
      <c r="O1230" s="9">
        <f t="shared" si="218"/>
        <v>34036.699999999997</v>
      </c>
      <c r="P1230" s="9">
        <f t="shared" si="219"/>
        <v>1259.3899999999994</v>
      </c>
      <c r="Q1230" s="9">
        <f>'2023-24 Salary &amp; Benefits'!G$6</f>
        <v>13464</v>
      </c>
      <c r="R1230" s="157">
        <f>'2023-24 Salary &amp; Benefits'!H$6</f>
        <v>0.1797</v>
      </c>
      <c r="S1230" s="157">
        <f>'2023-24 Salary &amp; Benefits'!I$6</f>
        <v>0.17330000000000001</v>
      </c>
      <c r="T1230" s="9">
        <f t="shared" si="220"/>
        <v>12635.8</v>
      </c>
      <c r="U1230" s="9">
        <f t="shared" si="221"/>
        <v>588.27</v>
      </c>
      <c r="V1230" s="9">
        <f t="shared" si="222"/>
        <v>101.95</v>
      </c>
      <c r="W1230" s="9">
        <f t="shared" si="215"/>
        <v>690.22</v>
      </c>
      <c r="X1230" s="22">
        <f t="shared" si="214"/>
        <v>48622.11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</row>
    <row r="1231" spans="1:159" s="4" customFormat="1">
      <c r="A1231" s="83" t="s">
        <v>2324</v>
      </c>
      <c r="B1231" s="95" t="s">
        <v>478</v>
      </c>
      <c r="C1231" s="96">
        <v>2728</v>
      </c>
      <c r="D1231" s="95" t="s">
        <v>479</v>
      </c>
      <c r="E1231" s="116" t="str">
        <f>VLOOKUP($C1231,'2022-23 School Level AAFTE'!$C:$X,8,FALSE)</f>
        <v>Yes</v>
      </c>
      <c r="F1231" s="103">
        <f>VLOOKUP($C1231,'2022-23 School Level AAFTE'!$C:$I,7,FALSE)</f>
        <v>179.70000000000002</v>
      </c>
      <c r="G1231" s="106">
        <f>IFERROR(IF(E1231= "yes",VLOOKUP(C1231,Summary!$B:$I,5,0),0),0)</f>
        <v>0</v>
      </c>
      <c r="H1231" s="105">
        <f t="shared" si="213"/>
        <v>179.70000000000002</v>
      </c>
      <c r="I1231" s="168">
        <f>VLOOKUP($A1231,'2023-24 Salary &amp; Benefits'!$A:$I,3,FALSE)</f>
        <v>1</v>
      </c>
      <c r="J1231" s="168">
        <f>VLOOKUP($A1231,'2023-24 Salary &amp; Benefits'!$A:$I,4,FALSE)</f>
        <v>1</v>
      </c>
      <c r="K1231" s="155">
        <f t="shared" si="216"/>
        <v>179.70000000000002</v>
      </c>
      <c r="L1231" s="154">
        <f t="shared" si="217"/>
        <v>0.52700000000000002</v>
      </c>
      <c r="M1231" s="156">
        <f>'2023-24 Salary &amp; Benefits'!$E$6</f>
        <v>72728</v>
      </c>
      <c r="N1231" s="156">
        <f>'2023-24 Salary &amp; Benefits'!$F$6</f>
        <v>75419</v>
      </c>
      <c r="O1231" s="9">
        <f t="shared" si="218"/>
        <v>38327.660000000003</v>
      </c>
      <c r="P1231" s="9">
        <f t="shared" si="219"/>
        <v>1418.1499999999942</v>
      </c>
      <c r="Q1231" s="9">
        <f>'2023-24 Salary &amp; Benefits'!G$6</f>
        <v>13464</v>
      </c>
      <c r="R1231" s="157">
        <f>'2023-24 Salary &amp; Benefits'!H$6</f>
        <v>0.1797</v>
      </c>
      <c r="S1231" s="157">
        <f>'2023-24 Salary &amp; Benefits'!I$6</f>
        <v>0.17330000000000001</v>
      </c>
      <c r="T1231" s="9">
        <f t="shared" si="220"/>
        <v>14228.77</v>
      </c>
      <c r="U1231" s="9">
        <f t="shared" si="221"/>
        <v>662.43</v>
      </c>
      <c r="V1231" s="9">
        <f t="shared" si="222"/>
        <v>114.8</v>
      </c>
      <c r="W1231" s="9">
        <f t="shared" si="215"/>
        <v>777.2299999999999</v>
      </c>
      <c r="X1231" s="22">
        <f t="shared" si="214"/>
        <v>54751.810000000005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</row>
    <row r="1232" spans="1:159" s="4" customFormat="1">
      <c r="A1232" s="83" t="s">
        <v>2324</v>
      </c>
      <c r="B1232" s="95" t="s">
        <v>478</v>
      </c>
      <c r="C1232" s="96">
        <v>3787</v>
      </c>
      <c r="D1232" s="95" t="s">
        <v>481</v>
      </c>
      <c r="E1232" s="116" t="str">
        <f>VLOOKUP($C1232,'2022-23 School Level AAFTE'!$C:$X,8,FALSE)</f>
        <v>Yes</v>
      </c>
      <c r="F1232" s="103">
        <f>VLOOKUP($C1232,'2022-23 School Level AAFTE'!$C:$I,7,FALSE)</f>
        <v>213.53</v>
      </c>
      <c r="G1232" s="106">
        <f>IFERROR(IF(E1232= "yes",VLOOKUP(C1232,Summary!$B:$I,5,0),0),0)</f>
        <v>0</v>
      </c>
      <c r="H1232" s="104">
        <f t="shared" si="213"/>
        <v>213.53</v>
      </c>
      <c r="I1232" s="168">
        <f>VLOOKUP($A1232,'2023-24 Salary &amp; Benefits'!$A:$I,3,FALSE)</f>
        <v>1</v>
      </c>
      <c r="J1232" s="168">
        <f>VLOOKUP($A1232,'2023-24 Salary &amp; Benefits'!$A:$I,4,FALSE)</f>
        <v>1</v>
      </c>
      <c r="K1232" s="155">
        <f t="shared" si="216"/>
        <v>213.53</v>
      </c>
      <c r="L1232" s="154">
        <f t="shared" si="217"/>
        <v>0.626</v>
      </c>
      <c r="M1232" s="156">
        <f>'2023-24 Salary &amp; Benefits'!$E$6</f>
        <v>72728</v>
      </c>
      <c r="N1232" s="156">
        <f>'2023-24 Salary &amp; Benefits'!$F$6</f>
        <v>75419</v>
      </c>
      <c r="O1232" s="9">
        <f t="shared" si="218"/>
        <v>45527.73</v>
      </c>
      <c r="P1232" s="9">
        <f t="shared" si="219"/>
        <v>1684.5599999999977</v>
      </c>
      <c r="Q1232" s="9">
        <f>'2023-24 Salary &amp; Benefits'!G$6</f>
        <v>13464</v>
      </c>
      <c r="R1232" s="157">
        <f>'2023-24 Salary &amp; Benefits'!H$6</f>
        <v>0.1797</v>
      </c>
      <c r="S1232" s="157">
        <f>'2023-24 Salary &amp; Benefits'!I$6</f>
        <v>0.17330000000000001</v>
      </c>
      <c r="T1232" s="9">
        <f t="shared" si="220"/>
        <v>16901.73</v>
      </c>
      <c r="U1232" s="9">
        <f t="shared" si="221"/>
        <v>786.87</v>
      </c>
      <c r="V1232" s="9">
        <f t="shared" si="222"/>
        <v>136.36000000000001</v>
      </c>
      <c r="W1232" s="9">
        <f t="shared" si="215"/>
        <v>923.23</v>
      </c>
      <c r="X1232" s="22">
        <f t="shared" si="214"/>
        <v>65037.250000000007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</row>
    <row r="1233" spans="1:159" s="4" customFormat="1">
      <c r="A1233" s="83" t="s">
        <v>2324</v>
      </c>
      <c r="B1233" s="95" t="s">
        <v>478</v>
      </c>
      <c r="C1233" s="94">
        <v>3155</v>
      </c>
      <c r="D1233" s="84" t="s">
        <v>480</v>
      </c>
      <c r="E1233" s="116" t="str">
        <f>VLOOKUP($C1233,'2022-23 School Level AAFTE'!$C:$X,8,FALSE)</f>
        <v>Yes</v>
      </c>
      <c r="F1233" s="103">
        <f>VLOOKUP($C1233,'2022-23 School Level AAFTE'!$C:$I,7,FALSE)</f>
        <v>101.43</v>
      </c>
      <c r="G1233" s="106">
        <f>IFERROR(IF(E1233= "yes",VLOOKUP(C1233,Summary!$B:$I,5,0),0),0)</f>
        <v>0</v>
      </c>
      <c r="H1233" s="104">
        <f t="shared" si="213"/>
        <v>101.43</v>
      </c>
      <c r="I1233" s="168">
        <f>VLOOKUP($A1233,'2023-24 Salary &amp; Benefits'!$A:$I,3,FALSE)</f>
        <v>1</v>
      </c>
      <c r="J1233" s="168">
        <f>VLOOKUP($A1233,'2023-24 Salary &amp; Benefits'!$A:$I,4,FALSE)</f>
        <v>1</v>
      </c>
      <c r="K1233" s="155">
        <f t="shared" si="216"/>
        <v>101.43</v>
      </c>
      <c r="L1233" s="154">
        <f t="shared" si="217"/>
        <v>0.29799999999999999</v>
      </c>
      <c r="M1233" s="156">
        <f>'2023-24 Salary &amp; Benefits'!$E$6</f>
        <v>72728</v>
      </c>
      <c r="N1233" s="156">
        <f>'2023-24 Salary &amp; Benefits'!$F$6</f>
        <v>75419</v>
      </c>
      <c r="O1233" s="9">
        <f t="shared" si="218"/>
        <v>21672.94</v>
      </c>
      <c r="P1233" s="9">
        <f t="shared" si="219"/>
        <v>801.92000000000189</v>
      </c>
      <c r="Q1233" s="9">
        <f>'2023-24 Salary &amp; Benefits'!G$6</f>
        <v>13464</v>
      </c>
      <c r="R1233" s="157">
        <f>'2023-24 Salary &amp; Benefits'!H$6</f>
        <v>0.1797</v>
      </c>
      <c r="S1233" s="157">
        <f>'2023-24 Salary &amp; Benefits'!I$6</f>
        <v>0.17330000000000001</v>
      </c>
      <c r="T1233" s="9">
        <f t="shared" si="220"/>
        <v>8045.87</v>
      </c>
      <c r="U1233" s="9">
        <f t="shared" si="221"/>
        <v>374.58</v>
      </c>
      <c r="V1233" s="9">
        <f t="shared" si="222"/>
        <v>64.91</v>
      </c>
      <c r="W1233" s="9">
        <f t="shared" si="215"/>
        <v>439.49</v>
      </c>
      <c r="X1233" s="22">
        <f t="shared" si="214"/>
        <v>30960.22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</row>
    <row r="1234" spans="1:159" s="4" customFormat="1">
      <c r="A1234" s="83" t="s">
        <v>2308</v>
      </c>
      <c r="B1234" s="95" t="s">
        <v>391</v>
      </c>
      <c r="C1234" s="96">
        <v>3325</v>
      </c>
      <c r="D1234" s="95" t="s">
        <v>397</v>
      </c>
      <c r="E1234" s="116" t="str">
        <f>VLOOKUP($C1234,'2022-23 School Level AAFTE'!$C:$X,8,FALSE)</f>
        <v>Yes</v>
      </c>
      <c r="F1234" s="103">
        <f>VLOOKUP($C1234,'2022-23 School Level AAFTE'!$C:$I,7,FALSE)</f>
        <v>332.16</v>
      </c>
      <c r="G1234" s="106">
        <f>IFERROR(IF(E1234= "yes",VLOOKUP(C1234,Summary!$B:$I,5,0),0),0)</f>
        <v>0</v>
      </c>
      <c r="H1234" s="104">
        <f t="shared" si="213"/>
        <v>332.16</v>
      </c>
      <c r="I1234" s="168">
        <f>VLOOKUP($A1234,'2023-24 Salary &amp; Benefits'!$A:$I,3,FALSE)</f>
        <v>1</v>
      </c>
      <c r="J1234" s="168">
        <f>VLOOKUP($A1234,'2023-24 Salary &amp; Benefits'!$A:$I,4,FALSE)</f>
        <v>1</v>
      </c>
      <c r="K1234" s="155">
        <f t="shared" si="216"/>
        <v>332.16</v>
      </c>
      <c r="L1234" s="154">
        <f t="shared" si="217"/>
        <v>0.97399999999999998</v>
      </c>
      <c r="M1234" s="156">
        <f>'2023-24 Salary &amp; Benefits'!$E$6</f>
        <v>72728</v>
      </c>
      <c r="N1234" s="156">
        <f>'2023-24 Salary &amp; Benefits'!$F$6</f>
        <v>75419</v>
      </c>
      <c r="O1234" s="9">
        <f t="shared" si="218"/>
        <v>70837.070000000007</v>
      </c>
      <c r="P1234" s="9">
        <f t="shared" si="219"/>
        <v>2621.0399999999936</v>
      </c>
      <c r="Q1234" s="9">
        <f>'2023-24 Salary &amp; Benefits'!G$6</f>
        <v>13464</v>
      </c>
      <c r="R1234" s="157">
        <f>'2023-24 Salary &amp; Benefits'!H$6</f>
        <v>0.1797</v>
      </c>
      <c r="S1234" s="157">
        <f>'2023-24 Salary &amp; Benefits'!I$6</f>
        <v>0.17330000000000001</v>
      </c>
      <c r="T1234" s="9">
        <f t="shared" si="220"/>
        <v>26297.58</v>
      </c>
      <c r="U1234" s="9">
        <f t="shared" si="221"/>
        <v>1224.3</v>
      </c>
      <c r="V1234" s="9">
        <f t="shared" si="222"/>
        <v>212.17</v>
      </c>
      <c r="W1234" s="9">
        <f t="shared" si="215"/>
        <v>1436.47</v>
      </c>
      <c r="X1234" s="22">
        <f t="shared" si="214"/>
        <v>101192.16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</row>
    <row r="1235" spans="1:159" s="4" customFormat="1">
      <c r="A1235" s="83" t="s">
        <v>2308</v>
      </c>
      <c r="B1235" s="95" t="s">
        <v>391</v>
      </c>
      <c r="C1235" s="96">
        <v>2918</v>
      </c>
      <c r="D1235" s="95" t="s">
        <v>394</v>
      </c>
      <c r="E1235" s="116" t="str">
        <f>VLOOKUP($C1235,'2022-23 School Level AAFTE'!$C:$X,8,FALSE)</f>
        <v>Yes</v>
      </c>
      <c r="F1235" s="103">
        <f>VLOOKUP($C1235,'2022-23 School Level AAFTE'!$C:$I,7,FALSE)</f>
        <v>505.86</v>
      </c>
      <c r="G1235" s="106">
        <f>IFERROR(IF(E1235= "yes",VLOOKUP(C1235,Summary!$B:$I,5,0),0),0)</f>
        <v>0</v>
      </c>
      <c r="H1235" s="104">
        <f t="shared" si="213"/>
        <v>505.86</v>
      </c>
      <c r="I1235" s="168">
        <f>VLOOKUP($A1235,'2023-24 Salary &amp; Benefits'!$A:$I,3,FALSE)</f>
        <v>1</v>
      </c>
      <c r="J1235" s="168">
        <f>VLOOKUP($A1235,'2023-24 Salary &amp; Benefits'!$A:$I,4,FALSE)</f>
        <v>1</v>
      </c>
      <c r="K1235" s="155">
        <f t="shared" si="216"/>
        <v>505.86</v>
      </c>
      <c r="L1235" s="154">
        <f t="shared" si="217"/>
        <v>1.484</v>
      </c>
      <c r="M1235" s="156">
        <f>'2023-24 Salary &amp; Benefits'!$E$6</f>
        <v>72728</v>
      </c>
      <c r="N1235" s="156">
        <f>'2023-24 Salary &amp; Benefits'!$F$6</f>
        <v>75419</v>
      </c>
      <c r="O1235" s="9">
        <f t="shared" si="218"/>
        <v>107928.35</v>
      </c>
      <c r="P1235" s="9">
        <f t="shared" si="219"/>
        <v>3993.4499999999971</v>
      </c>
      <c r="Q1235" s="9">
        <f>'2023-24 Salary &amp; Benefits'!G$6</f>
        <v>13464</v>
      </c>
      <c r="R1235" s="157">
        <f>'2023-24 Salary &amp; Benefits'!H$6</f>
        <v>0.1797</v>
      </c>
      <c r="S1235" s="157">
        <f>'2023-24 Salary &amp; Benefits'!I$6</f>
        <v>0.17330000000000001</v>
      </c>
      <c r="T1235" s="9">
        <f t="shared" si="220"/>
        <v>40067.370000000003</v>
      </c>
      <c r="U1235" s="9">
        <f t="shared" si="221"/>
        <v>1865.36</v>
      </c>
      <c r="V1235" s="9">
        <f t="shared" si="222"/>
        <v>323.27</v>
      </c>
      <c r="W1235" s="9">
        <f t="shared" si="215"/>
        <v>2188.63</v>
      </c>
      <c r="X1235" s="22">
        <f t="shared" si="214"/>
        <v>154177.79999999999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</row>
    <row r="1236" spans="1:159" s="4" customFormat="1">
      <c r="A1236" s="83" t="s">
        <v>2308</v>
      </c>
      <c r="B1236" s="95" t="s">
        <v>391</v>
      </c>
      <c r="C1236" s="96">
        <v>3272</v>
      </c>
      <c r="D1236" s="95" t="s">
        <v>396</v>
      </c>
      <c r="E1236" s="116" t="str">
        <f>VLOOKUP($C1236,'2022-23 School Level AAFTE'!$C:$X,8,FALSE)</f>
        <v>Yes</v>
      </c>
      <c r="F1236" s="103">
        <f>VLOOKUP($C1236,'2022-23 School Level AAFTE'!$C:$I,7,FALSE)</f>
        <v>586.55999999999995</v>
      </c>
      <c r="G1236" s="106">
        <f>IFERROR(IF(E1236= "yes",VLOOKUP(C1236,Summary!$B:$I,5,0),0),0)</f>
        <v>0</v>
      </c>
      <c r="H1236" s="104">
        <f t="shared" si="213"/>
        <v>586.55999999999995</v>
      </c>
      <c r="I1236" s="168">
        <f>VLOOKUP($A1236,'2023-24 Salary &amp; Benefits'!$A:$I,3,FALSE)</f>
        <v>1</v>
      </c>
      <c r="J1236" s="168">
        <f>VLOOKUP($A1236,'2023-24 Salary &amp; Benefits'!$A:$I,4,FALSE)</f>
        <v>1</v>
      </c>
      <c r="K1236" s="155">
        <f t="shared" si="216"/>
        <v>586.55999999999995</v>
      </c>
      <c r="L1236" s="154">
        <f t="shared" si="217"/>
        <v>1.7210000000000001</v>
      </c>
      <c r="M1236" s="156">
        <f>'2023-24 Salary &amp; Benefits'!$E$6</f>
        <v>72728</v>
      </c>
      <c r="N1236" s="156">
        <f>'2023-24 Salary &amp; Benefits'!$F$6</f>
        <v>75419</v>
      </c>
      <c r="O1236" s="9">
        <f t="shared" si="218"/>
        <v>125164.89</v>
      </c>
      <c r="P1236" s="9">
        <f t="shared" si="219"/>
        <v>4631.2100000000064</v>
      </c>
      <c r="Q1236" s="9">
        <f>'2023-24 Salary &amp; Benefits'!G$6</f>
        <v>13464</v>
      </c>
      <c r="R1236" s="157">
        <f>'2023-24 Salary &amp; Benefits'!H$6</f>
        <v>0.1797</v>
      </c>
      <c r="S1236" s="157">
        <f>'2023-24 Salary &amp; Benefits'!I$6</f>
        <v>0.17330000000000001</v>
      </c>
      <c r="T1236" s="9">
        <f t="shared" si="220"/>
        <v>46466.26</v>
      </c>
      <c r="U1236" s="9">
        <f t="shared" si="221"/>
        <v>2163.27</v>
      </c>
      <c r="V1236" s="9">
        <f t="shared" si="222"/>
        <v>374.89</v>
      </c>
      <c r="W1236" s="9">
        <f t="shared" si="215"/>
        <v>2538.16</v>
      </c>
      <c r="X1236" s="22">
        <f t="shared" si="214"/>
        <v>178800.52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</row>
    <row r="1237" spans="1:159" s="4" customFormat="1">
      <c r="A1237" s="83" t="s">
        <v>2308</v>
      </c>
      <c r="B1237" s="95" t="s">
        <v>391</v>
      </c>
      <c r="C1237" s="96">
        <v>5499</v>
      </c>
      <c r="D1237" s="95" t="s">
        <v>2724</v>
      </c>
      <c r="E1237" s="116" t="str">
        <f>VLOOKUP($C1237,'2022-23 School Level AAFTE'!$C:$X,8,FALSE)</f>
        <v>No</v>
      </c>
      <c r="F1237" s="103">
        <f>VLOOKUP($C1237,'2022-23 School Level AAFTE'!$C:$I,7,FALSE)</f>
        <v>3.57</v>
      </c>
      <c r="G1237" s="106">
        <f>IFERROR(IF(E1237= "yes",VLOOKUP(C1237,Summary!$B:$I,5,0),0),0)</f>
        <v>0</v>
      </c>
      <c r="H1237" s="105">
        <f t="shared" si="213"/>
        <v>0</v>
      </c>
      <c r="I1237" s="168">
        <f>VLOOKUP($A1237,'2023-24 Salary &amp; Benefits'!$A:$I,3,FALSE)</f>
        <v>1</v>
      </c>
      <c r="J1237" s="168">
        <f>VLOOKUP($A1237,'2023-24 Salary &amp; Benefits'!$A:$I,4,FALSE)</f>
        <v>1</v>
      </c>
      <c r="K1237" s="155">
        <f t="shared" si="216"/>
        <v>0</v>
      </c>
      <c r="L1237" s="154">
        <f t="shared" si="217"/>
        <v>0</v>
      </c>
      <c r="M1237" s="156">
        <f>'2023-24 Salary &amp; Benefits'!$E$6</f>
        <v>72728</v>
      </c>
      <c r="N1237" s="156">
        <f>'2023-24 Salary &amp; Benefits'!$F$6</f>
        <v>75419</v>
      </c>
      <c r="O1237" s="9">
        <f t="shared" si="218"/>
        <v>0</v>
      </c>
      <c r="P1237" s="9">
        <f t="shared" si="219"/>
        <v>0</v>
      </c>
      <c r="Q1237" s="9">
        <f>'2023-24 Salary &amp; Benefits'!G$6</f>
        <v>13464</v>
      </c>
      <c r="R1237" s="157">
        <f>'2023-24 Salary &amp; Benefits'!H$6</f>
        <v>0.1797</v>
      </c>
      <c r="S1237" s="157">
        <f>'2023-24 Salary &amp; Benefits'!I$6</f>
        <v>0.17330000000000001</v>
      </c>
      <c r="T1237" s="9">
        <f t="shared" si="220"/>
        <v>0</v>
      </c>
      <c r="U1237" s="9">
        <f t="shared" si="221"/>
        <v>0</v>
      </c>
      <c r="V1237" s="9">
        <f t="shared" si="222"/>
        <v>0</v>
      </c>
      <c r="W1237" s="9">
        <f t="shared" si="215"/>
        <v>0</v>
      </c>
      <c r="X1237" s="22">
        <f t="shared" si="214"/>
        <v>0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</row>
    <row r="1238" spans="1:159" s="4" customFormat="1">
      <c r="A1238" s="83" t="s">
        <v>2308</v>
      </c>
      <c r="B1238" s="95" t="s">
        <v>391</v>
      </c>
      <c r="C1238" s="96">
        <v>3086</v>
      </c>
      <c r="D1238" s="95" t="s">
        <v>395</v>
      </c>
      <c r="E1238" s="116" t="str">
        <f>VLOOKUP($C1238,'2022-23 School Level AAFTE'!$C:$X,8,FALSE)</f>
        <v>Yes</v>
      </c>
      <c r="F1238" s="103">
        <f>VLOOKUP($C1238,'2022-23 School Level AAFTE'!$C:$I,7,FALSE)</f>
        <v>194</v>
      </c>
      <c r="G1238" s="106">
        <f>IFERROR(IF(E1238= "yes",VLOOKUP(C1238,Summary!$B:$I,5,0),0),0)</f>
        <v>0</v>
      </c>
      <c r="H1238" s="105">
        <f t="shared" ref="H1238:H1299" si="223">IF(E1238= "yes", F1238,0)</f>
        <v>194</v>
      </c>
      <c r="I1238" s="168">
        <f>VLOOKUP($A1238,'2023-24 Salary &amp; Benefits'!$A:$I,3,FALSE)</f>
        <v>1</v>
      </c>
      <c r="J1238" s="168">
        <f>VLOOKUP($A1238,'2023-24 Salary &amp; Benefits'!$A:$I,4,FALSE)</f>
        <v>1</v>
      </c>
      <c r="K1238" s="155">
        <f t="shared" si="216"/>
        <v>194</v>
      </c>
      <c r="L1238" s="154">
        <f t="shared" si="217"/>
        <v>0.56899999999999995</v>
      </c>
      <c r="M1238" s="156">
        <f>'2023-24 Salary &amp; Benefits'!$E$6</f>
        <v>72728</v>
      </c>
      <c r="N1238" s="156">
        <f>'2023-24 Salary &amp; Benefits'!$F$6</f>
        <v>75419</v>
      </c>
      <c r="O1238" s="9">
        <f t="shared" si="218"/>
        <v>41382.230000000003</v>
      </c>
      <c r="P1238" s="9">
        <f t="shared" si="219"/>
        <v>1531.1800000000003</v>
      </c>
      <c r="Q1238" s="9">
        <f>'2023-24 Salary &amp; Benefits'!G$6</f>
        <v>13464</v>
      </c>
      <c r="R1238" s="157">
        <f>'2023-24 Salary &amp; Benefits'!H$6</f>
        <v>0.1797</v>
      </c>
      <c r="S1238" s="157">
        <f>'2023-24 Salary &amp; Benefits'!I$6</f>
        <v>0.17330000000000001</v>
      </c>
      <c r="T1238" s="9">
        <f t="shared" si="220"/>
        <v>15362.76</v>
      </c>
      <c r="U1238" s="9">
        <f t="shared" si="221"/>
        <v>715.22</v>
      </c>
      <c r="V1238" s="9">
        <f t="shared" si="222"/>
        <v>123.95</v>
      </c>
      <c r="W1238" s="9">
        <f t="shared" si="215"/>
        <v>839.17000000000007</v>
      </c>
      <c r="X1238" s="22">
        <f t="shared" ref="X1238:X1299" si="224">SUM(T1238,O1238:P1238,W1238)</f>
        <v>59115.340000000004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</row>
    <row r="1239" spans="1:159" s="4" customFormat="1">
      <c r="A1239" s="83" t="s">
        <v>2308</v>
      </c>
      <c r="B1239" s="95" t="s">
        <v>391</v>
      </c>
      <c r="C1239" s="96">
        <v>5653</v>
      </c>
      <c r="D1239" s="95" t="s">
        <v>398</v>
      </c>
      <c r="E1239" s="116" t="str">
        <f>VLOOKUP($C1239,'2022-23 School Level AAFTE'!$C:$X,8,FALSE)</f>
        <v>Yes</v>
      </c>
      <c r="F1239" s="103">
        <f>VLOOKUP($C1239,'2022-23 School Level AAFTE'!$C:$I,7,FALSE)</f>
        <v>33.049999999999997</v>
      </c>
      <c r="G1239" s="106">
        <f>IFERROR(IF(E1239= "yes",VLOOKUP(C1239,Summary!$B:$I,5,0),0),0)</f>
        <v>0</v>
      </c>
      <c r="H1239" s="105">
        <f t="shared" si="223"/>
        <v>33.049999999999997</v>
      </c>
      <c r="I1239" s="168">
        <f>VLOOKUP($A1239,'2023-24 Salary &amp; Benefits'!$A:$I,3,FALSE)</f>
        <v>1</v>
      </c>
      <c r="J1239" s="168">
        <f>VLOOKUP($A1239,'2023-24 Salary &amp; Benefits'!$A:$I,4,FALSE)</f>
        <v>1</v>
      </c>
      <c r="K1239" s="155">
        <f t="shared" si="216"/>
        <v>33.049999999999997</v>
      </c>
      <c r="L1239" s="154">
        <f t="shared" si="217"/>
        <v>9.7000000000000003E-2</v>
      </c>
      <c r="M1239" s="156">
        <f>'2023-24 Salary &amp; Benefits'!$E$6</f>
        <v>72728</v>
      </c>
      <c r="N1239" s="156">
        <f>'2023-24 Salary &amp; Benefits'!$F$6</f>
        <v>75419</v>
      </c>
      <c r="O1239" s="9">
        <f t="shared" si="218"/>
        <v>7054.62</v>
      </c>
      <c r="P1239" s="9">
        <f t="shared" si="219"/>
        <v>261.02000000000044</v>
      </c>
      <c r="Q1239" s="9">
        <f>'2023-24 Salary &amp; Benefits'!G$6</f>
        <v>13464</v>
      </c>
      <c r="R1239" s="157">
        <f>'2023-24 Salary &amp; Benefits'!H$6</f>
        <v>0.1797</v>
      </c>
      <c r="S1239" s="157">
        <f>'2023-24 Salary &amp; Benefits'!I$6</f>
        <v>0.17330000000000001</v>
      </c>
      <c r="T1239" s="9">
        <f t="shared" si="220"/>
        <v>2618.96</v>
      </c>
      <c r="U1239" s="9">
        <f t="shared" si="221"/>
        <v>121.93</v>
      </c>
      <c r="V1239" s="9">
        <f t="shared" si="222"/>
        <v>21.13</v>
      </c>
      <c r="W1239" s="9">
        <f t="shared" si="215"/>
        <v>143.06</v>
      </c>
      <c r="X1239" s="22">
        <f t="shared" si="224"/>
        <v>10077.66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</row>
    <row r="1240" spans="1:159" s="4" customFormat="1">
      <c r="A1240" s="83" t="s">
        <v>2308</v>
      </c>
      <c r="B1240" s="95" t="s">
        <v>391</v>
      </c>
      <c r="C1240" s="96">
        <v>1754</v>
      </c>
      <c r="D1240" s="95" t="s">
        <v>392</v>
      </c>
      <c r="E1240" s="116" t="str">
        <f>VLOOKUP($C1240,'2022-23 School Level AAFTE'!$C:$X,8,FALSE)</f>
        <v>Yes</v>
      </c>
      <c r="F1240" s="103">
        <f>VLOOKUP($C1240,'2022-23 School Level AAFTE'!$C:$I,7,FALSE)</f>
        <v>33.44</v>
      </c>
      <c r="G1240" s="106">
        <f>IFERROR(IF(E1240= "yes",VLOOKUP(C1240,Summary!$B:$I,5,0),0),0)</f>
        <v>0</v>
      </c>
      <c r="H1240" s="105">
        <f t="shared" si="223"/>
        <v>33.44</v>
      </c>
      <c r="I1240" s="168">
        <f>VLOOKUP($A1240,'2023-24 Salary &amp; Benefits'!$A:$I,3,FALSE)</f>
        <v>1</v>
      </c>
      <c r="J1240" s="168">
        <f>VLOOKUP($A1240,'2023-24 Salary &amp; Benefits'!$A:$I,4,FALSE)</f>
        <v>1</v>
      </c>
      <c r="K1240" s="155">
        <f t="shared" si="216"/>
        <v>33.44</v>
      </c>
      <c r="L1240" s="154">
        <f t="shared" si="217"/>
        <v>9.8000000000000004E-2</v>
      </c>
      <c r="M1240" s="156">
        <f>'2023-24 Salary &amp; Benefits'!$E$6</f>
        <v>72728</v>
      </c>
      <c r="N1240" s="156">
        <f>'2023-24 Salary &amp; Benefits'!$F$6</f>
        <v>75419</v>
      </c>
      <c r="O1240" s="9">
        <f t="shared" si="218"/>
        <v>7127.34</v>
      </c>
      <c r="P1240" s="9">
        <f t="shared" si="219"/>
        <v>263.72000000000025</v>
      </c>
      <c r="Q1240" s="9">
        <f>'2023-24 Salary &amp; Benefits'!G$6</f>
        <v>13464</v>
      </c>
      <c r="R1240" s="157">
        <f>'2023-24 Salary &amp; Benefits'!H$6</f>
        <v>0.1797</v>
      </c>
      <c r="S1240" s="157">
        <f>'2023-24 Salary &amp; Benefits'!I$6</f>
        <v>0.17330000000000001</v>
      </c>
      <c r="T1240" s="9">
        <f t="shared" si="220"/>
        <v>2645.96</v>
      </c>
      <c r="U1240" s="9">
        <f t="shared" si="221"/>
        <v>123.18</v>
      </c>
      <c r="V1240" s="9">
        <f t="shared" si="222"/>
        <v>21.35</v>
      </c>
      <c r="W1240" s="9">
        <f t="shared" si="215"/>
        <v>144.53</v>
      </c>
      <c r="X1240" s="22">
        <f t="shared" si="224"/>
        <v>10181.550000000001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</row>
    <row r="1241" spans="1:159" s="4" customFormat="1">
      <c r="A1241" s="83" t="s">
        <v>2308</v>
      </c>
      <c r="B1241" s="95" t="s">
        <v>391</v>
      </c>
      <c r="C1241" s="96">
        <v>2198</v>
      </c>
      <c r="D1241" s="95" t="s">
        <v>393</v>
      </c>
      <c r="E1241" s="116" t="str">
        <f>VLOOKUP($C1241,'2022-23 School Level AAFTE'!$C:$X,8,FALSE)</f>
        <v>Yes</v>
      </c>
      <c r="F1241" s="103">
        <f>VLOOKUP($C1241,'2022-23 School Level AAFTE'!$C:$I,7,FALSE)</f>
        <v>326.95999999999998</v>
      </c>
      <c r="G1241" s="106">
        <f>IFERROR(IF(E1241= "yes",VLOOKUP(C1241,Summary!$B:$I,5,0),0),0)</f>
        <v>0</v>
      </c>
      <c r="H1241" s="105">
        <f t="shared" si="223"/>
        <v>326.95999999999998</v>
      </c>
      <c r="I1241" s="168">
        <f>VLOOKUP($A1241,'2023-24 Salary &amp; Benefits'!$A:$I,3,FALSE)</f>
        <v>1</v>
      </c>
      <c r="J1241" s="168">
        <f>VLOOKUP($A1241,'2023-24 Salary &amp; Benefits'!$A:$I,4,FALSE)</f>
        <v>1</v>
      </c>
      <c r="K1241" s="155">
        <f t="shared" si="216"/>
        <v>326.95999999999998</v>
      </c>
      <c r="L1241" s="154">
        <f t="shared" si="217"/>
        <v>0.95899999999999996</v>
      </c>
      <c r="M1241" s="156">
        <f>'2023-24 Salary &amp; Benefits'!$E$6</f>
        <v>72728</v>
      </c>
      <c r="N1241" s="156">
        <f>'2023-24 Salary &amp; Benefits'!$F$6</f>
        <v>75419</v>
      </c>
      <c r="O1241" s="9">
        <f t="shared" si="218"/>
        <v>69746.149999999994</v>
      </c>
      <c r="P1241" s="9">
        <f t="shared" si="219"/>
        <v>2580.6700000000128</v>
      </c>
      <c r="Q1241" s="9">
        <f>'2023-24 Salary &amp; Benefits'!G$6</f>
        <v>13464</v>
      </c>
      <c r="R1241" s="157">
        <f>'2023-24 Salary &amp; Benefits'!H$6</f>
        <v>0.1797</v>
      </c>
      <c r="S1241" s="157">
        <f>'2023-24 Salary &amp; Benefits'!I$6</f>
        <v>0.17330000000000001</v>
      </c>
      <c r="T1241" s="9">
        <f t="shared" si="220"/>
        <v>25892.59</v>
      </c>
      <c r="U1241" s="9">
        <f t="shared" si="221"/>
        <v>1205.45</v>
      </c>
      <c r="V1241" s="9">
        <f t="shared" si="222"/>
        <v>208.9</v>
      </c>
      <c r="W1241" s="9">
        <f t="shared" si="215"/>
        <v>1414.3500000000001</v>
      </c>
      <c r="X1241" s="22">
        <f t="shared" si="224"/>
        <v>99633.760000000009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</row>
    <row r="1242" spans="1:159" s="4" customFormat="1">
      <c r="A1242" s="83" t="s">
        <v>2368</v>
      </c>
      <c r="B1242" s="95" t="s">
        <v>1036</v>
      </c>
      <c r="C1242" s="96">
        <v>5546</v>
      </c>
      <c r="D1242" s="95" t="s">
        <v>701</v>
      </c>
      <c r="E1242" s="116" t="str">
        <f>VLOOKUP($C1242,'2022-23 School Level AAFTE'!$C:$X,8,FALSE)</f>
        <v>No</v>
      </c>
      <c r="F1242" s="103">
        <f>VLOOKUP($C1242,'2022-23 School Level AAFTE'!$C:$I,7,FALSE)</f>
        <v>69.53</v>
      </c>
      <c r="G1242" s="106">
        <f>IFERROR(IF(E1242= "yes",VLOOKUP(C1242,Summary!$B:$I,5,0),0),0)</f>
        <v>0</v>
      </c>
      <c r="H1242" s="104">
        <f t="shared" si="223"/>
        <v>0</v>
      </c>
      <c r="I1242" s="168">
        <f>VLOOKUP($A1242,'2023-24 Salary &amp; Benefits'!$A:$I,3,FALSE)</f>
        <v>1.18</v>
      </c>
      <c r="J1242" s="168">
        <f>VLOOKUP($A1242,'2023-24 Salary &amp; Benefits'!$A:$I,4,FALSE)</f>
        <v>1.22</v>
      </c>
      <c r="K1242" s="155">
        <f t="shared" si="216"/>
        <v>0</v>
      </c>
      <c r="L1242" s="154">
        <f t="shared" si="217"/>
        <v>0</v>
      </c>
      <c r="M1242" s="156">
        <f>'2023-24 Salary &amp; Benefits'!$E$6</f>
        <v>72728</v>
      </c>
      <c r="N1242" s="156">
        <f>'2023-24 Salary &amp; Benefits'!$F$6</f>
        <v>75419</v>
      </c>
      <c r="O1242" s="9">
        <f t="shared" si="218"/>
        <v>0</v>
      </c>
      <c r="P1242" s="9">
        <f t="shared" si="219"/>
        <v>0</v>
      </c>
      <c r="Q1242" s="9">
        <f>'2023-24 Salary &amp; Benefits'!G$6</f>
        <v>13464</v>
      </c>
      <c r="R1242" s="157">
        <f>'2023-24 Salary &amp; Benefits'!H$6</f>
        <v>0.1797</v>
      </c>
      <c r="S1242" s="157">
        <f>'2023-24 Salary &amp; Benefits'!I$6</f>
        <v>0.17330000000000001</v>
      </c>
      <c r="T1242" s="9">
        <f t="shared" si="220"/>
        <v>0</v>
      </c>
      <c r="U1242" s="9">
        <f t="shared" si="221"/>
        <v>0</v>
      </c>
      <c r="V1242" s="9">
        <f t="shared" si="222"/>
        <v>0</v>
      </c>
      <c r="W1242" s="9">
        <f t="shared" si="215"/>
        <v>0</v>
      </c>
      <c r="X1242" s="22">
        <f t="shared" si="224"/>
        <v>0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</row>
    <row r="1243" spans="1:159" s="4" customFormat="1">
      <c r="A1243" s="83" t="s">
        <v>2368</v>
      </c>
      <c r="B1243" s="95" t="s">
        <v>1036</v>
      </c>
      <c r="C1243" s="96">
        <v>2798</v>
      </c>
      <c r="D1243" s="95" t="s">
        <v>1039</v>
      </c>
      <c r="E1243" s="116" t="str">
        <f>VLOOKUP($C1243,'2022-23 School Level AAFTE'!$C:$X,8,FALSE)</f>
        <v>Yes</v>
      </c>
      <c r="F1243" s="103">
        <f>VLOOKUP($C1243,'2022-23 School Level AAFTE'!$C:$I,7,FALSE)</f>
        <v>285.72000000000003</v>
      </c>
      <c r="G1243" s="106">
        <f>IFERROR(IF(E1243= "yes",VLOOKUP(C1243,Summary!$B:$I,5,0),0),0)</f>
        <v>0</v>
      </c>
      <c r="H1243" s="104">
        <f t="shared" si="223"/>
        <v>285.72000000000003</v>
      </c>
      <c r="I1243" s="168">
        <f>VLOOKUP($A1243,'2023-24 Salary &amp; Benefits'!$A:$I,3,FALSE)</f>
        <v>1.18</v>
      </c>
      <c r="J1243" s="168">
        <f>VLOOKUP($A1243,'2023-24 Salary &amp; Benefits'!$A:$I,4,FALSE)</f>
        <v>1.22</v>
      </c>
      <c r="K1243" s="155">
        <f t="shared" si="216"/>
        <v>285.72000000000003</v>
      </c>
      <c r="L1243" s="154">
        <f t="shared" si="217"/>
        <v>0.83799999999999997</v>
      </c>
      <c r="M1243" s="156">
        <f>'2023-24 Salary &amp; Benefits'!$E$6</f>
        <v>72728</v>
      </c>
      <c r="N1243" s="156">
        <f>'2023-24 Salary &amp; Benefits'!$F$6</f>
        <v>75419</v>
      </c>
      <c r="O1243" s="9">
        <f t="shared" si="218"/>
        <v>71916.36</v>
      </c>
      <c r="P1243" s="9">
        <f t="shared" si="219"/>
        <v>5189.0099999999948</v>
      </c>
      <c r="Q1243" s="9">
        <f>'2023-24 Salary &amp; Benefits'!G$6</f>
        <v>13464</v>
      </c>
      <c r="R1243" s="157">
        <f>'2023-24 Salary &amp; Benefits'!H$6</f>
        <v>0.1797</v>
      </c>
      <c r="S1243" s="157">
        <f>'2023-24 Salary &amp; Benefits'!I$6</f>
        <v>0.17330000000000001</v>
      </c>
      <c r="T1243" s="9">
        <f t="shared" si="220"/>
        <v>25105.46</v>
      </c>
      <c r="U1243" s="9">
        <f t="shared" si="221"/>
        <v>1285.0899999999999</v>
      </c>
      <c r="V1243" s="9">
        <f t="shared" si="222"/>
        <v>222.71</v>
      </c>
      <c r="W1243" s="9">
        <f t="shared" si="215"/>
        <v>1507.8</v>
      </c>
      <c r="X1243" s="22">
        <f t="shared" si="224"/>
        <v>103718.63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</row>
    <row r="1244" spans="1:159" s="4" customFormat="1">
      <c r="A1244" s="83" t="s">
        <v>2368</v>
      </c>
      <c r="B1244" s="95" t="s">
        <v>1036</v>
      </c>
      <c r="C1244" s="96">
        <v>2854</v>
      </c>
      <c r="D1244" s="95" t="s">
        <v>1040</v>
      </c>
      <c r="E1244" s="116" t="str">
        <f>VLOOKUP($C1244,'2022-23 School Level AAFTE'!$C:$X,8,FALSE)</f>
        <v>No</v>
      </c>
      <c r="F1244" s="103">
        <f>VLOOKUP($C1244,'2022-23 School Level AAFTE'!$C:$I,7,FALSE)</f>
        <v>282.74</v>
      </c>
      <c r="G1244" s="106">
        <f>IFERROR(IF(E1244= "yes",VLOOKUP(C1244,Summary!$B:$I,5,0),0),0)</f>
        <v>0</v>
      </c>
      <c r="H1244" s="104">
        <f t="shared" si="223"/>
        <v>0</v>
      </c>
      <c r="I1244" s="168">
        <f>VLOOKUP($A1244,'2023-24 Salary &amp; Benefits'!$A:$I,3,FALSE)</f>
        <v>1.18</v>
      </c>
      <c r="J1244" s="168">
        <f>VLOOKUP($A1244,'2023-24 Salary &amp; Benefits'!$A:$I,4,FALSE)</f>
        <v>1.22</v>
      </c>
      <c r="K1244" s="155">
        <f t="shared" si="216"/>
        <v>0</v>
      </c>
      <c r="L1244" s="154">
        <f t="shared" si="217"/>
        <v>0</v>
      </c>
      <c r="M1244" s="156">
        <f>'2023-24 Salary &amp; Benefits'!$E$6</f>
        <v>72728</v>
      </c>
      <c r="N1244" s="156">
        <f>'2023-24 Salary &amp; Benefits'!$F$6</f>
        <v>75419</v>
      </c>
      <c r="O1244" s="9">
        <f t="shared" si="218"/>
        <v>0</v>
      </c>
      <c r="P1244" s="9">
        <f t="shared" si="219"/>
        <v>0</v>
      </c>
      <c r="Q1244" s="9">
        <f>'2023-24 Salary &amp; Benefits'!G$6</f>
        <v>13464</v>
      </c>
      <c r="R1244" s="157">
        <f>'2023-24 Salary &amp; Benefits'!H$6</f>
        <v>0.1797</v>
      </c>
      <c r="S1244" s="157">
        <f>'2023-24 Salary &amp; Benefits'!I$6</f>
        <v>0.17330000000000001</v>
      </c>
      <c r="T1244" s="9">
        <f t="shared" si="220"/>
        <v>0</v>
      </c>
      <c r="U1244" s="9">
        <f t="shared" si="221"/>
        <v>0</v>
      </c>
      <c r="V1244" s="9">
        <f t="shared" si="222"/>
        <v>0</v>
      </c>
      <c r="W1244" s="9">
        <f t="shared" si="215"/>
        <v>0</v>
      </c>
      <c r="X1244" s="22">
        <f t="shared" si="224"/>
        <v>0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</row>
    <row r="1245" spans="1:159" s="4" customFormat="1">
      <c r="A1245" s="83" t="s">
        <v>2368</v>
      </c>
      <c r="B1245" s="95" t="s">
        <v>1036</v>
      </c>
      <c r="C1245" s="96">
        <v>5085</v>
      </c>
      <c r="D1245" s="95" t="s">
        <v>1046</v>
      </c>
      <c r="E1245" s="116" t="str">
        <f>VLOOKUP($C1245,'2022-23 School Level AAFTE'!$C:$X,8,FALSE)</f>
        <v>No</v>
      </c>
      <c r="F1245" s="103">
        <f>VLOOKUP($C1245,'2022-23 School Level AAFTE'!$C:$I,7,FALSE)</f>
        <v>600.80000000000007</v>
      </c>
      <c r="G1245" s="106">
        <f>IFERROR(IF(E1245= "yes",VLOOKUP(C1245,Summary!$B:$I,5,0),0),0)</f>
        <v>0</v>
      </c>
      <c r="H1245" s="105">
        <f t="shared" si="223"/>
        <v>0</v>
      </c>
      <c r="I1245" s="168">
        <f>VLOOKUP($A1245,'2023-24 Salary &amp; Benefits'!$A:$I,3,FALSE)</f>
        <v>1.18</v>
      </c>
      <c r="J1245" s="168">
        <f>VLOOKUP($A1245,'2023-24 Salary &amp; Benefits'!$A:$I,4,FALSE)</f>
        <v>1.22</v>
      </c>
      <c r="K1245" s="155">
        <f t="shared" si="216"/>
        <v>0</v>
      </c>
      <c r="L1245" s="154">
        <f t="shared" si="217"/>
        <v>0</v>
      </c>
      <c r="M1245" s="156">
        <f>'2023-24 Salary &amp; Benefits'!$E$6</f>
        <v>72728</v>
      </c>
      <c r="N1245" s="156">
        <f>'2023-24 Salary &amp; Benefits'!$F$6</f>
        <v>75419</v>
      </c>
      <c r="O1245" s="9">
        <f t="shared" si="218"/>
        <v>0</v>
      </c>
      <c r="P1245" s="9">
        <f t="shared" si="219"/>
        <v>0</v>
      </c>
      <c r="Q1245" s="9">
        <f>'2023-24 Salary &amp; Benefits'!G$6</f>
        <v>13464</v>
      </c>
      <c r="R1245" s="157">
        <f>'2023-24 Salary &amp; Benefits'!H$6</f>
        <v>0.1797</v>
      </c>
      <c r="S1245" s="157">
        <f>'2023-24 Salary &amp; Benefits'!I$6</f>
        <v>0.17330000000000001</v>
      </c>
      <c r="T1245" s="9">
        <f t="shared" si="220"/>
        <v>0</v>
      </c>
      <c r="U1245" s="9">
        <f t="shared" si="221"/>
        <v>0</v>
      </c>
      <c r="V1245" s="9">
        <f t="shared" si="222"/>
        <v>0</v>
      </c>
      <c r="W1245" s="9">
        <f t="shared" si="215"/>
        <v>0</v>
      </c>
      <c r="X1245" s="22">
        <f t="shared" si="224"/>
        <v>0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</row>
    <row r="1246" spans="1:159" s="4" customFormat="1">
      <c r="A1246" s="83" t="s">
        <v>2368</v>
      </c>
      <c r="B1246" s="95" t="s">
        <v>1036</v>
      </c>
      <c r="C1246" s="96">
        <v>4359</v>
      </c>
      <c r="D1246" s="95" t="s">
        <v>1043</v>
      </c>
      <c r="E1246" s="116" t="str">
        <f>VLOOKUP($C1246,'2022-23 School Level AAFTE'!$C:$X,8,FALSE)</f>
        <v>No</v>
      </c>
      <c r="F1246" s="103">
        <f>VLOOKUP($C1246,'2022-23 School Level AAFTE'!$C:$I,7,FALSE)</f>
        <v>488.04</v>
      </c>
      <c r="G1246" s="106">
        <f>IFERROR(IF(E1246= "yes",VLOOKUP(C1246,Summary!$B:$I,5,0),0),0)</f>
        <v>0</v>
      </c>
      <c r="H1246" s="104">
        <f t="shared" si="223"/>
        <v>0</v>
      </c>
      <c r="I1246" s="168">
        <f>VLOOKUP($A1246,'2023-24 Salary &amp; Benefits'!$A:$I,3,FALSE)</f>
        <v>1.18</v>
      </c>
      <c r="J1246" s="168">
        <f>VLOOKUP($A1246,'2023-24 Salary &amp; Benefits'!$A:$I,4,FALSE)</f>
        <v>1.22</v>
      </c>
      <c r="K1246" s="155">
        <f t="shared" si="216"/>
        <v>0</v>
      </c>
      <c r="L1246" s="154">
        <f t="shared" si="217"/>
        <v>0</v>
      </c>
      <c r="M1246" s="156">
        <f>'2023-24 Salary &amp; Benefits'!$E$6</f>
        <v>72728</v>
      </c>
      <c r="N1246" s="156">
        <f>'2023-24 Salary &amp; Benefits'!$F$6</f>
        <v>75419</v>
      </c>
      <c r="O1246" s="9">
        <f t="shared" si="218"/>
        <v>0</v>
      </c>
      <c r="P1246" s="9">
        <f t="shared" si="219"/>
        <v>0</v>
      </c>
      <c r="Q1246" s="9">
        <f>'2023-24 Salary &amp; Benefits'!G$6</f>
        <v>13464</v>
      </c>
      <c r="R1246" s="157">
        <f>'2023-24 Salary &amp; Benefits'!H$6</f>
        <v>0.1797</v>
      </c>
      <c r="S1246" s="157">
        <f>'2023-24 Salary &amp; Benefits'!I$6</f>
        <v>0.17330000000000001</v>
      </c>
      <c r="T1246" s="9">
        <f t="shared" si="220"/>
        <v>0</v>
      </c>
      <c r="U1246" s="9">
        <f t="shared" si="221"/>
        <v>0</v>
      </c>
      <c r="V1246" s="9">
        <f t="shared" si="222"/>
        <v>0</v>
      </c>
      <c r="W1246" s="9">
        <f t="shared" si="215"/>
        <v>0</v>
      </c>
      <c r="X1246" s="22">
        <f t="shared" si="224"/>
        <v>0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</row>
    <row r="1247" spans="1:159" s="4" customFormat="1">
      <c r="A1247" s="83" t="s">
        <v>2368</v>
      </c>
      <c r="B1247" s="95" t="s">
        <v>1036</v>
      </c>
      <c r="C1247" s="96">
        <v>3236</v>
      </c>
      <c r="D1247" s="95" t="s">
        <v>1041</v>
      </c>
      <c r="E1247" s="116" t="str">
        <f>VLOOKUP($C1247,'2022-23 School Level AAFTE'!$C:$X,8,FALSE)</f>
        <v>No</v>
      </c>
      <c r="F1247" s="103">
        <f>VLOOKUP($C1247,'2022-23 School Level AAFTE'!$C:$I,7,FALSE)</f>
        <v>1049.8700000000001</v>
      </c>
      <c r="G1247" s="106">
        <f>IFERROR(IF(E1247= "yes",VLOOKUP(C1247,Summary!$B:$I,5,0),0),0)</f>
        <v>0</v>
      </c>
      <c r="H1247" s="104">
        <f t="shared" si="223"/>
        <v>0</v>
      </c>
      <c r="I1247" s="168">
        <f>VLOOKUP($A1247,'2023-24 Salary &amp; Benefits'!$A:$I,3,FALSE)</f>
        <v>1.18</v>
      </c>
      <c r="J1247" s="168">
        <f>VLOOKUP($A1247,'2023-24 Salary &amp; Benefits'!$A:$I,4,FALSE)</f>
        <v>1.22</v>
      </c>
      <c r="K1247" s="155">
        <f t="shared" si="216"/>
        <v>0</v>
      </c>
      <c r="L1247" s="154">
        <f t="shared" si="217"/>
        <v>0</v>
      </c>
      <c r="M1247" s="156">
        <f>'2023-24 Salary &amp; Benefits'!$E$6</f>
        <v>72728</v>
      </c>
      <c r="N1247" s="156">
        <f>'2023-24 Salary &amp; Benefits'!$F$6</f>
        <v>75419</v>
      </c>
      <c r="O1247" s="9">
        <f t="shared" si="218"/>
        <v>0</v>
      </c>
      <c r="P1247" s="9">
        <f t="shared" si="219"/>
        <v>0</v>
      </c>
      <c r="Q1247" s="9">
        <f>'2023-24 Salary &amp; Benefits'!G$6</f>
        <v>13464</v>
      </c>
      <c r="R1247" s="157">
        <f>'2023-24 Salary &amp; Benefits'!H$6</f>
        <v>0.1797</v>
      </c>
      <c r="S1247" s="157">
        <f>'2023-24 Salary &amp; Benefits'!I$6</f>
        <v>0.17330000000000001</v>
      </c>
      <c r="T1247" s="9">
        <f t="shared" si="220"/>
        <v>0</v>
      </c>
      <c r="U1247" s="9">
        <f t="shared" si="221"/>
        <v>0</v>
      </c>
      <c r="V1247" s="9">
        <f t="shared" si="222"/>
        <v>0</v>
      </c>
      <c r="W1247" s="9">
        <f t="shared" si="215"/>
        <v>0</v>
      </c>
      <c r="X1247" s="22">
        <f t="shared" si="224"/>
        <v>0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</row>
    <row r="1248" spans="1:159" s="4" customFormat="1">
      <c r="A1248" s="83" t="s">
        <v>2368</v>
      </c>
      <c r="B1248" s="95" t="s">
        <v>1036</v>
      </c>
      <c r="C1248" s="96">
        <v>5646</v>
      </c>
      <c r="D1248" s="95" t="s">
        <v>3202</v>
      </c>
      <c r="E1248" s="116" t="str">
        <f>VLOOKUP($C1248,'2022-23 School Level AAFTE'!$C:$X,8,FALSE)</f>
        <v>No</v>
      </c>
      <c r="F1248" s="103">
        <f>VLOOKUP($C1248,'2022-23 School Level AAFTE'!$C:$I,7,FALSE)</f>
        <v>86.82</v>
      </c>
      <c r="G1248" s="106">
        <f>IFERROR(IF(E1248= "yes",VLOOKUP(C1248,Summary!$B:$I,5,0),0),0)</f>
        <v>0</v>
      </c>
      <c r="H1248" s="105">
        <f t="shared" si="223"/>
        <v>0</v>
      </c>
      <c r="I1248" s="168">
        <f>VLOOKUP($A1248,'2023-24 Salary &amp; Benefits'!$A:$I,3,FALSE)</f>
        <v>1.18</v>
      </c>
      <c r="J1248" s="168">
        <f>VLOOKUP($A1248,'2023-24 Salary &amp; Benefits'!$A:$I,4,FALSE)</f>
        <v>1.22</v>
      </c>
      <c r="K1248" s="155">
        <f t="shared" si="216"/>
        <v>0</v>
      </c>
      <c r="L1248" s="154">
        <f t="shared" si="217"/>
        <v>0</v>
      </c>
      <c r="M1248" s="156">
        <f>'2023-24 Salary &amp; Benefits'!$E$6</f>
        <v>72728</v>
      </c>
      <c r="N1248" s="156">
        <f>'2023-24 Salary &amp; Benefits'!$F$6</f>
        <v>75419</v>
      </c>
      <c r="O1248" s="9">
        <f t="shared" si="218"/>
        <v>0</v>
      </c>
      <c r="P1248" s="9">
        <f t="shared" si="219"/>
        <v>0</v>
      </c>
      <c r="Q1248" s="9">
        <f>'2023-24 Salary &amp; Benefits'!G$6</f>
        <v>13464</v>
      </c>
      <c r="R1248" s="157">
        <f>'2023-24 Salary &amp; Benefits'!H$6</f>
        <v>0.1797</v>
      </c>
      <c r="S1248" s="157">
        <f>'2023-24 Salary &amp; Benefits'!I$6</f>
        <v>0.17330000000000001</v>
      </c>
      <c r="T1248" s="9">
        <f t="shared" si="220"/>
        <v>0</v>
      </c>
      <c r="U1248" s="9">
        <f t="shared" si="221"/>
        <v>0</v>
      </c>
      <c r="V1248" s="9">
        <f t="shared" si="222"/>
        <v>0</v>
      </c>
      <c r="W1248" s="9">
        <f t="shared" si="215"/>
        <v>0</v>
      </c>
      <c r="X1248" s="22">
        <f t="shared" si="224"/>
        <v>0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</row>
    <row r="1249" spans="1:159" s="4" customFormat="1">
      <c r="A1249" s="83" t="s">
        <v>2368</v>
      </c>
      <c r="B1249" s="95" t="s">
        <v>1036</v>
      </c>
      <c r="C1249" s="96">
        <v>1733</v>
      </c>
      <c r="D1249" s="95" t="s">
        <v>3203</v>
      </c>
      <c r="E1249" s="116" t="str">
        <f>VLOOKUP($C1249,'2022-23 School Level AAFTE'!$C:$X,8,FALSE)</f>
        <v>No</v>
      </c>
      <c r="F1249" s="103">
        <f>VLOOKUP($C1249,'2022-23 School Level AAFTE'!$C:$I,7,FALSE)</f>
        <v>97.87</v>
      </c>
      <c r="G1249" s="106">
        <f>IFERROR(IF(E1249= "yes",VLOOKUP(C1249,Summary!$B:$I,5,0),0),0)</f>
        <v>0</v>
      </c>
      <c r="H1249" s="104">
        <f t="shared" si="223"/>
        <v>0</v>
      </c>
      <c r="I1249" s="168">
        <f>VLOOKUP($A1249,'2023-24 Salary &amp; Benefits'!$A:$I,3,FALSE)</f>
        <v>1.18</v>
      </c>
      <c r="J1249" s="168">
        <f>VLOOKUP($A1249,'2023-24 Salary &amp; Benefits'!$A:$I,4,FALSE)</f>
        <v>1.22</v>
      </c>
      <c r="K1249" s="155">
        <f t="shared" si="216"/>
        <v>0</v>
      </c>
      <c r="L1249" s="154">
        <f t="shared" si="217"/>
        <v>0</v>
      </c>
      <c r="M1249" s="156">
        <f>'2023-24 Salary &amp; Benefits'!$E$6</f>
        <v>72728</v>
      </c>
      <c r="N1249" s="156">
        <f>'2023-24 Salary &amp; Benefits'!$F$6</f>
        <v>75419</v>
      </c>
      <c r="O1249" s="9">
        <f t="shared" si="218"/>
        <v>0</v>
      </c>
      <c r="P1249" s="9">
        <f t="shared" si="219"/>
        <v>0</v>
      </c>
      <c r="Q1249" s="9">
        <f>'2023-24 Salary &amp; Benefits'!G$6</f>
        <v>13464</v>
      </c>
      <c r="R1249" s="157">
        <f>'2023-24 Salary &amp; Benefits'!H$6</f>
        <v>0.1797</v>
      </c>
      <c r="S1249" s="157">
        <f>'2023-24 Salary &amp; Benefits'!I$6</f>
        <v>0.17330000000000001</v>
      </c>
      <c r="T1249" s="9">
        <f t="shared" si="220"/>
        <v>0</v>
      </c>
      <c r="U1249" s="9">
        <f t="shared" si="221"/>
        <v>0</v>
      </c>
      <c r="V1249" s="9">
        <f t="shared" si="222"/>
        <v>0</v>
      </c>
      <c r="W1249" s="9">
        <f t="shared" si="215"/>
        <v>0</v>
      </c>
      <c r="X1249" s="22">
        <f t="shared" si="224"/>
        <v>0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</row>
    <row r="1250" spans="1:159" s="4" customFormat="1">
      <c r="A1250" s="83" t="s">
        <v>2368</v>
      </c>
      <c r="B1250" s="95" t="s">
        <v>1036</v>
      </c>
      <c r="C1250" s="96">
        <v>2026</v>
      </c>
      <c r="D1250" s="95" t="s">
        <v>1037</v>
      </c>
      <c r="E1250" s="116" t="str">
        <f>VLOOKUP($C1250,'2022-23 School Level AAFTE'!$C:$X,8,FALSE)</f>
        <v>No</v>
      </c>
      <c r="F1250" s="103">
        <f>VLOOKUP($C1250,'2022-23 School Level AAFTE'!$C:$I,7,FALSE)</f>
        <v>418.94</v>
      </c>
      <c r="G1250" s="106">
        <f>IFERROR(IF(E1250= "yes",VLOOKUP(C1250,Summary!$B:$I,5,0),0),0)</f>
        <v>0</v>
      </c>
      <c r="H1250" s="104">
        <f t="shared" si="223"/>
        <v>0</v>
      </c>
      <c r="I1250" s="168">
        <f>VLOOKUP($A1250,'2023-24 Salary &amp; Benefits'!$A:$I,3,FALSE)</f>
        <v>1.18</v>
      </c>
      <c r="J1250" s="168">
        <f>VLOOKUP($A1250,'2023-24 Salary &amp; Benefits'!$A:$I,4,FALSE)</f>
        <v>1.22</v>
      </c>
      <c r="K1250" s="155">
        <f t="shared" si="216"/>
        <v>0</v>
      </c>
      <c r="L1250" s="154">
        <f t="shared" si="217"/>
        <v>0</v>
      </c>
      <c r="M1250" s="156">
        <f>'2023-24 Salary &amp; Benefits'!$E$6</f>
        <v>72728</v>
      </c>
      <c r="N1250" s="156">
        <f>'2023-24 Salary &amp; Benefits'!$F$6</f>
        <v>75419</v>
      </c>
      <c r="O1250" s="9">
        <f t="shared" si="218"/>
        <v>0</v>
      </c>
      <c r="P1250" s="9">
        <f t="shared" si="219"/>
        <v>0</v>
      </c>
      <c r="Q1250" s="9">
        <f>'2023-24 Salary &amp; Benefits'!G$6</f>
        <v>13464</v>
      </c>
      <c r="R1250" s="157">
        <f>'2023-24 Salary &amp; Benefits'!H$6</f>
        <v>0.1797</v>
      </c>
      <c r="S1250" s="157">
        <f>'2023-24 Salary &amp; Benefits'!I$6</f>
        <v>0.17330000000000001</v>
      </c>
      <c r="T1250" s="9">
        <f t="shared" si="220"/>
        <v>0</v>
      </c>
      <c r="U1250" s="9">
        <f t="shared" si="221"/>
        <v>0</v>
      </c>
      <c r="V1250" s="9">
        <f t="shared" si="222"/>
        <v>0</v>
      </c>
      <c r="W1250" s="9">
        <f t="shared" si="215"/>
        <v>0</v>
      </c>
      <c r="X1250" s="22">
        <f t="shared" si="224"/>
        <v>0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</row>
    <row r="1251" spans="1:159" s="4" customFormat="1">
      <c r="A1251" s="83" t="s">
        <v>2368</v>
      </c>
      <c r="B1251" s="95" t="s">
        <v>1036</v>
      </c>
      <c r="C1251" s="96">
        <v>2476</v>
      </c>
      <c r="D1251" s="95" t="s">
        <v>1038</v>
      </c>
      <c r="E1251" s="116" t="str">
        <f>VLOOKUP($C1251,'2022-23 School Level AAFTE'!$C:$X,8,FALSE)</f>
        <v>No</v>
      </c>
      <c r="F1251" s="103">
        <f>VLOOKUP($C1251,'2022-23 School Level AAFTE'!$C:$I,7,FALSE)</f>
        <v>689.51</v>
      </c>
      <c r="G1251" s="106">
        <f>IFERROR(IF(E1251= "yes",VLOOKUP(C1251,Summary!$B:$I,5,0),0),0)</f>
        <v>0</v>
      </c>
      <c r="H1251" s="104">
        <f t="shared" si="223"/>
        <v>0</v>
      </c>
      <c r="I1251" s="168">
        <f>VLOOKUP($A1251,'2023-24 Salary &amp; Benefits'!$A:$I,3,FALSE)</f>
        <v>1.18</v>
      </c>
      <c r="J1251" s="168">
        <f>VLOOKUP($A1251,'2023-24 Salary &amp; Benefits'!$A:$I,4,FALSE)</f>
        <v>1.22</v>
      </c>
      <c r="K1251" s="155">
        <f t="shared" si="216"/>
        <v>0</v>
      </c>
      <c r="L1251" s="154">
        <f t="shared" si="217"/>
        <v>0</v>
      </c>
      <c r="M1251" s="156">
        <f>'2023-24 Salary &amp; Benefits'!$E$6</f>
        <v>72728</v>
      </c>
      <c r="N1251" s="156">
        <f>'2023-24 Salary &amp; Benefits'!$F$6</f>
        <v>75419</v>
      </c>
      <c r="O1251" s="9">
        <f t="shared" si="218"/>
        <v>0</v>
      </c>
      <c r="P1251" s="9">
        <f t="shared" si="219"/>
        <v>0</v>
      </c>
      <c r="Q1251" s="9">
        <f>'2023-24 Salary &amp; Benefits'!G$6</f>
        <v>13464</v>
      </c>
      <c r="R1251" s="157">
        <f>'2023-24 Salary &amp; Benefits'!H$6</f>
        <v>0.1797</v>
      </c>
      <c r="S1251" s="157">
        <f>'2023-24 Salary &amp; Benefits'!I$6</f>
        <v>0.17330000000000001</v>
      </c>
      <c r="T1251" s="9">
        <f t="shared" si="220"/>
        <v>0</v>
      </c>
      <c r="U1251" s="9">
        <f t="shared" si="221"/>
        <v>0</v>
      </c>
      <c r="V1251" s="9">
        <f t="shared" si="222"/>
        <v>0</v>
      </c>
      <c r="W1251" s="9">
        <f t="shared" si="215"/>
        <v>0</v>
      </c>
      <c r="X1251" s="22">
        <f t="shared" si="224"/>
        <v>0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</row>
    <row r="1252" spans="1:159" s="4" customFormat="1">
      <c r="A1252" s="83" t="s">
        <v>2368</v>
      </c>
      <c r="B1252" s="95" t="s">
        <v>1036</v>
      </c>
      <c r="C1252" s="96">
        <v>4467</v>
      </c>
      <c r="D1252" s="95" t="s">
        <v>1045</v>
      </c>
      <c r="E1252" s="116" t="str">
        <f>VLOOKUP($C1252,'2022-23 School Level AAFTE'!$C:$X,8,FALSE)</f>
        <v>No</v>
      </c>
      <c r="F1252" s="103">
        <f>VLOOKUP($C1252,'2022-23 School Level AAFTE'!$C:$I,7,FALSE)</f>
        <v>396.73</v>
      </c>
      <c r="G1252" s="106">
        <f>IFERROR(IF(E1252= "yes",VLOOKUP(C1252,Summary!$B:$I,5,0),0),0)</f>
        <v>0</v>
      </c>
      <c r="H1252" s="104">
        <f t="shared" si="223"/>
        <v>0</v>
      </c>
      <c r="I1252" s="168">
        <f>VLOOKUP($A1252,'2023-24 Salary &amp; Benefits'!$A:$I,3,FALSE)</f>
        <v>1.18</v>
      </c>
      <c r="J1252" s="168">
        <f>VLOOKUP($A1252,'2023-24 Salary &amp; Benefits'!$A:$I,4,FALSE)</f>
        <v>1.22</v>
      </c>
      <c r="K1252" s="155">
        <f t="shared" si="216"/>
        <v>0</v>
      </c>
      <c r="L1252" s="154">
        <f t="shared" si="217"/>
        <v>0</v>
      </c>
      <c r="M1252" s="156">
        <f>'2023-24 Salary &amp; Benefits'!$E$6</f>
        <v>72728</v>
      </c>
      <c r="N1252" s="156">
        <f>'2023-24 Salary &amp; Benefits'!$F$6</f>
        <v>75419</v>
      </c>
      <c r="O1252" s="9">
        <f t="shared" si="218"/>
        <v>0</v>
      </c>
      <c r="P1252" s="9">
        <f t="shared" si="219"/>
        <v>0</v>
      </c>
      <c r="Q1252" s="9">
        <f>'2023-24 Salary &amp; Benefits'!G$6</f>
        <v>13464</v>
      </c>
      <c r="R1252" s="157">
        <f>'2023-24 Salary &amp; Benefits'!H$6</f>
        <v>0.1797</v>
      </c>
      <c r="S1252" s="157">
        <f>'2023-24 Salary &amp; Benefits'!I$6</f>
        <v>0.17330000000000001</v>
      </c>
      <c r="T1252" s="9">
        <f t="shared" si="220"/>
        <v>0</v>
      </c>
      <c r="U1252" s="9">
        <f t="shared" si="221"/>
        <v>0</v>
      </c>
      <c r="V1252" s="9">
        <f t="shared" si="222"/>
        <v>0</v>
      </c>
      <c r="W1252" s="9">
        <f t="shared" si="215"/>
        <v>0</v>
      </c>
      <c r="X1252" s="22">
        <f t="shared" si="224"/>
        <v>0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</row>
    <row r="1253" spans="1:159" s="4" customFormat="1">
      <c r="A1253" s="83" t="s">
        <v>2368</v>
      </c>
      <c r="B1253" s="95" t="s">
        <v>1036</v>
      </c>
      <c r="C1253" s="96">
        <v>1677</v>
      </c>
      <c r="D1253" s="95" t="s">
        <v>76</v>
      </c>
      <c r="E1253" s="116" t="str">
        <f>VLOOKUP($C1253,'2022-23 School Level AAFTE'!$C:$X,8,FALSE)</f>
        <v>No</v>
      </c>
      <c r="F1253" s="103">
        <f>VLOOKUP($C1253,'2022-23 School Level AAFTE'!$C:$I,7,FALSE)</f>
        <v>4.71</v>
      </c>
      <c r="G1253" s="106">
        <f>IFERROR(IF(E1253= "yes",VLOOKUP(C1253,Summary!$B:$I,5,0),0),0)</f>
        <v>0</v>
      </c>
      <c r="H1253" s="104">
        <f t="shared" si="223"/>
        <v>0</v>
      </c>
      <c r="I1253" s="168">
        <f>VLOOKUP($A1253,'2023-24 Salary &amp; Benefits'!$A:$I,3,FALSE)</f>
        <v>1.18</v>
      </c>
      <c r="J1253" s="168">
        <f>VLOOKUP($A1253,'2023-24 Salary &amp; Benefits'!$A:$I,4,FALSE)</f>
        <v>1.22</v>
      </c>
      <c r="K1253" s="155">
        <f t="shared" si="216"/>
        <v>0</v>
      </c>
      <c r="L1253" s="154">
        <f t="shared" si="217"/>
        <v>0</v>
      </c>
      <c r="M1253" s="156">
        <f>'2023-24 Salary &amp; Benefits'!$E$6</f>
        <v>72728</v>
      </c>
      <c r="N1253" s="156">
        <f>'2023-24 Salary &amp; Benefits'!$F$6</f>
        <v>75419</v>
      </c>
      <c r="O1253" s="9">
        <f t="shared" si="218"/>
        <v>0</v>
      </c>
      <c r="P1253" s="9">
        <f t="shared" si="219"/>
        <v>0</v>
      </c>
      <c r="Q1253" s="9">
        <f>'2023-24 Salary &amp; Benefits'!G$6</f>
        <v>13464</v>
      </c>
      <c r="R1253" s="157">
        <f>'2023-24 Salary &amp; Benefits'!H$6</f>
        <v>0.1797</v>
      </c>
      <c r="S1253" s="157">
        <f>'2023-24 Salary &amp; Benefits'!I$6</f>
        <v>0.17330000000000001</v>
      </c>
      <c r="T1253" s="9">
        <f t="shared" si="220"/>
        <v>0</v>
      </c>
      <c r="U1253" s="9">
        <f t="shared" si="221"/>
        <v>0</v>
      </c>
      <c r="V1253" s="9">
        <f t="shared" si="222"/>
        <v>0</v>
      </c>
      <c r="W1253" s="9">
        <f t="shared" si="215"/>
        <v>0</v>
      </c>
      <c r="X1253" s="22">
        <f t="shared" si="224"/>
        <v>0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</row>
    <row r="1254" spans="1:159" s="4" customFormat="1">
      <c r="A1254" s="83" t="s">
        <v>2368</v>
      </c>
      <c r="B1254" s="95" t="s">
        <v>1036</v>
      </c>
      <c r="C1254" s="96">
        <v>3391</v>
      </c>
      <c r="D1254" s="95" t="s">
        <v>1042</v>
      </c>
      <c r="E1254" s="116" t="str">
        <f>VLOOKUP($C1254,'2022-23 School Level AAFTE'!$C:$X,8,FALSE)</f>
        <v>No</v>
      </c>
      <c r="F1254" s="103">
        <f>VLOOKUP($C1254,'2022-23 School Level AAFTE'!$C:$I,7,FALSE)</f>
        <v>321.45999999999998</v>
      </c>
      <c r="G1254" s="106">
        <f>IFERROR(IF(E1254= "yes",VLOOKUP(C1254,Summary!$B:$I,5,0),0),0)</f>
        <v>0</v>
      </c>
      <c r="H1254" s="104">
        <f t="shared" si="223"/>
        <v>0</v>
      </c>
      <c r="I1254" s="168">
        <f>VLOOKUP($A1254,'2023-24 Salary &amp; Benefits'!$A:$I,3,FALSE)</f>
        <v>1.18</v>
      </c>
      <c r="J1254" s="168">
        <f>VLOOKUP($A1254,'2023-24 Salary &amp; Benefits'!$A:$I,4,FALSE)</f>
        <v>1.22</v>
      </c>
      <c r="K1254" s="155">
        <f t="shared" si="216"/>
        <v>0</v>
      </c>
      <c r="L1254" s="154">
        <f t="shared" si="217"/>
        <v>0</v>
      </c>
      <c r="M1254" s="156">
        <f>'2023-24 Salary &amp; Benefits'!$E$6</f>
        <v>72728</v>
      </c>
      <c r="N1254" s="156">
        <f>'2023-24 Salary &amp; Benefits'!$F$6</f>
        <v>75419</v>
      </c>
      <c r="O1254" s="9">
        <f t="shared" si="218"/>
        <v>0</v>
      </c>
      <c r="P1254" s="9">
        <f t="shared" si="219"/>
        <v>0</v>
      </c>
      <c r="Q1254" s="9">
        <f>'2023-24 Salary &amp; Benefits'!G$6</f>
        <v>13464</v>
      </c>
      <c r="R1254" s="157">
        <f>'2023-24 Salary &amp; Benefits'!H$6</f>
        <v>0.1797</v>
      </c>
      <c r="S1254" s="157">
        <f>'2023-24 Salary &amp; Benefits'!I$6</f>
        <v>0.17330000000000001</v>
      </c>
      <c r="T1254" s="9">
        <f t="shared" si="220"/>
        <v>0</v>
      </c>
      <c r="U1254" s="9">
        <f t="shared" si="221"/>
        <v>0</v>
      </c>
      <c r="V1254" s="9">
        <f t="shared" si="222"/>
        <v>0</v>
      </c>
      <c r="W1254" s="9">
        <f t="shared" si="215"/>
        <v>0</v>
      </c>
      <c r="X1254" s="22">
        <f t="shared" si="224"/>
        <v>0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</row>
    <row r="1255" spans="1:159" s="4" customFormat="1">
      <c r="A1255" s="83" t="s">
        <v>2368</v>
      </c>
      <c r="B1255" s="95" t="s">
        <v>1036</v>
      </c>
      <c r="C1255" s="96">
        <v>4461</v>
      </c>
      <c r="D1255" s="95" t="s">
        <v>1044</v>
      </c>
      <c r="E1255" s="116" t="str">
        <f>VLOOKUP($C1255,'2022-23 School Level AAFTE'!$C:$X,8,FALSE)</f>
        <v>No</v>
      </c>
      <c r="F1255" s="103">
        <f>VLOOKUP($C1255,'2022-23 School Level AAFTE'!$C:$I,7,FALSE)</f>
        <v>514.9</v>
      </c>
      <c r="G1255" s="106">
        <f>IFERROR(IF(E1255= "yes",VLOOKUP(C1255,Summary!$B:$I,5,0),0),0)</f>
        <v>0</v>
      </c>
      <c r="H1255" s="104">
        <f t="shared" si="223"/>
        <v>0</v>
      </c>
      <c r="I1255" s="168">
        <f>VLOOKUP($A1255,'2023-24 Salary &amp; Benefits'!$A:$I,3,FALSE)</f>
        <v>1.18</v>
      </c>
      <c r="J1255" s="168">
        <f>VLOOKUP($A1255,'2023-24 Salary &amp; Benefits'!$A:$I,4,FALSE)</f>
        <v>1.22</v>
      </c>
      <c r="K1255" s="155">
        <f t="shared" si="216"/>
        <v>0</v>
      </c>
      <c r="L1255" s="154">
        <f t="shared" si="217"/>
        <v>0</v>
      </c>
      <c r="M1255" s="156">
        <f>'2023-24 Salary &amp; Benefits'!$E$6</f>
        <v>72728</v>
      </c>
      <c r="N1255" s="156">
        <f>'2023-24 Salary &amp; Benefits'!$F$6</f>
        <v>75419</v>
      </c>
      <c r="O1255" s="9">
        <f t="shared" si="218"/>
        <v>0</v>
      </c>
      <c r="P1255" s="9">
        <f t="shared" si="219"/>
        <v>0</v>
      </c>
      <c r="Q1255" s="9">
        <f>'2023-24 Salary &amp; Benefits'!G$6</f>
        <v>13464</v>
      </c>
      <c r="R1255" s="157">
        <f>'2023-24 Salary &amp; Benefits'!H$6</f>
        <v>0.1797</v>
      </c>
      <c r="S1255" s="157">
        <f>'2023-24 Salary &amp; Benefits'!I$6</f>
        <v>0.17330000000000001</v>
      </c>
      <c r="T1255" s="9">
        <f t="shared" si="220"/>
        <v>0</v>
      </c>
      <c r="U1255" s="9">
        <f t="shared" si="221"/>
        <v>0</v>
      </c>
      <c r="V1255" s="9">
        <f t="shared" si="222"/>
        <v>0</v>
      </c>
      <c r="W1255" s="9">
        <f t="shared" si="215"/>
        <v>0</v>
      </c>
      <c r="X1255" s="22">
        <f t="shared" si="224"/>
        <v>0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</row>
    <row r="1256" spans="1:159" s="4" customFormat="1">
      <c r="A1256" s="83" t="s">
        <v>2414</v>
      </c>
      <c r="B1256" s="95" t="s">
        <v>1214</v>
      </c>
      <c r="C1256" s="96">
        <v>2662</v>
      </c>
      <c r="D1256" s="95" t="s">
        <v>1217</v>
      </c>
      <c r="E1256" s="116" t="str">
        <f>VLOOKUP($C1256,'2022-23 School Level AAFTE'!$C:$X,8,FALSE)</f>
        <v>Yes</v>
      </c>
      <c r="F1256" s="103">
        <f>VLOOKUP($C1256,'2022-23 School Level AAFTE'!$C:$I,7,FALSE)</f>
        <v>450.43</v>
      </c>
      <c r="G1256" s="106">
        <f>IFERROR(IF(E1256= "yes",VLOOKUP(C1256,Summary!$B:$I,5,0),0),0)</f>
        <v>0</v>
      </c>
      <c r="H1256" s="104">
        <f t="shared" si="223"/>
        <v>450.43</v>
      </c>
      <c r="I1256" s="168">
        <f>VLOOKUP($A1256,'2023-24 Salary &amp; Benefits'!$A:$I,3,FALSE)</f>
        <v>1.1200000000000001</v>
      </c>
      <c r="J1256" s="168">
        <f>VLOOKUP($A1256,'2023-24 Salary &amp; Benefits'!$A:$I,4,FALSE)</f>
        <v>1.1200000000000001</v>
      </c>
      <c r="K1256" s="155">
        <f t="shared" si="216"/>
        <v>450.43</v>
      </c>
      <c r="L1256" s="154">
        <f t="shared" si="217"/>
        <v>1.321</v>
      </c>
      <c r="M1256" s="156">
        <f>'2023-24 Salary &amp; Benefits'!$E$6</f>
        <v>72728</v>
      </c>
      <c r="N1256" s="156">
        <f>'2023-24 Salary &amp; Benefits'!$F$6</f>
        <v>75419</v>
      </c>
      <c r="O1256" s="9">
        <f t="shared" si="218"/>
        <v>107602.53</v>
      </c>
      <c r="P1256" s="9">
        <f t="shared" si="219"/>
        <v>3981.3899999999994</v>
      </c>
      <c r="Q1256" s="9">
        <f>'2023-24 Salary &amp; Benefits'!G$6</f>
        <v>13464</v>
      </c>
      <c r="R1256" s="157">
        <f>'2023-24 Salary &amp; Benefits'!H$6</f>
        <v>0.1797</v>
      </c>
      <c r="S1256" s="157">
        <f>'2023-24 Salary &amp; Benefits'!I$6</f>
        <v>0.17330000000000001</v>
      </c>
      <c r="T1256" s="9">
        <f t="shared" si="220"/>
        <v>37812.089999999997</v>
      </c>
      <c r="U1256" s="9">
        <f t="shared" si="221"/>
        <v>1859.73</v>
      </c>
      <c r="V1256" s="9">
        <f t="shared" si="222"/>
        <v>322.29000000000002</v>
      </c>
      <c r="W1256" s="9">
        <f t="shared" si="215"/>
        <v>2182.02</v>
      </c>
      <c r="X1256" s="22">
        <f t="shared" si="224"/>
        <v>151578.03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</row>
    <row r="1257" spans="1:159" s="4" customFormat="1">
      <c r="A1257" s="83" t="s">
        <v>2414</v>
      </c>
      <c r="B1257" s="95" t="s">
        <v>1214</v>
      </c>
      <c r="C1257" s="96">
        <v>3174</v>
      </c>
      <c r="D1257" s="95" t="s">
        <v>1218</v>
      </c>
      <c r="E1257" s="116" t="str">
        <f>VLOOKUP($C1257,'2022-23 School Level AAFTE'!$C:$X,8,FALSE)</f>
        <v>Yes</v>
      </c>
      <c r="F1257" s="103">
        <f>VLOOKUP($C1257,'2022-23 School Level AAFTE'!$C:$I,7,FALSE)</f>
        <v>469.46</v>
      </c>
      <c r="G1257" s="106">
        <f>IFERROR(IF(E1257= "yes",VLOOKUP(C1257,Summary!$B:$I,5,0),0),0)</f>
        <v>0</v>
      </c>
      <c r="H1257" s="104">
        <f t="shared" si="223"/>
        <v>469.46</v>
      </c>
      <c r="I1257" s="168">
        <f>VLOOKUP($A1257,'2023-24 Salary &amp; Benefits'!$A:$I,3,FALSE)</f>
        <v>1.1200000000000001</v>
      </c>
      <c r="J1257" s="168">
        <f>VLOOKUP($A1257,'2023-24 Salary &amp; Benefits'!$A:$I,4,FALSE)</f>
        <v>1.1200000000000001</v>
      </c>
      <c r="K1257" s="155">
        <f t="shared" si="216"/>
        <v>469.46</v>
      </c>
      <c r="L1257" s="154">
        <f t="shared" si="217"/>
        <v>1.377</v>
      </c>
      <c r="M1257" s="156">
        <f>'2023-24 Salary &amp; Benefits'!$E$6</f>
        <v>72728</v>
      </c>
      <c r="N1257" s="156">
        <f>'2023-24 Salary &amp; Benefits'!$F$6</f>
        <v>75419</v>
      </c>
      <c r="O1257" s="9">
        <f t="shared" si="218"/>
        <v>112164.03</v>
      </c>
      <c r="P1257" s="9">
        <f t="shared" si="219"/>
        <v>4150.1699999999983</v>
      </c>
      <c r="Q1257" s="9">
        <f>'2023-24 Salary &amp; Benefits'!G$6</f>
        <v>13464</v>
      </c>
      <c r="R1257" s="157">
        <f>'2023-24 Salary &amp; Benefits'!H$6</f>
        <v>0.1797</v>
      </c>
      <c r="S1257" s="157">
        <f>'2023-24 Salary &amp; Benefits'!I$6</f>
        <v>0.17330000000000001</v>
      </c>
      <c r="T1257" s="9">
        <f t="shared" si="220"/>
        <v>39415.03</v>
      </c>
      <c r="U1257" s="9">
        <f t="shared" si="221"/>
        <v>1938.57</v>
      </c>
      <c r="V1257" s="9">
        <f t="shared" si="222"/>
        <v>335.95</v>
      </c>
      <c r="W1257" s="9">
        <f t="shared" si="215"/>
        <v>2274.52</v>
      </c>
      <c r="X1257" s="22">
        <f t="shared" si="224"/>
        <v>158003.74999999997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</row>
    <row r="1258" spans="1:159" s="4" customFormat="1">
      <c r="A1258" s="83" t="s">
        <v>2414</v>
      </c>
      <c r="B1258" s="95" t="s">
        <v>1214</v>
      </c>
      <c r="C1258" s="96">
        <v>1680</v>
      </c>
      <c r="D1258" s="95" t="s">
        <v>1215</v>
      </c>
      <c r="E1258" s="116" t="str">
        <f>VLOOKUP($C1258,'2022-23 School Level AAFTE'!$C:$X,8,FALSE)</f>
        <v>Yes</v>
      </c>
      <c r="F1258" s="103">
        <f>VLOOKUP($C1258,'2022-23 School Level AAFTE'!$C:$I,7,FALSE)</f>
        <v>53.28</v>
      </c>
      <c r="G1258" s="106">
        <f>IFERROR(IF(E1258= "yes",VLOOKUP(C1258,Summary!$B:$I,5,0),0),0)</f>
        <v>0</v>
      </c>
      <c r="H1258" s="104">
        <f t="shared" si="223"/>
        <v>53.28</v>
      </c>
      <c r="I1258" s="168">
        <f>VLOOKUP($A1258,'2023-24 Salary &amp; Benefits'!$A:$I,3,FALSE)</f>
        <v>1.1200000000000001</v>
      </c>
      <c r="J1258" s="168">
        <f>VLOOKUP($A1258,'2023-24 Salary &amp; Benefits'!$A:$I,4,FALSE)</f>
        <v>1.1200000000000001</v>
      </c>
      <c r="K1258" s="155">
        <f t="shared" si="216"/>
        <v>53.28</v>
      </c>
      <c r="L1258" s="154">
        <f t="shared" si="217"/>
        <v>0.156</v>
      </c>
      <c r="M1258" s="156">
        <f>'2023-24 Salary &amp; Benefits'!$E$6</f>
        <v>72728</v>
      </c>
      <c r="N1258" s="156">
        <f>'2023-24 Salary &amp; Benefits'!$F$6</f>
        <v>75419</v>
      </c>
      <c r="O1258" s="9">
        <f t="shared" si="218"/>
        <v>12707.04</v>
      </c>
      <c r="P1258" s="9">
        <f t="shared" si="219"/>
        <v>470.16999999999825</v>
      </c>
      <c r="Q1258" s="9">
        <f>'2023-24 Salary &amp; Benefits'!G$6</f>
        <v>13464</v>
      </c>
      <c r="R1258" s="157">
        <f>'2023-24 Salary &amp; Benefits'!H$6</f>
        <v>0.1797</v>
      </c>
      <c r="S1258" s="157">
        <f>'2023-24 Salary &amp; Benefits'!I$6</f>
        <v>0.17330000000000001</v>
      </c>
      <c r="T1258" s="9">
        <f t="shared" si="220"/>
        <v>4465.32</v>
      </c>
      <c r="U1258" s="9">
        <f t="shared" si="221"/>
        <v>219.62</v>
      </c>
      <c r="V1258" s="9">
        <f t="shared" si="222"/>
        <v>38.06</v>
      </c>
      <c r="W1258" s="9">
        <f t="shared" si="215"/>
        <v>257.68</v>
      </c>
      <c r="X1258" s="22">
        <f t="shared" si="224"/>
        <v>17900.21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</row>
    <row r="1259" spans="1:159" s="4" customFormat="1">
      <c r="A1259" s="83" t="s">
        <v>2414</v>
      </c>
      <c r="B1259" s="95" t="s">
        <v>1214</v>
      </c>
      <c r="C1259" s="96">
        <v>1861</v>
      </c>
      <c r="D1259" s="95" t="s">
        <v>1216</v>
      </c>
      <c r="E1259" s="116" t="str">
        <f>VLOOKUP($C1259,'2022-23 School Level AAFTE'!$C:$X,8,FALSE)</f>
        <v>No</v>
      </c>
      <c r="F1259" s="103">
        <f>VLOOKUP($C1259,'2022-23 School Level AAFTE'!$C:$I,7,FALSE)</f>
        <v>108.82000000000001</v>
      </c>
      <c r="G1259" s="106">
        <f>IFERROR(IF(E1259= "yes",VLOOKUP(C1259,Summary!$B:$I,5,0),0),0)</f>
        <v>0</v>
      </c>
      <c r="H1259" s="105">
        <f t="shared" si="223"/>
        <v>0</v>
      </c>
      <c r="I1259" s="168">
        <f>VLOOKUP($A1259,'2023-24 Salary &amp; Benefits'!$A:$I,3,FALSE)</f>
        <v>1.1200000000000001</v>
      </c>
      <c r="J1259" s="168">
        <f>VLOOKUP($A1259,'2023-24 Salary &amp; Benefits'!$A:$I,4,FALSE)</f>
        <v>1.1200000000000001</v>
      </c>
      <c r="K1259" s="155">
        <f t="shared" si="216"/>
        <v>0</v>
      </c>
      <c r="L1259" s="154">
        <f t="shared" si="217"/>
        <v>0</v>
      </c>
      <c r="M1259" s="156">
        <f>'2023-24 Salary &amp; Benefits'!$E$6</f>
        <v>72728</v>
      </c>
      <c r="N1259" s="156">
        <f>'2023-24 Salary &amp; Benefits'!$F$6</f>
        <v>75419</v>
      </c>
      <c r="O1259" s="9">
        <f t="shared" si="218"/>
        <v>0</v>
      </c>
      <c r="P1259" s="9">
        <f t="shared" si="219"/>
        <v>0</v>
      </c>
      <c r="Q1259" s="9">
        <f>'2023-24 Salary &amp; Benefits'!G$6</f>
        <v>13464</v>
      </c>
      <c r="R1259" s="157">
        <f>'2023-24 Salary &amp; Benefits'!H$6</f>
        <v>0.1797</v>
      </c>
      <c r="S1259" s="157">
        <f>'2023-24 Salary &amp; Benefits'!I$6</f>
        <v>0.17330000000000001</v>
      </c>
      <c r="T1259" s="9">
        <f t="shared" si="220"/>
        <v>0</v>
      </c>
      <c r="U1259" s="9">
        <f t="shared" si="221"/>
        <v>0</v>
      </c>
      <c r="V1259" s="9">
        <f t="shared" si="222"/>
        <v>0</v>
      </c>
      <c r="W1259" s="9">
        <f t="shared" si="215"/>
        <v>0</v>
      </c>
      <c r="X1259" s="22">
        <f t="shared" si="224"/>
        <v>0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</row>
    <row r="1260" spans="1:159" s="4" customFormat="1">
      <c r="A1260" s="83" t="s">
        <v>2414</v>
      </c>
      <c r="B1260" s="95" t="s">
        <v>1214</v>
      </c>
      <c r="C1260" s="96">
        <v>3175</v>
      </c>
      <c r="D1260" s="95" t="s">
        <v>1219</v>
      </c>
      <c r="E1260" s="116" t="str">
        <f>VLOOKUP($C1260,'2022-23 School Level AAFTE'!$C:$X,8,FALSE)</f>
        <v>No</v>
      </c>
      <c r="F1260" s="103">
        <f>VLOOKUP($C1260,'2022-23 School Level AAFTE'!$C:$I,7,FALSE)</f>
        <v>636.58000000000004</v>
      </c>
      <c r="G1260" s="106">
        <f>IFERROR(IF(E1260= "yes",VLOOKUP(C1260,Summary!$B:$I,5,0),0),0)</f>
        <v>0</v>
      </c>
      <c r="H1260" s="104">
        <f t="shared" si="223"/>
        <v>0</v>
      </c>
      <c r="I1260" s="168">
        <f>VLOOKUP($A1260,'2023-24 Salary &amp; Benefits'!$A:$I,3,FALSE)</f>
        <v>1.1200000000000001</v>
      </c>
      <c r="J1260" s="168">
        <f>VLOOKUP($A1260,'2023-24 Salary &amp; Benefits'!$A:$I,4,FALSE)</f>
        <v>1.1200000000000001</v>
      </c>
      <c r="K1260" s="155">
        <f t="shared" si="216"/>
        <v>0</v>
      </c>
      <c r="L1260" s="154">
        <f t="shared" si="217"/>
        <v>0</v>
      </c>
      <c r="M1260" s="156">
        <f>'2023-24 Salary &amp; Benefits'!$E$6</f>
        <v>72728</v>
      </c>
      <c r="N1260" s="156">
        <f>'2023-24 Salary &amp; Benefits'!$F$6</f>
        <v>75419</v>
      </c>
      <c r="O1260" s="9">
        <f t="shared" si="218"/>
        <v>0</v>
      </c>
      <c r="P1260" s="9">
        <f t="shared" si="219"/>
        <v>0</v>
      </c>
      <c r="Q1260" s="9">
        <f>'2023-24 Salary &amp; Benefits'!G$6</f>
        <v>13464</v>
      </c>
      <c r="R1260" s="157">
        <f>'2023-24 Salary &amp; Benefits'!H$6</f>
        <v>0.1797</v>
      </c>
      <c r="S1260" s="157">
        <f>'2023-24 Salary &amp; Benefits'!I$6</f>
        <v>0.17330000000000001</v>
      </c>
      <c r="T1260" s="9">
        <f t="shared" si="220"/>
        <v>0</v>
      </c>
      <c r="U1260" s="9">
        <f t="shared" si="221"/>
        <v>0</v>
      </c>
      <c r="V1260" s="9">
        <f t="shared" si="222"/>
        <v>0</v>
      </c>
      <c r="W1260" s="9">
        <f t="shared" si="215"/>
        <v>0</v>
      </c>
      <c r="X1260" s="22">
        <f t="shared" si="224"/>
        <v>0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</row>
    <row r="1261" spans="1:159" s="4" customFormat="1">
      <c r="A1261" s="83" t="s">
        <v>2414</v>
      </c>
      <c r="B1261" s="95" t="s">
        <v>1214</v>
      </c>
      <c r="C1261" s="96">
        <v>4320</v>
      </c>
      <c r="D1261" s="95" t="s">
        <v>1220</v>
      </c>
      <c r="E1261" s="116" t="str">
        <f>VLOOKUP($C1261,'2022-23 School Level AAFTE'!$C:$X,8,FALSE)</f>
        <v>Yes</v>
      </c>
      <c r="F1261" s="103">
        <f>VLOOKUP($C1261,'2022-23 School Level AAFTE'!$C:$I,7,FALSE)</f>
        <v>541.57000000000005</v>
      </c>
      <c r="G1261" s="106">
        <f>IFERROR(IF(E1261= "yes",VLOOKUP(C1261,Summary!$B:$I,5,0),0),0)</f>
        <v>0</v>
      </c>
      <c r="H1261" s="104">
        <f t="shared" si="223"/>
        <v>541.57000000000005</v>
      </c>
      <c r="I1261" s="168">
        <f>VLOOKUP($A1261,'2023-24 Salary &amp; Benefits'!$A:$I,3,FALSE)</f>
        <v>1.1200000000000001</v>
      </c>
      <c r="J1261" s="168">
        <f>VLOOKUP($A1261,'2023-24 Salary &amp; Benefits'!$A:$I,4,FALSE)</f>
        <v>1.1200000000000001</v>
      </c>
      <c r="K1261" s="155">
        <f t="shared" si="216"/>
        <v>541.57000000000005</v>
      </c>
      <c r="L1261" s="154">
        <f t="shared" si="217"/>
        <v>1.589</v>
      </c>
      <c r="M1261" s="156">
        <f>'2023-24 Salary &amp; Benefits'!$E$6</f>
        <v>72728</v>
      </c>
      <c r="N1261" s="156">
        <f>'2023-24 Salary &amp; Benefits'!$F$6</f>
        <v>75419</v>
      </c>
      <c r="O1261" s="9">
        <f t="shared" si="218"/>
        <v>129432.57</v>
      </c>
      <c r="P1261" s="9">
        <f t="shared" si="219"/>
        <v>4789.1199999999953</v>
      </c>
      <c r="Q1261" s="9">
        <f>'2023-24 Salary &amp; Benefits'!G$6</f>
        <v>13464</v>
      </c>
      <c r="R1261" s="157">
        <f>'2023-24 Salary &amp; Benefits'!H$6</f>
        <v>0.1797</v>
      </c>
      <c r="S1261" s="157">
        <f>'2023-24 Salary &amp; Benefits'!I$6</f>
        <v>0.17330000000000001</v>
      </c>
      <c r="T1261" s="9">
        <f t="shared" si="220"/>
        <v>45483.28</v>
      </c>
      <c r="U1261" s="9">
        <f t="shared" si="221"/>
        <v>2237.0300000000002</v>
      </c>
      <c r="V1261" s="9">
        <f t="shared" si="222"/>
        <v>387.68</v>
      </c>
      <c r="W1261" s="9">
        <f t="shared" si="215"/>
        <v>2624.71</v>
      </c>
      <c r="X1261" s="22">
        <f t="shared" si="224"/>
        <v>182329.68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</row>
    <row r="1262" spans="1:159" s="4" customFormat="1">
      <c r="A1262" s="83" t="s">
        <v>2429</v>
      </c>
      <c r="B1262" s="95" t="s">
        <v>1276</v>
      </c>
      <c r="C1262" s="96">
        <v>2292</v>
      </c>
      <c r="D1262" s="95" t="s">
        <v>1277</v>
      </c>
      <c r="E1262" s="116" t="str">
        <f>VLOOKUP($C1262,'2022-23 School Level AAFTE'!$C:$X,8,FALSE)</f>
        <v>Yes</v>
      </c>
      <c r="F1262" s="103">
        <f>VLOOKUP($C1262,'2022-23 School Level AAFTE'!$C:$I,7,FALSE)</f>
        <v>75.150000000000006</v>
      </c>
      <c r="G1262" s="106">
        <f>IFERROR(IF(E1262= "yes",VLOOKUP(C1262,Summary!$B:$I,5,0),0),0)</f>
        <v>0</v>
      </c>
      <c r="H1262" s="105">
        <f t="shared" si="223"/>
        <v>75.150000000000006</v>
      </c>
      <c r="I1262" s="168">
        <f>VLOOKUP($A1262,'2023-24 Salary &amp; Benefits'!$A:$I,3,FALSE)</f>
        <v>1</v>
      </c>
      <c r="J1262" s="168">
        <f>VLOOKUP($A1262,'2023-24 Salary &amp; Benefits'!$A:$I,4,FALSE)</f>
        <v>1</v>
      </c>
      <c r="K1262" s="155">
        <f t="shared" si="216"/>
        <v>75.150000000000006</v>
      </c>
      <c r="L1262" s="154">
        <f t="shared" si="217"/>
        <v>0.22</v>
      </c>
      <c r="M1262" s="156">
        <f>'2023-24 Salary &amp; Benefits'!$E$6</f>
        <v>72728</v>
      </c>
      <c r="N1262" s="156">
        <f>'2023-24 Salary &amp; Benefits'!$F$6</f>
        <v>75419</v>
      </c>
      <c r="O1262" s="9">
        <f t="shared" si="218"/>
        <v>16000.16</v>
      </c>
      <c r="P1262" s="9">
        <f t="shared" si="219"/>
        <v>592.02000000000044</v>
      </c>
      <c r="Q1262" s="9">
        <f>'2023-24 Salary &amp; Benefits'!G$6</f>
        <v>13464</v>
      </c>
      <c r="R1262" s="157">
        <f>'2023-24 Salary &amp; Benefits'!H$6</f>
        <v>0.1797</v>
      </c>
      <c r="S1262" s="157">
        <f>'2023-24 Salary &amp; Benefits'!I$6</f>
        <v>0.17330000000000001</v>
      </c>
      <c r="T1262" s="9">
        <f t="shared" si="220"/>
        <v>5939.91</v>
      </c>
      <c r="U1262" s="9">
        <f t="shared" si="221"/>
        <v>276.54000000000002</v>
      </c>
      <c r="V1262" s="9">
        <f t="shared" si="222"/>
        <v>47.92</v>
      </c>
      <c r="W1262" s="9">
        <f t="shared" si="215"/>
        <v>324.46000000000004</v>
      </c>
      <c r="X1262" s="22">
        <f t="shared" si="224"/>
        <v>22856.55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</row>
    <row r="1263" spans="1:159" s="4" customFormat="1">
      <c r="A1263" s="83" t="s">
        <v>2511</v>
      </c>
      <c r="B1263" s="95" t="s">
        <v>1971</v>
      </c>
      <c r="C1263" s="96">
        <v>5168</v>
      </c>
      <c r="D1263" s="95" t="s">
        <v>1988</v>
      </c>
      <c r="E1263" s="116" t="str">
        <f>VLOOKUP($C1263,'2022-23 School Level AAFTE'!$C:$X,8,FALSE)</f>
        <v>No</v>
      </c>
      <c r="F1263" s="103">
        <f>VLOOKUP($C1263,'2022-23 School Level AAFTE'!$C:$I,7,FALSE)</f>
        <v>302.87</v>
      </c>
      <c r="G1263" s="106">
        <f>IFERROR(IF(E1263= "yes",VLOOKUP(C1263,Summary!$B:$I,5,0),0),0)</f>
        <v>0</v>
      </c>
      <c r="H1263" s="104">
        <f t="shared" si="223"/>
        <v>0</v>
      </c>
      <c r="I1263" s="168">
        <f>VLOOKUP($A1263,'2023-24 Salary &amp; Benefits'!$A:$I,3,FALSE)</f>
        <v>1.0150000000000001</v>
      </c>
      <c r="J1263" s="168">
        <f>VLOOKUP($A1263,'2023-24 Salary &amp; Benefits'!$A:$I,4,FALSE)</f>
        <v>1.0150000000000001</v>
      </c>
      <c r="K1263" s="155">
        <f t="shared" si="216"/>
        <v>0</v>
      </c>
      <c r="L1263" s="154">
        <f t="shared" si="217"/>
        <v>0</v>
      </c>
      <c r="M1263" s="156">
        <f>'2023-24 Salary &amp; Benefits'!$E$6</f>
        <v>72728</v>
      </c>
      <c r="N1263" s="156">
        <f>'2023-24 Salary &amp; Benefits'!$F$6</f>
        <v>75419</v>
      </c>
      <c r="O1263" s="9">
        <f t="shared" si="218"/>
        <v>0</v>
      </c>
      <c r="P1263" s="9">
        <f t="shared" si="219"/>
        <v>0</v>
      </c>
      <c r="Q1263" s="9">
        <f>'2023-24 Salary &amp; Benefits'!G$6</f>
        <v>13464</v>
      </c>
      <c r="R1263" s="157">
        <f>'2023-24 Salary &amp; Benefits'!H$6</f>
        <v>0.1797</v>
      </c>
      <c r="S1263" s="157">
        <f>'2023-24 Salary &amp; Benefits'!I$6</f>
        <v>0.17330000000000001</v>
      </c>
      <c r="T1263" s="9">
        <f t="shared" si="220"/>
        <v>0</v>
      </c>
      <c r="U1263" s="9">
        <f t="shared" si="221"/>
        <v>0</v>
      </c>
      <c r="V1263" s="9">
        <f t="shared" si="222"/>
        <v>0</v>
      </c>
      <c r="W1263" s="9">
        <f t="shared" si="215"/>
        <v>0</v>
      </c>
      <c r="X1263" s="22">
        <f t="shared" si="224"/>
        <v>0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</row>
    <row r="1264" spans="1:159" s="4" customFormat="1">
      <c r="A1264" s="83" t="s">
        <v>2511</v>
      </c>
      <c r="B1264" s="95" t="s">
        <v>1971</v>
      </c>
      <c r="C1264" s="96">
        <v>5167</v>
      </c>
      <c r="D1264" s="95" t="s">
        <v>1987</v>
      </c>
      <c r="E1264" s="116" t="str">
        <f>VLOOKUP($C1264,'2022-23 School Level AAFTE'!$C:$X,8,FALSE)</f>
        <v>Yes</v>
      </c>
      <c r="F1264" s="103">
        <f>VLOOKUP($C1264,'2022-23 School Level AAFTE'!$C:$I,7,FALSE)</f>
        <v>493.43</v>
      </c>
      <c r="G1264" s="106">
        <f>IFERROR(IF(E1264= "yes",VLOOKUP(C1264,Summary!$B:$I,5,0),0),0)</f>
        <v>0</v>
      </c>
      <c r="H1264" s="104">
        <f t="shared" si="223"/>
        <v>493.43</v>
      </c>
      <c r="I1264" s="168">
        <f>VLOOKUP($A1264,'2023-24 Salary &amp; Benefits'!$A:$I,3,FALSE)</f>
        <v>1.0150000000000001</v>
      </c>
      <c r="J1264" s="168">
        <f>VLOOKUP($A1264,'2023-24 Salary &amp; Benefits'!$A:$I,4,FALSE)</f>
        <v>1.0150000000000001</v>
      </c>
      <c r="K1264" s="155">
        <f t="shared" si="216"/>
        <v>493.43</v>
      </c>
      <c r="L1264" s="154">
        <f t="shared" si="217"/>
        <v>1.4470000000000001</v>
      </c>
      <c r="M1264" s="156">
        <f>'2023-24 Salary &amp; Benefits'!$E$6</f>
        <v>72728</v>
      </c>
      <c r="N1264" s="156">
        <f>'2023-24 Salary &amp; Benefits'!$F$6</f>
        <v>75419</v>
      </c>
      <c r="O1264" s="9">
        <f t="shared" si="218"/>
        <v>106815.98</v>
      </c>
      <c r="P1264" s="9">
        <f t="shared" si="219"/>
        <v>3952.2799999999988</v>
      </c>
      <c r="Q1264" s="9">
        <f>'2023-24 Salary &amp; Benefits'!G$6</f>
        <v>13464</v>
      </c>
      <c r="R1264" s="157">
        <f>'2023-24 Salary &amp; Benefits'!H$6</f>
        <v>0.1797</v>
      </c>
      <c r="S1264" s="157">
        <f>'2023-24 Salary &amp; Benefits'!I$6</f>
        <v>0.17330000000000001</v>
      </c>
      <c r="T1264" s="9">
        <f t="shared" si="220"/>
        <v>39362.17</v>
      </c>
      <c r="U1264" s="9">
        <f t="shared" si="221"/>
        <v>1846.14</v>
      </c>
      <c r="V1264" s="9">
        <f t="shared" si="222"/>
        <v>319.94</v>
      </c>
      <c r="W1264" s="9">
        <f t="shared" si="215"/>
        <v>2166.08</v>
      </c>
      <c r="X1264" s="22">
        <f t="shared" si="224"/>
        <v>152296.50999999998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</row>
    <row r="1265" spans="1:159" s="4" customFormat="1">
      <c r="A1265" s="83" t="s">
        <v>2511</v>
      </c>
      <c r="B1265" s="95" t="s">
        <v>1971</v>
      </c>
      <c r="C1265" s="96">
        <v>3361</v>
      </c>
      <c r="D1265" s="95" t="s">
        <v>59</v>
      </c>
      <c r="E1265" s="116" t="str">
        <f>VLOOKUP($C1265,'2022-23 School Level AAFTE'!$C:$X,8,FALSE)</f>
        <v>No</v>
      </c>
      <c r="F1265" s="103">
        <f>VLOOKUP($C1265,'2022-23 School Level AAFTE'!$C:$I,7,FALSE)</f>
        <v>777.71</v>
      </c>
      <c r="G1265" s="106">
        <f>IFERROR(IF(E1265= "yes",VLOOKUP(C1265,Summary!$B:$I,5,0),0),0)</f>
        <v>0</v>
      </c>
      <c r="H1265" s="104">
        <f t="shared" si="223"/>
        <v>0</v>
      </c>
      <c r="I1265" s="168">
        <f>VLOOKUP($A1265,'2023-24 Salary &amp; Benefits'!$A:$I,3,FALSE)</f>
        <v>1.0150000000000001</v>
      </c>
      <c r="J1265" s="168">
        <f>VLOOKUP($A1265,'2023-24 Salary &amp; Benefits'!$A:$I,4,FALSE)</f>
        <v>1.0150000000000001</v>
      </c>
      <c r="K1265" s="155">
        <f t="shared" si="216"/>
        <v>0</v>
      </c>
      <c r="L1265" s="154">
        <f t="shared" si="217"/>
        <v>0</v>
      </c>
      <c r="M1265" s="156">
        <f>'2023-24 Salary &amp; Benefits'!$E$6</f>
        <v>72728</v>
      </c>
      <c r="N1265" s="156">
        <f>'2023-24 Salary &amp; Benefits'!$F$6</f>
        <v>75419</v>
      </c>
      <c r="O1265" s="9">
        <f t="shared" si="218"/>
        <v>0</v>
      </c>
      <c r="P1265" s="9">
        <f t="shared" si="219"/>
        <v>0</v>
      </c>
      <c r="Q1265" s="9">
        <f>'2023-24 Salary &amp; Benefits'!G$6</f>
        <v>13464</v>
      </c>
      <c r="R1265" s="157">
        <f>'2023-24 Salary &amp; Benefits'!H$6</f>
        <v>0.1797</v>
      </c>
      <c r="S1265" s="157">
        <f>'2023-24 Salary &amp; Benefits'!I$6</f>
        <v>0.17330000000000001</v>
      </c>
      <c r="T1265" s="9">
        <f t="shared" si="220"/>
        <v>0</v>
      </c>
      <c r="U1265" s="9">
        <f t="shared" si="221"/>
        <v>0</v>
      </c>
      <c r="V1265" s="9">
        <f t="shared" si="222"/>
        <v>0</v>
      </c>
      <c r="W1265" s="9">
        <f t="shared" si="215"/>
        <v>0</v>
      </c>
      <c r="X1265" s="22">
        <f t="shared" si="224"/>
        <v>0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</row>
    <row r="1266" spans="1:159" s="4" customFormat="1">
      <c r="A1266" s="83" t="s">
        <v>2511</v>
      </c>
      <c r="B1266" s="95" t="s">
        <v>1971</v>
      </c>
      <c r="C1266" s="96">
        <v>5654</v>
      </c>
      <c r="D1266" s="95" t="s">
        <v>3205</v>
      </c>
      <c r="E1266" s="116" t="str">
        <f>VLOOKUP($C1266,'2022-23 School Level AAFTE'!$C:$X,8,FALSE)</f>
        <v>Yes</v>
      </c>
      <c r="F1266" s="103">
        <f>VLOOKUP($C1266,'2022-23 School Level AAFTE'!$C:$I,7,FALSE)</f>
        <v>195.94</v>
      </c>
      <c r="G1266" s="106">
        <f>IFERROR(IF(E1266= "yes",VLOOKUP(C1266,Summary!$B:$I,5,0),0),0)</f>
        <v>0</v>
      </c>
      <c r="H1266" s="104">
        <f t="shared" si="223"/>
        <v>195.94</v>
      </c>
      <c r="I1266" s="168">
        <f>VLOOKUP($A1266,'2023-24 Salary &amp; Benefits'!$A:$I,3,FALSE)</f>
        <v>1.0150000000000001</v>
      </c>
      <c r="J1266" s="168">
        <f>VLOOKUP($A1266,'2023-24 Salary &amp; Benefits'!$A:$I,4,FALSE)</f>
        <v>1.0150000000000001</v>
      </c>
      <c r="K1266" s="155">
        <f t="shared" si="216"/>
        <v>195.94</v>
      </c>
      <c r="L1266" s="154">
        <f t="shared" si="217"/>
        <v>0.57499999999999996</v>
      </c>
      <c r="M1266" s="156">
        <f>'2023-24 Salary &amp; Benefits'!$E$6</f>
        <v>72728</v>
      </c>
      <c r="N1266" s="156">
        <f>'2023-24 Salary &amp; Benefits'!$F$6</f>
        <v>75419</v>
      </c>
      <c r="O1266" s="9">
        <f t="shared" si="218"/>
        <v>42445.88</v>
      </c>
      <c r="P1266" s="9">
        <f t="shared" si="219"/>
        <v>1570.5300000000061</v>
      </c>
      <c r="Q1266" s="9">
        <f>'2023-24 Salary &amp; Benefits'!G$6</f>
        <v>13464</v>
      </c>
      <c r="R1266" s="157">
        <f>'2023-24 Salary &amp; Benefits'!H$6</f>
        <v>0.1797</v>
      </c>
      <c r="S1266" s="157">
        <f>'2023-24 Salary &amp; Benefits'!I$6</f>
        <v>0.17330000000000001</v>
      </c>
      <c r="T1266" s="9">
        <f t="shared" si="220"/>
        <v>15641.5</v>
      </c>
      <c r="U1266" s="9">
        <f t="shared" si="221"/>
        <v>733.61</v>
      </c>
      <c r="V1266" s="9">
        <f t="shared" si="222"/>
        <v>127.13</v>
      </c>
      <c r="W1266" s="9">
        <f t="shared" si="215"/>
        <v>860.74</v>
      </c>
      <c r="X1266" s="22">
        <f t="shared" si="224"/>
        <v>60518.65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</row>
    <row r="1267" spans="1:159" s="4" customFormat="1">
      <c r="A1267" s="83" t="s">
        <v>2511</v>
      </c>
      <c r="B1267" s="95" t="s">
        <v>1971</v>
      </c>
      <c r="C1267" s="96">
        <v>4058</v>
      </c>
      <c r="D1267" s="95" t="s">
        <v>1980</v>
      </c>
      <c r="E1267" s="116" t="str">
        <f>VLOOKUP($C1267,'2022-23 School Level AAFTE'!$C:$X,8,FALSE)</f>
        <v>No</v>
      </c>
      <c r="F1267" s="103">
        <f>VLOOKUP($C1267,'2022-23 School Level AAFTE'!$C:$I,7,FALSE)</f>
        <v>483.71</v>
      </c>
      <c r="G1267" s="106">
        <f>IFERROR(IF(E1267= "yes",VLOOKUP(C1267,Summary!$B:$I,5,0),0),0)</f>
        <v>0</v>
      </c>
      <c r="H1267" s="105">
        <f t="shared" si="223"/>
        <v>0</v>
      </c>
      <c r="I1267" s="168">
        <f>VLOOKUP($A1267,'2023-24 Salary &amp; Benefits'!$A:$I,3,FALSE)</f>
        <v>1.0150000000000001</v>
      </c>
      <c r="J1267" s="168">
        <f>VLOOKUP($A1267,'2023-24 Salary &amp; Benefits'!$A:$I,4,FALSE)</f>
        <v>1.0150000000000001</v>
      </c>
      <c r="K1267" s="155">
        <f t="shared" si="216"/>
        <v>0</v>
      </c>
      <c r="L1267" s="154">
        <f t="shared" si="217"/>
        <v>0</v>
      </c>
      <c r="M1267" s="156">
        <f>'2023-24 Salary &amp; Benefits'!$E$6</f>
        <v>72728</v>
      </c>
      <c r="N1267" s="156">
        <f>'2023-24 Salary &amp; Benefits'!$F$6</f>
        <v>75419</v>
      </c>
      <c r="O1267" s="9">
        <f t="shared" si="218"/>
        <v>0</v>
      </c>
      <c r="P1267" s="9">
        <f t="shared" si="219"/>
        <v>0</v>
      </c>
      <c r="Q1267" s="9">
        <f>'2023-24 Salary &amp; Benefits'!G$6</f>
        <v>13464</v>
      </c>
      <c r="R1267" s="157">
        <f>'2023-24 Salary &amp; Benefits'!H$6</f>
        <v>0.1797</v>
      </c>
      <c r="S1267" s="157">
        <f>'2023-24 Salary &amp; Benefits'!I$6</f>
        <v>0.17330000000000001</v>
      </c>
      <c r="T1267" s="9">
        <f t="shared" si="220"/>
        <v>0</v>
      </c>
      <c r="U1267" s="9">
        <f t="shared" si="221"/>
        <v>0</v>
      </c>
      <c r="V1267" s="9">
        <f t="shared" si="222"/>
        <v>0</v>
      </c>
      <c r="W1267" s="9">
        <f t="shared" si="215"/>
        <v>0</v>
      </c>
      <c r="X1267" s="22">
        <f t="shared" si="224"/>
        <v>0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</row>
    <row r="1268" spans="1:159" s="4" customFormat="1">
      <c r="A1268" s="83" t="s">
        <v>2511</v>
      </c>
      <c r="B1268" s="95" t="s">
        <v>1971</v>
      </c>
      <c r="C1268" s="96">
        <v>4408</v>
      </c>
      <c r="D1268" s="95" t="s">
        <v>1984</v>
      </c>
      <c r="E1268" s="116" t="str">
        <f>VLOOKUP($C1268,'2022-23 School Level AAFTE'!$C:$X,8,FALSE)</f>
        <v>No</v>
      </c>
      <c r="F1268" s="103">
        <f>VLOOKUP($C1268,'2022-23 School Level AAFTE'!$C:$I,7,FALSE)</f>
        <v>469.51</v>
      </c>
      <c r="G1268" s="106">
        <f>IFERROR(IF(E1268= "yes",VLOOKUP(C1268,Summary!$B:$I,5,0),0),0)</f>
        <v>0</v>
      </c>
      <c r="H1268" s="105">
        <f t="shared" si="223"/>
        <v>0</v>
      </c>
      <c r="I1268" s="168">
        <f>VLOOKUP($A1268,'2023-24 Salary &amp; Benefits'!$A:$I,3,FALSE)</f>
        <v>1.0150000000000001</v>
      </c>
      <c r="J1268" s="168">
        <f>VLOOKUP($A1268,'2023-24 Salary &amp; Benefits'!$A:$I,4,FALSE)</f>
        <v>1.0150000000000001</v>
      </c>
      <c r="K1268" s="155">
        <f t="shared" si="216"/>
        <v>0</v>
      </c>
      <c r="L1268" s="154">
        <f t="shared" si="217"/>
        <v>0</v>
      </c>
      <c r="M1268" s="156">
        <f>'2023-24 Salary &amp; Benefits'!$E$6</f>
        <v>72728</v>
      </c>
      <c r="N1268" s="156">
        <f>'2023-24 Salary &amp; Benefits'!$F$6</f>
        <v>75419</v>
      </c>
      <c r="O1268" s="9">
        <f t="shared" si="218"/>
        <v>0</v>
      </c>
      <c r="P1268" s="9">
        <f t="shared" si="219"/>
        <v>0</v>
      </c>
      <c r="Q1268" s="9">
        <f>'2023-24 Salary &amp; Benefits'!G$6</f>
        <v>13464</v>
      </c>
      <c r="R1268" s="157">
        <f>'2023-24 Salary &amp; Benefits'!H$6</f>
        <v>0.1797</v>
      </c>
      <c r="S1268" s="157">
        <f>'2023-24 Salary &amp; Benefits'!I$6</f>
        <v>0.17330000000000001</v>
      </c>
      <c r="T1268" s="9">
        <f t="shared" si="220"/>
        <v>0</v>
      </c>
      <c r="U1268" s="9">
        <f t="shared" si="221"/>
        <v>0</v>
      </c>
      <c r="V1268" s="9">
        <f t="shared" si="222"/>
        <v>0</v>
      </c>
      <c r="W1268" s="9">
        <f t="shared" si="215"/>
        <v>0</v>
      </c>
      <c r="X1268" s="22">
        <f t="shared" si="224"/>
        <v>0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</row>
    <row r="1269" spans="1:159" s="4" customFormat="1">
      <c r="A1269" s="83" t="s">
        <v>2511</v>
      </c>
      <c r="B1269" s="95" t="s">
        <v>1971</v>
      </c>
      <c r="C1269" s="96">
        <v>5682</v>
      </c>
      <c r="D1269" s="95" t="s">
        <v>3364</v>
      </c>
      <c r="E1269" s="116" t="str">
        <f>VLOOKUP($C1269,'2022-23 School Level AAFTE'!$C:$X,8,FALSE)</f>
        <v>No</v>
      </c>
      <c r="F1269" s="103">
        <f>VLOOKUP($C1269,'2022-23 School Level AAFTE'!$C:$I,7,FALSE)</f>
        <v>83.94</v>
      </c>
      <c r="G1269" s="106">
        <f>IFERROR(IF(E1269= "yes",VLOOKUP(C1269,Summary!$B:$I,5,0),0),0)</f>
        <v>0</v>
      </c>
      <c r="H1269" s="104">
        <f t="shared" si="223"/>
        <v>0</v>
      </c>
      <c r="I1269" s="168">
        <f>VLOOKUP($A1269,'2023-24 Salary &amp; Benefits'!$A:$I,3,FALSE)</f>
        <v>1.0150000000000001</v>
      </c>
      <c r="J1269" s="168">
        <f>VLOOKUP($A1269,'2023-24 Salary &amp; Benefits'!$A:$I,4,FALSE)</f>
        <v>1.0150000000000001</v>
      </c>
      <c r="K1269" s="155">
        <f t="shared" si="216"/>
        <v>0</v>
      </c>
      <c r="L1269" s="154">
        <f t="shared" si="217"/>
        <v>0</v>
      </c>
      <c r="M1269" s="156">
        <f>'2023-24 Salary &amp; Benefits'!$E$6</f>
        <v>72728</v>
      </c>
      <c r="N1269" s="156">
        <f>'2023-24 Salary &amp; Benefits'!$F$6</f>
        <v>75419</v>
      </c>
      <c r="O1269" s="9">
        <f t="shared" si="218"/>
        <v>0</v>
      </c>
      <c r="P1269" s="9">
        <f t="shared" si="219"/>
        <v>0</v>
      </c>
      <c r="Q1269" s="9">
        <f>'2023-24 Salary &amp; Benefits'!G$6</f>
        <v>13464</v>
      </c>
      <c r="R1269" s="157">
        <f>'2023-24 Salary &amp; Benefits'!H$6</f>
        <v>0.1797</v>
      </c>
      <c r="S1269" s="157">
        <f>'2023-24 Salary &amp; Benefits'!I$6</f>
        <v>0.17330000000000001</v>
      </c>
      <c r="T1269" s="9">
        <f t="shared" si="220"/>
        <v>0</v>
      </c>
      <c r="U1269" s="9">
        <f t="shared" si="221"/>
        <v>0</v>
      </c>
      <c r="V1269" s="9">
        <f t="shared" si="222"/>
        <v>0</v>
      </c>
      <c r="W1269" s="9">
        <f t="shared" si="215"/>
        <v>0</v>
      </c>
      <c r="X1269" s="22">
        <f t="shared" si="224"/>
        <v>0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</row>
    <row r="1270" spans="1:159" s="4" customFormat="1">
      <c r="A1270" s="83" t="s">
        <v>2511</v>
      </c>
      <c r="B1270" s="95" t="s">
        <v>1971</v>
      </c>
      <c r="C1270" s="96">
        <v>4409</v>
      </c>
      <c r="D1270" s="95" t="s">
        <v>1985</v>
      </c>
      <c r="E1270" s="116" t="str">
        <f>VLOOKUP($C1270,'2022-23 School Level AAFTE'!$C:$X,8,FALSE)</f>
        <v>No</v>
      </c>
      <c r="F1270" s="103">
        <f>VLOOKUP($C1270,'2022-23 School Level AAFTE'!$C:$I,7,FALSE)</f>
        <v>646.20000000000005</v>
      </c>
      <c r="G1270" s="106">
        <f>IFERROR(IF(E1270= "yes",VLOOKUP(C1270,Summary!$B:$I,5,0),0),0)</f>
        <v>0</v>
      </c>
      <c r="H1270" s="104">
        <f t="shared" si="223"/>
        <v>0</v>
      </c>
      <c r="I1270" s="168">
        <f>VLOOKUP($A1270,'2023-24 Salary &amp; Benefits'!$A:$I,3,FALSE)</f>
        <v>1.0150000000000001</v>
      </c>
      <c r="J1270" s="168">
        <f>VLOOKUP($A1270,'2023-24 Salary &amp; Benefits'!$A:$I,4,FALSE)</f>
        <v>1.0150000000000001</v>
      </c>
      <c r="K1270" s="155">
        <f t="shared" si="216"/>
        <v>0</v>
      </c>
      <c r="L1270" s="154">
        <f t="shared" si="217"/>
        <v>0</v>
      </c>
      <c r="M1270" s="156">
        <f>'2023-24 Salary &amp; Benefits'!$E$6</f>
        <v>72728</v>
      </c>
      <c r="N1270" s="156">
        <f>'2023-24 Salary &amp; Benefits'!$F$6</f>
        <v>75419</v>
      </c>
      <c r="O1270" s="9">
        <f t="shared" si="218"/>
        <v>0</v>
      </c>
      <c r="P1270" s="9">
        <f t="shared" si="219"/>
        <v>0</v>
      </c>
      <c r="Q1270" s="9">
        <f>'2023-24 Salary &amp; Benefits'!G$6</f>
        <v>13464</v>
      </c>
      <c r="R1270" s="157">
        <f>'2023-24 Salary &amp; Benefits'!H$6</f>
        <v>0.1797</v>
      </c>
      <c r="S1270" s="157">
        <f>'2023-24 Salary &amp; Benefits'!I$6</f>
        <v>0.17330000000000001</v>
      </c>
      <c r="T1270" s="9">
        <f t="shared" si="220"/>
        <v>0</v>
      </c>
      <c r="U1270" s="9">
        <f t="shared" si="221"/>
        <v>0</v>
      </c>
      <c r="V1270" s="9">
        <f t="shared" si="222"/>
        <v>0</v>
      </c>
      <c r="W1270" s="9">
        <f t="shared" si="215"/>
        <v>0</v>
      </c>
      <c r="X1270" s="22">
        <f t="shared" si="224"/>
        <v>0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</row>
    <row r="1271" spans="1:159" s="4" customFormat="1">
      <c r="A1271" s="83" t="s">
        <v>2511</v>
      </c>
      <c r="B1271" s="95" t="s">
        <v>1971</v>
      </c>
      <c r="C1271" s="96">
        <v>3653</v>
      </c>
      <c r="D1271" s="95" t="s">
        <v>1977</v>
      </c>
      <c r="E1271" s="116" t="str">
        <f>VLOOKUP($C1271,'2022-23 School Level AAFTE'!$C:$X,8,FALSE)</f>
        <v>Yes</v>
      </c>
      <c r="F1271" s="103">
        <f>VLOOKUP($C1271,'2022-23 School Level AAFTE'!$C:$I,7,FALSE)</f>
        <v>387.64</v>
      </c>
      <c r="G1271" s="106">
        <f>IFERROR(IF(E1271= "yes",VLOOKUP(C1271,Summary!$B:$I,5,0),0),0)</f>
        <v>0</v>
      </c>
      <c r="H1271" s="105">
        <f t="shared" si="223"/>
        <v>387.64</v>
      </c>
      <c r="I1271" s="168">
        <f>VLOOKUP($A1271,'2023-24 Salary &amp; Benefits'!$A:$I,3,FALSE)</f>
        <v>1.0150000000000001</v>
      </c>
      <c r="J1271" s="168">
        <f>VLOOKUP($A1271,'2023-24 Salary &amp; Benefits'!$A:$I,4,FALSE)</f>
        <v>1.0150000000000001</v>
      </c>
      <c r="K1271" s="155">
        <f t="shared" si="216"/>
        <v>387.64</v>
      </c>
      <c r="L1271" s="154">
        <f t="shared" si="217"/>
        <v>1.137</v>
      </c>
      <c r="M1271" s="156">
        <f>'2023-24 Salary &amp; Benefits'!$E$6</f>
        <v>72728</v>
      </c>
      <c r="N1271" s="156">
        <f>'2023-24 Salary &amp; Benefits'!$F$6</f>
        <v>75419</v>
      </c>
      <c r="O1271" s="9">
        <f t="shared" si="218"/>
        <v>83932.11</v>
      </c>
      <c r="P1271" s="9">
        <f t="shared" si="219"/>
        <v>3105.5599999999977</v>
      </c>
      <c r="Q1271" s="9">
        <f>'2023-24 Salary &amp; Benefits'!G$6</f>
        <v>13464</v>
      </c>
      <c r="R1271" s="157">
        <f>'2023-24 Salary &amp; Benefits'!H$6</f>
        <v>0.1797</v>
      </c>
      <c r="S1271" s="157">
        <f>'2023-24 Salary &amp; Benefits'!I$6</f>
        <v>0.17330000000000001</v>
      </c>
      <c r="T1271" s="9">
        <f t="shared" si="220"/>
        <v>30929.360000000001</v>
      </c>
      <c r="U1271" s="9">
        <f t="shared" si="221"/>
        <v>1450.63</v>
      </c>
      <c r="V1271" s="9">
        <f t="shared" si="222"/>
        <v>251.39</v>
      </c>
      <c r="W1271" s="9">
        <f t="shared" si="215"/>
        <v>1702.02</v>
      </c>
      <c r="X1271" s="22">
        <f t="shared" si="224"/>
        <v>119669.05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</row>
    <row r="1272" spans="1:159" s="4" customFormat="1">
      <c r="A1272" s="83" t="s">
        <v>2511</v>
      </c>
      <c r="B1272" s="95" t="s">
        <v>1971</v>
      </c>
      <c r="C1272" s="96">
        <v>3539</v>
      </c>
      <c r="D1272" s="95" t="s">
        <v>1975</v>
      </c>
      <c r="E1272" s="116" t="str">
        <f>VLOOKUP($C1272,'2022-23 School Level AAFTE'!$C:$X,8,FALSE)</f>
        <v>No</v>
      </c>
      <c r="F1272" s="103">
        <f>VLOOKUP($C1272,'2022-23 School Level AAFTE'!$C:$I,7,FALSE)</f>
        <v>489.47</v>
      </c>
      <c r="G1272" s="106">
        <f>IFERROR(IF(E1272= "yes",VLOOKUP(C1272,Summary!$B:$I,5,0),0),0)</f>
        <v>0</v>
      </c>
      <c r="H1272" s="104">
        <f t="shared" si="223"/>
        <v>0</v>
      </c>
      <c r="I1272" s="168">
        <f>VLOOKUP($A1272,'2023-24 Salary &amp; Benefits'!$A:$I,3,FALSE)</f>
        <v>1.0150000000000001</v>
      </c>
      <c r="J1272" s="168">
        <f>VLOOKUP($A1272,'2023-24 Salary &amp; Benefits'!$A:$I,4,FALSE)</f>
        <v>1.0150000000000001</v>
      </c>
      <c r="K1272" s="155">
        <f t="shared" si="216"/>
        <v>0</v>
      </c>
      <c r="L1272" s="154">
        <f t="shared" si="217"/>
        <v>0</v>
      </c>
      <c r="M1272" s="156">
        <f>'2023-24 Salary &amp; Benefits'!$E$6</f>
        <v>72728</v>
      </c>
      <c r="N1272" s="156">
        <f>'2023-24 Salary &amp; Benefits'!$F$6</f>
        <v>75419</v>
      </c>
      <c r="O1272" s="9">
        <f t="shared" si="218"/>
        <v>0</v>
      </c>
      <c r="P1272" s="9">
        <f t="shared" si="219"/>
        <v>0</v>
      </c>
      <c r="Q1272" s="9">
        <f>'2023-24 Salary &amp; Benefits'!G$6</f>
        <v>13464</v>
      </c>
      <c r="R1272" s="157">
        <f>'2023-24 Salary &amp; Benefits'!H$6</f>
        <v>0.1797</v>
      </c>
      <c r="S1272" s="157">
        <f>'2023-24 Salary &amp; Benefits'!I$6</f>
        <v>0.17330000000000001</v>
      </c>
      <c r="T1272" s="9">
        <f t="shared" si="220"/>
        <v>0</v>
      </c>
      <c r="U1272" s="9">
        <f t="shared" si="221"/>
        <v>0</v>
      </c>
      <c r="V1272" s="9">
        <f t="shared" si="222"/>
        <v>0</v>
      </c>
      <c r="W1272" s="9">
        <f t="shared" si="215"/>
        <v>0</v>
      </c>
      <c r="X1272" s="22">
        <f t="shared" si="224"/>
        <v>0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</row>
    <row r="1273" spans="1:159" s="4" customFormat="1">
      <c r="A1273" s="83" t="s">
        <v>2511</v>
      </c>
      <c r="B1273" s="95" t="s">
        <v>1971</v>
      </c>
      <c r="C1273" s="96">
        <v>3262</v>
      </c>
      <c r="D1273" s="95" t="s">
        <v>1974</v>
      </c>
      <c r="E1273" s="116" t="str">
        <f>VLOOKUP($C1273,'2022-23 School Level AAFTE'!$C:$X,8,FALSE)</f>
        <v>Yes</v>
      </c>
      <c r="F1273" s="103">
        <f>VLOOKUP($C1273,'2022-23 School Level AAFTE'!$C:$I,7,FALSE)</f>
        <v>509.43</v>
      </c>
      <c r="G1273" s="106">
        <f>IFERROR(IF(E1273= "yes",VLOOKUP(C1273,Summary!$B:$I,5,0),0),0)</f>
        <v>0</v>
      </c>
      <c r="H1273" s="105">
        <f t="shared" si="223"/>
        <v>509.43</v>
      </c>
      <c r="I1273" s="168">
        <f>VLOOKUP($A1273,'2023-24 Salary &amp; Benefits'!$A:$I,3,FALSE)</f>
        <v>1.0150000000000001</v>
      </c>
      <c r="J1273" s="168">
        <f>VLOOKUP($A1273,'2023-24 Salary &amp; Benefits'!$A:$I,4,FALSE)</f>
        <v>1.0150000000000001</v>
      </c>
      <c r="K1273" s="155">
        <f t="shared" si="216"/>
        <v>509.43</v>
      </c>
      <c r="L1273" s="154">
        <f t="shared" si="217"/>
        <v>1.494</v>
      </c>
      <c r="M1273" s="156">
        <f>'2023-24 Salary &amp; Benefits'!$E$6</f>
        <v>72728</v>
      </c>
      <c r="N1273" s="156">
        <f>'2023-24 Salary &amp; Benefits'!$F$6</f>
        <v>75419</v>
      </c>
      <c r="O1273" s="9">
        <f t="shared" si="218"/>
        <v>110285.47</v>
      </c>
      <c r="P1273" s="9">
        <f t="shared" si="219"/>
        <v>4080.6600000000035</v>
      </c>
      <c r="Q1273" s="9">
        <f>'2023-24 Salary &amp; Benefits'!G$6</f>
        <v>13464</v>
      </c>
      <c r="R1273" s="157">
        <f>'2023-24 Salary &amp; Benefits'!H$6</f>
        <v>0.1797</v>
      </c>
      <c r="S1273" s="157">
        <f>'2023-24 Salary &amp; Benefits'!I$6</f>
        <v>0.17330000000000001</v>
      </c>
      <c r="T1273" s="9">
        <f t="shared" si="220"/>
        <v>40640.69</v>
      </c>
      <c r="U1273" s="9">
        <f t="shared" si="221"/>
        <v>1906.1</v>
      </c>
      <c r="V1273" s="9">
        <f t="shared" si="222"/>
        <v>330.33</v>
      </c>
      <c r="W1273" s="9">
        <f t="shared" si="215"/>
        <v>2236.4299999999998</v>
      </c>
      <c r="X1273" s="22">
        <f t="shared" si="224"/>
        <v>157243.25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</row>
    <row r="1274" spans="1:159" s="4" customFormat="1">
      <c r="A1274" s="83" t="s">
        <v>2511</v>
      </c>
      <c r="B1274" s="95" t="s">
        <v>1971</v>
      </c>
      <c r="C1274" s="96">
        <v>4255</v>
      </c>
      <c r="D1274" s="95" t="s">
        <v>1981</v>
      </c>
      <c r="E1274" s="116" t="str">
        <f>VLOOKUP($C1274,'2022-23 School Level AAFTE'!$C:$X,8,FALSE)</f>
        <v>No</v>
      </c>
      <c r="F1274" s="103">
        <f>VLOOKUP($C1274,'2022-23 School Level AAFTE'!$C:$I,7,FALSE)</f>
        <v>655.9</v>
      </c>
      <c r="G1274" s="106">
        <f>IFERROR(IF(E1274= "yes",VLOOKUP(C1274,Summary!$B:$I,5,0),0),0)</f>
        <v>0</v>
      </c>
      <c r="H1274" s="105">
        <f t="shared" si="223"/>
        <v>0</v>
      </c>
      <c r="I1274" s="168">
        <f>VLOOKUP($A1274,'2023-24 Salary &amp; Benefits'!$A:$I,3,FALSE)</f>
        <v>1.0150000000000001</v>
      </c>
      <c r="J1274" s="168">
        <f>VLOOKUP($A1274,'2023-24 Salary &amp; Benefits'!$A:$I,4,FALSE)</f>
        <v>1.0150000000000001</v>
      </c>
      <c r="K1274" s="155">
        <f t="shared" si="216"/>
        <v>0</v>
      </c>
      <c r="L1274" s="154">
        <f t="shared" si="217"/>
        <v>0</v>
      </c>
      <c r="M1274" s="156">
        <f>'2023-24 Salary &amp; Benefits'!$E$6</f>
        <v>72728</v>
      </c>
      <c r="N1274" s="156">
        <f>'2023-24 Salary &amp; Benefits'!$F$6</f>
        <v>75419</v>
      </c>
      <c r="O1274" s="9">
        <f t="shared" si="218"/>
        <v>0</v>
      </c>
      <c r="P1274" s="9">
        <f t="shared" si="219"/>
        <v>0</v>
      </c>
      <c r="Q1274" s="9">
        <f>'2023-24 Salary &amp; Benefits'!G$6</f>
        <v>13464</v>
      </c>
      <c r="R1274" s="157">
        <f>'2023-24 Salary &amp; Benefits'!H$6</f>
        <v>0.1797</v>
      </c>
      <c r="S1274" s="157">
        <f>'2023-24 Salary &amp; Benefits'!I$6</f>
        <v>0.17330000000000001</v>
      </c>
      <c r="T1274" s="9">
        <f t="shared" si="220"/>
        <v>0</v>
      </c>
      <c r="U1274" s="9">
        <f t="shared" si="221"/>
        <v>0</v>
      </c>
      <c r="V1274" s="9">
        <f t="shared" si="222"/>
        <v>0</v>
      </c>
      <c r="W1274" s="9">
        <f t="shared" si="215"/>
        <v>0</v>
      </c>
      <c r="X1274" s="22">
        <f t="shared" si="224"/>
        <v>0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</row>
    <row r="1275" spans="1:159" s="4" customFormat="1">
      <c r="A1275" s="83" t="s">
        <v>2511</v>
      </c>
      <c r="B1275" s="95" t="s">
        <v>1971</v>
      </c>
      <c r="C1275" s="96">
        <v>3130</v>
      </c>
      <c r="D1275" s="95" t="s">
        <v>415</v>
      </c>
      <c r="E1275" s="116" t="str">
        <f>VLOOKUP($C1275,'2022-23 School Level AAFTE'!$C:$X,8,FALSE)</f>
        <v>Yes</v>
      </c>
      <c r="F1275" s="103">
        <f>VLOOKUP($C1275,'2022-23 School Level AAFTE'!$C:$I,7,FALSE)</f>
        <v>528.04999999999995</v>
      </c>
      <c r="G1275" s="106">
        <f>IFERROR(IF(E1275= "yes",VLOOKUP(C1275,Summary!$B:$I,5,0),0),0)</f>
        <v>0</v>
      </c>
      <c r="H1275" s="105">
        <f t="shared" si="223"/>
        <v>528.04999999999995</v>
      </c>
      <c r="I1275" s="168">
        <f>VLOOKUP($A1275,'2023-24 Salary &amp; Benefits'!$A:$I,3,FALSE)</f>
        <v>1.0150000000000001</v>
      </c>
      <c r="J1275" s="168">
        <f>VLOOKUP($A1275,'2023-24 Salary &amp; Benefits'!$A:$I,4,FALSE)</f>
        <v>1.0150000000000001</v>
      </c>
      <c r="K1275" s="155">
        <f t="shared" si="216"/>
        <v>528.04999999999995</v>
      </c>
      <c r="L1275" s="154">
        <f t="shared" si="217"/>
        <v>1.5489999999999999</v>
      </c>
      <c r="M1275" s="156">
        <f>'2023-24 Salary &amp; Benefits'!$E$6</f>
        <v>72728</v>
      </c>
      <c r="N1275" s="156">
        <f>'2023-24 Salary &amp; Benefits'!$F$6</f>
        <v>75419</v>
      </c>
      <c r="O1275" s="9">
        <f t="shared" si="218"/>
        <v>114345.51</v>
      </c>
      <c r="P1275" s="9">
        <f t="shared" si="219"/>
        <v>4230.8800000000047</v>
      </c>
      <c r="Q1275" s="9">
        <f>'2023-24 Salary &amp; Benefits'!G$6</f>
        <v>13464</v>
      </c>
      <c r="R1275" s="157">
        <f>'2023-24 Salary &amp; Benefits'!H$6</f>
        <v>0.1797</v>
      </c>
      <c r="S1275" s="157">
        <f>'2023-24 Salary &amp; Benefits'!I$6</f>
        <v>0.17330000000000001</v>
      </c>
      <c r="T1275" s="9">
        <f t="shared" si="220"/>
        <v>42136.84</v>
      </c>
      <c r="U1275" s="9">
        <f t="shared" si="221"/>
        <v>1976.27</v>
      </c>
      <c r="V1275" s="9">
        <f t="shared" si="222"/>
        <v>342.49</v>
      </c>
      <c r="W1275" s="9">
        <f t="shared" si="215"/>
        <v>2318.7600000000002</v>
      </c>
      <c r="X1275" s="22">
        <f t="shared" si="224"/>
        <v>163031.99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</row>
    <row r="1276" spans="1:159" s="4" customFormat="1">
      <c r="A1276" s="83" t="s">
        <v>2511</v>
      </c>
      <c r="B1276" s="95" t="s">
        <v>1971</v>
      </c>
      <c r="C1276" s="94">
        <v>3611</v>
      </c>
      <c r="D1276" s="93" t="s">
        <v>1976</v>
      </c>
      <c r="E1276" s="116" t="str">
        <f>VLOOKUP($C1276,'2022-23 School Level AAFTE'!$C:$X,8,FALSE)</f>
        <v>Yes</v>
      </c>
      <c r="F1276" s="103">
        <f>VLOOKUP($C1276,'2022-23 School Level AAFTE'!$C:$I,7,FALSE)</f>
        <v>832.29</v>
      </c>
      <c r="G1276" s="106">
        <f>IFERROR(IF(E1276= "yes",VLOOKUP(C1276,Summary!$B:$I,5,0),0),0)</f>
        <v>0</v>
      </c>
      <c r="H1276" s="105">
        <f t="shared" si="223"/>
        <v>832.29</v>
      </c>
      <c r="I1276" s="168">
        <f>VLOOKUP($A1276,'2023-24 Salary &amp; Benefits'!$A:$I,3,FALSE)</f>
        <v>1.0150000000000001</v>
      </c>
      <c r="J1276" s="168">
        <f>VLOOKUP($A1276,'2023-24 Salary &amp; Benefits'!$A:$I,4,FALSE)</f>
        <v>1.0150000000000001</v>
      </c>
      <c r="K1276" s="155">
        <f t="shared" si="216"/>
        <v>832.29</v>
      </c>
      <c r="L1276" s="154">
        <f t="shared" si="217"/>
        <v>2.4409999999999998</v>
      </c>
      <c r="M1276" s="156">
        <f>'2023-24 Salary &amp; Benefits'!$E$6</f>
        <v>72728</v>
      </c>
      <c r="N1276" s="156">
        <f>'2023-24 Salary &amp; Benefits'!$F$6</f>
        <v>75419</v>
      </c>
      <c r="O1276" s="9">
        <f t="shared" si="218"/>
        <v>180191.98</v>
      </c>
      <c r="P1276" s="9">
        <f t="shared" si="219"/>
        <v>6667.2699999999895</v>
      </c>
      <c r="Q1276" s="9">
        <f>'2023-24 Salary &amp; Benefits'!G$6</f>
        <v>13464</v>
      </c>
      <c r="R1276" s="157">
        <f>'2023-24 Salary &amp; Benefits'!H$6</f>
        <v>0.1797</v>
      </c>
      <c r="S1276" s="157">
        <f>'2023-24 Salary &amp; Benefits'!I$6</f>
        <v>0.17330000000000001</v>
      </c>
      <c r="T1276" s="9">
        <f t="shared" si="220"/>
        <v>66401.56</v>
      </c>
      <c r="U1276" s="9">
        <f t="shared" si="221"/>
        <v>3114.32</v>
      </c>
      <c r="V1276" s="9">
        <f t="shared" si="222"/>
        <v>539.71</v>
      </c>
      <c r="W1276" s="9">
        <f t="shared" si="215"/>
        <v>3654.03</v>
      </c>
      <c r="X1276" s="22">
        <f t="shared" si="224"/>
        <v>256914.84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</row>
    <row r="1277" spans="1:159" s="4" customFormat="1">
      <c r="A1277" s="83" t="s">
        <v>2511</v>
      </c>
      <c r="B1277" s="95" t="s">
        <v>1971</v>
      </c>
      <c r="C1277" s="96">
        <v>3010</v>
      </c>
      <c r="D1277" s="95" t="s">
        <v>1973</v>
      </c>
      <c r="E1277" s="116" t="str">
        <f>VLOOKUP($C1277,'2022-23 School Level AAFTE'!$C:$X,8,FALSE)</f>
        <v>No</v>
      </c>
      <c r="F1277" s="103">
        <f>VLOOKUP($C1277,'2022-23 School Level AAFTE'!$C:$I,7,FALSE)</f>
        <v>1405.25</v>
      </c>
      <c r="G1277" s="106">
        <f>IFERROR(IF(E1277= "yes",VLOOKUP(C1277,Summary!$B:$I,5,0),0),0)</f>
        <v>0</v>
      </c>
      <c r="H1277" s="105">
        <f t="shared" si="223"/>
        <v>0</v>
      </c>
      <c r="I1277" s="168">
        <f>VLOOKUP($A1277,'2023-24 Salary &amp; Benefits'!$A:$I,3,FALSE)</f>
        <v>1.0150000000000001</v>
      </c>
      <c r="J1277" s="168">
        <f>VLOOKUP($A1277,'2023-24 Salary &amp; Benefits'!$A:$I,4,FALSE)</f>
        <v>1.0150000000000001</v>
      </c>
      <c r="K1277" s="155">
        <f t="shared" si="216"/>
        <v>0</v>
      </c>
      <c r="L1277" s="154">
        <f t="shared" si="217"/>
        <v>0</v>
      </c>
      <c r="M1277" s="156">
        <f>'2023-24 Salary &amp; Benefits'!$E$6</f>
        <v>72728</v>
      </c>
      <c r="N1277" s="156">
        <f>'2023-24 Salary &amp; Benefits'!$F$6</f>
        <v>75419</v>
      </c>
      <c r="O1277" s="9">
        <f t="shared" si="218"/>
        <v>0</v>
      </c>
      <c r="P1277" s="9">
        <f t="shared" si="219"/>
        <v>0</v>
      </c>
      <c r="Q1277" s="9">
        <f>'2023-24 Salary &amp; Benefits'!G$6</f>
        <v>13464</v>
      </c>
      <c r="R1277" s="157">
        <f>'2023-24 Salary &amp; Benefits'!H$6</f>
        <v>0.1797</v>
      </c>
      <c r="S1277" s="157">
        <f>'2023-24 Salary &amp; Benefits'!I$6</f>
        <v>0.17330000000000001</v>
      </c>
      <c r="T1277" s="9">
        <f t="shared" si="220"/>
        <v>0</v>
      </c>
      <c r="U1277" s="9">
        <f t="shared" si="221"/>
        <v>0</v>
      </c>
      <c r="V1277" s="9">
        <f t="shared" si="222"/>
        <v>0</v>
      </c>
      <c r="W1277" s="9">
        <f t="shared" si="215"/>
        <v>0</v>
      </c>
      <c r="X1277" s="22">
        <f t="shared" si="224"/>
        <v>0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</row>
    <row r="1278" spans="1:159" s="4" customFormat="1">
      <c r="A1278" s="83" t="s">
        <v>2511</v>
      </c>
      <c r="B1278" s="95" t="s">
        <v>1971</v>
      </c>
      <c r="C1278" s="96">
        <v>3709</v>
      </c>
      <c r="D1278" s="95" t="s">
        <v>1978</v>
      </c>
      <c r="E1278" s="116" t="str">
        <f>VLOOKUP($C1278,'2022-23 School Level AAFTE'!$C:$X,8,FALSE)</f>
        <v>No</v>
      </c>
      <c r="F1278" s="103">
        <f>VLOOKUP($C1278,'2022-23 School Level AAFTE'!$C:$I,7,FALSE)</f>
        <v>618.03</v>
      </c>
      <c r="G1278" s="106">
        <f>IFERROR(IF(E1278= "yes",VLOOKUP(C1278,Summary!$B:$I,5,0),0),0)</f>
        <v>0</v>
      </c>
      <c r="H1278" s="104">
        <f t="shared" si="223"/>
        <v>0</v>
      </c>
      <c r="I1278" s="168">
        <f>VLOOKUP($A1278,'2023-24 Salary &amp; Benefits'!$A:$I,3,FALSE)</f>
        <v>1.0150000000000001</v>
      </c>
      <c r="J1278" s="168">
        <f>VLOOKUP($A1278,'2023-24 Salary &amp; Benefits'!$A:$I,4,FALSE)</f>
        <v>1.0150000000000001</v>
      </c>
      <c r="K1278" s="155">
        <f t="shared" si="216"/>
        <v>0</v>
      </c>
      <c r="L1278" s="154">
        <f t="shared" si="217"/>
        <v>0</v>
      </c>
      <c r="M1278" s="156">
        <f>'2023-24 Salary &amp; Benefits'!$E$6</f>
        <v>72728</v>
      </c>
      <c r="N1278" s="156">
        <f>'2023-24 Salary &amp; Benefits'!$F$6</f>
        <v>75419</v>
      </c>
      <c r="O1278" s="9">
        <f t="shared" si="218"/>
        <v>0</v>
      </c>
      <c r="P1278" s="9">
        <f t="shared" si="219"/>
        <v>0</v>
      </c>
      <c r="Q1278" s="9">
        <f>'2023-24 Salary &amp; Benefits'!G$6</f>
        <v>13464</v>
      </c>
      <c r="R1278" s="157">
        <f>'2023-24 Salary &amp; Benefits'!H$6</f>
        <v>0.1797</v>
      </c>
      <c r="S1278" s="157">
        <f>'2023-24 Salary &amp; Benefits'!I$6</f>
        <v>0.17330000000000001</v>
      </c>
      <c r="T1278" s="9">
        <f t="shared" si="220"/>
        <v>0</v>
      </c>
      <c r="U1278" s="9">
        <f t="shared" si="221"/>
        <v>0</v>
      </c>
      <c r="V1278" s="9">
        <f t="shared" si="222"/>
        <v>0</v>
      </c>
      <c r="W1278" s="9">
        <f t="shared" si="215"/>
        <v>0</v>
      </c>
      <c r="X1278" s="22">
        <f t="shared" si="224"/>
        <v>0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</row>
    <row r="1279" spans="1:159" s="4" customFormat="1">
      <c r="A1279" s="83" t="s">
        <v>2511</v>
      </c>
      <c r="B1279" s="95" t="s">
        <v>1971</v>
      </c>
      <c r="C1279" s="96">
        <v>4271</v>
      </c>
      <c r="D1279" s="95" t="s">
        <v>1982</v>
      </c>
      <c r="E1279" s="116" t="str">
        <f>VLOOKUP($C1279,'2022-23 School Level AAFTE'!$C:$X,8,FALSE)</f>
        <v>Yes</v>
      </c>
      <c r="F1279" s="103">
        <f>VLOOKUP($C1279,'2022-23 School Level AAFTE'!$C:$I,7,FALSE)</f>
        <v>577.16999999999996</v>
      </c>
      <c r="G1279" s="106">
        <f>IFERROR(IF(E1279= "yes",VLOOKUP(C1279,Summary!$B:$I,5,0),0),0)</f>
        <v>0</v>
      </c>
      <c r="H1279" s="105">
        <f t="shared" si="223"/>
        <v>577.16999999999996</v>
      </c>
      <c r="I1279" s="168">
        <f>VLOOKUP($A1279,'2023-24 Salary &amp; Benefits'!$A:$I,3,FALSE)</f>
        <v>1.0150000000000001</v>
      </c>
      <c r="J1279" s="168">
        <f>VLOOKUP($A1279,'2023-24 Salary &amp; Benefits'!$A:$I,4,FALSE)</f>
        <v>1.0150000000000001</v>
      </c>
      <c r="K1279" s="155">
        <f t="shared" si="216"/>
        <v>577.16999999999996</v>
      </c>
      <c r="L1279" s="154">
        <f t="shared" si="217"/>
        <v>1.6930000000000001</v>
      </c>
      <c r="M1279" s="156">
        <f>'2023-24 Salary &amp; Benefits'!$E$6</f>
        <v>72728</v>
      </c>
      <c r="N1279" s="156">
        <f>'2023-24 Salary &amp; Benefits'!$F$6</f>
        <v>75419</v>
      </c>
      <c r="O1279" s="9">
        <f t="shared" si="218"/>
        <v>124975.43</v>
      </c>
      <c r="P1279" s="9">
        <f t="shared" si="219"/>
        <v>4624.2000000000116</v>
      </c>
      <c r="Q1279" s="9">
        <f>'2023-24 Salary &amp; Benefits'!G$6</f>
        <v>13464</v>
      </c>
      <c r="R1279" s="157">
        <f>'2023-24 Salary &amp; Benefits'!H$6</f>
        <v>0.1797</v>
      </c>
      <c r="S1279" s="157">
        <f>'2023-24 Salary &amp; Benefits'!I$6</f>
        <v>0.17330000000000001</v>
      </c>
      <c r="T1279" s="9">
        <f t="shared" si="220"/>
        <v>46054.01</v>
      </c>
      <c r="U1279" s="9">
        <f t="shared" si="221"/>
        <v>2159.9899999999998</v>
      </c>
      <c r="V1279" s="9">
        <f t="shared" si="222"/>
        <v>374.33</v>
      </c>
      <c r="W1279" s="9">
        <f t="shared" si="215"/>
        <v>2534.3199999999997</v>
      </c>
      <c r="X1279" s="22">
        <f t="shared" si="224"/>
        <v>178187.96000000002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</row>
    <row r="1280" spans="1:159" s="4" customFormat="1">
      <c r="A1280" s="83" t="s">
        <v>2511</v>
      </c>
      <c r="B1280" s="95" t="s">
        <v>1971</v>
      </c>
      <c r="C1280" s="96">
        <v>4427</v>
      </c>
      <c r="D1280" s="86" t="s">
        <v>1986</v>
      </c>
      <c r="E1280" s="116" t="str">
        <f>VLOOKUP($C1280,'2022-23 School Level AAFTE'!$C:$X,8,FALSE)</f>
        <v>No</v>
      </c>
      <c r="F1280" s="103">
        <f>VLOOKUP($C1280,'2022-23 School Level AAFTE'!$C:$I,7,FALSE)</f>
        <v>1443.24</v>
      </c>
      <c r="G1280" s="106">
        <f>IFERROR(IF(E1280= "yes",VLOOKUP(C1280,Summary!$B:$I,5,0),0),0)</f>
        <v>0</v>
      </c>
      <c r="H1280" s="104">
        <f t="shared" si="223"/>
        <v>0</v>
      </c>
      <c r="I1280" s="168">
        <f>VLOOKUP($A1280,'2023-24 Salary &amp; Benefits'!$A:$I,3,FALSE)</f>
        <v>1.0150000000000001</v>
      </c>
      <c r="J1280" s="168">
        <f>VLOOKUP($A1280,'2023-24 Salary &amp; Benefits'!$A:$I,4,FALSE)</f>
        <v>1.0150000000000001</v>
      </c>
      <c r="K1280" s="155">
        <f t="shared" si="216"/>
        <v>0</v>
      </c>
      <c r="L1280" s="154">
        <f t="shared" si="217"/>
        <v>0</v>
      </c>
      <c r="M1280" s="156">
        <f>'2023-24 Salary &amp; Benefits'!$E$6</f>
        <v>72728</v>
      </c>
      <c r="N1280" s="156">
        <f>'2023-24 Salary &amp; Benefits'!$F$6</f>
        <v>75419</v>
      </c>
      <c r="O1280" s="9">
        <f t="shared" si="218"/>
        <v>0</v>
      </c>
      <c r="P1280" s="9">
        <f t="shared" si="219"/>
        <v>0</v>
      </c>
      <c r="Q1280" s="9">
        <f>'2023-24 Salary &amp; Benefits'!G$6</f>
        <v>13464</v>
      </c>
      <c r="R1280" s="157">
        <f>'2023-24 Salary &amp; Benefits'!H$6</f>
        <v>0.1797</v>
      </c>
      <c r="S1280" s="157">
        <f>'2023-24 Salary &amp; Benefits'!I$6</f>
        <v>0.17330000000000001</v>
      </c>
      <c r="T1280" s="9">
        <f t="shared" si="220"/>
        <v>0</v>
      </c>
      <c r="U1280" s="9">
        <f t="shared" si="221"/>
        <v>0</v>
      </c>
      <c r="V1280" s="9">
        <f t="shared" si="222"/>
        <v>0</v>
      </c>
      <c r="W1280" s="9">
        <f t="shared" si="215"/>
        <v>0</v>
      </c>
      <c r="X1280" s="22">
        <f t="shared" si="224"/>
        <v>0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</row>
    <row r="1281" spans="1:159" s="4" customFormat="1">
      <c r="A1281" s="83" t="s">
        <v>2511</v>
      </c>
      <c r="B1281" s="95" t="s">
        <v>1971</v>
      </c>
      <c r="C1281" s="96">
        <v>5452</v>
      </c>
      <c r="D1281" s="95" t="s">
        <v>1989</v>
      </c>
      <c r="E1281" s="116" t="str">
        <f>VLOOKUP($C1281,'2022-23 School Level AAFTE'!$C:$X,8,FALSE)</f>
        <v>No</v>
      </c>
      <c r="F1281" s="103">
        <f>VLOOKUP($C1281,'2022-23 School Level AAFTE'!$C:$I,7,FALSE)</f>
        <v>732.65</v>
      </c>
      <c r="G1281" s="106">
        <f>IFERROR(IF(E1281= "yes",VLOOKUP(C1281,Summary!$B:$I,5,0),0),0)</f>
        <v>0</v>
      </c>
      <c r="H1281" s="105">
        <f t="shared" si="223"/>
        <v>0</v>
      </c>
      <c r="I1281" s="168">
        <f>VLOOKUP($A1281,'2023-24 Salary &amp; Benefits'!$A:$I,3,FALSE)</f>
        <v>1.0150000000000001</v>
      </c>
      <c r="J1281" s="168">
        <f>VLOOKUP($A1281,'2023-24 Salary &amp; Benefits'!$A:$I,4,FALSE)</f>
        <v>1.0150000000000001</v>
      </c>
      <c r="K1281" s="155">
        <f t="shared" si="216"/>
        <v>0</v>
      </c>
      <c r="L1281" s="154">
        <f t="shared" si="217"/>
        <v>0</v>
      </c>
      <c r="M1281" s="156">
        <f>'2023-24 Salary &amp; Benefits'!$E$6</f>
        <v>72728</v>
      </c>
      <c r="N1281" s="156">
        <f>'2023-24 Salary &amp; Benefits'!$F$6</f>
        <v>75419</v>
      </c>
      <c r="O1281" s="9">
        <f t="shared" si="218"/>
        <v>0</v>
      </c>
      <c r="P1281" s="9">
        <f t="shared" si="219"/>
        <v>0</v>
      </c>
      <c r="Q1281" s="9">
        <f>'2023-24 Salary &amp; Benefits'!G$6</f>
        <v>13464</v>
      </c>
      <c r="R1281" s="157">
        <f>'2023-24 Salary &amp; Benefits'!H$6</f>
        <v>0.1797</v>
      </c>
      <c r="S1281" s="157">
        <f>'2023-24 Salary &amp; Benefits'!I$6</f>
        <v>0.17330000000000001</v>
      </c>
      <c r="T1281" s="9">
        <f t="shared" si="220"/>
        <v>0</v>
      </c>
      <c r="U1281" s="9">
        <f t="shared" si="221"/>
        <v>0</v>
      </c>
      <c r="V1281" s="9">
        <f t="shared" si="222"/>
        <v>0</v>
      </c>
      <c r="W1281" s="9">
        <f t="shared" si="215"/>
        <v>0</v>
      </c>
      <c r="X1281" s="22">
        <f t="shared" si="224"/>
        <v>0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</row>
    <row r="1282" spans="1:159" s="4" customFormat="1">
      <c r="A1282" s="83" t="s">
        <v>2511</v>
      </c>
      <c r="B1282" s="95" t="s">
        <v>1971</v>
      </c>
      <c r="C1282" s="96">
        <v>4368</v>
      </c>
      <c r="D1282" s="95" t="s">
        <v>1983</v>
      </c>
      <c r="E1282" s="116" t="str">
        <f>VLOOKUP($C1282,'2022-23 School Level AAFTE'!$C:$X,8,FALSE)</f>
        <v>No</v>
      </c>
      <c r="F1282" s="103">
        <f>VLOOKUP($C1282,'2022-23 School Level AAFTE'!$C:$I,7,FALSE)</f>
        <v>424.07</v>
      </c>
      <c r="G1282" s="106">
        <f>IFERROR(IF(E1282= "yes",VLOOKUP(C1282,Summary!$B:$I,5,0),0),0)</f>
        <v>0</v>
      </c>
      <c r="H1282" s="104">
        <f t="shared" si="223"/>
        <v>0</v>
      </c>
      <c r="I1282" s="168">
        <f>VLOOKUP($A1282,'2023-24 Salary &amp; Benefits'!$A:$I,3,FALSE)</f>
        <v>1.0150000000000001</v>
      </c>
      <c r="J1282" s="168">
        <f>VLOOKUP($A1282,'2023-24 Salary &amp; Benefits'!$A:$I,4,FALSE)</f>
        <v>1.0150000000000001</v>
      </c>
      <c r="K1282" s="155">
        <f t="shared" si="216"/>
        <v>0</v>
      </c>
      <c r="L1282" s="154">
        <f t="shared" si="217"/>
        <v>0</v>
      </c>
      <c r="M1282" s="156">
        <f>'2023-24 Salary &amp; Benefits'!$E$6</f>
        <v>72728</v>
      </c>
      <c r="N1282" s="156">
        <f>'2023-24 Salary &amp; Benefits'!$F$6</f>
        <v>75419</v>
      </c>
      <c r="O1282" s="9">
        <f t="shared" si="218"/>
        <v>0</v>
      </c>
      <c r="P1282" s="9">
        <f t="shared" si="219"/>
        <v>0</v>
      </c>
      <c r="Q1282" s="9">
        <f>'2023-24 Salary &amp; Benefits'!G$6</f>
        <v>13464</v>
      </c>
      <c r="R1282" s="157">
        <f>'2023-24 Salary &amp; Benefits'!H$6</f>
        <v>0.1797</v>
      </c>
      <c r="S1282" s="157">
        <f>'2023-24 Salary &amp; Benefits'!I$6</f>
        <v>0.17330000000000001</v>
      </c>
      <c r="T1282" s="9">
        <f t="shared" si="220"/>
        <v>0</v>
      </c>
      <c r="U1282" s="9">
        <f t="shared" si="221"/>
        <v>0</v>
      </c>
      <c r="V1282" s="9">
        <f t="shared" si="222"/>
        <v>0</v>
      </c>
      <c r="W1282" s="9">
        <f t="shared" si="215"/>
        <v>0</v>
      </c>
      <c r="X1282" s="22">
        <f t="shared" si="224"/>
        <v>0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</row>
    <row r="1283" spans="1:159" s="4" customFormat="1">
      <c r="A1283" s="83" t="s">
        <v>2511</v>
      </c>
      <c r="B1283" s="95" t="s">
        <v>1971</v>
      </c>
      <c r="C1283" s="96">
        <v>2754</v>
      </c>
      <c r="D1283" s="95" t="s">
        <v>1972</v>
      </c>
      <c r="E1283" s="116" t="str">
        <f>VLOOKUP($C1283,'2022-23 School Level AAFTE'!$C:$X,8,FALSE)</f>
        <v>No</v>
      </c>
      <c r="F1283" s="103">
        <f>VLOOKUP($C1283,'2022-23 School Level AAFTE'!$C:$I,7,FALSE)</f>
        <v>564.52</v>
      </c>
      <c r="G1283" s="106">
        <f>IFERROR(IF(E1283= "yes",VLOOKUP(C1283,Summary!$B:$I,5,0),0),0)</f>
        <v>0</v>
      </c>
      <c r="H1283" s="104">
        <f t="shared" si="223"/>
        <v>0</v>
      </c>
      <c r="I1283" s="168">
        <f>VLOOKUP($A1283,'2023-24 Salary &amp; Benefits'!$A:$I,3,FALSE)</f>
        <v>1.0150000000000001</v>
      </c>
      <c r="J1283" s="168">
        <f>VLOOKUP($A1283,'2023-24 Salary &amp; Benefits'!$A:$I,4,FALSE)</f>
        <v>1.0150000000000001</v>
      </c>
      <c r="K1283" s="155">
        <f t="shared" si="216"/>
        <v>0</v>
      </c>
      <c r="L1283" s="154">
        <f t="shared" si="217"/>
        <v>0</v>
      </c>
      <c r="M1283" s="156">
        <f>'2023-24 Salary &amp; Benefits'!$E$6</f>
        <v>72728</v>
      </c>
      <c r="N1283" s="156">
        <f>'2023-24 Salary &amp; Benefits'!$F$6</f>
        <v>75419</v>
      </c>
      <c r="O1283" s="9">
        <f t="shared" si="218"/>
        <v>0</v>
      </c>
      <c r="P1283" s="9">
        <f t="shared" si="219"/>
        <v>0</v>
      </c>
      <c r="Q1283" s="9">
        <f>'2023-24 Salary &amp; Benefits'!G$6</f>
        <v>13464</v>
      </c>
      <c r="R1283" s="157">
        <f>'2023-24 Salary &amp; Benefits'!H$6</f>
        <v>0.1797</v>
      </c>
      <c r="S1283" s="157">
        <f>'2023-24 Salary &amp; Benefits'!I$6</f>
        <v>0.17330000000000001</v>
      </c>
      <c r="T1283" s="9">
        <f t="shared" si="220"/>
        <v>0</v>
      </c>
      <c r="U1283" s="9">
        <f t="shared" si="221"/>
        <v>0</v>
      </c>
      <c r="V1283" s="9">
        <f t="shared" si="222"/>
        <v>0</v>
      </c>
      <c r="W1283" s="9">
        <f t="shared" si="215"/>
        <v>0</v>
      </c>
      <c r="X1283" s="22">
        <f t="shared" si="224"/>
        <v>0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</row>
    <row r="1284" spans="1:159" s="4" customFormat="1">
      <c r="A1284" s="83" t="s">
        <v>2511</v>
      </c>
      <c r="B1284" s="95" t="s">
        <v>1971</v>
      </c>
      <c r="C1284" s="96">
        <v>5683</v>
      </c>
      <c r="D1284" s="95" t="s">
        <v>3365</v>
      </c>
      <c r="E1284" s="116" t="str">
        <f>VLOOKUP($C1284,'2022-23 School Level AAFTE'!$C:$X,8,FALSE)</f>
        <v>No</v>
      </c>
      <c r="F1284" s="103">
        <f>VLOOKUP($C1284,'2022-23 School Level AAFTE'!$C:$I,7,FALSE)</f>
        <v>373.33</v>
      </c>
      <c r="G1284" s="106">
        <f>IFERROR(IF(E1284= "yes",VLOOKUP(C1284,Summary!$B:$I,5,0),0),0)</f>
        <v>0</v>
      </c>
      <c r="H1284" s="104">
        <f t="shared" si="223"/>
        <v>0</v>
      </c>
      <c r="I1284" s="168">
        <f>VLOOKUP($A1284,'2023-24 Salary &amp; Benefits'!$A:$I,3,FALSE)</f>
        <v>1.0150000000000001</v>
      </c>
      <c r="J1284" s="168">
        <f>VLOOKUP($A1284,'2023-24 Salary &amp; Benefits'!$A:$I,4,FALSE)</f>
        <v>1.0150000000000001</v>
      </c>
      <c r="K1284" s="155">
        <f t="shared" si="216"/>
        <v>0</v>
      </c>
      <c r="L1284" s="154">
        <f t="shared" si="217"/>
        <v>0</v>
      </c>
      <c r="M1284" s="156">
        <f>'2023-24 Salary &amp; Benefits'!$E$6</f>
        <v>72728</v>
      </c>
      <c r="N1284" s="156">
        <f>'2023-24 Salary &amp; Benefits'!$F$6</f>
        <v>75419</v>
      </c>
      <c r="O1284" s="9">
        <f t="shared" si="218"/>
        <v>0</v>
      </c>
      <c r="P1284" s="9">
        <f t="shared" si="219"/>
        <v>0</v>
      </c>
      <c r="Q1284" s="9">
        <f>'2023-24 Salary &amp; Benefits'!G$6</f>
        <v>13464</v>
      </c>
      <c r="R1284" s="157">
        <f>'2023-24 Salary &amp; Benefits'!H$6</f>
        <v>0.1797</v>
      </c>
      <c r="S1284" s="157">
        <f>'2023-24 Salary &amp; Benefits'!I$6</f>
        <v>0.17330000000000001</v>
      </c>
      <c r="T1284" s="9">
        <f t="shared" si="220"/>
        <v>0</v>
      </c>
      <c r="U1284" s="9">
        <f t="shared" si="221"/>
        <v>0</v>
      </c>
      <c r="V1284" s="9">
        <f t="shared" si="222"/>
        <v>0</v>
      </c>
      <c r="W1284" s="9">
        <f t="shared" si="215"/>
        <v>0</v>
      </c>
      <c r="X1284" s="22">
        <f t="shared" si="224"/>
        <v>0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</row>
    <row r="1285" spans="1:159" s="4" customFormat="1">
      <c r="A1285" s="83" t="s">
        <v>2511</v>
      </c>
      <c r="B1285" s="95" t="s">
        <v>1971</v>
      </c>
      <c r="C1285" s="96">
        <v>3710</v>
      </c>
      <c r="D1285" s="95" t="s">
        <v>1979</v>
      </c>
      <c r="E1285" s="116" t="str">
        <f>VLOOKUP($C1285,'2022-23 School Level AAFTE'!$C:$X,8,FALSE)</f>
        <v>No</v>
      </c>
      <c r="F1285" s="103">
        <f>VLOOKUP($C1285,'2022-23 School Level AAFTE'!$C:$I,7,FALSE)</f>
        <v>1374.4299999999998</v>
      </c>
      <c r="G1285" s="106">
        <f>IFERROR(IF(E1285= "yes",VLOOKUP(C1285,Summary!$B:$I,5,0),0),0)</f>
        <v>0</v>
      </c>
      <c r="H1285" s="104">
        <f t="shared" si="223"/>
        <v>0</v>
      </c>
      <c r="I1285" s="168">
        <f>VLOOKUP($A1285,'2023-24 Salary &amp; Benefits'!$A:$I,3,FALSE)</f>
        <v>1.0150000000000001</v>
      </c>
      <c r="J1285" s="168">
        <f>VLOOKUP($A1285,'2023-24 Salary &amp; Benefits'!$A:$I,4,FALSE)</f>
        <v>1.0150000000000001</v>
      </c>
      <c r="K1285" s="155">
        <f t="shared" si="216"/>
        <v>0</v>
      </c>
      <c r="L1285" s="154">
        <f t="shared" si="217"/>
        <v>0</v>
      </c>
      <c r="M1285" s="156">
        <f>'2023-24 Salary &amp; Benefits'!$E$6</f>
        <v>72728</v>
      </c>
      <c r="N1285" s="156">
        <f>'2023-24 Salary &amp; Benefits'!$F$6</f>
        <v>75419</v>
      </c>
      <c r="O1285" s="9">
        <f t="shared" si="218"/>
        <v>0</v>
      </c>
      <c r="P1285" s="9">
        <f t="shared" si="219"/>
        <v>0</v>
      </c>
      <c r="Q1285" s="9">
        <f>'2023-24 Salary &amp; Benefits'!G$6</f>
        <v>13464</v>
      </c>
      <c r="R1285" s="157">
        <f>'2023-24 Salary &amp; Benefits'!H$6</f>
        <v>0.1797</v>
      </c>
      <c r="S1285" s="157">
        <f>'2023-24 Salary &amp; Benefits'!I$6</f>
        <v>0.17330000000000001</v>
      </c>
      <c r="T1285" s="9">
        <f t="shared" si="220"/>
        <v>0</v>
      </c>
      <c r="U1285" s="9">
        <f t="shared" si="221"/>
        <v>0</v>
      </c>
      <c r="V1285" s="9">
        <f t="shared" si="222"/>
        <v>0</v>
      </c>
      <c r="W1285" s="9">
        <f t="shared" si="215"/>
        <v>0</v>
      </c>
      <c r="X1285" s="22">
        <f t="shared" si="224"/>
        <v>0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</row>
    <row r="1286" spans="1:159" s="4" customFormat="1">
      <c r="A1286" s="83" t="s">
        <v>2511</v>
      </c>
      <c r="B1286" s="95" t="s">
        <v>1971</v>
      </c>
      <c r="C1286" s="96">
        <v>4122</v>
      </c>
      <c r="D1286" s="95" t="s">
        <v>1305</v>
      </c>
      <c r="E1286" s="116" t="str">
        <f>VLOOKUP($C1286,'2022-23 School Level AAFTE'!$C:$X,8,FALSE)</f>
        <v>No</v>
      </c>
      <c r="F1286" s="103">
        <f>VLOOKUP($C1286,'2022-23 School Level AAFTE'!$C:$I,7,FALSE)</f>
        <v>431.87</v>
      </c>
      <c r="G1286" s="106">
        <f>IFERROR(IF(E1286= "yes",VLOOKUP(C1286,Summary!$B:$I,5,0),0),0)</f>
        <v>0</v>
      </c>
      <c r="H1286" s="104">
        <f t="shared" si="223"/>
        <v>0</v>
      </c>
      <c r="I1286" s="168">
        <f>VLOOKUP($A1286,'2023-24 Salary &amp; Benefits'!$A:$I,3,FALSE)</f>
        <v>1.0150000000000001</v>
      </c>
      <c r="J1286" s="168">
        <f>VLOOKUP($A1286,'2023-24 Salary &amp; Benefits'!$A:$I,4,FALSE)</f>
        <v>1.0150000000000001</v>
      </c>
      <c r="K1286" s="155">
        <f t="shared" si="216"/>
        <v>0</v>
      </c>
      <c r="L1286" s="154">
        <f t="shared" si="217"/>
        <v>0</v>
      </c>
      <c r="M1286" s="156">
        <f>'2023-24 Salary &amp; Benefits'!$E$6</f>
        <v>72728</v>
      </c>
      <c r="N1286" s="156">
        <f>'2023-24 Salary &amp; Benefits'!$F$6</f>
        <v>75419</v>
      </c>
      <c r="O1286" s="9">
        <f t="shared" si="218"/>
        <v>0</v>
      </c>
      <c r="P1286" s="9">
        <f t="shared" si="219"/>
        <v>0</v>
      </c>
      <c r="Q1286" s="9">
        <f>'2023-24 Salary &amp; Benefits'!G$6</f>
        <v>13464</v>
      </c>
      <c r="R1286" s="157">
        <f>'2023-24 Salary &amp; Benefits'!H$6</f>
        <v>0.1797</v>
      </c>
      <c r="S1286" s="157">
        <f>'2023-24 Salary &amp; Benefits'!I$6</f>
        <v>0.17330000000000001</v>
      </c>
      <c r="T1286" s="9">
        <f t="shared" si="220"/>
        <v>0</v>
      </c>
      <c r="U1286" s="9">
        <f t="shared" si="221"/>
        <v>0</v>
      </c>
      <c r="V1286" s="9">
        <f t="shared" si="222"/>
        <v>0</v>
      </c>
      <c r="W1286" s="9">
        <f t="shared" si="215"/>
        <v>0</v>
      </c>
      <c r="X1286" s="22">
        <f t="shared" si="224"/>
        <v>0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</row>
    <row r="1287" spans="1:159" s="4" customFormat="1">
      <c r="A1287" s="83" t="s">
        <v>2508</v>
      </c>
      <c r="B1287" s="95" t="s">
        <v>1951</v>
      </c>
      <c r="C1287" s="96">
        <v>2062</v>
      </c>
      <c r="D1287" s="95" t="s">
        <v>1952</v>
      </c>
      <c r="E1287" s="116" t="str">
        <f>VLOOKUP($C1287,'2022-23 School Level AAFTE'!$C:$X,8,FALSE)</f>
        <v>Yes</v>
      </c>
      <c r="F1287" s="103">
        <f>VLOOKUP($C1287,'2022-23 School Level AAFTE'!$C:$I,7,FALSE)</f>
        <v>115.97</v>
      </c>
      <c r="G1287" s="106">
        <f>IFERROR(IF(E1287= "yes",VLOOKUP(C1287,Summary!$B:$I,5,0),0),0)</f>
        <v>0</v>
      </c>
      <c r="H1287" s="104">
        <f t="shared" si="223"/>
        <v>115.97</v>
      </c>
      <c r="I1287" s="168">
        <f>VLOOKUP($A1287,'2023-24 Salary &amp; Benefits'!$A:$I,3,FALSE)</f>
        <v>1</v>
      </c>
      <c r="J1287" s="168">
        <f>VLOOKUP($A1287,'2023-24 Salary &amp; Benefits'!$A:$I,4,FALSE)</f>
        <v>1</v>
      </c>
      <c r="K1287" s="155">
        <f t="shared" si="216"/>
        <v>115.97</v>
      </c>
      <c r="L1287" s="154">
        <f t="shared" si="217"/>
        <v>0.34</v>
      </c>
      <c r="M1287" s="156">
        <f>'2023-24 Salary &amp; Benefits'!$E$6</f>
        <v>72728</v>
      </c>
      <c r="N1287" s="156">
        <f>'2023-24 Salary &amp; Benefits'!$F$6</f>
        <v>75419</v>
      </c>
      <c r="O1287" s="9">
        <f t="shared" si="218"/>
        <v>24727.52</v>
      </c>
      <c r="P1287" s="9">
        <f t="shared" si="219"/>
        <v>914.93999999999869</v>
      </c>
      <c r="Q1287" s="9">
        <f>'2023-24 Salary &amp; Benefits'!G$6</f>
        <v>13464</v>
      </c>
      <c r="R1287" s="157">
        <f>'2023-24 Salary &amp; Benefits'!H$6</f>
        <v>0.1797</v>
      </c>
      <c r="S1287" s="157">
        <f>'2023-24 Salary &amp; Benefits'!I$6</f>
        <v>0.17330000000000001</v>
      </c>
      <c r="T1287" s="9">
        <f t="shared" si="220"/>
        <v>9179.85</v>
      </c>
      <c r="U1287" s="9">
        <f t="shared" si="221"/>
        <v>427.37</v>
      </c>
      <c r="V1287" s="9">
        <f t="shared" si="222"/>
        <v>74.06</v>
      </c>
      <c r="W1287" s="9">
        <f t="shared" si="215"/>
        <v>501.43</v>
      </c>
      <c r="X1287" s="22">
        <f t="shared" si="224"/>
        <v>35323.74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</row>
    <row r="1288" spans="1:159" s="4" customFormat="1">
      <c r="A1288" s="83" t="s">
        <v>2508</v>
      </c>
      <c r="B1288" s="95" t="s">
        <v>1951</v>
      </c>
      <c r="C1288" s="96">
        <v>2958</v>
      </c>
      <c r="D1288" s="95" t="s">
        <v>1953</v>
      </c>
      <c r="E1288" s="116" t="str">
        <f>VLOOKUP($C1288,'2022-23 School Level AAFTE'!$C:$X,8,FALSE)</f>
        <v>Yes</v>
      </c>
      <c r="F1288" s="103">
        <f>VLOOKUP($C1288,'2022-23 School Level AAFTE'!$C:$I,7,FALSE)</f>
        <v>51.28</v>
      </c>
      <c r="G1288" s="106">
        <f>IFERROR(IF(E1288= "yes",VLOOKUP(C1288,Summary!$B:$I,5,0),0),0)</f>
        <v>0</v>
      </c>
      <c r="H1288" s="104">
        <f t="shared" si="223"/>
        <v>51.28</v>
      </c>
      <c r="I1288" s="168">
        <f>VLOOKUP($A1288,'2023-24 Salary &amp; Benefits'!$A:$I,3,FALSE)</f>
        <v>1</v>
      </c>
      <c r="J1288" s="168">
        <f>VLOOKUP($A1288,'2023-24 Salary &amp; Benefits'!$A:$I,4,FALSE)</f>
        <v>1</v>
      </c>
      <c r="K1288" s="155">
        <f t="shared" si="216"/>
        <v>51.28</v>
      </c>
      <c r="L1288" s="154">
        <f t="shared" si="217"/>
        <v>0.15</v>
      </c>
      <c r="M1288" s="156">
        <f>'2023-24 Salary &amp; Benefits'!$E$6</f>
        <v>72728</v>
      </c>
      <c r="N1288" s="156">
        <f>'2023-24 Salary &amp; Benefits'!$F$6</f>
        <v>75419</v>
      </c>
      <c r="O1288" s="9">
        <f t="shared" si="218"/>
        <v>10909.2</v>
      </c>
      <c r="P1288" s="9">
        <f t="shared" si="219"/>
        <v>403.64999999999964</v>
      </c>
      <c r="Q1288" s="9">
        <f>'2023-24 Salary &amp; Benefits'!G$6</f>
        <v>13464</v>
      </c>
      <c r="R1288" s="157">
        <f>'2023-24 Salary &amp; Benefits'!H$6</f>
        <v>0.1797</v>
      </c>
      <c r="S1288" s="157">
        <f>'2023-24 Salary &amp; Benefits'!I$6</f>
        <v>0.17330000000000001</v>
      </c>
      <c r="T1288" s="9">
        <f t="shared" si="220"/>
        <v>4049.94</v>
      </c>
      <c r="U1288" s="9">
        <f t="shared" si="221"/>
        <v>188.55</v>
      </c>
      <c r="V1288" s="9">
        <f t="shared" si="222"/>
        <v>32.68</v>
      </c>
      <c r="W1288" s="9">
        <f t="shared" si="215"/>
        <v>221.23000000000002</v>
      </c>
      <c r="X1288" s="22">
        <f t="shared" si="224"/>
        <v>15584.02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</row>
    <row r="1289" spans="1:159" s="4" customFormat="1">
      <c r="A1289" s="83" t="s">
        <v>2508</v>
      </c>
      <c r="B1289" s="95" t="s">
        <v>1951</v>
      </c>
      <c r="C1289" s="96">
        <v>5252</v>
      </c>
      <c r="D1289" s="95" t="s">
        <v>1954</v>
      </c>
      <c r="E1289" s="116" t="str">
        <f>VLOOKUP($C1289,'2022-23 School Level AAFTE'!$C:$X,8,FALSE)</f>
        <v>No</v>
      </c>
      <c r="F1289" s="103">
        <f>VLOOKUP($C1289,'2022-23 School Level AAFTE'!$C:$I,7,FALSE)</f>
        <v>105.28</v>
      </c>
      <c r="G1289" s="106">
        <f>IFERROR(IF(E1289= "yes",VLOOKUP(C1289,Summary!$B:$I,5,0),0),0)</f>
        <v>0</v>
      </c>
      <c r="H1289" s="104">
        <f t="shared" si="223"/>
        <v>0</v>
      </c>
      <c r="I1289" s="168">
        <f>VLOOKUP($A1289,'2023-24 Salary &amp; Benefits'!$A:$I,3,FALSE)</f>
        <v>1</v>
      </c>
      <c r="J1289" s="168">
        <f>VLOOKUP($A1289,'2023-24 Salary &amp; Benefits'!$A:$I,4,FALSE)</f>
        <v>1</v>
      </c>
      <c r="K1289" s="155">
        <f t="shared" si="216"/>
        <v>0</v>
      </c>
      <c r="L1289" s="154">
        <f t="shared" si="217"/>
        <v>0</v>
      </c>
      <c r="M1289" s="156">
        <f>'2023-24 Salary &amp; Benefits'!$E$6</f>
        <v>72728</v>
      </c>
      <c r="N1289" s="156">
        <f>'2023-24 Salary &amp; Benefits'!$F$6</f>
        <v>75419</v>
      </c>
      <c r="O1289" s="9">
        <f t="shared" si="218"/>
        <v>0</v>
      </c>
      <c r="P1289" s="9">
        <f t="shared" si="219"/>
        <v>0</v>
      </c>
      <c r="Q1289" s="9">
        <f>'2023-24 Salary &amp; Benefits'!G$6</f>
        <v>13464</v>
      </c>
      <c r="R1289" s="157">
        <f>'2023-24 Salary &amp; Benefits'!H$6</f>
        <v>0.1797</v>
      </c>
      <c r="S1289" s="157">
        <f>'2023-24 Salary &amp; Benefits'!I$6</f>
        <v>0.17330000000000001</v>
      </c>
      <c r="T1289" s="9">
        <f t="shared" si="220"/>
        <v>0</v>
      </c>
      <c r="U1289" s="9">
        <f t="shared" si="221"/>
        <v>0</v>
      </c>
      <c r="V1289" s="9">
        <f t="shared" si="222"/>
        <v>0</v>
      </c>
      <c r="W1289" s="9">
        <f t="shared" si="215"/>
        <v>0</v>
      </c>
      <c r="X1289" s="22">
        <f t="shared" si="224"/>
        <v>0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</row>
    <row r="1290" spans="1:159" s="4" customFormat="1">
      <c r="A1290" s="83" t="s">
        <v>2361</v>
      </c>
      <c r="B1290" s="95" t="s">
        <v>977</v>
      </c>
      <c r="C1290" s="96">
        <v>3107</v>
      </c>
      <c r="D1290" s="95" t="s">
        <v>983</v>
      </c>
      <c r="E1290" s="116" t="str">
        <f>VLOOKUP($C1290,'2022-23 School Level AAFTE'!$C:$X,8,FALSE)</f>
        <v>No</v>
      </c>
      <c r="F1290" s="103">
        <f>VLOOKUP($C1290,'2022-23 School Level AAFTE'!$C:$I,7,FALSE)</f>
        <v>276.62</v>
      </c>
      <c r="G1290" s="106">
        <f>IFERROR(IF(E1290= "yes",VLOOKUP(C1290,Summary!$B:$I,5,0),0),0)</f>
        <v>0</v>
      </c>
      <c r="H1290" s="104">
        <f t="shared" si="223"/>
        <v>0</v>
      </c>
      <c r="I1290" s="168">
        <f>VLOOKUP($A1290,'2023-24 Salary &amp; Benefits'!$A:$I,3,FALSE)</f>
        <v>1.18</v>
      </c>
      <c r="J1290" s="168">
        <f>VLOOKUP($A1290,'2023-24 Salary &amp; Benefits'!$A:$I,4,FALSE)</f>
        <v>1.18</v>
      </c>
      <c r="K1290" s="155">
        <f t="shared" si="216"/>
        <v>0</v>
      </c>
      <c r="L1290" s="154">
        <f t="shared" si="217"/>
        <v>0</v>
      </c>
      <c r="M1290" s="156">
        <f>'2023-24 Salary &amp; Benefits'!$E$6</f>
        <v>72728</v>
      </c>
      <c r="N1290" s="156">
        <f>'2023-24 Salary &amp; Benefits'!$F$6</f>
        <v>75419</v>
      </c>
      <c r="O1290" s="9">
        <f t="shared" si="218"/>
        <v>0</v>
      </c>
      <c r="P1290" s="9">
        <f t="shared" si="219"/>
        <v>0</v>
      </c>
      <c r="Q1290" s="9">
        <f>'2023-24 Salary &amp; Benefits'!G$6</f>
        <v>13464</v>
      </c>
      <c r="R1290" s="157">
        <f>'2023-24 Salary &amp; Benefits'!H$6</f>
        <v>0.1797</v>
      </c>
      <c r="S1290" s="157">
        <f>'2023-24 Salary &amp; Benefits'!I$6</f>
        <v>0.17330000000000001</v>
      </c>
      <c r="T1290" s="9">
        <f t="shared" si="220"/>
        <v>0</v>
      </c>
      <c r="U1290" s="9">
        <f t="shared" si="221"/>
        <v>0</v>
      </c>
      <c r="V1290" s="9">
        <f t="shared" si="222"/>
        <v>0</v>
      </c>
      <c r="W1290" s="9">
        <f t="shared" ref="W1290:W1353" si="225">SUM(U1290:V1290)</f>
        <v>0</v>
      </c>
      <c r="X1290" s="22">
        <f t="shared" si="224"/>
        <v>0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</row>
    <row r="1291" spans="1:159" s="4" customFormat="1">
      <c r="A1291" s="83" t="s">
        <v>2361</v>
      </c>
      <c r="B1291" s="95" t="s">
        <v>977</v>
      </c>
      <c r="C1291" s="96">
        <v>3106</v>
      </c>
      <c r="D1291" s="95" t="s">
        <v>982</v>
      </c>
      <c r="E1291" s="116" t="str">
        <f>VLOOKUP($C1291,'2022-23 School Level AAFTE'!$C:$X,8,FALSE)</f>
        <v>No</v>
      </c>
      <c r="F1291" s="103">
        <f>VLOOKUP($C1291,'2022-23 School Level AAFTE'!$C:$I,7,FALSE)</f>
        <v>1708.79</v>
      </c>
      <c r="G1291" s="106">
        <f>IFERROR(IF(E1291= "yes",VLOOKUP(C1291,Summary!$B:$I,5,0),0),0)</f>
        <v>0</v>
      </c>
      <c r="H1291" s="104">
        <f t="shared" si="223"/>
        <v>0</v>
      </c>
      <c r="I1291" s="168">
        <f>VLOOKUP($A1291,'2023-24 Salary &amp; Benefits'!$A:$I,3,FALSE)</f>
        <v>1.18</v>
      </c>
      <c r="J1291" s="168">
        <f>VLOOKUP($A1291,'2023-24 Salary &amp; Benefits'!$A:$I,4,FALSE)</f>
        <v>1.18</v>
      </c>
      <c r="K1291" s="155">
        <f t="shared" ref="K1291:K1354" si="226">IF(G1291&gt;0,G1291,H1291)</f>
        <v>0</v>
      </c>
      <c r="L1291" s="154">
        <f t="shared" ref="L1291:L1354" si="227">ROUND((($K1291*1.1*36)/15)/900,3)</f>
        <v>0</v>
      </c>
      <c r="M1291" s="156">
        <f>'2023-24 Salary &amp; Benefits'!$E$6</f>
        <v>72728</v>
      </c>
      <c r="N1291" s="156">
        <f>'2023-24 Salary &amp; Benefits'!$F$6</f>
        <v>75419</v>
      </c>
      <c r="O1291" s="9">
        <f t="shared" ref="O1291:O1354" si="228">ROUND($I1291*$M1291*$L1291,2)</f>
        <v>0</v>
      </c>
      <c r="P1291" s="9">
        <f t="shared" ref="P1291:P1354" si="229">ROUND($J1291*$N1291*$L1291,2)-O1291</f>
        <v>0</v>
      </c>
      <c r="Q1291" s="9">
        <f>'2023-24 Salary &amp; Benefits'!G$6</f>
        <v>13464</v>
      </c>
      <c r="R1291" s="157">
        <f>'2023-24 Salary &amp; Benefits'!H$6</f>
        <v>0.1797</v>
      </c>
      <c r="S1291" s="157">
        <f>'2023-24 Salary &amp; Benefits'!I$6</f>
        <v>0.17330000000000001</v>
      </c>
      <c r="T1291" s="9">
        <f t="shared" ref="T1291:T1354" si="230">ROUND(O1291*R1291+P1291*S1291+L1291*Q1291,2)</f>
        <v>0</v>
      </c>
      <c r="U1291" s="9">
        <f t="shared" ref="U1291:U1354" si="231">ROUND((($N1291*$J1291*$L1291)/180)*3,2)</f>
        <v>0</v>
      </c>
      <c r="V1291" s="9">
        <f t="shared" ref="V1291:V1354" si="232">ROUND(U1291*S1291,2)</f>
        <v>0</v>
      </c>
      <c r="W1291" s="9">
        <f t="shared" si="225"/>
        <v>0</v>
      </c>
      <c r="X1291" s="22">
        <f t="shared" si="224"/>
        <v>0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</row>
    <row r="1292" spans="1:159" s="4" customFormat="1">
      <c r="A1292" s="83" t="s">
        <v>2361</v>
      </c>
      <c r="B1292" s="95" t="s">
        <v>977</v>
      </c>
      <c r="C1292" s="96">
        <v>4017</v>
      </c>
      <c r="D1292" s="95" t="s">
        <v>996</v>
      </c>
      <c r="E1292" s="116" t="str">
        <f>VLOOKUP($C1292,'2022-23 School Level AAFTE'!$C:$X,8,FALSE)</f>
        <v>No</v>
      </c>
      <c r="F1292" s="103">
        <f>VLOOKUP($C1292,'2022-23 School Level AAFTE'!$C:$I,7,FALSE)</f>
        <v>985.42</v>
      </c>
      <c r="G1292" s="106">
        <f>IFERROR(IF(E1292= "yes",VLOOKUP(C1292,Summary!$B:$I,5,0),0),0)</f>
        <v>0</v>
      </c>
      <c r="H1292" s="105">
        <f t="shared" si="223"/>
        <v>0</v>
      </c>
      <c r="I1292" s="168">
        <f>VLOOKUP($A1292,'2023-24 Salary &amp; Benefits'!$A:$I,3,FALSE)</f>
        <v>1.18</v>
      </c>
      <c r="J1292" s="168">
        <f>VLOOKUP($A1292,'2023-24 Salary &amp; Benefits'!$A:$I,4,FALSE)</f>
        <v>1.18</v>
      </c>
      <c r="K1292" s="155">
        <f t="shared" si="226"/>
        <v>0</v>
      </c>
      <c r="L1292" s="154">
        <f t="shared" si="227"/>
        <v>0</v>
      </c>
      <c r="M1292" s="156">
        <f>'2023-24 Salary &amp; Benefits'!$E$6</f>
        <v>72728</v>
      </c>
      <c r="N1292" s="156">
        <f>'2023-24 Salary &amp; Benefits'!$F$6</f>
        <v>75419</v>
      </c>
      <c r="O1292" s="9">
        <f t="shared" si="228"/>
        <v>0</v>
      </c>
      <c r="P1292" s="9">
        <f t="shared" si="229"/>
        <v>0</v>
      </c>
      <c r="Q1292" s="9">
        <f>'2023-24 Salary &amp; Benefits'!G$6</f>
        <v>13464</v>
      </c>
      <c r="R1292" s="157">
        <f>'2023-24 Salary &amp; Benefits'!H$6</f>
        <v>0.1797</v>
      </c>
      <c r="S1292" s="157">
        <f>'2023-24 Salary &amp; Benefits'!I$6</f>
        <v>0.17330000000000001</v>
      </c>
      <c r="T1292" s="9">
        <f t="shared" si="230"/>
        <v>0</v>
      </c>
      <c r="U1292" s="9">
        <f t="shared" si="231"/>
        <v>0</v>
      </c>
      <c r="V1292" s="9">
        <f t="shared" si="232"/>
        <v>0</v>
      </c>
      <c r="W1292" s="9">
        <f t="shared" si="225"/>
        <v>0</v>
      </c>
      <c r="X1292" s="22">
        <f t="shared" si="224"/>
        <v>0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</row>
    <row r="1293" spans="1:159" s="4" customFormat="1">
      <c r="A1293" s="83" t="s">
        <v>2361</v>
      </c>
      <c r="B1293" s="95" t="s">
        <v>977</v>
      </c>
      <c r="C1293" s="96">
        <v>3493</v>
      </c>
      <c r="D1293" s="95" t="s">
        <v>991</v>
      </c>
      <c r="E1293" s="116" t="str">
        <f>VLOOKUP($C1293,'2022-23 School Level AAFTE'!$C:$X,8,FALSE)</f>
        <v>No</v>
      </c>
      <c r="F1293" s="103">
        <f>VLOOKUP($C1293,'2022-23 School Level AAFTE'!$C:$I,7,FALSE)</f>
        <v>885.62</v>
      </c>
      <c r="G1293" s="106">
        <f>IFERROR(IF(E1293= "yes",VLOOKUP(C1293,Summary!$B:$I,5,0),0),0)</f>
        <v>0</v>
      </c>
      <c r="H1293" s="105">
        <f t="shared" si="223"/>
        <v>0</v>
      </c>
      <c r="I1293" s="168">
        <f>VLOOKUP($A1293,'2023-24 Salary &amp; Benefits'!$A:$I,3,FALSE)</f>
        <v>1.18</v>
      </c>
      <c r="J1293" s="168">
        <f>VLOOKUP($A1293,'2023-24 Salary &amp; Benefits'!$A:$I,4,FALSE)</f>
        <v>1.18</v>
      </c>
      <c r="K1293" s="155">
        <f t="shared" si="226"/>
        <v>0</v>
      </c>
      <c r="L1293" s="154">
        <f t="shared" si="227"/>
        <v>0</v>
      </c>
      <c r="M1293" s="156">
        <f>'2023-24 Salary &amp; Benefits'!$E$6</f>
        <v>72728</v>
      </c>
      <c r="N1293" s="156">
        <f>'2023-24 Salary &amp; Benefits'!$F$6</f>
        <v>75419</v>
      </c>
      <c r="O1293" s="9">
        <f t="shared" si="228"/>
        <v>0</v>
      </c>
      <c r="P1293" s="9">
        <f t="shared" si="229"/>
        <v>0</v>
      </c>
      <c r="Q1293" s="9">
        <f>'2023-24 Salary &amp; Benefits'!G$6</f>
        <v>13464</v>
      </c>
      <c r="R1293" s="157">
        <f>'2023-24 Salary &amp; Benefits'!H$6</f>
        <v>0.1797</v>
      </c>
      <c r="S1293" s="157">
        <f>'2023-24 Salary &amp; Benefits'!I$6</f>
        <v>0.17330000000000001</v>
      </c>
      <c r="T1293" s="9">
        <f t="shared" si="230"/>
        <v>0</v>
      </c>
      <c r="U1293" s="9">
        <f t="shared" si="231"/>
        <v>0</v>
      </c>
      <c r="V1293" s="9">
        <f t="shared" si="232"/>
        <v>0</v>
      </c>
      <c r="W1293" s="9">
        <f t="shared" si="225"/>
        <v>0</v>
      </c>
      <c r="X1293" s="22">
        <f t="shared" si="224"/>
        <v>0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</row>
    <row r="1294" spans="1:159" s="4" customFormat="1">
      <c r="A1294" s="83" t="s">
        <v>2361</v>
      </c>
      <c r="B1294" s="95" t="s">
        <v>977</v>
      </c>
      <c r="C1294" s="96">
        <v>3234</v>
      </c>
      <c r="D1294" s="95" t="s">
        <v>984</v>
      </c>
      <c r="E1294" s="116" t="str">
        <f>VLOOKUP($C1294,'2022-23 School Level AAFTE'!$C:$X,8,FALSE)</f>
        <v>No</v>
      </c>
      <c r="F1294" s="103">
        <f>VLOOKUP($C1294,'2022-23 School Level AAFTE'!$C:$I,7,FALSE)</f>
        <v>278.82</v>
      </c>
      <c r="G1294" s="106">
        <f>IFERROR(IF(E1294= "yes",VLOOKUP(C1294,Summary!$B:$I,5,0),0),0)</f>
        <v>0</v>
      </c>
      <c r="H1294" s="104">
        <f t="shared" si="223"/>
        <v>0</v>
      </c>
      <c r="I1294" s="168">
        <f>VLOOKUP($A1294,'2023-24 Salary &amp; Benefits'!$A:$I,3,FALSE)</f>
        <v>1.18</v>
      </c>
      <c r="J1294" s="168">
        <f>VLOOKUP($A1294,'2023-24 Salary &amp; Benefits'!$A:$I,4,FALSE)</f>
        <v>1.18</v>
      </c>
      <c r="K1294" s="155">
        <f t="shared" si="226"/>
        <v>0</v>
      </c>
      <c r="L1294" s="154">
        <f t="shared" si="227"/>
        <v>0</v>
      </c>
      <c r="M1294" s="156">
        <f>'2023-24 Salary &amp; Benefits'!$E$6</f>
        <v>72728</v>
      </c>
      <c r="N1294" s="156">
        <f>'2023-24 Salary &amp; Benefits'!$F$6</f>
        <v>75419</v>
      </c>
      <c r="O1294" s="9">
        <f t="shared" si="228"/>
        <v>0</v>
      </c>
      <c r="P1294" s="9">
        <f t="shared" si="229"/>
        <v>0</v>
      </c>
      <c r="Q1294" s="9">
        <f>'2023-24 Salary &amp; Benefits'!G$6</f>
        <v>13464</v>
      </c>
      <c r="R1294" s="157">
        <f>'2023-24 Salary &amp; Benefits'!H$6</f>
        <v>0.1797</v>
      </c>
      <c r="S1294" s="157">
        <f>'2023-24 Salary &amp; Benefits'!I$6</f>
        <v>0.17330000000000001</v>
      </c>
      <c r="T1294" s="9">
        <f t="shared" si="230"/>
        <v>0</v>
      </c>
      <c r="U1294" s="9">
        <f t="shared" si="231"/>
        <v>0</v>
      </c>
      <c r="V1294" s="9">
        <f t="shared" si="232"/>
        <v>0</v>
      </c>
      <c r="W1294" s="9">
        <f t="shared" si="225"/>
        <v>0</v>
      </c>
      <c r="X1294" s="22">
        <f t="shared" si="224"/>
        <v>0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</row>
    <row r="1295" spans="1:159" s="4" customFormat="1">
      <c r="A1295" s="83" t="s">
        <v>2361</v>
      </c>
      <c r="B1295" s="95" t="s">
        <v>977</v>
      </c>
      <c r="C1295" s="96">
        <v>3105</v>
      </c>
      <c r="D1295" s="95" t="s">
        <v>981</v>
      </c>
      <c r="E1295" s="116" t="str">
        <f>VLOOKUP($C1295,'2022-23 School Level AAFTE'!$C:$X,8,FALSE)</f>
        <v>No</v>
      </c>
      <c r="F1295" s="103">
        <f>VLOOKUP($C1295,'2022-23 School Level AAFTE'!$C:$I,7,FALSE)</f>
        <v>496.98</v>
      </c>
      <c r="G1295" s="106">
        <f>IFERROR(IF(E1295= "yes",VLOOKUP(C1295,Summary!$B:$I,5,0),0),0)</f>
        <v>0</v>
      </c>
      <c r="H1295" s="105">
        <f t="shared" si="223"/>
        <v>0</v>
      </c>
      <c r="I1295" s="168">
        <f>VLOOKUP($A1295,'2023-24 Salary &amp; Benefits'!$A:$I,3,FALSE)</f>
        <v>1.18</v>
      </c>
      <c r="J1295" s="168">
        <f>VLOOKUP($A1295,'2023-24 Salary &amp; Benefits'!$A:$I,4,FALSE)</f>
        <v>1.18</v>
      </c>
      <c r="K1295" s="155">
        <f t="shared" si="226"/>
        <v>0</v>
      </c>
      <c r="L1295" s="154">
        <f t="shared" si="227"/>
        <v>0</v>
      </c>
      <c r="M1295" s="156">
        <f>'2023-24 Salary &amp; Benefits'!$E$6</f>
        <v>72728</v>
      </c>
      <c r="N1295" s="156">
        <f>'2023-24 Salary &amp; Benefits'!$F$6</f>
        <v>75419</v>
      </c>
      <c r="O1295" s="9">
        <f t="shared" si="228"/>
        <v>0</v>
      </c>
      <c r="P1295" s="9">
        <f t="shared" si="229"/>
        <v>0</v>
      </c>
      <c r="Q1295" s="9">
        <f>'2023-24 Salary &amp; Benefits'!G$6</f>
        <v>13464</v>
      </c>
      <c r="R1295" s="157">
        <f>'2023-24 Salary &amp; Benefits'!H$6</f>
        <v>0.1797</v>
      </c>
      <c r="S1295" s="157">
        <f>'2023-24 Salary &amp; Benefits'!I$6</f>
        <v>0.17330000000000001</v>
      </c>
      <c r="T1295" s="9">
        <f t="shared" si="230"/>
        <v>0</v>
      </c>
      <c r="U1295" s="9">
        <f t="shared" si="231"/>
        <v>0</v>
      </c>
      <c r="V1295" s="9">
        <f t="shared" si="232"/>
        <v>0</v>
      </c>
      <c r="W1295" s="9">
        <f t="shared" si="225"/>
        <v>0</v>
      </c>
      <c r="X1295" s="22">
        <f t="shared" si="224"/>
        <v>0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</row>
    <row r="1296" spans="1:159" s="4" customFormat="1">
      <c r="A1296" s="83" t="s">
        <v>2361</v>
      </c>
      <c r="B1296" s="95" t="s">
        <v>977</v>
      </c>
      <c r="C1296" s="96">
        <v>4379</v>
      </c>
      <c r="D1296" s="86" t="s">
        <v>1005</v>
      </c>
      <c r="E1296" s="116" t="str">
        <f>VLOOKUP($C1296,'2022-23 School Level AAFTE'!$C:$X,8,FALSE)</f>
        <v>No</v>
      </c>
      <c r="F1296" s="103">
        <f>VLOOKUP($C1296,'2022-23 School Level AAFTE'!$C:$I,7,FALSE)</f>
        <v>371.59</v>
      </c>
      <c r="G1296" s="106">
        <f>IFERROR(IF(E1296= "yes",VLOOKUP(C1296,Summary!$B:$I,5,0),0),0)</f>
        <v>0</v>
      </c>
      <c r="H1296" s="105">
        <f t="shared" si="223"/>
        <v>0</v>
      </c>
      <c r="I1296" s="168">
        <f>VLOOKUP($A1296,'2023-24 Salary &amp; Benefits'!$A:$I,3,FALSE)</f>
        <v>1.18</v>
      </c>
      <c r="J1296" s="168">
        <f>VLOOKUP($A1296,'2023-24 Salary &amp; Benefits'!$A:$I,4,FALSE)</f>
        <v>1.18</v>
      </c>
      <c r="K1296" s="155">
        <f t="shared" si="226"/>
        <v>0</v>
      </c>
      <c r="L1296" s="154">
        <f t="shared" si="227"/>
        <v>0</v>
      </c>
      <c r="M1296" s="156">
        <f>'2023-24 Salary &amp; Benefits'!$E$6</f>
        <v>72728</v>
      </c>
      <c r="N1296" s="156">
        <f>'2023-24 Salary &amp; Benefits'!$F$6</f>
        <v>75419</v>
      </c>
      <c r="O1296" s="9">
        <f t="shared" si="228"/>
        <v>0</v>
      </c>
      <c r="P1296" s="9">
        <f t="shared" si="229"/>
        <v>0</v>
      </c>
      <c r="Q1296" s="9">
        <f>'2023-24 Salary &amp; Benefits'!G$6</f>
        <v>13464</v>
      </c>
      <c r="R1296" s="157">
        <f>'2023-24 Salary &amp; Benefits'!H$6</f>
        <v>0.1797</v>
      </c>
      <c r="S1296" s="157">
        <f>'2023-24 Salary &amp; Benefits'!I$6</f>
        <v>0.17330000000000001</v>
      </c>
      <c r="T1296" s="9">
        <f t="shared" si="230"/>
        <v>0</v>
      </c>
      <c r="U1296" s="9">
        <f t="shared" si="231"/>
        <v>0</v>
      </c>
      <c r="V1296" s="9">
        <f t="shared" si="232"/>
        <v>0</v>
      </c>
      <c r="W1296" s="9">
        <f t="shared" si="225"/>
        <v>0</v>
      </c>
      <c r="X1296" s="22">
        <f t="shared" si="224"/>
        <v>0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</row>
    <row r="1297" spans="1:159" s="4" customFormat="1">
      <c r="A1297" s="83" t="s">
        <v>2361</v>
      </c>
      <c r="B1297" s="95" t="s">
        <v>977</v>
      </c>
      <c r="C1297" s="96">
        <v>4306</v>
      </c>
      <c r="D1297" s="95" t="s">
        <v>1001</v>
      </c>
      <c r="E1297" s="116" t="str">
        <f>VLOOKUP($C1297,'2022-23 School Level AAFTE'!$C:$X,8,FALSE)</f>
        <v>No</v>
      </c>
      <c r="F1297" s="103">
        <f>VLOOKUP($C1297,'2022-23 School Level AAFTE'!$C:$I,7,FALSE)</f>
        <v>757.86</v>
      </c>
      <c r="G1297" s="106">
        <f>IFERROR(IF(E1297= "yes",VLOOKUP(C1297,Summary!$B:$I,5,0),0),0)</f>
        <v>0</v>
      </c>
      <c r="H1297" s="104">
        <f t="shared" si="223"/>
        <v>0</v>
      </c>
      <c r="I1297" s="168">
        <f>VLOOKUP($A1297,'2023-24 Salary &amp; Benefits'!$A:$I,3,FALSE)</f>
        <v>1.18</v>
      </c>
      <c r="J1297" s="168">
        <f>VLOOKUP($A1297,'2023-24 Salary &amp; Benefits'!$A:$I,4,FALSE)</f>
        <v>1.18</v>
      </c>
      <c r="K1297" s="155">
        <f t="shared" si="226"/>
        <v>0</v>
      </c>
      <c r="L1297" s="154">
        <f t="shared" si="227"/>
        <v>0</v>
      </c>
      <c r="M1297" s="156">
        <f>'2023-24 Salary &amp; Benefits'!$E$6</f>
        <v>72728</v>
      </c>
      <c r="N1297" s="156">
        <f>'2023-24 Salary &amp; Benefits'!$F$6</f>
        <v>75419</v>
      </c>
      <c r="O1297" s="9">
        <f t="shared" si="228"/>
        <v>0</v>
      </c>
      <c r="P1297" s="9">
        <f t="shared" si="229"/>
        <v>0</v>
      </c>
      <c r="Q1297" s="9">
        <f>'2023-24 Salary &amp; Benefits'!G$6</f>
        <v>13464</v>
      </c>
      <c r="R1297" s="157">
        <f>'2023-24 Salary &amp; Benefits'!H$6</f>
        <v>0.1797</v>
      </c>
      <c r="S1297" s="157">
        <f>'2023-24 Salary &amp; Benefits'!I$6</f>
        <v>0.17330000000000001</v>
      </c>
      <c r="T1297" s="9">
        <f t="shared" si="230"/>
        <v>0</v>
      </c>
      <c r="U1297" s="9">
        <f t="shared" si="231"/>
        <v>0</v>
      </c>
      <c r="V1297" s="9">
        <f t="shared" si="232"/>
        <v>0</v>
      </c>
      <c r="W1297" s="9">
        <f t="shared" si="225"/>
        <v>0</v>
      </c>
      <c r="X1297" s="22">
        <f t="shared" si="224"/>
        <v>0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</row>
    <row r="1298" spans="1:159" s="4" customFormat="1">
      <c r="A1298" s="83" t="s">
        <v>2361</v>
      </c>
      <c r="B1298" s="95" t="s">
        <v>977</v>
      </c>
      <c r="C1298" s="96">
        <v>4355</v>
      </c>
      <c r="D1298" s="95" t="s">
        <v>1002</v>
      </c>
      <c r="E1298" s="116" t="str">
        <f>VLOOKUP($C1298,'2022-23 School Level AAFTE'!$C:$X,8,FALSE)</f>
        <v>No</v>
      </c>
      <c r="F1298" s="103">
        <f>VLOOKUP($C1298,'2022-23 School Level AAFTE'!$C:$I,7,FALSE)</f>
        <v>468.16</v>
      </c>
      <c r="G1298" s="106">
        <f>IFERROR(IF(E1298= "yes",VLOOKUP(C1298,Summary!$B:$I,5,0),0),0)</f>
        <v>0</v>
      </c>
      <c r="H1298" s="104">
        <f t="shared" si="223"/>
        <v>0</v>
      </c>
      <c r="I1298" s="168">
        <f>VLOOKUP($A1298,'2023-24 Salary &amp; Benefits'!$A:$I,3,FALSE)</f>
        <v>1.18</v>
      </c>
      <c r="J1298" s="168">
        <f>VLOOKUP($A1298,'2023-24 Salary &amp; Benefits'!$A:$I,4,FALSE)</f>
        <v>1.18</v>
      </c>
      <c r="K1298" s="155">
        <f t="shared" si="226"/>
        <v>0</v>
      </c>
      <c r="L1298" s="154">
        <f t="shared" si="227"/>
        <v>0</v>
      </c>
      <c r="M1298" s="156">
        <f>'2023-24 Salary &amp; Benefits'!$E$6</f>
        <v>72728</v>
      </c>
      <c r="N1298" s="156">
        <f>'2023-24 Salary &amp; Benefits'!$F$6</f>
        <v>75419</v>
      </c>
      <c r="O1298" s="9">
        <f t="shared" si="228"/>
        <v>0</v>
      </c>
      <c r="P1298" s="9">
        <f t="shared" si="229"/>
        <v>0</v>
      </c>
      <c r="Q1298" s="9">
        <f>'2023-24 Salary &amp; Benefits'!G$6</f>
        <v>13464</v>
      </c>
      <c r="R1298" s="157">
        <f>'2023-24 Salary &amp; Benefits'!H$6</f>
        <v>0.1797</v>
      </c>
      <c r="S1298" s="157">
        <f>'2023-24 Salary &amp; Benefits'!I$6</f>
        <v>0.17330000000000001</v>
      </c>
      <c r="T1298" s="9">
        <f t="shared" si="230"/>
        <v>0</v>
      </c>
      <c r="U1298" s="9">
        <f t="shared" si="231"/>
        <v>0</v>
      </c>
      <c r="V1298" s="9">
        <f t="shared" si="232"/>
        <v>0</v>
      </c>
      <c r="W1298" s="9">
        <f t="shared" si="225"/>
        <v>0</v>
      </c>
      <c r="X1298" s="22">
        <f t="shared" si="224"/>
        <v>0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</row>
    <row r="1299" spans="1:159" s="4" customFormat="1">
      <c r="A1299" s="83" t="s">
        <v>2361</v>
      </c>
      <c r="B1299" s="95" t="s">
        <v>977</v>
      </c>
      <c r="C1299" s="96">
        <v>4124</v>
      </c>
      <c r="D1299" s="95" t="s">
        <v>999</v>
      </c>
      <c r="E1299" s="116" t="str">
        <f>VLOOKUP($C1299,'2022-23 School Level AAFTE'!$C:$X,8,FALSE)</f>
        <v>No</v>
      </c>
      <c r="F1299" s="103">
        <f>VLOOKUP($C1299,'2022-23 School Level AAFTE'!$C:$I,7,FALSE)</f>
        <v>314.41000000000003</v>
      </c>
      <c r="G1299" s="106">
        <f>IFERROR(IF(E1299= "yes",VLOOKUP(C1299,Summary!$B:$I,5,0),0),0)</f>
        <v>0</v>
      </c>
      <c r="H1299" s="105">
        <f t="shared" si="223"/>
        <v>0</v>
      </c>
      <c r="I1299" s="168">
        <f>VLOOKUP($A1299,'2023-24 Salary &amp; Benefits'!$A:$I,3,FALSE)</f>
        <v>1.18</v>
      </c>
      <c r="J1299" s="168">
        <f>VLOOKUP($A1299,'2023-24 Salary &amp; Benefits'!$A:$I,4,FALSE)</f>
        <v>1.18</v>
      </c>
      <c r="K1299" s="155">
        <f t="shared" si="226"/>
        <v>0</v>
      </c>
      <c r="L1299" s="154">
        <f t="shared" si="227"/>
        <v>0</v>
      </c>
      <c r="M1299" s="156">
        <f>'2023-24 Salary &amp; Benefits'!$E$6</f>
        <v>72728</v>
      </c>
      <c r="N1299" s="156">
        <f>'2023-24 Salary &amp; Benefits'!$F$6</f>
        <v>75419</v>
      </c>
      <c r="O1299" s="9">
        <f t="shared" si="228"/>
        <v>0</v>
      </c>
      <c r="P1299" s="9">
        <f t="shared" si="229"/>
        <v>0</v>
      </c>
      <c r="Q1299" s="9">
        <f>'2023-24 Salary &amp; Benefits'!G$6</f>
        <v>13464</v>
      </c>
      <c r="R1299" s="157">
        <f>'2023-24 Salary &amp; Benefits'!H$6</f>
        <v>0.1797</v>
      </c>
      <c r="S1299" s="157">
        <f>'2023-24 Salary &amp; Benefits'!I$6</f>
        <v>0.17330000000000001</v>
      </c>
      <c r="T1299" s="9">
        <f t="shared" si="230"/>
        <v>0</v>
      </c>
      <c r="U1299" s="9">
        <f t="shared" si="231"/>
        <v>0</v>
      </c>
      <c r="V1299" s="9">
        <f t="shared" si="232"/>
        <v>0</v>
      </c>
      <c r="W1299" s="9">
        <f t="shared" si="225"/>
        <v>0</v>
      </c>
      <c r="X1299" s="22">
        <f t="shared" si="224"/>
        <v>0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</row>
    <row r="1300" spans="1:159" s="4" customFormat="1">
      <c r="A1300" s="83" t="s">
        <v>2361</v>
      </c>
      <c r="B1300" s="95" t="s">
        <v>977</v>
      </c>
      <c r="C1300" s="96">
        <v>3492</v>
      </c>
      <c r="D1300" s="95" t="s">
        <v>990</v>
      </c>
      <c r="E1300" s="116" t="str">
        <f>VLOOKUP($C1300,'2022-23 School Level AAFTE'!$C:$X,8,FALSE)</f>
        <v>No</v>
      </c>
      <c r="F1300" s="103">
        <f>VLOOKUP($C1300,'2022-23 School Level AAFTE'!$C:$I,7,FALSE)</f>
        <v>1510.8999999999999</v>
      </c>
      <c r="G1300" s="106">
        <f>IFERROR(IF(E1300= "yes",VLOOKUP(C1300,Summary!$B:$I,5,0),0),0)</f>
        <v>0</v>
      </c>
      <c r="H1300" s="105">
        <f t="shared" ref="H1300:H1359" si="233">IF(E1300= "yes", F1300,0)</f>
        <v>0</v>
      </c>
      <c r="I1300" s="168">
        <f>VLOOKUP($A1300,'2023-24 Salary &amp; Benefits'!$A:$I,3,FALSE)</f>
        <v>1.18</v>
      </c>
      <c r="J1300" s="168">
        <f>VLOOKUP($A1300,'2023-24 Salary &amp; Benefits'!$A:$I,4,FALSE)</f>
        <v>1.18</v>
      </c>
      <c r="K1300" s="155">
        <f t="shared" si="226"/>
        <v>0</v>
      </c>
      <c r="L1300" s="154">
        <f t="shared" si="227"/>
        <v>0</v>
      </c>
      <c r="M1300" s="156">
        <f>'2023-24 Salary &amp; Benefits'!$E$6</f>
        <v>72728</v>
      </c>
      <c r="N1300" s="156">
        <f>'2023-24 Salary &amp; Benefits'!$F$6</f>
        <v>75419</v>
      </c>
      <c r="O1300" s="9">
        <f t="shared" si="228"/>
        <v>0</v>
      </c>
      <c r="P1300" s="9">
        <f t="shared" si="229"/>
        <v>0</v>
      </c>
      <c r="Q1300" s="9">
        <f>'2023-24 Salary &amp; Benefits'!G$6</f>
        <v>13464</v>
      </c>
      <c r="R1300" s="157">
        <f>'2023-24 Salary &amp; Benefits'!H$6</f>
        <v>0.1797</v>
      </c>
      <c r="S1300" s="157">
        <f>'2023-24 Salary &amp; Benefits'!I$6</f>
        <v>0.17330000000000001</v>
      </c>
      <c r="T1300" s="9">
        <f t="shared" si="230"/>
        <v>0</v>
      </c>
      <c r="U1300" s="9">
        <f t="shared" si="231"/>
        <v>0</v>
      </c>
      <c r="V1300" s="9">
        <f t="shared" si="232"/>
        <v>0</v>
      </c>
      <c r="W1300" s="9">
        <f t="shared" si="225"/>
        <v>0</v>
      </c>
      <c r="X1300" s="22">
        <f t="shared" ref="X1300:X1359" si="234">SUM(T1300,O1300:P1300,W1300)</f>
        <v>0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</row>
    <row r="1301" spans="1:159" s="4" customFormat="1">
      <c r="A1301" s="83" t="s">
        <v>2361</v>
      </c>
      <c r="B1301" s="95" t="s">
        <v>977</v>
      </c>
      <c r="C1301" s="96">
        <v>5606</v>
      </c>
      <c r="D1301" s="95" t="s">
        <v>3206</v>
      </c>
      <c r="E1301" s="116" t="str">
        <f>VLOOKUP($C1301,'2022-23 School Level AAFTE'!$C:$X,8,FALSE)</f>
        <v>No</v>
      </c>
      <c r="F1301" s="103">
        <f>VLOOKUP($C1301,'2022-23 School Level AAFTE'!$C:$I,7,FALSE)</f>
        <v>213.07999999999998</v>
      </c>
      <c r="G1301" s="106">
        <f>IFERROR(IF(E1301= "yes",VLOOKUP(C1301,Summary!$B:$I,5,0),0),0)</f>
        <v>0</v>
      </c>
      <c r="H1301" s="105">
        <f t="shared" si="233"/>
        <v>0</v>
      </c>
      <c r="I1301" s="168">
        <f>VLOOKUP($A1301,'2023-24 Salary &amp; Benefits'!$A:$I,3,FALSE)</f>
        <v>1.18</v>
      </c>
      <c r="J1301" s="168">
        <f>VLOOKUP($A1301,'2023-24 Salary &amp; Benefits'!$A:$I,4,FALSE)</f>
        <v>1.18</v>
      </c>
      <c r="K1301" s="155">
        <f t="shared" si="226"/>
        <v>0</v>
      </c>
      <c r="L1301" s="154">
        <f t="shared" si="227"/>
        <v>0</v>
      </c>
      <c r="M1301" s="156">
        <f>'2023-24 Salary &amp; Benefits'!$E$6</f>
        <v>72728</v>
      </c>
      <c r="N1301" s="156">
        <f>'2023-24 Salary &amp; Benefits'!$F$6</f>
        <v>75419</v>
      </c>
      <c r="O1301" s="9">
        <f t="shared" si="228"/>
        <v>0</v>
      </c>
      <c r="P1301" s="9">
        <f t="shared" si="229"/>
        <v>0</v>
      </c>
      <c r="Q1301" s="9">
        <f>'2023-24 Salary &amp; Benefits'!G$6</f>
        <v>13464</v>
      </c>
      <c r="R1301" s="157">
        <f>'2023-24 Salary &amp; Benefits'!H$6</f>
        <v>0.1797</v>
      </c>
      <c r="S1301" s="157">
        <f>'2023-24 Salary &amp; Benefits'!I$6</f>
        <v>0.17330000000000001</v>
      </c>
      <c r="T1301" s="9">
        <f t="shared" si="230"/>
        <v>0</v>
      </c>
      <c r="U1301" s="9">
        <f t="shared" si="231"/>
        <v>0</v>
      </c>
      <c r="V1301" s="9">
        <f t="shared" si="232"/>
        <v>0</v>
      </c>
      <c r="W1301" s="9">
        <f t="shared" si="225"/>
        <v>0</v>
      </c>
      <c r="X1301" s="22">
        <f t="shared" si="234"/>
        <v>0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</row>
    <row r="1302" spans="1:159" s="4" customFormat="1">
      <c r="A1302" s="83" t="s">
        <v>2361</v>
      </c>
      <c r="B1302" s="95" t="s">
        <v>977</v>
      </c>
      <c r="C1302" s="96">
        <v>2993</v>
      </c>
      <c r="D1302" s="95" t="s">
        <v>980</v>
      </c>
      <c r="E1302" s="116" t="str">
        <f>VLOOKUP($C1302,'2022-23 School Level AAFTE'!$C:$X,8,FALSE)</f>
        <v>No</v>
      </c>
      <c r="F1302" s="103">
        <f>VLOOKUP($C1302,'2022-23 School Level AAFTE'!$C:$I,7,FALSE)</f>
        <v>376.71</v>
      </c>
      <c r="G1302" s="106">
        <f>IFERROR(IF(E1302= "yes",VLOOKUP(C1302,Summary!$B:$I,5,0),0),0)</f>
        <v>0</v>
      </c>
      <c r="H1302" s="104">
        <f t="shared" si="233"/>
        <v>0</v>
      </c>
      <c r="I1302" s="168">
        <f>VLOOKUP($A1302,'2023-24 Salary &amp; Benefits'!$A:$I,3,FALSE)</f>
        <v>1.18</v>
      </c>
      <c r="J1302" s="168">
        <f>VLOOKUP($A1302,'2023-24 Salary &amp; Benefits'!$A:$I,4,FALSE)</f>
        <v>1.18</v>
      </c>
      <c r="K1302" s="155">
        <f t="shared" si="226"/>
        <v>0</v>
      </c>
      <c r="L1302" s="154">
        <f t="shared" si="227"/>
        <v>0</v>
      </c>
      <c r="M1302" s="156">
        <f>'2023-24 Salary &amp; Benefits'!$E$6</f>
        <v>72728</v>
      </c>
      <c r="N1302" s="156">
        <f>'2023-24 Salary &amp; Benefits'!$F$6</f>
        <v>75419</v>
      </c>
      <c r="O1302" s="9">
        <f t="shared" si="228"/>
        <v>0</v>
      </c>
      <c r="P1302" s="9">
        <f t="shared" si="229"/>
        <v>0</v>
      </c>
      <c r="Q1302" s="9">
        <f>'2023-24 Salary &amp; Benefits'!G$6</f>
        <v>13464</v>
      </c>
      <c r="R1302" s="157">
        <f>'2023-24 Salary &amp; Benefits'!H$6</f>
        <v>0.1797</v>
      </c>
      <c r="S1302" s="157">
        <f>'2023-24 Salary &amp; Benefits'!I$6</f>
        <v>0.17330000000000001</v>
      </c>
      <c r="T1302" s="9">
        <f t="shared" si="230"/>
        <v>0</v>
      </c>
      <c r="U1302" s="9">
        <f t="shared" si="231"/>
        <v>0</v>
      </c>
      <c r="V1302" s="9">
        <f t="shared" si="232"/>
        <v>0</v>
      </c>
      <c r="W1302" s="9">
        <f t="shared" si="225"/>
        <v>0</v>
      </c>
      <c r="X1302" s="22">
        <f t="shared" si="234"/>
        <v>0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</row>
    <row r="1303" spans="1:159" s="4" customFormat="1">
      <c r="A1303" s="83" t="s">
        <v>2361</v>
      </c>
      <c r="B1303" s="95" t="s">
        <v>977</v>
      </c>
      <c r="C1303" s="96">
        <v>3345</v>
      </c>
      <c r="D1303" s="95" t="s">
        <v>987</v>
      </c>
      <c r="E1303" s="116" t="str">
        <f>VLOOKUP($C1303,'2022-23 School Level AAFTE'!$C:$X,8,FALSE)</f>
        <v>No</v>
      </c>
      <c r="F1303" s="103">
        <f>VLOOKUP($C1303,'2022-23 School Level AAFTE'!$C:$I,7,FALSE)</f>
        <v>717.28</v>
      </c>
      <c r="G1303" s="106">
        <f>IFERROR(IF(E1303= "yes",VLOOKUP(C1303,Summary!$B:$I,5,0),0),0)</f>
        <v>0</v>
      </c>
      <c r="H1303" s="105">
        <f t="shared" si="233"/>
        <v>0</v>
      </c>
      <c r="I1303" s="168">
        <f>VLOOKUP($A1303,'2023-24 Salary &amp; Benefits'!$A:$I,3,FALSE)</f>
        <v>1.18</v>
      </c>
      <c r="J1303" s="168">
        <f>VLOOKUP($A1303,'2023-24 Salary &amp; Benefits'!$A:$I,4,FALSE)</f>
        <v>1.18</v>
      </c>
      <c r="K1303" s="155">
        <f t="shared" si="226"/>
        <v>0</v>
      </c>
      <c r="L1303" s="154">
        <f t="shared" si="227"/>
        <v>0</v>
      </c>
      <c r="M1303" s="156">
        <f>'2023-24 Salary &amp; Benefits'!$E$6</f>
        <v>72728</v>
      </c>
      <c r="N1303" s="156">
        <f>'2023-24 Salary &amp; Benefits'!$F$6</f>
        <v>75419</v>
      </c>
      <c r="O1303" s="9">
        <f t="shared" si="228"/>
        <v>0</v>
      </c>
      <c r="P1303" s="9">
        <f t="shared" si="229"/>
        <v>0</v>
      </c>
      <c r="Q1303" s="9">
        <f>'2023-24 Salary &amp; Benefits'!G$6</f>
        <v>13464</v>
      </c>
      <c r="R1303" s="157">
        <f>'2023-24 Salary &amp; Benefits'!H$6</f>
        <v>0.1797</v>
      </c>
      <c r="S1303" s="157">
        <f>'2023-24 Salary &amp; Benefits'!I$6</f>
        <v>0.17330000000000001</v>
      </c>
      <c r="T1303" s="9">
        <f t="shared" si="230"/>
        <v>0</v>
      </c>
      <c r="U1303" s="9">
        <f t="shared" si="231"/>
        <v>0</v>
      </c>
      <c r="V1303" s="9">
        <f t="shared" si="232"/>
        <v>0</v>
      </c>
      <c r="W1303" s="9">
        <f t="shared" si="225"/>
        <v>0</v>
      </c>
      <c r="X1303" s="22">
        <f t="shared" si="234"/>
        <v>0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</row>
    <row r="1304" spans="1:159" s="4" customFormat="1">
      <c r="A1304" s="83" t="s">
        <v>2361</v>
      </c>
      <c r="B1304" s="95" t="s">
        <v>977</v>
      </c>
      <c r="C1304" s="96">
        <v>4455</v>
      </c>
      <c r="D1304" s="95" t="s">
        <v>1006</v>
      </c>
      <c r="E1304" s="116" t="str">
        <f>VLOOKUP($C1304,'2022-23 School Level AAFTE'!$C:$X,8,FALSE)</f>
        <v>No</v>
      </c>
      <c r="F1304" s="103">
        <f>VLOOKUP($C1304,'2022-23 School Level AAFTE'!$C:$I,7,FALSE)</f>
        <v>637.48</v>
      </c>
      <c r="G1304" s="106">
        <f>IFERROR(IF(E1304= "yes",VLOOKUP(C1304,Summary!$B:$I,5,0),0),0)</f>
        <v>0</v>
      </c>
      <c r="H1304" s="105">
        <f t="shared" si="233"/>
        <v>0</v>
      </c>
      <c r="I1304" s="168">
        <f>VLOOKUP($A1304,'2023-24 Salary &amp; Benefits'!$A:$I,3,FALSE)</f>
        <v>1.18</v>
      </c>
      <c r="J1304" s="168">
        <f>VLOOKUP($A1304,'2023-24 Salary &amp; Benefits'!$A:$I,4,FALSE)</f>
        <v>1.18</v>
      </c>
      <c r="K1304" s="155">
        <f t="shared" si="226"/>
        <v>0</v>
      </c>
      <c r="L1304" s="154">
        <f t="shared" si="227"/>
        <v>0</v>
      </c>
      <c r="M1304" s="156">
        <f>'2023-24 Salary &amp; Benefits'!$E$6</f>
        <v>72728</v>
      </c>
      <c r="N1304" s="156">
        <f>'2023-24 Salary &amp; Benefits'!$F$6</f>
        <v>75419</v>
      </c>
      <c r="O1304" s="9">
        <f t="shared" si="228"/>
        <v>0</v>
      </c>
      <c r="P1304" s="9">
        <f t="shared" si="229"/>
        <v>0</v>
      </c>
      <c r="Q1304" s="9">
        <f>'2023-24 Salary &amp; Benefits'!G$6</f>
        <v>13464</v>
      </c>
      <c r="R1304" s="157">
        <f>'2023-24 Salary &amp; Benefits'!H$6</f>
        <v>0.1797</v>
      </c>
      <c r="S1304" s="157">
        <f>'2023-24 Salary &amp; Benefits'!I$6</f>
        <v>0.17330000000000001</v>
      </c>
      <c r="T1304" s="9">
        <f t="shared" si="230"/>
        <v>0</v>
      </c>
      <c r="U1304" s="9">
        <f t="shared" si="231"/>
        <v>0</v>
      </c>
      <c r="V1304" s="9">
        <f t="shared" si="232"/>
        <v>0</v>
      </c>
      <c r="W1304" s="9">
        <f t="shared" si="225"/>
        <v>0</v>
      </c>
      <c r="X1304" s="22">
        <f t="shared" si="234"/>
        <v>0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</row>
    <row r="1305" spans="1:159" s="4" customFormat="1">
      <c r="A1305" s="83" t="s">
        <v>2361</v>
      </c>
      <c r="B1305" s="95" t="s">
        <v>977</v>
      </c>
      <c r="C1305" s="96">
        <v>3790</v>
      </c>
      <c r="D1305" s="95" t="s">
        <v>994</v>
      </c>
      <c r="E1305" s="116" t="str">
        <f>VLOOKUP($C1305,'2022-23 School Level AAFTE'!$C:$X,8,FALSE)</f>
        <v>No</v>
      </c>
      <c r="F1305" s="103">
        <f>VLOOKUP($C1305,'2022-23 School Level AAFTE'!$C:$I,7,FALSE)</f>
        <v>841.54</v>
      </c>
      <c r="G1305" s="106">
        <f>IFERROR(IF(E1305= "yes",VLOOKUP(C1305,Summary!$B:$I,5,0),0),0)</f>
        <v>0</v>
      </c>
      <c r="H1305" s="105">
        <f t="shared" si="233"/>
        <v>0</v>
      </c>
      <c r="I1305" s="168">
        <f>VLOOKUP($A1305,'2023-24 Salary &amp; Benefits'!$A:$I,3,FALSE)</f>
        <v>1.18</v>
      </c>
      <c r="J1305" s="168">
        <f>VLOOKUP($A1305,'2023-24 Salary &amp; Benefits'!$A:$I,4,FALSE)</f>
        <v>1.18</v>
      </c>
      <c r="K1305" s="155">
        <f t="shared" si="226"/>
        <v>0</v>
      </c>
      <c r="L1305" s="154">
        <f t="shared" si="227"/>
        <v>0</v>
      </c>
      <c r="M1305" s="156">
        <f>'2023-24 Salary &amp; Benefits'!$E$6</f>
        <v>72728</v>
      </c>
      <c r="N1305" s="156">
        <f>'2023-24 Salary &amp; Benefits'!$F$6</f>
        <v>75419</v>
      </c>
      <c r="O1305" s="9">
        <f t="shared" si="228"/>
        <v>0</v>
      </c>
      <c r="P1305" s="9">
        <f t="shared" si="229"/>
        <v>0</v>
      </c>
      <c r="Q1305" s="9">
        <f>'2023-24 Salary &amp; Benefits'!G$6</f>
        <v>13464</v>
      </c>
      <c r="R1305" s="157">
        <f>'2023-24 Salary &amp; Benefits'!H$6</f>
        <v>0.1797</v>
      </c>
      <c r="S1305" s="157">
        <f>'2023-24 Salary &amp; Benefits'!I$6</f>
        <v>0.17330000000000001</v>
      </c>
      <c r="T1305" s="9">
        <f t="shared" si="230"/>
        <v>0</v>
      </c>
      <c r="U1305" s="9">
        <f t="shared" si="231"/>
        <v>0</v>
      </c>
      <c r="V1305" s="9">
        <f t="shared" si="232"/>
        <v>0</v>
      </c>
      <c r="W1305" s="9">
        <f t="shared" si="225"/>
        <v>0</v>
      </c>
      <c r="X1305" s="22">
        <f t="shared" si="234"/>
        <v>0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</row>
    <row r="1306" spans="1:159" s="4" customFormat="1">
      <c r="A1306" s="83" t="s">
        <v>2361</v>
      </c>
      <c r="B1306" s="95" t="s">
        <v>977</v>
      </c>
      <c r="C1306" s="96">
        <v>3390</v>
      </c>
      <c r="D1306" s="95" t="s">
        <v>988</v>
      </c>
      <c r="E1306" s="116" t="str">
        <f>VLOOKUP($C1306,'2022-23 School Level AAFTE'!$C:$X,8,FALSE)</f>
        <v>No</v>
      </c>
      <c r="F1306" s="103">
        <f>VLOOKUP($C1306,'2022-23 School Level AAFTE'!$C:$I,7,FALSE)</f>
        <v>587.05999999999995</v>
      </c>
      <c r="G1306" s="106">
        <f>IFERROR(IF(E1306= "yes",VLOOKUP(C1306,Summary!$B:$I,5,0),0),0)</f>
        <v>0</v>
      </c>
      <c r="H1306" s="105">
        <f t="shared" si="233"/>
        <v>0</v>
      </c>
      <c r="I1306" s="168">
        <f>VLOOKUP($A1306,'2023-24 Salary &amp; Benefits'!$A:$I,3,FALSE)</f>
        <v>1.18</v>
      </c>
      <c r="J1306" s="168">
        <f>VLOOKUP($A1306,'2023-24 Salary &amp; Benefits'!$A:$I,4,FALSE)</f>
        <v>1.18</v>
      </c>
      <c r="K1306" s="155">
        <f t="shared" si="226"/>
        <v>0</v>
      </c>
      <c r="L1306" s="154">
        <f t="shared" si="227"/>
        <v>0</v>
      </c>
      <c r="M1306" s="156">
        <f>'2023-24 Salary &amp; Benefits'!$E$6</f>
        <v>72728</v>
      </c>
      <c r="N1306" s="156">
        <f>'2023-24 Salary &amp; Benefits'!$F$6</f>
        <v>75419</v>
      </c>
      <c r="O1306" s="9">
        <f t="shared" si="228"/>
        <v>0</v>
      </c>
      <c r="P1306" s="9">
        <f t="shared" si="229"/>
        <v>0</v>
      </c>
      <c r="Q1306" s="9">
        <f>'2023-24 Salary &amp; Benefits'!G$6</f>
        <v>13464</v>
      </c>
      <c r="R1306" s="157">
        <f>'2023-24 Salary &amp; Benefits'!H$6</f>
        <v>0.1797</v>
      </c>
      <c r="S1306" s="157">
        <f>'2023-24 Salary &amp; Benefits'!I$6</f>
        <v>0.17330000000000001</v>
      </c>
      <c r="T1306" s="9">
        <f t="shared" si="230"/>
        <v>0</v>
      </c>
      <c r="U1306" s="9">
        <f t="shared" si="231"/>
        <v>0</v>
      </c>
      <c r="V1306" s="9">
        <f t="shared" si="232"/>
        <v>0</v>
      </c>
      <c r="W1306" s="9">
        <f t="shared" si="225"/>
        <v>0</v>
      </c>
      <c r="X1306" s="22">
        <f t="shared" si="234"/>
        <v>0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</row>
    <row r="1307" spans="1:159" s="4" customFormat="1">
      <c r="A1307" s="83" t="s">
        <v>2361</v>
      </c>
      <c r="B1307" s="95" t="s">
        <v>977</v>
      </c>
      <c r="C1307" s="96">
        <v>3344</v>
      </c>
      <c r="D1307" s="95" t="s">
        <v>986</v>
      </c>
      <c r="E1307" s="116" t="str">
        <f>VLOOKUP($C1307,'2022-23 School Level AAFTE'!$C:$X,8,FALSE)</f>
        <v>No</v>
      </c>
      <c r="F1307" s="103">
        <f>VLOOKUP($C1307,'2022-23 School Level AAFTE'!$C:$I,7,FALSE)</f>
        <v>529.80999999999995</v>
      </c>
      <c r="G1307" s="106">
        <f>IFERROR(IF(E1307= "yes",VLOOKUP(C1307,Summary!$B:$I,5,0),0),0)</f>
        <v>0</v>
      </c>
      <c r="H1307" s="105">
        <f t="shared" si="233"/>
        <v>0</v>
      </c>
      <c r="I1307" s="168">
        <f>VLOOKUP($A1307,'2023-24 Salary &amp; Benefits'!$A:$I,3,FALSE)</f>
        <v>1.18</v>
      </c>
      <c r="J1307" s="168">
        <f>VLOOKUP($A1307,'2023-24 Salary &amp; Benefits'!$A:$I,4,FALSE)</f>
        <v>1.18</v>
      </c>
      <c r="K1307" s="155">
        <f t="shared" si="226"/>
        <v>0</v>
      </c>
      <c r="L1307" s="154">
        <f t="shared" si="227"/>
        <v>0</v>
      </c>
      <c r="M1307" s="156">
        <f>'2023-24 Salary &amp; Benefits'!$E$6</f>
        <v>72728</v>
      </c>
      <c r="N1307" s="156">
        <f>'2023-24 Salary &amp; Benefits'!$F$6</f>
        <v>75419</v>
      </c>
      <c r="O1307" s="9">
        <f t="shared" si="228"/>
        <v>0</v>
      </c>
      <c r="P1307" s="9">
        <f t="shared" si="229"/>
        <v>0</v>
      </c>
      <c r="Q1307" s="9">
        <f>'2023-24 Salary &amp; Benefits'!G$6</f>
        <v>13464</v>
      </c>
      <c r="R1307" s="157">
        <f>'2023-24 Salary &amp; Benefits'!H$6</f>
        <v>0.1797</v>
      </c>
      <c r="S1307" s="157">
        <f>'2023-24 Salary &amp; Benefits'!I$6</f>
        <v>0.17330000000000001</v>
      </c>
      <c r="T1307" s="9">
        <f t="shared" si="230"/>
        <v>0</v>
      </c>
      <c r="U1307" s="9">
        <f t="shared" si="231"/>
        <v>0</v>
      </c>
      <c r="V1307" s="9">
        <f t="shared" si="232"/>
        <v>0</v>
      </c>
      <c r="W1307" s="9">
        <f t="shared" si="225"/>
        <v>0</v>
      </c>
      <c r="X1307" s="22">
        <f t="shared" si="234"/>
        <v>0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</row>
    <row r="1308" spans="1:159" s="4" customFormat="1">
      <c r="A1308" s="83" t="s">
        <v>2361</v>
      </c>
      <c r="B1308" s="95" t="s">
        <v>977</v>
      </c>
      <c r="C1308" s="97">
        <v>3442</v>
      </c>
      <c r="D1308" s="110" t="s">
        <v>989</v>
      </c>
      <c r="E1308" s="116" t="str">
        <f>VLOOKUP($C1308,'2022-23 School Level AAFTE'!$C:$X,8,FALSE)</f>
        <v>No</v>
      </c>
      <c r="F1308" s="103">
        <f>VLOOKUP($C1308,'2022-23 School Level AAFTE'!$C:$I,7,FALSE)</f>
        <v>623.97</v>
      </c>
      <c r="G1308" s="106">
        <f>IFERROR(IF(E1308= "yes",VLOOKUP(C1308,Summary!$B:$I,5,0),0),0)</f>
        <v>0</v>
      </c>
      <c r="H1308" s="105">
        <f t="shared" si="233"/>
        <v>0</v>
      </c>
      <c r="I1308" s="168">
        <f>VLOOKUP($A1308,'2023-24 Salary &amp; Benefits'!$A:$I,3,FALSE)</f>
        <v>1.18</v>
      </c>
      <c r="J1308" s="168">
        <f>VLOOKUP($A1308,'2023-24 Salary &amp; Benefits'!$A:$I,4,FALSE)</f>
        <v>1.18</v>
      </c>
      <c r="K1308" s="155">
        <f t="shared" si="226"/>
        <v>0</v>
      </c>
      <c r="L1308" s="154">
        <f t="shared" si="227"/>
        <v>0</v>
      </c>
      <c r="M1308" s="156">
        <f>'2023-24 Salary &amp; Benefits'!$E$6</f>
        <v>72728</v>
      </c>
      <c r="N1308" s="156">
        <f>'2023-24 Salary &amp; Benefits'!$F$6</f>
        <v>75419</v>
      </c>
      <c r="O1308" s="9">
        <f t="shared" si="228"/>
        <v>0</v>
      </c>
      <c r="P1308" s="9">
        <f t="shared" si="229"/>
        <v>0</v>
      </c>
      <c r="Q1308" s="9">
        <f>'2023-24 Salary &amp; Benefits'!G$6</f>
        <v>13464</v>
      </c>
      <c r="R1308" s="157">
        <f>'2023-24 Salary &amp; Benefits'!H$6</f>
        <v>0.1797</v>
      </c>
      <c r="S1308" s="157">
        <f>'2023-24 Salary &amp; Benefits'!I$6</f>
        <v>0.17330000000000001</v>
      </c>
      <c r="T1308" s="9">
        <f t="shared" si="230"/>
        <v>0</v>
      </c>
      <c r="U1308" s="9">
        <f t="shared" si="231"/>
        <v>0</v>
      </c>
      <c r="V1308" s="9">
        <f t="shared" si="232"/>
        <v>0</v>
      </c>
      <c r="W1308" s="9">
        <f t="shared" si="225"/>
        <v>0</v>
      </c>
      <c r="X1308" s="22">
        <f t="shared" si="234"/>
        <v>0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</row>
    <row r="1309" spans="1:159" s="4" customFormat="1">
      <c r="A1309" s="83" t="s">
        <v>2361</v>
      </c>
      <c r="B1309" s="95" t="s">
        <v>977</v>
      </c>
      <c r="C1309" s="96">
        <v>5481</v>
      </c>
      <c r="D1309" s="95" t="s">
        <v>2725</v>
      </c>
      <c r="E1309" s="116" t="str">
        <f>VLOOKUP($C1309,'2022-23 School Level AAFTE'!$C:$X,8,FALSE)</f>
        <v>No</v>
      </c>
      <c r="F1309" s="103">
        <f>VLOOKUP($C1309,'2022-23 School Level AAFTE'!$C:$I,7,FALSE)</f>
        <v>1769.5600000000002</v>
      </c>
      <c r="G1309" s="106">
        <f>IFERROR(IF(E1309= "yes",VLOOKUP(C1309,Summary!$B:$I,5,0),0),0)</f>
        <v>0</v>
      </c>
      <c r="H1309" s="104">
        <f t="shared" si="233"/>
        <v>0</v>
      </c>
      <c r="I1309" s="168">
        <f>VLOOKUP($A1309,'2023-24 Salary &amp; Benefits'!$A:$I,3,FALSE)</f>
        <v>1.18</v>
      </c>
      <c r="J1309" s="168">
        <f>VLOOKUP($A1309,'2023-24 Salary &amp; Benefits'!$A:$I,4,FALSE)</f>
        <v>1.18</v>
      </c>
      <c r="K1309" s="155">
        <f t="shared" si="226"/>
        <v>0</v>
      </c>
      <c r="L1309" s="154">
        <f t="shared" si="227"/>
        <v>0</v>
      </c>
      <c r="M1309" s="156">
        <f>'2023-24 Salary &amp; Benefits'!$E$6</f>
        <v>72728</v>
      </c>
      <c r="N1309" s="156">
        <f>'2023-24 Salary &amp; Benefits'!$F$6</f>
        <v>75419</v>
      </c>
      <c r="O1309" s="9">
        <f t="shared" si="228"/>
        <v>0</v>
      </c>
      <c r="P1309" s="9">
        <f t="shared" si="229"/>
        <v>0</v>
      </c>
      <c r="Q1309" s="9">
        <f>'2023-24 Salary &amp; Benefits'!G$6</f>
        <v>13464</v>
      </c>
      <c r="R1309" s="157">
        <f>'2023-24 Salary &amp; Benefits'!H$6</f>
        <v>0.1797</v>
      </c>
      <c r="S1309" s="157">
        <f>'2023-24 Salary &amp; Benefits'!I$6</f>
        <v>0.17330000000000001</v>
      </c>
      <c r="T1309" s="9">
        <f t="shared" si="230"/>
        <v>0</v>
      </c>
      <c r="U1309" s="9">
        <f t="shared" si="231"/>
        <v>0</v>
      </c>
      <c r="V1309" s="9">
        <f t="shared" si="232"/>
        <v>0</v>
      </c>
      <c r="W1309" s="9">
        <f t="shared" si="225"/>
        <v>0</v>
      </c>
      <c r="X1309" s="22">
        <f t="shared" si="234"/>
        <v>0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</row>
    <row r="1310" spans="1:159" s="4" customFormat="1">
      <c r="A1310" s="83" t="s">
        <v>2361</v>
      </c>
      <c r="B1310" s="95" t="s">
        <v>977</v>
      </c>
      <c r="C1310" s="96">
        <v>4021</v>
      </c>
      <c r="D1310" s="95" t="s">
        <v>997</v>
      </c>
      <c r="E1310" s="116" t="str">
        <f>VLOOKUP($C1310,'2022-23 School Level AAFTE'!$C:$X,8,FALSE)</f>
        <v>No</v>
      </c>
      <c r="F1310" s="103">
        <f>VLOOKUP($C1310,'2022-23 School Level AAFTE'!$C:$I,7,FALSE)</f>
        <v>824.93</v>
      </c>
      <c r="G1310" s="106">
        <f>IFERROR(IF(E1310= "yes",VLOOKUP(C1310,Summary!$B:$I,5,0),0),0)</f>
        <v>0</v>
      </c>
      <c r="H1310" s="104">
        <f t="shared" si="233"/>
        <v>0</v>
      </c>
      <c r="I1310" s="168">
        <f>VLOOKUP($A1310,'2023-24 Salary &amp; Benefits'!$A:$I,3,FALSE)</f>
        <v>1.18</v>
      </c>
      <c r="J1310" s="168">
        <f>VLOOKUP($A1310,'2023-24 Salary &amp; Benefits'!$A:$I,4,FALSE)</f>
        <v>1.18</v>
      </c>
      <c r="K1310" s="155">
        <f t="shared" si="226"/>
        <v>0</v>
      </c>
      <c r="L1310" s="154">
        <f t="shared" si="227"/>
        <v>0</v>
      </c>
      <c r="M1310" s="156">
        <f>'2023-24 Salary &amp; Benefits'!$E$6</f>
        <v>72728</v>
      </c>
      <c r="N1310" s="156">
        <f>'2023-24 Salary &amp; Benefits'!$F$6</f>
        <v>75419</v>
      </c>
      <c r="O1310" s="9">
        <f t="shared" si="228"/>
        <v>0</v>
      </c>
      <c r="P1310" s="9">
        <f t="shared" si="229"/>
        <v>0</v>
      </c>
      <c r="Q1310" s="9">
        <f>'2023-24 Salary &amp; Benefits'!G$6</f>
        <v>13464</v>
      </c>
      <c r="R1310" s="157">
        <f>'2023-24 Salary &amp; Benefits'!H$6</f>
        <v>0.1797</v>
      </c>
      <c r="S1310" s="157">
        <f>'2023-24 Salary &amp; Benefits'!I$6</f>
        <v>0.17330000000000001</v>
      </c>
      <c r="T1310" s="9">
        <f t="shared" si="230"/>
        <v>0</v>
      </c>
      <c r="U1310" s="9">
        <f t="shared" si="231"/>
        <v>0</v>
      </c>
      <c r="V1310" s="9">
        <f t="shared" si="232"/>
        <v>0</v>
      </c>
      <c r="W1310" s="9">
        <f t="shared" si="225"/>
        <v>0</v>
      </c>
      <c r="X1310" s="22">
        <f t="shared" si="234"/>
        <v>0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</row>
    <row r="1311" spans="1:159" s="4" customFormat="1">
      <c r="A1311" s="83" t="s">
        <v>2361</v>
      </c>
      <c r="B1311" s="95" t="s">
        <v>977</v>
      </c>
      <c r="C1311" s="96">
        <v>1814</v>
      </c>
      <c r="D1311" s="95" t="s">
        <v>978</v>
      </c>
      <c r="E1311" s="116" t="str">
        <f>VLOOKUP($C1311,'2022-23 School Level AAFTE'!$C:$X,8,FALSE)</f>
        <v>No</v>
      </c>
      <c r="F1311" s="103">
        <f>VLOOKUP($C1311,'2022-23 School Level AAFTE'!$C:$I,7,FALSE)</f>
        <v>430.15999999999997</v>
      </c>
      <c r="G1311" s="106">
        <f>IFERROR(IF(E1311= "yes",VLOOKUP(C1311,Summary!$B:$I,5,0),0),0)</f>
        <v>0</v>
      </c>
      <c r="H1311" s="104">
        <f t="shared" si="233"/>
        <v>0</v>
      </c>
      <c r="I1311" s="168">
        <f>VLOOKUP($A1311,'2023-24 Salary &amp; Benefits'!$A:$I,3,FALSE)</f>
        <v>1.18</v>
      </c>
      <c r="J1311" s="168">
        <f>VLOOKUP($A1311,'2023-24 Salary &amp; Benefits'!$A:$I,4,FALSE)</f>
        <v>1.18</v>
      </c>
      <c r="K1311" s="155">
        <f t="shared" si="226"/>
        <v>0</v>
      </c>
      <c r="L1311" s="154">
        <f t="shared" si="227"/>
        <v>0</v>
      </c>
      <c r="M1311" s="156">
        <f>'2023-24 Salary &amp; Benefits'!$E$6</f>
        <v>72728</v>
      </c>
      <c r="N1311" s="156">
        <f>'2023-24 Salary &amp; Benefits'!$F$6</f>
        <v>75419</v>
      </c>
      <c r="O1311" s="9">
        <f t="shared" si="228"/>
        <v>0</v>
      </c>
      <c r="P1311" s="9">
        <f t="shared" si="229"/>
        <v>0</v>
      </c>
      <c r="Q1311" s="9">
        <f>'2023-24 Salary &amp; Benefits'!G$6</f>
        <v>13464</v>
      </c>
      <c r="R1311" s="157">
        <f>'2023-24 Salary &amp; Benefits'!H$6</f>
        <v>0.1797</v>
      </c>
      <c r="S1311" s="157">
        <f>'2023-24 Salary &amp; Benefits'!I$6</f>
        <v>0.17330000000000001</v>
      </c>
      <c r="T1311" s="9">
        <f t="shared" si="230"/>
        <v>0</v>
      </c>
      <c r="U1311" s="9">
        <f t="shared" si="231"/>
        <v>0</v>
      </c>
      <c r="V1311" s="9">
        <f t="shared" si="232"/>
        <v>0</v>
      </c>
      <c r="W1311" s="9">
        <f t="shared" si="225"/>
        <v>0</v>
      </c>
      <c r="X1311" s="22">
        <f t="shared" si="234"/>
        <v>0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</row>
    <row r="1312" spans="1:159" s="4" customFormat="1">
      <c r="A1312" s="83" t="s">
        <v>2361</v>
      </c>
      <c r="B1312" s="95" t="s">
        <v>977</v>
      </c>
      <c r="C1312" s="96">
        <v>5331</v>
      </c>
      <c r="D1312" s="95" t="s">
        <v>1008</v>
      </c>
      <c r="E1312" s="116" t="str">
        <f>VLOOKUP($C1312,'2022-23 School Level AAFTE'!$C:$X,8,FALSE)</f>
        <v>No</v>
      </c>
      <c r="F1312" s="103">
        <f>VLOOKUP($C1312,'2022-23 School Level AAFTE'!$C:$I,7,FALSE)</f>
        <v>7.71</v>
      </c>
      <c r="G1312" s="106">
        <f>IFERROR(IF(E1312= "yes",VLOOKUP(C1312,Summary!$B:$I,5,0),0),0)</f>
        <v>0</v>
      </c>
      <c r="H1312" s="104">
        <f t="shared" si="233"/>
        <v>0</v>
      </c>
      <c r="I1312" s="168">
        <f>VLOOKUP($A1312,'2023-24 Salary &amp; Benefits'!$A:$I,3,FALSE)</f>
        <v>1.18</v>
      </c>
      <c r="J1312" s="168">
        <f>VLOOKUP($A1312,'2023-24 Salary &amp; Benefits'!$A:$I,4,FALSE)</f>
        <v>1.18</v>
      </c>
      <c r="K1312" s="155">
        <f t="shared" si="226"/>
        <v>0</v>
      </c>
      <c r="L1312" s="154">
        <f t="shared" si="227"/>
        <v>0</v>
      </c>
      <c r="M1312" s="156">
        <f>'2023-24 Salary &amp; Benefits'!$E$6</f>
        <v>72728</v>
      </c>
      <c r="N1312" s="156">
        <f>'2023-24 Salary &amp; Benefits'!$F$6</f>
        <v>75419</v>
      </c>
      <c r="O1312" s="9">
        <f t="shared" si="228"/>
        <v>0</v>
      </c>
      <c r="P1312" s="9">
        <f t="shared" si="229"/>
        <v>0</v>
      </c>
      <c r="Q1312" s="9">
        <f>'2023-24 Salary &amp; Benefits'!G$6</f>
        <v>13464</v>
      </c>
      <c r="R1312" s="157">
        <f>'2023-24 Salary &amp; Benefits'!H$6</f>
        <v>0.1797</v>
      </c>
      <c r="S1312" s="157">
        <f>'2023-24 Salary &amp; Benefits'!I$6</f>
        <v>0.17330000000000001</v>
      </c>
      <c r="T1312" s="9">
        <f t="shared" si="230"/>
        <v>0</v>
      </c>
      <c r="U1312" s="9">
        <f t="shared" si="231"/>
        <v>0</v>
      </c>
      <c r="V1312" s="9">
        <f t="shared" si="232"/>
        <v>0</v>
      </c>
      <c r="W1312" s="9">
        <f t="shared" si="225"/>
        <v>0</v>
      </c>
      <c r="X1312" s="22">
        <f t="shared" si="234"/>
        <v>0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</row>
    <row r="1313" spans="1:159" s="4" customFormat="1">
      <c r="A1313" s="83" t="s">
        <v>2361</v>
      </c>
      <c r="B1313" s="95" t="s">
        <v>977</v>
      </c>
      <c r="C1313" s="96">
        <v>1815</v>
      </c>
      <c r="D1313" s="95" t="s">
        <v>979</v>
      </c>
      <c r="E1313" s="116" t="str">
        <f>VLOOKUP($C1313,'2022-23 School Level AAFTE'!$C:$X,8,FALSE)</f>
        <v>No</v>
      </c>
      <c r="F1313" s="103">
        <f>VLOOKUP($C1313,'2022-23 School Level AAFTE'!$C:$I,7,FALSE)</f>
        <v>22.73</v>
      </c>
      <c r="G1313" s="106">
        <f>IFERROR(IF(E1313= "yes",VLOOKUP(C1313,Summary!$B:$I,5,0),0),0)</f>
        <v>0</v>
      </c>
      <c r="H1313" s="104">
        <f t="shared" si="233"/>
        <v>0</v>
      </c>
      <c r="I1313" s="168">
        <f>VLOOKUP($A1313,'2023-24 Salary &amp; Benefits'!$A:$I,3,FALSE)</f>
        <v>1.18</v>
      </c>
      <c r="J1313" s="168">
        <f>VLOOKUP($A1313,'2023-24 Salary &amp; Benefits'!$A:$I,4,FALSE)</f>
        <v>1.18</v>
      </c>
      <c r="K1313" s="155">
        <f t="shared" si="226"/>
        <v>0</v>
      </c>
      <c r="L1313" s="154">
        <f t="shared" si="227"/>
        <v>0</v>
      </c>
      <c r="M1313" s="156">
        <f>'2023-24 Salary &amp; Benefits'!$E$6</f>
        <v>72728</v>
      </c>
      <c r="N1313" s="156">
        <f>'2023-24 Salary &amp; Benefits'!$F$6</f>
        <v>75419</v>
      </c>
      <c r="O1313" s="9">
        <f t="shared" si="228"/>
        <v>0</v>
      </c>
      <c r="P1313" s="9">
        <f t="shared" si="229"/>
        <v>0</v>
      </c>
      <c r="Q1313" s="9">
        <f>'2023-24 Salary &amp; Benefits'!G$6</f>
        <v>13464</v>
      </c>
      <c r="R1313" s="157">
        <f>'2023-24 Salary &amp; Benefits'!H$6</f>
        <v>0.1797</v>
      </c>
      <c r="S1313" s="157">
        <f>'2023-24 Salary &amp; Benefits'!I$6</f>
        <v>0.17330000000000001</v>
      </c>
      <c r="T1313" s="9">
        <f t="shared" si="230"/>
        <v>0</v>
      </c>
      <c r="U1313" s="9">
        <f t="shared" si="231"/>
        <v>0</v>
      </c>
      <c r="V1313" s="9">
        <f t="shared" si="232"/>
        <v>0</v>
      </c>
      <c r="W1313" s="9">
        <f t="shared" si="225"/>
        <v>0</v>
      </c>
      <c r="X1313" s="22">
        <f t="shared" si="234"/>
        <v>0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</row>
    <row r="1314" spans="1:159" s="4" customFormat="1">
      <c r="A1314" s="83" t="s">
        <v>2361</v>
      </c>
      <c r="B1314" s="95" t="s">
        <v>977</v>
      </c>
      <c r="C1314" s="96">
        <v>5605</v>
      </c>
      <c r="D1314" s="95" t="s">
        <v>3207</v>
      </c>
      <c r="E1314" s="116" t="str">
        <f>VLOOKUP($C1314,'2022-23 School Level AAFTE'!$C:$X,8,FALSE)</f>
        <v>No</v>
      </c>
      <c r="F1314" s="103">
        <f>VLOOKUP($C1314,'2022-23 School Level AAFTE'!$C:$I,7,FALSE)</f>
        <v>459.22</v>
      </c>
      <c r="G1314" s="106">
        <f>IFERROR(IF(E1314= "yes",VLOOKUP(C1314,Summary!$B:$I,5,0),0),0)</f>
        <v>0</v>
      </c>
      <c r="H1314" s="104">
        <f t="shared" si="233"/>
        <v>0</v>
      </c>
      <c r="I1314" s="168">
        <f>VLOOKUP($A1314,'2023-24 Salary &amp; Benefits'!$A:$I,3,FALSE)</f>
        <v>1.18</v>
      </c>
      <c r="J1314" s="168">
        <f>VLOOKUP($A1314,'2023-24 Salary &amp; Benefits'!$A:$I,4,FALSE)</f>
        <v>1.18</v>
      </c>
      <c r="K1314" s="155">
        <f t="shared" si="226"/>
        <v>0</v>
      </c>
      <c r="L1314" s="154">
        <f t="shared" si="227"/>
        <v>0</v>
      </c>
      <c r="M1314" s="156">
        <f>'2023-24 Salary &amp; Benefits'!$E$6</f>
        <v>72728</v>
      </c>
      <c r="N1314" s="156">
        <f>'2023-24 Salary &amp; Benefits'!$F$6</f>
        <v>75419</v>
      </c>
      <c r="O1314" s="9">
        <f t="shared" si="228"/>
        <v>0</v>
      </c>
      <c r="P1314" s="9">
        <f t="shared" si="229"/>
        <v>0</v>
      </c>
      <c r="Q1314" s="9">
        <f>'2023-24 Salary &amp; Benefits'!G$6</f>
        <v>13464</v>
      </c>
      <c r="R1314" s="157">
        <f>'2023-24 Salary &amp; Benefits'!H$6</f>
        <v>0.1797</v>
      </c>
      <c r="S1314" s="157">
        <f>'2023-24 Salary &amp; Benefits'!I$6</f>
        <v>0.17330000000000001</v>
      </c>
      <c r="T1314" s="9">
        <f t="shared" si="230"/>
        <v>0</v>
      </c>
      <c r="U1314" s="9">
        <f t="shared" si="231"/>
        <v>0</v>
      </c>
      <c r="V1314" s="9">
        <f t="shared" si="232"/>
        <v>0</v>
      </c>
      <c r="W1314" s="9">
        <f t="shared" si="225"/>
        <v>0</v>
      </c>
      <c r="X1314" s="22">
        <f t="shared" si="234"/>
        <v>0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</row>
    <row r="1315" spans="1:159" s="4" customFormat="1">
      <c r="A1315" s="83" t="s">
        <v>2361</v>
      </c>
      <c r="B1315" s="95" t="s">
        <v>977</v>
      </c>
      <c r="C1315" s="96">
        <v>3811</v>
      </c>
      <c r="D1315" s="95" t="s">
        <v>995</v>
      </c>
      <c r="E1315" s="116" t="str">
        <f>VLOOKUP($C1315,'2022-23 School Level AAFTE'!$C:$X,8,FALSE)</f>
        <v>No</v>
      </c>
      <c r="F1315" s="103">
        <f>VLOOKUP($C1315,'2022-23 School Level AAFTE'!$C:$I,7,FALSE)</f>
        <v>109.19</v>
      </c>
      <c r="G1315" s="106">
        <f>IFERROR(IF(E1315= "yes",VLOOKUP(C1315,Summary!$B:$I,5,0),0),0)</f>
        <v>0</v>
      </c>
      <c r="H1315" s="104">
        <f t="shared" si="233"/>
        <v>0</v>
      </c>
      <c r="I1315" s="168">
        <f>VLOOKUP($A1315,'2023-24 Salary &amp; Benefits'!$A:$I,3,FALSE)</f>
        <v>1.18</v>
      </c>
      <c r="J1315" s="168">
        <f>VLOOKUP($A1315,'2023-24 Salary &amp; Benefits'!$A:$I,4,FALSE)</f>
        <v>1.18</v>
      </c>
      <c r="K1315" s="155">
        <f t="shared" si="226"/>
        <v>0</v>
      </c>
      <c r="L1315" s="154">
        <f t="shared" si="227"/>
        <v>0</v>
      </c>
      <c r="M1315" s="156">
        <f>'2023-24 Salary &amp; Benefits'!$E$6</f>
        <v>72728</v>
      </c>
      <c r="N1315" s="156">
        <f>'2023-24 Salary &amp; Benefits'!$F$6</f>
        <v>75419</v>
      </c>
      <c r="O1315" s="9">
        <f t="shared" si="228"/>
        <v>0</v>
      </c>
      <c r="P1315" s="9">
        <f t="shared" si="229"/>
        <v>0</v>
      </c>
      <c r="Q1315" s="9">
        <f>'2023-24 Salary &amp; Benefits'!G$6</f>
        <v>13464</v>
      </c>
      <c r="R1315" s="157">
        <f>'2023-24 Salary &amp; Benefits'!H$6</f>
        <v>0.1797</v>
      </c>
      <c r="S1315" s="157">
        <f>'2023-24 Salary &amp; Benefits'!I$6</f>
        <v>0.17330000000000001</v>
      </c>
      <c r="T1315" s="9">
        <f t="shared" si="230"/>
        <v>0</v>
      </c>
      <c r="U1315" s="9">
        <f t="shared" si="231"/>
        <v>0</v>
      </c>
      <c r="V1315" s="9">
        <f t="shared" si="232"/>
        <v>0</v>
      </c>
      <c r="W1315" s="9">
        <f t="shared" si="225"/>
        <v>0</v>
      </c>
      <c r="X1315" s="22">
        <f t="shared" si="234"/>
        <v>0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</row>
    <row r="1316" spans="1:159" s="4" customFormat="1">
      <c r="A1316" s="83" t="s">
        <v>2361</v>
      </c>
      <c r="B1316" s="95" t="s">
        <v>977</v>
      </c>
      <c r="C1316" s="96">
        <v>3679</v>
      </c>
      <c r="D1316" s="95" t="s">
        <v>992</v>
      </c>
      <c r="E1316" s="116" t="str">
        <f>VLOOKUP($C1316,'2022-23 School Level AAFTE'!$C:$X,8,FALSE)</f>
        <v>No</v>
      </c>
      <c r="F1316" s="103">
        <f>VLOOKUP($C1316,'2022-23 School Level AAFTE'!$C:$I,7,FALSE)</f>
        <v>458.37</v>
      </c>
      <c r="G1316" s="106">
        <f>IFERROR(IF(E1316= "yes",VLOOKUP(C1316,Summary!$B:$I,5,0),0),0)</f>
        <v>0</v>
      </c>
      <c r="H1316" s="104">
        <f t="shared" si="233"/>
        <v>0</v>
      </c>
      <c r="I1316" s="168">
        <f>VLOOKUP($A1316,'2023-24 Salary &amp; Benefits'!$A:$I,3,FALSE)</f>
        <v>1.18</v>
      </c>
      <c r="J1316" s="168">
        <f>VLOOKUP($A1316,'2023-24 Salary &amp; Benefits'!$A:$I,4,FALSE)</f>
        <v>1.18</v>
      </c>
      <c r="K1316" s="155">
        <f t="shared" si="226"/>
        <v>0</v>
      </c>
      <c r="L1316" s="154">
        <f t="shared" si="227"/>
        <v>0</v>
      </c>
      <c r="M1316" s="156">
        <f>'2023-24 Salary &amp; Benefits'!$E$6</f>
        <v>72728</v>
      </c>
      <c r="N1316" s="156">
        <f>'2023-24 Salary &amp; Benefits'!$F$6</f>
        <v>75419</v>
      </c>
      <c r="O1316" s="9">
        <f t="shared" si="228"/>
        <v>0</v>
      </c>
      <c r="P1316" s="9">
        <f t="shared" si="229"/>
        <v>0</v>
      </c>
      <c r="Q1316" s="9">
        <f>'2023-24 Salary &amp; Benefits'!G$6</f>
        <v>13464</v>
      </c>
      <c r="R1316" s="157">
        <f>'2023-24 Salary &amp; Benefits'!H$6</f>
        <v>0.1797</v>
      </c>
      <c r="S1316" s="157">
        <f>'2023-24 Salary &amp; Benefits'!I$6</f>
        <v>0.17330000000000001</v>
      </c>
      <c r="T1316" s="9">
        <f t="shared" si="230"/>
        <v>0</v>
      </c>
      <c r="U1316" s="9">
        <f t="shared" si="231"/>
        <v>0</v>
      </c>
      <c r="V1316" s="9">
        <f t="shared" si="232"/>
        <v>0</v>
      </c>
      <c r="W1316" s="9">
        <f t="shared" si="225"/>
        <v>0</v>
      </c>
      <c r="X1316" s="22">
        <f t="shared" si="234"/>
        <v>0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</row>
    <row r="1317" spans="1:159" s="4" customFormat="1">
      <c r="A1317" s="83" t="s">
        <v>2361</v>
      </c>
      <c r="B1317" s="95" t="s">
        <v>977</v>
      </c>
      <c r="C1317" s="96">
        <v>4371</v>
      </c>
      <c r="D1317" s="95" t="s">
        <v>1003</v>
      </c>
      <c r="E1317" s="116" t="str">
        <f>VLOOKUP($C1317,'2022-23 School Level AAFTE'!$C:$X,8,FALSE)</f>
        <v>No</v>
      </c>
      <c r="F1317" s="103">
        <f>VLOOKUP($C1317,'2022-23 School Level AAFTE'!$C:$I,7,FALSE)</f>
        <v>1162.27</v>
      </c>
      <c r="G1317" s="106">
        <f>IFERROR(IF(E1317= "yes",VLOOKUP(C1317,Summary!$B:$I,5,0),0),0)</f>
        <v>0</v>
      </c>
      <c r="H1317" s="104">
        <f t="shared" si="233"/>
        <v>0</v>
      </c>
      <c r="I1317" s="168">
        <f>VLOOKUP($A1317,'2023-24 Salary &amp; Benefits'!$A:$I,3,FALSE)</f>
        <v>1.18</v>
      </c>
      <c r="J1317" s="168">
        <f>VLOOKUP($A1317,'2023-24 Salary &amp; Benefits'!$A:$I,4,FALSE)</f>
        <v>1.18</v>
      </c>
      <c r="K1317" s="155">
        <f t="shared" si="226"/>
        <v>0</v>
      </c>
      <c r="L1317" s="154">
        <f t="shared" si="227"/>
        <v>0</v>
      </c>
      <c r="M1317" s="156">
        <f>'2023-24 Salary &amp; Benefits'!$E$6</f>
        <v>72728</v>
      </c>
      <c r="N1317" s="156">
        <f>'2023-24 Salary &amp; Benefits'!$F$6</f>
        <v>75419</v>
      </c>
      <c r="O1317" s="9">
        <f t="shared" si="228"/>
        <v>0</v>
      </c>
      <c r="P1317" s="9">
        <f t="shared" si="229"/>
        <v>0</v>
      </c>
      <c r="Q1317" s="9">
        <f>'2023-24 Salary &amp; Benefits'!G$6</f>
        <v>13464</v>
      </c>
      <c r="R1317" s="157">
        <f>'2023-24 Salary &amp; Benefits'!H$6</f>
        <v>0.1797</v>
      </c>
      <c r="S1317" s="157">
        <f>'2023-24 Salary &amp; Benefits'!I$6</f>
        <v>0.17330000000000001</v>
      </c>
      <c r="T1317" s="9">
        <f t="shared" si="230"/>
        <v>0</v>
      </c>
      <c r="U1317" s="9">
        <f t="shared" si="231"/>
        <v>0</v>
      </c>
      <c r="V1317" s="9">
        <f t="shared" si="232"/>
        <v>0</v>
      </c>
      <c r="W1317" s="9">
        <f t="shared" si="225"/>
        <v>0</v>
      </c>
      <c r="X1317" s="22">
        <f t="shared" si="234"/>
        <v>0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</row>
    <row r="1318" spans="1:159" s="4" customFormat="1">
      <c r="A1318" s="83" t="s">
        <v>2361</v>
      </c>
      <c r="B1318" s="95" t="s">
        <v>977</v>
      </c>
      <c r="C1318" s="96">
        <v>4187</v>
      </c>
      <c r="D1318" s="95" t="s">
        <v>691</v>
      </c>
      <c r="E1318" s="116" t="str">
        <f>VLOOKUP($C1318,'2022-23 School Level AAFTE'!$C:$X,8,FALSE)</f>
        <v>No</v>
      </c>
      <c r="F1318" s="103">
        <f>VLOOKUP($C1318,'2022-23 School Level AAFTE'!$C:$I,7,FALSE)</f>
        <v>444.66</v>
      </c>
      <c r="G1318" s="106">
        <f>IFERROR(IF(E1318= "yes",VLOOKUP(C1318,Summary!$B:$I,5,0),0),0)</f>
        <v>0</v>
      </c>
      <c r="H1318" s="104">
        <f t="shared" si="233"/>
        <v>0</v>
      </c>
      <c r="I1318" s="168">
        <f>VLOOKUP($A1318,'2023-24 Salary &amp; Benefits'!$A:$I,3,FALSE)</f>
        <v>1.18</v>
      </c>
      <c r="J1318" s="168">
        <f>VLOOKUP($A1318,'2023-24 Salary &amp; Benefits'!$A:$I,4,FALSE)</f>
        <v>1.18</v>
      </c>
      <c r="K1318" s="155">
        <f t="shared" si="226"/>
        <v>0</v>
      </c>
      <c r="L1318" s="154">
        <f t="shared" si="227"/>
        <v>0</v>
      </c>
      <c r="M1318" s="156">
        <f>'2023-24 Salary &amp; Benefits'!$E$6</f>
        <v>72728</v>
      </c>
      <c r="N1318" s="156">
        <f>'2023-24 Salary &amp; Benefits'!$F$6</f>
        <v>75419</v>
      </c>
      <c r="O1318" s="9">
        <f t="shared" si="228"/>
        <v>0</v>
      </c>
      <c r="P1318" s="9">
        <f t="shared" si="229"/>
        <v>0</v>
      </c>
      <c r="Q1318" s="9">
        <f>'2023-24 Salary &amp; Benefits'!G$6</f>
        <v>13464</v>
      </c>
      <c r="R1318" s="157">
        <f>'2023-24 Salary &amp; Benefits'!H$6</f>
        <v>0.1797</v>
      </c>
      <c r="S1318" s="157">
        <f>'2023-24 Salary &amp; Benefits'!I$6</f>
        <v>0.17330000000000001</v>
      </c>
      <c r="T1318" s="9">
        <f t="shared" si="230"/>
        <v>0</v>
      </c>
      <c r="U1318" s="9">
        <f t="shared" si="231"/>
        <v>0</v>
      </c>
      <c r="V1318" s="9">
        <f t="shared" si="232"/>
        <v>0</v>
      </c>
      <c r="W1318" s="9">
        <f t="shared" si="225"/>
        <v>0</v>
      </c>
      <c r="X1318" s="22">
        <f t="shared" si="234"/>
        <v>0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</row>
    <row r="1319" spans="1:159" s="4" customFormat="1">
      <c r="A1319" s="83" t="s">
        <v>2361</v>
      </c>
      <c r="B1319" s="95" t="s">
        <v>977</v>
      </c>
      <c r="C1319" s="96">
        <v>4516</v>
      </c>
      <c r="D1319" s="95" t="s">
        <v>1007</v>
      </c>
      <c r="E1319" s="116" t="str">
        <f>VLOOKUP($C1319,'2022-23 School Level AAFTE'!$C:$X,8,FALSE)</f>
        <v>No</v>
      </c>
      <c r="F1319" s="103">
        <f>VLOOKUP($C1319,'2022-23 School Level AAFTE'!$C:$I,7,FALSE)</f>
        <v>662.71</v>
      </c>
      <c r="G1319" s="106">
        <f>IFERROR(IF(E1319= "yes",VLOOKUP(C1319,Summary!$B:$I,5,0),0),0)</f>
        <v>0</v>
      </c>
      <c r="H1319" s="104">
        <f t="shared" si="233"/>
        <v>0</v>
      </c>
      <c r="I1319" s="168">
        <f>VLOOKUP($A1319,'2023-24 Salary &amp; Benefits'!$A:$I,3,FALSE)</f>
        <v>1.18</v>
      </c>
      <c r="J1319" s="168">
        <f>VLOOKUP($A1319,'2023-24 Salary &amp; Benefits'!$A:$I,4,FALSE)</f>
        <v>1.18</v>
      </c>
      <c r="K1319" s="155">
        <f t="shared" si="226"/>
        <v>0</v>
      </c>
      <c r="L1319" s="154">
        <f t="shared" si="227"/>
        <v>0</v>
      </c>
      <c r="M1319" s="156">
        <f>'2023-24 Salary &amp; Benefits'!$E$6</f>
        <v>72728</v>
      </c>
      <c r="N1319" s="156">
        <f>'2023-24 Salary &amp; Benefits'!$F$6</f>
        <v>75419</v>
      </c>
      <c r="O1319" s="9">
        <f t="shared" si="228"/>
        <v>0</v>
      </c>
      <c r="P1319" s="9">
        <f t="shared" si="229"/>
        <v>0</v>
      </c>
      <c r="Q1319" s="9">
        <f>'2023-24 Salary &amp; Benefits'!G$6</f>
        <v>13464</v>
      </c>
      <c r="R1319" s="157">
        <f>'2023-24 Salary &amp; Benefits'!H$6</f>
        <v>0.1797</v>
      </c>
      <c r="S1319" s="157">
        <f>'2023-24 Salary &amp; Benefits'!I$6</f>
        <v>0.17330000000000001</v>
      </c>
      <c r="T1319" s="9">
        <f t="shared" si="230"/>
        <v>0</v>
      </c>
      <c r="U1319" s="9">
        <f t="shared" si="231"/>
        <v>0</v>
      </c>
      <c r="V1319" s="9">
        <f t="shared" si="232"/>
        <v>0</v>
      </c>
      <c r="W1319" s="9">
        <f t="shared" si="225"/>
        <v>0</v>
      </c>
      <c r="X1319" s="22">
        <f t="shared" si="234"/>
        <v>0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</row>
    <row r="1320" spans="1:159" s="4" customFormat="1">
      <c r="A1320" s="83" t="s">
        <v>2361</v>
      </c>
      <c r="B1320" s="95" t="s">
        <v>977</v>
      </c>
      <c r="C1320" s="96">
        <v>4069</v>
      </c>
      <c r="D1320" s="95" t="s">
        <v>998</v>
      </c>
      <c r="E1320" s="116" t="str">
        <f>VLOOKUP($C1320,'2022-23 School Level AAFTE'!$C:$X,8,FALSE)</f>
        <v>No</v>
      </c>
      <c r="F1320" s="103">
        <f>VLOOKUP($C1320,'2022-23 School Level AAFTE'!$C:$I,7,FALSE)</f>
        <v>426.65</v>
      </c>
      <c r="G1320" s="106">
        <f>IFERROR(IF(E1320= "yes",VLOOKUP(C1320,Summary!$B:$I,5,0),0),0)</f>
        <v>0</v>
      </c>
      <c r="H1320" s="104">
        <f t="shared" si="233"/>
        <v>0</v>
      </c>
      <c r="I1320" s="168">
        <f>VLOOKUP($A1320,'2023-24 Salary &amp; Benefits'!$A:$I,3,FALSE)</f>
        <v>1.18</v>
      </c>
      <c r="J1320" s="168">
        <f>VLOOKUP($A1320,'2023-24 Salary &amp; Benefits'!$A:$I,4,FALSE)</f>
        <v>1.18</v>
      </c>
      <c r="K1320" s="155">
        <f t="shared" si="226"/>
        <v>0</v>
      </c>
      <c r="L1320" s="154">
        <f t="shared" si="227"/>
        <v>0</v>
      </c>
      <c r="M1320" s="156">
        <f>'2023-24 Salary &amp; Benefits'!$E$6</f>
        <v>72728</v>
      </c>
      <c r="N1320" s="156">
        <f>'2023-24 Salary &amp; Benefits'!$F$6</f>
        <v>75419</v>
      </c>
      <c r="O1320" s="9">
        <f t="shared" si="228"/>
        <v>0</v>
      </c>
      <c r="P1320" s="9">
        <f t="shared" si="229"/>
        <v>0</v>
      </c>
      <c r="Q1320" s="9">
        <f>'2023-24 Salary &amp; Benefits'!G$6</f>
        <v>13464</v>
      </c>
      <c r="R1320" s="157">
        <f>'2023-24 Salary &amp; Benefits'!H$6</f>
        <v>0.1797</v>
      </c>
      <c r="S1320" s="157">
        <f>'2023-24 Salary &amp; Benefits'!I$6</f>
        <v>0.17330000000000001</v>
      </c>
      <c r="T1320" s="9">
        <f t="shared" si="230"/>
        <v>0</v>
      </c>
      <c r="U1320" s="9">
        <f t="shared" si="231"/>
        <v>0</v>
      </c>
      <c r="V1320" s="9">
        <f t="shared" si="232"/>
        <v>0</v>
      </c>
      <c r="W1320" s="9">
        <f t="shared" si="225"/>
        <v>0</v>
      </c>
      <c r="X1320" s="22">
        <f t="shared" si="234"/>
        <v>0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</row>
    <row r="1321" spans="1:159" s="4" customFormat="1">
      <c r="A1321" s="83" t="s">
        <v>2361</v>
      </c>
      <c r="B1321" s="95" t="s">
        <v>977</v>
      </c>
      <c r="C1321" s="96">
        <v>3287</v>
      </c>
      <c r="D1321" s="95" t="s">
        <v>985</v>
      </c>
      <c r="E1321" s="116" t="str">
        <f>VLOOKUP($C1321,'2022-23 School Level AAFTE'!$C:$X,8,FALSE)</f>
        <v>No</v>
      </c>
      <c r="F1321" s="103">
        <f>VLOOKUP($C1321,'2022-23 School Level AAFTE'!$C:$I,7,FALSE)</f>
        <v>401.02</v>
      </c>
      <c r="G1321" s="106">
        <f>IFERROR(IF(E1321= "yes",VLOOKUP(C1321,Summary!$B:$I,5,0),0),0)</f>
        <v>0</v>
      </c>
      <c r="H1321" s="104">
        <f t="shared" si="233"/>
        <v>0</v>
      </c>
      <c r="I1321" s="168">
        <f>VLOOKUP($A1321,'2023-24 Salary &amp; Benefits'!$A:$I,3,FALSE)</f>
        <v>1.18</v>
      </c>
      <c r="J1321" s="168">
        <f>VLOOKUP($A1321,'2023-24 Salary &amp; Benefits'!$A:$I,4,FALSE)</f>
        <v>1.18</v>
      </c>
      <c r="K1321" s="155">
        <f t="shared" si="226"/>
        <v>0</v>
      </c>
      <c r="L1321" s="154">
        <f t="shared" si="227"/>
        <v>0</v>
      </c>
      <c r="M1321" s="156">
        <f>'2023-24 Salary &amp; Benefits'!$E$6</f>
        <v>72728</v>
      </c>
      <c r="N1321" s="156">
        <f>'2023-24 Salary &amp; Benefits'!$F$6</f>
        <v>75419</v>
      </c>
      <c r="O1321" s="9">
        <f t="shared" si="228"/>
        <v>0</v>
      </c>
      <c r="P1321" s="9">
        <f t="shared" si="229"/>
        <v>0</v>
      </c>
      <c r="Q1321" s="9">
        <f>'2023-24 Salary &amp; Benefits'!G$6</f>
        <v>13464</v>
      </c>
      <c r="R1321" s="157">
        <f>'2023-24 Salary &amp; Benefits'!H$6</f>
        <v>0.1797</v>
      </c>
      <c r="S1321" s="157">
        <f>'2023-24 Salary &amp; Benefits'!I$6</f>
        <v>0.17330000000000001</v>
      </c>
      <c r="T1321" s="9">
        <f t="shared" si="230"/>
        <v>0</v>
      </c>
      <c r="U1321" s="9">
        <f t="shared" si="231"/>
        <v>0</v>
      </c>
      <c r="V1321" s="9">
        <f t="shared" si="232"/>
        <v>0</v>
      </c>
      <c r="W1321" s="9">
        <f t="shared" si="225"/>
        <v>0</v>
      </c>
      <c r="X1321" s="22">
        <f t="shared" si="234"/>
        <v>0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</row>
    <row r="1322" spans="1:159" s="4" customFormat="1">
      <c r="A1322" s="83" t="s">
        <v>2361</v>
      </c>
      <c r="B1322" s="95" t="s">
        <v>977</v>
      </c>
      <c r="C1322" s="96">
        <v>3749</v>
      </c>
      <c r="D1322" s="95" t="s">
        <v>993</v>
      </c>
      <c r="E1322" s="116" t="str">
        <f>VLOOKUP($C1322,'2022-23 School Level AAFTE'!$C:$X,8,FALSE)</f>
        <v>No</v>
      </c>
      <c r="F1322" s="103">
        <f>VLOOKUP($C1322,'2022-23 School Level AAFTE'!$C:$I,7,FALSE)</f>
        <v>473.57</v>
      </c>
      <c r="G1322" s="106">
        <f>IFERROR(IF(E1322= "yes",VLOOKUP(C1322,Summary!$B:$I,5,0),0),0)</f>
        <v>0</v>
      </c>
      <c r="H1322" s="104">
        <f t="shared" si="233"/>
        <v>0</v>
      </c>
      <c r="I1322" s="168">
        <f>VLOOKUP($A1322,'2023-24 Salary &amp; Benefits'!$A:$I,3,FALSE)</f>
        <v>1.18</v>
      </c>
      <c r="J1322" s="168">
        <f>VLOOKUP($A1322,'2023-24 Salary &amp; Benefits'!$A:$I,4,FALSE)</f>
        <v>1.18</v>
      </c>
      <c r="K1322" s="155">
        <f t="shared" si="226"/>
        <v>0</v>
      </c>
      <c r="L1322" s="154">
        <f t="shared" si="227"/>
        <v>0</v>
      </c>
      <c r="M1322" s="156">
        <f>'2023-24 Salary &amp; Benefits'!$E$6</f>
        <v>72728</v>
      </c>
      <c r="N1322" s="156">
        <f>'2023-24 Salary &amp; Benefits'!$F$6</f>
        <v>75419</v>
      </c>
      <c r="O1322" s="9">
        <f t="shared" si="228"/>
        <v>0</v>
      </c>
      <c r="P1322" s="9">
        <f t="shared" si="229"/>
        <v>0</v>
      </c>
      <c r="Q1322" s="9">
        <f>'2023-24 Salary &amp; Benefits'!G$6</f>
        <v>13464</v>
      </c>
      <c r="R1322" s="157">
        <f>'2023-24 Salary &amp; Benefits'!H$6</f>
        <v>0.1797</v>
      </c>
      <c r="S1322" s="157">
        <f>'2023-24 Salary &amp; Benefits'!I$6</f>
        <v>0.17330000000000001</v>
      </c>
      <c r="T1322" s="9">
        <f t="shared" si="230"/>
        <v>0</v>
      </c>
      <c r="U1322" s="9">
        <f t="shared" si="231"/>
        <v>0</v>
      </c>
      <c r="V1322" s="9">
        <f t="shared" si="232"/>
        <v>0</v>
      </c>
      <c r="W1322" s="9">
        <f t="shared" si="225"/>
        <v>0</v>
      </c>
      <c r="X1322" s="22">
        <f t="shared" si="234"/>
        <v>0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</row>
    <row r="1323" spans="1:159" s="4" customFormat="1">
      <c r="A1323" s="83" t="s">
        <v>2361</v>
      </c>
      <c r="B1323" s="95" t="s">
        <v>977</v>
      </c>
      <c r="C1323" s="96">
        <v>4208</v>
      </c>
      <c r="D1323" s="95" t="s">
        <v>1000</v>
      </c>
      <c r="E1323" s="116" t="str">
        <f>VLOOKUP($C1323,'2022-23 School Level AAFTE'!$C:$X,8,FALSE)</f>
        <v>No</v>
      </c>
      <c r="F1323" s="103">
        <f>VLOOKUP($C1323,'2022-23 School Level AAFTE'!$C:$I,7,FALSE)</f>
        <v>1608.5900000000001</v>
      </c>
      <c r="G1323" s="106">
        <f>IFERROR(IF(E1323= "yes",VLOOKUP(C1323,Summary!$B:$I,5,0),0),0)</f>
        <v>0</v>
      </c>
      <c r="H1323" s="105">
        <f t="shared" si="233"/>
        <v>0</v>
      </c>
      <c r="I1323" s="168">
        <f>VLOOKUP($A1323,'2023-24 Salary &amp; Benefits'!$A:$I,3,FALSE)</f>
        <v>1.18</v>
      </c>
      <c r="J1323" s="168">
        <f>VLOOKUP($A1323,'2023-24 Salary &amp; Benefits'!$A:$I,4,FALSE)</f>
        <v>1.18</v>
      </c>
      <c r="K1323" s="155">
        <f t="shared" si="226"/>
        <v>0</v>
      </c>
      <c r="L1323" s="154">
        <f t="shared" si="227"/>
        <v>0</v>
      </c>
      <c r="M1323" s="156">
        <f>'2023-24 Salary &amp; Benefits'!$E$6</f>
        <v>72728</v>
      </c>
      <c r="N1323" s="156">
        <f>'2023-24 Salary &amp; Benefits'!$F$6</f>
        <v>75419</v>
      </c>
      <c r="O1323" s="9">
        <f t="shared" si="228"/>
        <v>0</v>
      </c>
      <c r="P1323" s="9">
        <f t="shared" si="229"/>
        <v>0</v>
      </c>
      <c r="Q1323" s="9">
        <f>'2023-24 Salary &amp; Benefits'!G$6</f>
        <v>13464</v>
      </c>
      <c r="R1323" s="157">
        <f>'2023-24 Salary &amp; Benefits'!H$6</f>
        <v>0.1797</v>
      </c>
      <c r="S1323" s="157">
        <f>'2023-24 Salary &amp; Benefits'!I$6</f>
        <v>0.17330000000000001</v>
      </c>
      <c r="T1323" s="9">
        <f t="shared" si="230"/>
        <v>0</v>
      </c>
      <c r="U1323" s="9">
        <f t="shared" si="231"/>
        <v>0</v>
      </c>
      <c r="V1323" s="9">
        <f t="shared" si="232"/>
        <v>0</v>
      </c>
      <c r="W1323" s="9">
        <f t="shared" si="225"/>
        <v>0</v>
      </c>
      <c r="X1323" s="22">
        <f t="shared" si="234"/>
        <v>0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</row>
    <row r="1324" spans="1:159" s="4" customFormat="1">
      <c r="A1324" s="83" t="s">
        <v>2361</v>
      </c>
      <c r="B1324" s="95" t="s">
        <v>977</v>
      </c>
      <c r="C1324" s="96">
        <v>4377</v>
      </c>
      <c r="D1324" s="95" t="s">
        <v>1004</v>
      </c>
      <c r="E1324" s="116" t="str">
        <f>VLOOKUP($C1324,'2022-23 School Level AAFTE'!$C:$X,8,FALSE)</f>
        <v>No</v>
      </c>
      <c r="F1324" s="103">
        <f>VLOOKUP($C1324,'2022-23 School Level AAFTE'!$C:$I,7,FALSE)</f>
        <v>517.9</v>
      </c>
      <c r="G1324" s="106">
        <f>IFERROR(IF(E1324= "yes",VLOOKUP(C1324,Summary!$B:$I,5,0),0),0)</f>
        <v>0</v>
      </c>
      <c r="H1324" s="104">
        <f t="shared" si="233"/>
        <v>0</v>
      </c>
      <c r="I1324" s="168">
        <f>VLOOKUP($A1324,'2023-24 Salary &amp; Benefits'!$A:$I,3,FALSE)</f>
        <v>1.18</v>
      </c>
      <c r="J1324" s="168">
        <f>VLOOKUP($A1324,'2023-24 Salary &amp; Benefits'!$A:$I,4,FALSE)</f>
        <v>1.18</v>
      </c>
      <c r="K1324" s="155">
        <f t="shared" si="226"/>
        <v>0</v>
      </c>
      <c r="L1324" s="154">
        <f t="shared" si="227"/>
        <v>0</v>
      </c>
      <c r="M1324" s="156">
        <f>'2023-24 Salary &amp; Benefits'!$E$6</f>
        <v>72728</v>
      </c>
      <c r="N1324" s="156">
        <f>'2023-24 Salary &amp; Benefits'!$F$6</f>
        <v>75419</v>
      </c>
      <c r="O1324" s="9">
        <f t="shared" si="228"/>
        <v>0</v>
      </c>
      <c r="P1324" s="9">
        <f t="shared" si="229"/>
        <v>0</v>
      </c>
      <c r="Q1324" s="9">
        <f>'2023-24 Salary &amp; Benefits'!G$6</f>
        <v>13464</v>
      </c>
      <c r="R1324" s="157">
        <f>'2023-24 Salary &amp; Benefits'!H$6</f>
        <v>0.1797</v>
      </c>
      <c r="S1324" s="157">
        <f>'2023-24 Salary &amp; Benefits'!I$6</f>
        <v>0.17330000000000001</v>
      </c>
      <c r="T1324" s="9">
        <f t="shared" si="230"/>
        <v>0</v>
      </c>
      <c r="U1324" s="9">
        <f t="shared" si="231"/>
        <v>0</v>
      </c>
      <c r="V1324" s="9">
        <f t="shared" si="232"/>
        <v>0</v>
      </c>
      <c r="W1324" s="9">
        <f t="shared" si="225"/>
        <v>0</v>
      </c>
      <c r="X1324" s="22">
        <f t="shared" si="234"/>
        <v>0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</row>
    <row r="1325" spans="1:159" s="4" customFormat="1">
      <c r="A1325" s="83" t="s">
        <v>2335</v>
      </c>
      <c r="B1325" s="95" t="s">
        <v>511</v>
      </c>
      <c r="C1325" s="96">
        <v>3477</v>
      </c>
      <c r="D1325" s="95" t="s">
        <v>515</v>
      </c>
      <c r="E1325" s="116" t="str">
        <f>VLOOKUP($C1325,'2022-23 School Level AAFTE'!$C:$X,8,FALSE)</f>
        <v>No</v>
      </c>
      <c r="F1325" s="103">
        <f>VLOOKUP($C1325,'2022-23 School Level AAFTE'!$C:$I,7,FALSE)</f>
        <v>379</v>
      </c>
      <c r="G1325" s="106">
        <f>IFERROR(IF(E1325= "yes",VLOOKUP(C1325,Summary!$B:$I,5,0),0),0)</f>
        <v>0</v>
      </c>
      <c r="H1325" s="104">
        <f t="shared" si="233"/>
        <v>0</v>
      </c>
      <c r="I1325" s="168">
        <f>VLOOKUP($A1325,'2023-24 Salary &amp; Benefits'!$A:$I,3,FALSE)</f>
        <v>1.1200000000000001</v>
      </c>
      <c r="J1325" s="168">
        <f>VLOOKUP($A1325,'2023-24 Salary &amp; Benefits'!$A:$I,4,FALSE)</f>
        <v>1.1200000000000001</v>
      </c>
      <c r="K1325" s="155">
        <f t="shared" si="226"/>
        <v>0</v>
      </c>
      <c r="L1325" s="154">
        <f t="shared" si="227"/>
        <v>0</v>
      </c>
      <c r="M1325" s="156">
        <f>'2023-24 Salary &amp; Benefits'!$E$6</f>
        <v>72728</v>
      </c>
      <c r="N1325" s="156">
        <f>'2023-24 Salary &amp; Benefits'!$F$6</f>
        <v>75419</v>
      </c>
      <c r="O1325" s="9">
        <f t="shared" si="228"/>
        <v>0</v>
      </c>
      <c r="P1325" s="9">
        <f t="shared" si="229"/>
        <v>0</v>
      </c>
      <c r="Q1325" s="9">
        <f>'2023-24 Salary &amp; Benefits'!G$6</f>
        <v>13464</v>
      </c>
      <c r="R1325" s="157">
        <f>'2023-24 Salary &amp; Benefits'!H$6</f>
        <v>0.1797</v>
      </c>
      <c r="S1325" s="157">
        <f>'2023-24 Salary &amp; Benefits'!I$6</f>
        <v>0.17330000000000001</v>
      </c>
      <c r="T1325" s="9">
        <f t="shared" si="230"/>
        <v>0</v>
      </c>
      <c r="U1325" s="9">
        <f t="shared" si="231"/>
        <v>0</v>
      </c>
      <c r="V1325" s="9">
        <f t="shared" si="232"/>
        <v>0</v>
      </c>
      <c r="W1325" s="9">
        <f t="shared" si="225"/>
        <v>0</v>
      </c>
      <c r="X1325" s="22">
        <f t="shared" si="234"/>
        <v>0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</row>
    <row r="1326" spans="1:159" s="4" customFormat="1">
      <c r="A1326" s="83" t="s">
        <v>2335</v>
      </c>
      <c r="B1326" s="95" t="s">
        <v>511</v>
      </c>
      <c r="C1326" s="96">
        <v>3377</v>
      </c>
      <c r="D1326" s="95" t="s">
        <v>514</v>
      </c>
      <c r="E1326" s="116" t="str">
        <f>VLOOKUP($C1326,'2022-23 School Level AAFTE'!$C:$X,8,FALSE)</f>
        <v>Yes</v>
      </c>
      <c r="F1326" s="103">
        <f>VLOOKUP($C1326,'2022-23 School Level AAFTE'!$C:$I,7,FALSE)</f>
        <v>472.93</v>
      </c>
      <c r="G1326" s="106">
        <f>IFERROR(IF(E1326= "yes",VLOOKUP(C1326,Summary!$B:$I,5,0),0),0)</f>
        <v>0</v>
      </c>
      <c r="H1326" s="104">
        <f t="shared" si="233"/>
        <v>472.93</v>
      </c>
      <c r="I1326" s="168">
        <f>VLOOKUP($A1326,'2023-24 Salary &amp; Benefits'!$A:$I,3,FALSE)</f>
        <v>1.1200000000000001</v>
      </c>
      <c r="J1326" s="168">
        <f>VLOOKUP($A1326,'2023-24 Salary &amp; Benefits'!$A:$I,4,FALSE)</f>
        <v>1.1200000000000001</v>
      </c>
      <c r="K1326" s="155">
        <f t="shared" si="226"/>
        <v>472.93</v>
      </c>
      <c r="L1326" s="154">
        <f t="shared" si="227"/>
        <v>1.387</v>
      </c>
      <c r="M1326" s="156">
        <f>'2023-24 Salary &amp; Benefits'!$E$6</f>
        <v>72728</v>
      </c>
      <c r="N1326" s="156">
        <f>'2023-24 Salary &amp; Benefits'!$F$6</f>
        <v>75419</v>
      </c>
      <c r="O1326" s="9">
        <f t="shared" si="228"/>
        <v>112978.58</v>
      </c>
      <c r="P1326" s="9">
        <f t="shared" si="229"/>
        <v>4180.3099999999977</v>
      </c>
      <c r="Q1326" s="9">
        <f>'2023-24 Salary &amp; Benefits'!G$6</f>
        <v>13464</v>
      </c>
      <c r="R1326" s="157">
        <f>'2023-24 Salary &amp; Benefits'!H$6</f>
        <v>0.1797</v>
      </c>
      <c r="S1326" s="157">
        <f>'2023-24 Salary &amp; Benefits'!I$6</f>
        <v>0.17330000000000001</v>
      </c>
      <c r="T1326" s="9">
        <f t="shared" si="230"/>
        <v>39701.269999999997</v>
      </c>
      <c r="U1326" s="9">
        <f t="shared" si="231"/>
        <v>1952.65</v>
      </c>
      <c r="V1326" s="9">
        <f t="shared" si="232"/>
        <v>338.39</v>
      </c>
      <c r="W1326" s="9">
        <f t="shared" si="225"/>
        <v>2291.04</v>
      </c>
      <c r="X1326" s="22">
        <f t="shared" si="234"/>
        <v>159151.20000000001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</row>
    <row r="1327" spans="1:159" s="4" customFormat="1">
      <c r="A1327" s="83" t="s">
        <v>2335</v>
      </c>
      <c r="B1327" s="95" t="s">
        <v>511</v>
      </c>
      <c r="C1327" s="96">
        <v>4328</v>
      </c>
      <c r="D1327" s="95" t="s">
        <v>518</v>
      </c>
      <c r="E1327" s="116" t="str">
        <f>VLOOKUP($C1327,'2022-23 School Level AAFTE'!$C:$X,8,FALSE)</f>
        <v>No</v>
      </c>
      <c r="F1327" s="103">
        <f>VLOOKUP($C1327,'2022-23 School Level AAFTE'!$C:$I,7,FALSE)</f>
        <v>496.47</v>
      </c>
      <c r="G1327" s="106">
        <f>IFERROR(IF(E1327= "yes",VLOOKUP(C1327,Summary!$B:$I,5,0),0),0)</f>
        <v>0</v>
      </c>
      <c r="H1327" s="104">
        <f t="shared" si="233"/>
        <v>0</v>
      </c>
      <c r="I1327" s="168">
        <f>VLOOKUP($A1327,'2023-24 Salary &amp; Benefits'!$A:$I,3,FALSE)</f>
        <v>1.1200000000000001</v>
      </c>
      <c r="J1327" s="168">
        <f>VLOOKUP($A1327,'2023-24 Salary &amp; Benefits'!$A:$I,4,FALSE)</f>
        <v>1.1200000000000001</v>
      </c>
      <c r="K1327" s="155">
        <f t="shared" si="226"/>
        <v>0</v>
      </c>
      <c r="L1327" s="154">
        <f t="shared" si="227"/>
        <v>0</v>
      </c>
      <c r="M1327" s="156">
        <f>'2023-24 Salary &amp; Benefits'!$E$6</f>
        <v>72728</v>
      </c>
      <c r="N1327" s="156">
        <f>'2023-24 Salary &amp; Benefits'!$F$6</f>
        <v>75419</v>
      </c>
      <c r="O1327" s="9">
        <f t="shared" si="228"/>
        <v>0</v>
      </c>
      <c r="P1327" s="9">
        <f t="shared" si="229"/>
        <v>0</v>
      </c>
      <c r="Q1327" s="9">
        <f>'2023-24 Salary &amp; Benefits'!G$6</f>
        <v>13464</v>
      </c>
      <c r="R1327" s="157">
        <f>'2023-24 Salary &amp; Benefits'!H$6</f>
        <v>0.1797</v>
      </c>
      <c r="S1327" s="157">
        <f>'2023-24 Salary &amp; Benefits'!I$6</f>
        <v>0.17330000000000001</v>
      </c>
      <c r="T1327" s="9">
        <f t="shared" si="230"/>
        <v>0</v>
      </c>
      <c r="U1327" s="9">
        <f t="shared" si="231"/>
        <v>0</v>
      </c>
      <c r="V1327" s="9">
        <f t="shared" si="232"/>
        <v>0</v>
      </c>
      <c r="W1327" s="9">
        <f t="shared" si="225"/>
        <v>0</v>
      </c>
      <c r="X1327" s="22">
        <f t="shared" si="234"/>
        <v>0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</row>
    <row r="1328" spans="1:159" s="4" customFormat="1">
      <c r="A1328" s="83" t="s">
        <v>2335</v>
      </c>
      <c r="B1328" s="95" t="s">
        <v>511</v>
      </c>
      <c r="C1328" s="96">
        <v>1758</v>
      </c>
      <c r="D1328" s="95" t="s">
        <v>2957</v>
      </c>
      <c r="E1328" s="116" t="str">
        <f>VLOOKUP($C1328,'2022-23 School Level AAFTE'!$C:$X,8,FALSE)</f>
        <v>No</v>
      </c>
      <c r="F1328" s="103">
        <f>VLOOKUP($C1328,'2022-23 School Level AAFTE'!$C:$I,7,FALSE)</f>
        <v>216.05</v>
      </c>
      <c r="G1328" s="106">
        <f>IFERROR(IF(E1328= "yes",VLOOKUP(C1328,Summary!$B:$I,5,0),0),0)</f>
        <v>0</v>
      </c>
      <c r="H1328" s="104">
        <f t="shared" si="233"/>
        <v>0</v>
      </c>
      <c r="I1328" s="168">
        <f>VLOOKUP($A1328,'2023-24 Salary &amp; Benefits'!$A:$I,3,FALSE)</f>
        <v>1.1200000000000001</v>
      </c>
      <c r="J1328" s="168">
        <f>VLOOKUP($A1328,'2023-24 Salary &amp; Benefits'!$A:$I,4,FALSE)</f>
        <v>1.1200000000000001</v>
      </c>
      <c r="K1328" s="155">
        <f t="shared" si="226"/>
        <v>0</v>
      </c>
      <c r="L1328" s="154">
        <f t="shared" si="227"/>
        <v>0</v>
      </c>
      <c r="M1328" s="156">
        <f>'2023-24 Salary &amp; Benefits'!$E$6</f>
        <v>72728</v>
      </c>
      <c r="N1328" s="156">
        <f>'2023-24 Salary &amp; Benefits'!$F$6</f>
        <v>75419</v>
      </c>
      <c r="O1328" s="9">
        <f t="shared" si="228"/>
        <v>0</v>
      </c>
      <c r="P1328" s="9">
        <f t="shared" si="229"/>
        <v>0</v>
      </c>
      <c r="Q1328" s="9">
        <f>'2023-24 Salary &amp; Benefits'!G$6</f>
        <v>13464</v>
      </c>
      <c r="R1328" s="157">
        <f>'2023-24 Salary &amp; Benefits'!H$6</f>
        <v>0.1797</v>
      </c>
      <c r="S1328" s="157">
        <f>'2023-24 Salary &amp; Benefits'!I$6</f>
        <v>0.17330000000000001</v>
      </c>
      <c r="T1328" s="9">
        <f t="shared" si="230"/>
        <v>0</v>
      </c>
      <c r="U1328" s="9">
        <f t="shared" si="231"/>
        <v>0</v>
      </c>
      <c r="V1328" s="9">
        <f t="shared" si="232"/>
        <v>0</v>
      </c>
      <c r="W1328" s="9">
        <f t="shared" si="225"/>
        <v>0</v>
      </c>
      <c r="X1328" s="22">
        <f t="shared" si="234"/>
        <v>0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</row>
    <row r="1329" spans="1:159" s="4" customFormat="1">
      <c r="A1329" s="83" t="s">
        <v>2335</v>
      </c>
      <c r="B1329" s="95" t="s">
        <v>511</v>
      </c>
      <c r="C1329" s="96">
        <v>5343</v>
      </c>
      <c r="D1329" s="95" t="s">
        <v>519</v>
      </c>
      <c r="E1329" s="116" t="str">
        <f>VLOOKUP($C1329,'2022-23 School Level AAFTE'!$C:$X,8,FALSE)</f>
        <v>Yes</v>
      </c>
      <c r="F1329" s="103">
        <f>VLOOKUP($C1329,'2022-23 School Level AAFTE'!$C:$I,7,FALSE)</f>
        <v>17.29</v>
      </c>
      <c r="G1329" s="106">
        <f>IFERROR(IF(E1329= "yes",VLOOKUP(C1329,Summary!$B:$I,5,0),0),0)</f>
        <v>0</v>
      </c>
      <c r="H1329" s="104">
        <f t="shared" si="233"/>
        <v>17.29</v>
      </c>
      <c r="I1329" s="168">
        <f>VLOOKUP($A1329,'2023-24 Salary &amp; Benefits'!$A:$I,3,FALSE)</f>
        <v>1.1200000000000001</v>
      </c>
      <c r="J1329" s="168">
        <f>VLOOKUP($A1329,'2023-24 Salary &amp; Benefits'!$A:$I,4,FALSE)</f>
        <v>1.1200000000000001</v>
      </c>
      <c r="K1329" s="155">
        <f t="shared" si="226"/>
        <v>17.29</v>
      </c>
      <c r="L1329" s="154">
        <f t="shared" si="227"/>
        <v>5.0999999999999997E-2</v>
      </c>
      <c r="M1329" s="156">
        <f>'2023-24 Salary &amp; Benefits'!$E$6</f>
        <v>72728</v>
      </c>
      <c r="N1329" s="156">
        <f>'2023-24 Salary &amp; Benefits'!$F$6</f>
        <v>75419</v>
      </c>
      <c r="O1329" s="9">
        <f t="shared" si="228"/>
        <v>4154.22</v>
      </c>
      <c r="P1329" s="9">
        <f t="shared" si="229"/>
        <v>153.71000000000004</v>
      </c>
      <c r="Q1329" s="9">
        <f>'2023-24 Salary &amp; Benefits'!G$6</f>
        <v>13464</v>
      </c>
      <c r="R1329" s="157">
        <f>'2023-24 Salary &amp; Benefits'!H$6</f>
        <v>0.1797</v>
      </c>
      <c r="S1329" s="157">
        <f>'2023-24 Salary &amp; Benefits'!I$6</f>
        <v>0.17330000000000001</v>
      </c>
      <c r="T1329" s="9">
        <f t="shared" si="230"/>
        <v>1459.82</v>
      </c>
      <c r="U1329" s="9">
        <f t="shared" si="231"/>
        <v>71.8</v>
      </c>
      <c r="V1329" s="9">
        <f t="shared" si="232"/>
        <v>12.44</v>
      </c>
      <c r="W1329" s="9">
        <f t="shared" si="225"/>
        <v>84.24</v>
      </c>
      <c r="X1329" s="22">
        <f t="shared" si="234"/>
        <v>5851.99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</row>
    <row r="1330" spans="1:159" s="4" customFormat="1">
      <c r="A1330" s="83" t="s">
        <v>2335</v>
      </c>
      <c r="B1330" s="95" t="s">
        <v>511</v>
      </c>
      <c r="C1330" s="96">
        <v>3939</v>
      </c>
      <c r="D1330" s="95" t="s">
        <v>517</v>
      </c>
      <c r="E1330" s="116" t="str">
        <f>VLOOKUP($C1330,'2022-23 School Level AAFTE'!$C:$X,8,FALSE)</f>
        <v>No</v>
      </c>
      <c r="F1330" s="103">
        <f>VLOOKUP($C1330,'2022-23 School Level AAFTE'!$C:$I,7,FALSE)</f>
        <v>713.47</v>
      </c>
      <c r="G1330" s="106">
        <f>IFERROR(IF(E1330= "yes",VLOOKUP(C1330,Summary!$B:$I,5,0),0),0)</f>
        <v>0</v>
      </c>
      <c r="H1330" s="104">
        <f t="shared" si="233"/>
        <v>0</v>
      </c>
      <c r="I1330" s="168">
        <f>VLOOKUP($A1330,'2023-24 Salary &amp; Benefits'!$A:$I,3,FALSE)</f>
        <v>1.1200000000000001</v>
      </c>
      <c r="J1330" s="168">
        <f>VLOOKUP($A1330,'2023-24 Salary &amp; Benefits'!$A:$I,4,FALSE)</f>
        <v>1.1200000000000001</v>
      </c>
      <c r="K1330" s="155">
        <f t="shared" si="226"/>
        <v>0</v>
      </c>
      <c r="L1330" s="154">
        <f t="shared" si="227"/>
        <v>0</v>
      </c>
      <c r="M1330" s="156">
        <f>'2023-24 Salary &amp; Benefits'!$E$6</f>
        <v>72728</v>
      </c>
      <c r="N1330" s="156">
        <f>'2023-24 Salary &amp; Benefits'!$F$6</f>
        <v>75419</v>
      </c>
      <c r="O1330" s="9">
        <f t="shared" si="228"/>
        <v>0</v>
      </c>
      <c r="P1330" s="9">
        <f t="shared" si="229"/>
        <v>0</v>
      </c>
      <c r="Q1330" s="9">
        <f>'2023-24 Salary &amp; Benefits'!G$6</f>
        <v>13464</v>
      </c>
      <c r="R1330" s="157">
        <f>'2023-24 Salary &amp; Benefits'!H$6</f>
        <v>0.1797</v>
      </c>
      <c r="S1330" s="157">
        <f>'2023-24 Salary &amp; Benefits'!I$6</f>
        <v>0.17330000000000001</v>
      </c>
      <c r="T1330" s="9">
        <f t="shared" si="230"/>
        <v>0</v>
      </c>
      <c r="U1330" s="9">
        <f t="shared" si="231"/>
        <v>0</v>
      </c>
      <c r="V1330" s="9">
        <f t="shared" si="232"/>
        <v>0</v>
      </c>
      <c r="W1330" s="9">
        <f t="shared" si="225"/>
        <v>0</v>
      </c>
      <c r="X1330" s="22">
        <f t="shared" si="234"/>
        <v>0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</row>
    <row r="1331" spans="1:159" s="4" customFormat="1">
      <c r="A1331" s="83" t="s">
        <v>2335</v>
      </c>
      <c r="B1331" s="95" t="s">
        <v>511</v>
      </c>
      <c r="C1331" s="96">
        <v>2696</v>
      </c>
      <c r="D1331" s="95" t="s">
        <v>512</v>
      </c>
      <c r="E1331" s="116" t="str">
        <f>VLOOKUP($C1331,'2022-23 School Level AAFTE'!$C:$X,8,FALSE)</f>
        <v>No</v>
      </c>
      <c r="F1331" s="103">
        <f>VLOOKUP($C1331,'2022-23 School Level AAFTE'!$C:$I,7,FALSE)</f>
        <v>366.86</v>
      </c>
      <c r="G1331" s="106">
        <f>IFERROR(IF(E1331= "yes",VLOOKUP(C1331,Summary!$B:$I,5,0),0),0)</f>
        <v>0</v>
      </c>
      <c r="H1331" s="105">
        <f t="shared" si="233"/>
        <v>0</v>
      </c>
      <c r="I1331" s="168">
        <f>VLOOKUP($A1331,'2023-24 Salary &amp; Benefits'!$A:$I,3,FALSE)</f>
        <v>1.1200000000000001</v>
      </c>
      <c r="J1331" s="168">
        <f>VLOOKUP($A1331,'2023-24 Salary &amp; Benefits'!$A:$I,4,FALSE)</f>
        <v>1.1200000000000001</v>
      </c>
      <c r="K1331" s="155">
        <f t="shared" si="226"/>
        <v>0</v>
      </c>
      <c r="L1331" s="154">
        <f t="shared" si="227"/>
        <v>0</v>
      </c>
      <c r="M1331" s="156">
        <f>'2023-24 Salary &amp; Benefits'!$E$6</f>
        <v>72728</v>
      </c>
      <c r="N1331" s="156">
        <f>'2023-24 Salary &amp; Benefits'!$F$6</f>
        <v>75419</v>
      </c>
      <c r="O1331" s="9">
        <f t="shared" si="228"/>
        <v>0</v>
      </c>
      <c r="P1331" s="9">
        <f t="shared" si="229"/>
        <v>0</v>
      </c>
      <c r="Q1331" s="9">
        <f>'2023-24 Salary &amp; Benefits'!G$6</f>
        <v>13464</v>
      </c>
      <c r="R1331" s="157">
        <f>'2023-24 Salary &amp; Benefits'!H$6</f>
        <v>0.1797</v>
      </c>
      <c r="S1331" s="157">
        <f>'2023-24 Salary &amp; Benefits'!I$6</f>
        <v>0.17330000000000001</v>
      </c>
      <c r="T1331" s="9">
        <f t="shared" si="230"/>
        <v>0</v>
      </c>
      <c r="U1331" s="9">
        <f t="shared" si="231"/>
        <v>0</v>
      </c>
      <c r="V1331" s="9">
        <f t="shared" si="232"/>
        <v>0</v>
      </c>
      <c r="W1331" s="9">
        <f t="shared" si="225"/>
        <v>0</v>
      </c>
      <c r="X1331" s="22">
        <f t="shared" si="234"/>
        <v>0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</row>
    <row r="1332" spans="1:159" s="4" customFormat="1">
      <c r="A1332" s="83" t="s">
        <v>2335</v>
      </c>
      <c r="B1332" s="95" t="s">
        <v>511</v>
      </c>
      <c r="C1332" s="96">
        <v>2974</v>
      </c>
      <c r="D1332" s="95" t="s">
        <v>513</v>
      </c>
      <c r="E1332" s="116" t="str">
        <f>VLOOKUP($C1332,'2022-23 School Level AAFTE'!$C:$X,8,FALSE)</f>
        <v>No</v>
      </c>
      <c r="F1332" s="103">
        <f>VLOOKUP($C1332,'2022-23 School Level AAFTE'!$C:$I,7,FALSE)</f>
        <v>1555.25</v>
      </c>
      <c r="G1332" s="106">
        <f>IFERROR(IF(E1332= "yes",VLOOKUP(C1332,Summary!$B:$I,5,0),0),0)</f>
        <v>0</v>
      </c>
      <c r="H1332" s="104">
        <f t="shared" si="233"/>
        <v>0</v>
      </c>
      <c r="I1332" s="168">
        <f>VLOOKUP($A1332,'2023-24 Salary &amp; Benefits'!$A:$I,3,FALSE)</f>
        <v>1.1200000000000001</v>
      </c>
      <c r="J1332" s="168">
        <f>VLOOKUP($A1332,'2023-24 Salary &amp; Benefits'!$A:$I,4,FALSE)</f>
        <v>1.1200000000000001</v>
      </c>
      <c r="K1332" s="155">
        <f t="shared" si="226"/>
        <v>0</v>
      </c>
      <c r="L1332" s="154">
        <f t="shared" si="227"/>
        <v>0</v>
      </c>
      <c r="M1332" s="156">
        <f>'2023-24 Salary &amp; Benefits'!$E$6</f>
        <v>72728</v>
      </c>
      <c r="N1332" s="156">
        <f>'2023-24 Salary &amp; Benefits'!$F$6</f>
        <v>75419</v>
      </c>
      <c r="O1332" s="9">
        <f t="shared" si="228"/>
        <v>0</v>
      </c>
      <c r="P1332" s="9">
        <f t="shared" si="229"/>
        <v>0</v>
      </c>
      <c r="Q1332" s="9">
        <f>'2023-24 Salary &amp; Benefits'!G$6</f>
        <v>13464</v>
      </c>
      <c r="R1332" s="157">
        <f>'2023-24 Salary &amp; Benefits'!H$6</f>
        <v>0.1797</v>
      </c>
      <c r="S1332" s="157">
        <f>'2023-24 Salary &amp; Benefits'!I$6</f>
        <v>0.17330000000000001</v>
      </c>
      <c r="T1332" s="9">
        <f t="shared" si="230"/>
        <v>0</v>
      </c>
      <c r="U1332" s="9">
        <f t="shared" si="231"/>
        <v>0</v>
      </c>
      <c r="V1332" s="9">
        <f t="shared" si="232"/>
        <v>0</v>
      </c>
      <c r="W1332" s="9">
        <f t="shared" si="225"/>
        <v>0</v>
      </c>
      <c r="X1332" s="22">
        <f t="shared" si="234"/>
        <v>0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</row>
    <row r="1333" spans="1:159" s="4" customFormat="1">
      <c r="A1333" s="83" t="s">
        <v>2335</v>
      </c>
      <c r="B1333" s="95" t="s">
        <v>511</v>
      </c>
      <c r="C1333" s="96">
        <v>3274</v>
      </c>
      <c r="D1333" s="95" t="s">
        <v>2726</v>
      </c>
      <c r="E1333" s="116" t="str">
        <f>VLOOKUP($C1333,'2022-23 School Level AAFTE'!$C:$X,8,FALSE)</f>
        <v>No</v>
      </c>
      <c r="F1333" s="103">
        <f>VLOOKUP($C1333,'2022-23 School Level AAFTE'!$C:$I,7,FALSE)</f>
        <v>764.28</v>
      </c>
      <c r="G1333" s="106">
        <f>IFERROR(IF(E1333= "yes",VLOOKUP(C1333,Summary!$B:$I,5,0),0),0)</f>
        <v>0</v>
      </c>
      <c r="H1333" s="105">
        <f t="shared" si="233"/>
        <v>0</v>
      </c>
      <c r="I1333" s="168">
        <f>VLOOKUP($A1333,'2023-24 Salary &amp; Benefits'!$A:$I,3,FALSE)</f>
        <v>1.1200000000000001</v>
      </c>
      <c r="J1333" s="168">
        <f>VLOOKUP($A1333,'2023-24 Salary &amp; Benefits'!$A:$I,4,FALSE)</f>
        <v>1.1200000000000001</v>
      </c>
      <c r="K1333" s="155">
        <f t="shared" si="226"/>
        <v>0</v>
      </c>
      <c r="L1333" s="154">
        <f t="shared" si="227"/>
        <v>0</v>
      </c>
      <c r="M1333" s="156">
        <f>'2023-24 Salary &amp; Benefits'!$E$6</f>
        <v>72728</v>
      </c>
      <c r="N1333" s="156">
        <f>'2023-24 Salary &amp; Benefits'!$F$6</f>
        <v>75419</v>
      </c>
      <c r="O1333" s="9">
        <f t="shared" si="228"/>
        <v>0</v>
      </c>
      <c r="P1333" s="9">
        <f t="shared" si="229"/>
        <v>0</v>
      </c>
      <c r="Q1333" s="9">
        <f>'2023-24 Salary &amp; Benefits'!G$6</f>
        <v>13464</v>
      </c>
      <c r="R1333" s="157">
        <f>'2023-24 Salary &amp; Benefits'!H$6</f>
        <v>0.1797</v>
      </c>
      <c r="S1333" s="157">
        <f>'2023-24 Salary &amp; Benefits'!I$6</f>
        <v>0.17330000000000001</v>
      </c>
      <c r="T1333" s="9">
        <f t="shared" si="230"/>
        <v>0</v>
      </c>
      <c r="U1333" s="9">
        <f t="shared" si="231"/>
        <v>0</v>
      </c>
      <c r="V1333" s="9">
        <f t="shared" si="232"/>
        <v>0</v>
      </c>
      <c r="W1333" s="9">
        <f t="shared" si="225"/>
        <v>0</v>
      </c>
      <c r="X1333" s="22">
        <f t="shared" si="234"/>
        <v>0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</row>
    <row r="1334" spans="1:159" s="4" customFormat="1">
      <c r="A1334" s="83" t="s">
        <v>2335</v>
      </c>
      <c r="B1334" s="95" t="s">
        <v>511</v>
      </c>
      <c r="C1334" s="96">
        <v>5626</v>
      </c>
      <c r="D1334" s="95" t="s">
        <v>3208</v>
      </c>
      <c r="E1334" s="116" t="str">
        <f>VLOOKUP($C1334,'2022-23 School Level AAFTE'!$C:$X,8,FALSE)</f>
        <v>No</v>
      </c>
      <c r="F1334" s="103">
        <f>VLOOKUP($C1334,'2022-23 School Level AAFTE'!$C:$I,7,FALSE)</f>
        <v>100.3</v>
      </c>
      <c r="G1334" s="106">
        <f>IFERROR(IF(E1334= "yes",VLOOKUP(C1334,Summary!$B:$I,5,0),0),0)</f>
        <v>0</v>
      </c>
      <c r="H1334" s="104">
        <f t="shared" si="233"/>
        <v>0</v>
      </c>
      <c r="I1334" s="168">
        <f>VLOOKUP($A1334,'2023-24 Salary &amp; Benefits'!$A:$I,3,FALSE)</f>
        <v>1.1200000000000001</v>
      </c>
      <c r="J1334" s="168">
        <f>VLOOKUP($A1334,'2023-24 Salary &amp; Benefits'!$A:$I,4,FALSE)</f>
        <v>1.1200000000000001</v>
      </c>
      <c r="K1334" s="155">
        <f t="shared" si="226"/>
        <v>0</v>
      </c>
      <c r="L1334" s="154">
        <f t="shared" si="227"/>
        <v>0</v>
      </c>
      <c r="M1334" s="156">
        <f>'2023-24 Salary &amp; Benefits'!$E$6</f>
        <v>72728</v>
      </c>
      <c r="N1334" s="156">
        <f>'2023-24 Salary &amp; Benefits'!$F$6</f>
        <v>75419</v>
      </c>
      <c r="O1334" s="9">
        <f t="shared" si="228"/>
        <v>0</v>
      </c>
      <c r="P1334" s="9">
        <f t="shared" si="229"/>
        <v>0</v>
      </c>
      <c r="Q1334" s="9">
        <f>'2023-24 Salary &amp; Benefits'!G$6</f>
        <v>13464</v>
      </c>
      <c r="R1334" s="157">
        <f>'2023-24 Salary &amp; Benefits'!H$6</f>
        <v>0.1797</v>
      </c>
      <c r="S1334" s="157">
        <f>'2023-24 Salary &amp; Benefits'!I$6</f>
        <v>0.17330000000000001</v>
      </c>
      <c r="T1334" s="9">
        <f t="shared" si="230"/>
        <v>0</v>
      </c>
      <c r="U1334" s="9">
        <f t="shared" si="231"/>
        <v>0</v>
      </c>
      <c r="V1334" s="9">
        <f t="shared" si="232"/>
        <v>0</v>
      </c>
      <c r="W1334" s="9">
        <f t="shared" si="225"/>
        <v>0</v>
      </c>
      <c r="X1334" s="22">
        <f t="shared" si="234"/>
        <v>0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</row>
    <row r="1335" spans="1:159" s="4" customFormat="1">
      <c r="A1335" s="83" t="s">
        <v>2335</v>
      </c>
      <c r="B1335" s="95" t="s">
        <v>511</v>
      </c>
      <c r="C1335" s="96">
        <v>3566</v>
      </c>
      <c r="D1335" s="95" t="s">
        <v>516</v>
      </c>
      <c r="E1335" s="116" t="str">
        <f>VLOOKUP($C1335,'2022-23 School Level AAFTE'!$C:$X,8,FALSE)</f>
        <v>Yes</v>
      </c>
      <c r="F1335" s="103">
        <f>VLOOKUP($C1335,'2022-23 School Level AAFTE'!$C:$I,7,FALSE)</f>
        <v>437.46</v>
      </c>
      <c r="G1335" s="106">
        <f>IFERROR(IF(E1335= "yes",VLOOKUP(C1335,Summary!$B:$I,5,0),0),0)</f>
        <v>0</v>
      </c>
      <c r="H1335" s="104">
        <f t="shared" si="233"/>
        <v>437.46</v>
      </c>
      <c r="I1335" s="168">
        <f>VLOOKUP($A1335,'2023-24 Salary &amp; Benefits'!$A:$I,3,FALSE)</f>
        <v>1.1200000000000001</v>
      </c>
      <c r="J1335" s="168">
        <f>VLOOKUP($A1335,'2023-24 Salary &amp; Benefits'!$A:$I,4,FALSE)</f>
        <v>1.1200000000000001</v>
      </c>
      <c r="K1335" s="155">
        <f t="shared" si="226"/>
        <v>437.46</v>
      </c>
      <c r="L1335" s="154">
        <f t="shared" si="227"/>
        <v>1.2829999999999999</v>
      </c>
      <c r="M1335" s="156">
        <f>'2023-24 Salary &amp; Benefits'!$E$6</f>
        <v>72728</v>
      </c>
      <c r="N1335" s="156">
        <f>'2023-24 Salary &amp; Benefits'!$F$6</f>
        <v>75419</v>
      </c>
      <c r="O1335" s="9">
        <f t="shared" si="228"/>
        <v>104507.23</v>
      </c>
      <c r="P1335" s="9">
        <f t="shared" si="229"/>
        <v>3866.8600000000006</v>
      </c>
      <c r="Q1335" s="9">
        <f>'2023-24 Salary &amp; Benefits'!G$6</f>
        <v>13464</v>
      </c>
      <c r="R1335" s="157">
        <f>'2023-24 Salary &amp; Benefits'!H$6</f>
        <v>0.1797</v>
      </c>
      <c r="S1335" s="157">
        <f>'2023-24 Salary &amp; Benefits'!I$6</f>
        <v>0.17330000000000001</v>
      </c>
      <c r="T1335" s="9">
        <f t="shared" si="230"/>
        <v>36724.39</v>
      </c>
      <c r="U1335" s="9">
        <f t="shared" si="231"/>
        <v>1806.23</v>
      </c>
      <c r="V1335" s="9">
        <f t="shared" si="232"/>
        <v>313.02</v>
      </c>
      <c r="W1335" s="9">
        <f t="shared" si="225"/>
        <v>2119.25</v>
      </c>
      <c r="X1335" s="22">
        <f t="shared" si="234"/>
        <v>147217.72999999998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</row>
    <row r="1336" spans="1:159" s="4" customFormat="1">
      <c r="A1336" s="83" t="s">
        <v>2547</v>
      </c>
      <c r="B1336" s="95" t="s">
        <v>2157</v>
      </c>
      <c r="C1336" s="96">
        <v>3205</v>
      </c>
      <c r="D1336" s="95" t="s">
        <v>2159</v>
      </c>
      <c r="E1336" s="116" t="str">
        <f>VLOOKUP($C1336,'2022-23 School Level AAFTE'!$C:$X,8,FALSE)</f>
        <v>No</v>
      </c>
      <c r="F1336" s="103">
        <f>VLOOKUP($C1336,'2022-23 School Level AAFTE'!$C:$I,7,FALSE)</f>
        <v>68</v>
      </c>
      <c r="G1336" s="106">
        <f>IFERROR(IF(E1336= "yes",VLOOKUP(C1336,Summary!$B:$I,5,0),0),0)</f>
        <v>0</v>
      </c>
      <c r="H1336" s="104">
        <f t="shared" si="233"/>
        <v>0</v>
      </c>
      <c r="I1336" s="168">
        <f>VLOOKUP($A1336,'2023-24 Salary &amp; Benefits'!$A:$I,3,FALSE)</f>
        <v>1</v>
      </c>
      <c r="J1336" s="168">
        <f>VLOOKUP($A1336,'2023-24 Salary &amp; Benefits'!$A:$I,4,FALSE)</f>
        <v>1.02</v>
      </c>
      <c r="K1336" s="155">
        <f t="shared" si="226"/>
        <v>0</v>
      </c>
      <c r="L1336" s="154">
        <f t="shared" si="227"/>
        <v>0</v>
      </c>
      <c r="M1336" s="156">
        <f>'2023-24 Salary &amp; Benefits'!$E$6</f>
        <v>72728</v>
      </c>
      <c r="N1336" s="156">
        <f>'2023-24 Salary &amp; Benefits'!$F$6</f>
        <v>75419</v>
      </c>
      <c r="O1336" s="9">
        <f t="shared" si="228"/>
        <v>0</v>
      </c>
      <c r="P1336" s="9">
        <f t="shared" si="229"/>
        <v>0</v>
      </c>
      <c r="Q1336" s="9">
        <f>'2023-24 Salary &amp; Benefits'!G$6</f>
        <v>13464</v>
      </c>
      <c r="R1336" s="157">
        <f>'2023-24 Salary &amp; Benefits'!H$6</f>
        <v>0.1797</v>
      </c>
      <c r="S1336" s="157">
        <f>'2023-24 Salary &amp; Benefits'!I$6</f>
        <v>0.17330000000000001</v>
      </c>
      <c r="T1336" s="9">
        <f t="shared" si="230"/>
        <v>0</v>
      </c>
      <c r="U1336" s="9">
        <f t="shared" si="231"/>
        <v>0</v>
      </c>
      <c r="V1336" s="9">
        <f t="shared" si="232"/>
        <v>0</v>
      </c>
      <c r="W1336" s="9">
        <f t="shared" si="225"/>
        <v>0</v>
      </c>
      <c r="X1336" s="22">
        <f t="shared" si="234"/>
        <v>0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</row>
    <row r="1337" spans="1:159" s="4" customFormat="1">
      <c r="A1337" s="83" t="s">
        <v>2547</v>
      </c>
      <c r="B1337" s="95" t="s">
        <v>2157</v>
      </c>
      <c r="C1337" s="96">
        <v>2432</v>
      </c>
      <c r="D1337" s="95" t="s">
        <v>2158</v>
      </c>
      <c r="E1337" s="116" t="str">
        <f>VLOOKUP($C1337,'2022-23 School Level AAFTE'!$C:$X,8,FALSE)</f>
        <v>No</v>
      </c>
      <c r="F1337" s="103">
        <f>VLOOKUP($C1337,'2022-23 School Level AAFTE'!$C:$I,7,FALSE)</f>
        <v>74.95</v>
      </c>
      <c r="G1337" s="106">
        <f>IFERROR(IF(E1337= "yes",VLOOKUP(C1337,Summary!$B:$I,5,0),0),0)</f>
        <v>0</v>
      </c>
      <c r="H1337" s="104">
        <f t="shared" si="233"/>
        <v>0</v>
      </c>
      <c r="I1337" s="168">
        <f>VLOOKUP($A1337,'2023-24 Salary &amp; Benefits'!$A:$I,3,FALSE)</f>
        <v>1</v>
      </c>
      <c r="J1337" s="168">
        <f>VLOOKUP($A1337,'2023-24 Salary &amp; Benefits'!$A:$I,4,FALSE)</f>
        <v>1.02</v>
      </c>
      <c r="K1337" s="155">
        <f t="shared" si="226"/>
        <v>0</v>
      </c>
      <c r="L1337" s="154">
        <f t="shared" si="227"/>
        <v>0</v>
      </c>
      <c r="M1337" s="156">
        <f>'2023-24 Salary &amp; Benefits'!$E$6</f>
        <v>72728</v>
      </c>
      <c r="N1337" s="156">
        <f>'2023-24 Salary &amp; Benefits'!$F$6</f>
        <v>75419</v>
      </c>
      <c r="O1337" s="9">
        <f t="shared" si="228"/>
        <v>0</v>
      </c>
      <c r="P1337" s="9">
        <f t="shared" si="229"/>
        <v>0</v>
      </c>
      <c r="Q1337" s="9">
        <f>'2023-24 Salary &amp; Benefits'!G$6</f>
        <v>13464</v>
      </c>
      <c r="R1337" s="157">
        <f>'2023-24 Salary &amp; Benefits'!H$6</f>
        <v>0.1797</v>
      </c>
      <c r="S1337" s="157">
        <f>'2023-24 Salary &amp; Benefits'!I$6</f>
        <v>0.17330000000000001</v>
      </c>
      <c r="T1337" s="9">
        <f t="shared" si="230"/>
        <v>0</v>
      </c>
      <c r="U1337" s="9">
        <f t="shared" si="231"/>
        <v>0</v>
      </c>
      <c r="V1337" s="9">
        <f t="shared" si="232"/>
        <v>0</v>
      </c>
      <c r="W1337" s="9">
        <f t="shared" si="225"/>
        <v>0</v>
      </c>
      <c r="X1337" s="22">
        <f t="shared" si="234"/>
        <v>0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</row>
    <row r="1338" spans="1:159" s="4" customFormat="1">
      <c r="A1338" s="83" t="s">
        <v>2334</v>
      </c>
      <c r="B1338" s="95" t="s">
        <v>508</v>
      </c>
      <c r="C1338" s="96">
        <v>2922</v>
      </c>
      <c r="D1338" s="95" t="s">
        <v>510</v>
      </c>
      <c r="E1338" s="116" t="str">
        <f>VLOOKUP($C1338,'2022-23 School Level AAFTE'!$C:$X,8,FALSE)</f>
        <v>Yes</v>
      </c>
      <c r="F1338" s="103">
        <f>VLOOKUP($C1338,'2022-23 School Level AAFTE'!$C:$I,7,FALSE)</f>
        <v>158.43</v>
      </c>
      <c r="G1338" s="106">
        <f>IFERROR(IF(E1338= "yes",VLOOKUP(C1338,Summary!$B:$I,5,0),0),0)</f>
        <v>0</v>
      </c>
      <c r="H1338" s="105">
        <f t="shared" si="233"/>
        <v>158.43</v>
      </c>
      <c r="I1338" s="168">
        <f>VLOOKUP($A1338,'2023-24 Salary &amp; Benefits'!$A:$I,3,FALSE)</f>
        <v>1</v>
      </c>
      <c r="J1338" s="168">
        <f>VLOOKUP($A1338,'2023-24 Salary &amp; Benefits'!$A:$I,4,FALSE)</f>
        <v>1</v>
      </c>
      <c r="K1338" s="155">
        <f t="shared" si="226"/>
        <v>158.43</v>
      </c>
      <c r="L1338" s="154">
        <f t="shared" si="227"/>
        <v>0.46500000000000002</v>
      </c>
      <c r="M1338" s="156">
        <f>'2023-24 Salary &amp; Benefits'!$E$6</f>
        <v>72728</v>
      </c>
      <c r="N1338" s="156">
        <f>'2023-24 Salary &amp; Benefits'!$F$6</f>
        <v>75419</v>
      </c>
      <c r="O1338" s="9">
        <f t="shared" si="228"/>
        <v>33818.519999999997</v>
      </c>
      <c r="P1338" s="9">
        <f t="shared" si="229"/>
        <v>1251.3199999999997</v>
      </c>
      <c r="Q1338" s="9">
        <f>'2023-24 Salary &amp; Benefits'!G$6</f>
        <v>13464</v>
      </c>
      <c r="R1338" s="157">
        <f>'2023-24 Salary &amp; Benefits'!H$6</f>
        <v>0.1797</v>
      </c>
      <c r="S1338" s="157">
        <f>'2023-24 Salary &amp; Benefits'!I$6</f>
        <v>0.17330000000000001</v>
      </c>
      <c r="T1338" s="9">
        <f t="shared" si="230"/>
        <v>12554.8</v>
      </c>
      <c r="U1338" s="9">
        <f t="shared" si="231"/>
        <v>584.5</v>
      </c>
      <c r="V1338" s="9">
        <f t="shared" si="232"/>
        <v>101.29</v>
      </c>
      <c r="W1338" s="9">
        <f t="shared" si="225"/>
        <v>685.79</v>
      </c>
      <c r="X1338" s="22">
        <f t="shared" si="234"/>
        <v>48310.429999999993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</row>
    <row r="1339" spans="1:159" s="4" customFormat="1">
      <c r="A1339" s="83" t="s">
        <v>2334</v>
      </c>
      <c r="B1339" s="95" t="s">
        <v>508</v>
      </c>
      <c r="C1339" s="96">
        <v>2283</v>
      </c>
      <c r="D1339" s="95" t="s">
        <v>509</v>
      </c>
      <c r="E1339" s="116" t="str">
        <f>VLOOKUP($C1339,'2022-23 School Level AAFTE'!$C:$X,8,FALSE)</f>
        <v>Yes</v>
      </c>
      <c r="F1339" s="103">
        <f>VLOOKUP($C1339,'2022-23 School Level AAFTE'!$C:$I,7,FALSE)</f>
        <v>152.02000000000001</v>
      </c>
      <c r="G1339" s="106">
        <f>IFERROR(IF(E1339= "yes",VLOOKUP(C1339,Summary!$B:$I,5,0),0),0)</f>
        <v>0</v>
      </c>
      <c r="H1339" s="105">
        <f t="shared" si="233"/>
        <v>152.02000000000001</v>
      </c>
      <c r="I1339" s="168">
        <f>VLOOKUP($A1339,'2023-24 Salary &amp; Benefits'!$A:$I,3,FALSE)</f>
        <v>1</v>
      </c>
      <c r="J1339" s="168">
        <f>VLOOKUP($A1339,'2023-24 Salary &amp; Benefits'!$A:$I,4,FALSE)</f>
        <v>1</v>
      </c>
      <c r="K1339" s="155">
        <f t="shared" si="226"/>
        <v>152.02000000000001</v>
      </c>
      <c r="L1339" s="154">
        <f t="shared" si="227"/>
        <v>0.44600000000000001</v>
      </c>
      <c r="M1339" s="156">
        <f>'2023-24 Salary &amp; Benefits'!$E$6</f>
        <v>72728</v>
      </c>
      <c r="N1339" s="156">
        <f>'2023-24 Salary &amp; Benefits'!$F$6</f>
        <v>75419</v>
      </c>
      <c r="O1339" s="9">
        <f t="shared" si="228"/>
        <v>32436.69</v>
      </c>
      <c r="P1339" s="9">
        <f t="shared" si="229"/>
        <v>1200.1800000000039</v>
      </c>
      <c r="Q1339" s="9">
        <f>'2023-24 Salary &amp; Benefits'!G$6</f>
        <v>13464</v>
      </c>
      <c r="R1339" s="157">
        <f>'2023-24 Salary &amp; Benefits'!H$6</f>
        <v>0.1797</v>
      </c>
      <c r="S1339" s="157">
        <f>'2023-24 Salary &amp; Benefits'!I$6</f>
        <v>0.17330000000000001</v>
      </c>
      <c r="T1339" s="9">
        <f t="shared" si="230"/>
        <v>12041.81</v>
      </c>
      <c r="U1339" s="9">
        <f t="shared" si="231"/>
        <v>560.61</v>
      </c>
      <c r="V1339" s="9">
        <f t="shared" si="232"/>
        <v>97.15</v>
      </c>
      <c r="W1339" s="9">
        <f t="shared" si="225"/>
        <v>657.76</v>
      </c>
      <c r="X1339" s="22">
        <f t="shared" si="234"/>
        <v>46336.44000000001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</row>
    <row r="1340" spans="1:159" s="4" customFormat="1">
      <c r="A1340" s="83" t="s">
        <v>2334</v>
      </c>
      <c r="B1340" s="95" t="s">
        <v>508</v>
      </c>
      <c r="C1340" s="96">
        <v>5584</v>
      </c>
      <c r="D1340" s="95" t="s">
        <v>3130</v>
      </c>
      <c r="E1340" s="116" t="str">
        <f>VLOOKUP($C1340,'2022-23 School Level AAFTE'!$C:$X,8,FALSE)</f>
        <v>Yes</v>
      </c>
      <c r="F1340" s="103">
        <f>VLOOKUP($C1340,'2022-23 School Level AAFTE'!$C:$I,7,FALSE)</f>
        <v>21.43</v>
      </c>
      <c r="G1340" s="106">
        <f>IFERROR(IF(E1340= "yes",VLOOKUP(C1340,Summary!$B:$I,5,0),0),0)</f>
        <v>0</v>
      </c>
      <c r="H1340" s="105">
        <f t="shared" si="233"/>
        <v>21.43</v>
      </c>
      <c r="I1340" s="168">
        <f>VLOOKUP($A1340,'2023-24 Salary &amp; Benefits'!$A:$I,3,FALSE)</f>
        <v>1</v>
      </c>
      <c r="J1340" s="168">
        <f>VLOOKUP($A1340,'2023-24 Salary &amp; Benefits'!$A:$I,4,FALSE)</f>
        <v>1</v>
      </c>
      <c r="K1340" s="155">
        <f t="shared" si="226"/>
        <v>21.43</v>
      </c>
      <c r="L1340" s="154">
        <f t="shared" si="227"/>
        <v>6.3E-2</v>
      </c>
      <c r="M1340" s="156">
        <f>'2023-24 Salary &amp; Benefits'!$E$6</f>
        <v>72728</v>
      </c>
      <c r="N1340" s="156">
        <f>'2023-24 Salary &amp; Benefits'!$F$6</f>
        <v>75419</v>
      </c>
      <c r="O1340" s="9">
        <f t="shared" si="228"/>
        <v>4581.8599999999997</v>
      </c>
      <c r="P1340" s="9">
        <f t="shared" si="229"/>
        <v>169.53999999999996</v>
      </c>
      <c r="Q1340" s="9">
        <f>'2023-24 Salary &amp; Benefits'!G$6</f>
        <v>13464</v>
      </c>
      <c r="R1340" s="157">
        <f>'2023-24 Salary &amp; Benefits'!H$6</f>
        <v>0.1797</v>
      </c>
      <c r="S1340" s="157">
        <f>'2023-24 Salary &amp; Benefits'!I$6</f>
        <v>0.17330000000000001</v>
      </c>
      <c r="T1340" s="9">
        <f t="shared" si="230"/>
        <v>1700.97</v>
      </c>
      <c r="U1340" s="9">
        <f t="shared" si="231"/>
        <v>79.19</v>
      </c>
      <c r="V1340" s="9">
        <f t="shared" si="232"/>
        <v>13.72</v>
      </c>
      <c r="W1340" s="9">
        <f t="shared" si="225"/>
        <v>92.91</v>
      </c>
      <c r="X1340" s="22">
        <f t="shared" si="234"/>
        <v>6545.28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</row>
    <row r="1341" spans="1:159" s="4" customFormat="1">
      <c r="A1341" s="83" t="s">
        <v>2424</v>
      </c>
      <c r="B1341" s="95" t="s">
        <v>1259</v>
      </c>
      <c r="C1341" s="96">
        <v>2517</v>
      </c>
      <c r="D1341" s="95" t="s">
        <v>1260</v>
      </c>
      <c r="E1341" s="116" t="str">
        <f>VLOOKUP($C1341,'2022-23 School Level AAFTE'!$C:$X,8,FALSE)</f>
        <v>Yes</v>
      </c>
      <c r="F1341" s="103">
        <f>VLOOKUP($C1341,'2022-23 School Level AAFTE'!$C:$I,7,FALSE)</f>
        <v>239.78</v>
      </c>
      <c r="G1341" s="106">
        <f>IFERROR(IF(E1341= "yes",VLOOKUP(C1341,Summary!$B:$I,5,0),0),0)</f>
        <v>0</v>
      </c>
      <c r="H1341" s="105">
        <f t="shared" si="233"/>
        <v>239.78</v>
      </c>
      <c r="I1341" s="168">
        <f>VLOOKUP($A1341,'2023-24 Salary &amp; Benefits'!$A:$I,3,FALSE)</f>
        <v>1</v>
      </c>
      <c r="J1341" s="168">
        <f>VLOOKUP($A1341,'2023-24 Salary &amp; Benefits'!$A:$I,4,FALSE)</f>
        <v>1</v>
      </c>
      <c r="K1341" s="155">
        <f t="shared" si="226"/>
        <v>239.78</v>
      </c>
      <c r="L1341" s="154">
        <f t="shared" si="227"/>
        <v>0.70299999999999996</v>
      </c>
      <c r="M1341" s="156">
        <f>'2023-24 Salary &amp; Benefits'!$E$6</f>
        <v>72728</v>
      </c>
      <c r="N1341" s="156">
        <f>'2023-24 Salary &amp; Benefits'!$F$6</f>
        <v>75419</v>
      </c>
      <c r="O1341" s="9">
        <f t="shared" si="228"/>
        <v>51127.78</v>
      </c>
      <c r="P1341" s="9">
        <f t="shared" si="229"/>
        <v>1891.7799999999988</v>
      </c>
      <c r="Q1341" s="9">
        <f>'2023-24 Salary &amp; Benefits'!G$6</f>
        <v>13464</v>
      </c>
      <c r="R1341" s="157">
        <f>'2023-24 Salary &amp; Benefits'!H$6</f>
        <v>0.1797</v>
      </c>
      <c r="S1341" s="157">
        <f>'2023-24 Salary &amp; Benefits'!I$6</f>
        <v>0.17330000000000001</v>
      </c>
      <c r="T1341" s="9">
        <f t="shared" si="230"/>
        <v>18980.7</v>
      </c>
      <c r="U1341" s="9">
        <f t="shared" si="231"/>
        <v>883.66</v>
      </c>
      <c r="V1341" s="9">
        <f t="shared" si="232"/>
        <v>153.13999999999999</v>
      </c>
      <c r="W1341" s="9">
        <f t="shared" si="225"/>
        <v>1036.8</v>
      </c>
      <c r="X1341" s="22">
        <f t="shared" si="234"/>
        <v>73037.06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</row>
    <row r="1342" spans="1:159" s="4" customFormat="1">
      <c r="A1342" s="83" t="s">
        <v>2424</v>
      </c>
      <c r="B1342" s="95" t="s">
        <v>1259</v>
      </c>
      <c r="C1342" s="96">
        <v>4220</v>
      </c>
      <c r="D1342" s="95" t="s">
        <v>1263</v>
      </c>
      <c r="E1342" s="116" t="str">
        <f>VLOOKUP($C1342,'2022-23 School Level AAFTE'!$C:$X,8,FALSE)</f>
        <v>Yes</v>
      </c>
      <c r="F1342" s="103">
        <f>VLOOKUP($C1342,'2022-23 School Level AAFTE'!$C:$I,7,FALSE)</f>
        <v>290.02</v>
      </c>
      <c r="G1342" s="106">
        <f>IFERROR(IF(E1342= "yes",VLOOKUP(C1342,Summary!$B:$I,5,0),0),0)</f>
        <v>0</v>
      </c>
      <c r="H1342" s="104">
        <f t="shared" si="233"/>
        <v>290.02</v>
      </c>
      <c r="I1342" s="168">
        <f>VLOOKUP($A1342,'2023-24 Salary &amp; Benefits'!$A:$I,3,FALSE)</f>
        <v>1</v>
      </c>
      <c r="J1342" s="168">
        <f>VLOOKUP($A1342,'2023-24 Salary &amp; Benefits'!$A:$I,4,FALSE)</f>
        <v>1</v>
      </c>
      <c r="K1342" s="155">
        <f t="shared" si="226"/>
        <v>290.02</v>
      </c>
      <c r="L1342" s="154">
        <f t="shared" si="227"/>
        <v>0.85099999999999998</v>
      </c>
      <c r="M1342" s="156">
        <f>'2023-24 Salary &amp; Benefits'!$E$6</f>
        <v>72728</v>
      </c>
      <c r="N1342" s="156">
        <f>'2023-24 Salary &amp; Benefits'!$F$6</f>
        <v>75419</v>
      </c>
      <c r="O1342" s="9">
        <f t="shared" si="228"/>
        <v>61891.53</v>
      </c>
      <c r="P1342" s="9">
        <f t="shared" si="229"/>
        <v>2290.0400000000009</v>
      </c>
      <c r="Q1342" s="9">
        <f>'2023-24 Salary &amp; Benefits'!G$6</f>
        <v>13464</v>
      </c>
      <c r="R1342" s="157">
        <f>'2023-24 Salary &amp; Benefits'!H$6</f>
        <v>0.1797</v>
      </c>
      <c r="S1342" s="157">
        <f>'2023-24 Salary &amp; Benefits'!I$6</f>
        <v>0.17330000000000001</v>
      </c>
      <c r="T1342" s="9">
        <f t="shared" si="230"/>
        <v>22976.639999999999</v>
      </c>
      <c r="U1342" s="9">
        <f t="shared" si="231"/>
        <v>1069.69</v>
      </c>
      <c r="V1342" s="9">
        <f t="shared" si="232"/>
        <v>185.38</v>
      </c>
      <c r="W1342" s="9">
        <f t="shared" si="225"/>
        <v>1255.0700000000002</v>
      </c>
      <c r="X1342" s="22">
        <f t="shared" si="234"/>
        <v>88413.28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</row>
    <row r="1343" spans="1:159" s="4" customFormat="1">
      <c r="A1343" s="83" t="s">
        <v>2424</v>
      </c>
      <c r="B1343" s="95" t="s">
        <v>1259</v>
      </c>
      <c r="C1343" s="96">
        <v>3531</v>
      </c>
      <c r="D1343" s="95" t="s">
        <v>1261</v>
      </c>
      <c r="E1343" s="116" t="str">
        <f>VLOOKUP($C1343,'2022-23 School Level AAFTE'!$C:$X,8,FALSE)</f>
        <v>Yes</v>
      </c>
      <c r="F1343" s="103">
        <f>VLOOKUP($C1343,'2022-23 School Level AAFTE'!$C:$I,7,FALSE)</f>
        <v>219.41</v>
      </c>
      <c r="G1343" s="106">
        <f>IFERROR(IF(E1343= "yes",VLOOKUP(C1343,Summary!$B:$I,5,0),0),0)</f>
        <v>0</v>
      </c>
      <c r="H1343" s="104">
        <f t="shared" si="233"/>
        <v>219.41</v>
      </c>
      <c r="I1343" s="168">
        <f>VLOOKUP($A1343,'2023-24 Salary &amp; Benefits'!$A:$I,3,FALSE)</f>
        <v>1</v>
      </c>
      <c r="J1343" s="168">
        <f>VLOOKUP($A1343,'2023-24 Salary &amp; Benefits'!$A:$I,4,FALSE)</f>
        <v>1</v>
      </c>
      <c r="K1343" s="155">
        <f t="shared" si="226"/>
        <v>219.41</v>
      </c>
      <c r="L1343" s="154">
        <f t="shared" si="227"/>
        <v>0.64400000000000002</v>
      </c>
      <c r="M1343" s="156">
        <f>'2023-24 Salary &amp; Benefits'!$E$6</f>
        <v>72728</v>
      </c>
      <c r="N1343" s="156">
        <f>'2023-24 Salary &amp; Benefits'!$F$6</f>
        <v>75419</v>
      </c>
      <c r="O1343" s="9">
        <f t="shared" si="228"/>
        <v>46836.83</v>
      </c>
      <c r="P1343" s="9">
        <f t="shared" si="229"/>
        <v>1733.0099999999948</v>
      </c>
      <c r="Q1343" s="9">
        <f>'2023-24 Salary &amp; Benefits'!G$6</f>
        <v>13464</v>
      </c>
      <c r="R1343" s="157">
        <f>'2023-24 Salary &amp; Benefits'!H$6</f>
        <v>0.1797</v>
      </c>
      <c r="S1343" s="157">
        <f>'2023-24 Salary &amp; Benefits'!I$6</f>
        <v>0.17330000000000001</v>
      </c>
      <c r="T1343" s="9">
        <f t="shared" si="230"/>
        <v>17387.72</v>
      </c>
      <c r="U1343" s="9">
        <f t="shared" si="231"/>
        <v>809.5</v>
      </c>
      <c r="V1343" s="9">
        <f t="shared" si="232"/>
        <v>140.29</v>
      </c>
      <c r="W1343" s="9">
        <f t="shared" si="225"/>
        <v>949.79</v>
      </c>
      <c r="X1343" s="22">
        <f t="shared" si="234"/>
        <v>66907.349999999991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</row>
    <row r="1344" spans="1:159" s="4" customFormat="1">
      <c r="A1344" s="83" t="s">
        <v>2424</v>
      </c>
      <c r="B1344" s="95" t="s">
        <v>1259</v>
      </c>
      <c r="C1344" s="96">
        <v>5647</v>
      </c>
      <c r="D1344" s="95" t="s">
        <v>1264</v>
      </c>
      <c r="E1344" s="116" t="str">
        <f>VLOOKUP($C1344,'2022-23 School Level AAFTE'!$C:$X,8,FALSE)</f>
        <v>Yes</v>
      </c>
      <c r="F1344" s="103">
        <f>VLOOKUP($C1344,'2022-23 School Level AAFTE'!$C:$I,7,FALSE)</f>
        <v>72.59</v>
      </c>
      <c r="G1344" s="103">
        <f>IFERROR(IF(E1344= "yes",VLOOKUP(C1344,Summary!$B:$I,5,0),0),0)</f>
        <v>0</v>
      </c>
      <c r="H1344" s="105">
        <f t="shared" si="233"/>
        <v>72.59</v>
      </c>
      <c r="I1344" s="168">
        <f>VLOOKUP($A1344,'2023-24 Salary &amp; Benefits'!$A:$I,3,FALSE)</f>
        <v>1</v>
      </c>
      <c r="J1344" s="168">
        <f>VLOOKUP($A1344,'2023-24 Salary &amp; Benefits'!$A:$I,4,FALSE)</f>
        <v>1</v>
      </c>
      <c r="K1344" s="155">
        <f t="shared" si="226"/>
        <v>72.59</v>
      </c>
      <c r="L1344" s="154">
        <f t="shared" si="227"/>
        <v>0.21299999999999999</v>
      </c>
      <c r="M1344" s="156">
        <f>'2023-24 Salary &amp; Benefits'!$E$6</f>
        <v>72728</v>
      </c>
      <c r="N1344" s="156">
        <f>'2023-24 Salary &amp; Benefits'!$F$6</f>
        <v>75419</v>
      </c>
      <c r="O1344" s="9">
        <f t="shared" si="228"/>
        <v>15491.06</v>
      </c>
      <c r="P1344" s="9">
        <f t="shared" si="229"/>
        <v>573.19000000000051</v>
      </c>
      <c r="Q1344" s="9">
        <f>'2023-24 Salary &amp; Benefits'!G$6</f>
        <v>13464</v>
      </c>
      <c r="R1344" s="157">
        <f>'2023-24 Salary &amp; Benefits'!H$6</f>
        <v>0.1797</v>
      </c>
      <c r="S1344" s="157">
        <f>'2023-24 Salary &amp; Benefits'!I$6</f>
        <v>0.17330000000000001</v>
      </c>
      <c r="T1344" s="9">
        <f t="shared" si="230"/>
        <v>5750.91</v>
      </c>
      <c r="U1344" s="9">
        <f t="shared" si="231"/>
        <v>267.74</v>
      </c>
      <c r="V1344" s="9">
        <f t="shared" si="232"/>
        <v>46.4</v>
      </c>
      <c r="W1344" s="9">
        <f t="shared" si="225"/>
        <v>314.14</v>
      </c>
      <c r="X1344" s="22">
        <f t="shared" si="234"/>
        <v>22129.300000000003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</row>
    <row r="1345" spans="1:159" s="4" customFormat="1">
      <c r="A1345" s="83" t="s">
        <v>2424</v>
      </c>
      <c r="B1345" s="95" t="s">
        <v>1259</v>
      </c>
      <c r="C1345" s="96">
        <v>4039</v>
      </c>
      <c r="D1345" s="95" t="s">
        <v>1262</v>
      </c>
      <c r="E1345" s="116" t="str">
        <f>VLOOKUP($C1345,'2022-23 School Level AAFTE'!$C:$X,8,FALSE)</f>
        <v>Yes</v>
      </c>
      <c r="F1345" s="103">
        <f>VLOOKUP($C1345,'2022-23 School Level AAFTE'!$C:$I,7,FALSE)</f>
        <v>195.7</v>
      </c>
      <c r="G1345" s="106">
        <f>IFERROR(IF(E1345= "yes",VLOOKUP(C1345,Summary!$B:$I,5,0),0),0)</f>
        <v>0</v>
      </c>
      <c r="H1345" s="105">
        <f t="shared" si="233"/>
        <v>195.7</v>
      </c>
      <c r="I1345" s="168">
        <f>VLOOKUP($A1345,'2023-24 Salary &amp; Benefits'!$A:$I,3,FALSE)</f>
        <v>1</v>
      </c>
      <c r="J1345" s="168">
        <f>VLOOKUP($A1345,'2023-24 Salary &amp; Benefits'!$A:$I,4,FALSE)</f>
        <v>1</v>
      </c>
      <c r="K1345" s="155">
        <f t="shared" si="226"/>
        <v>195.7</v>
      </c>
      <c r="L1345" s="154">
        <f t="shared" si="227"/>
        <v>0.57399999999999995</v>
      </c>
      <c r="M1345" s="156">
        <f>'2023-24 Salary &amp; Benefits'!$E$6</f>
        <v>72728</v>
      </c>
      <c r="N1345" s="156">
        <f>'2023-24 Salary &amp; Benefits'!$F$6</f>
        <v>75419</v>
      </c>
      <c r="O1345" s="9">
        <f t="shared" si="228"/>
        <v>41745.870000000003</v>
      </c>
      <c r="P1345" s="9">
        <f t="shared" si="229"/>
        <v>1544.6399999999994</v>
      </c>
      <c r="Q1345" s="9">
        <f>'2023-24 Salary &amp; Benefits'!G$6</f>
        <v>13464</v>
      </c>
      <c r="R1345" s="157">
        <f>'2023-24 Salary &amp; Benefits'!H$6</f>
        <v>0.1797</v>
      </c>
      <c r="S1345" s="157">
        <f>'2023-24 Salary &amp; Benefits'!I$6</f>
        <v>0.17330000000000001</v>
      </c>
      <c r="T1345" s="9">
        <f t="shared" si="230"/>
        <v>15497.75</v>
      </c>
      <c r="U1345" s="9">
        <f t="shared" si="231"/>
        <v>721.51</v>
      </c>
      <c r="V1345" s="9">
        <f t="shared" si="232"/>
        <v>125.04</v>
      </c>
      <c r="W1345" s="9">
        <f t="shared" si="225"/>
        <v>846.55</v>
      </c>
      <c r="X1345" s="22">
        <f t="shared" si="234"/>
        <v>59634.810000000005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</row>
    <row r="1346" spans="1:159" s="4" customFormat="1">
      <c r="A1346" s="83" t="s">
        <v>2333</v>
      </c>
      <c r="B1346" s="95" t="s">
        <v>505</v>
      </c>
      <c r="C1346" s="96">
        <v>5708</v>
      </c>
      <c r="D1346" s="95" t="s">
        <v>3366</v>
      </c>
      <c r="E1346" s="116" t="str">
        <f>VLOOKUP($C1346,'2022-23 School Level AAFTE'!$C:$X,8,FALSE)</f>
        <v>Yes</v>
      </c>
      <c r="F1346" s="103">
        <f>VLOOKUP($C1346,'2022-23 School Level AAFTE'!$C:$I,7,FALSE)</f>
        <v>12.77</v>
      </c>
      <c r="G1346" s="106">
        <f>IFERROR(IF(E1346= "yes",VLOOKUP(C1346,Summary!$B:$I,5,0),0),0)</f>
        <v>0</v>
      </c>
      <c r="H1346" s="104">
        <f t="shared" si="233"/>
        <v>12.77</v>
      </c>
      <c r="I1346" s="168">
        <f>VLOOKUP($A1346,'2023-24 Salary &amp; Benefits'!$A:$I,3,FALSE)</f>
        <v>1</v>
      </c>
      <c r="J1346" s="168">
        <f>VLOOKUP($A1346,'2023-24 Salary &amp; Benefits'!$A:$I,4,FALSE)</f>
        <v>1</v>
      </c>
      <c r="K1346" s="155">
        <f t="shared" si="226"/>
        <v>12.77</v>
      </c>
      <c r="L1346" s="154">
        <f t="shared" si="227"/>
        <v>3.6999999999999998E-2</v>
      </c>
      <c r="M1346" s="156">
        <f>'2023-24 Salary &amp; Benefits'!$E$6</f>
        <v>72728</v>
      </c>
      <c r="N1346" s="156">
        <f>'2023-24 Salary &amp; Benefits'!$F$6</f>
        <v>75419</v>
      </c>
      <c r="O1346" s="9">
        <f t="shared" si="228"/>
        <v>2690.94</v>
      </c>
      <c r="P1346" s="9">
        <f t="shared" si="229"/>
        <v>99.559999999999945</v>
      </c>
      <c r="Q1346" s="9">
        <f>'2023-24 Salary &amp; Benefits'!G$6</f>
        <v>13464</v>
      </c>
      <c r="R1346" s="157">
        <f>'2023-24 Salary &amp; Benefits'!H$6</f>
        <v>0.1797</v>
      </c>
      <c r="S1346" s="157">
        <f>'2023-24 Salary &amp; Benefits'!I$6</f>
        <v>0.17330000000000001</v>
      </c>
      <c r="T1346" s="9">
        <f t="shared" si="230"/>
        <v>998.98</v>
      </c>
      <c r="U1346" s="9">
        <f t="shared" si="231"/>
        <v>46.51</v>
      </c>
      <c r="V1346" s="9">
        <f t="shared" si="232"/>
        <v>8.06</v>
      </c>
      <c r="W1346" s="9">
        <f t="shared" si="225"/>
        <v>54.57</v>
      </c>
      <c r="X1346" s="22">
        <f t="shared" si="234"/>
        <v>3844.05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</row>
    <row r="1347" spans="1:159" s="4" customFormat="1">
      <c r="A1347" s="83" t="s">
        <v>2333</v>
      </c>
      <c r="B1347" s="95" t="s">
        <v>505</v>
      </c>
      <c r="C1347" s="96">
        <v>3025</v>
      </c>
      <c r="D1347" s="95" t="s">
        <v>507</v>
      </c>
      <c r="E1347" s="116" t="str">
        <f>VLOOKUP($C1347,'2022-23 School Level AAFTE'!$C:$X,8,FALSE)</f>
        <v>Yes</v>
      </c>
      <c r="F1347" s="103">
        <f>VLOOKUP($C1347,'2022-23 School Level AAFTE'!$C:$I,7,FALSE)</f>
        <v>307.22000000000003</v>
      </c>
      <c r="G1347" s="106">
        <f>IFERROR(IF(E1347= "yes",VLOOKUP(C1347,Summary!$B:$I,5,0),0),0)</f>
        <v>0</v>
      </c>
      <c r="H1347" s="104">
        <f t="shared" si="233"/>
        <v>307.22000000000003</v>
      </c>
      <c r="I1347" s="168">
        <f>VLOOKUP($A1347,'2023-24 Salary &amp; Benefits'!$A:$I,3,FALSE)</f>
        <v>1</v>
      </c>
      <c r="J1347" s="168">
        <f>VLOOKUP($A1347,'2023-24 Salary &amp; Benefits'!$A:$I,4,FALSE)</f>
        <v>1</v>
      </c>
      <c r="K1347" s="155">
        <f t="shared" si="226"/>
        <v>307.22000000000003</v>
      </c>
      <c r="L1347" s="154">
        <f t="shared" si="227"/>
        <v>0.90100000000000002</v>
      </c>
      <c r="M1347" s="156">
        <f>'2023-24 Salary &amp; Benefits'!$E$6</f>
        <v>72728</v>
      </c>
      <c r="N1347" s="156">
        <f>'2023-24 Salary &amp; Benefits'!$F$6</f>
        <v>75419</v>
      </c>
      <c r="O1347" s="9">
        <f t="shared" si="228"/>
        <v>65527.93</v>
      </c>
      <c r="P1347" s="9">
        <f t="shared" si="229"/>
        <v>2424.5900000000038</v>
      </c>
      <c r="Q1347" s="9">
        <f>'2023-24 Salary &amp; Benefits'!G$6</f>
        <v>13464</v>
      </c>
      <c r="R1347" s="157">
        <f>'2023-24 Salary &amp; Benefits'!H$6</f>
        <v>0.1797</v>
      </c>
      <c r="S1347" s="157">
        <f>'2023-24 Salary &amp; Benefits'!I$6</f>
        <v>0.17330000000000001</v>
      </c>
      <c r="T1347" s="9">
        <f t="shared" si="230"/>
        <v>24326.61</v>
      </c>
      <c r="U1347" s="9">
        <f t="shared" si="231"/>
        <v>1132.54</v>
      </c>
      <c r="V1347" s="9">
        <f t="shared" si="232"/>
        <v>196.27</v>
      </c>
      <c r="W1347" s="9">
        <f t="shared" si="225"/>
        <v>1328.81</v>
      </c>
      <c r="X1347" s="22">
        <f t="shared" si="234"/>
        <v>93607.94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</row>
    <row r="1348" spans="1:159" s="4" customFormat="1">
      <c r="A1348" s="83" t="s">
        <v>2333</v>
      </c>
      <c r="B1348" s="95" t="s">
        <v>505</v>
      </c>
      <c r="C1348" s="96">
        <v>3024</v>
      </c>
      <c r="D1348" s="95" t="s">
        <v>506</v>
      </c>
      <c r="E1348" s="116" t="str">
        <f>VLOOKUP($C1348,'2022-23 School Level AAFTE'!$C:$X,8,FALSE)</f>
        <v>Yes</v>
      </c>
      <c r="F1348" s="103">
        <f>VLOOKUP($C1348,'2022-23 School Level AAFTE'!$C:$I,7,FALSE)</f>
        <v>247.17</v>
      </c>
      <c r="G1348" s="106">
        <f>IFERROR(IF(E1348= "yes",VLOOKUP(C1348,Summary!$B:$I,5,0),0),0)</f>
        <v>0</v>
      </c>
      <c r="H1348" s="104">
        <f t="shared" si="233"/>
        <v>247.17</v>
      </c>
      <c r="I1348" s="168">
        <f>VLOOKUP($A1348,'2023-24 Salary &amp; Benefits'!$A:$I,3,FALSE)</f>
        <v>1</v>
      </c>
      <c r="J1348" s="168">
        <f>VLOOKUP($A1348,'2023-24 Salary &amp; Benefits'!$A:$I,4,FALSE)</f>
        <v>1</v>
      </c>
      <c r="K1348" s="155">
        <f t="shared" si="226"/>
        <v>247.17</v>
      </c>
      <c r="L1348" s="154">
        <f t="shared" si="227"/>
        <v>0.72499999999999998</v>
      </c>
      <c r="M1348" s="156">
        <f>'2023-24 Salary &amp; Benefits'!$E$6</f>
        <v>72728</v>
      </c>
      <c r="N1348" s="156">
        <f>'2023-24 Salary &amp; Benefits'!$F$6</f>
        <v>75419</v>
      </c>
      <c r="O1348" s="9">
        <f t="shared" si="228"/>
        <v>52727.8</v>
      </c>
      <c r="P1348" s="9">
        <f t="shared" si="229"/>
        <v>1950.9799999999959</v>
      </c>
      <c r="Q1348" s="9">
        <f>'2023-24 Salary &amp; Benefits'!G$6</f>
        <v>13464</v>
      </c>
      <c r="R1348" s="157">
        <f>'2023-24 Salary &amp; Benefits'!H$6</f>
        <v>0.1797</v>
      </c>
      <c r="S1348" s="157">
        <f>'2023-24 Salary &amp; Benefits'!I$6</f>
        <v>0.17330000000000001</v>
      </c>
      <c r="T1348" s="9">
        <f t="shared" si="230"/>
        <v>19574.689999999999</v>
      </c>
      <c r="U1348" s="9">
        <f t="shared" si="231"/>
        <v>911.31</v>
      </c>
      <c r="V1348" s="9">
        <f t="shared" si="232"/>
        <v>157.93</v>
      </c>
      <c r="W1348" s="9">
        <f t="shared" si="225"/>
        <v>1069.24</v>
      </c>
      <c r="X1348" s="22">
        <f t="shared" si="234"/>
        <v>75322.710000000006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</row>
    <row r="1349" spans="1:159" s="4" customFormat="1">
      <c r="A1349" s="83" t="s">
        <v>2405</v>
      </c>
      <c r="B1349" s="95" t="s">
        <v>1189</v>
      </c>
      <c r="C1349" s="96">
        <v>2443</v>
      </c>
      <c r="D1349" s="95" t="s">
        <v>1190</v>
      </c>
      <c r="E1349" s="116" t="str">
        <f>VLOOKUP($C1349,'2022-23 School Level AAFTE'!$C:$X,8,FALSE)</f>
        <v>No</v>
      </c>
      <c r="F1349" s="103">
        <f>VLOOKUP($C1349,'2022-23 School Level AAFTE'!$C:$I,7,FALSE)</f>
        <v>108.86</v>
      </c>
      <c r="G1349" s="106">
        <f>IFERROR(IF(E1349= "yes",VLOOKUP(C1349,Summary!$B:$I,5,0),0),0)</f>
        <v>0</v>
      </c>
      <c r="H1349" s="105">
        <f t="shared" si="233"/>
        <v>0</v>
      </c>
      <c r="I1349" s="168">
        <f>VLOOKUP($A1349,'2023-24 Salary &amp; Benefits'!$A:$I,3,FALSE)</f>
        <v>1.0150000000000001</v>
      </c>
      <c r="J1349" s="168">
        <f>VLOOKUP($A1349,'2023-24 Salary &amp; Benefits'!$A:$I,4,FALSE)</f>
        <v>1.0550000000000002</v>
      </c>
      <c r="K1349" s="155">
        <f t="shared" si="226"/>
        <v>0</v>
      </c>
      <c r="L1349" s="154">
        <f t="shared" si="227"/>
        <v>0</v>
      </c>
      <c r="M1349" s="156">
        <f>'2023-24 Salary &amp; Benefits'!$E$6</f>
        <v>72728</v>
      </c>
      <c r="N1349" s="156">
        <f>'2023-24 Salary &amp; Benefits'!$F$6</f>
        <v>75419</v>
      </c>
      <c r="O1349" s="9">
        <f t="shared" si="228"/>
        <v>0</v>
      </c>
      <c r="P1349" s="9">
        <f t="shared" si="229"/>
        <v>0</v>
      </c>
      <c r="Q1349" s="9">
        <f>'2023-24 Salary &amp; Benefits'!G$6</f>
        <v>13464</v>
      </c>
      <c r="R1349" s="157">
        <f>'2023-24 Salary &amp; Benefits'!H$6</f>
        <v>0.1797</v>
      </c>
      <c r="S1349" s="157">
        <f>'2023-24 Salary &amp; Benefits'!I$6</f>
        <v>0.17330000000000001</v>
      </c>
      <c r="T1349" s="9">
        <f t="shared" si="230"/>
        <v>0</v>
      </c>
      <c r="U1349" s="9">
        <f t="shared" si="231"/>
        <v>0</v>
      </c>
      <c r="V1349" s="9">
        <f t="shared" si="232"/>
        <v>0</v>
      </c>
      <c r="W1349" s="9">
        <f t="shared" si="225"/>
        <v>0</v>
      </c>
      <c r="X1349" s="22">
        <f t="shared" si="234"/>
        <v>0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</row>
    <row r="1350" spans="1:159" s="4" customFormat="1">
      <c r="A1350" s="83" t="s">
        <v>2405</v>
      </c>
      <c r="B1350" s="95" t="s">
        <v>1189</v>
      </c>
      <c r="C1350" s="96">
        <v>2769</v>
      </c>
      <c r="D1350" s="95" t="s">
        <v>1191</v>
      </c>
      <c r="E1350" s="116" t="str">
        <f>VLOOKUP($C1350,'2022-23 School Level AAFTE'!$C:$X,8,FALSE)</f>
        <v>No</v>
      </c>
      <c r="F1350" s="103">
        <f>VLOOKUP($C1350,'2022-23 School Level AAFTE'!$C:$I,7,FALSE)</f>
        <v>109.41</v>
      </c>
      <c r="G1350" s="106">
        <f>IFERROR(IF(E1350= "yes",VLOOKUP(C1350,Summary!$B:$I,5,0),0),0)</f>
        <v>0</v>
      </c>
      <c r="H1350" s="105">
        <f t="shared" si="233"/>
        <v>0</v>
      </c>
      <c r="I1350" s="168">
        <f>VLOOKUP($A1350,'2023-24 Salary &amp; Benefits'!$A:$I,3,FALSE)</f>
        <v>1.0150000000000001</v>
      </c>
      <c r="J1350" s="168">
        <f>VLOOKUP($A1350,'2023-24 Salary &amp; Benefits'!$A:$I,4,FALSE)</f>
        <v>1.0550000000000002</v>
      </c>
      <c r="K1350" s="155">
        <f t="shared" si="226"/>
        <v>0</v>
      </c>
      <c r="L1350" s="154">
        <f t="shared" si="227"/>
        <v>0</v>
      </c>
      <c r="M1350" s="156">
        <f>'2023-24 Salary &amp; Benefits'!$E$6</f>
        <v>72728</v>
      </c>
      <c r="N1350" s="156">
        <f>'2023-24 Salary &amp; Benefits'!$F$6</f>
        <v>75419</v>
      </c>
      <c r="O1350" s="9">
        <f t="shared" si="228"/>
        <v>0</v>
      </c>
      <c r="P1350" s="9">
        <f t="shared" si="229"/>
        <v>0</v>
      </c>
      <c r="Q1350" s="9">
        <f>'2023-24 Salary &amp; Benefits'!G$6</f>
        <v>13464</v>
      </c>
      <c r="R1350" s="157">
        <f>'2023-24 Salary &amp; Benefits'!H$6</f>
        <v>0.1797</v>
      </c>
      <c r="S1350" s="157">
        <f>'2023-24 Salary &amp; Benefits'!I$6</f>
        <v>0.17330000000000001</v>
      </c>
      <c r="T1350" s="9">
        <f t="shared" si="230"/>
        <v>0</v>
      </c>
      <c r="U1350" s="9">
        <f t="shared" si="231"/>
        <v>0</v>
      </c>
      <c r="V1350" s="9">
        <f t="shared" si="232"/>
        <v>0</v>
      </c>
      <c r="W1350" s="9">
        <f t="shared" si="225"/>
        <v>0</v>
      </c>
      <c r="X1350" s="22">
        <f t="shared" si="234"/>
        <v>0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</row>
    <row r="1351" spans="1:159" s="4" customFormat="1">
      <c r="A1351" s="83" t="s">
        <v>2418</v>
      </c>
      <c r="B1351" s="95" t="s">
        <v>1234</v>
      </c>
      <c r="C1351" s="96">
        <v>2539</v>
      </c>
      <c r="D1351" s="95" t="s">
        <v>1238</v>
      </c>
      <c r="E1351" s="116" t="str">
        <f>VLOOKUP($C1351,'2022-23 School Level AAFTE'!$C:$X,8,FALSE)</f>
        <v>Yes</v>
      </c>
      <c r="F1351" s="103">
        <f>VLOOKUP($C1351,'2022-23 School Level AAFTE'!$C:$I,7,FALSE)</f>
        <v>418.57</v>
      </c>
      <c r="G1351" s="106">
        <f>IFERROR(IF(E1351= "yes",VLOOKUP(C1351,Summary!$B:$I,5,0),0),0)</f>
        <v>0</v>
      </c>
      <c r="H1351" s="105">
        <f t="shared" si="233"/>
        <v>418.57</v>
      </c>
      <c r="I1351" s="168">
        <f>VLOOKUP($A1351,'2023-24 Salary &amp; Benefits'!$A:$I,3,FALSE)</f>
        <v>1</v>
      </c>
      <c r="J1351" s="168">
        <f>VLOOKUP($A1351,'2023-24 Salary &amp; Benefits'!$A:$I,4,FALSE)</f>
        <v>1.02</v>
      </c>
      <c r="K1351" s="155">
        <f t="shared" si="226"/>
        <v>418.57</v>
      </c>
      <c r="L1351" s="154">
        <f t="shared" si="227"/>
        <v>1.228</v>
      </c>
      <c r="M1351" s="156">
        <f>'2023-24 Salary &amp; Benefits'!$E$6</f>
        <v>72728</v>
      </c>
      <c r="N1351" s="156">
        <f>'2023-24 Salary &amp; Benefits'!$F$6</f>
        <v>75419</v>
      </c>
      <c r="O1351" s="9">
        <f t="shared" si="228"/>
        <v>89309.98</v>
      </c>
      <c r="P1351" s="9">
        <f t="shared" si="229"/>
        <v>5156.8400000000111</v>
      </c>
      <c r="Q1351" s="9">
        <f>'2023-24 Salary &amp; Benefits'!G$6</f>
        <v>13464</v>
      </c>
      <c r="R1351" s="157">
        <f>'2023-24 Salary &amp; Benefits'!H$6</f>
        <v>0.1797</v>
      </c>
      <c r="S1351" s="157">
        <f>'2023-24 Salary &amp; Benefits'!I$6</f>
        <v>0.17330000000000001</v>
      </c>
      <c r="T1351" s="9">
        <f t="shared" si="230"/>
        <v>33476.480000000003</v>
      </c>
      <c r="U1351" s="9">
        <f t="shared" si="231"/>
        <v>1574.45</v>
      </c>
      <c r="V1351" s="9">
        <f t="shared" si="232"/>
        <v>272.85000000000002</v>
      </c>
      <c r="W1351" s="9">
        <f t="shared" si="225"/>
        <v>1847.3000000000002</v>
      </c>
      <c r="X1351" s="22">
        <f t="shared" si="234"/>
        <v>129790.6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</row>
    <row r="1352" spans="1:159" s="4" customFormat="1">
      <c r="A1352" s="83" t="s">
        <v>2418</v>
      </c>
      <c r="B1352" s="95" t="s">
        <v>1234</v>
      </c>
      <c r="C1352" s="96">
        <v>1980</v>
      </c>
      <c r="D1352" s="95" t="s">
        <v>1235</v>
      </c>
      <c r="E1352" s="116" t="str">
        <f>VLOOKUP($C1352,'2022-23 School Level AAFTE'!$C:$X,8,FALSE)</f>
        <v>Yes</v>
      </c>
      <c r="F1352" s="103">
        <f>VLOOKUP($C1352,'2022-23 School Level AAFTE'!$C:$I,7,FALSE)</f>
        <v>22.29</v>
      </c>
      <c r="G1352" s="106">
        <f>IFERROR(IF(E1352= "yes",VLOOKUP(C1352,Summary!$B:$I,5,0),0),0)</f>
        <v>0</v>
      </c>
      <c r="H1352" s="104">
        <f t="shared" si="233"/>
        <v>22.29</v>
      </c>
      <c r="I1352" s="168">
        <f>VLOOKUP($A1352,'2023-24 Salary &amp; Benefits'!$A:$I,3,FALSE)</f>
        <v>1</v>
      </c>
      <c r="J1352" s="168">
        <f>VLOOKUP($A1352,'2023-24 Salary &amp; Benefits'!$A:$I,4,FALSE)</f>
        <v>1.02</v>
      </c>
      <c r="K1352" s="155">
        <f t="shared" si="226"/>
        <v>22.29</v>
      </c>
      <c r="L1352" s="154">
        <f t="shared" si="227"/>
        <v>6.5000000000000002E-2</v>
      </c>
      <c r="M1352" s="156">
        <f>'2023-24 Salary &amp; Benefits'!$E$6</f>
        <v>72728</v>
      </c>
      <c r="N1352" s="156">
        <f>'2023-24 Salary &amp; Benefits'!$F$6</f>
        <v>75419</v>
      </c>
      <c r="O1352" s="9">
        <f t="shared" si="228"/>
        <v>4727.32</v>
      </c>
      <c r="P1352" s="9">
        <f t="shared" si="229"/>
        <v>272.96000000000004</v>
      </c>
      <c r="Q1352" s="9">
        <f>'2023-24 Salary &amp; Benefits'!G$6</f>
        <v>13464</v>
      </c>
      <c r="R1352" s="157">
        <f>'2023-24 Salary &amp; Benefits'!H$6</f>
        <v>0.1797</v>
      </c>
      <c r="S1352" s="157">
        <f>'2023-24 Salary &amp; Benefits'!I$6</f>
        <v>0.17330000000000001</v>
      </c>
      <c r="T1352" s="9">
        <f t="shared" si="230"/>
        <v>1771.96</v>
      </c>
      <c r="U1352" s="9">
        <f t="shared" si="231"/>
        <v>83.34</v>
      </c>
      <c r="V1352" s="9">
        <f t="shared" si="232"/>
        <v>14.44</v>
      </c>
      <c r="W1352" s="9">
        <f t="shared" si="225"/>
        <v>97.78</v>
      </c>
      <c r="X1352" s="22">
        <f t="shared" si="234"/>
        <v>6870.0199999999995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</row>
    <row r="1353" spans="1:159" s="4" customFormat="1">
      <c r="A1353" s="83" t="s">
        <v>2418</v>
      </c>
      <c r="B1353" s="95" t="s">
        <v>1234</v>
      </c>
      <c r="C1353" s="96">
        <v>2246</v>
      </c>
      <c r="D1353" s="95" t="s">
        <v>1237</v>
      </c>
      <c r="E1353" s="116" t="str">
        <f>VLOOKUP($C1353,'2022-23 School Level AAFTE'!$C:$X,8,FALSE)</f>
        <v>Yes</v>
      </c>
      <c r="F1353" s="103">
        <f>VLOOKUP($C1353,'2022-23 School Level AAFTE'!$C:$I,7,FALSE)</f>
        <v>306.36</v>
      </c>
      <c r="G1353" s="106">
        <f>IFERROR(IF(E1353= "yes",VLOOKUP(C1353,Summary!$B:$I,5,0),0),0)</f>
        <v>0</v>
      </c>
      <c r="H1353" s="105">
        <f t="shared" si="233"/>
        <v>306.36</v>
      </c>
      <c r="I1353" s="168">
        <f>VLOOKUP($A1353,'2023-24 Salary &amp; Benefits'!$A:$I,3,FALSE)</f>
        <v>1</v>
      </c>
      <c r="J1353" s="168">
        <f>VLOOKUP($A1353,'2023-24 Salary &amp; Benefits'!$A:$I,4,FALSE)</f>
        <v>1.02</v>
      </c>
      <c r="K1353" s="155">
        <f t="shared" si="226"/>
        <v>306.36</v>
      </c>
      <c r="L1353" s="154">
        <f t="shared" si="227"/>
        <v>0.89900000000000002</v>
      </c>
      <c r="M1353" s="156">
        <f>'2023-24 Salary &amp; Benefits'!$E$6</f>
        <v>72728</v>
      </c>
      <c r="N1353" s="156">
        <f>'2023-24 Salary &amp; Benefits'!$F$6</f>
        <v>75419</v>
      </c>
      <c r="O1353" s="9">
        <f t="shared" si="228"/>
        <v>65382.47</v>
      </c>
      <c r="P1353" s="9">
        <f t="shared" si="229"/>
        <v>3775.2400000000052</v>
      </c>
      <c r="Q1353" s="9">
        <f>'2023-24 Salary &amp; Benefits'!G$6</f>
        <v>13464</v>
      </c>
      <c r="R1353" s="157">
        <f>'2023-24 Salary &amp; Benefits'!H$6</f>
        <v>0.1797</v>
      </c>
      <c r="S1353" s="157">
        <f>'2023-24 Salary &amp; Benefits'!I$6</f>
        <v>0.17330000000000001</v>
      </c>
      <c r="T1353" s="9">
        <f t="shared" si="230"/>
        <v>24507.61</v>
      </c>
      <c r="U1353" s="9">
        <f t="shared" si="231"/>
        <v>1152.6300000000001</v>
      </c>
      <c r="V1353" s="9">
        <f t="shared" si="232"/>
        <v>199.75</v>
      </c>
      <c r="W1353" s="9">
        <f t="shared" si="225"/>
        <v>1352.38</v>
      </c>
      <c r="X1353" s="22">
        <f t="shared" si="234"/>
        <v>95017.700000000012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</row>
    <row r="1354" spans="1:159" s="4" customFormat="1">
      <c r="A1354" s="83" t="s">
        <v>2418</v>
      </c>
      <c r="B1354" s="95" t="s">
        <v>1234</v>
      </c>
      <c r="C1354" s="96">
        <v>2245</v>
      </c>
      <c r="D1354" s="95" t="s">
        <v>1236</v>
      </c>
      <c r="E1354" s="116" t="str">
        <f>VLOOKUP($C1354,'2022-23 School Level AAFTE'!$C:$X,8,FALSE)</f>
        <v>Yes</v>
      </c>
      <c r="F1354" s="103">
        <f>VLOOKUP($C1354,'2022-23 School Level AAFTE'!$C:$I,7,FALSE)</f>
        <v>224.08</v>
      </c>
      <c r="G1354" s="106">
        <f>IFERROR(IF(E1354= "yes",VLOOKUP(C1354,Summary!$B:$I,5,0),0),0)</f>
        <v>0</v>
      </c>
      <c r="H1354" s="105">
        <f t="shared" si="233"/>
        <v>224.08</v>
      </c>
      <c r="I1354" s="168">
        <f>VLOOKUP($A1354,'2023-24 Salary &amp; Benefits'!$A:$I,3,FALSE)</f>
        <v>1</v>
      </c>
      <c r="J1354" s="168">
        <f>VLOOKUP($A1354,'2023-24 Salary &amp; Benefits'!$A:$I,4,FALSE)</f>
        <v>1.02</v>
      </c>
      <c r="K1354" s="155">
        <f t="shared" si="226"/>
        <v>224.08</v>
      </c>
      <c r="L1354" s="154">
        <f t="shared" si="227"/>
        <v>0.65700000000000003</v>
      </c>
      <c r="M1354" s="156">
        <f>'2023-24 Salary &amp; Benefits'!$E$6</f>
        <v>72728</v>
      </c>
      <c r="N1354" s="156">
        <f>'2023-24 Salary &amp; Benefits'!$F$6</f>
        <v>75419</v>
      </c>
      <c r="O1354" s="9">
        <f t="shared" si="228"/>
        <v>47782.3</v>
      </c>
      <c r="P1354" s="9">
        <f t="shared" si="229"/>
        <v>2758.989999999998</v>
      </c>
      <c r="Q1354" s="9">
        <f>'2023-24 Salary &amp; Benefits'!G$6</f>
        <v>13464</v>
      </c>
      <c r="R1354" s="157">
        <f>'2023-24 Salary &amp; Benefits'!H$6</f>
        <v>0.1797</v>
      </c>
      <c r="S1354" s="157">
        <f>'2023-24 Salary &amp; Benefits'!I$6</f>
        <v>0.17330000000000001</v>
      </c>
      <c r="T1354" s="9">
        <f t="shared" si="230"/>
        <v>17910.46</v>
      </c>
      <c r="U1354" s="9">
        <f t="shared" si="231"/>
        <v>842.35</v>
      </c>
      <c r="V1354" s="9">
        <f t="shared" si="232"/>
        <v>145.97999999999999</v>
      </c>
      <c r="W1354" s="9">
        <f t="shared" ref="W1354:W1417" si="235">SUM(U1354:V1354)</f>
        <v>988.33</v>
      </c>
      <c r="X1354" s="22">
        <f t="shared" si="234"/>
        <v>69440.08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</row>
    <row r="1355" spans="1:159" s="4" customFormat="1">
      <c r="A1355" s="83" t="s">
        <v>2418</v>
      </c>
      <c r="B1355" s="95" t="s">
        <v>1234</v>
      </c>
      <c r="C1355" s="96">
        <v>5151</v>
      </c>
      <c r="D1355" s="95" t="s">
        <v>1239</v>
      </c>
      <c r="E1355" s="116" t="str">
        <f>VLOOKUP($C1355,'2022-23 School Level AAFTE'!$C:$X,8,FALSE)</f>
        <v>Yes</v>
      </c>
      <c r="F1355" s="103">
        <f>VLOOKUP($C1355,'2022-23 School Level AAFTE'!$C:$I,7,FALSE)</f>
        <v>88.39</v>
      </c>
      <c r="G1355" s="106">
        <f>IFERROR(IF(E1355= "yes",VLOOKUP(C1355,Summary!$B:$I,5,0),0),0)</f>
        <v>0</v>
      </c>
      <c r="H1355" s="104">
        <f t="shared" si="233"/>
        <v>88.39</v>
      </c>
      <c r="I1355" s="168">
        <f>VLOOKUP($A1355,'2023-24 Salary &amp; Benefits'!$A:$I,3,FALSE)</f>
        <v>1</v>
      </c>
      <c r="J1355" s="168">
        <f>VLOOKUP($A1355,'2023-24 Salary &amp; Benefits'!$A:$I,4,FALSE)</f>
        <v>1.02</v>
      </c>
      <c r="K1355" s="155">
        <f t="shared" ref="K1355:K1418" si="236">IF(G1355&gt;0,G1355,H1355)</f>
        <v>88.39</v>
      </c>
      <c r="L1355" s="154">
        <f t="shared" ref="L1355:L1418" si="237">ROUND((($K1355*1.1*36)/15)/900,3)</f>
        <v>0.25900000000000001</v>
      </c>
      <c r="M1355" s="156">
        <f>'2023-24 Salary &amp; Benefits'!$E$6</f>
        <v>72728</v>
      </c>
      <c r="N1355" s="156">
        <f>'2023-24 Salary &amp; Benefits'!$F$6</f>
        <v>75419</v>
      </c>
      <c r="O1355" s="9">
        <f t="shared" ref="O1355:O1418" si="238">ROUND($I1355*$M1355*$L1355,2)</f>
        <v>18836.55</v>
      </c>
      <c r="P1355" s="9">
        <f t="shared" ref="P1355:P1418" si="239">ROUND($J1355*$N1355*$L1355,2)-O1355</f>
        <v>1087.6399999999994</v>
      </c>
      <c r="Q1355" s="9">
        <f>'2023-24 Salary &amp; Benefits'!G$6</f>
        <v>13464</v>
      </c>
      <c r="R1355" s="157">
        <f>'2023-24 Salary &amp; Benefits'!H$6</f>
        <v>0.1797</v>
      </c>
      <c r="S1355" s="157">
        <f>'2023-24 Salary &amp; Benefits'!I$6</f>
        <v>0.17330000000000001</v>
      </c>
      <c r="T1355" s="9">
        <f t="shared" ref="T1355:T1418" si="240">ROUND(O1355*R1355+P1355*S1355+L1355*Q1355,2)</f>
        <v>7060.59</v>
      </c>
      <c r="U1355" s="9">
        <f t="shared" ref="U1355:U1418" si="241">ROUND((($N1355*$J1355*$L1355)/180)*3,2)</f>
        <v>332.07</v>
      </c>
      <c r="V1355" s="9">
        <f t="shared" ref="V1355:V1418" si="242">ROUND(U1355*S1355,2)</f>
        <v>57.55</v>
      </c>
      <c r="W1355" s="9">
        <f t="shared" si="235"/>
        <v>389.62</v>
      </c>
      <c r="X1355" s="22">
        <f t="shared" si="234"/>
        <v>27374.399999999998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</row>
    <row r="1356" spans="1:159" s="4" customFormat="1">
      <c r="A1356" s="83" t="s">
        <v>2513</v>
      </c>
      <c r="B1356" s="95" t="s">
        <v>2003</v>
      </c>
      <c r="C1356" s="96">
        <v>1768</v>
      </c>
      <c r="D1356" s="95" t="s">
        <v>2004</v>
      </c>
      <c r="E1356" s="116" t="str">
        <f>VLOOKUP($C1356,'2022-23 School Level AAFTE'!$C:$X,8,FALSE)</f>
        <v>No</v>
      </c>
      <c r="F1356" s="103">
        <f>VLOOKUP($C1356,'2022-23 School Level AAFTE'!$C:$I,7,FALSE)</f>
        <v>216.38</v>
      </c>
      <c r="G1356" s="106">
        <f>IFERROR(IF(E1356= "yes",VLOOKUP(C1356,Summary!$B:$I,5,0),0),0)</f>
        <v>0</v>
      </c>
      <c r="H1356" s="104">
        <f t="shared" si="233"/>
        <v>0</v>
      </c>
      <c r="I1356" s="168">
        <f>VLOOKUP($A1356,'2023-24 Salary &amp; Benefits'!$A:$I,3,FALSE)</f>
        <v>1</v>
      </c>
      <c r="J1356" s="168">
        <f>VLOOKUP($A1356,'2023-24 Salary &amp; Benefits'!$A:$I,4,FALSE)</f>
        <v>1.04</v>
      </c>
      <c r="K1356" s="155">
        <f t="shared" si="236"/>
        <v>0</v>
      </c>
      <c r="L1356" s="154">
        <f t="shared" si="237"/>
        <v>0</v>
      </c>
      <c r="M1356" s="156">
        <f>'2023-24 Salary &amp; Benefits'!$E$6</f>
        <v>72728</v>
      </c>
      <c r="N1356" s="156">
        <f>'2023-24 Salary &amp; Benefits'!$F$6</f>
        <v>75419</v>
      </c>
      <c r="O1356" s="9">
        <f t="shared" si="238"/>
        <v>0</v>
      </c>
      <c r="P1356" s="9">
        <f t="shared" si="239"/>
        <v>0</v>
      </c>
      <c r="Q1356" s="9">
        <f>'2023-24 Salary &amp; Benefits'!G$6</f>
        <v>13464</v>
      </c>
      <c r="R1356" s="157">
        <f>'2023-24 Salary &amp; Benefits'!H$6</f>
        <v>0.1797</v>
      </c>
      <c r="S1356" s="157">
        <f>'2023-24 Salary &amp; Benefits'!I$6</f>
        <v>0.17330000000000001</v>
      </c>
      <c r="T1356" s="9">
        <f t="shared" si="240"/>
        <v>0</v>
      </c>
      <c r="U1356" s="9">
        <f t="shared" si="241"/>
        <v>0</v>
      </c>
      <c r="V1356" s="9">
        <f t="shared" si="242"/>
        <v>0</v>
      </c>
      <c r="W1356" s="9">
        <f t="shared" si="235"/>
        <v>0</v>
      </c>
      <c r="X1356" s="22">
        <f t="shared" si="234"/>
        <v>0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</row>
    <row r="1357" spans="1:159" s="4" customFormat="1">
      <c r="A1357" s="83" t="s">
        <v>2513</v>
      </c>
      <c r="B1357" s="95" t="s">
        <v>2003</v>
      </c>
      <c r="C1357" s="96">
        <v>2487</v>
      </c>
      <c r="D1357" s="95" t="s">
        <v>2005</v>
      </c>
      <c r="E1357" s="116" t="str">
        <f>VLOOKUP($C1357,'2022-23 School Level AAFTE'!$C:$X,8,FALSE)</f>
        <v>No</v>
      </c>
      <c r="F1357" s="103">
        <f>VLOOKUP($C1357,'2022-23 School Level AAFTE'!$C:$I,7,FALSE)</f>
        <v>180.45</v>
      </c>
      <c r="G1357" s="106">
        <f>IFERROR(IF(E1357= "yes",VLOOKUP(C1357,Summary!$B:$I,5,0),0),0)</f>
        <v>0</v>
      </c>
      <c r="H1357" s="105">
        <f t="shared" si="233"/>
        <v>0</v>
      </c>
      <c r="I1357" s="168">
        <f>VLOOKUP($A1357,'2023-24 Salary &amp; Benefits'!$A:$I,3,FALSE)</f>
        <v>1</v>
      </c>
      <c r="J1357" s="168">
        <f>VLOOKUP($A1357,'2023-24 Salary &amp; Benefits'!$A:$I,4,FALSE)</f>
        <v>1.04</v>
      </c>
      <c r="K1357" s="155">
        <f t="shared" si="236"/>
        <v>0</v>
      </c>
      <c r="L1357" s="154">
        <f t="shared" si="237"/>
        <v>0</v>
      </c>
      <c r="M1357" s="156">
        <f>'2023-24 Salary &amp; Benefits'!$E$6</f>
        <v>72728</v>
      </c>
      <c r="N1357" s="156">
        <f>'2023-24 Salary &amp; Benefits'!$F$6</f>
        <v>75419</v>
      </c>
      <c r="O1357" s="9">
        <f t="shared" si="238"/>
        <v>0</v>
      </c>
      <c r="P1357" s="9">
        <f t="shared" si="239"/>
        <v>0</v>
      </c>
      <c r="Q1357" s="9">
        <f>'2023-24 Salary &amp; Benefits'!G$6</f>
        <v>13464</v>
      </c>
      <c r="R1357" s="157">
        <f>'2023-24 Salary &amp; Benefits'!H$6</f>
        <v>0.1797</v>
      </c>
      <c r="S1357" s="157">
        <f>'2023-24 Salary &amp; Benefits'!I$6</f>
        <v>0.17330000000000001</v>
      </c>
      <c r="T1357" s="9">
        <f t="shared" si="240"/>
        <v>0</v>
      </c>
      <c r="U1357" s="9">
        <f t="shared" si="241"/>
        <v>0</v>
      </c>
      <c r="V1357" s="9">
        <f t="shared" si="242"/>
        <v>0</v>
      </c>
      <c r="W1357" s="9">
        <f t="shared" si="235"/>
        <v>0</v>
      </c>
      <c r="X1357" s="22">
        <f t="shared" si="234"/>
        <v>0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</row>
    <row r="1358" spans="1:159" s="4" customFormat="1">
      <c r="A1358" s="83" t="s">
        <v>2513</v>
      </c>
      <c r="B1358" s="95" t="s">
        <v>2003</v>
      </c>
      <c r="C1358" s="96">
        <v>3960</v>
      </c>
      <c r="D1358" s="95" t="s">
        <v>2011</v>
      </c>
      <c r="E1358" s="116" t="str">
        <f>VLOOKUP($C1358,'2022-23 School Level AAFTE'!$C:$X,8,FALSE)</f>
        <v>No</v>
      </c>
      <c r="F1358" s="103">
        <f>VLOOKUP($C1358,'2022-23 School Level AAFTE'!$C:$I,7,FALSE)</f>
        <v>1314.9499999999998</v>
      </c>
      <c r="G1358" s="106">
        <f>IFERROR(IF(E1358= "yes",VLOOKUP(C1358,Summary!$B:$I,5,0),0),0)</f>
        <v>0</v>
      </c>
      <c r="H1358" s="105">
        <f t="shared" si="233"/>
        <v>0</v>
      </c>
      <c r="I1358" s="168">
        <f>VLOOKUP($A1358,'2023-24 Salary &amp; Benefits'!$A:$I,3,FALSE)</f>
        <v>1</v>
      </c>
      <c r="J1358" s="168">
        <f>VLOOKUP($A1358,'2023-24 Salary &amp; Benefits'!$A:$I,4,FALSE)</f>
        <v>1.04</v>
      </c>
      <c r="K1358" s="155">
        <f t="shared" si="236"/>
        <v>0</v>
      </c>
      <c r="L1358" s="154">
        <f t="shared" si="237"/>
        <v>0</v>
      </c>
      <c r="M1358" s="156">
        <f>'2023-24 Salary &amp; Benefits'!$E$6</f>
        <v>72728</v>
      </c>
      <c r="N1358" s="156">
        <f>'2023-24 Salary &amp; Benefits'!$F$6</f>
        <v>75419</v>
      </c>
      <c r="O1358" s="9">
        <f t="shared" si="238"/>
        <v>0</v>
      </c>
      <c r="P1358" s="9">
        <f t="shared" si="239"/>
        <v>0</v>
      </c>
      <c r="Q1358" s="9">
        <f>'2023-24 Salary &amp; Benefits'!G$6</f>
        <v>13464</v>
      </c>
      <c r="R1358" s="157">
        <f>'2023-24 Salary &amp; Benefits'!H$6</f>
        <v>0.1797</v>
      </c>
      <c r="S1358" s="157">
        <f>'2023-24 Salary &amp; Benefits'!I$6</f>
        <v>0.17330000000000001</v>
      </c>
      <c r="T1358" s="9">
        <f t="shared" si="240"/>
        <v>0</v>
      </c>
      <c r="U1358" s="9">
        <f t="shared" si="241"/>
        <v>0</v>
      </c>
      <c r="V1358" s="9">
        <f t="shared" si="242"/>
        <v>0</v>
      </c>
      <c r="W1358" s="9">
        <f t="shared" si="235"/>
        <v>0</v>
      </c>
      <c r="X1358" s="22">
        <f t="shared" si="234"/>
        <v>0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</row>
    <row r="1359" spans="1:159" s="4" customFormat="1">
      <c r="A1359" s="83" t="s">
        <v>2513</v>
      </c>
      <c r="B1359" s="95" t="s">
        <v>2003</v>
      </c>
      <c r="C1359" s="96">
        <v>4367</v>
      </c>
      <c r="D1359" s="95" t="s">
        <v>2012</v>
      </c>
      <c r="E1359" s="116" t="str">
        <f>VLOOKUP($C1359,'2022-23 School Level AAFTE'!$C:$X,8,FALSE)</f>
        <v>No</v>
      </c>
      <c r="F1359" s="103">
        <f>VLOOKUP($C1359,'2022-23 School Level AAFTE'!$C:$I,7,FALSE)</f>
        <v>477.21</v>
      </c>
      <c r="G1359" s="106">
        <f>IFERROR(IF(E1359= "yes",VLOOKUP(C1359,Summary!$B:$I,5,0),0),0)</f>
        <v>0</v>
      </c>
      <c r="H1359" s="104">
        <f t="shared" si="233"/>
        <v>0</v>
      </c>
      <c r="I1359" s="168">
        <f>VLOOKUP($A1359,'2023-24 Salary &amp; Benefits'!$A:$I,3,FALSE)</f>
        <v>1</v>
      </c>
      <c r="J1359" s="168">
        <f>VLOOKUP($A1359,'2023-24 Salary &amp; Benefits'!$A:$I,4,FALSE)</f>
        <v>1.04</v>
      </c>
      <c r="K1359" s="155">
        <f t="shared" si="236"/>
        <v>0</v>
      </c>
      <c r="L1359" s="154">
        <f t="shared" si="237"/>
        <v>0</v>
      </c>
      <c r="M1359" s="156">
        <f>'2023-24 Salary &amp; Benefits'!$E$6</f>
        <v>72728</v>
      </c>
      <c r="N1359" s="156">
        <f>'2023-24 Salary &amp; Benefits'!$F$6</f>
        <v>75419</v>
      </c>
      <c r="O1359" s="9">
        <f t="shared" si="238"/>
        <v>0</v>
      </c>
      <c r="P1359" s="9">
        <f t="shared" si="239"/>
        <v>0</v>
      </c>
      <c r="Q1359" s="9">
        <f>'2023-24 Salary &amp; Benefits'!G$6</f>
        <v>13464</v>
      </c>
      <c r="R1359" s="157">
        <f>'2023-24 Salary &amp; Benefits'!H$6</f>
        <v>0.1797</v>
      </c>
      <c r="S1359" s="157">
        <f>'2023-24 Salary &amp; Benefits'!I$6</f>
        <v>0.17330000000000001</v>
      </c>
      <c r="T1359" s="9">
        <f t="shared" si="240"/>
        <v>0</v>
      </c>
      <c r="U1359" s="9">
        <f t="shared" si="241"/>
        <v>0</v>
      </c>
      <c r="V1359" s="9">
        <f t="shared" si="242"/>
        <v>0</v>
      </c>
      <c r="W1359" s="9">
        <f t="shared" si="235"/>
        <v>0</v>
      </c>
      <c r="X1359" s="22">
        <f t="shared" si="234"/>
        <v>0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</row>
    <row r="1360" spans="1:159" s="4" customFormat="1">
      <c r="A1360" s="83" t="s">
        <v>2513</v>
      </c>
      <c r="B1360" s="95" t="s">
        <v>2003</v>
      </c>
      <c r="C1360" s="96">
        <v>2448</v>
      </c>
      <c r="D1360" s="95" t="s">
        <v>1595</v>
      </c>
      <c r="E1360" s="116" t="str">
        <f>VLOOKUP($C1360,'2022-23 School Level AAFTE'!$C:$X,8,FALSE)</f>
        <v>Yes</v>
      </c>
      <c r="F1360" s="103">
        <f>VLOOKUP($C1360,'2022-23 School Level AAFTE'!$C:$I,7,FALSE)</f>
        <v>299.45</v>
      </c>
      <c r="G1360" s="106">
        <f>IFERROR(IF(E1360= "yes",VLOOKUP(C1360,Summary!$B:$I,5,0),0),0)</f>
        <v>0</v>
      </c>
      <c r="H1360" s="105">
        <f t="shared" ref="H1360:H1421" si="243">IF(E1360= "yes", F1360,0)</f>
        <v>299.45</v>
      </c>
      <c r="I1360" s="168">
        <f>VLOOKUP($A1360,'2023-24 Salary &amp; Benefits'!$A:$I,3,FALSE)</f>
        <v>1</v>
      </c>
      <c r="J1360" s="168">
        <f>VLOOKUP($A1360,'2023-24 Salary &amp; Benefits'!$A:$I,4,FALSE)</f>
        <v>1.04</v>
      </c>
      <c r="K1360" s="155">
        <f t="shared" si="236"/>
        <v>299.45</v>
      </c>
      <c r="L1360" s="154">
        <f t="shared" si="237"/>
        <v>0.878</v>
      </c>
      <c r="M1360" s="156">
        <f>'2023-24 Salary &amp; Benefits'!$E$6</f>
        <v>72728</v>
      </c>
      <c r="N1360" s="156">
        <f>'2023-24 Salary &amp; Benefits'!$F$6</f>
        <v>75419</v>
      </c>
      <c r="O1360" s="9">
        <f t="shared" si="238"/>
        <v>63855.18</v>
      </c>
      <c r="P1360" s="9">
        <f t="shared" si="239"/>
        <v>5011.4200000000055</v>
      </c>
      <c r="Q1360" s="9">
        <f>'2023-24 Salary &amp; Benefits'!G$6</f>
        <v>13464</v>
      </c>
      <c r="R1360" s="157">
        <f>'2023-24 Salary &amp; Benefits'!H$6</f>
        <v>0.1797</v>
      </c>
      <c r="S1360" s="157">
        <f>'2023-24 Salary &amp; Benefits'!I$6</f>
        <v>0.17330000000000001</v>
      </c>
      <c r="T1360" s="9">
        <f t="shared" si="240"/>
        <v>24164.65</v>
      </c>
      <c r="U1360" s="9">
        <f t="shared" si="241"/>
        <v>1147.78</v>
      </c>
      <c r="V1360" s="9">
        <f t="shared" si="242"/>
        <v>198.91</v>
      </c>
      <c r="W1360" s="9">
        <f t="shared" si="235"/>
        <v>1346.69</v>
      </c>
      <c r="X1360" s="22">
        <f t="shared" ref="X1360:X1421" si="244">SUM(T1360,O1360:P1360,W1360)</f>
        <v>94377.94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</row>
    <row r="1361" spans="1:159" s="4" customFormat="1">
      <c r="A1361" s="83" t="s">
        <v>2513</v>
      </c>
      <c r="B1361" s="95" t="s">
        <v>2003</v>
      </c>
      <c r="C1361" s="96">
        <v>3133</v>
      </c>
      <c r="D1361" s="95" t="s">
        <v>196</v>
      </c>
      <c r="E1361" s="116" t="str">
        <f>VLOOKUP($C1361,'2022-23 School Level AAFTE'!$C:$X,8,FALSE)</f>
        <v>No</v>
      </c>
      <c r="F1361" s="103">
        <f>VLOOKUP($C1361,'2022-23 School Level AAFTE'!$C:$I,7,FALSE)</f>
        <v>443.88</v>
      </c>
      <c r="G1361" s="106">
        <f>IFERROR(IF(E1361= "yes",VLOOKUP(C1361,Summary!$B:$I,5,0),0),0)</f>
        <v>0</v>
      </c>
      <c r="H1361" s="105">
        <f t="shared" si="243"/>
        <v>0</v>
      </c>
      <c r="I1361" s="168">
        <f>VLOOKUP($A1361,'2023-24 Salary &amp; Benefits'!$A:$I,3,FALSE)</f>
        <v>1</v>
      </c>
      <c r="J1361" s="168">
        <f>VLOOKUP($A1361,'2023-24 Salary &amp; Benefits'!$A:$I,4,FALSE)</f>
        <v>1.04</v>
      </c>
      <c r="K1361" s="155">
        <f t="shared" si="236"/>
        <v>0</v>
      </c>
      <c r="L1361" s="154">
        <f t="shared" si="237"/>
        <v>0</v>
      </c>
      <c r="M1361" s="156">
        <f>'2023-24 Salary &amp; Benefits'!$E$6</f>
        <v>72728</v>
      </c>
      <c r="N1361" s="156">
        <f>'2023-24 Salary &amp; Benefits'!$F$6</f>
        <v>75419</v>
      </c>
      <c r="O1361" s="9">
        <f t="shared" si="238"/>
        <v>0</v>
      </c>
      <c r="P1361" s="9">
        <f t="shared" si="239"/>
        <v>0</v>
      </c>
      <c r="Q1361" s="9">
        <f>'2023-24 Salary &amp; Benefits'!G$6</f>
        <v>13464</v>
      </c>
      <c r="R1361" s="157">
        <f>'2023-24 Salary &amp; Benefits'!H$6</f>
        <v>0.1797</v>
      </c>
      <c r="S1361" s="157">
        <f>'2023-24 Salary &amp; Benefits'!I$6</f>
        <v>0.17330000000000001</v>
      </c>
      <c r="T1361" s="9">
        <f t="shared" si="240"/>
        <v>0</v>
      </c>
      <c r="U1361" s="9">
        <f t="shared" si="241"/>
        <v>0</v>
      </c>
      <c r="V1361" s="9">
        <f t="shared" si="242"/>
        <v>0</v>
      </c>
      <c r="W1361" s="9">
        <f t="shared" si="235"/>
        <v>0</v>
      </c>
      <c r="X1361" s="22">
        <f t="shared" si="244"/>
        <v>0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</row>
    <row r="1362" spans="1:159" s="4" customFormat="1">
      <c r="A1362" s="83" t="s">
        <v>2513</v>
      </c>
      <c r="B1362" s="95" t="s">
        <v>2003</v>
      </c>
      <c r="C1362" s="96">
        <v>4472</v>
      </c>
      <c r="D1362" s="95" t="s">
        <v>2014</v>
      </c>
      <c r="E1362" s="116" t="str">
        <f>VLOOKUP($C1362,'2022-23 School Level AAFTE'!$C:$X,8,FALSE)</f>
        <v>No</v>
      </c>
      <c r="F1362" s="103">
        <f>VLOOKUP($C1362,'2022-23 School Level AAFTE'!$C:$I,7,FALSE)</f>
        <v>455.37</v>
      </c>
      <c r="G1362" s="106">
        <f>IFERROR(IF(E1362= "yes",VLOOKUP(C1362,Summary!$B:$I,5,0),0),0)</f>
        <v>0</v>
      </c>
      <c r="H1362" s="104">
        <f t="shared" si="243"/>
        <v>0</v>
      </c>
      <c r="I1362" s="168">
        <f>VLOOKUP($A1362,'2023-24 Salary &amp; Benefits'!$A:$I,3,FALSE)</f>
        <v>1</v>
      </c>
      <c r="J1362" s="168">
        <f>VLOOKUP($A1362,'2023-24 Salary &amp; Benefits'!$A:$I,4,FALSE)</f>
        <v>1.04</v>
      </c>
      <c r="K1362" s="155">
        <f t="shared" si="236"/>
        <v>0</v>
      </c>
      <c r="L1362" s="154">
        <f t="shared" si="237"/>
        <v>0</v>
      </c>
      <c r="M1362" s="156">
        <f>'2023-24 Salary &amp; Benefits'!$E$6</f>
        <v>72728</v>
      </c>
      <c r="N1362" s="156">
        <f>'2023-24 Salary &amp; Benefits'!$F$6</f>
        <v>75419</v>
      </c>
      <c r="O1362" s="9">
        <f t="shared" si="238"/>
        <v>0</v>
      </c>
      <c r="P1362" s="9">
        <f t="shared" si="239"/>
        <v>0</v>
      </c>
      <c r="Q1362" s="9">
        <f>'2023-24 Salary &amp; Benefits'!G$6</f>
        <v>13464</v>
      </c>
      <c r="R1362" s="157">
        <f>'2023-24 Salary &amp; Benefits'!H$6</f>
        <v>0.1797</v>
      </c>
      <c r="S1362" s="157">
        <f>'2023-24 Salary &amp; Benefits'!I$6</f>
        <v>0.17330000000000001</v>
      </c>
      <c r="T1362" s="9">
        <f t="shared" si="240"/>
        <v>0</v>
      </c>
      <c r="U1362" s="9">
        <f t="shared" si="241"/>
        <v>0</v>
      </c>
      <c r="V1362" s="9">
        <f t="shared" si="242"/>
        <v>0</v>
      </c>
      <c r="W1362" s="9">
        <f t="shared" si="235"/>
        <v>0</v>
      </c>
      <c r="X1362" s="22">
        <f t="shared" si="244"/>
        <v>0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</row>
    <row r="1363" spans="1:159" s="4" customFormat="1">
      <c r="A1363" s="83" t="s">
        <v>2513</v>
      </c>
      <c r="B1363" s="95" t="s">
        <v>2003</v>
      </c>
      <c r="C1363" s="96">
        <v>3540</v>
      </c>
      <c r="D1363" s="95" t="s">
        <v>2009</v>
      </c>
      <c r="E1363" s="116" t="str">
        <f>VLOOKUP($C1363,'2022-23 School Level AAFTE'!$C:$X,8,FALSE)</f>
        <v>Yes</v>
      </c>
      <c r="F1363" s="103">
        <f>VLOOKUP($C1363,'2022-23 School Level AAFTE'!$C:$I,7,FALSE)</f>
        <v>324.04000000000002</v>
      </c>
      <c r="G1363" s="106">
        <f>IFERROR(IF(E1363= "yes",VLOOKUP(C1363,Summary!$B:$I,5,0),0),0)</f>
        <v>0</v>
      </c>
      <c r="H1363" s="104">
        <f t="shared" si="243"/>
        <v>324.04000000000002</v>
      </c>
      <c r="I1363" s="168">
        <f>VLOOKUP($A1363,'2023-24 Salary &amp; Benefits'!$A:$I,3,FALSE)</f>
        <v>1</v>
      </c>
      <c r="J1363" s="168">
        <f>VLOOKUP($A1363,'2023-24 Salary &amp; Benefits'!$A:$I,4,FALSE)</f>
        <v>1.04</v>
      </c>
      <c r="K1363" s="155">
        <f t="shared" si="236"/>
        <v>324.04000000000002</v>
      </c>
      <c r="L1363" s="154">
        <f t="shared" si="237"/>
        <v>0.95099999999999996</v>
      </c>
      <c r="M1363" s="156">
        <f>'2023-24 Salary &amp; Benefits'!$E$6</f>
        <v>72728</v>
      </c>
      <c r="N1363" s="156">
        <f>'2023-24 Salary &amp; Benefits'!$F$6</f>
        <v>75419</v>
      </c>
      <c r="O1363" s="9">
        <f t="shared" si="238"/>
        <v>69164.33</v>
      </c>
      <c r="P1363" s="9">
        <f t="shared" si="239"/>
        <v>5428.0800000000017</v>
      </c>
      <c r="Q1363" s="9">
        <f>'2023-24 Salary &amp; Benefits'!G$6</f>
        <v>13464</v>
      </c>
      <c r="R1363" s="157">
        <f>'2023-24 Salary &amp; Benefits'!H$6</f>
        <v>0.1797</v>
      </c>
      <c r="S1363" s="157">
        <f>'2023-24 Salary &amp; Benefits'!I$6</f>
        <v>0.17330000000000001</v>
      </c>
      <c r="T1363" s="9">
        <f t="shared" si="240"/>
        <v>26173.78</v>
      </c>
      <c r="U1363" s="9">
        <f t="shared" si="241"/>
        <v>1243.21</v>
      </c>
      <c r="V1363" s="9">
        <f t="shared" si="242"/>
        <v>215.45</v>
      </c>
      <c r="W1363" s="9">
        <f t="shared" si="235"/>
        <v>1458.66</v>
      </c>
      <c r="X1363" s="22">
        <f t="shared" si="244"/>
        <v>102224.85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</row>
    <row r="1364" spans="1:159" s="4" customFormat="1">
      <c r="A1364" s="83" t="s">
        <v>2513</v>
      </c>
      <c r="B1364" s="95" t="s">
        <v>2003</v>
      </c>
      <c r="C1364" s="96">
        <v>2342</v>
      </c>
      <c r="D1364" s="95" t="s">
        <v>50</v>
      </c>
      <c r="E1364" s="116" t="str">
        <f>VLOOKUP($C1364,'2022-23 School Level AAFTE'!$C:$X,8,FALSE)</f>
        <v>No</v>
      </c>
      <c r="F1364" s="103">
        <f>VLOOKUP($C1364,'2022-23 School Level AAFTE'!$C:$I,7,FALSE)</f>
        <v>266.73</v>
      </c>
      <c r="G1364" s="106">
        <f>IFERROR(IF(E1364= "yes",VLOOKUP(C1364,Summary!$B:$I,5,0),0),0)</f>
        <v>0</v>
      </c>
      <c r="H1364" s="105">
        <f t="shared" si="243"/>
        <v>0</v>
      </c>
      <c r="I1364" s="168">
        <f>VLOOKUP($A1364,'2023-24 Salary &amp; Benefits'!$A:$I,3,FALSE)</f>
        <v>1</v>
      </c>
      <c r="J1364" s="168">
        <f>VLOOKUP($A1364,'2023-24 Salary &amp; Benefits'!$A:$I,4,FALSE)</f>
        <v>1.04</v>
      </c>
      <c r="K1364" s="155">
        <f t="shared" si="236"/>
        <v>0</v>
      </c>
      <c r="L1364" s="154">
        <f t="shared" si="237"/>
        <v>0</v>
      </c>
      <c r="M1364" s="156">
        <f>'2023-24 Salary &amp; Benefits'!$E$6</f>
        <v>72728</v>
      </c>
      <c r="N1364" s="156">
        <f>'2023-24 Salary &amp; Benefits'!$F$6</f>
        <v>75419</v>
      </c>
      <c r="O1364" s="9">
        <f t="shared" si="238"/>
        <v>0</v>
      </c>
      <c r="P1364" s="9">
        <f t="shared" si="239"/>
        <v>0</v>
      </c>
      <c r="Q1364" s="9">
        <f>'2023-24 Salary &amp; Benefits'!G$6</f>
        <v>13464</v>
      </c>
      <c r="R1364" s="157">
        <f>'2023-24 Salary &amp; Benefits'!H$6</f>
        <v>0.1797</v>
      </c>
      <c r="S1364" s="157">
        <f>'2023-24 Salary &amp; Benefits'!I$6</f>
        <v>0.17330000000000001</v>
      </c>
      <c r="T1364" s="9">
        <f t="shared" si="240"/>
        <v>0</v>
      </c>
      <c r="U1364" s="9">
        <f t="shared" si="241"/>
        <v>0</v>
      </c>
      <c r="V1364" s="9">
        <f t="shared" si="242"/>
        <v>0</v>
      </c>
      <c r="W1364" s="9">
        <f t="shared" si="235"/>
        <v>0</v>
      </c>
      <c r="X1364" s="22">
        <f t="shared" si="244"/>
        <v>0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</row>
    <row r="1365" spans="1:159" s="4" customFormat="1">
      <c r="A1365" s="83" t="s">
        <v>2513</v>
      </c>
      <c r="B1365" s="95" t="s">
        <v>2003</v>
      </c>
      <c r="C1365" s="96">
        <v>3066</v>
      </c>
      <c r="D1365" s="95" t="s">
        <v>2007</v>
      </c>
      <c r="E1365" s="116" t="str">
        <f>VLOOKUP($C1365,'2022-23 School Level AAFTE'!$C:$X,8,FALSE)</f>
        <v>No</v>
      </c>
      <c r="F1365" s="103">
        <f>VLOOKUP($C1365,'2022-23 School Level AAFTE'!$C:$I,7,FALSE)</f>
        <v>200.29</v>
      </c>
      <c r="G1365" s="106">
        <f>IFERROR(IF(E1365= "yes",VLOOKUP(C1365,Summary!$B:$I,5,0),0),0)</f>
        <v>0</v>
      </c>
      <c r="H1365" s="104">
        <f t="shared" si="243"/>
        <v>0</v>
      </c>
      <c r="I1365" s="168">
        <f>VLOOKUP($A1365,'2023-24 Salary &amp; Benefits'!$A:$I,3,FALSE)</f>
        <v>1</v>
      </c>
      <c r="J1365" s="168">
        <f>VLOOKUP($A1365,'2023-24 Salary &amp; Benefits'!$A:$I,4,FALSE)</f>
        <v>1.04</v>
      </c>
      <c r="K1365" s="155">
        <f t="shared" si="236"/>
        <v>0</v>
      </c>
      <c r="L1365" s="154">
        <f t="shared" si="237"/>
        <v>0</v>
      </c>
      <c r="M1365" s="156">
        <f>'2023-24 Salary &amp; Benefits'!$E$6</f>
        <v>72728</v>
      </c>
      <c r="N1365" s="156">
        <f>'2023-24 Salary &amp; Benefits'!$F$6</f>
        <v>75419</v>
      </c>
      <c r="O1365" s="9">
        <f t="shared" si="238"/>
        <v>0</v>
      </c>
      <c r="P1365" s="9">
        <f t="shared" si="239"/>
        <v>0</v>
      </c>
      <c r="Q1365" s="9">
        <f>'2023-24 Salary &amp; Benefits'!G$6</f>
        <v>13464</v>
      </c>
      <c r="R1365" s="157">
        <f>'2023-24 Salary &amp; Benefits'!H$6</f>
        <v>0.1797</v>
      </c>
      <c r="S1365" s="157">
        <f>'2023-24 Salary &amp; Benefits'!I$6</f>
        <v>0.17330000000000001</v>
      </c>
      <c r="T1365" s="9">
        <f t="shared" si="240"/>
        <v>0</v>
      </c>
      <c r="U1365" s="9">
        <f t="shared" si="241"/>
        <v>0</v>
      </c>
      <c r="V1365" s="9">
        <f t="shared" si="242"/>
        <v>0</v>
      </c>
      <c r="W1365" s="9">
        <f t="shared" si="235"/>
        <v>0</v>
      </c>
      <c r="X1365" s="22">
        <f t="shared" si="244"/>
        <v>0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</row>
    <row r="1366" spans="1:159" s="4" customFormat="1">
      <c r="A1366" s="83" t="s">
        <v>2513</v>
      </c>
      <c r="B1366" s="95" t="s">
        <v>2003</v>
      </c>
      <c r="C1366" s="96">
        <v>4458</v>
      </c>
      <c r="D1366" s="95" t="s">
        <v>2013</v>
      </c>
      <c r="E1366" s="116" t="str">
        <f>VLOOKUP($C1366,'2022-23 School Level AAFTE'!$C:$X,8,FALSE)</f>
        <v>No</v>
      </c>
      <c r="F1366" s="103">
        <f>VLOOKUP($C1366,'2022-23 School Level AAFTE'!$C:$I,7,FALSE)</f>
        <v>278.14</v>
      </c>
      <c r="G1366" s="106">
        <f>IFERROR(IF(E1366= "yes",VLOOKUP(C1366,Summary!$B:$I,5,0),0),0)</f>
        <v>0</v>
      </c>
      <c r="H1366" s="105">
        <f t="shared" si="243"/>
        <v>0</v>
      </c>
      <c r="I1366" s="168">
        <f>VLOOKUP($A1366,'2023-24 Salary &amp; Benefits'!$A:$I,3,FALSE)</f>
        <v>1</v>
      </c>
      <c r="J1366" s="168">
        <f>VLOOKUP($A1366,'2023-24 Salary &amp; Benefits'!$A:$I,4,FALSE)</f>
        <v>1.04</v>
      </c>
      <c r="K1366" s="155">
        <f t="shared" si="236"/>
        <v>0</v>
      </c>
      <c r="L1366" s="154">
        <f t="shared" si="237"/>
        <v>0</v>
      </c>
      <c r="M1366" s="156">
        <f>'2023-24 Salary &amp; Benefits'!$E$6</f>
        <v>72728</v>
      </c>
      <c r="N1366" s="156">
        <f>'2023-24 Salary &amp; Benefits'!$F$6</f>
        <v>75419</v>
      </c>
      <c r="O1366" s="9">
        <f t="shared" si="238"/>
        <v>0</v>
      </c>
      <c r="P1366" s="9">
        <f t="shared" si="239"/>
        <v>0</v>
      </c>
      <c r="Q1366" s="9">
        <f>'2023-24 Salary &amp; Benefits'!G$6</f>
        <v>13464</v>
      </c>
      <c r="R1366" s="157">
        <f>'2023-24 Salary &amp; Benefits'!H$6</f>
        <v>0.1797</v>
      </c>
      <c r="S1366" s="157">
        <f>'2023-24 Salary &amp; Benefits'!I$6</f>
        <v>0.17330000000000001</v>
      </c>
      <c r="T1366" s="9">
        <f t="shared" si="240"/>
        <v>0</v>
      </c>
      <c r="U1366" s="9">
        <f t="shared" si="241"/>
        <v>0</v>
      </c>
      <c r="V1366" s="9">
        <f t="shared" si="242"/>
        <v>0</v>
      </c>
      <c r="W1366" s="9">
        <f t="shared" si="235"/>
        <v>0</v>
      </c>
      <c r="X1366" s="22">
        <f t="shared" si="244"/>
        <v>0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</row>
    <row r="1367" spans="1:159" s="4" customFormat="1">
      <c r="A1367" s="83" t="s">
        <v>2513</v>
      </c>
      <c r="B1367" s="95" t="s">
        <v>2003</v>
      </c>
      <c r="C1367" s="96">
        <v>2621</v>
      </c>
      <c r="D1367" s="95" t="s">
        <v>2006</v>
      </c>
      <c r="E1367" s="116" t="str">
        <f>VLOOKUP($C1367,'2022-23 School Level AAFTE'!$C:$X,8,FALSE)</f>
        <v>No</v>
      </c>
      <c r="F1367" s="103">
        <f>VLOOKUP($C1367,'2022-23 School Level AAFTE'!$C:$I,7,FALSE)</f>
        <v>414.31</v>
      </c>
      <c r="G1367" s="106">
        <f>IFERROR(IF(E1367= "yes",VLOOKUP(C1367,Summary!$B:$I,5,0),0),0)</f>
        <v>0</v>
      </c>
      <c r="H1367" s="104">
        <f t="shared" si="243"/>
        <v>0</v>
      </c>
      <c r="I1367" s="168">
        <f>VLOOKUP($A1367,'2023-24 Salary &amp; Benefits'!$A:$I,3,FALSE)</f>
        <v>1</v>
      </c>
      <c r="J1367" s="168">
        <f>VLOOKUP($A1367,'2023-24 Salary &amp; Benefits'!$A:$I,4,FALSE)</f>
        <v>1.04</v>
      </c>
      <c r="K1367" s="155">
        <f t="shared" si="236"/>
        <v>0</v>
      </c>
      <c r="L1367" s="154">
        <f t="shared" si="237"/>
        <v>0</v>
      </c>
      <c r="M1367" s="156">
        <f>'2023-24 Salary &amp; Benefits'!$E$6</f>
        <v>72728</v>
      </c>
      <c r="N1367" s="156">
        <f>'2023-24 Salary &amp; Benefits'!$F$6</f>
        <v>75419</v>
      </c>
      <c r="O1367" s="9">
        <f t="shared" si="238"/>
        <v>0</v>
      </c>
      <c r="P1367" s="9">
        <f t="shared" si="239"/>
        <v>0</v>
      </c>
      <c r="Q1367" s="9">
        <f>'2023-24 Salary &amp; Benefits'!G$6</f>
        <v>13464</v>
      </c>
      <c r="R1367" s="157">
        <f>'2023-24 Salary &amp; Benefits'!H$6</f>
        <v>0.1797</v>
      </c>
      <c r="S1367" s="157">
        <f>'2023-24 Salary &amp; Benefits'!I$6</f>
        <v>0.17330000000000001</v>
      </c>
      <c r="T1367" s="9">
        <f t="shared" si="240"/>
        <v>0</v>
      </c>
      <c r="U1367" s="9">
        <f t="shared" si="241"/>
        <v>0</v>
      </c>
      <c r="V1367" s="9">
        <f t="shared" si="242"/>
        <v>0</v>
      </c>
      <c r="W1367" s="9">
        <f t="shared" si="235"/>
        <v>0</v>
      </c>
      <c r="X1367" s="22">
        <f t="shared" si="244"/>
        <v>0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</row>
    <row r="1368" spans="1:159" s="4" customFormat="1">
      <c r="A1368" s="83" t="s">
        <v>2513</v>
      </c>
      <c r="B1368" s="95" t="s">
        <v>2003</v>
      </c>
      <c r="C1368" s="96">
        <v>3132</v>
      </c>
      <c r="D1368" s="95" t="s">
        <v>2008</v>
      </c>
      <c r="E1368" s="116" t="str">
        <f>VLOOKUP($C1368,'2022-23 School Level AAFTE'!$C:$X,8,FALSE)</f>
        <v>No</v>
      </c>
      <c r="F1368" s="103">
        <f>VLOOKUP($C1368,'2022-23 School Level AAFTE'!$C:$I,7,FALSE)</f>
        <v>1817.4</v>
      </c>
      <c r="G1368" s="106">
        <f>IFERROR(IF(E1368= "yes",VLOOKUP(C1368,Summary!$B:$I,5,0),0),0)</f>
        <v>0</v>
      </c>
      <c r="H1368" s="105">
        <f t="shared" si="243"/>
        <v>0</v>
      </c>
      <c r="I1368" s="168">
        <f>VLOOKUP($A1368,'2023-24 Salary &amp; Benefits'!$A:$I,3,FALSE)</f>
        <v>1</v>
      </c>
      <c r="J1368" s="168">
        <f>VLOOKUP($A1368,'2023-24 Salary &amp; Benefits'!$A:$I,4,FALSE)</f>
        <v>1.04</v>
      </c>
      <c r="K1368" s="155">
        <f t="shared" si="236"/>
        <v>0</v>
      </c>
      <c r="L1368" s="154">
        <f t="shared" si="237"/>
        <v>0</v>
      </c>
      <c r="M1368" s="156">
        <f>'2023-24 Salary &amp; Benefits'!$E$6</f>
        <v>72728</v>
      </c>
      <c r="N1368" s="156">
        <f>'2023-24 Salary &amp; Benefits'!$F$6</f>
        <v>75419</v>
      </c>
      <c r="O1368" s="9">
        <f t="shared" si="238"/>
        <v>0</v>
      </c>
      <c r="P1368" s="9">
        <f t="shared" si="239"/>
        <v>0</v>
      </c>
      <c r="Q1368" s="9">
        <f>'2023-24 Salary &amp; Benefits'!G$6</f>
        <v>13464</v>
      </c>
      <c r="R1368" s="157">
        <f>'2023-24 Salary &amp; Benefits'!H$6</f>
        <v>0.1797</v>
      </c>
      <c r="S1368" s="157">
        <f>'2023-24 Salary &amp; Benefits'!I$6</f>
        <v>0.17330000000000001</v>
      </c>
      <c r="T1368" s="9">
        <f t="shared" si="240"/>
        <v>0</v>
      </c>
      <c r="U1368" s="9">
        <f t="shared" si="241"/>
        <v>0</v>
      </c>
      <c r="V1368" s="9">
        <f t="shared" si="242"/>
        <v>0</v>
      </c>
      <c r="W1368" s="9">
        <f t="shared" si="235"/>
        <v>0</v>
      </c>
      <c r="X1368" s="22">
        <f t="shared" si="244"/>
        <v>0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</row>
    <row r="1369" spans="1:159" s="4" customFormat="1">
      <c r="A1369" s="83" t="s">
        <v>2513</v>
      </c>
      <c r="B1369" s="95" t="s">
        <v>2003</v>
      </c>
      <c r="C1369" s="96">
        <v>5078</v>
      </c>
      <c r="D1369" s="95" t="s">
        <v>2016</v>
      </c>
      <c r="E1369" s="116" t="str">
        <f>VLOOKUP($C1369,'2022-23 School Level AAFTE'!$C:$X,8,FALSE)</f>
        <v>No</v>
      </c>
      <c r="F1369" s="103">
        <f>VLOOKUP($C1369,'2022-23 School Level AAFTE'!$C:$I,7,FALSE)</f>
        <v>448.59</v>
      </c>
      <c r="G1369" s="106">
        <f>IFERROR(IF(E1369= "yes",VLOOKUP(C1369,Summary!$B:$I,5,0),0),0)</f>
        <v>0</v>
      </c>
      <c r="H1369" s="104">
        <f t="shared" si="243"/>
        <v>0</v>
      </c>
      <c r="I1369" s="168">
        <f>VLOOKUP($A1369,'2023-24 Salary &amp; Benefits'!$A:$I,3,FALSE)</f>
        <v>1</v>
      </c>
      <c r="J1369" s="168">
        <f>VLOOKUP($A1369,'2023-24 Salary &amp; Benefits'!$A:$I,4,FALSE)</f>
        <v>1.04</v>
      </c>
      <c r="K1369" s="155">
        <f t="shared" si="236"/>
        <v>0</v>
      </c>
      <c r="L1369" s="154">
        <f t="shared" si="237"/>
        <v>0</v>
      </c>
      <c r="M1369" s="156">
        <f>'2023-24 Salary &amp; Benefits'!$E$6</f>
        <v>72728</v>
      </c>
      <c r="N1369" s="156">
        <f>'2023-24 Salary &amp; Benefits'!$F$6</f>
        <v>75419</v>
      </c>
      <c r="O1369" s="9">
        <f t="shared" si="238"/>
        <v>0</v>
      </c>
      <c r="P1369" s="9">
        <f t="shared" si="239"/>
        <v>0</v>
      </c>
      <c r="Q1369" s="9">
        <f>'2023-24 Salary &amp; Benefits'!G$6</f>
        <v>13464</v>
      </c>
      <c r="R1369" s="157">
        <f>'2023-24 Salary &amp; Benefits'!H$6</f>
        <v>0.1797</v>
      </c>
      <c r="S1369" s="157">
        <f>'2023-24 Salary &amp; Benefits'!I$6</f>
        <v>0.17330000000000001</v>
      </c>
      <c r="T1369" s="9">
        <f t="shared" si="240"/>
        <v>0</v>
      </c>
      <c r="U1369" s="9">
        <f t="shared" si="241"/>
        <v>0</v>
      </c>
      <c r="V1369" s="9">
        <f t="shared" si="242"/>
        <v>0</v>
      </c>
      <c r="W1369" s="9">
        <f t="shared" si="235"/>
        <v>0</v>
      </c>
      <c r="X1369" s="22">
        <f t="shared" si="244"/>
        <v>0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</row>
    <row r="1370" spans="1:159" s="4" customFormat="1">
      <c r="A1370" s="83" t="s">
        <v>2513</v>
      </c>
      <c r="B1370" s="95" t="s">
        <v>2003</v>
      </c>
      <c r="C1370" s="96">
        <v>3697</v>
      </c>
      <c r="D1370" s="95" t="s">
        <v>242</v>
      </c>
      <c r="E1370" s="116" t="str">
        <f>VLOOKUP($C1370,'2022-23 School Level AAFTE'!$C:$X,8,FALSE)</f>
        <v>No</v>
      </c>
      <c r="F1370" s="103">
        <f>VLOOKUP($C1370,'2022-23 School Level AAFTE'!$C:$I,7,FALSE)</f>
        <v>383.24</v>
      </c>
      <c r="G1370" s="106">
        <f>IFERROR(IF(E1370= "yes",VLOOKUP(C1370,Summary!$B:$I,5,0),0),0)</f>
        <v>0</v>
      </c>
      <c r="H1370" s="104">
        <f t="shared" si="243"/>
        <v>0</v>
      </c>
      <c r="I1370" s="168">
        <f>VLOOKUP($A1370,'2023-24 Salary &amp; Benefits'!$A:$I,3,FALSE)</f>
        <v>1</v>
      </c>
      <c r="J1370" s="168">
        <f>VLOOKUP($A1370,'2023-24 Salary &amp; Benefits'!$A:$I,4,FALSE)</f>
        <v>1.04</v>
      </c>
      <c r="K1370" s="155">
        <f t="shared" si="236"/>
        <v>0</v>
      </c>
      <c r="L1370" s="154">
        <f t="shared" si="237"/>
        <v>0</v>
      </c>
      <c r="M1370" s="156">
        <f>'2023-24 Salary &amp; Benefits'!$E$6</f>
        <v>72728</v>
      </c>
      <c r="N1370" s="156">
        <f>'2023-24 Salary &amp; Benefits'!$F$6</f>
        <v>75419</v>
      </c>
      <c r="O1370" s="9">
        <f t="shared" si="238"/>
        <v>0</v>
      </c>
      <c r="P1370" s="9">
        <f t="shared" si="239"/>
        <v>0</v>
      </c>
      <c r="Q1370" s="9">
        <f>'2023-24 Salary &amp; Benefits'!G$6</f>
        <v>13464</v>
      </c>
      <c r="R1370" s="157">
        <f>'2023-24 Salary &amp; Benefits'!H$6</f>
        <v>0.1797</v>
      </c>
      <c r="S1370" s="157">
        <f>'2023-24 Salary &amp; Benefits'!I$6</f>
        <v>0.17330000000000001</v>
      </c>
      <c r="T1370" s="9">
        <f t="shared" si="240"/>
        <v>0</v>
      </c>
      <c r="U1370" s="9">
        <f t="shared" si="241"/>
        <v>0</v>
      </c>
      <c r="V1370" s="9">
        <f t="shared" si="242"/>
        <v>0</v>
      </c>
      <c r="W1370" s="9">
        <f t="shared" si="235"/>
        <v>0</v>
      </c>
      <c r="X1370" s="22">
        <f t="shared" si="244"/>
        <v>0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</row>
    <row r="1371" spans="1:159" s="4" customFormat="1">
      <c r="A1371" s="83" t="s">
        <v>2513</v>
      </c>
      <c r="B1371" s="95" t="s">
        <v>2003</v>
      </c>
      <c r="C1371" s="94">
        <v>3696</v>
      </c>
      <c r="D1371" s="84" t="s">
        <v>2010</v>
      </c>
      <c r="E1371" s="116" t="str">
        <f>VLOOKUP($C1371,'2022-23 School Level AAFTE'!$C:$X,8,FALSE)</f>
        <v>No</v>
      </c>
      <c r="F1371" s="103">
        <f>VLOOKUP($C1371,'2022-23 School Level AAFTE'!$C:$I,7,FALSE)</f>
        <v>392.63</v>
      </c>
      <c r="G1371" s="106">
        <f>IFERROR(IF(E1371= "yes",VLOOKUP(C1371,Summary!$B:$I,5,0),0),0)</f>
        <v>0</v>
      </c>
      <c r="H1371" s="104">
        <f t="shared" si="243"/>
        <v>0</v>
      </c>
      <c r="I1371" s="168">
        <f>VLOOKUP($A1371,'2023-24 Salary &amp; Benefits'!$A:$I,3,FALSE)</f>
        <v>1</v>
      </c>
      <c r="J1371" s="168">
        <f>VLOOKUP($A1371,'2023-24 Salary &amp; Benefits'!$A:$I,4,FALSE)</f>
        <v>1.04</v>
      </c>
      <c r="K1371" s="155">
        <f t="shared" si="236"/>
        <v>0</v>
      </c>
      <c r="L1371" s="154">
        <f t="shared" si="237"/>
        <v>0</v>
      </c>
      <c r="M1371" s="156">
        <f>'2023-24 Salary &amp; Benefits'!$E$6</f>
        <v>72728</v>
      </c>
      <c r="N1371" s="156">
        <f>'2023-24 Salary &amp; Benefits'!$F$6</f>
        <v>75419</v>
      </c>
      <c r="O1371" s="9">
        <f t="shared" si="238"/>
        <v>0</v>
      </c>
      <c r="P1371" s="9">
        <f t="shared" si="239"/>
        <v>0</v>
      </c>
      <c r="Q1371" s="9">
        <f>'2023-24 Salary &amp; Benefits'!G$6</f>
        <v>13464</v>
      </c>
      <c r="R1371" s="157">
        <f>'2023-24 Salary &amp; Benefits'!H$6</f>
        <v>0.1797</v>
      </c>
      <c r="S1371" s="157">
        <f>'2023-24 Salary &amp; Benefits'!I$6</f>
        <v>0.17330000000000001</v>
      </c>
      <c r="T1371" s="9">
        <f t="shared" si="240"/>
        <v>0</v>
      </c>
      <c r="U1371" s="9">
        <f t="shared" si="241"/>
        <v>0</v>
      </c>
      <c r="V1371" s="9">
        <f t="shared" si="242"/>
        <v>0</v>
      </c>
      <c r="W1371" s="9">
        <f t="shared" si="235"/>
        <v>0</v>
      </c>
      <c r="X1371" s="22">
        <f t="shared" si="244"/>
        <v>0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</row>
    <row r="1372" spans="1:159" s="4" customFormat="1">
      <c r="A1372" s="83" t="s">
        <v>2513</v>
      </c>
      <c r="B1372" s="95" t="s">
        <v>2003</v>
      </c>
      <c r="C1372" s="96">
        <v>2778</v>
      </c>
      <c r="D1372" s="95" t="s">
        <v>142</v>
      </c>
      <c r="E1372" s="116" t="str">
        <f>VLOOKUP($C1372,'2022-23 School Level AAFTE'!$C:$X,8,FALSE)</f>
        <v>No</v>
      </c>
      <c r="F1372" s="103">
        <f>VLOOKUP($C1372,'2022-23 School Level AAFTE'!$C:$I,7,FALSE)</f>
        <v>381.53</v>
      </c>
      <c r="G1372" s="106">
        <f>IFERROR(IF(E1372= "yes",VLOOKUP(C1372,Summary!$B:$I,5,0),0),0)</f>
        <v>0</v>
      </c>
      <c r="H1372" s="104">
        <f t="shared" si="243"/>
        <v>0</v>
      </c>
      <c r="I1372" s="168">
        <f>VLOOKUP($A1372,'2023-24 Salary &amp; Benefits'!$A:$I,3,FALSE)</f>
        <v>1</v>
      </c>
      <c r="J1372" s="168">
        <f>VLOOKUP($A1372,'2023-24 Salary &amp; Benefits'!$A:$I,4,FALSE)</f>
        <v>1.04</v>
      </c>
      <c r="K1372" s="155">
        <f t="shared" si="236"/>
        <v>0</v>
      </c>
      <c r="L1372" s="154">
        <f t="shared" si="237"/>
        <v>0</v>
      </c>
      <c r="M1372" s="156">
        <f>'2023-24 Salary &amp; Benefits'!$E$6</f>
        <v>72728</v>
      </c>
      <c r="N1372" s="156">
        <f>'2023-24 Salary &amp; Benefits'!$F$6</f>
        <v>75419</v>
      </c>
      <c r="O1372" s="9">
        <f t="shared" si="238"/>
        <v>0</v>
      </c>
      <c r="P1372" s="9">
        <f t="shared" si="239"/>
        <v>0</v>
      </c>
      <c r="Q1372" s="9">
        <f>'2023-24 Salary &amp; Benefits'!G$6</f>
        <v>13464</v>
      </c>
      <c r="R1372" s="157">
        <f>'2023-24 Salary &amp; Benefits'!H$6</f>
        <v>0.1797</v>
      </c>
      <c r="S1372" s="157">
        <f>'2023-24 Salary &amp; Benefits'!I$6</f>
        <v>0.17330000000000001</v>
      </c>
      <c r="T1372" s="9">
        <f t="shared" si="240"/>
        <v>0</v>
      </c>
      <c r="U1372" s="9">
        <f t="shared" si="241"/>
        <v>0</v>
      </c>
      <c r="V1372" s="9">
        <f t="shared" si="242"/>
        <v>0</v>
      </c>
      <c r="W1372" s="9">
        <f t="shared" si="235"/>
        <v>0</v>
      </c>
      <c r="X1372" s="22">
        <f t="shared" si="244"/>
        <v>0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</row>
    <row r="1373" spans="1:159" s="4" customFormat="1">
      <c r="A1373" s="83" t="s">
        <v>2513</v>
      </c>
      <c r="B1373" s="95" t="s">
        <v>2003</v>
      </c>
      <c r="C1373" s="96">
        <v>4473</v>
      </c>
      <c r="D1373" s="95" t="s">
        <v>2015</v>
      </c>
      <c r="E1373" s="116" t="str">
        <f>VLOOKUP($C1373,'2022-23 School Level AAFTE'!$C:$X,8,FALSE)</f>
        <v>No</v>
      </c>
      <c r="F1373" s="103">
        <f>VLOOKUP($C1373,'2022-23 School Level AAFTE'!$C:$I,7,FALSE)</f>
        <v>438.37</v>
      </c>
      <c r="G1373" s="106">
        <f>IFERROR(IF(E1373= "yes",VLOOKUP(C1373,Summary!$B:$I,5,0),0),0)</f>
        <v>0</v>
      </c>
      <c r="H1373" s="104">
        <f t="shared" si="243"/>
        <v>0</v>
      </c>
      <c r="I1373" s="168">
        <f>VLOOKUP($A1373,'2023-24 Salary &amp; Benefits'!$A:$I,3,FALSE)</f>
        <v>1</v>
      </c>
      <c r="J1373" s="168">
        <f>VLOOKUP($A1373,'2023-24 Salary &amp; Benefits'!$A:$I,4,FALSE)</f>
        <v>1.04</v>
      </c>
      <c r="K1373" s="155">
        <f t="shared" si="236"/>
        <v>0</v>
      </c>
      <c r="L1373" s="154">
        <f t="shared" si="237"/>
        <v>0</v>
      </c>
      <c r="M1373" s="156">
        <f>'2023-24 Salary &amp; Benefits'!$E$6</f>
        <v>72728</v>
      </c>
      <c r="N1373" s="156">
        <f>'2023-24 Salary &amp; Benefits'!$F$6</f>
        <v>75419</v>
      </c>
      <c r="O1373" s="9">
        <f t="shared" si="238"/>
        <v>0</v>
      </c>
      <c r="P1373" s="9">
        <f t="shared" si="239"/>
        <v>0</v>
      </c>
      <c r="Q1373" s="9">
        <f>'2023-24 Salary &amp; Benefits'!G$6</f>
        <v>13464</v>
      </c>
      <c r="R1373" s="157">
        <f>'2023-24 Salary &amp; Benefits'!H$6</f>
        <v>0.1797</v>
      </c>
      <c r="S1373" s="157">
        <f>'2023-24 Salary &amp; Benefits'!I$6</f>
        <v>0.17330000000000001</v>
      </c>
      <c r="T1373" s="9">
        <f t="shared" si="240"/>
        <v>0</v>
      </c>
      <c r="U1373" s="9">
        <f t="shared" si="241"/>
        <v>0</v>
      </c>
      <c r="V1373" s="9">
        <f t="shared" si="242"/>
        <v>0</v>
      </c>
      <c r="W1373" s="9">
        <f t="shared" si="235"/>
        <v>0</v>
      </c>
      <c r="X1373" s="22">
        <f t="shared" si="244"/>
        <v>0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</row>
    <row r="1374" spans="1:159" s="4" customFormat="1">
      <c r="A1374" s="83" t="s">
        <v>2513</v>
      </c>
      <c r="B1374" s="95" t="s">
        <v>2003</v>
      </c>
      <c r="C1374" s="96">
        <v>3711</v>
      </c>
      <c r="D1374" s="95" t="s">
        <v>629</v>
      </c>
      <c r="E1374" s="116" t="str">
        <f>VLOOKUP($C1374,'2022-23 School Level AAFTE'!$C:$X,8,FALSE)</f>
        <v>No</v>
      </c>
      <c r="F1374" s="103">
        <f>VLOOKUP($C1374,'2022-23 School Level AAFTE'!$C:$I,7,FALSE)</f>
        <v>746.75</v>
      </c>
      <c r="G1374" s="106">
        <f>IFERROR(IF(E1374= "yes",VLOOKUP(C1374,Summary!$B:$I,5,0),0),0)</f>
        <v>0</v>
      </c>
      <c r="H1374" s="104">
        <f t="shared" si="243"/>
        <v>0</v>
      </c>
      <c r="I1374" s="168">
        <f>VLOOKUP($A1374,'2023-24 Salary &amp; Benefits'!$A:$I,3,FALSE)</f>
        <v>1</v>
      </c>
      <c r="J1374" s="168">
        <f>VLOOKUP($A1374,'2023-24 Salary &amp; Benefits'!$A:$I,4,FALSE)</f>
        <v>1.04</v>
      </c>
      <c r="K1374" s="155">
        <f t="shared" si="236"/>
        <v>0</v>
      </c>
      <c r="L1374" s="154">
        <f t="shared" si="237"/>
        <v>0</v>
      </c>
      <c r="M1374" s="156">
        <f>'2023-24 Salary &amp; Benefits'!$E$6</f>
        <v>72728</v>
      </c>
      <c r="N1374" s="156">
        <f>'2023-24 Salary &amp; Benefits'!$F$6</f>
        <v>75419</v>
      </c>
      <c r="O1374" s="9">
        <f t="shared" si="238"/>
        <v>0</v>
      </c>
      <c r="P1374" s="9">
        <f t="shared" si="239"/>
        <v>0</v>
      </c>
      <c r="Q1374" s="9">
        <f>'2023-24 Salary &amp; Benefits'!G$6</f>
        <v>13464</v>
      </c>
      <c r="R1374" s="157">
        <f>'2023-24 Salary &amp; Benefits'!H$6</f>
        <v>0.1797</v>
      </c>
      <c r="S1374" s="157">
        <f>'2023-24 Salary &amp; Benefits'!I$6</f>
        <v>0.17330000000000001</v>
      </c>
      <c r="T1374" s="9">
        <f t="shared" si="240"/>
        <v>0</v>
      </c>
      <c r="U1374" s="9">
        <f t="shared" si="241"/>
        <v>0</v>
      </c>
      <c r="V1374" s="9">
        <f t="shared" si="242"/>
        <v>0</v>
      </c>
      <c r="W1374" s="9">
        <f t="shared" si="235"/>
        <v>0</v>
      </c>
      <c r="X1374" s="22">
        <f t="shared" si="244"/>
        <v>0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</row>
    <row r="1375" spans="1:159" s="4" customFormat="1">
      <c r="A1375" s="83" t="s">
        <v>2417</v>
      </c>
      <c r="B1375" s="95" t="s">
        <v>1224</v>
      </c>
      <c r="C1375" s="96">
        <v>3051</v>
      </c>
      <c r="D1375" s="95" t="s">
        <v>1227</v>
      </c>
      <c r="E1375" s="116" t="str">
        <f>VLOOKUP($C1375,'2022-23 School Level AAFTE'!$C:$X,8,FALSE)</f>
        <v>Yes</v>
      </c>
      <c r="F1375" s="103">
        <f>VLOOKUP($C1375,'2022-23 School Level AAFTE'!$C:$I,7,FALSE)</f>
        <v>337.95</v>
      </c>
      <c r="G1375" s="106">
        <f>IFERROR(IF(E1375= "yes",VLOOKUP(C1375,Summary!$B:$I,5,0),0),0)</f>
        <v>0</v>
      </c>
      <c r="H1375" s="105">
        <f t="shared" si="243"/>
        <v>337.95</v>
      </c>
      <c r="I1375" s="168">
        <f>VLOOKUP($A1375,'2023-24 Salary &amp; Benefits'!$A:$I,3,FALSE)</f>
        <v>1</v>
      </c>
      <c r="J1375" s="168">
        <f>VLOOKUP($A1375,'2023-24 Salary &amp; Benefits'!$A:$I,4,FALSE)</f>
        <v>1</v>
      </c>
      <c r="K1375" s="155">
        <f t="shared" si="236"/>
        <v>337.95</v>
      </c>
      <c r="L1375" s="154">
        <f t="shared" si="237"/>
        <v>0.99099999999999999</v>
      </c>
      <c r="M1375" s="156">
        <f>'2023-24 Salary &amp; Benefits'!$E$6</f>
        <v>72728</v>
      </c>
      <c r="N1375" s="156">
        <f>'2023-24 Salary &amp; Benefits'!$F$6</f>
        <v>75419</v>
      </c>
      <c r="O1375" s="9">
        <f t="shared" si="238"/>
        <v>72073.45</v>
      </c>
      <c r="P1375" s="9">
        <f t="shared" si="239"/>
        <v>2666.7799999999988</v>
      </c>
      <c r="Q1375" s="9">
        <f>'2023-24 Salary &amp; Benefits'!G$6</f>
        <v>13464</v>
      </c>
      <c r="R1375" s="157">
        <f>'2023-24 Salary &amp; Benefits'!H$6</f>
        <v>0.1797</v>
      </c>
      <c r="S1375" s="157">
        <f>'2023-24 Salary &amp; Benefits'!I$6</f>
        <v>0.17330000000000001</v>
      </c>
      <c r="T1375" s="9">
        <f t="shared" si="240"/>
        <v>26756.58</v>
      </c>
      <c r="U1375" s="9">
        <f t="shared" si="241"/>
        <v>1245.67</v>
      </c>
      <c r="V1375" s="9">
        <f t="shared" si="242"/>
        <v>215.87</v>
      </c>
      <c r="W1375" s="9">
        <f t="shared" si="235"/>
        <v>1461.54</v>
      </c>
      <c r="X1375" s="22">
        <f t="shared" si="244"/>
        <v>102958.34999999999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</row>
    <row r="1376" spans="1:159" s="4" customFormat="1">
      <c r="A1376" s="83" t="s">
        <v>2417</v>
      </c>
      <c r="B1376" s="95" t="s">
        <v>1224</v>
      </c>
      <c r="C1376" s="96">
        <v>4279</v>
      </c>
      <c r="D1376" s="95" t="s">
        <v>1230</v>
      </c>
      <c r="E1376" s="116" t="str">
        <f>VLOOKUP($C1376,'2022-23 School Level AAFTE'!$C:$X,8,FALSE)</f>
        <v>Yes</v>
      </c>
      <c r="F1376" s="103">
        <f>VLOOKUP($C1376,'2022-23 School Level AAFTE'!$C:$I,7,FALSE)</f>
        <v>25.43</v>
      </c>
      <c r="G1376" s="106">
        <f>IFERROR(IF(E1376= "yes",VLOOKUP(C1376,Summary!$B:$I,5,0),0),0)</f>
        <v>0</v>
      </c>
      <c r="H1376" s="105">
        <f t="shared" si="243"/>
        <v>25.43</v>
      </c>
      <c r="I1376" s="168">
        <f>VLOOKUP($A1376,'2023-24 Salary &amp; Benefits'!$A:$I,3,FALSE)</f>
        <v>1</v>
      </c>
      <c r="J1376" s="168">
        <f>VLOOKUP($A1376,'2023-24 Salary &amp; Benefits'!$A:$I,4,FALSE)</f>
        <v>1</v>
      </c>
      <c r="K1376" s="155">
        <f t="shared" si="236"/>
        <v>25.43</v>
      </c>
      <c r="L1376" s="154">
        <f t="shared" si="237"/>
        <v>7.4999999999999997E-2</v>
      </c>
      <c r="M1376" s="156">
        <f>'2023-24 Salary &amp; Benefits'!$E$6</f>
        <v>72728</v>
      </c>
      <c r="N1376" s="156">
        <f>'2023-24 Salary &amp; Benefits'!$F$6</f>
        <v>75419</v>
      </c>
      <c r="O1376" s="9">
        <f t="shared" si="238"/>
        <v>5454.6</v>
      </c>
      <c r="P1376" s="9">
        <f t="shared" si="239"/>
        <v>201.82999999999993</v>
      </c>
      <c r="Q1376" s="9">
        <f>'2023-24 Salary &amp; Benefits'!G$6</f>
        <v>13464</v>
      </c>
      <c r="R1376" s="157">
        <f>'2023-24 Salary &amp; Benefits'!H$6</f>
        <v>0.1797</v>
      </c>
      <c r="S1376" s="157">
        <f>'2023-24 Salary &amp; Benefits'!I$6</f>
        <v>0.17330000000000001</v>
      </c>
      <c r="T1376" s="9">
        <f t="shared" si="240"/>
        <v>2024.97</v>
      </c>
      <c r="U1376" s="9">
        <f t="shared" si="241"/>
        <v>94.27</v>
      </c>
      <c r="V1376" s="9">
        <f t="shared" si="242"/>
        <v>16.34</v>
      </c>
      <c r="W1376" s="9">
        <f t="shared" si="235"/>
        <v>110.61</v>
      </c>
      <c r="X1376" s="22">
        <f t="shared" si="244"/>
        <v>7792.01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</row>
    <row r="1377" spans="1:159" s="4" customFormat="1">
      <c r="A1377" s="83" t="s">
        <v>2417</v>
      </c>
      <c r="B1377" s="95" t="s">
        <v>1224</v>
      </c>
      <c r="C1377" s="96">
        <v>2999</v>
      </c>
      <c r="D1377" s="95" t="s">
        <v>1226</v>
      </c>
      <c r="E1377" s="116" t="str">
        <f>VLOOKUP($C1377,'2022-23 School Level AAFTE'!$C:$X,8,FALSE)</f>
        <v>Yes</v>
      </c>
      <c r="F1377" s="103">
        <f>VLOOKUP($C1377,'2022-23 School Level AAFTE'!$C:$I,7,FALSE)</f>
        <v>349.79</v>
      </c>
      <c r="G1377" s="106">
        <f>IFERROR(IF(E1377= "yes",VLOOKUP(C1377,Summary!$B:$I,5,0),0),0)</f>
        <v>0</v>
      </c>
      <c r="H1377" s="105">
        <f t="shared" si="243"/>
        <v>349.79</v>
      </c>
      <c r="I1377" s="168">
        <f>VLOOKUP($A1377,'2023-24 Salary &amp; Benefits'!$A:$I,3,FALSE)</f>
        <v>1</v>
      </c>
      <c r="J1377" s="168">
        <f>VLOOKUP($A1377,'2023-24 Salary &amp; Benefits'!$A:$I,4,FALSE)</f>
        <v>1</v>
      </c>
      <c r="K1377" s="155">
        <f t="shared" si="236"/>
        <v>349.79</v>
      </c>
      <c r="L1377" s="154">
        <f t="shared" si="237"/>
        <v>1.026</v>
      </c>
      <c r="M1377" s="156">
        <f>'2023-24 Salary &amp; Benefits'!$E$6</f>
        <v>72728</v>
      </c>
      <c r="N1377" s="156">
        <f>'2023-24 Salary &amp; Benefits'!$F$6</f>
        <v>75419</v>
      </c>
      <c r="O1377" s="9">
        <f t="shared" si="238"/>
        <v>74618.929999999993</v>
      </c>
      <c r="P1377" s="9">
        <f t="shared" si="239"/>
        <v>2760.9600000000064</v>
      </c>
      <c r="Q1377" s="9">
        <f>'2023-24 Salary &amp; Benefits'!G$6</f>
        <v>13464</v>
      </c>
      <c r="R1377" s="157">
        <f>'2023-24 Salary &amp; Benefits'!H$6</f>
        <v>0.1797</v>
      </c>
      <c r="S1377" s="157">
        <f>'2023-24 Salary &amp; Benefits'!I$6</f>
        <v>0.17330000000000001</v>
      </c>
      <c r="T1377" s="9">
        <f t="shared" si="240"/>
        <v>27701.56</v>
      </c>
      <c r="U1377" s="9">
        <f t="shared" si="241"/>
        <v>1289.6600000000001</v>
      </c>
      <c r="V1377" s="9">
        <f t="shared" si="242"/>
        <v>223.5</v>
      </c>
      <c r="W1377" s="9">
        <f t="shared" si="235"/>
        <v>1513.16</v>
      </c>
      <c r="X1377" s="22">
        <f t="shared" si="244"/>
        <v>106594.61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</row>
    <row r="1378" spans="1:159" s="4" customFormat="1">
      <c r="A1378" s="83" t="s">
        <v>2417</v>
      </c>
      <c r="B1378" s="95" t="s">
        <v>1224</v>
      </c>
      <c r="C1378" s="96">
        <v>2031</v>
      </c>
      <c r="D1378" s="95" t="s">
        <v>1225</v>
      </c>
      <c r="E1378" s="116" t="str">
        <f>VLOOKUP($C1378,'2022-23 School Level AAFTE'!$C:$X,8,FALSE)</f>
        <v>Yes</v>
      </c>
      <c r="F1378" s="103">
        <f>VLOOKUP($C1378,'2022-23 School Level AAFTE'!$C:$I,7,FALSE)</f>
        <v>462.66999999999996</v>
      </c>
      <c r="G1378" s="106">
        <f>IFERROR(IF(E1378= "yes",VLOOKUP(C1378,Summary!$B:$I,5,0),0),0)</f>
        <v>0</v>
      </c>
      <c r="H1378" s="104">
        <f t="shared" si="243"/>
        <v>462.66999999999996</v>
      </c>
      <c r="I1378" s="168">
        <f>VLOOKUP($A1378,'2023-24 Salary &amp; Benefits'!$A:$I,3,FALSE)</f>
        <v>1</v>
      </c>
      <c r="J1378" s="168">
        <f>VLOOKUP($A1378,'2023-24 Salary &amp; Benefits'!$A:$I,4,FALSE)</f>
        <v>1</v>
      </c>
      <c r="K1378" s="155">
        <f t="shared" si="236"/>
        <v>462.66999999999996</v>
      </c>
      <c r="L1378" s="154">
        <f t="shared" si="237"/>
        <v>1.357</v>
      </c>
      <c r="M1378" s="156">
        <f>'2023-24 Salary &amp; Benefits'!$E$6</f>
        <v>72728</v>
      </c>
      <c r="N1378" s="156">
        <f>'2023-24 Salary &amp; Benefits'!$F$6</f>
        <v>75419</v>
      </c>
      <c r="O1378" s="9">
        <f t="shared" si="238"/>
        <v>98691.9</v>
      </c>
      <c r="P1378" s="9">
        <f t="shared" si="239"/>
        <v>3651.6800000000076</v>
      </c>
      <c r="Q1378" s="9">
        <f>'2023-24 Salary &amp; Benefits'!G$6</f>
        <v>13464</v>
      </c>
      <c r="R1378" s="157">
        <f>'2023-24 Salary &amp; Benefits'!H$6</f>
        <v>0.1797</v>
      </c>
      <c r="S1378" s="157">
        <f>'2023-24 Salary &amp; Benefits'!I$6</f>
        <v>0.17330000000000001</v>
      </c>
      <c r="T1378" s="9">
        <f t="shared" si="240"/>
        <v>36638.42</v>
      </c>
      <c r="U1378" s="9">
        <f t="shared" si="241"/>
        <v>1705.73</v>
      </c>
      <c r="V1378" s="9">
        <f t="shared" si="242"/>
        <v>295.60000000000002</v>
      </c>
      <c r="W1378" s="9">
        <f t="shared" si="235"/>
        <v>2001.33</v>
      </c>
      <c r="X1378" s="22">
        <f t="shared" si="244"/>
        <v>140983.32999999999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</row>
    <row r="1379" spans="1:159" s="4" customFormat="1">
      <c r="A1379" s="83" t="s">
        <v>2417</v>
      </c>
      <c r="B1379" s="95" t="s">
        <v>1224</v>
      </c>
      <c r="C1379" s="96">
        <v>4237</v>
      </c>
      <c r="D1379" s="95" t="s">
        <v>1228</v>
      </c>
      <c r="E1379" s="116" t="str">
        <f>VLOOKUP($C1379,'2022-23 School Level AAFTE'!$C:$X,8,FALSE)</f>
        <v>Yes</v>
      </c>
      <c r="F1379" s="103">
        <f>VLOOKUP($C1379,'2022-23 School Level AAFTE'!$C:$I,7,FALSE)</f>
        <v>330.5</v>
      </c>
      <c r="G1379" s="106">
        <f>IFERROR(IF(E1379= "yes",VLOOKUP(C1379,Summary!$B:$I,5,0),0),0)</f>
        <v>0</v>
      </c>
      <c r="H1379" s="104">
        <f t="shared" si="243"/>
        <v>330.5</v>
      </c>
      <c r="I1379" s="168">
        <f>VLOOKUP($A1379,'2023-24 Salary &amp; Benefits'!$A:$I,3,FALSE)</f>
        <v>1</v>
      </c>
      <c r="J1379" s="168">
        <f>VLOOKUP($A1379,'2023-24 Salary &amp; Benefits'!$A:$I,4,FALSE)</f>
        <v>1</v>
      </c>
      <c r="K1379" s="155">
        <f t="shared" si="236"/>
        <v>330.5</v>
      </c>
      <c r="L1379" s="154">
        <f t="shared" si="237"/>
        <v>0.96899999999999997</v>
      </c>
      <c r="M1379" s="156">
        <f>'2023-24 Salary &amp; Benefits'!$E$6</f>
        <v>72728</v>
      </c>
      <c r="N1379" s="156">
        <f>'2023-24 Salary &amp; Benefits'!$F$6</f>
        <v>75419</v>
      </c>
      <c r="O1379" s="9">
        <f t="shared" si="238"/>
        <v>70473.429999999993</v>
      </c>
      <c r="P1379" s="9">
        <f t="shared" si="239"/>
        <v>2607.5800000000017</v>
      </c>
      <c r="Q1379" s="9">
        <f>'2023-24 Salary &amp; Benefits'!G$6</f>
        <v>13464</v>
      </c>
      <c r="R1379" s="157">
        <f>'2023-24 Salary &amp; Benefits'!H$6</f>
        <v>0.1797</v>
      </c>
      <c r="S1379" s="157">
        <f>'2023-24 Salary &amp; Benefits'!I$6</f>
        <v>0.17330000000000001</v>
      </c>
      <c r="T1379" s="9">
        <f t="shared" si="240"/>
        <v>26162.58</v>
      </c>
      <c r="U1379" s="9">
        <f t="shared" si="241"/>
        <v>1218.02</v>
      </c>
      <c r="V1379" s="9">
        <f t="shared" si="242"/>
        <v>211.08</v>
      </c>
      <c r="W1379" s="9">
        <f t="shared" si="235"/>
        <v>1429.1</v>
      </c>
      <c r="X1379" s="22">
        <f t="shared" si="244"/>
        <v>100672.69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</row>
    <row r="1380" spans="1:159" s="4" customFormat="1">
      <c r="A1380" s="83" t="s">
        <v>2417</v>
      </c>
      <c r="B1380" s="95" t="s">
        <v>1224</v>
      </c>
      <c r="C1380" s="96">
        <v>4278</v>
      </c>
      <c r="D1380" s="95" t="s">
        <v>1229</v>
      </c>
      <c r="E1380" s="116" t="str">
        <f>VLOOKUP($C1380,'2022-23 School Level AAFTE'!$C:$X,8,FALSE)</f>
        <v>Yes</v>
      </c>
      <c r="F1380" s="103">
        <f>VLOOKUP($C1380,'2022-23 School Level AAFTE'!$C:$I,7,FALSE)</f>
        <v>143.71</v>
      </c>
      <c r="G1380" s="106">
        <f>IFERROR(IF(E1380= "yes",VLOOKUP(C1380,Summary!$B:$I,5,0),0),0)</f>
        <v>0</v>
      </c>
      <c r="H1380" s="105">
        <f t="shared" si="243"/>
        <v>143.71</v>
      </c>
      <c r="I1380" s="168">
        <f>VLOOKUP($A1380,'2023-24 Salary &amp; Benefits'!$A:$I,3,FALSE)</f>
        <v>1</v>
      </c>
      <c r="J1380" s="168">
        <f>VLOOKUP($A1380,'2023-24 Salary &amp; Benefits'!$A:$I,4,FALSE)</f>
        <v>1</v>
      </c>
      <c r="K1380" s="155">
        <f t="shared" si="236"/>
        <v>143.71</v>
      </c>
      <c r="L1380" s="154">
        <f t="shared" si="237"/>
        <v>0.42199999999999999</v>
      </c>
      <c r="M1380" s="156">
        <f>'2023-24 Salary &amp; Benefits'!$E$6</f>
        <v>72728</v>
      </c>
      <c r="N1380" s="156">
        <f>'2023-24 Salary &amp; Benefits'!$F$6</f>
        <v>75419</v>
      </c>
      <c r="O1380" s="9">
        <f t="shared" si="238"/>
        <v>30691.22</v>
      </c>
      <c r="P1380" s="9">
        <f t="shared" si="239"/>
        <v>1135.5999999999985</v>
      </c>
      <c r="Q1380" s="9">
        <f>'2023-24 Salary &amp; Benefits'!G$6</f>
        <v>13464</v>
      </c>
      <c r="R1380" s="157">
        <f>'2023-24 Salary &amp; Benefits'!H$6</f>
        <v>0.1797</v>
      </c>
      <c r="S1380" s="157">
        <f>'2023-24 Salary &amp; Benefits'!I$6</f>
        <v>0.17330000000000001</v>
      </c>
      <c r="T1380" s="9">
        <f t="shared" si="240"/>
        <v>11393.82</v>
      </c>
      <c r="U1380" s="9">
        <f t="shared" si="241"/>
        <v>530.45000000000005</v>
      </c>
      <c r="V1380" s="9">
        <f t="shared" si="242"/>
        <v>91.93</v>
      </c>
      <c r="W1380" s="9">
        <f t="shared" si="235"/>
        <v>622.38000000000011</v>
      </c>
      <c r="X1380" s="22">
        <f t="shared" si="244"/>
        <v>43843.02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</row>
    <row r="1381" spans="1:159" s="4" customFormat="1">
      <c r="A1381" s="83" t="s">
        <v>2417</v>
      </c>
      <c r="B1381" s="95" t="s">
        <v>1224</v>
      </c>
      <c r="C1381" s="96">
        <v>5195</v>
      </c>
      <c r="D1381" s="95" t="s">
        <v>1231</v>
      </c>
      <c r="E1381" s="116" t="str">
        <f>VLOOKUP($C1381,'2022-23 School Level AAFTE'!$C:$X,8,FALSE)</f>
        <v>No</v>
      </c>
      <c r="F1381" s="103">
        <f>VLOOKUP($C1381,'2022-23 School Level AAFTE'!$C:$I,7,FALSE)</f>
        <v>1475.91</v>
      </c>
      <c r="G1381" s="106">
        <f>IFERROR(IF(E1381= "yes",VLOOKUP(C1381,Summary!$B:$I,5,0),0),0)</f>
        <v>0</v>
      </c>
      <c r="H1381" s="105">
        <f t="shared" si="243"/>
        <v>0</v>
      </c>
      <c r="I1381" s="168">
        <f>VLOOKUP($A1381,'2023-24 Salary &amp; Benefits'!$A:$I,3,FALSE)</f>
        <v>1</v>
      </c>
      <c r="J1381" s="168">
        <f>VLOOKUP($A1381,'2023-24 Salary &amp; Benefits'!$A:$I,4,FALSE)</f>
        <v>1</v>
      </c>
      <c r="K1381" s="155">
        <f t="shared" si="236"/>
        <v>0</v>
      </c>
      <c r="L1381" s="154">
        <f t="shared" si="237"/>
        <v>0</v>
      </c>
      <c r="M1381" s="156">
        <f>'2023-24 Salary &amp; Benefits'!$E$6</f>
        <v>72728</v>
      </c>
      <c r="N1381" s="156">
        <f>'2023-24 Salary &amp; Benefits'!$F$6</f>
        <v>75419</v>
      </c>
      <c r="O1381" s="9">
        <f t="shared" si="238"/>
        <v>0</v>
      </c>
      <c r="P1381" s="9">
        <f t="shared" si="239"/>
        <v>0</v>
      </c>
      <c r="Q1381" s="9">
        <f>'2023-24 Salary &amp; Benefits'!G$6</f>
        <v>13464</v>
      </c>
      <c r="R1381" s="157">
        <f>'2023-24 Salary &amp; Benefits'!H$6</f>
        <v>0.1797</v>
      </c>
      <c r="S1381" s="157">
        <f>'2023-24 Salary &amp; Benefits'!I$6</f>
        <v>0.17330000000000001</v>
      </c>
      <c r="T1381" s="9">
        <f t="shared" si="240"/>
        <v>0</v>
      </c>
      <c r="U1381" s="9">
        <f t="shared" si="241"/>
        <v>0</v>
      </c>
      <c r="V1381" s="9">
        <f t="shared" si="242"/>
        <v>0</v>
      </c>
      <c r="W1381" s="9">
        <f t="shared" si="235"/>
        <v>0</v>
      </c>
      <c r="X1381" s="22">
        <f t="shared" si="244"/>
        <v>0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</row>
    <row r="1382" spans="1:159" s="4" customFormat="1">
      <c r="A1382" s="83" t="s">
        <v>2417</v>
      </c>
      <c r="B1382" s="95" t="s">
        <v>1224</v>
      </c>
      <c r="C1382" s="96">
        <v>5197</v>
      </c>
      <c r="D1382" s="95" t="s">
        <v>1233</v>
      </c>
      <c r="E1382" s="116" t="str">
        <f>VLOOKUP($C1382,'2022-23 School Level AAFTE'!$C:$X,8,FALSE)</f>
        <v>Yes</v>
      </c>
      <c r="F1382" s="103">
        <f>VLOOKUP($C1382,'2022-23 School Level AAFTE'!$C:$I,7,FALSE)</f>
        <v>1486.28</v>
      </c>
      <c r="G1382" s="106">
        <f>IFERROR(IF(E1382= "yes",VLOOKUP(C1382,Summary!$B:$I,5,0),0),0)</f>
        <v>0</v>
      </c>
      <c r="H1382" s="105">
        <f t="shared" si="243"/>
        <v>1486.28</v>
      </c>
      <c r="I1382" s="168">
        <f>VLOOKUP($A1382,'2023-24 Salary &amp; Benefits'!$A:$I,3,FALSE)</f>
        <v>1</v>
      </c>
      <c r="J1382" s="168">
        <f>VLOOKUP($A1382,'2023-24 Salary &amp; Benefits'!$A:$I,4,FALSE)</f>
        <v>1</v>
      </c>
      <c r="K1382" s="155">
        <f t="shared" si="236"/>
        <v>1486.28</v>
      </c>
      <c r="L1382" s="154">
        <f t="shared" si="237"/>
        <v>4.3600000000000003</v>
      </c>
      <c r="M1382" s="156">
        <f>'2023-24 Salary &amp; Benefits'!$E$6</f>
        <v>72728</v>
      </c>
      <c r="N1382" s="156">
        <f>'2023-24 Salary &amp; Benefits'!$F$6</f>
        <v>75419</v>
      </c>
      <c r="O1382" s="9">
        <f t="shared" si="238"/>
        <v>317094.08</v>
      </c>
      <c r="P1382" s="9">
        <f t="shared" si="239"/>
        <v>11732.760000000009</v>
      </c>
      <c r="Q1382" s="9">
        <f>'2023-24 Salary &amp; Benefits'!G$6</f>
        <v>13464</v>
      </c>
      <c r="R1382" s="157">
        <f>'2023-24 Salary &amp; Benefits'!H$6</f>
        <v>0.1797</v>
      </c>
      <c r="S1382" s="157">
        <f>'2023-24 Salary &amp; Benefits'!I$6</f>
        <v>0.17330000000000001</v>
      </c>
      <c r="T1382" s="9">
        <f t="shared" si="240"/>
        <v>117718.13</v>
      </c>
      <c r="U1382" s="9">
        <f t="shared" si="241"/>
        <v>5480.45</v>
      </c>
      <c r="V1382" s="9">
        <f t="shared" si="242"/>
        <v>949.76</v>
      </c>
      <c r="W1382" s="9">
        <f t="shared" si="235"/>
        <v>6430.21</v>
      </c>
      <c r="X1382" s="22">
        <f t="shared" si="244"/>
        <v>452975.18000000005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</row>
    <row r="1383" spans="1:159" s="4" customFormat="1">
      <c r="A1383" s="83" t="s">
        <v>2417</v>
      </c>
      <c r="B1383" s="95" t="s">
        <v>1224</v>
      </c>
      <c r="C1383" s="96">
        <v>5196</v>
      </c>
      <c r="D1383" s="95" t="s">
        <v>1232</v>
      </c>
      <c r="E1383" s="116" t="str">
        <f>VLOOKUP($C1383,'2022-23 School Level AAFTE'!$C:$X,8,FALSE)</f>
        <v>No</v>
      </c>
      <c r="F1383" s="103">
        <f>VLOOKUP($C1383,'2022-23 School Level AAFTE'!$C:$I,7,FALSE)</f>
        <v>1353.68</v>
      </c>
      <c r="G1383" s="106">
        <f>IFERROR(IF(E1383= "yes",VLOOKUP(C1383,Summary!$B:$I,5,0),0),0)</f>
        <v>0</v>
      </c>
      <c r="H1383" s="104">
        <f t="shared" si="243"/>
        <v>0</v>
      </c>
      <c r="I1383" s="168">
        <f>VLOOKUP($A1383,'2023-24 Salary &amp; Benefits'!$A:$I,3,FALSE)</f>
        <v>1</v>
      </c>
      <c r="J1383" s="168">
        <f>VLOOKUP($A1383,'2023-24 Salary &amp; Benefits'!$A:$I,4,FALSE)</f>
        <v>1</v>
      </c>
      <c r="K1383" s="155">
        <f t="shared" si="236"/>
        <v>0</v>
      </c>
      <c r="L1383" s="154">
        <f t="shared" si="237"/>
        <v>0</v>
      </c>
      <c r="M1383" s="156">
        <f>'2023-24 Salary &amp; Benefits'!$E$6</f>
        <v>72728</v>
      </c>
      <c r="N1383" s="156">
        <f>'2023-24 Salary &amp; Benefits'!$F$6</f>
        <v>75419</v>
      </c>
      <c r="O1383" s="9">
        <f t="shared" si="238"/>
        <v>0</v>
      </c>
      <c r="P1383" s="9">
        <f t="shared" si="239"/>
        <v>0</v>
      </c>
      <c r="Q1383" s="9">
        <f>'2023-24 Salary &amp; Benefits'!G$6</f>
        <v>13464</v>
      </c>
      <c r="R1383" s="157">
        <f>'2023-24 Salary &amp; Benefits'!H$6</f>
        <v>0.1797</v>
      </c>
      <c r="S1383" s="157">
        <f>'2023-24 Salary &amp; Benefits'!I$6</f>
        <v>0.17330000000000001</v>
      </c>
      <c r="T1383" s="9">
        <f t="shared" si="240"/>
        <v>0</v>
      </c>
      <c r="U1383" s="9">
        <f t="shared" si="241"/>
        <v>0</v>
      </c>
      <c r="V1383" s="9">
        <f t="shared" si="242"/>
        <v>0</v>
      </c>
      <c r="W1383" s="9">
        <f t="shared" si="235"/>
        <v>0</v>
      </c>
      <c r="X1383" s="22">
        <f t="shared" si="244"/>
        <v>0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</row>
    <row r="1384" spans="1:159" s="4" customFormat="1">
      <c r="A1384" s="83" t="s">
        <v>2396</v>
      </c>
      <c r="B1384" s="95" t="s">
        <v>1157</v>
      </c>
      <c r="C1384" s="96">
        <v>3239</v>
      </c>
      <c r="D1384" s="95" t="s">
        <v>1159</v>
      </c>
      <c r="E1384" s="116" t="str">
        <f>VLOOKUP($C1384,'2022-23 School Level AAFTE'!$C:$X,8,FALSE)</f>
        <v>Yes</v>
      </c>
      <c r="F1384" s="103">
        <f>VLOOKUP($C1384,'2022-23 School Level AAFTE'!$C:$I,7,FALSE)</f>
        <v>378</v>
      </c>
      <c r="G1384" s="106">
        <f>IFERROR(IF(E1384= "yes",VLOOKUP(C1384,Summary!$B:$I,5,0),0),0)</f>
        <v>0</v>
      </c>
      <c r="H1384" s="105">
        <f t="shared" si="243"/>
        <v>378</v>
      </c>
      <c r="I1384" s="168">
        <f>VLOOKUP($A1384,'2023-24 Salary &amp; Benefits'!$A:$I,3,FALSE)</f>
        <v>1</v>
      </c>
      <c r="J1384" s="168">
        <f>VLOOKUP($A1384,'2023-24 Salary &amp; Benefits'!$A:$I,4,FALSE)</f>
        <v>1</v>
      </c>
      <c r="K1384" s="155">
        <f t="shared" si="236"/>
        <v>378</v>
      </c>
      <c r="L1384" s="154">
        <f t="shared" si="237"/>
        <v>1.109</v>
      </c>
      <c r="M1384" s="156">
        <f>'2023-24 Salary &amp; Benefits'!$E$6</f>
        <v>72728</v>
      </c>
      <c r="N1384" s="156">
        <f>'2023-24 Salary &amp; Benefits'!$F$6</f>
        <v>75419</v>
      </c>
      <c r="O1384" s="9">
        <f t="shared" si="238"/>
        <v>80655.350000000006</v>
      </c>
      <c r="P1384" s="9">
        <f t="shared" si="239"/>
        <v>2984.3199999999924</v>
      </c>
      <c r="Q1384" s="9">
        <f>'2023-24 Salary &amp; Benefits'!G$6</f>
        <v>13464</v>
      </c>
      <c r="R1384" s="157">
        <f>'2023-24 Salary &amp; Benefits'!H$6</f>
        <v>0.1797</v>
      </c>
      <c r="S1384" s="157">
        <f>'2023-24 Salary &amp; Benefits'!I$6</f>
        <v>0.17330000000000001</v>
      </c>
      <c r="T1384" s="9">
        <f t="shared" si="240"/>
        <v>29942.53</v>
      </c>
      <c r="U1384" s="9">
        <f t="shared" si="241"/>
        <v>1393.99</v>
      </c>
      <c r="V1384" s="9">
        <f t="shared" si="242"/>
        <v>241.58</v>
      </c>
      <c r="W1384" s="9">
        <f t="shared" si="235"/>
        <v>1635.57</v>
      </c>
      <c r="X1384" s="22">
        <f t="shared" si="244"/>
        <v>115217.77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</row>
    <row r="1385" spans="1:159" s="4" customFormat="1">
      <c r="A1385" s="83" t="s">
        <v>2396</v>
      </c>
      <c r="B1385" s="95" t="s">
        <v>1157</v>
      </c>
      <c r="C1385" s="96">
        <v>2331</v>
      </c>
      <c r="D1385" s="95" t="s">
        <v>1158</v>
      </c>
      <c r="E1385" s="116" t="str">
        <f>VLOOKUP($C1385,'2022-23 School Level AAFTE'!$C:$X,8,FALSE)</f>
        <v>Yes</v>
      </c>
      <c r="F1385" s="103">
        <f>VLOOKUP($C1385,'2022-23 School Level AAFTE'!$C:$I,7,FALSE)</f>
        <v>246.67</v>
      </c>
      <c r="G1385" s="106">
        <f>IFERROR(IF(E1385= "yes",VLOOKUP(C1385,Summary!$B:$I,5,0),0),0)</f>
        <v>0</v>
      </c>
      <c r="H1385" s="105">
        <f t="shared" si="243"/>
        <v>246.67</v>
      </c>
      <c r="I1385" s="168">
        <f>VLOOKUP($A1385,'2023-24 Salary &amp; Benefits'!$A:$I,3,FALSE)</f>
        <v>1</v>
      </c>
      <c r="J1385" s="168">
        <f>VLOOKUP($A1385,'2023-24 Salary &amp; Benefits'!$A:$I,4,FALSE)</f>
        <v>1</v>
      </c>
      <c r="K1385" s="155">
        <f t="shared" si="236"/>
        <v>246.67</v>
      </c>
      <c r="L1385" s="154">
        <f t="shared" si="237"/>
        <v>0.72399999999999998</v>
      </c>
      <c r="M1385" s="156">
        <f>'2023-24 Salary &amp; Benefits'!$E$6</f>
        <v>72728</v>
      </c>
      <c r="N1385" s="156">
        <f>'2023-24 Salary &amp; Benefits'!$F$6</f>
        <v>75419</v>
      </c>
      <c r="O1385" s="9">
        <f t="shared" si="238"/>
        <v>52655.07</v>
      </c>
      <c r="P1385" s="9">
        <f t="shared" si="239"/>
        <v>1948.2900000000009</v>
      </c>
      <c r="Q1385" s="9">
        <f>'2023-24 Salary &amp; Benefits'!G$6</f>
        <v>13464</v>
      </c>
      <c r="R1385" s="157">
        <f>'2023-24 Salary &amp; Benefits'!H$6</f>
        <v>0.1797</v>
      </c>
      <c r="S1385" s="157">
        <f>'2023-24 Salary &amp; Benefits'!I$6</f>
        <v>0.17330000000000001</v>
      </c>
      <c r="T1385" s="9">
        <f t="shared" si="240"/>
        <v>19547.689999999999</v>
      </c>
      <c r="U1385" s="9">
        <f t="shared" si="241"/>
        <v>910.06</v>
      </c>
      <c r="V1385" s="9">
        <f t="shared" si="242"/>
        <v>157.71</v>
      </c>
      <c r="W1385" s="9">
        <f t="shared" si="235"/>
        <v>1067.77</v>
      </c>
      <c r="X1385" s="22">
        <f t="shared" si="244"/>
        <v>75218.819999999992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</row>
    <row r="1386" spans="1:159" s="4" customFormat="1">
      <c r="A1386" s="83" t="s">
        <v>2396</v>
      </c>
      <c r="B1386" s="95" t="s">
        <v>1157</v>
      </c>
      <c r="C1386" s="96">
        <v>4335</v>
      </c>
      <c r="D1386" s="95" t="s">
        <v>1160</v>
      </c>
      <c r="E1386" s="116" t="str">
        <f>VLOOKUP($C1386,'2022-23 School Level AAFTE'!$C:$X,8,FALSE)</f>
        <v>Yes</v>
      </c>
      <c r="F1386" s="103">
        <f>VLOOKUP($C1386,'2022-23 School Level AAFTE'!$C:$I,7,FALSE)</f>
        <v>209.34</v>
      </c>
      <c r="G1386" s="106">
        <f>IFERROR(IF(E1386= "yes",VLOOKUP(C1386,Summary!$B:$I,5,0),0),0)</f>
        <v>0</v>
      </c>
      <c r="H1386" s="105">
        <f t="shared" si="243"/>
        <v>209.34</v>
      </c>
      <c r="I1386" s="168">
        <f>VLOOKUP($A1386,'2023-24 Salary &amp; Benefits'!$A:$I,3,FALSE)</f>
        <v>1</v>
      </c>
      <c r="J1386" s="168">
        <f>VLOOKUP($A1386,'2023-24 Salary &amp; Benefits'!$A:$I,4,FALSE)</f>
        <v>1</v>
      </c>
      <c r="K1386" s="155">
        <f t="shared" si="236"/>
        <v>209.34</v>
      </c>
      <c r="L1386" s="154">
        <f t="shared" si="237"/>
        <v>0.61399999999999999</v>
      </c>
      <c r="M1386" s="156">
        <f>'2023-24 Salary &amp; Benefits'!$E$6</f>
        <v>72728</v>
      </c>
      <c r="N1386" s="156">
        <f>'2023-24 Salary &amp; Benefits'!$F$6</f>
        <v>75419</v>
      </c>
      <c r="O1386" s="9">
        <f t="shared" si="238"/>
        <v>44654.99</v>
      </c>
      <c r="P1386" s="9">
        <f t="shared" si="239"/>
        <v>1652.2799999999988</v>
      </c>
      <c r="Q1386" s="9">
        <f>'2023-24 Salary &amp; Benefits'!G$6</f>
        <v>13464</v>
      </c>
      <c r="R1386" s="157">
        <f>'2023-24 Salary &amp; Benefits'!H$6</f>
        <v>0.1797</v>
      </c>
      <c r="S1386" s="157">
        <f>'2023-24 Salary &amp; Benefits'!I$6</f>
        <v>0.17330000000000001</v>
      </c>
      <c r="T1386" s="9">
        <f t="shared" si="240"/>
        <v>16577.740000000002</v>
      </c>
      <c r="U1386" s="9">
        <f t="shared" si="241"/>
        <v>771.79</v>
      </c>
      <c r="V1386" s="9">
        <f t="shared" si="242"/>
        <v>133.75</v>
      </c>
      <c r="W1386" s="9">
        <f t="shared" si="235"/>
        <v>905.54</v>
      </c>
      <c r="X1386" s="22">
        <f t="shared" si="244"/>
        <v>63790.549999999996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</row>
    <row r="1387" spans="1:159" s="4" customFormat="1">
      <c r="A1387" s="83" t="s">
        <v>2498</v>
      </c>
      <c r="B1387" s="95" t="s">
        <v>1919</v>
      </c>
      <c r="C1387" s="96">
        <v>2049</v>
      </c>
      <c r="D1387" s="95" t="s">
        <v>1920</v>
      </c>
      <c r="E1387" s="116" t="str">
        <f>VLOOKUP($C1387,'2022-23 School Level AAFTE'!$C:$X,8,FALSE)</f>
        <v>Yes</v>
      </c>
      <c r="F1387" s="103">
        <f>VLOOKUP($C1387,'2022-23 School Level AAFTE'!$C:$I,7,FALSE)</f>
        <v>39</v>
      </c>
      <c r="G1387" s="106">
        <f>IFERROR(IF(E1387= "yes",VLOOKUP(C1387,Summary!$B:$I,5,0),0),0)</f>
        <v>0</v>
      </c>
      <c r="H1387" s="105">
        <f t="shared" si="243"/>
        <v>39</v>
      </c>
      <c r="I1387" s="168">
        <f>VLOOKUP($A1387,'2023-24 Salary &amp; Benefits'!$A:$I,3,FALSE)</f>
        <v>1</v>
      </c>
      <c r="J1387" s="168">
        <f>VLOOKUP($A1387,'2023-24 Salary &amp; Benefits'!$A:$I,4,FALSE)</f>
        <v>1.02</v>
      </c>
      <c r="K1387" s="155">
        <f t="shared" si="236"/>
        <v>39</v>
      </c>
      <c r="L1387" s="154">
        <f t="shared" si="237"/>
        <v>0.114</v>
      </c>
      <c r="M1387" s="156">
        <f>'2023-24 Salary &amp; Benefits'!$E$6</f>
        <v>72728</v>
      </c>
      <c r="N1387" s="156">
        <f>'2023-24 Salary &amp; Benefits'!$F$6</f>
        <v>75419</v>
      </c>
      <c r="O1387" s="9">
        <f t="shared" si="238"/>
        <v>8290.99</v>
      </c>
      <c r="P1387" s="9">
        <f t="shared" si="239"/>
        <v>478.72999999999956</v>
      </c>
      <c r="Q1387" s="9">
        <f>'2023-24 Salary &amp; Benefits'!G$6</f>
        <v>13464</v>
      </c>
      <c r="R1387" s="157">
        <f>'2023-24 Salary &amp; Benefits'!H$6</f>
        <v>0.1797</v>
      </c>
      <c r="S1387" s="157">
        <f>'2023-24 Salary &amp; Benefits'!I$6</f>
        <v>0.17330000000000001</v>
      </c>
      <c r="T1387" s="9">
        <f t="shared" si="240"/>
        <v>3107.75</v>
      </c>
      <c r="U1387" s="9">
        <f t="shared" si="241"/>
        <v>146.16</v>
      </c>
      <c r="V1387" s="9">
        <f t="shared" si="242"/>
        <v>25.33</v>
      </c>
      <c r="W1387" s="9">
        <f t="shared" si="235"/>
        <v>171.49</v>
      </c>
      <c r="X1387" s="22">
        <f t="shared" si="244"/>
        <v>12048.96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</row>
    <row r="1388" spans="1:159" s="4" customFormat="1">
      <c r="A1388" s="83" t="s">
        <v>2452</v>
      </c>
      <c r="B1388" s="95" t="s">
        <v>1525</v>
      </c>
      <c r="C1388" s="96">
        <v>1892</v>
      </c>
      <c r="D1388" s="95" t="s">
        <v>1526</v>
      </c>
      <c r="E1388" s="116" t="str">
        <f>VLOOKUP($C1388,'2022-23 School Level AAFTE'!$C:$X,8,FALSE)</f>
        <v>No</v>
      </c>
      <c r="F1388" s="103">
        <f>VLOOKUP($C1388,'2022-23 School Level AAFTE'!$C:$I,7,FALSE)</f>
        <v>277.7</v>
      </c>
      <c r="G1388" s="106">
        <f>IFERROR(IF(E1388= "yes",VLOOKUP(C1388,Summary!$B:$I,5,0),0),0)</f>
        <v>0</v>
      </c>
      <c r="H1388" s="105">
        <f t="shared" si="243"/>
        <v>0</v>
      </c>
      <c r="I1388" s="168">
        <f>VLOOKUP($A1388,'2023-24 Salary &amp; Benefits'!$A:$I,3,FALSE)</f>
        <v>1.1200000000000001</v>
      </c>
      <c r="J1388" s="168">
        <f>VLOOKUP($A1388,'2023-24 Salary &amp; Benefits'!$A:$I,4,FALSE)</f>
        <v>1.1200000000000001</v>
      </c>
      <c r="K1388" s="155">
        <f t="shared" si="236"/>
        <v>0</v>
      </c>
      <c r="L1388" s="154">
        <f t="shared" si="237"/>
        <v>0</v>
      </c>
      <c r="M1388" s="156">
        <f>'2023-24 Salary &amp; Benefits'!$E$6</f>
        <v>72728</v>
      </c>
      <c r="N1388" s="156">
        <f>'2023-24 Salary &amp; Benefits'!$F$6</f>
        <v>75419</v>
      </c>
      <c r="O1388" s="9">
        <f t="shared" si="238"/>
        <v>0</v>
      </c>
      <c r="P1388" s="9">
        <f t="shared" si="239"/>
        <v>0</v>
      </c>
      <c r="Q1388" s="9">
        <f>'2023-24 Salary &amp; Benefits'!G$6</f>
        <v>13464</v>
      </c>
      <c r="R1388" s="157">
        <f>'2023-24 Salary &amp; Benefits'!H$6</f>
        <v>0.1797</v>
      </c>
      <c r="S1388" s="157">
        <f>'2023-24 Salary &amp; Benefits'!I$6</f>
        <v>0.17330000000000001</v>
      </c>
      <c r="T1388" s="9">
        <f t="shared" si="240"/>
        <v>0</v>
      </c>
      <c r="U1388" s="9">
        <f t="shared" si="241"/>
        <v>0</v>
      </c>
      <c r="V1388" s="9">
        <f t="shared" si="242"/>
        <v>0</v>
      </c>
      <c r="W1388" s="9">
        <f t="shared" si="235"/>
        <v>0</v>
      </c>
      <c r="X1388" s="22">
        <f t="shared" si="244"/>
        <v>0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</row>
    <row r="1389" spans="1:159" s="4" customFormat="1">
      <c r="A1389" s="83" t="s">
        <v>2452</v>
      </c>
      <c r="B1389" s="95" t="s">
        <v>1525</v>
      </c>
      <c r="C1389" s="96">
        <v>2749</v>
      </c>
      <c r="D1389" s="95" t="s">
        <v>1527</v>
      </c>
      <c r="E1389" s="116" t="str">
        <f>VLOOKUP($C1389,'2022-23 School Level AAFTE'!$C:$X,8,FALSE)</f>
        <v>No</v>
      </c>
      <c r="F1389" s="103">
        <f>VLOOKUP($C1389,'2022-23 School Level AAFTE'!$C:$I,7,FALSE)</f>
        <v>127.78</v>
      </c>
      <c r="G1389" s="106">
        <f>IFERROR(IF(E1389= "yes",VLOOKUP(C1389,Summary!$B:$I,5,0),0),0)</f>
        <v>0</v>
      </c>
      <c r="H1389" s="105">
        <f t="shared" si="243"/>
        <v>0</v>
      </c>
      <c r="I1389" s="168">
        <f>VLOOKUP($A1389,'2023-24 Salary &amp; Benefits'!$A:$I,3,FALSE)</f>
        <v>1.1200000000000001</v>
      </c>
      <c r="J1389" s="168">
        <f>VLOOKUP($A1389,'2023-24 Salary &amp; Benefits'!$A:$I,4,FALSE)</f>
        <v>1.1200000000000001</v>
      </c>
      <c r="K1389" s="155">
        <f t="shared" si="236"/>
        <v>0</v>
      </c>
      <c r="L1389" s="154">
        <f t="shared" si="237"/>
        <v>0</v>
      </c>
      <c r="M1389" s="156">
        <f>'2023-24 Salary &amp; Benefits'!$E$6</f>
        <v>72728</v>
      </c>
      <c r="N1389" s="156">
        <f>'2023-24 Salary &amp; Benefits'!$F$6</f>
        <v>75419</v>
      </c>
      <c r="O1389" s="9">
        <f t="shared" si="238"/>
        <v>0</v>
      </c>
      <c r="P1389" s="9">
        <f t="shared" si="239"/>
        <v>0</v>
      </c>
      <c r="Q1389" s="9">
        <f>'2023-24 Salary &amp; Benefits'!G$6</f>
        <v>13464</v>
      </c>
      <c r="R1389" s="157">
        <f>'2023-24 Salary &amp; Benefits'!H$6</f>
        <v>0.1797</v>
      </c>
      <c r="S1389" s="157">
        <f>'2023-24 Salary &amp; Benefits'!I$6</f>
        <v>0.17330000000000001</v>
      </c>
      <c r="T1389" s="9">
        <f t="shared" si="240"/>
        <v>0</v>
      </c>
      <c r="U1389" s="9">
        <f t="shared" si="241"/>
        <v>0</v>
      </c>
      <c r="V1389" s="9">
        <f t="shared" si="242"/>
        <v>0</v>
      </c>
      <c r="W1389" s="9">
        <f t="shared" si="235"/>
        <v>0</v>
      </c>
      <c r="X1389" s="22">
        <f t="shared" si="244"/>
        <v>0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</row>
    <row r="1390" spans="1:159" s="4" customFormat="1">
      <c r="A1390" s="83" t="s">
        <v>2452</v>
      </c>
      <c r="B1390" s="95" t="s">
        <v>1525</v>
      </c>
      <c r="C1390" s="96">
        <v>2750</v>
      </c>
      <c r="D1390" s="95" t="s">
        <v>1528</v>
      </c>
      <c r="E1390" s="116" t="str">
        <f>VLOOKUP($C1390,'2022-23 School Level AAFTE'!$C:$X,8,FALSE)</f>
        <v>No</v>
      </c>
      <c r="F1390" s="103">
        <f>VLOOKUP($C1390,'2022-23 School Level AAFTE'!$C:$I,7,FALSE)</f>
        <v>147.94</v>
      </c>
      <c r="G1390" s="106">
        <f>IFERROR(IF(E1390= "yes",VLOOKUP(C1390,Summary!$B:$I,5,0),0),0)</f>
        <v>0</v>
      </c>
      <c r="H1390" s="104">
        <f t="shared" si="243"/>
        <v>0</v>
      </c>
      <c r="I1390" s="168">
        <f>VLOOKUP($A1390,'2023-24 Salary &amp; Benefits'!$A:$I,3,FALSE)</f>
        <v>1.1200000000000001</v>
      </c>
      <c r="J1390" s="168">
        <f>VLOOKUP($A1390,'2023-24 Salary &amp; Benefits'!$A:$I,4,FALSE)</f>
        <v>1.1200000000000001</v>
      </c>
      <c r="K1390" s="155">
        <f t="shared" si="236"/>
        <v>0</v>
      </c>
      <c r="L1390" s="154">
        <f t="shared" si="237"/>
        <v>0</v>
      </c>
      <c r="M1390" s="156">
        <f>'2023-24 Salary &amp; Benefits'!$E$6</f>
        <v>72728</v>
      </c>
      <c r="N1390" s="156">
        <f>'2023-24 Salary &amp; Benefits'!$F$6</f>
        <v>75419</v>
      </c>
      <c r="O1390" s="9">
        <f t="shared" si="238"/>
        <v>0</v>
      </c>
      <c r="P1390" s="9">
        <f t="shared" si="239"/>
        <v>0</v>
      </c>
      <c r="Q1390" s="9">
        <f>'2023-24 Salary &amp; Benefits'!G$6</f>
        <v>13464</v>
      </c>
      <c r="R1390" s="157">
        <f>'2023-24 Salary &amp; Benefits'!H$6</f>
        <v>0.1797</v>
      </c>
      <c r="S1390" s="157">
        <f>'2023-24 Salary &amp; Benefits'!I$6</f>
        <v>0.17330000000000001</v>
      </c>
      <c r="T1390" s="9">
        <f t="shared" si="240"/>
        <v>0</v>
      </c>
      <c r="U1390" s="9">
        <f t="shared" si="241"/>
        <v>0</v>
      </c>
      <c r="V1390" s="9">
        <f t="shared" si="242"/>
        <v>0</v>
      </c>
      <c r="W1390" s="9">
        <f t="shared" si="235"/>
        <v>0</v>
      </c>
      <c r="X1390" s="22">
        <f t="shared" si="244"/>
        <v>0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</row>
    <row r="1391" spans="1:159" s="4" customFormat="1">
      <c r="A1391" s="83" t="s">
        <v>2452</v>
      </c>
      <c r="B1391" s="95" t="s">
        <v>1525</v>
      </c>
      <c r="C1391" s="96">
        <v>4558</v>
      </c>
      <c r="D1391" s="95" t="s">
        <v>1530</v>
      </c>
      <c r="E1391" s="116" t="str">
        <f>VLOOKUP($C1391,'2022-23 School Level AAFTE'!$C:$X,8,FALSE)</f>
        <v>No</v>
      </c>
      <c r="F1391" s="103">
        <f>VLOOKUP($C1391,'2022-23 School Level AAFTE'!$C:$I,7,FALSE)</f>
        <v>105.14</v>
      </c>
      <c r="G1391" s="106">
        <f>IFERROR(IF(E1391= "yes",VLOOKUP(C1391,Summary!$B:$I,5,0),0),0)</f>
        <v>0</v>
      </c>
      <c r="H1391" s="104">
        <f t="shared" si="243"/>
        <v>0</v>
      </c>
      <c r="I1391" s="168">
        <f>VLOOKUP($A1391,'2023-24 Salary &amp; Benefits'!$A:$I,3,FALSE)</f>
        <v>1.1200000000000001</v>
      </c>
      <c r="J1391" s="168">
        <f>VLOOKUP($A1391,'2023-24 Salary &amp; Benefits'!$A:$I,4,FALSE)</f>
        <v>1.1200000000000001</v>
      </c>
      <c r="K1391" s="155">
        <f t="shared" si="236"/>
        <v>0</v>
      </c>
      <c r="L1391" s="154">
        <f t="shared" si="237"/>
        <v>0</v>
      </c>
      <c r="M1391" s="156">
        <f>'2023-24 Salary &amp; Benefits'!$E$6</f>
        <v>72728</v>
      </c>
      <c r="N1391" s="156">
        <f>'2023-24 Salary &amp; Benefits'!$F$6</f>
        <v>75419</v>
      </c>
      <c r="O1391" s="9">
        <f t="shared" si="238"/>
        <v>0</v>
      </c>
      <c r="P1391" s="9">
        <f t="shared" si="239"/>
        <v>0</v>
      </c>
      <c r="Q1391" s="9">
        <f>'2023-24 Salary &amp; Benefits'!G$6</f>
        <v>13464</v>
      </c>
      <c r="R1391" s="157">
        <f>'2023-24 Salary &amp; Benefits'!H$6</f>
        <v>0.1797</v>
      </c>
      <c r="S1391" s="157">
        <f>'2023-24 Salary &amp; Benefits'!I$6</f>
        <v>0.17330000000000001</v>
      </c>
      <c r="T1391" s="9">
        <f t="shared" si="240"/>
        <v>0</v>
      </c>
      <c r="U1391" s="9">
        <f t="shared" si="241"/>
        <v>0</v>
      </c>
      <c r="V1391" s="9">
        <f t="shared" si="242"/>
        <v>0</v>
      </c>
      <c r="W1391" s="9">
        <f t="shared" si="235"/>
        <v>0</v>
      </c>
      <c r="X1391" s="22">
        <f t="shared" si="244"/>
        <v>0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</row>
    <row r="1392" spans="1:159" s="4" customFormat="1">
      <c r="A1392" s="83" t="s">
        <v>2452</v>
      </c>
      <c r="B1392" s="95" t="s">
        <v>1525</v>
      </c>
      <c r="C1392" s="96">
        <v>5555</v>
      </c>
      <c r="D1392" s="95" t="s">
        <v>3138</v>
      </c>
      <c r="E1392" s="116" t="str">
        <f>VLOOKUP($C1392,'2022-23 School Level AAFTE'!$C:$X,8,FALSE)</f>
        <v>No</v>
      </c>
      <c r="F1392" s="103">
        <f>VLOOKUP($C1392,'2022-23 School Level AAFTE'!$C:$I,7,FALSE)</f>
        <v>23.71</v>
      </c>
      <c r="G1392" s="106">
        <f>IFERROR(IF(E1392= "yes",VLOOKUP(C1392,Summary!$B:$I,5,0),0),0)</f>
        <v>0</v>
      </c>
      <c r="H1392" s="104">
        <f t="shared" si="243"/>
        <v>0</v>
      </c>
      <c r="I1392" s="168">
        <f>VLOOKUP($A1392,'2023-24 Salary &amp; Benefits'!$A:$I,3,FALSE)</f>
        <v>1.1200000000000001</v>
      </c>
      <c r="J1392" s="168">
        <f>VLOOKUP($A1392,'2023-24 Salary &amp; Benefits'!$A:$I,4,FALSE)</f>
        <v>1.1200000000000001</v>
      </c>
      <c r="K1392" s="155">
        <f t="shared" si="236"/>
        <v>0</v>
      </c>
      <c r="L1392" s="154">
        <f t="shared" si="237"/>
        <v>0</v>
      </c>
      <c r="M1392" s="156">
        <f>'2023-24 Salary &amp; Benefits'!$E$6</f>
        <v>72728</v>
      </c>
      <c r="N1392" s="156">
        <f>'2023-24 Salary &amp; Benefits'!$F$6</f>
        <v>75419</v>
      </c>
      <c r="O1392" s="9">
        <f t="shared" si="238"/>
        <v>0</v>
      </c>
      <c r="P1392" s="9">
        <f t="shared" si="239"/>
        <v>0</v>
      </c>
      <c r="Q1392" s="9">
        <f>'2023-24 Salary &amp; Benefits'!G$6</f>
        <v>13464</v>
      </c>
      <c r="R1392" s="157">
        <f>'2023-24 Salary &amp; Benefits'!H$6</f>
        <v>0.1797</v>
      </c>
      <c r="S1392" s="157">
        <f>'2023-24 Salary &amp; Benefits'!I$6</f>
        <v>0.17330000000000001</v>
      </c>
      <c r="T1392" s="9">
        <f t="shared" si="240"/>
        <v>0</v>
      </c>
      <c r="U1392" s="9">
        <f t="shared" si="241"/>
        <v>0</v>
      </c>
      <c r="V1392" s="9">
        <f t="shared" si="242"/>
        <v>0</v>
      </c>
      <c r="W1392" s="9">
        <f t="shared" si="235"/>
        <v>0</v>
      </c>
      <c r="X1392" s="22">
        <f t="shared" si="244"/>
        <v>0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</row>
    <row r="1393" spans="1:159" s="4" customFormat="1">
      <c r="A1393" s="83" t="s">
        <v>2452</v>
      </c>
      <c r="B1393" s="95" t="s">
        <v>1525</v>
      </c>
      <c r="C1393" s="96">
        <v>3808</v>
      </c>
      <c r="D1393" s="95" t="s">
        <v>1529</v>
      </c>
      <c r="E1393" s="116" t="str">
        <f>VLOOKUP($C1393,'2022-23 School Level AAFTE'!$C:$X,8,FALSE)</f>
        <v>No</v>
      </c>
      <c r="F1393" s="103">
        <f>VLOOKUP($C1393,'2022-23 School Level AAFTE'!$C:$I,7,FALSE)</f>
        <v>10</v>
      </c>
      <c r="G1393" s="106">
        <f>IFERROR(IF(E1393= "yes",VLOOKUP(C1393,Summary!$B:$I,5,0),0),0)</f>
        <v>0</v>
      </c>
      <c r="H1393" s="104">
        <f t="shared" si="243"/>
        <v>0</v>
      </c>
      <c r="I1393" s="168">
        <f>VLOOKUP($A1393,'2023-24 Salary &amp; Benefits'!$A:$I,3,FALSE)</f>
        <v>1.1200000000000001</v>
      </c>
      <c r="J1393" s="168">
        <f>VLOOKUP($A1393,'2023-24 Salary &amp; Benefits'!$A:$I,4,FALSE)</f>
        <v>1.1200000000000001</v>
      </c>
      <c r="K1393" s="155">
        <f t="shared" si="236"/>
        <v>0</v>
      </c>
      <c r="L1393" s="154">
        <f t="shared" si="237"/>
        <v>0</v>
      </c>
      <c r="M1393" s="156">
        <f>'2023-24 Salary &amp; Benefits'!$E$6</f>
        <v>72728</v>
      </c>
      <c r="N1393" s="156">
        <f>'2023-24 Salary &amp; Benefits'!$F$6</f>
        <v>75419</v>
      </c>
      <c r="O1393" s="9">
        <f t="shared" si="238"/>
        <v>0</v>
      </c>
      <c r="P1393" s="9">
        <f t="shared" si="239"/>
        <v>0</v>
      </c>
      <c r="Q1393" s="9">
        <f>'2023-24 Salary &amp; Benefits'!G$6</f>
        <v>13464</v>
      </c>
      <c r="R1393" s="157">
        <f>'2023-24 Salary &amp; Benefits'!H$6</f>
        <v>0.1797</v>
      </c>
      <c r="S1393" s="157">
        <f>'2023-24 Salary &amp; Benefits'!I$6</f>
        <v>0.17330000000000001</v>
      </c>
      <c r="T1393" s="9">
        <f t="shared" si="240"/>
        <v>0</v>
      </c>
      <c r="U1393" s="9">
        <f t="shared" si="241"/>
        <v>0</v>
      </c>
      <c r="V1393" s="9">
        <f t="shared" si="242"/>
        <v>0</v>
      </c>
      <c r="W1393" s="9">
        <f t="shared" si="235"/>
        <v>0</v>
      </c>
      <c r="X1393" s="22">
        <f t="shared" si="244"/>
        <v>0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</row>
    <row r="1394" spans="1:159" s="4" customFormat="1">
      <c r="A1394" s="83" t="s">
        <v>2482</v>
      </c>
      <c r="B1394" s="95" t="s">
        <v>1818</v>
      </c>
      <c r="C1394" s="96">
        <v>3723</v>
      </c>
      <c r="D1394" s="95" t="s">
        <v>1819</v>
      </c>
      <c r="E1394" s="116" t="str">
        <f>VLOOKUP($C1394,'2022-23 School Level AAFTE'!$C:$X,8,FALSE)</f>
        <v>No</v>
      </c>
      <c r="F1394" s="103">
        <f>VLOOKUP($C1394,'2022-23 School Level AAFTE'!$C:$I,7,FALSE)</f>
        <v>72.430000000000007</v>
      </c>
      <c r="G1394" s="106">
        <f>IFERROR(IF(E1394= "yes",VLOOKUP(C1394,Summary!$B:$I,5,0),0),0)</f>
        <v>0</v>
      </c>
      <c r="H1394" s="105">
        <f t="shared" si="243"/>
        <v>0</v>
      </c>
      <c r="I1394" s="168">
        <f>VLOOKUP($A1394,'2023-24 Salary &amp; Benefits'!$A:$I,3,FALSE)</f>
        <v>1</v>
      </c>
      <c r="J1394" s="168">
        <f>VLOOKUP($A1394,'2023-24 Salary &amp; Benefits'!$A:$I,4,FALSE)</f>
        <v>1</v>
      </c>
      <c r="K1394" s="155">
        <f t="shared" si="236"/>
        <v>0</v>
      </c>
      <c r="L1394" s="154">
        <f t="shared" si="237"/>
        <v>0</v>
      </c>
      <c r="M1394" s="156">
        <f>'2023-24 Salary &amp; Benefits'!$E$6</f>
        <v>72728</v>
      </c>
      <c r="N1394" s="156">
        <f>'2023-24 Salary &amp; Benefits'!$F$6</f>
        <v>75419</v>
      </c>
      <c r="O1394" s="9">
        <f t="shared" si="238"/>
        <v>0</v>
      </c>
      <c r="P1394" s="9">
        <f t="shared" si="239"/>
        <v>0</v>
      </c>
      <c r="Q1394" s="9">
        <f>'2023-24 Salary &amp; Benefits'!G$6</f>
        <v>13464</v>
      </c>
      <c r="R1394" s="157">
        <f>'2023-24 Salary &amp; Benefits'!H$6</f>
        <v>0.1797</v>
      </c>
      <c r="S1394" s="157">
        <f>'2023-24 Salary &amp; Benefits'!I$6</f>
        <v>0.17330000000000001</v>
      </c>
      <c r="T1394" s="9">
        <f t="shared" si="240"/>
        <v>0</v>
      </c>
      <c r="U1394" s="9">
        <f t="shared" si="241"/>
        <v>0</v>
      </c>
      <c r="V1394" s="9">
        <f t="shared" si="242"/>
        <v>0</v>
      </c>
      <c r="W1394" s="9">
        <f t="shared" si="235"/>
        <v>0</v>
      </c>
      <c r="X1394" s="22">
        <f t="shared" si="244"/>
        <v>0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</row>
    <row r="1395" spans="1:159" s="4" customFormat="1">
      <c r="A1395" s="83" t="s">
        <v>2304</v>
      </c>
      <c r="B1395" s="95" t="s">
        <v>360</v>
      </c>
      <c r="C1395" s="96">
        <v>2136</v>
      </c>
      <c r="D1395" s="95" t="s">
        <v>3209</v>
      </c>
      <c r="E1395" s="116" t="str">
        <f>VLOOKUP($C1395,'2022-23 School Level AAFTE'!$C:$X,8,FALSE)</f>
        <v>Yes</v>
      </c>
      <c r="F1395" s="103">
        <f>VLOOKUP($C1395,'2022-23 School Level AAFTE'!$C:$I,7,FALSE)</f>
        <v>39.89</v>
      </c>
      <c r="G1395" s="106">
        <f>IFERROR(IF(E1395= "yes",VLOOKUP(C1395,Summary!$B:$I,5,0),0),0)</f>
        <v>0</v>
      </c>
      <c r="H1395" s="105">
        <f t="shared" si="243"/>
        <v>39.89</v>
      </c>
      <c r="I1395" s="168">
        <f>VLOOKUP($A1395,'2023-24 Salary &amp; Benefits'!$A:$I,3,FALSE)</f>
        <v>1</v>
      </c>
      <c r="J1395" s="168">
        <f>VLOOKUP($A1395,'2023-24 Salary &amp; Benefits'!$A:$I,4,FALSE)</f>
        <v>1.02</v>
      </c>
      <c r="K1395" s="155">
        <f t="shared" si="236"/>
        <v>39.89</v>
      </c>
      <c r="L1395" s="154">
        <f t="shared" si="237"/>
        <v>0.11700000000000001</v>
      </c>
      <c r="M1395" s="156">
        <f>'2023-24 Salary &amp; Benefits'!$E$6</f>
        <v>72728</v>
      </c>
      <c r="N1395" s="156">
        <f>'2023-24 Salary &amp; Benefits'!$F$6</f>
        <v>75419</v>
      </c>
      <c r="O1395" s="9">
        <f t="shared" si="238"/>
        <v>8509.18</v>
      </c>
      <c r="P1395" s="9">
        <f t="shared" si="239"/>
        <v>491.31999999999971</v>
      </c>
      <c r="Q1395" s="9">
        <f>'2023-24 Salary &amp; Benefits'!G$6</f>
        <v>13464</v>
      </c>
      <c r="R1395" s="157">
        <f>'2023-24 Salary &amp; Benefits'!H$6</f>
        <v>0.1797</v>
      </c>
      <c r="S1395" s="157">
        <f>'2023-24 Salary &amp; Benefits'!I$6</f>
        <v>0.17330000000000001</v>
      </c>
      <c r="T1395" s="9">
        <f t="shared" si="240"/>
        <v>3189.53</v>
      </c>
      <c r="U1395" s="9">
        <f t="shared" si="241"/>
        <v>150.01</v>
      </c>
      <c r="V1395" s="9">
        <f t="shared" si="242"/>
        <v>26</v>
      </c>
      <c r="W1395" s="9">
        <f t="shared" si="235"/>
        <v>176.01</v>
      </c>
      <c r="X1395" s="22">
        <f t="shared" si="244"/>
        <v>12366.04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</row>
    <row r="1396" spans="1:159" s="4" customFormat="1">
      <c r="A1396" s="83" t="s">
        <v>2296</v>
      </c>
      <c r="B1396" s="95" t="s">
        <v>335</v>
      </c>
      <c r="C1396" s="96">
        <v>2666</v>
      </c>
      <c r="D1396" s="95" t="s">
        <v>336</v>
      </c>
      <c r="E1396" s="116" t="str">
        <f>VLOOKUP($C1396,'2022-23 School Level AAFTE'!$C:$X,8,FALSE)</f>
        <v>Yes</v>
      </c>
      <c r="F1396" s="103">
        <f>VLOOKUP($C1396,'2022-23 School Level AAFTE'!$C:$I,7,FALSE)</f>
        <v>117.76</v>
      </c>
      <c r="G1396" s="106">
        <f>IFERROR(IF(E1396= "yes",VLOOKUP(C1396,Summary!$B:$I,5,0),0),0)</f>
        <v>0</v>
      </c>
      <c r="H1396" s="105">
        <f t="shared" si="243"/>
        <v>117.76</v>
      </c>
      <c r="I1396" s="168">
        <f>VLOOKUP($A1396,'2023-24 Salary &amp; Benefits'!$A:$I,3,FALSE)</f>
        <v>1</v>
      </c>
      <c r="J1396" s="168">
        <f>VLOOKUP($A1396,'2023-24 Salary &amp; Benefits'!$A:$I,4,FALSE)</f>
        <v>1</v>
      </c>
      <c r="K1396" s="155">
        <f t="shared" si="236"/>
        <v>117.76</v>
      </c>
      <c r="L1396" s="154">
        <f t="shared" si="237"/>
        <v>0.34499999999999997</v>
      </c>
      <c r="M1396" s="156">
        <f>'2023-24 Salary &amp; Benefits'!$E$6</f>
        <v>72728</v>
      </c>
      <c r="N1396" s="156">
        <f>'2023-24 Salary &amp; Benefits'!$F$6</f>
        <v>75419</v>
      </c>
      <c r="O1396" s="9">
        <f t="shared" si="238"/>
        <v>25091.16</v>
      </c>
      <c r="P1396" s="9">
        <f t="shared" si="239"/>
        <v>928.40000000000146</v>
      </c>
      <c r="Q1396" s="9">
        <f>'2023-24 Salary &amp; Benefits'!G$6</f>
        <v>13464</v>
      </c>
      <c r="R1396" s="157">
        <f>'2023-24 Salary &amp; Benefits'!H$6</f>
        <v>0.1797</v>
      </c>
      <c r="S1396" s="157">
        <f>'2023-24 Salary &amp; Benefits'!I$6</f>
        <v>0.17330000000000001</v>
      </c>
      <c r="T1396" s="9">
        <f t="shared" si="240"/>
        <v>9314.85</v>
      </c>
      <c r="U1396" s="9">
        <f t="shared" si="241"/>
        <v>433.66</v>
      </c>
      <c r="V1396" s="9">
        <f t="shared" si="242"/>
        <v>75.150000000000006</v>
      </c>
      <c r="W1396" s="9">
        <f t="shared" si="235"/>
        <v>508.81000000000006</v>
      </c>
      <c r="X1396" s="22">
        <f t="shared" si="244"/>
        <v>35843.22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</row>
    <row r="1397" spans="1:159" s="4" customFormat="1">
      <c r="A1397" s="83" t="s">
        <v>2423</v>
      </c>
      <c r="B1397" s="95" t="s">
        <v>1256</v>
      </c>
      <c r="C1397" s="96">
        <v>2422</v>
      </c>
      <c r="D1397" s="95" t="s">
        <v>1257</v>
      </c>
      <c r="E1397" s="116" t="str">
        <f>VLOOKUP($C1397,'2022-23 School Level AAFTE'!$C:$X,8,FALSE)</f>
        <v>Yes</v>
      </c>
      <c r="F1397" s="103">
        <f>VLOOKUP($C1397,'2022-23 School Level AAFTE'!$C:$I,7,FALSE)</f>
        <v>260.31</v>
      </c>
      <c r="G1397" s="106">
        <f>IFERROR(IF(E1397= "yes",VLOOKUP(C1397,Summary!$B:$I,5,0),0),0)</f>
        <v>0</v>
      </c>
      <c r="H1397" s="105">
        <f t="shared" si="243"/>
        <v>260.31</v>
      </c>
      <c r="I1397" s="168">
        <f>VLOOKUP($A1397,'2023-24 Salary &amp; Benefits'!$A:$I,3,FALSE)</f>
        <v>1</v>
      </c>
      <c r="J1397" s="168">
        <f>VLOOKUP($A1397,'2023-24 Salary &amp; Benefits'!$A:$I,4,FALSE)</f>
        <v>1</v>
      </c>
      <c r="K1397" s="155">
        <f t="shared" si="236"/>
        <v>260.31</v>
      </c>
      <c r="L1397" s="154">
        <f t="shared" si="237"/>
        <v>0.76400000000000001</v>
      </c>
      <c r="M1397" s="156">
        <f>'2023-24 Salary &amp; Benefits'!$E$6</f>
        <v>72728</v>
      </c>
      <c r="N1397" s="156">
        <f>'2023-24 Salary &amp; Benefits'!$F$6</f>
        <v>75419</v>
      </c>
      <c r="O1397" s="9">
        <f t="shared" si="238"/>
        <v>55564.19</v>
      </c>
      <c r="P1397" s="9">
        <f t="shared" si="239"/>
        <v>2055.9300000000003</v>
      </c>
      <c r="Q1397" s="9">
        <f>'2023-24 Salary &amp; Benefits'!G$6</f>
        <v>13464</v>
      </c>
      <c r="R1397" s="157">
        <f>'2023-24 Salary &amp; Benefits'!H$6</f>
        <v>0.1797</v>
      </c>
      <c r="S1397" s="157">
        <f>'2023-24 Salary &amp; Benefits'!I$6</f>
        <v>0.17330000000000001</v>
      </c>
      <c r="T1397" s="9">
        <f t="shared" si="240"/>
        <v>20627.669999999998</v>
      </c>
      <c r="U1397" s="9">
        <f t="shared" si="241"/>
        <v>960.34</v>
      </c>
      <c r="V1397" s="9">
        <f t="shared" si="242"/>
        <v>166.43</v>
      </c>
      <c r="W1397" s="9">
        <f t="shared" si="235"/>
        <v>1126.77</v>
      </c>
      <c r="X1397" s="22">
        <f t="shared" si="244"/>
        <v>79374.560000000012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</row>
    <row r="1398" spans="1:159" s="4" customFormat="1">
      <c r="A1398" s="80" t="s">
        <v>2423</v>
      </c>
      <c r="B1398" s="95" t="s">
        <v>1256</v>
      </c>
      <c r="C1398" s="96">
        <v>2706</v>
      </c>
      <c r="D1398" s="95" t="s">
        <v>1258</v>
      </c>
      <c r="E1398" s="116" t="str">
        <f>VLOOKUP($C1398,'2022-23 School Level AAFTE'!$C:$X,8,FALSE)</f>
        <v>Yes</v>
      </c>
      <c r="F1398" s="103">
        <f>VLOOKUP($C1398,'2022-23 School Level AAFTE'!$C:$I,7,FALSE)</f>
        <v>246.85999999999999</v>
      </c>
      <c r="G1398" s="106">
        <f>IFERROR(IF(E1398= "yes",VLOOKUP(C1398,Summary!$B:$I,5,0),0),0)</f>
        <v>0</v>
      </c>
      <c r="H1398" s="105">
        <f t="shared" si="243"/>
        <v>246.85999999999999</v>
      </c>
      <c r="I1398" s="168">
        <f>VLOOKUP($A1398,'2023-24 Salary &amp; Benefits'!$A:$I,3,FALSE)</f>
        <v>1</v>
      </c>
      <c r="J1398" s="168">
        <f>VLOOKUP($A1398,'2023-24 Salary &amp; Benefits'!$A:$I,4,FALSE)</f>
        <v>1</v>
      </c>
      <c r="K1398" s="155">
        <f t="shared" si="236"/>
        <v>246.85999999999999</v>
      </c>
      <c r="L1398" s="154">
        <f t="shared" si="237"/>
        <v>0.72399999999999998</v>
      </c>
      <c r="M1398" s="156">
        <f>'2023-24 Salary &amp; Benefits'!$E$6</f>
        <v>72728</v>
      </c>
      <c r="N1398" s="156">
        <f>'2023-24 Salary &amp; Benefits'!$F$6</f>
        <v>75419</v>
      </c>
      <c r="O1398" s="9">
        <f t="shared" si="238"/>
        <v>52655.07</v>
      </c>
      <c r="P1398" s="9">
        <f t="shared" si="239"/>
        <v>1948.2900000000009</v>
      </c>
      <c r="Q1398" s="9">
        <f>'2023-24 Salary &amp; Benefits'!G$6</f>
        <v>13464</v>
      </c>
      <c r="R1398" s="157">
        <f>'2023-24 Salary &amp; Benefits'!H$6</f>
        <v>0.1797</v>
      </c>
      <c r="S1398" s="157">
        <f>'2023-24 Salary &amp; Benefits'!I$6</f>
        <v>0.17330000000000001</v>
      </c>
      <c r="T1398" s="9">
        <f t="shared" si="240"/>
        <v>19547.689999999999</v>
      </c>
      <c r="U1398" s="9">
        <f t="shared" si="241"/>
        <v>910.06</v>
      </c>
      <c r="V1398" s="9">
        <f t="shared" si="242"/>
        <v>157.71</v>
      </c>
      <c r="W1398" s="9">
        <f t="shared" si="235"/>
        <v>1067.77</v>
      </c>
      <c r="X1398" s="22">
        <f t="shared" si="244"/>
        <v>75218.819999999992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</row>
    <row r="1399" spans="1:159" s="4" customFormat="1">
      <c r="A1399" s="83" t="s">
        <v>2440</v>
      </c>
      <c r="B1399" s="95" t="s">
        <v>1411</v>
      </c>
      <c r="C1399" s="96">
        <v>2942</v>
      </c>
      <c r="D1399" s="95" t="s">
        <v>1413</v>
      </c>
      <c r="E1399" s="116" t="str">
        <f>VLOOKUP($C1399,'2022-23 School Level AAFTE'!$C:$X,8,FALSE)</f>
        <v>No</v>
      </c>
      <c r="F1399" s="103">
        <f>VLOOKUP($C1399,'2022-23 School Level AAFTE'!$C:$I,7,FALSE)</f>
        <v>866.54</v>
      </c>
      <c r="G1399" s="106">
        <f>IFERROR(IF(E1399= "yes",VLOOKUP(C1399,Summary!$B:$I,5,0),0),0)</f>
        <v>0</v>
      </c>
      <c r="H1399" s="105">
        <f t="shared" si="243"/>
        <v>0</v>
      </c>
      <c r="I1399" s="168">
        <f>VLOOKUP($A1399,'2023-24 Salary &amp; Benefits'!$A:$I,3,FALSE)</f>
        <v>1.06</v>
      </c>
      <c r="J1399" s="168">
        <f>VLOOKUP($A1399,'2023-24 Salary &amp; Benefits'!$A:$I,4,FALSE)</f>
        <v>1.06</v>
      </c>
      <c r="K1399" s="155">
        <f t="shared" si="236"/>
        <v>0</v>
      </c>
      <c r="L1399" s="154">
        <f t="shared" si="237"/>
        <v>0</v>
      </c>
      <c r="M1399" s="156">
        <f>'2023-24 Salary &amp; Benefits'!$E$6</f>
        <v>72728</v>
      </c>
      <c r="N1399" s="156">
        <f>'2023-24 Salary &amp; Benefits'!$F$6</f>
        <v>75419</v>
      </c>
      <c r="O1399" s="9">
        <f t="shared" si="238"/>
        <v>0</v>
      </c>
      <c r="P1399" s="9">
        <f t="shared" si="239"/>
        <v>0</v>
      </c>
      <c r="Q1399" s="9">
        <f>'2023-24 Salary &amp; Benefits'!G$6</f>
        <v>13464</v>
      </c>
      <c r="R1399" s="157">
        <f>'2023-24 Salary &amp; Benefits'!H$6</f>
        <v>0.1797</v>
      </c>
      <c r="S1399" s="157">
        <f>'2023-24 Salary &amp; Benefits'!I$6</f>
        <v>0.17330000000000001</v>
      </c>
      <c r="T1399" s="9">
        <f t="shared" si="240"/>
        <v>0</v>
      </c>
      <c r="U1399" s="9">
        <f t="shared" si="241"/>
        <v>0</v>
      </c>
      <c r="V1399" s="9">
        <f t="shared" si="242"/>
        <v>0</v>
      </c>
      <c r="W1399" s="9">
        <f t="shared" si="235"/>
        <v>0</v>
      </c>
      <c r="X1399" s="22">
        <f t="shared" si="244"/>
        <v>0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</row>
    <row r="1400" spans="1:159" s="4" customFormat="1">
      <c r="A1400" s="83" t="s">
        <v>2440</v>
      </c>
      <c r="B1400" s="95" t="s">
        <v>1411</v>
      </c>
      <c r="C1400" s="96">
        <v>4262</v>
      </c>
      <c r="D1400" s="95" t="s">
        <v>1414</v>
      </c>
      <c r="E1400" s="116" t="str">
        <f>VLOOKUP($C1400,'2022-23 School Level AAFTE'!$C:$X,8,FALSE)</f>
        <v>No</v>
      </c>
      <c r="F1400" s="103">
        <f>VLOOKUP($C1400,'2022-23 School Level AAFTE'!$C:$I,7,FALSE)</f>
        <v>632.01</v>
      </c>
      <c r="G1400" s="106">
        <f>IFERROR(IF(E1400= "yes",VLOOKUP(C1400,Summary!$B:$I,5,0),0),0)</f>
        <v>0</v>
      </c>
      <c r="H1400" s="105">
        <f t="shared" si="243"/>
        <v>0</v>
      </c>
      <c r="I1400" s="168">
        <f>VLOOKUP($A1400,'2023-24 Salary &amp; Benefits'!$A:$I,3,FALSE)</f>
        <v>1.06</v>
      </c>
      <c r="J1400" s="168">
        <f>VLOOKUP($A1400,'2023-24 Salary &amp; Benefits'!$A:$I,4,FALSE)</f>
        <v>1.06</v>
      </c>
      <c r="K1400" s="155">
        <f t="shared" si="236"/>
        <v>0</v>
      </c>
      <c r="L1400" s="154">
        <f t="shared" si="237"/>
        <v>0</v>
      </c>
      <c r="M1400" s="156">
        <f>'2023-24 Salary &amp; Benefits'!$E$6</f>
        <v>72728</v>
      </c>
      <c r="N1400" s="156">
        <f>'2023-24 Salary &amp; Benefits'!$F$6</f>
        <v>75419</v>
      </c>
      <c r="O1400" s="9">
        <f t="shared" si="238"/>
        <v>0</v>
      </c>
      <c r="P1400" s="9">
        <f t="shared" si="239"/>
        <v>0</v>
      </c>
      <c r="Q1400" s="9">
        <f>'2023-24 Salary &amp; Benefits'!G$6</f>
        <v>13464</v>
      </c>
      <c r="R1400" s="157">
        <f>'2023-24 Salary &amp; Benefits'!H$6</f>
        <v>0.1797</v>
      </c>
      <c r="S1400" s="157">
        <f>'2023-24 Salary &amp; Benefits'!I$6</f>
        <v>0.17330000000000001</v>
      </c>
      <c r="T1400" s="9">
        <f t="shared" si="240"/>
        <v>0</v>
      </c>
      <c r="U1400" s="9">
        <f t="shared" si="241"/>
        <v>0</v>
      </c>
      <c r="V1400" s="9">
        <f t="shared" si="242"/>
        <v>0</v>
      </c>
      <c r="W1400" s="9">
        <f t="shared" si="235"/>
        <v>0</v>
      </c>
      <c r="X1400" s="22">
        <f t="shared" si="244"/>
        <v>0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</row>
    <row r="1401" spans="1:159" s="4" customFormat="1">
      <c r="A1401" s="83" t="s">
        <v>2440</v>
      </c>
      <c r="B1401" s="95" t="s">
        <v>1411</v>
      </c>
      <c r="C1401" s="96">
        <v>2360</v>
      </c>
      <c r="D1401" s="95" t="s">
        <v>1412</v>
      </c>
      <c r="E1401" s="116" t="str">
        <f>VLOOKUP($C1401,'2022-23 School Level AAFTE'!$C:$X,8,FALSE)</f>
        <v>No</v>
      </c>
      <c r="F1401" s="103">
        <f>VLOOKUP($C1401,'2022-23 School Level AAFTE'!$C:$I,7,FALSE)</f>
        <v>540.08000000000004</v>
      </c>
      <c r="G1401" s="106">
        <f>IFERROR(IF(E1401= "yes",VLOOKUP(C1401,Summary!$B:$I,5,0),0),0)</f>
        <v>0</v>
      </c>
      <c r="H1401" s="105">
        <f t="shared" si="243"/>
        <v>0</v>
      </c>
      <c r="I1401" s="168">
        <f>VLOOKUP($A1401,'2023-24 Salary &amp; Benefits'!$A:$I,3,FALSE)</f>
        <v>1.06</v>
      </c>
      <c r="J1401" s="168">
        <f>VLOOKUP($A1401,'2023-24 Salary &amp; Benefits'!$A:$I,4,FALSE)</f>
        <v>1.06</v>
      </c>
      <c r="K1401" s="155">
        <f t="shared" si="236"/>
        <v>0</v>
      </c>
      <c r="L1401" s="154">
        <f t="shared" si="237"/>
        <v>0</v>
      </c>
      <c r="M1401" s="156">
        <f>'2023-24 Salary &amp; Benefits'!$E$6</f>
        <v>72728</v>
      </c>
      <c r="N1401" s="156">
        <f>'2023-24 Salary &amp; Benefits'!$F$6</f>
        <v>75419</v>
      </c>
      <c r="O1401" s="9">
        <f t="shared" si="238"/>
        <v>0</v>
      </c>
      <c r="P1401" s="9">
        <f t="shared" si="239"/>
        <v>0</v>
      </c>
      <c r="Q1401" s="9">
        <f>'2023-24 Salary &amp; Benefits'!G$6</f>
        <v>13464</v>
      </c>
      <c r="R1401" s="157">
        <f>'2023-24 Salary &amp; Benefits'!H$6</f>
        <v>0.1797</v>
      </c>
      <c r="S1401" s="157">
        <f>'2023-24 Salary &amp; Benefits'!I$6</f>
        <v>0.17330000000000001</v>
      </c>
      <c r="T1401" s="9">
        <f t="shared" si="240"/>
        <v>0</v>
      </c>
      <c r="U1401" s="9">
        <f t="shared" si="241"/>
        <v>0</v>
      </c>
      <c r="V1401" s="9">
        <f t="shared" si="242"/>
        <v>0</v>
      </c>
      <c r="W1401" s="9">
        <f t="shared" si="235"/>
        <v>0</v>
      </c>
      <c r="X1401" s="22">
        <f t="shared" si="244"/>
        <v>0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</row>
    <row r="1402" spans="1:159" s="4" customFormat="1">
      <c r="A1402" s="83" t="s">
        <v>2440</v>
      </c>
      <c r="B1402" s="95" t="s">
        <v>1411</v>
      </c>
      <c r="C1402" s="96">
        <v>4547</v>
      </c>
      <c r="D1402" s="95" t="s">
        <v>1415</v>
      </c>
      <c r="E1402" s="116" t="str">
        <f>VLOOKUP($C1402,'2022-23 School Level AAFTE'!$C:$X,8,FALSE)</f>
        <v>No</v>
      </c>
      <c r="F1402" s="103">
        <f>VLOOKUP($C1402,'2022-23 School Level AAFTE'!$C:$I,7,FALSE)</f>
        <v>661.64</v>
      </c>
      <c r="G1402" s="106">
        <f>IFERROR(IF(E1402= "yes",VLOOKUP(C1402,Summary!$B:$I,5,0),0),0)</f>
        <v>0</v>
      </c>
      <c r="H1402" s="105">
        <f t="shared" si="243"/>
        <v>0</v>
      </c>
      <c r="I1402" s="168">
        <f>VLOOKUP($A1402,'2023-24 Salary &amp; Benefits'!$A:$I,3,FALSE)</f>
        <v>1.06</v>
      </c>
      <c r="J1402" s="168">
        <f>VLOOKUP($A1402,'2023-24 Salary &amp; Benefits'!$A:$I,4,FALSE)</f>
        <v>1.06</v>
      </c>
      <c r="K1402" s="155">
        <f t="shared" si="236"/>
        <v>0</v>
      </c>
      <c r="L1402" s="154">
        <f t="shared" si="237"/>
        <v>0</v>
      </c>
      <c r="M1402" s="156">
        <f>'2023-24 Salary &amp; Benefits'!$E$6</f>
        <v>72728</v>
      </c>
      <c r="N1402" s="156">
        <f>'2023-24 Salary &amp; Benefits'!$F$6</f>
        <v>75419</v>
      </c>
      <c r="O1402" s="9">
        <f t="shared" si="238"/>
        <v>0</v>
      </c>
      <c r="P1402" s="9">
        <f t="shared" si="239"/>
        <v>0</v>
      </c>
      <c r="Q1402" s="9">
        <f>'2023-24 Salary &amp; Benefits'!G$6</f>
        <v>13464</v>
      </c>
      <c r="R1402" s="157">
        <f>'2023-24 Salary &amp; Benefits'!H$6</f>
        <v>0.1797</v>
      </c>
      <c r="S1402" s="157">
        <f>'2023-24 Salary &amp; Benefits'!I$6</f>
        <v>0.17330000000000001</v>
      </c>
      <c r="T1402" s="9">
        <f t="shared" si="240"/>
        <v>0</v>
      </c>
      <c r="U1402" s="9">
        <f t="shared" si="241"/>
        <v>0</v>
      </c>
      <c r="V1402" s="9">
        <f t="shared" si="242"/>
        <v>0</v>
      </c>
      <c r="W1402" s="9">
        <f t="shared" si="235"/>
        <v>0</v>
      </c>
      <c r="X1402" s="22">
        <f t="shared" si="244"/>
        <v>0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</row>
    <row r="1403" spans="1:159" s="4" customFormat="1">
      <c r="A1403" s="83" t="s">
        <v>2254</v>
      </c>
      <c r="B1403" s="95" t="s">
        <v>4</v>
      </c>
      <c r="C1403" s="96">
        <v>5367</v>
      </c>
      <c r="D1403" s="95" t="s">
        <v>11</v>
      </c>
      <c r="E1403" s="116" t="str">
        <f>VLOOKUP($C1403,'2022-23 School Level AAFTE'!$C:$X,8,FALSE)</f>
        <v>Yes</v>
      </c>
      <c r="F1403" s="103">
        <f>VLOOKUP($C1403,'2022-23 School Level AAFTE'!$C:$I,7,FALSE)</f>
        <v>107.74</v>
      </c>
      <c r="G1403" s="106">
        <f>IFERROR(IF(E1403= "yes",VLOOKUP(C1403,Summary!$B:$I,5,0),0),0)</f>
        <v>0</v>
      </c>
      <c r="H1403" s="105">
        <f t="shared" si="243"/>
        <v>107.74</v>
      </c>
      <c r="I1403" s="168">
        <f>VLOOKUP($A1403,'2023-24 Salary &amp; Benefits'!$A:$I,3,FALSE)</f>
        <v>1</v>
      </c>
      <c r="J1403" s="168">
        <f>VLOOKUP($A1403,'2023-24 Salary &amp; Benefits'!$A:$I,4,FALSE)</f>
        <v>1</v>
      </c>
      <c r="K1403" s="155">
        <f t="shared" si="236"/>
        <v>107.74</v>
      </c>
      <c r="L1403" s="154">
        <f t="shared" si="237"/>
        <v>0.316</v>
      </c>
      <c r="M1403" s="156">
        <f>'2023-24 Salary &amp; Benefits'!$E$6</f>
        <v>72728</v>
      </c>
      <c r="N1403" s="156">
        <f>'2023-24 Salary &amp; Benefits'!$F$6</f>
        <v>75419</v>
      </c>
      <c r="O1403" s="9">
        <f t="shared" si="238"/>
        <v>22982.05</v>
      </c>
      <c r="P1403" s="9">
        <f t="shared" si="239"/>
        <v>850.35000000000218</v>
      </c>
      <c r="Q1403" s="9">
        <f>'2023-24 Salary &amp; Benefits'!G$6</f>
        <v>13464</v>
      </c>
      <c r="R1403" s="157">
        <f>'2023-24 Salary &amp; Benefits'!H$6</f>
        <v>0.1797</v>
      </c>
      <c r="S1403" s="157">
        <f>'2023-24 Salary &amp; Benefits'!I$6</f>
        <v>0.17330000000000001</v>
      </c>
      <c r="T1403" s="9">
        <f t="shared" si="240"/>
        <v>8531.86</v>
      </c>
      <c r="U1403" s="9">
        <f t="shared" si="241"/>
        <v>397.21</v>
      </c>
      <c r="V1403" s="9">
        <f t="shared" si="242"/>
        <v>68.84</v>
      </c>
      <c r="W1403" s="9">
        <f t="shared" si="235"/>
        <v>466.04999999999995</v>
      </c>
      <c r="X1403" s="22">
        <f t="shared" si="244"/>
        <v>32830.310000000005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</row>
    <row r="1404" spans="1:159" s="4" customFormat="1">
      <c r="A1404" s="83" t="s">
        <v>2254</v>
      </c>
      <c r="B1404" s="95" t="s">
        <v>4</v>
      </c>
      <c r="C1404" s="96">
        <v>5528</v>
      </c>
      <c r="D1404" s="95" t="s">
        <v>3293</v>
      </c>
      <c r="E1404" s="116" t="str">
        <f>VLOOKUP($C1404,'2022-23 School Level AAFTE'!$C:$X,8,FALSE)</f>
        <v>Yes</v>
      </c>
      <c r="F1404" s="103">
        <f>VLOOKUP($C1404,'2022-23 School Level AAFTE'!$C:$I,7,FALSE)</f>
        <v>16.25</v>
      </c>
      <c r="G1404" s="106">
        <f>IFERROR(IF(E1404= "yes",VLOOKUP(C1404,Summary!$B:$I,5,0),0),0)</f>
        <v>0</v>
      </c>
      <c r="H1404" s="104">
        <f t="shared" si="243"/>
        <v>16.25</v>
      </c>
      <c r="I1404" s="168">
        <f>VLOOKUP($A1404,'2023-24 Salary &amp; Benefits'!$A:$I,3,FALSE)</f>
        <v>1</v>
      </c>
      <c r="J1404" s="168">
        <f>VLOOKUP($A1404,'2023-24 Salary &amp; Benefits'!$A:$I,4,FALSE)</f>
        <v>1</v>
      </c>
      <c r="K1404" s="155">
        <f t="shared" si="236"/>
        <v>16.25</v>
      </c>
      <c r="L1404" s="154">
        <f t="shared" si="237"/>
        <v>4.8000000000000001E-2</v>
      </c>
      <c r="M1404" s="156">
        <f>'2023-24 Salary &amp; Benefits'!$E$6</f>
        <v>72728</v>
      </c>
      <c r="N1404" s="156">
        <f>'2023-24 Salary &amp; Benefits'!$F$6</f>
        <v>75419</v>
      </c>
      <c r="O1404" s="9">
        <f t="shared" si="238"/>
        <v>3490.94</v>
      </c>
      <c r="P1404" s="9">
        <f t="shared" si="239"/>
        <v>129.17000000000007</v>
      </c>
      <c r="Q1404" s="9">
        <f>'2023-24 Salary &amp; Benefits'!G$6</f>
        <v>13464</v>
      </c>
      <c r="R1404" s="157">
        <f>'2023-24 Salary &amp; Benefits'!H$6</f>
        <v>0.1797</v>
      </c>
      <c r="S1404" s="157">
        <f>'2023-24 Salary &amp; Benefits'!I$6</f>
        <v>0.17330000000000001</v>
      </c>
      <c r="T1404" s="9">
        <f t="shared" si="240"/>
        <v>1295.98</v>
      </c>
      <c r="U1404" s="9">
        <f t="shared" si="241"/>
        <v>60.34</v>
      </c>
      <c r="V1404" s="9">
        <f t="shared" si="242"/>
        <v>10.46</v>
      </c>
      <c r="W1404" s="9">
        <f t="shared" si="235"/>
        <v>70.800000000000011</v>
      </c>
      <c r="X1404" s="22">
        <f t="shared" si="244"/>
        <v>4986.8900000000003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</row>
    <row r="1405" spans="1:159" s="4" customFormat="1">
      <c r="A1405" s="83" t="s">
        <v>2254</v>
      </c>
      <c r="B1405" s="95" t="s">
        <v>4</v>
      </c>
      <c r="C1405" s="96">
        <v>2961</v>
      </c>
      <c r="D1405" s="95" t="s">
        <v>6</v>
      </c>
      <c r="E1405" s="116" t="str">
        <f>VLOOKUP($C1405,'2022-23 School Level AAFTE'!$C:$X,8,FALSE)</f>
        <v>Yes</v>
      </c>
      <c r="F1405" s="103">
        <f>VLOOKUP($C1405,'2022-23 School Level AAFTE'!$C:$I,7,FALSE)</f>
        <v>604.04</v>
      </c>
      <c r="G1405" s="106">
        <f>IFERROR(IF(E1405= "yes",VLOOKUP(C1405,Summary!$B:$I,5,0),0),0)</f>
        <v>0</v>
      </c>
      <c r="H1405" s="105">
        <f t="shared" si="243"/>
        <v>604.04</v>
      </c>
      <c r="I1405" s="168">
        <f>VLOOKUP($A1405,'2023-24 Salary &amp; Benefits'!$A:$I,3,FALSE)</f>
        <v>1</v>
      </c>
      <c r="J1405" s="168">
        <f>VLOOKUP($A1405,'2023-24 Salary &amp; Benefits'!$A:$I,4,FALSE)</f>
        <v>1</v>
      </c>
      <c r="K1405" s="155">
        <f t="shared" si="236"/>
        <v>604.04</v>
      </c>
      <c r="L1405" s="154">
        <f t="shared" si="237"/>
        <v>1.772</v>
      </c>
      <c r="M1405" s="156">
        <f>'2023-24 Salary &amp; Benefits'!$E$6</f>
        <v>72728</v>
      </c>
      <c r="N1405" s="156">
        <f>'2023-24 Salary &amp; Benefits'!$F$6</f>
        <v>75419</v>
      </c>
      <c r="O1405" s="9">
        <f t="shared" si="238"/>
        <v>128874.02</v>
      </c>
      <c r="P1405" s="9">
        <f t="shared" si="239"/>
        <v>4768.4499999999971</v>
      </c>
      <c r="Q1405" s="9">
        <f>'2023-24 Salary &amp; Benefits'!G$6</f>
        <v>13464</v>
      </c>
      <c r="R1405" s="157">
        <f>'2023-24 Salary &amp; Benefits'!H$6</f>
        <v>0.1797</v>
      </c>
      <c r="S1405" s="157">
        <f>'2023-24 Salary &amp; Benefits'!I$6</f>
        <v>0.17330000000000001</v>
      </c>
      <c r="T1405" s="9">
        <f t="shared" si="240"/>
        <v>47843.24</v>
      </c>
      <c r="U1405" s="9">
        <f t="shared" si="241"/>
        <v>2227.37</v>
      </c>
      <c r="V1405" s="9">
        <f t="shared" si="242"/>
        <v>386</v>
      </c>
      <c r="W1405" s="9">
        <f t="shared" si="235"/>
        <v>2613.37</v>
      </c>
      <c r="X1405" s="22">
        <f t="shared" si="244"/>
        <v>184099.08000000002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</row>
    <row r="1406" spans="1:159" s="4" customFormat="1">
      <c r="A1406" s="83" t="s">
        <v>2254</v>
      </c>
      <c r="B1406" s="95" t="s">
        <v>4</v>
      </c>
      <c r="C1406" s="96">
        <v>2902</v>
      </c>
      <c r="D1406" s="95" t="s">
        <v>5</v>
      </c>
      <c r="E1406" s="116" t="str">
        <f>VLOOKUP($C1406,'2022-23 School Level AAFTE'!$C:$X,8,FALSE)</f>
        <v>Yes</v>
      </c>
      <c r="F1406" s="103">
        <f>VLOOKUP($C1406,'2022-23 School Level AAFTE'!$C:$I,7,FALSE)</f>
        <v>574.77</v>
      </c>
      <c r="G1406" s="106">
        <f>IFERROR(IF(E1406= "yes",VLOOKUP(C1406,Summary!$B:$I,5,0),0),0)</f>
        <v>0</v>
      </c>
      <c r="H1406" s="105">
        <f t="shared" si="243"/>
        <v>574.77</v>
      </c>
      <c r="I1406" s="168">
        <f>VLOOKUP($A1406,'2023-24 Salary &amp; Benefits'!$A:$I,3,FALSE)</f>
        <v>1</v>
      </c>
      <c r="J1406" s="168">
        <f>VLOOKUP($A1406,'2023-24 Salary &amp; Benefits'!$A:$I,4,FALSE)</f>
        <v>1</v>
      </c>
      <c r="K1406" s="155">
        <f t="shared" si="236"/>
        <v>574.77</v>
      </c>
      <c r="L1406" s="154">
        <f t="shared" si="237"/>
        <v>1.6859999999999999</v>
      </c>
      <c r="M1406" s="156">
        <f>'2023-24 Salary &amp; Benefits'!$E$6</f>
        <v>72728</v>
      </c>
      <c r="N1406" s="156">
        <f>'2023-24 Salary &amp; Benefits'!$F$6</f>
        <v>75419</v>
      </c>
      <c r="O1406" s="9">
        <f t="shared" si="238"/>
        <v>122619.41</v>
      </c>
      <c r="P1406" s="9">
        <f t="shared" si="239"/>
        <v>4537.0199999999895</v>
      </c>
      <c r="Q1406" s="9">
        <f>'2023-24 Salary &amp; Benefits'!G$6</f>
        <v>13464</v>
      </c>
      <c r="R1406" s="157">
        <f>'2023-24 Salary &amp; Benefits'!H$6</f>
        <v>0.1797</v>
      </c>
      <c r="S1406" s="157">
        <f>'2023-24 Salary &amp; Benefits'!I$6</f>
        <v>0.17330000000000001</v>
      </c>
      <c r="T1406" s="9">
        <f t="shared" si="240"/>
        <v>45521.279999999999</v>
      </c>
      <c r="U1406" s="9">
        <f t="shared" si="241"/>
        <v>2119.27</v>
      </c>
      <c r="V1406" s="9">
        <f t="shared" si="242"/>
        <v>367.27</v>
      </c>
      <c r="W1406" s="9">
        <f t="shared" si="235"/>
        <v>2486.54</v>
      </c>
      <c r="X1406" s="22">
        <f t="shared" si="244"/>
        <v>175164.25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</row>
    <row r="1407" spans="1:159" s="4" customFormat="1">
      <c r="A1407" s="83" t="s">
        <v>2254</v>
      </c>
      <c r="B1407" s="95" t="s">
        <v>4</v>
      </c>
      <c r="C1407" s="96">
        <v>3471</v>
      </c>
      <c r="D1407" s="95" t="s">
        <v>8</v>
      </c>
      <c r="E1407" s="116" t="str">
        <f>VLOOKUP($C1407,'2022-23 School Level AAFTE'!$C:$X,8,FALSE)</f>
        <v>Yes</v>
      </c>
      <c r="F1407" s="103">
        <f>VLOOKUP($C1407,'2022-23 School Level AAFTE'!$C:$I,7,FALSE)</f>
        <v>720.01</v>
      </c>
      <c r="G1407" s="106">
        <f>IFERROR(IF(E1407= "yes",VLOOKUP(C1407,Summary!$B:$I,5,0),0),0)</f>
        <v>0</v>
      </c>
      <c r="H1407" s="105">
        <f t="shared" si="243"/>
        <v>720.01</v>
      </c>
      <c r="I1407" s="168">
        <f>VLOOKUP($A1407,'2023-24 Salary &amp; Benefits'!$A:$I,3,FALSE)</f>
        <v>1</v>
      </c>
      <c r="J1407" s="168">
        <f>VLOOKUP($A1407,'2023-24 Salary &amp; Benefits'!$A:$I,4,FALSE)</f>
        <v>1</v>
      </c>
      <c r="K1407" s="155">
        <f t="shared" si="236"/>
        <v>720.01</v>
      </c>
      <c r="L1407" s="154">
        <f t="shared" si="237"/>
        <v>2.1120000000000001</v>
      </c>
      <c r="M1407" s="156">
        <f>'2023-24 Salary &amp; Benefits'!$E$6</f>
        <v>72728</v>
      </c>
      <c r="N1407" s="156">
        <f>'2023-24 Salary &amp; Benefits'!$F$6</f>
        <v>75419</v>
      </c>
      <c r="O1407" s="9">
        <f t="shared" si="238"/>
        <v>153601.54</v>
      </c>
      <c r="P1407" s="9">
        <f t="shared" si="239"/>
        <v>5683.3899999999849</v>
      </c>
      <c r="Q1407" s="9">
        <f>'2023-24 Salary &amp; Benefits'!G$6</f>
        <v>13464</v>
      </c>
      <c r="R1407" s="157">
        <f>'2023-24 Salary &amp; Benefits'!H$6</f>
        <v>0.1797</v>
      </c>
      <c r="S1407" s="157">
        <f>'2023-24 Salary &amp; Benefits'!I$6</f>
        <v>0.17330000000000001</v>
      </c>
      <c r="T1407" s="9">
        <f t="shared" si="240"/>
        <v>57023.1</v>
      </c>
      <c r="U1407" s="9">
        <f t="shared" si="241"/>
        <v>2654.75</v>
      </c>
      <c r="V1407" s="9">
        <f t="shared" si="242"/>
        <v>460.07</v>
      </c>
      <c r="W1407" s="9">
        <f t="shared" si="235"/>
        <v>3114.82</v>
      </c>
      <c r="X1407" s="22">
        <f t="shared" si="244"/>
        <v>219422.85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</row>
    <row r="1408" spans="1:159" s="4" customFormat="1">
      <c r="A1408" s="83" t="s">
        <v>2254</v>
      </c>
      <c r="B1408" s="95" t="s">
        <v>4</v>
      </c>
      <c r="C1408" s="96">
        <v>5634</v>
      </c>
      <c r="D1408" s="95" t="s">
        <v>3281</v>
      </c>
      <c r="E1408" s="116" t="str">
        <f>VLOOKUP($C1408,'2022-23 School Level AAFTE'!$C:$X,8,FALSE)</f>
        <v>Yes</v>
      </c>
      <c r="F1408" s="103">
        <f>VLOOKUP($C1408,'2022-23 School Level AAFTE'!$C:$I,7,FALSE)</f>
        <v>24.86</v>
      </c>
      <c r="G1408" s="106">
        <f>IFERROR(IF(E1408= "yes",VLOOKUP(C1408,Summary!$B:$I,5,0),0),0)</f>
        <v>0</v>
      </c>
      <c r="H1408" s="104">
        <f t="shared" si="243"/>
        <v>24.86</v>
      </c>
      <c r="I1408" s="168">
        <f>VLOOKUP($A1408,'2023-24 Salary &amp; Benefits'!$A:$I,3,FALSE)</f>
        <v>1</v>
      </c>
      <c r="J1408" s="168">
        <f>VLOOKUP($A1408,'2023-24 Salary &amp; Benefits'!$A:$I,4,FALSE)</f>
        <v>1</v>
      </c>
      <c r="K1408" s="155">
        <f t="shared" si="236"/>
        <v>24.86</v>
      </c>
      <c r="L1408" s="154">
        <f t="shared" si="237"/>
        <v>7.2999999999999995E-2</v>
      </c>
      <c r="M1408" s="156">
        <f>'2023-24 Salary &amp; Benefits'!$E$6</f>
        <v>72728</v>
      </c>
      <c r="N1408" s="156">
        <f>'2023-24 Salary &amp; Benefits'!$F$6</f>
        <v>75419</v>
      </c>
      <c r="O1408" s="9">
        <f t="shared" si="238"/>
        <v>5309.14</v>
      </c>
      <c r="P1408" s="9">
        <f t="shared" si="239"/>
        <v>196.44999999999982</v>
      </c>
      <c r="Q1408" s="9">
        <f>'2023-24 Salary &amp; Benefits'!G$6</f>
        <v>13464</v>
      </c>
      <c r="R1408" s="157">
        <f>'2023-24 Salary &amp; Benefits'!H$6</f>
        <v>0.1797</v>
      </c>
      <c r="S1408" s="157">
        <f>'2023-24 Salary &amp; Benefits'!I$6</f>
        <v>0.17330000000000001</v>
      </c>
      <c r="T1408" s="9">
        <f t="shared" si="240"/>
        <v>1970.97</v>
      </c>
      <c r="U1408" s="9">
        <f t="shared" si="241"/>
        <v>91.76</v>
      </c>
      <c r="V1408" s="9">
        <f t="shared" si="242"/>
        <v>15.9</v>
      </c>
      <c r="W1408" s="9">
        <f t="shared" si="235"/>
        <v>107.66000000000001</v>
      </c>
      <c r="X1408" s="22">
        <f t="shared" si="244"/>
        <v>7584.22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</row>
    <row r="1409" spans="1:159" s="4" customFormat="1">
      <c r="A1409" s="83" t="s">
        <v>2254</v>
      </c>
      <c r="B1409" s="95" t="s">
        <v>4</v>
      </c>
      <c r="C1409" s="96">
        <v>3015</v>
      </c>
      <c r="D1409" s="95" t="s">
        <v>7</v>
      </c>
      <c r="E1409" s="116" t="str">
        <f>VLOOKUP($C1409,'2022-23 School Level AAFTE'!$C:$X,8,FALSE)</f>
        <v>Yes</v>
      </c>
      <c r="F1409" s="103">
        <f>VLOOKUP($C1409,'2022-23 School Level AAFTE'!$C:$I,7,FALSE)</f>
        <v>1298.95</v>
      </c>
      <c r="G1409" s="106">
        <f>IFERROR(IF(E1409= "yes",VLOOKUP(C1409,Summary!$B:$I,5,0),0),0)</f>
        <v>0</v>
      </c>
      <c r="H1409" s="104">
        <f t="shared" si="243"/>
        <v>1298.95</v>
      </c>
      <c r="I1409" s="168">
        <f>VLOOKUP($A1409,'2023-24 Salary &amp; Benefits'!$A:$I,3,FALSE)</f>
        <v>1</v>
      </c>
      <c r="J1409" s="168">
        <f>VLOOKUP($A1409,'2023-24 Salary &amp; Benefits'!$A:$I,4,FALSE)</f>
        <v>1</v>
      </c>
      <c r="K1409" s="155">
        <f t="shared" si="236"/>
        <v>1298.95</v>
      </c>
      <c r="L1409" s="154">
        <f t="shared" si="237"/>
        <v>3.81</v>
      </c>
      <c r="M1409" s="156">
        <f>'2023-24 Salary &amp; Benefits'!$E$6</f>
        <v>72728</v>
      </c>
      <c r="N1409" s="156">
        <f>'2023-24 Salary &amp; Benefits'!$F$6</f>
        <v>75419</v>
      </c>
      <c r="O1409" s="9">
        <f t="shared" si="238"/>
        <v>277093.68</v>
      </c>
      <c r="P1409" s="9">
        <f t="shared" si="239"/>
        <v>10252.710000000021</v>
      </c>
      <c r="Q1409" s="9">
        <f>'2023-24 Salary &amp; Benefits'!G$6</f>
        <v>13464</v>
      </c>
      <c r="R1409" s="157">
        <f>'2023-24 Salary &amp; Benefits'!H$6</f>
        <v>0.1797</v>
      </c>
      <c r="S1409" s="157">
        <f>'2023-24 Salary &amp; Benefits'!I$6</f>
        <v>0.17330000000000001</v>
      </c>
      <c r="T1409" s="9">
        <f t="shared" si="240"/>
        <v>102868.37</v>
      </c>
      <c r="U1409" s="9">
        <f t="shared" si="241"/>
        <v>4789.1099999999997</v>
      </c>
      <c r="V1409" s="9">
        <f t="shared" si="242"/>
        <v>829.95</v>
      </c>
      <c r="W1409" s="9">
        <f t="shared" si="235"/>
        <v>5619.0599999999995</v>
      </c>
      <c r="X1409" s="22">
        <f t="shared" si="244"/>
        <v>395833.82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</row>
    <row r="1410" spans="1:159" s="4" customFormat="1">
      <c r="A1410" s="83" t="s">
        <v>2254</v>
      </c>
      <c r="B1410" s="95" t="s">
        <v>4</v>
      </c>
      <c r="C1410" s="96">
        <v>3730</v>
      </c>
      <c r="D1410" s="95" t="s">
        <v>9</v>
      </c>
      <c r="E1410" s="116" t="str">
        <f>VLOOKUP($C1410,'2022-23 School Level AAFTE'!$C:$X,8,FALSE)</f>
        <v>Yes</v>
      </c>
      <c r="F1410" s="103">
        <f>VLOOKUP($C1410,'2022-23 School Level AAFTE'!$C:$I,7,FALSE)</f>
        <v>612.61</v>
      </c>
      <c r="G1410" s="106">
        <f>IFERROR(IF(E1410= "yes",VLOOKUP(C1410,Summary!$B:$I,5,0),0),0)</f>
        <v>0</v>
      </c>
      <c r="H1410" s="104">
        <f t="shared" si="243"/>
        <v>612.61</v>
      </c>
      <c r="I1410" s="168">
        <f>VLOOKUP($A1410,'2023-24 Salary &amp; Benefits'!$A:$I,3,FALSE)</f>
        <v>1</v>
      </c>
      <c r="J1410" s="168">
        <f>VLOOKUP($A1410,'2023-24 Salary &amp; Benefits'!$A:$I,4,FALSE)</f>
        <v>1</v>
      </c>
      <c r="K1410" s="155">
        <f t="shared" si="236"/>
        <v>612.61</v>
      </c>
      <c r="L1410" s="154">
        <f t="shared" si="237"/>
        <v>1.7969999999999999</v>
      </c>
      <c r="M1410" s="156">
        <f>'2023-24 Salary &amp; Benefits'!$E$6</f>
        <v>72728</v>
      </c>
      <c r="N1410" s="156">
        <f>'2023-24 Salary &amp; Benefits'!$F$6</f>
        <v>75419</v>
      </c>
      <c r="O1410" s="9">
        <f t="shared" si="238"/>
        <v>130692.22</v>
      </c>
      <c r="P1410" s="9">
        <f t="shared" si="239"/>
        <v>4835.7200000000012</v>
      </c>
      <c r="Q1410" s="9">
        <f>'2023-24 Salary &amp; Benefits'!G$6</f>
        <v>13464</v>
      </c>
      <c r="R1410" s="157">
        <f>'2023-24 Salary &amp; Benefits'!H$6</f>
        <v>0.1797</v>
      </c>
      <c r="S1410" s="157">
        <f>'2023-24 Salary &amp; Benefits'!I$6</f>
        <v>0.17330000000000001</v>
      </c>
      <c r="T1410" s="9">
        <f t="shared" si="240"/>
        <v>48518.23</v>
      </c>
      <c r="U1410" s="9">
        <f t="shared" si="241"/>
        <v>2258.8000000000002</v>
      </c>
      <c r="V1410" s="9">
        <f t="shared" si="242"/>
        <v>391.45</v>
      </c>
      <c r="W1410" s="9">
        <f t="shared" si="235"/>
        <v>2650.25</v>
      </c>
      <c r="X1410" s="22">
        <f t="shared" si="244"/>
        <v>186696.42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</row>
    <row r="1411" spans="1:159" s="4" customFormat="1">
      <c r="A1411" s="83" t="s">
        <v>2254</v>
      </c>
      <c r="B1411" s="95" t="s">
        <v>4</v>
      </c>
      <c r="C1411" s="96">
        <v>5285</v>
      </c>
      <c r="D1411" s="2" t="s">
        <v>10</v>
      </c>
      <c r="E1411" s="116" t="str">
        <f>VLOOKUP($C1411,'2022-23 School Level AAFTE'!$C:$X,8,FALSE)</f>
        <v>Yes</v>
      </c>
      <c r="F1411" s="103">
        <f>VLOOKUP($C1411,'2022-23 School Level AAFTE'!$C:$I,7,FALSE)</f>
        <v>589.09</v>
      </c>
      <c r="G1411" s="106">
        <f>IFERROR(IF(E1411= "yes",VLOOKUP(C1411,Summary!$B:$I,5,0),0),0)</f>
        <v>0</v>
      </c>
      <c r="H1411" s="104">
        <f t="shared" si="243"/>
        <v>589.09</v>
      </c>
      <c r="I1411" s="168">
        <f>VLOOKUP($A1411,'2023-24 Salary &amp; Benefits'!$A:$I,3,FALSE)</f>
        <v>1</v>
      </c>
      <c r="J1411" s="168">
        <f>VLOOKUP($A1411,'2023-24 Salary &amp; Benefits'!$A:$I,4,FALSE)</f>
        <v>1</v>
      </c>
      <c r="K1411" s="155">
        <f t="shared" si="236"/>
        <v>589.09</v>
      </c>
      <c r="L1411" s="154">
        <f t="shared" si="237"/>
        <v>1.728</v>
      </c>
      <c r="M1411" s="156">
        <f>'2023-24 Salary &amp; Benefits'!$E$6</f>
        <v>72728</v>
      </c>
      <c r="N1411" s="156">
        <f>'2023-24 Salary &amp; Benefits'!$F$6</f>
        <v>75419</v>
      </c>
      <c r="O1411" s="9">
        <f t="shared" si="238"/>
        <v>125673.98</v>
      </c>
      <c r="P1411" s="9">
        <f t="shared" si="239"/>
        <v>4650.0500000000029</v>
      </c>
      <c r="Q1411" s="9">
        <f>'2023-24 Salary &amp; Benefits'!G$6</f>
        <v>13464</v>
      </c>
      <c r="R1411" s="157">
        <f>'2023-24 Salary &amp; Benefits'!H$6</f>
        <v>0.1797</v>
      </c>
      <c r="S1411" s="157">
        <f>'2023-24 Salary &amp; Benefits'!I$6</f>
        <v>0.17330000000000001</v>
      </c>
      <c r="T1411" s="9">
        <f t="shared" si="240"/>
        <v>46655.26</v>
      </c>
      <c r="U1411" s="9">
        <f t="shared" si="241"/>
        <v>2172.0700000000002</v>
      </c>
      <c r="V1411" s="9">
        <f t="shared" si="242"/>
        <v>376.42</v>
      </c>
      <c r="W1411" s="9">
        <f t="shared" si="235"/>
        <v>2548.4900000000002</v>
      </c>
      <c r="X1411" s="22">
        <f t="shared" si="244"/>
        <v>179527.77999999997</v>
      </c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</row>
    <row r="1412" spans="1:159" s="4" customFormat="1">
      <c r="A1412" s="83" t="s">
        <v>2298</v>
      </c>
      <c r="B1412" s="95" t="s">
        <v>342</v>
      </c>
      <c r="C1412" s="96">
        <v>2502</v>
      </c>
      <c r="D1412" s="95" t="s">
        <v>343</v>
      </c>
      <c r="E1412" s="116" t="str">
        <f>VLOOKUP($C1412,'2022-23 School Level AAFTE'!$C:$X,8,FALSE)</f>
        <v>Yes</v>
      </c>
      <c r="F1412" s="103">
        <f>VLOOKUP($C1412,'2022-23 School Level AAFTE'!$C:$I,7,FALSE)</f>
        <v>26.29</v>
      </c>
      <c r="G1412" s="106">
        <f>IFERROR(IF(E1412= "yes",VLOOKUP(C1412,Summary!$B:$I,5,0),0),0)</f>
        <v>0</v>
      </c>
      <c r="H1412" s="104">
        <f t="shared" si="243"/>
        <v>26.29</v>
      </c>
      <c r="I1412" s="168">
        <f>VLOOKUP($A1412,'2023-24 Salary &amp; Benefits'!$A:$I,3,FALSE)</f>
        <v>1</v>
      </c>
      <c r="J1412" s="168">
        <f>VLOOKUP($A1412,'2023-24 Salary &amp; Benefits'!$A:$I,4,FALSE)</f>
        <v>1</v>
      </c>
      <c r="K1412" s="155">
        <f t="shared" si="236"/>
        <v>26.29</v>
      </c>
      <c r="L1412" s="154">
        <f t="shared" si="237"/>
        <v>7.6999999999999999E-2</v>
      </c>
      <c r="M1412" s="156">
        <f>'2023-24 Salary &amp; Benefits'!$E$6</f>
        <v>72728</v>
      </c>
      <c r="N1412" s="156">
        <f>'2023-24 Salary &amp; Benefits'!$F$6</f>
        <v>75419</v>
      </c>
      <c r="O1412" s="9">
        <f t="shared" si="238"/>
        <v>5600.06</v>
      </c>
      <c r="P1412" s="9">
        <f t="shared" si="239"/>
        <v>207.19999999999982</v>
      </c>
      <c r="Q1412" s="9">
        <f>'2023-24 Salary &amp; Benefits'!G$6</f>
        <v>13464</v>
      </c>
      <c r="R1412" s="157">
        <f>'2023-24 Salary &amp; Benefits'!H$6</f>
        <v>0.1797</v>
      </c>
      <c r="S1412" s="157">
        <f>'2023-24 Salary &amp; Benefits'!I$6</f>
        <v>0.17330000000000001</v>
      </c>
      <c r="T1412" s="9">
        <f t="shared" si="240"/>
        <v>2078.9699999999998</v>
      </c>
      <c r="U1412" s="9">
        <f t="shared" si="241"/>
        <v>96.79</v>
      </c>
      <c r="V1412" s="9">
        <f t="shared" si="242"/>
        <v>16.77</v>
      </c>
      <c r="W1412" s="9">
        <f t="shared" si="235"/>
        <v>113.56</v>
      </c>
      <c r="X1412" s="22">
        <f t="shared" si="244"/>
        <v>7999.7900000000009</v>
      </c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</row>
    <row r="1413" spans="1:159" s="4" customFormat="1">
      <c r="A1413" s="83" t="s">
        <v>2540</v>
      </c>
      <c r="B1413" s="95" t="s">
        <v>2139</v>
      </c>
      <c r="C1413" s="96">
        <v>1961</v>
      </c>
      <c r="D1413" s="95" t="s">
        <v>2140</v>
      </c>
      <c r="E1413" s="116" t="str">
        <f>VLOOKUP($C1413,'2022-23 School Level AAFTE'!$C:$X,8,FALSE)</f>
        <v>No</v>
      </c>
      <c r="F1413" s="103">
        <f>VLOOKUP($C1413,'2022-23 School Level AAFTE'!$C:$I,7,FALSE)</f>
        <v>31.71</v>
      </c>
      <c r="G1413" s="106">
        <f>IFERROR(IF(E1413= "yes",VLOOKUP(C1413,Summary!$B:$I,5,0),0),0)</f>
        <v>0</v>
      </c>
      <c r="H1413" s="104">
        <f t="shared" si="243"/>
        <v>0</v>
      </c>
      <c r="I1413" s="168">
        <f>VLOOKUP($A1413,'2023-24 Salary &amp; Benefits'!$A:$I,3,FALSE)</f>
        <v>1</v>
      </c>
      <c r="J1413" s="168">
        <f>VLOOKUP($A1413,'2023-24 Salary &amp; Benefits'!$A:$I,4,FALSE)</f>
        <v>1</v>
      </c>
      <c r="K1413" s="155">
        <f t="shared" si="236"/>
        <v>0</v>
      </c>
      <c r="L1413" s="154">
        <f t="shared" si="237"/>
        <v>0</v>
      </c>
      <c r="M1413" s="156">
        <f>'2023-24 Salary &amp; Benefits'!$E$6</f>
        <v>72728</v>
      </c>
      <c r="N1413" s="156">
        <f>'2023-24 Salary &amp; Benefits'!$F$6</f>
        <v>75419</v>
      </c>
      <c r="O1413" s="9">
        <f t="shared" si="238"/>
        <v>0</v>
      </c>
      <c r="P1413" s="9">
        <f t="shared" si="239"/>
        <v>0</v>
      </c>
      <c r="Q1413" s="9">
        <f>'2023-24 Salary &amp; Benefits'!G$6</f>
        <v>13464</v>
      </c>
      <c r="R1413" s="157">
        <f>'2023-24 Salary &amp; Benefits'!H$6</f>
        <v>0.1797</v>
      </c>
      <c r="S1413" s="157">
        <f>'2023-24 Salary &amp; Benefits'!I$6</f>
        <v>0.17330000000000001</v>
      </c>
      <c r="T1413" s="9">
        <f t="shared" si="240"/>
        <v>0</v>
      </c>
      <c r="U1413" s="9">
        <f t="shared" si="241"/>
        <v>0</v>
      </c>
      <c r="V1413" s="9">
        <f t="shared" si="242"/>
        <v>0</v>
      </c>
      <c r="W1413" s="9">
        <f t="shared" si="235"/>
        <v>0</v>
      </c>
      <c r="X1413" s="22">
        <f t="shared" si="244"/>
        <v>0</v>
      </c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</row>
    <row r="1414" spans="1:159" s="4" customFormat="1">
      <c r="A1414" s="83" t="s">
        <v>2540</v>
      </c>
      <c r="B1414" s="95" t="s">
        <v>2139</v>
      </c>
      <c r="C1414" s="96">
        <v>2622</v>
      </c>
      <c r="D1414" s="95" t="s">
        <v>2141</v>
      </c>
      <c r="E1414" s="116" t="str">
        <f>VLOOKUP($C1414,'2022-23 School Level AAFTE'!$C:$X,8,FALSE)</f>
        <v>No</v>
      </c>
      <c r="F1414" s="103">
        <f>VLOOKUP($C1414,'2022-23 School Level AAFTE'!$C:$I,7,FALSE)</f>
        <v>73.510000000000005</v>
      </c>
      <c r="G1414" s="106">
        <f>IFERROR(IF(E1414= "yes",VLOOKUP(C1414,Summary!$B:$I,5,0),0),0)</f>
        <v>0</v>
      </c>
      <c r="H1414" s="104">
        <f t="shared" si="243"/>
        <v>0</v>
      </c>
      <c r="I1414" s="168">
        <f>VLOOKUP($A1414,'2023-24 Salary &amp; Benefits'!$A:$I,3,FALSE)</f>
        <v>1</v>
      </c>
      <c r="J1414" s="168">
        <f>VLOOKUP($A1414,'2023-24 Salary &amp; Benefits'!$A:$I,4,FALSE)</f>
        <v>1</v>
      </c>
      <c r="K1414" s="155">
        <f t="shared" si="236"/>
        <v>0</v>
      </c>
      <c r="L1414" s="154">
        <f t="shared" si="237"/>
        <v>0</v>
      </c>
      <c r="M1414" s="156">
        <f>'2023-24 Salary &amp; Benefits'!$E$6</f>
        <v>72728</v>
      </c>
      <c r="N1414" s="156">
        <f>'2023-24 Salary &amp; Benefits'!$F$6</f>
        <v>75419</v>
      </c>
      <c r="O1414" s="9">
        <f t="shared" si="238"/>
        <v>0</v>
      </c>
      <c r="P1414" s="9">
        <f t="shared" si="239"/>
        <v>0</v>
      </c>
      <c r="Q1414" s="9">
        <f>'2023-24 Salary &amp; Benefits'!G$6</f>
        <v>13464</v>
      </c>
      <c r="R1414" s="157">
        <f>'2023-24 Salary &amp; Benefits'!H$6</f>
        <v>0.1797</v>
      </c>
      <c r="S1414" s="157">
        <f>'2023-24 Salary &amp; Benefits'!I$6</f>
        <v>0.17330000000000001</v>
      </c>
      <c r="T1414" s="9">
        <f t="shared" si="240"/>
        <v>0</v>
      </c>
      <c r="U1414" s="9">
        <f t="shared" si="241"/>
        <v>0</v>
      </c>
      <c r="V1414" s="9">
        <f t="shared" si="242"/>
        <v>0</v>
      </c>
      <c r="W1414" s="9">
        <f t="shared" si="235"/>
        <v>0</v>
      </c>
      <c r="X1414" s="22">
        <f t="shared" si="244"/>
        <v>0</v>
      </c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</row>
    <row r="1415" spans="1:159" s="4" customFormat="1">
      <c r="A1415" s="83" t="s">
        <v>2540</v>
      </c>
      <c r="B1415" s="95" t="s">
        <v>2139</v>
      </c>
      <c r="C1415" s="96">
        <v>2634</v>
      </c>
      <c r="D1415" s="95" t="s">
        <v>2142</v>
      </c>
      <c r="E1415" s="116" t="str">
        <f>VLOOKUP($C1415,'2022-23 School Level AAFTE'!$C:$X,8,FALSE)</f>
        <v>No</v>
      </c>
      <c r="F1415" s="103">
        <f>VLOOKUP($C1415,'2022-23 School Level AAFTE'!$C:$I,7,FALSE)</f>
        <v>52.44</v>
      </c>
      <c r="G1415" s="106">
        <f>IFERROR(IF(E1415= "yes",VLOOKUP(C1415,Summary!$B:$I,5,0),0),0)</f>
        <v>0</v>
      </c>
      <c r="H1415" s="105">
        <f t="shared" si="243"/>
        <v>0</v>
      </c>
      <c r="I1415" s="168">
        <f>VLOOKUP($A1415,'2023-24 Salary &amp; Benefits'!$A:$I,3,FALSE)</f>
        <v>1</v>
      </c>
      <c r="J1415" s="168">
        <f>VLOOKUP($A1415,'2023-24 Salary &amp; Benefits'!$A:$I,4,FALSE)</f>
        <v>1</v>
      </c>
      <c r="K1415" s="155">
        <f t="shared" si="236"/>
        <v>0</v>
      </c>
      <c r="L1415" s="154">
        <f t="shared" si="237"/>
        <v>0</v>
      </c>
      <c r="M1415" s="156">
        <f>'2023-24 Salary &amp; Benefits'!$E$6</f>
        <v>72728</v>
      </c>
      <c r="N1415" s="156">
        <f>'2023-24 Salary &amp; Benefits'!$F$6</f>
        <v>75419</v>
      </c>
      <c r="O1415" s="9">
        <f t="shared" si="238"/>
        <v>0</v>
      </c>
      <c r="P1415" s="9">
        <f t="shared" si="239"/>
        <v>0</v>
      </c>
      <c r="Q1415" s="9">
        <f>'2023-24 Salary &amp; Benefits'!G$6</f>
        <v>13464</v>
      </c>
      <c r="R1415" s="157">
        <f>'2023-24 Salary &amp; Benefits'!H$6</f>
        <v>0.1797</v>
      </c>
      <c r="S1415" s="157">
        <f>'2023-24 Salary &amp; Benefits'!I$6</f>
        <v>0.17330000000000001</v>
      </c>
      <c r="T1415" s="9">
        <f t="shared" si="240"/>
        <v>0</v>
      </c>
      <c r="U1415" s="9">
        <f t="shared" si="241"/>
        <v>0</v>
      </c>
      <c r="V1415" s="9">
        <f t="shared" si="242"/>
        <v>0</v>
      </c>
      <c r="W1415" s="9">
        <f t="shared" si="235"/>
        <v>0</v>
      </c>
      <c r="X1415" s="22">
        <f t="shared" si="244"/>
        <v>0</v>
      </c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</row>
    <row r="1416" spans="1:159" s="4" customFormat="1">
      <c r="A1416" s="83" t="s">
        <v>2307</v>
      </c>
      <c r="B1416" s="95" t="s">
        <v>370</v>
      </c>
      <c r="C1416" s="96">
        <v>5391</v>
      </c>
      <c r="D1416" s="95" t="s">
        <v>387</v>
      </c>
      <c r="E1416" s="116" t="str">
        <f>VLOOKUP($C1416,'2022-23 School Level AAFTE'!$C:$X,8,FALSE)</f>
        <v>Yes</v>
      </c>
      <c r="F1416" s="103">
        <f>VLOOKUP($C1416,'2022-23 School Level AAFTE'!$C:$I,7,FALSE)</f>
        <v>686.87</v>
      </c>
      <c r="G1416" s="106">
        <f>IFERROR(IF(E1416= "yes",VLOOKUP(C1416,Summary!$B:$I,5,0),0),0)</f>
        <v>0</v>
      </c>
      <c r="H1416" s="105">
        <f t="shared" si="243"/>
        <v>686.87</v>
      </c>
      <c r="I1416" s="168">
        <f>VLOOKUP($A1416,'2023-24 Salary &amp; Benefits'!$A:$I,3,FALSE)</f>
        <v>1</v>
      </c>
      <c r="J1416" s="168">
        <f>VLOOKUP($A1416,'2023-24 Salary &amp; Benefits'!$A:$I,4,FALSE)</f>
        <v>1</v>
      </c>
      <c r="K1416" s="155">
        <f t="shared" si="236"/>
        <v>686.87</v>
      </c>
      <c r="L1416" s="154">
        <f t="shared" si="237"/>
        <v>2.0150000000000001</v>
      </c>
      <c r="M1416" s="156">
        <f>'2023-24 Salary &amp; Benefits'!$E$6</f>
        <v>72728</v>
      </c>
      <c r="N1416" s="156">
        <f>'2023-24 Salary &amp; Benefits'!$F$6</f>
        <v>75419</v>
      </c>
      <c r="O1416" s="9">
        <f t="shared" si="238"/>
        <v>146546.92000000001</v>
      </c>
      <c r="P1416" s="9">
        <f t="shared" si="239"/>
        <v>5422.3699999999953</v>
      </c>
      <c r="Q1416" s="9">
        <f>'2023-24 Salary &amp; Benefits'!G$6</f>
        <v>13464</v>
      </c>
      <c r="R1416" s="157">
        <f>'2023-24 Salary &amp; Benefits'!H$6</f>
        <v>0.1797</v>
      </c>
      <c r="S1416" s="157">
        <f>'2023-24 Salary &amp; Benefits'!I$6</f>
        <v>0.17330000000000001</v>
      </c>
      <c r="T1416" s="9">
        <f t="shared" si="240"/>
        <v>54404.14</v>
      </c>
      <c r="U1416" s="9">
        <f t="shared" si="241"/>
        <v>2532.8200000000002</v>
      </c>
      <c r="V1416" s="9">
        <f t="shared" si="242"/>
        <v>438.94</v>
      </c>
      <c r="W1416" s="9">
        <f t="shared" si="235"/>
        <v>2971.76</v>
      </c>
      <c r="X1416" s="22">
        <f t="shared" si="244"/>
        <v>209345.19</v>
      </c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</row>
    <row r="1417" spans="1:159" s="4" customFormat="1">
      <c r="A1417" s="83" t="s">
        <v>2307</v>
      </c>
      <c r="B1417" s="95" t="s">
        <v>370</v>
      </c>
      <c r="C1417" s="96">
        <v>5392</v>
      </c>
      <c r="D1417" s="95" t="s">
        <v>388</v>
      </c>
      <c r="E1417" s="116" t="str">
        <f>VLOOKUP($C1417,'2022-23 School Level AAFTE'!$C:$X,8,FALSE)</f>
        <v>Yes</v>
      </c>
      <c r="F1417" s="103">
        <f>VLOOKUP($C1417,'2022-23 School Level AAFTE'!$C:$I,7,FALSE)</f>
        <v>452.14</v>
      </c>
      <c r="G1417" s="106">
        <f>IFERROR(IF(E1417= "yes",VLOOKUP(C1417,Summary!$B:$I,5,0),0),0)</f>
        <v>0</v>
      </c>
      <c r="H1417" s="105">
        <f t="shared" si="243"/>
        <v>452.14</v>
      </c>
      <c r="I1417" s="168">
        <f>VLOOKUP($A1417,'2023-24 Salary &amp; Benefits'!$A:$I,3,FALSE)</f>
        <v>1</v>
      </c>
      <c r="J1417" s="168">
        <f>VLOOKUP($A1417,'2023-24 Salary &amp; Benefits'!$A:$I,4,FALSE)</f>
        <v>1</v>
      </c>
      <c r="K1417" s="155">
        <f t="shared" si="236"/>
        <v>452.14</v>
      </c>
      <c r="L1417" s="154">
        <f t="shared" si="237"/>
        <v>1.3260000000000001</v>
      </c>
      <c r="M1417" s="156">
        <f>'2023-24 Salary &amp; Benefits'!$E$6</f>
        <v>72728</v>
      </c>
      <c r="N1417" s="156">
        <f>'2023-24 Salary &amp; Benefits'!$F$6</f>
        <v>75419</v>
      </c>
      <c r="O1417" s="9">
        <f t="shared" si="238"/>
        <v>96437.33</v>
      </c>
      <c r="P1417" s="9">
        <f t="shared" si="239"/>
        <v>3568.2599999999948</v>
      </c>
      <c r="Q1417" s="9">
        <f>'2023-24 Salary &amp; Benefits'!G$6</f>
        <v>13464</v>
      </c>
      <c r="R1417" s="157">
        <f>'2023-24 Salary &amp; Benefits'!H$6</f>
        <v>0.1797</v>
      </c>
      <c r="S1417" s="157">
        <f>'2023-24 Salary &amp; Benefits'!I$6</f>
        <v>0.17330000000000001</v>
      </c>
      <c r="T1417" s="9">
        <f t="shared" si="240"/>
        <v>35801.43</v>
      </c>
      <c r="U1417" s="9">
        <f t="shared" si="241"/>
        <v>1666.76</v>
      </c>
      <c r="V1417" s="9">
        <f t="shared" si="242"/>
        <v>288.85000000000002</v>
      </c>
      <c r="W1417" s="9">
        <f t="shared" si="235"/>
        <v>1955.6100000000001</v>
      </c>
      <c r="X1417" s="22">
        <f t="shared" si="244"/>
        <v>137762.63</v>
      </c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</row>
    <row r="1418" spans="1:159" s="4" customFormat="1">
      <c r="A1418" s="83" t="s">
        <v>2307</v>
      </c>
      <c r="B1418" s="95" t="s">
        <v>370</v>
      </c>
      <c r="C1418" s="96">
        <v>5164</v>
      </c>
      <c r="D1418" s="95" t="s">
        <v>385</v>
      </c>
      <c r="E1418" s="116" t="str">
        <f>VLOOKUP($C1418,'2022-23 School Level AAFTE'!$C:$X,8,FALSE)</f>
        <v>Yes</v>
      </c>
      <c r="F1418" s="103">
        <f>VLOOKUP($C1418,'2022-23 School Level AAFTE'!$C:$I,7,FALSE)</f>
        <v>2917.9900000000002</v>
      </c>
      <c r="G1418" s="106">
        <f>IFERROR(IF(E1418= "yes",VLOOKUP(C1418,Summary!$B:$I,5,0),0),0)</f>
        <v>0</v>
      </c>
      <c r="H1418" s="105">
        <f t="shared" si="243"/>
        <v>2917.9900000000002</v>
      </c>
      <c r="I1418" s="168">
        <f>VLOOKUP($A1418,'2023-24 Salary &amp; Benefits'!$A:$I,3,FALSE)</f>
        <v>1</v>
      </c>
      <c r="J1418" s="168">
        <f>VLOOKUP($A1418,'2023-24 Salary &amp; Benefits'!$A:$I,4,FALSE)</f>
        <v>1</v>
      </c>
      <c r="K1418" s="155">
        <f t="shared" si="236"/>
        <v>2917.9900000000002</v>
      </c>
      <c r="L1418" s="154">
        <f t="shared" si="237"/>
        <v>8.5589999999999993</v>
      </c>
      <c r="M1418" s="156">
        <f>'2023-24 Salary &amp; Benefits'!$E$6</f>
        <v>72728</v>
      </c>
      <c r="N1418" s="156">
        <f>'2023-24 Salary &amp; Benefits'!$F$6</f>
        <v>75419</v>
      </c>
      <c r="O1418" s="9">
        <f t="shared" si="238"/>
        <v>622478.94999999995</v>
      </c>
      <c r="P1418" s="9">
        <f t="shared" si="239"/>
        <v>23032.270000000019</v>
      </c>
      <c r="Q1418" s="9">
        <f>'2023-24 Salary &amp; Benefits'!G$6</f>
        <v>13464</v>
      </c>
      <c r="R1418" s="157">
        <f>'2023-24 Salary &amp; Benefits'!H$6</f>
        <v>0.1797</v>
      </c>
      <c r="S1418" s="157">
        <f>'2023-24 Salary &amp; Benefits'!I$6</f>
        <v>0.17330000000000001</v>
      </c>
      <c r="T1418" s="9">
        <f t="shared" si="240"/>
        <v>231089.34</v>
      </c>
      <c r="U1418" s="9">
        <f t="shared" si="241"/>
        <v>10758.52</v>
      </c>
      <c r="V1418" s="9">
        <f t="shared" si="242"/>
        <v>1864.45</v>
      </c>
      <c r="W1418" s="9">
        <f t="shared" ref="W1418:W1481" si="245">SUM(U1418:V1418)</f>
        <v>12622.970000000001</v>
      </c>
      <c r="X1418" s="22">
        <f t="shared" si="244"/>
        <v>889223.52999999991</v>
      </c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</row>
    <row r="1419" spans="1:159" s="4" customFormat="1">
      <c r="A1419" s="83" t="s">
        <v>2307</v>
      </c>
      <c r="B1419" s="95" t="s">
        <v>370</v>
      </c>
      <c r="C1419" s="96">
        <v>5623</v>
      </c>
      <c r="D1419" s="95" t="s">
        <v>3212</v>
      </c>
      <c r="E1419" s="116" t="str">
        <f>VLOOKUP($C1419,'2022-23 School Level AAFTE'!$C:$X,8,FALSE)</f>
        <v>No</v>
      </c>
      <c r="F1419" s="103">
        <f>VLOOKUP($C1419,'2022-23 School Level AAFTE'!$C:$I,7,FALSE)</f>
        <v>528.14</v>
      </c>
      <c r="G1419" s="106">
        <f>IFERROR(IF(E1419= "yes",VLOOKUP(C1419,Summary!$B:$I,5,0),0),0)</f>
        <v>0</v>
      </c>
      <c r="H1419" s="105">
        <f t="shared" si="243"/>
        <v>0</v>
      </c>
      <c r="I1419" s="168">
        <f>VLOOKUP($A1419,'2023-24 Salary &amp; Benefits'!$A:$I,3,FALSE)</f>
        <v>1</v>
      </c>
      <c r="J1419" s="168">
        <f>VLOOKUP($A1419,'2023-24 Salary &amp; Benefits'!$A:$I,4,FALSE)</f>
        <v>1</v>
      </c>
      <c r="K1419" s="155">
        <f t="shared" ref="K1419:K1482" si="246">IF(G1419&gt;0,G1419,H1419)</f>
        <v>0</v>
      </c>
      <c r="L1419" s="154">
        <f t="shared" ref="L1419:L1482" si="247">ROUND((($K1419*1.1*36)/15)/900,3)</f>
        <v>0</v>
      </c>
      <c r="M1419" s="156">
        <f>'2023-24 Salary &amp; Benefits'!$E$6</f>
        <v>72728</v>
      </c>
      <c r="N1419" s="156">
        <f>'2023-24 Salary &amp; Benefits'!$F$6</f>
        <v>75419</v>
      </c>
      <c r="O1419" s="9">
        <f t="shared" ref="O1419:O1482" si="248">ROUND($I1419*$M1419*$L1419,2)</f>
        <v>0</v>
      </c>
      <c r="P1419" s="9">
        <f t="shared" ref="P1419:P1482" si="249">ROUND($J1419*$N1419*$L1419,2)-O1419</f>
        <v>0</v>
      </c>
      <c r="Q1419" s="9">
        <f>'2023-24 Salary &amp; Benefits'!G$6</f>
        <v>13464</v>
      </c>
      <c r="R1419" s="157">
        <f>'2023-24 Salary &amp; Benefits'!H$6</f>
        <v>0.1797</v>
      </c>
      <c r="S1419" s="157">
        <f>'2023-24 Salary &amp; Benefits'!I$6</f>
        <v>0.17330000000000001</v>
      </c>
      <c r="T1419" s="9">
        <f t="shared" ref="T1419:T1482" si="250">ROUND(O1419*R1419+P1419*S1419+L1419*Q1419,2)</f>
        <v>0</v>
      </c>
      <c r="U1419" s="9">
        <f t="shared" ref="U1419:U1482" si="251">ROUND((($N1419*$J1419*$L1419)/180)*3,2)</f>
        <v>0</v>
      </c>
      <c r="V1419" s="9">
        <f t="shared" ref="V1419:V1482" si="252">ROUND(U1419*S1419,2)</f>
        <v>0</v>
      </c>
      <c r="W1419" s="9">
        <f t="shared" si="245"/>
        <v>0</v>
      </c>
      <c r="X1419" s="22">
        <f t="shared" si="244"/>
        <v>0</v>
      </c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</row>
    <row r="1420" spans="1:159" s="4" customFormat="1">
      <c r="A1420" s="83" t="s">
        <v>2307</v>
      </c>
      <c r="B1420" s="95" t="s">
        <v>370</v>
      </c>
      <c r="C1420" s="96">
        <v>3425</v>
      </c>
      <c r="D1420" s="95" t="s">
        <v>375</v>
      </c>
      <c r="E1420" s="116" t="str">
        <f>VLOOKUP($C1420,'2022-23 School Level AAFTE'!$C:$X,8,FALSE)</f>
        <v>Yes</v>
      </c>
      <c r="F1420" s="103">
        <f>VLOOKUP($C1420,'2022-23 School Level AAFTE'!$C:$I,7,FALSE)</f>
        <v>197.36</v>
      </c>
      <c r="G1420" s="106">
        <f>IFERROR(IF(E1420= "yes",VLOOKUP(C1420,Summary!$B:$I,5,0),0),0)</f>
        <v>0</v>
      </c>
      <c r="H1420" s="104">
        <f t="shared" si="243"/>
        <v>197.36</v>
      </c>
      <c r="I1420" s="168">
        <f>VLOOKUP($A1420,'2023-24 Salary &amp; Benefits'!$A:$I,3,FALSE)</f>
        <v>1</v>
      </c>
      <c r="J1420" s="168">
        <f>VLOOKUP($A1420,'2023-24 Salary &amp; Benefits'!$A:$I,4,FALSE)</f>
        <v>1</v>
      </c>
      <c r="K1420" s="155">
        <f t="shared" si="246"/>
        <v>197.36</v>
      </c>
      <c r="L1420" s="154">
        <f t="shared" si="247"/>
        <v>0.57899999999999996</v>
      </c>
      <c r="M1420" s="156">
        <f>'2023-24 Salary &amp; Benefits'!$E$6</f>
        <v>72728</v>
      </c>
      <c r="N1420" s="156">
        <f>'2023-24 Salary &amp; Benefits'!$F$6</f>
        <v>75419</v>
      </c>
      <c r="O1420" s="9">
        <f t="shared" si="248"/>
        <v>42109.51</v>
      </c>
      <c r="P1420" s="9">
        <f t="shared" si="249"/>
        <v>1558.0899999999965</v>
      </c>
      <c r="Q1420" s="9">
        <f>'2023-24 Salary &amp; Benefits'!G$6</f>
        <v>13464</v>
      </c>
      <c r="R1420" s="157">
        <f>'2023-24 Salary &amp; Benefits'!H$6</f>
        <v>0.1797</v>
      </c>
      <c r="S1420" s="157">
        <f>'2023-24 Salary &amp; Benefits'!I$6</f>
        <v>0.17330000000000001</v>
      </c>
      <c r="T1420" s="9">
        <f t="shared" si="250"/>
        <v>15632.75</v>
      </c>
      <c r="U1420" s="9">
        <f t="shared" si="251"/>
        <v>727.79</v>
      </c>
      <c r="V1420" s="9">
        <f t="shared" si="252"/>
        <v>126.13</v>
      </c>
      <c r="W1420" s="9">
        <f t="shared" si="245"/>
        <v>853.92</v>
      </c>
      <c r="X1420" s="22">
        <f t="shared" si="244"/>
        <v>60154.27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</row>
    <row r="1421" spans="1:159" s="4" customFormat="1">
      <c r="A1421" s="83" t="s">
        <v>2307</v>
      </c>
      <c r="B1421" s="95" t="s">
        <v>370</v>
      </c>
      <c r="C1421" s="96">
        <v>4564</v>
      </c>
      <c r="D1421" s="95" t="s">
        <v>382</v>
      </c>
      <c r="E1421" s="116" t="str">
        <f>VLOOKUP($C1421,'2022-23 School Level AAFTE'!$C:$X,8,FALSE)</f>
        <v>Yes</v>
      </c>
      <c r="F1421" s="103">
        <f>VLOOKUP($C1421,'2022-23 School Level AAFTE'!$C:$I,7,FALSE)</f>
        <v>882.56</v>
      </c>
      <c r="G1421" s="106">
        <f>IFERROR(IF(E1421= "yes",VLOOKUP(C1421,Summary!$B:$I,5,0),0),0)</f>
        <v>0</v>
      </c>
      <c r="H1421" s="104">
        <f t="shared" si="243"/>
        <v>882.56</v>
      </c>
      <c r="I1421" s="168">
        <f>VLOOKUP($A1421,'2023-24 Salary &amp; Benefits'!$A:$I,3,FALSE)</f>
        <v>1</v>
      </c>
      <c r="J1421" s="168">
        <f>VLOOKUP($A1421,'2023-24 Salary &amp; Benefits'!$A:$I,4,FALSE)</f>
        <v>1</v>
      </c>
      <c r="K1421" s="155">
        <f t="shared" si="246"/>
        <v>882.56</v>
      </c>
      <c r="L1421" s="154">
        <f t="shared" si="247"/>
        <v>2.589</v>
      </c>
      <c r="M1421" s="156">
        <f>'2023-24 Salary &amp; Benefits'!$E$6</f>
        <v>72728</v>
      </c>
      <c r="N1421" s="156">
        <f>'2023-24 Salary &amp; Benefits'!$F$6</f>
        <v>75419</v>
      </c>
      <c r="O1421" s="9">
        <f t="shared" si="248"/>
        <v>188292.79</v>
      </c>
      <c r="P1421" s="9">
        <f t="shared" si="249"/>
        <v>6967</v>
      </c>
      <c r="Q1421" s="9">
        <f>'2023-24 Salary &amp; Benefits'!G$6</f>
        <v>13464</v>
      </c>
      <c r="R1421" s="157">
        <f>'2023-24 Salary &amp; Benefits'!H$6</f>
        <v>0.1797</v>
      </c>
      <c r="S1421" s="157">
        <f>'2023-24 Salary &amp; Benefits'!I$6</f>
        <v>0.17330000000000001</v>
      </c>
      <c r="T1421" s="9">
        <f t="shared" si="250"/>
        <v>69901.89</v>
      </c>
      <c r="U1421" s="9">
        <f t="shared" si="251"/>
        <v>3254.33</v>
      </c>
      <c r="V1421" s="9">
        <f t="shared" si="252"/>
        <v>563.98</v>
      </c>
      <c r="W1421" s="9">
        <f t="shared" si="245"/>
        <v>3818.31</v>
      </c>
      <c r="X1421" s="22">
        <f t="shared" si="244"/>
        <v>268979.99</v>
      </c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</row>
    <row r="1422" spans="1:159" s="4" customFormat="1">
      <c r="A1422" s="83" t="s">
        <v>2307</v>
      </c>
      <c r="B1422" s="95" t="s">
        <v>370</v>
      </c>
      <c r="C1422" s="96">
        <v>2967</v>
      </c>
      <c r="D1422" s="95" t="s">
        <v>373</v>
      </c>
      <c r="E1422" s="116" t="str">
        <f>VLOOKUP($C1422,'2022-23 School Level AAFTE'!$C:$X,8,FALSE)</f>
        <v>Yes</v>
      </c>
      <c r="F1422" s="103">
        <f>VLOOKUP($C1422,'2022-23 School Level AAFTE'!$C:$I,7,FALSE)</f>
        <v>390.94</v>
      </c>
      <c r="G1422" s="106">
        <f>IFERROR(IF(E1422= "yes",VLOOKUP(C1422,Summary!$B:$I,5,0),0),0)</f>
        <v>0</v>
      </c>
      <c r="H1422" s="104">
        <f t="shared" ref="H1422:H1484" si="253">IF(E1422= "yes", F1422,0)</f>
        <v>390.94</v>
      </c>
      <c r="I1422" s="168">
        <f>VLOOKUP($A1422,'2023-24 Salary &amp; Benefits'!$A:$I,3,FALSE)</f>
        <v>1</v>
      </c>
      <c r="J1422" s="168">
        <f>VLOOKUP($A1422,'2023-24 Salary &amp; Benefits'!$A:$I,4,FALSE)</f>
        <v>1</v>
      </c>
      <c r="K1422" s="155">
        <f t="shared" si="246"/>
        <v>390.94</v>
      </c>
      <c r="L1422" s="154">
        <f t="shared" si="247"/>
        <v>1.147</v>
      </c>
      <c r="M1422" s="156">
        <f>'2023-24 Salary &amp; Benefits'!$E$6</f>
        <v>72728</v>
      </c>
      <c r="N1422" s="156">
        <f>'2023-24 Salary &amp; Benefits'!$F$6</f>
        <v>75419</v>
      </c>
      <c r="O1422" s="9">
        <f t="shared" si="248"/>
        <v>83419.02</v>
      </c>
      <c r="P1422" s="9">
        <f t="shared" si="249"/>
        <v>3086.5699999999924</v>
      </c>
      <c r="Q1422" s="9">
        <f>'2023-24 Salary &amp; Benefits'!G$6</f>
        <v>13464</v>
      </c>
      <c r="R1422" s="157">
        <f>'2023-24 Salary &amp; Benefits'!H$6</f>
        <v>0.1797</v>
      </c>
      <c r="S1422" s="157">
        <f>'2023-24 Salary &amp; Benefits'!I$6</f>
        <v>0.17330000000000001</v>
      </c>
      <c r="T1422" s="9">
        <f t="shared" si="250"/>
        <v>30968.51</v>
      </c>
      <c r="U1422" s="9">
        <f t="shared" si="251"/>
        <v>1441.76</v>
      </c>
      <c r="V1422" s="9">
        <f t="shared" si="252"/>
        <v>249.86</v>
      </c>
      <c r="W1422" s="9">
        <f t="shared" si="245"/>
        <v>1691.62</v>
      </c>
      <c r="X1422" s="22">
        <f t="shared" ref="X1422:X1484" si="254">SUM(T1422,O1422:P1422,W1422)</f>
        <v>119165.71999999999</v>
      </c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</row>
    <row r="1423" spans="1:159" s="4" customFormat="1">
      <c r="A1423" s="83" t="s">
        <v>2307</v>
      </c>
      <c r="B1423" s="95" t="s">
        <v>370</v>
      </c>
      <c r="C1423" s="96">
        <v>5393</v>
      </c>
      <c r="D1423" s="95" t="s">
        <v>389</v>
      </c>
      <c r="E1423" s="116" t="str">
        <f>VLOOKUP($C1423,'2022-23 School Level AAFTE'!$C:$X,8,FALSE)</f>
        <v>No</v>
      </c>
      <c r="F1423" s="103">
        <f>VLOOKUP($C1423,'2022-23 School Level AAFTE'!$C:$I,7,FALSE)</f>
        <v>63.19</v>
      </c>
      <c r="G1423" s="106">
        <f>IFERROR(IF(E1423= "yes",VLOOKUP(C1423,Summary!$B:$I,5,0),0),0)</f>
        <v>0</v>
      </c>
      <c r="H1423" s="105">
        <f t="shared" si="253"/>
        <v>0</v>
      </c>
      <c r="I1423" s="168">
        <f>VLOOKUP($A1423,'2023-24 Salary &amp; Benefits'!$A:$I,3,FALSE)</f>
        <v>1</v>
      </c>
      <c r="J1423" s="168">
        <f>VLOOKUP($A1423,'2023-24 Salary &amp; Benefits'!$A:$I,4,FALSE)</f>
        <v>1</v>
      </c>
      <c r="K1423" s="155">
        <f t="shared" si="246"/>
        <v>0</v>
      </c>
      <c r="L1423" s="154">
        <f t="shared" si="247"/>
        <v>0</v>
      </c>
      <c r="M1423" s="156">
        <f>'2023-24 Salary &amp; Benefits'!$E$6</f>
        <v>72728</v>
      </c>
      <c r="N1423" s="156">
        <f>'2023-24 Salary &amp; Benefits'!$F$6</f>
        <v>75419</v>
      </c>
      <c r="O1423" s="9">
        <f t="shared" si="248"/>
        <v>0</v>
      </c>
      <c r="P1423" s="9">
        <f t="shared" si="249"/>
        <v>0</v>
      </c>
      <c r="Q1423" s="9">
        <f>'2023-24 Salary &amp; Benefits'!G$6</f>
        <v>13464</v>
      </c>
      <c r="R1423" s="157">
        <f>'2023-24 Salary &amp; Benefits'!H$6</f>
        <v>0.1797</v>
      </c>
      <c r="S1423" s="157">
        <f>'2023-24 Salary &amp; Benefits'!I$6</f>
        <v>0.17330000000000001</v>
      </c>
      <c r="T1423" s="9">
        <f t="shared" si="250"/>
        <v>0</v>
      </c>
      <c r="U1423" s="9">
        <f t="shared" si="251"/>
        <v>0</v>
      </c>
      <c r="V1423" s="9">
        <f t="shared" si="252"/>
        <v>0</v>
      </c>
      <c r="W1423" s="9">
        <f t="shared" si="245"/>
        <v>0</v>
      </c>
      <c r="X1423" s="22">
        <f t="shared" si="254"/>
        <v>0</v>
      </c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</row>
    <row r="1424" spans="1:159" s="4" customFormat="1">
      <c r="A1424" s="83" t="s">
        <v>2307</v>
      </c>
      <c r="B1424" s="95" t="s">
        <v>370</v>
      </c>
      <c r="C1424" s="96">
        <v>4155</v>
      </c>
      <c r="D1424" s="2" t="s">
        <v>379</v>
      </c>
      <c r="E1424" s="116" t="str">
        <f>VLOOKUP($C1424,'2022-23 School Level AAFTE'!$C:$X,8,FALSE)</f>
        <v>Yes</v>
      </c>
      <c r="F1424" s="103">
        <f>VLOOKUP($C1424,'2022-23 School Level AAFTE'!$C:$I,7,FALSE)</f>
        <v>456.22</v>
      </c>
      <c r="G1424" s="106">
        <f>IFERROR(IF(E1424= "yes",VLOOKUP(C1424,Summary!$B:$I,5,0),0),0)</f>
        <v>0</v>
      </c>
      <c r="H1424" s="104">
        <f t="shared" si="253"/>
        <v>456.22</v>
      </c>
      <c r="I1424" s="168">
        <f>VLOOKUP($A1424,'2023-24 Salary &amp; Benefits'!$A:$I,3,FALSE)</f>
        <v>1</v>
      </c>
      <c r="J1424" s="168">
        <f>VLOOKUP($A1424,'2023-24 Salary &amp; Benefits'!$A:$I,4,FALSE)</f>
        <v>1</v>
      </c>
      <c r="K1424" s="155">
        <f t="shared" si="246"/>
        <v>456.22</v>
      </c>
      <c r="L1424" s="154">
        <f t="shared" si="247"/>
        <v>1.3380000000000001</v>
      </c>
      <c r="M1424" s="156">
        <f>'2023-24 Salary &amp; Benefits'!$E$6</f>
        <v>72728</v>
      </c>
      <c r="N1424" s="156">
        <f>'2023-24 Salary &amp; Benefits'!$F$6</f>
        <v>75419</v>
      </c>
      <c r="O1424" s="9">
        <f t="shared" si="248"/>
        <v>97310.06</v>
      </c>
      <c r="P1424" s="9">
        <f t="shared" si="249"/>
        <v>3600.5599999999977</v>
      </c>
      <c r="Q1424" s="9">
        <f>'2023-24 Salary &amp; Benefits'!G$6</f>
        <v>13464</v>
      </c>
      <c r="R1424" s="157">
        <f>'2023-24 Salary &amp; Benefits'!H$6</f>
        <v>0.1797</v>
      </c>
      <c r="S1424" s="157">
        <f>'2023-24 Salary &amp; Benefits'!I$6</f>
        <v>0.17330000000000001</v>
      </c>
      <c r="T1424" s="9">
        <f t="shared" si="250"/>
        <v>36125.43</v>
      </c>
      <c r="U1424" s="9">
        <f t="shared" si="251"/>
        <v>1681.84</v>
      </c>
      <c r="V1424" s="9">
        <f t="shared" si="252"/>
        <v>291.45999999999998</v>
      </c>
      <c r="W1424" s="9">
        <f t="shared" si="245"/>
        <v>1973.3</v>
      </c>
      <c r="X1424" s="22">
        <f t="shared" si="254"/>
        <v>139009.34999999998</v>
      </c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</row>
    <row r="1425" spans="1:159" s="4" customFormat="1">
      <c r="A1425" s="83" t="s">
        <v>2307</v>
      </c>
      <c r="B1425" s="95" t="s">
        <v>370</v>
      </c>
      <c r="C1425" s="96">
        <v>2790</v>
      </c>
      <c r="D1425" s="95" t="s">
        <v>371</v>
      </c>
      <c r="E1425" s="116" t="str">
        <f>VLOOKUP($C1425,'2022-23 School Level AAFTE'!$C:$X,8,FALSE)</f>
        <v>Yes</v>
      </c>
      <c r="F1425" s="103">
        <f>VLOOKUP($C1425,'2022-23 School Level AAFTE'!$C:$I,7,FALSE)</f>
        <v>328.69</v>
      </c>
      <c r="G1425" s="106">
        <f>IFERROR(IF(E1425= "yes",VLOOKUP(C1425,Summary!$B:$I,5,0),0),0)</f>
        <v>0</v>
      </c>
      <c r="H1425" s="105">
        <f t="shared" si="253"/>
        <v>328.69</v>
      </c>
      <c r="I1425" s="168">
        <f>VLOOKUP($A1425,'2023-24 Salary &amp; Benefits'!$A:$I,3,FALSE)</f>
        <v>1</v>
      </c>
      <c r="J1425" s="168">
        <f>VLOOKUP($A1425,'2023-24 Salary &amp; Benefits'!$A:$I,4,FALSE)</f>
        <v>1</v>
      </c>
      <c r="K1425" s="155">
        <f t="shared" si="246"/>
        <v>328.69</v>
      </c>
      <c r="L1425" s="154">
        <f t="shared" si="247"/>
        <v>0.96399999999999997</v>
      </c>
      <c r="M1425" s="156">
        <f>'2023-24 Salary &amp; Benefits'!$E$6</f>
        <v>72728</v>
      </c>
      <c r="N1425" s="156">
        <f>'2023-24 Salary &amp; Benefits'!$F$6</f>
        <v>75419</v>
      </c>
      <c r="O1425" s="9">
        <f t="shared" si="248"/>
        <v>70109.789999999994</v>
      </c>
      <c r="P1425" s="9">
        <f t="shared" si="249"/>
        <v>2594.1300000000047</v>
      </c>
      <c r="Q1425" s="9">
        <f>'2023-24 Salary &amp; Benefits'!G$6</f>
        <v>13464</v>
      </c>
      <c r="R1425" s="157">
        <f>'2023-24 Salary &amp; Benefits'!H$6</f>
        <v>0.1797</v>
      </c>
      <c r="S1425" s="157">
        <f>'2023-24 Salary &amp; Benefits'!I$6</f>
        <v>0.17330000000000001</v>
      </c>
      <c r="T1425" s="9">
        <f t="shared" si="250"/>
        <v>26027.59</v>
      </c>
      <c r="U1425" s="9">
        <f t="shared" si="251"/>
        <v>1211.73</v>
      </c>
      <c r="V1425" s="9">
        <f t="shared" si="252"/>
        <v>209.99</v>
      </c>
      <c r="W1425" s="9">
        <f t="shared" si="245"/>
        <v>1421.72</v>
      </c>
      <c r="X1425" s="22">
        <f t="shared" si="254"/>
        <v>100153.23</v>
      </c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</row>
    <row r="1426" spans="1:159" s="4" customFormat="1">
      <c r="A1426" s="83" t="s">
        <v>2307</v>
      </c>
      <c r="B1426" s="95" t="s">
        <v>370</v>
      </c>
      <c r="C1426" s="96">
        <v>5394</v>
      </c>
      <c r="D1426" s="95" t="s">
        <v>390</v>
      </c>
      <c r="E1426" s="116" t="str">
        <f>VLOOKUP($C1426,'2022-23 School Level AAFTE'!$C:$X,8,FALSE)</f>
        <v>Yes</v>
      </c>
      <c r="F1426" s="103">
        <f>VLOOKUP($C1426,'2022-23 School Level AAFTE'!$C:$I,7,FALSE)</f>
        <v>370.71</v>
      </c>
      <c r="G1426" s="106">
        <f>IFERROR(IF(E1426= "yes",VLOOKUP(C1426,Summary!$B:$I,5,0),0),0)</f>
        <v>0</v>
      </c>
      <c r="H1426" s="105">
        <f t="shared" si="253"/>
        <v>370.71</v>
      </c>
      <c r="I1426" s="168">
        <f>VLOOKUP($A1426,'2023-24 Salary &amp; Benefits'!$A:$I,3,FALSE)</f>
        <v>1</v>
      </c>
      <c r="J1426" s="168">
        <f>VLOOKUP($A1426,'2023-24 Salary &amp; Benefits'!$A:$I,4,FALSE)</f>
        <v>1</v>
      </c>
      <c r="K1426" s="155">
        <f t="shared" si="246"/>
        <v>370.71</v>
      </c>
      <c r="L1426" s="154">
        <f t="shared" si="247"/>
        <v>1.087</v>
      </c>
      <c r="M1426" s="156">
        <f>'2023-24 Salary &amp; Benefits'!$E$6</f>
        <v>72728</v>
      </c>
      <c r="N1426" s="156">
        <f>'2023-24 Salary &amp; Benefits'!$F$6</f>
        <v>75419</v>
      </c>
      <c r="O1426" s="9">
        <f t="shared" si="248"/>
        <v>79055.34</v>
      </c>
      <c r="P1426" s="9">
        <f t="shared" si="249"/>
        <v>2925.1100000000006</v>
      </c>
      <c r="Q1426" s="9">
        <f>'2023-24 Salary &amp; Benefits'!G$6</f>
        <v>13464</v>
      </c>
      <c r="R1426" s="157">
        <f>'2023-24 Salary &amp; Benefits'!H$6</f>
        <v>0.1797</v>
      </c>
      <c r="S1426" s="157">
        <f>'2023-24 Salary &amp; Benefits'!I$6</f>
        <v>0.17330000000000001</v>
      </c>
      <c r="T1426" s="9">
        <f t="shared" si="250"/>
        <v>29348.53</v>
      </c>
      <c r="U1426" s="9">
        <f t="shared" si="251"/>
        <v>1366.34</v>
      </c>
      <c r="V1426" s="9">
        <f t="shared" si="252"/>
        <v>236.79</v>
      </c>
      <c r="W1426" s="9">
        <f t="shared" si="245"/>
        <v>1603.1299999999999</v>
      </c>
      <c r="X1426" s="22">
        <f t="shared" si="254"/>
        <v>112932.11</v>
      </c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</row>
    <row r="1427" spans="1:159" s="4" customFormat="1">
      <c r="A1427" s="83" t="s">
        <v>2307</v>
      </c>
      <c r="B1427" s="95" t="s">
        <v>370</v>
      </c>
      <c r="C1427" s="96">
        <v>3085</v>
      </c>
      <c r="D1427" s="95" t="s">
        <v>374</v>
      </c>
      <c r="E1427" s="116" t="str">
        <f>VLOOKUP($C1427,'2022-23 School Level AAFTE'!$C:$X,8,FALSE)</f>
        <v>Yes</v>
      </c>
      <c r="F1427" s="103">
        <f>VLOOKUP($C1427,'2022-23 School Level AAFTE'!$C:$I,7,FALSE)</f>
        <v>569.58000000000004</v>
      </c>
      <c r="G1427" s="106">
        <f>IFERROR(IF(E1427= "yes",VLOOKUP(C1427,Summary!$B:$I,5,0),0),0)</f>
        <v>0</v>
      </c>
      <c r="H1427" s="105">
        <f t="shared" si="253"/>
        <v>569.58000000000004</v>
      </c>
      <c r="I1427" s="168">
        <f>VLOOKUP($A1427,'2023-24 Salary &amp; Benefits'!$A:$I,3,FALSE)</f>
        <v>1</v>
      </c>
      <c r="J1427" s="168">
        <f>VLOOKUP($A1427,'2023-24 Salary &amp; Benefits'!$A:$I,4,FALSE)</f>
        <v>1</v>
      </c>
      <c r="K1427" s="155">
        <f t="shared" si="246"/>
        <v>569.58000000000004</v>
      </c>
      <c r="L1427" s="154">
        <f t="shared" si="247"/>
        <v>1.671</v>
      </c>
      <c r="M1427" s="156">
        <f>'2023-24 Salary &amp; Benefits'!$E$6</f>
        <v>72728</v>
      </c>
      <c r="N1427" s="156">
        <f>'2023-24 Salary &amp; Benefits'!$F$6</f>
        <v>75419</v>
      </c>
      <c r="O1427" s="9">
        <f t="shared" si="248"/>
        <v>121528.49</v>
      </c>
      <c r="P1427" s="9">
        <f t="shared" si="249"/>
        <v>4496.6599999999889</v>
      </c>
      <c r="Q1427" s="9">
        <f>'2023-24 Salary &amp; Benefits'!G$6</f>
        <v>13464</v>
      </c>
      <c r="R1427" s="157">
        <f>'2023-24 Salary &amp; Benefits'!H$6</f>
        <v>0.1797</v>
      </c>
      <c r="S1427" s="157">
        <f>'2023-24 Salary &amp; Benefits'!I$6</f>
        <v>0.17330000000000001</v>
      </c>
      <c r="T1427" s="9">
        <f t="shared" si="250"/>
        <v>45116.28</v>
      </c>
      <c r="U1427" s="9">
        <f t="shared" si="251"/>
        <v>2100.42</v>
      </c>
      <c r="V1427" s="9">
        <f t="shared" si="252"/>
        <v>364</v>
      </c>
      <c r="W1427" s="9">
        <f t="shared" si="245"/>
        <v>2464.42</v>
      </c>
      <c r="X1427" s="22">
        <f t="shared" si="254"/>
        <v>173605.85</v>
      </c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</row>
    <row r="1428" spans="1:159" s="4" customFormat="1">
      <c r="A1428" s="83" t="s">
        <v>2307</v>
      </c>
      <c r="B1428" s="95" t="s">
        <v>370</v>
      </c>
      <c r="C1428" s="96">
        <v>4595</v>
      </c>
      <c r="D1428" s="95" t="s">
        <v>383</v>
      </c>
      <c r="E1428" s="116" t="str">
        <f>VLOOKUP($C1428,'2022-23 School Level AAFTE'!$C:$X,8,FALSE)</f>
        <v>Yes</v>
      </c>
      <c r="F1428" s="103">
        <f>VLOOKUP($C1428,'2022-23 School Level AAFTE'!$C:$I,7,FALSE)</f>
        <v>588.72</v>
      </c>
      <c r="G1428" s="106">
        <f>IFERROR(IF(E1428= "yes",VLOOKUP(C1428,Summary!$B:$I,5,0),0),0)</f>
        <v>0</v>
      </c>
      <c r="H1428" s="105">
        <f t="shared" si="253"/>
        <v>588.72</v>
      </c>
      <c r="I1428" s="168">
        <f>VLOOKUP($A1428,'2023-24 Salary &amp; Benefits'!$A:$I,3,FALSE)</f>
        <v>1</v>
      </c>
      <c r="J1428" s="168">
        <f>VLOOKUP($A1428,'2023-24 Salary &amp; Benefits'!$A:$I,4,FALSE)</f>
        <v>1</v>
      </c>
      <c r="K1428" s="155">
        <f t="shared" si="246"/>
        <v>588.72</v>
      </c>
      <c r="L1428" s="154">
        <f t="shared" si="247"/>
        <v>1.7270000000000001</v>
      </c>
      <c r="M1428" s="156">
        <f>'2023-24 Salary &amp; Benefits'!$E$6</f>
        <v>72728</v>
      </c>
      <c r="N1428" s="156">
        <f>'2023-24 Salary &amp; Benefits'!$F$6</f>
        <v>75419</v>
      </c>
      <c r="O1428" s="9">
        <f t="shared" si="248"/>
        <v>125601.26</v>
      </c>
      <c r="P1428" s="9">
        <f t="shared" si="249"/>
        <v>4647.3500000000058</v>
      </c>
      <c r="Q1428" s="9">
        <f>'2023-24 Salary &amp; Benefits'!G$6</f>
        <v>13464</v>
      </c>
      <c r="R1428" s="157">
        <f>'2023-24 Salary &amp; Benefits'!H$6</f>
        <v>0.1797</v>
      </c>
      <c r="S1428" s="157">
        <f>'2023-24 Salary &amp; Benefits'!I$6</f>
        <v>0.17330000000000001</v>
      </c>
      <c r="T1428" s="9">
        <f t="shared" si="250"/>
        <v>46628.26</v>
      </c>
      <c r="U1428" s="9">
        <f t="shared" si="251"/>
        <v>2170.81</v>
      </c>
      <c r="V1428" s="9">
        <f t="shared" si="252"/>
        <v>376.2</v>
      </c>
      <c r="W1428" s="9">
        <f t="shared" si="245"/>
        <v>2547.0099999999998</v>
      </c>
      <c r="X1428" s="22">
        <f t="shared" si="254"/>
        <v>179423.88</v>
      </c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</row>
    <row r="1429" spans="1:159" s="4" customFormat="1">
      <c r="A1429" s="83" t="s">
        <v>2307</v>
      </c>
      <c r="B1429" s="95" t="s">
        <v>370</v>
      </c>
      <c r="C1429" s="97">
        <v>2267</v>
      </c>
      <c r="D1429" s="110" t="s">
        <v>179</v>
      </c>
      <c r="E1429" s="116" t="str">
        <f>VLOOKUP($C1429,'2022-23 School Level AAFTE'!$C:$X,8,FALSE)</f>
        <v>Yes</v>
      </c>
      <c r="F1429" s="103">
        <f>VLOOKUP($C1429,'2022-23 School Level AAFTE'!$C:$I,7,FALSE)</f>
        <v>1069.01</v>
      </c>
      <c r="G1429" s="106">
        <f>IFERROR(IF(E1429= "yes",VLOOKUP(C1429,Summary!$B:$I,5,0),0),0)</f>
        <v>0</v>
      </c>
      <c r="H1429" s="104">
        <f t="shared" si="253"/>
        <v>1069.01</v>
      </c>
      <c r="I1429" s="168">
        <f>VLOOKUP($A1429,'2023-24 Salary &amp; Benefits'!$A:$I,3,FALSE)</f>
        <v>1</v>
      </c>
      <c r="J1429" s="168">
        <f>VLOOKUP($A1429,'2023-24 Salary &amp; Benefits'!$A:$I,4,FALSE)</f>
        <v>1</v>
      </c>
      <c r="K1429" s="155">
        <f t="shared" si="246"/>
        <v>1069.01</v>
      </c>
      <c r="L1429" s="154">
        <f t="shared" si="247"/>
        <v>3.1360000000000001</v>
      </c>
      <c r="M1429" s="156">
        <f>'2023-24 Salary &amp; Benefits'!$E$6</f>
        <v>72728</v>
      </c>
      <c r="N1429" s="156">
        <f>'2023-24 Salary &amp; Benefits'!$F$6</f>
        <v>75419</v>
      </c>
      <c r="O1429" s="9">
        <f t="shared" si="248"/>
        <v>228075.01</v>
      </c>
      <c r="P1429" s="9">
        <f t="shared" si="249"/>
        <v>8438.9700000000012</v>
      </c>
      <c r="Q1429" s="9">
        <f>'2023-24 Salary &amp; Benefits'!G$6</f>
        <v>13464</v>
      </c>
      <c r="R1429" s="157">
        <f>'2023-24 Salary &amp; Benefits'!H$6</f>
        <v>0.1797</v>
      </c>
      <c r="S1429" s="157">
        <f>'2023-24 Salary &amp; Benefits'!I$6</f>
        <v>0.17330000000000001</v>
      </c>
      <c r="T1429" s="9">
        <f t="shared" si="250"/>
        <v>84670.66</v>
      </c>
      <c r="U1429" s="9">
        <f t="shared" si="251"/>
        <v>3941.9</v>
      </c>
      <c r="V1429" s="9">
        <f t="shared" si="252"/>
        <v>683.13</v>
      </c>
      <c r="W1429" s="9">
        <f t="shared" si="245"/>
        <v>4625.03</v>
      </c>
      <c r="X1429" s="22">
        <f t="shared" si="254"/>
        <v>325809.67000000004</v>
      </c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</row>
    <row r="1430" spans="1:159" s="4" customFormat="1">
      <c r="A1430" s="83" t="s">
        <v>2307</v>
      </c>
      <c r="B1430" s="95" t="s">
        <v>370</v>
      </c>
      <c r="C1430" s="96">
        <v>3912</v>
      </c>
      <c r="D1430" s="95" t="s">
        <v>377</v>
      </c>
      <c r="E1430" s="116" t="str">
        <f>VLOOKUP($C1430,'2022-23 School Level AAFTE'!$C:$X,8,FALSE)</f>
        <v>Yes</v>
      </c>
      <c r="F1430" s="103">
        <f>VLOOKUP($C1430,'2022-23 School Level AAFTE'!$C:$I,7,FALSE)</f>
        <v>286.77999999999997</v>
      </c>
      <c r="G1430" s="106">
        <f>IFERROR(IF(E1430= "yes",VLOOKUP(C1430,Summary!$B:$I,5,0),0),0)</f>
        <v>0</v>
      </c>
      <c r="H1430" s="105">
        <f t="shared" si="253"/>
        <v>286.77999999999997</v>
      </c>
      <c r="I1430" s="168">
        <f>VLOOKUP($A1430,'2023-24 Salary &amp; Benefits'!$A:$I,3,FALSE)</f>
        <v>1</v>
      </c>
      <c r="J1430" s="168">
        <f>VLOOKUP($A1430,'2023-24 Salary &amp; Benefits'!$A:$I,4,FALSE)</f>
        <v>1</v>
      </c>
      <c r="K1430" s="155">
        <f t="shared" si="246"/>
        <v>286.77999999999997</v>
      </c>
      <c r="L1430" s="154">
        <f t="shared" si="247"/>
        <v>0.84099999999999997</v>
      </c>
      <c r="M1430" s="156">
        <f>'2023-24 Salary &amp; Benefits'!$E$6</f>
        <v>72728</v>
      </c>
      <c r="N1430" s="156">
        <f>'2023-24 Salary &amp; Benefits'!$F$6</f>
        <v>75419</v>
      </c>
      <c r="O1430" s="9">
        <f t="shared" si="248"/>
        <v>61164.25</v>
      </c>
      <c r="P1430" s="9">
        <f t="shared" si="249"/>
        <v>2263.1299999999974</v>
      </c>
      <c r="Q1430" s="9">
        <f>'2023-24 Salary &amp; Benefits'!G$6</f>
        <v>13464</v>
      </c>
      <c r="R1430" s="157">
        <f>'2023-24 Salary &amp; Benefits'!H$6</f>
        <v>0.1797</v>
      </c>
      <c r="S1430" s="157">
        <f>'2023-24 Salary &amp; Benefits'!I$6</f>
        <v>0.17330000000000001</v>
      </c>
      <c r="T1430" s="9">
        <f t="shared" si="250"/>
        <v>22706.639999999999</v>
      </c>
      <c r="U1430" s="9">
        <f t="shared" si="251"/>
        <v>1057.1199999999999</v>
      </c>
      <c r="V1430" s="9">
        <f t="shared" si="252"/>
        <v>183.2</v>
      </c>
      <c r="W1430" s="9">
        <f t="shared" si="245"/>
        <v>1240.32</v>
      </c>
      <c r="X1430" s="22">
        <f t="shared" si="254"/>
        <v>87374.34</v>
      </c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</row>
    <row r="1431" spans="1:159" s="4" customFormat="1">
      <c r="A1431" s="83" t="s">
        <v>2307</v>
      </c>
      <c r="B1431" s="95" t="s">
        <v>370</v>
      </c>
      <c r="C1431" s="96">
        <v>5711</v>
      </c>
      <c r="D1431" s="95" t="s">
        <v>3367</v>
      </c>
      <c r="E1431" s="116" t="str">
        <f>VLOOKUP($C1431,'2022-23 School Level AAFTE'!$C:$X,8,FALSE)</f>
        <v>Yes</v>
      </c>
      <c r="F1431" s="103">
        <f>VLOOKUP($C1431,'2022-23 School Level AAFTE'!$C:$I,7,FALSE)</f>
        <v>127.57</v>
      </c>
      <c r="G1431" s="106">
        <f>IFERROR(IF(E1431= "yes",VLOOKUP(C1431,Summary!$B:$I,5,0),0),0)</f>
        <v>0</v>
      </c>
      <c r="H1431" s="104">
        <f t="shared" si="253"/>
        <v>127.57</v>
      </c>
      <c r="I1431" s="168">
        <f>VLOOKUP($A1431,'2023-24 Salary &amp; Benefits'!$A:$I,3,FALSE)</f>
        <v>1</v>
      </c>
      <c r="J1431" s="168">
        <f>VLOOKUP($A1431,'2023-24 Salary &amp; Benefits'!$A:$I,4,FALSE)</f>
        <v>1</v>
      </c>
      <c r="K1431" s="155">
        <f t="shared" si="246"/>
        <v>127.57</v>
      </c>
      <c r="L1431" s="154">
        <f t="shared" si="247"/>
        <v>0.374</v>
      </c>
      <c r="M1431" s="156">
        <f>'2023-24 Salary &amp; Benefits'!$E$6</f>
        <v>72728</v>
      </c>
      <c r="N1431" s="156">
        <f>'2023-24 Salary &amp; Benefits'!$F$6</f>
        <v>75419</v>
      </c>
      <c r="O1431" s="9">
        <f t="shared" si="248"/>
        <v>27200.27</v>
      </c>
      <c r="P1431" s="9">
        <f t="shared" si="249"/>
        <v>1006.4399999999987</v>
      </c>
      <c r="Q1431" s="9">
        <f>'2023-24 Salary &amp; Benefits'!G$6</f>
        <v>13464</v>
      </c>
      <c r="R1431" s="157">
        <f>'2023-24 Salary &amp; Benefits'!H$6</f>
        <v>0.1797</v>
      </c>
      <c r="S1431" s="157">
        <f>'2023-24 Salary &amp; Benefits'!I$6</f>
        <v>0.17330000000000001</v>
      </c>
      <c r="T1431" s="9">
        <f t="shared" si="250"/>
        <v>10097.84</v>
      </c>
      <c r="U1431" s="9">
        <f t="shared" si="251"/>
        <v>470.11</v>
      </c>
      <c r="V1431" s="9">
        <f t="shared" si="252"/>
        <v>81.47</v>
      </c>
      <c r="W1431" s="9">
        <f t="shared" si="245"/>
        <v>551.58000000000004</v>
      </c>
      <c r="X1431" s="22">
        <f t="shared" si="254"/>
        <v>38856.130000000005</v>
      </c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</row>
    <row r="1432" spans="1:159" s="4" customFormat="1">
      <c r="A1432" s="83" t="s">
        <v>2307</v>
      </c>
      <c r="B1432" s="95" t="s">
        <v>370</v>
      </c>
      <c r="C1432" s="96">
        <v>2917</v>
      </c>
      <c r="D1432" s="95" t="s">
        <v>372</v>
      </c>
      <c r="E1432" s="116" t="str">
        <f>VLOOKUP($C1432,'2022-23 School Level AAFTE'!$C:$X,8,FALSE)</f>
        <v>Yes</v>
      </c>
      <c r="F1432" s="103">
        <f>VLOOKUP($C1432,'2022-23 School Level AAFTE'!$C:$I,7,FALSE)</f>
        <v>2369.54</v>
      </c>
      <c r="G1432" s="106">
        <f>IFERROR(IF(E1432= "yes",VLOOKUP(C1432,Summary!$B:$I,5,0),0),0)</f>
        <v>0</v>
      </c>
      <c r="H1432" s="105">
        <f t="shared" si="253"/>
        <v>2369.54</v>
      </c>
      <c r="I1432" s="168">
        <f>VLOOKUP($A1432,'2023-24 Salary &amp; Benefits'!$A:$I,3,FALSE)</f>
        <v>1</v>
      </c>
      <c r="J1432" s="168">
        <f>VLOOKUP($A1432,'2023-24 Salary &amp; Benefits'!$A:$I,4,FALSE)</f>
        <v>1</v>
      </c>
      <c r="K1432" s="155">
        <f t="shared" si="246"/>
        <v>2369.54</v>
      </c>
      <c r="L1432" s="154">
        <f t="shared" si="247"/>
        <v>6.9509999999999996</v>
      </c>
      <c r="M1432" s="156">
        <f>'2023-24 Salary &amp; Benefits'!$E$6</f>
        <v>72728</v>
      </c>
      <c r="N1432" s="156">
        <f>'2023-24 Salary &amp; Benefits'!$F$6</f>
        <v>75419</v>
      </c>
      <c r="O1432" s="9">
        <f t="shared" si="248"/>
        <v>505532.33</v>
      </c>
      <c r="P1432" s="9">
        <f t="shared" si="249"/>
        <v>18705.139999999956</v>
      </c>
      <c r="Q1432" s="9">
        <f>'2023-24 Salary &amp; Benefits'!G$6</f>
        <v>13464</v>
      </c>
      <c r="R1432" s="157">
        <f>'2023-24 Salary &amp; Benefits'!H$6</f>
        <v>0.1797</v>
      </c>
      <c r="S1432" s="157">
        <f>'2023-24 Salary &amp; Benefits'!I$6</f>
        <v>0.17330000000000001</v>
      </c>
      <c r="T1432" s="9">
        <f t="shared" si="250"/>
        <v>187674.02</v>
      </c>
      <c r="U1432" s="9">
        <f t="shared" si="251"/>
        <v>8737.2900000000009</v>
      </c>
      <c r="V1432" s="9">
        <f t="shared" si="252"/>
        <v>1514.17</v>
      </c>
      <c r="W1432" s="9">
        <f t="shared" si="245"/>
        <v>10251.460000000001</v>
      </c>
      <c r="X1432" s="22">
        <f t="shared" si="254"/>
        <v>722162.95</v>
      </c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</row>
    <row r="1433" spans="1:159" s="4" customFormat="1">
      <c r="A1433" s="83" t="s">
        <v>2307</v>
      </c>
      <c r="B1433" s="95" t="s">
        <v>370</v>
      </c>
      <c r="C1433" s="96">
        <v>5624</v>
      </c>
      <c r="D1433" s="95" t="s">
        <v>3213</v>
      </c>
      <c r="E1433" s="116" t="str">
        <f>VLOOKUP($C1433,'2022-23 School Level AAFTE'!$C:$X,8,FALSE)</f>
        <v>Yes</v>
      </c>
      <c r="F1433" s="103">
        <f>VLOOKUP($C1433,'2022-23 School Level AAFTE'!$C:$I,7,FALSE)</f>
        <v>1251.9100000000001</v>
      </c>
      <c r="G1433" s="106">
        <f>IFERROR(IF(E1433= "yes",VLOOKUP(C1433,Summary!$B:$I,5,0),0),0)</f>
        <v>0</v>
      </c>
      <c r="H1433" s="105">
        <f t="shared" si="253"/>
        <v>1251.9100000000001</v>
      </c>
      <c r="I1433" s="168">
        <f>VLOOKUP($A1433,'2023-24 Salary &amp; Benefits'!$A:$I,3,FALSE)</f>
        <v>1</v>
      </c>
      <c r="J1433" s="168">
        <f>VLOOKUP($A1433,'2023-24 Salary &amp; Benefits'!$A:$I,4,FALSE)</f>
        <v>1</v>
      </c>
      <c r="K1433" s="155">
        <f t="shared" si="246"/>
        <v>1251.9100000000001</v>
      </c>
      <c r="L1433" s="154">
        <f t="shared" si="247"/>
        <v>3.6720000000000002</v>
      </c>
      <c r="M1433" s="156">
        <f>'2023-24 Salary &amp; Benefits'!$E$6</f>
        <v>72728</v>
      </c>
      <c r="N1433" s="156">
        <f>'2023-24 Salary &amp; Benefits'!$F$6</f>
        <v>75419</v>
      </c>
      <c r="O1433" s="9">
        <f t="shared" si="248"/>
        <v>267057.21999999997</v>
      </c>
      <c r="P1433" s="9">
        <f t="shared" si="249"/>
        <v>9881.3500000000349</v>
      </c>
      <c r="Q1433" s="9">
        <f>'2023-24 Salary &amp; Benefits'!G$6</f>
        <v>13464</v>
      </c>
      <c r="R1433" s="157">
        <f>'2023-24 Salary &amp; Benefits'!H$6</f>
        <v>0.1797</v>
      </c>
      <c r="S1433" s="157">
        <f>'2023-24 Salary &amp; Benefits'!I$6</f>
        <v>0.17330000000000001</v>
      </c>
      <c r="T1433" s="9">
        <f t="shared" si="250"/>
        <v>99142.43</v>
      </c>
      <c r="U1433" s="9">
        <f t="shared" si="251"/>
        <v>4615.6400000000003</v>
      </c>
      <c r="V1433" s="9">
        <f t="shared" si="252"/>
        <v>799.89</v>
      </c>
      <c r="W1433" s="9">
        <f t="shared" si="245"/>
        <v>5415.5300000000007</v>
      </c>
      <c r="X1433" s="22">
        <f t="shared" si="254"/>
        <v>381496.53</v>
      </c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</row>
    <row r="1434" spans="1:159" s="4" customFormat="1">
      <c r="A1434" s="83" t="s">
        <v>2307</v>
      </c>
      <c r="B1434" s="95" t="s">
        <v>370</v>
      </c>
      <c r="C1434" s="96">
        <v>3515</v>
      </c>
      <c r="D1434" s="86" t="s">
        <v>376</v>
      </c>
      <c r="E1434" s="116" t="str">
        <f>VLOOKUP($C1434,'2022-23 School Level AAFTE'!$C:$X,8,FALSE)</f>
        <v>Yes</v>
      </c>
      <c r="F1434" s="103">
        <f>VLOOKUP($C1434,'2022-23 School Level AAFTE'!$C:$I,7,FALSE)</f>
        <v>499.29</v>
      </c>
      <c r="G1434" s="106">
        <f>IFERROR(IF(E1434= "yes",VLOOKUP(C1434,Summary!$B:$I,5,0),0),0)</f>
        <v>0</v>
      </c>
      <c r="H1434" s="105">
        <f t="shared" si="253"/>
        <v>499.29</v>
      </c>
      <c r="I1434" s="168">
        <f>VLOOKUP($A1434,'2023-24 Salary &amp; Benefits'!$A:$I,3,FALSE)</f>
        <v>1</v>
      </c>
      <c r="J1434" s="168">
        <f>VLOOKUP($A1434,'2023-24 Salary &amp; Benefits'!$A:$I,4,FALSE)</f>
        <v>1</v>
      </c>
      <c r="K1434" s="155">
        <f t="shared" si="246"/>
        <v>499.29</v>
      </c>
      <c r="L1434" s="154">
        <f t="shared" si="247"/>
        <v>1.4650000000000001</v>
      </c>
      <c r="M1434" s="156">
        <f>'2023-24 Salary &amp; Benefits'!$E$6</f>
        <v>72728</v>
      </c>
      <c r="N1434" s="156">
        <f>'2023-24 Salary &amp; Benefits'!$F$6</f>
        <v>75419</v>
      </c>
      <c r="O1434" s="9">
        <f t="shared" si="248"/>
        <v>106546.52</v>
      </c>
      <c r="P1434" s="9">
        <f t="shared" si="249"/>
        <v>3942.3199999999924</v>
      </c>
      <c r="Q1434" s="9">
        <f>'2023-24 Salary &amp; Benefits'!G$6</f>
        <v>13464</v>
      </c>
      <c r="R1434" s="157">
        <f>'2023-24 Salary &amp; Benefits'!H$6</f>
        <v>0.1797</v>
      </c>
      <c r="S1434" s="157">
        <f>'2023-24 Salary &amp; Benefits'!I$6</f>
        <v>0.17330000000000001</v>
      </c>
      <c r="T1434" s="9">
        <f t="shared" si="250"/>
        <v>39554.370000000003</v>
      </c>
      <c r="U1434" s="9">
        <f t="shared" si="251"/>
        <v>1841.48</v>
      </c>
      <c r="V1434" s="9">
        <f t="shared" si="252"/>
        <v>319.13</v>
      </c>
      <c r="W1434" s="9">
        <f t="shared" si="245"/>
        <v>2160.61</v>
      </c>
      <c r="X1434" s="22">
        <f t="shared" si="254"/>
        <v>152203.82</v>
      </c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</row>
    <row r="1435" spans="1:159" s="4" customFormat="1">
      <c r="A1435" s="83" t="s">
        <v>2307</v>
      </c>
      <c r="B1435" s="95" t="s">
        <v>370</v>
      </c>
      <c r="C1435" s="97">
        <v>5345</v>
      </c>
      <c r="D1435" s="110" t="s">
        <v>386</v>
      </c>
      <c r="E1435" s="116" t="str">
        <f>VLOOKUP($C1435,'2022-23 School Level AAFTE'!$C:$X,8,FALSE)</f>
        <v>Yes</v>
      </c>
      <c r="F1435" s="103">
        <f>VLOOKUP($C1435,'2022-23 School Level AAFTE'!$C:$I,7,FALSE)</f>
        <v>517.82000000000005</v>
      </c>
      <c r="G1435" s="106">
        <f>IFERROR(IF(E1435= "yes",VLOOKUP(C1435,Summary!$B:$I,5,0),0),0)</f>
        <v>0</v>
      </c>
      <c r="H1435" s="104">
        <f t="shared" ref="H1435" si="255">IF(E1435= "yes", F1435,0)</f>
        <v>517.82000000000005</v>
      </c>
      <c r="I1435" s="168">
        <f>VLOOKUP($A1435,'2023-24 Salary &amp; Benefits'!$A:$I,3,FALSE)</f>
        <v>1</v>
      </c>
      <c r="J1435" s="168">
        <f>VLOOKUP($A1435,'2023-24 Salary &amp; Benefits'!$A:$I,4,FALSE)</f>
        <v>1</v>
      </c>
      <c r="K1435" s="155">
        <f t="shared" si="246"/>
        <v>517.82000000000005</v>
      </c>
      <c r="L1435" s="154">
        <f t="shared" si="247"/>
        <v>1.5189999999999999</v>
      </c>
      <c r="M1435" s="156">
        <f>'2023-24 Salary &amp; Benefits'!$E$6</f>
        <v>72728</v>
      </c>
      <c r="N1435" s="156">
        <f>'2023-24 Salary &amp; Benefits'!$F$6</f>
        <v>75419</v>
      </c>
      <c r="O1435" s="9">
        <f t="shared" si="248"/>
        <v>110473.83</v>
      </c>
      <c r="P1435" s="9">
        <f t="shared" si="249"/>
        <v>4087.6300000000047</v>
      </c>
      <c r="Q1435" s="9">
        <f>'2023-24 Salary &amp; Benefits'!G$6</f>
        <v>13464</v>
      </c>
      <c r="R1435" s="157">
        <f>'2023-24 Salary &amp; Benefits'!H$6</f>
        <v>0.1797</v>
      </c>
      <c r="S1435" s="157">
        <f>'2023-24 Salary &amp; Benefits'!I$6</f>
        <v>0.17330000000000001</v>
      </c>
      <c r="T1435" s="9">
        <f t="shared" si="250"/>
        <v>41012.35</v>
      </c>
      <c r="U1435" s="9">
        <f t="shared" si="251"/>
        <v>1909.36</v>
      </c>
      <c r="V1435" s="9">
        <f t="shared" si="252"/>
        <v>330.89</v>
      </c>
      <c r="W1435" s="9">
        <f t="shared" si="245"/>
        <v>2240.25</v>
      </c>
      <c r="X1435" s="22">
        <f t="shared" ref="X1435" si="256">SUM(T1435,O1435:P1435,W1435)</f>
        <v>157814.06</v>
      </c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</row>
    <row r="1436" spans="1:159" s="4" customFormat="1">
      <c r="A1436" s="83" t="s">
        <v>2307</v>
      </c>
      <c r="B1436" s="95" t="s">
        <v>370</v>
      </c>
      <c r="C1436" s="97">
        <v>4555</v>
      </c>
      <c r="D1436" s="110" t="s">
        <v>381</v>
      </c>
      <c r="E1436" s="116" t="str">
        <f>VLOOKUP($C1436,'2022-23 School Level AAFTE'!$C:$X,8,FALSE)</f>
        <v>Yes</v>
      </c>
      <c r="F1436" s="103">
        <f>VLOOKUP($C1436,'2022-23 School Level AAFTE'!$C:$I,7,FALSE)</f>
        <v>428.28</v>
      </c>
      <c r="G1436" s="106">
        <f>IFERROR(IF(E1436= "yes",VLOOKUP(C1436,Summary!$B:$I,5,0),0),0)</f>
        <v>0</v>
      </c>
      <c r="H1436" s="104">
        <f t="shared" si="253"/>
        <v>428.28</v>
      </c>
      <c r="I1436" s="168">
        <f>VLOOKUP($A1436,'2023-24 Salary &amp; Benefits'!$A:$I,3,FALSE)</f>
        <v>1</v>
      </c>
      <c r="J1436" s="168">
        <f>VLOOKUP($A1436,'2023-24 Salary &amp; Benefits'!$A:$I,4,FALSE)</f>
        <v>1</v>
      </c>
      <c r="K1436" s="155">
        <f t="shared" si="246"/>
        <v>428.28</v>
      </c>
      <c r="L1436" s="154">
        <f t="shared" si="247"/>
        <v>1.256</v>
      </c>
      <c r="M1436" s="156">
        <f>'2023-24 Salary &amp; Benefits'!$E$6</f>
        <v>72728</v>
      </c>
      <c r="N1436" s="156">
        <f>'2023-24 Salary &amp; Benefits'!$F$6</f>
        <v>75419</v>
      </c>
      <c r="O1436" s="9">
        <f t="shared" si="248"/>
        <v>91346.37</v>
      </c>
      <c r="P1436" s="9">
        <f t="shared" si="249"/>
        <v>3379.8899999999994</v>
      </c>
      <c r="Q1436" s="9">
        <f>'2023-24 Salary &amp; Benefits'!G$6</f>
        <v>13464</v>
      </c>
      <c r="R1436" s="157">
        <f>'2023-24 Salary &amp; Benefits'!H$6</f>
        <v>0.1797</v>
      </c>
      <c r="S1436" s="157">
        <f>'2023-24 Salary &amp; Benefits'!I$6</f>
        <v>0.17330000000000001</v>
      </c>
      <c r="T1436" s="9">
        <f t="shared" si="250"/>
        <v>33911.46</v>
      </c>
      <c r="U1436" s="9">
        <f t="shared" si="251"/>
        <v>1578.77</v>
      </c>
      <c r="V1436" s="9">
        <f t="shared" si="252"/>
        <v>273.60000000000002</v>
      </c>
      <c r="W1436" s="9">
        <f t="shared" si="245"/>
        <v>1852.37</v>
      </c>
      <c r="X1436" s="22">
        <f t="shared" si="254"/>
        <v>130490.08999999998</v>
      </c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</row>
    <row r="1437" spans="1:159" s="4" customFormat="1">
      <c r="A1437" s="83" t="s">
        <v>2307</v>
      </c>
      <c r="B1437" s="95" t="s">
        <v>370</v>
      </c>
      <c r="C1437" s="96">
        <v>4041</v>
      </c>
      <c r="D1437" s="95" t="s">
        <v>378</v>
      </c>
      <c r="E1437" s="116" t="str">
        <f>VLOOKUP($C1437,'2022-23 School Level AAFTE'!$C:$X,8,FALSE)</f>
        <v>No</v>
      </c>
      <c r="F1437" s="103">
        <f>VLOOKUP($C1437,'2022-23 School Level AAFTE'!$C:$I,7,FALSE)</f>
        <v>578.96</v>
      </c>
      <c r="G1437" s="106">
        <f>IFERROR(IF(E1437= "yes",VLOOKUP(C1437,Summary!$B:$I,5,0),0),0)</f>
        <v>0</v>
      </c>
      <c r="H1437" s="105">
        <f t="shared" si="253"/>
        <v>0</v>
      </c>
      <c r="I1437" s="168">
        <f>VLOOKUP($A1437,'2023-24 Salary &amp; Benefits'!$A:$I,3,FALSE)</f>
        <v>1</v>
      </c>
      <c r="J1437" s="168">
        <f>VLOOKUP($A1437,'2023-24 Salary &amp; Benefits'!$A:$I,4,FALSE)</f>
        <v>1</v>
      </c>
      <c r="K1437" s="155">
        <f t="shared" si="246"/>
        <v>0</v>
      </c>
      <c r="L1437" s="154">
        <f t="shared" si="247"/>
        <v>0</v>
      </c>
      <c r="M1437" s="156">
        <f>'2023-24 Salary &amp; Benefits'!$E$6</f>
        <v>72728</v>
      </c>
      <c r="N1437" s="156">
        <f>'2023-24 Salary &amp; Benefits'!$F$6</f>
        <v>75419</v>
      </c>
      <c r="O1437" s="9">
        <f t="shared" si="248"/>
        <v>0</v>
      </c>
      <c r="P1437" s="9">
        <f t="shared" si="249"/>
        <v>0</v>
      </c>
      <c r="Q1437" s="9">
        <f>'2023-24 Salary &amp; Benefits'!G$6</f>
        <v>13464</v>
      </c>
      <c r="R1437" s="157">
        <f>'2023-24 Salary &amp; Benefits'!H$6</f>
        <v>0.1797</v>
      </c>
      <c r="S1437" s="157">
        <f>'2023-24 Salary &amp; Benefits'!I$6</f>
        <v>0.17330000000000001</v>
      </c>
      <c r="T1437" s="9">
        <f t="shared" si="250"/>
        <v>0</v>
      </c>
      <c r="U1437" s="9">
        <f t="shared" si="251"/>
        <v>0</v>
      </c>
      <c r="V1437" s="9">
        <f t="shared" si="252"/>
        <v>0</v>
      </c>
      <c r="W1437" s="9">
        <f t="shared" si="245"/>
        <v>0</v>
      </c>
      <c r="X1437" s="22">
        <f t="shared" si="254"/>
        <v>0</v>
      </c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</row>
    <row r="1438" spans="1:159" s="4" customFormat="1">
      <c r="A1438" s="83" t="s">
        <v>2307</v>
      </c>
      <c r="B1438" s="95" t="s">
        <v>370</v>
      </c>
      <c r="C1438" s="96">
        <v>5596</v>
      </c>
      <c r="D1438" s="95" t="s">
        <v>3368</v>
      </c>
      <c r="E1438" s="116" t="str">
        <f>VLOOKUP($C1438,'2022-23 School Level AAFTE'!$C:$X,8,FALSE)</f>
        <v>No</v>
      </c>
      <c r="F1438" s="103">
        <f>VLOOKUP($C1438,'2022-23 School Level AAFTE'!$C:$I,7,FALSE)</f>
        <v>65.760000000000005</v>
      </c>
      <c r="G1438" s="106">
        <f>IFERROR(IF(E1438= "yes",VLOOKUP(C1438,Summary!$B:$I,5,0),0),0)</f>
        <v>0</v>
      </c>
      <c r="H1438" s="105">
        <f t="shared" si="253"/>
        <v>0</v>
      </c>
      <c r="I1438" s="168">
        <f>VLOOKUP($A1438,'2023-24 Salary &amp; Benefits'!$A:$I,3,FALSE)</f>
        <v>1</v>
      </c>
      <c r="J1438" s="168">
        <f>VLOOKUP($A1438,'2023-24 Salary &amp; Benefits'!$A:$I,4,FALSE)</f>
        <v>1</v>
      </c>
      <c r="K1438" s="155">
        <f t="shared" si="246"/>
        <v>0</v>
      </c>
      <c r="L1438" s="154">
        <f t="shared" si="247"/>
        <v>0</v>
      </c>
      <c r="M1438" s="156">
        <f>'2023-24 Salary &amp; Benefits'!$E$6</f>
        <v>72728</v>
      </c>
      <c r="N1438" s="156">
        <f>'2023-24 Salary &amp; Benefits'!$F$6</f>
        <v>75419</v>
      </c>
      <c r="O1438" s="9">
        <f t="shared" si="248"/>
        <v>0</v>
      </c>
      <c r="P1438" s="9">
        <f t="shared" si="249"/>
        <v>0</v>
      </c>
      <c r="Q1438" s="9">
        <f>'2023-24 Salary &amp; Benefits'!G$6</f>
        <v>13464</v>
      </c>
      <c r="R1438" s="157">
        <f>'2023-24 Salary &amp; Benefits'!H$6</f>
        <v>0.1797</v>
      </c>
      <c r="S1438" s="157">
        <f>'2023-24 Salary &amp; Benefits'!I$6</f>
        <v>0.17330000000000001</v>
      </c>
      <c r="T1438" s="9">
        <f t="shared" si="250"/>
        <v>0</v>
      </c>
      <c r="U1438" s="9">
        <f t="shared" si="251"/>
        <v>0</v>
      </c>
      <c r="V1438" s="9">
        <f t="shared" si="252"/>
        <v>0</v>
      </c>
      <c r="W1438" s="9">
        <f t="shared" si="245"/>
        <v>0</v>
      </c>
      <c r="X1438" s="22">
        <f t="shared" si="254"/>
        <v>0</v>
      </c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</row>
    <row r="1439" spans="1:159" s="4" customFormat="1">
      <c r="A1439" s="83" t="s">
        <v>2307</v>
      </c>
      <c r="B1439" s="95" t="s">
        <v>370</v>
      </c>
      <c r="C1439" s="96">
        <v>3324</v>
      </c>
      <c r="D1439" s="95" t="s">
        <v>139</v>
      </c>
      <c r="E1439" s="116" t="str">
        <f>VLOOKUP($C1439,'2022-23 School Level AAFTE'!$C:$X,8,FALSE)</f>
        <v>Yes</v>
      </c>
      <c r="F1439" s="103">
        <f>VLOOKUP($C1439,'2022-23 School Level AAFTE'!$C:$I,7,FALSE)</f>
        <v>979.12</v>
      </c>
      <c r="G1439" s="106">
        <f>IFERROR(IF(E1439= "yes",VLOOKUP(C1439,Summary!$B:$I,5,0),0),0)</f>
        <v>0</v>
      </c>
      <c r="H1439" s="104">
        <f t="shared" si="253"/>
        <v>979.12</v>
      </c>
      <c r="I1439" s="168">
        <f>VLOOKUP($A1439,'2023-24 Salary &amp; Benefits'!$A:$I,3,FALSE)</f>
        <v>1</v>
      </c>
      <c r="J1439" s="168">
        <f>VLOOKUP($A1439,'2023-24 Salary &amp; Benefits'!$A:$I,4,FALSE)</f>
        <v>1</v>
      </c>
      <c r="K1439" s="155">
        <f t="shared" si="246"/>
        <v>979.12</v>
      </c>
      <c r="L1439" s="154">
        <f t="shared" si="247"/>
        <v>2.8719999999999999</v>
      </c>
      <c r="M1439" s="156">
        <f>'2023-24 Salary &amp; Benefits'!$E$6</f>
        <v>72728</v>
      </c>
      <c r="N1439" s="156">
        <f>'2023-24 Salary &amp; Benefits'!$F$6</f>
        <v>75419</v>
      </c>
      <c r="O1439" s="9">
        <f t="shared" si="248"/>
        <v>208874.82</v>
      </c>
      <c r="P1439" s="9">
        <f t="shared" si="249"/>
        <v>7728.5499999999884</v>
      </c>
      <c r="Q1439" s="9">
        <f>'2023-24 Salary &amp; Benefits'!G$6</f>
        <v>13464</v>
      </c>
      <c r="R1439" s="157">
        <f>'2023-24 Salary &amp; Benefits'!H$6</f>
        <v>0.1797</v>
      </c>
      <c r="S1439" s="157">
        <f>'2023-24 Salary &amp; Benefits'!I$6</f>
        <v>0.17330000000000001</v>
      </c>
      <c r="T1439" s="9">
        <f t="shared" si="250"/>
        <v>77542.77</v>
      </c>
      <c r="U1439" s="9">
        <f t="shared" si="251"/>
        <v>3610.06</v>
      </c>
      <c r="V1439" s="9">
        <f t="shared" si="252"/>
        <v>625.62</v>
      </c>
      <c r="W1439" s="9">
        <f t="shared" si="245"/>
        <v>4235.68</v>
      </c>
      <c r="X1439" s="22">
        <f t="shared" si="254"/>
        <v>298381.82</v>
      </c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</row>
    <row r="1440" spans="1:159" s="4" customFormat="1">
      <c r="A1440" s="83" t="s">
        <v>2307</v>
      </c>
      <c r="B1440" s="95" t="s">
        <v>370</v>
      </c>
      <c r="C1440" s="96">
        <v>5556</v>
      </c>
      <c r="D1440" s="95" t="s">
        <v>3128</v>
      </c>
      <c r="E1440" s="116" t="str">
        <f>VLOOKUP($C1440,'2022-23 School Level AAFTE'!$C:$X,8,FALSE)</f>
        <v>Yes</v>
      </c>
      <c r="F1440" s="103">
        <f>VLOOKUP($C1440,'2022-23 School Level AAFTE'!$C:$I,7,FALSE)</f>
        <v>616.79</v>
      </c>
      <c r="G1440" s="106">
        <f>IFERROR(IF(E1440= "yes",VLOOKUP(C1440,Summary!$B:$I,5,0),0),0)</f>
        <v>0</v>
      </c>
      <c r="H1440" s="104">
        <f t="shared" si="253"/>
        <v>616.79</v>
      </c>
      <c r="I1440" s="168">
        <f>VLOOKUP($A1440,'2023-24 Salary &amp; Benefits'!$A:$I,3,FALSE)</f>
        <v>1</v>
      </c>
      <c r="J1440" s="168">
        <f>VLOOKUP($A1440,'2023-24 Salary &amp; Benefits'!$A:$I,4,FALSE)</f>
        <v>1</v>
      </c>
      <c r="K1440" s="155">
        <f t="shared" si="246"/>
        <v>616.79</v>
      </c>
      <c r="L1440" s="154">
        <f t="shared" si="247"/>
        <v>1.8089999999999999</v>
      </c>
      <c r="M1440" s="156">
        <f>'2023-24 Salary &amp; Benefits'!$E$6</f>
        <v>72728</v>
      </c>
      <c r="N1440" s="156">
        <f>'2023-24 Salary &amp; Benefits'!$F$6</f>
        <v>75419</v>
      </c>
      <c r="O1440" s="9">
        <f t="shared" si="248"/>
        <v>131564.95000000001</v>
      </c>
      <c r="P1440" s="9">
        <f t="shared" si="249"/>
        <v>4868.0199999999895</v>
      </c>
      <c r="Q1440" s="9">
        <f>'2023-24 Salary &amp; Benefits'!G$6</f>
        <v>13464</v>
      </c>
      <c r="R1440" s="157">
        <f>'2023-24 Salary &amp; Benefits'!H$6</f>
        <v>0.1797</v>
      </c>
      <c r="S1440" s="157">
        <f>'2023-24 Salary &amp; Benefits'!I$6</f>
        <v>0.17330000000000001</v>
      </c>
      <c r="T1440" s="9">
        <f t="shared" si="250"/>
        <v>48842.23</v>
      </c>
      <c r="U1440" s="9">
        <f t="shared" si="251"/>
        <v>2273.88</v>
      </c>
      <c r="V1440" s="9">
        <f t="shared" si="252"/>
        <v>394.06</v>
      </c>
      <c r="W1440" s="9">
        <f t="shared" si="245"/>
        <v>2667.94</v>
      </c>
      <c r="X1440" s="22">
        <f t="shared" si="254"/>
        <v>187943.14</v>
      </c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</row>
    <row r="1441" spans="1:159" s="4" customFormat="1">
      <c r="A1441" s="83" t="s">
        <v>2307</v>
      </c>
      <c r="B1441" s="95" t="s">
        <v>370</v>
      </c>
      <c r="C1441" s="96">
        <v>5020</v>
      </c>
      <c r="D1441" s="95" t="s">
        <v>384</v>
      </c>
      <c r="E1441" s="116" t="str">
        <f>VLOOKUP($C1441,'2022-23 School Level AAFTE'!$C:$X,8,FALSE)</f>
        <v>Yes</v>
      </c>
      <c r="F1441" s="103">
        <f>VLOOKUP($C1441,'2022-23 School Level AAFTE'!$C:$I,7,FALSE)</f>
        <v>500.71</v>
      </c>
      <c r="G1441" s="106">
        <f>IFERROR(IF(E1441= "yes",VLOOKUP(C1441,Summary!$B:$I,5,0),0),0)</f>
        <v>0</v>
      </c>
      <c r="H1441" s="104">
        <f t="shared" si="253"/>
        <v>500.71</v>
      </c>
      <c r="I1441" s="168">
        <f>VLOOKUP($A1441,'2023-24 Salary &amp; Benefits'!$A:$I,3,FALSE)</f>
        <v>1</v>
      </c>
      <c r="J1441" s="168">
        <f>VLOOKUP($A1441,'2023-24 Salary &amp; Benefits'!$A:$I,4,FALSE)</f>
        <v>1</v>
      </c>
      <c r="K1441" s="155">
        <f t="shared" si="246"/>
        <v>500.71</v>
      </c>
      <c r="L1441" s="154">
        <f t="shared" si="247"/>
        <v>1.4690000000000001</v>
      </c>
      <c r="M1441" s="156">
        <f>'2023-24 Salary &amp; Benefits'!$E$6</f>
        <v>72728</v>
      </c>
      <c r="N1441" s="156">
        <f>'2023-24 Salary &amp; Benefits'!$F$6</f>
        <v>75419</v>
      </c>
      <c r="O1441" s="9">
        <f t="shared" si="248"/>
        <v>106837.43</v>
      </c>
      <c r="P1441" s="9">
        <f t="shared" si="249"/>
        <v>3953.0800000000017</v>
      </c>
      <c r="Q1441" s="9">
        <f>'2023-24 Salary &amp; Benefits'!G$6</f>
        <v>13464</v>
      </c>
      <c r="R1441" s="157">
        <f>'2023-24 Salary &amp; Benefits'!H$6</f>
        <v>0.1797</v>
      </c>
      <c r="S1441" s="157">
        <f>'2023-24 Salary &amp; Benefits'!I$6</f>
        <v>0.17330000000000001</v>
      </c>
      <c r="T1441" s="9">
        <f t="shared" si="250"/>
        <v>39662.370000000003</v>
      </c>
      <c r="U1441" s="9">
        <f t="shared" si="251"/>
        <v>1846.51</v>
      </c>
      <c r="V1441" s="9">
        <f t="shared" si="252"/>
        <v>320</v>
      </c>
      <c r="W1441" s="9">
        <f t="shared" si="245"/>
        <v>2166.5100000000002</v>
      </c>
      <c r="X1441" s="22">
        <f t="shared" si="254"/>
        <v>152619.39000000001</v>
      </c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</row>
    <row r="1442" spans="1:159" s="4" customFormat="1">
      <c r="A1442" s="83" t="s">
        <v>2307</v>
      </c>
      <c r="B1442" s="95" t="s">
        <v>370</v>
      </c>
      <c r="C1442" s="96">
        <v>4526</v>
      </c>
      <c r="D1442" s="95" t="s">
        <v>380</v>
      </c>
      <c r="E1442" s="116" t="str">
        <f>VLOOKUP($C1442,'2022-23 School Level AAFTE'!$C:$X,8,FALSE)</f>
        <v>Yes</v>
      </c>
      <c r="F1442" s="103">
        <f>VLOOKUP($C1442,'2022-23 School Level AAFTE'!$C:$I,7,FALSE)</f>
        <v>363.43</v>
      </c>
      <c r="G1442" s="106">
        <f>IFERROR(IF(E1442= "yes",VLOOKUP(C1442,Summary!$B:$I,5,0),0),0)</f>
        <v>0</v>
      </c>
      <c r="H1442" s="105">
        <f t="shared" si="253"/>
        <v>363.43</v>
      </c>
      <c r="I1442" s="168">
        <f>VLOOKUP($A1442,'2023-24 Salary &amp; Benefits'!$A:$I,3,FALSE)</f>
        <v>1</v>
      </c>
      <c r="J1442" s="168">
        <f>VLOOKUP($A1442,'2023-24 Salary &amp; Benefits'!$A:$I,4,FALSE)</f>
        <v>1</v>
      </c>
      <c r="K1442" s="155">
        <f t="shared" si="246"/>
        <v>363.43</v>
      </c>
      <c r="L1442" s="154">
        <f t="shared" si="247"/>
        <v>1.0660000000000001</v>
      </c>
      <c r="M1442" s="156">
        <f>'2023-24 Salary &amp; Benefits'!$E$6</f>
        <v>72728</v>
      </c>
      <c r="N1442" s="156">
        <f>'2023-24 Salary &amp; Benefits'!$F$6</f>
        <v>75419</v>
      </c>
      <c r="O1442" s="9">
        <f t="shared" si="248"/>
        <v>77528.05</v>
      </c>
      <c r="P1442" s="9">
        <f t="shared" si="249"/>
        <v>2868.5999999999913</v>
      </c>
      <c r="Q1442" s="9">
        <f>'2023-24 Salary &amp; Benefits'!G$6</f>
        <v>13464</v>
      </c>
      <c r="R1442" s="157">
        <f>'2023-24 Salary &amp; Benefits'!H$6</f>
        <v>0.1797</v>
      </c>
      <c r="S1442" s="157">
        <f>'2023-24 Salary &amp; Benefits'!I$6</f>
        <v>0.17330000000000001</v>
      </c>
      <c r="T1442" s="9">
        <f t="shared" si="250"/>
        <v>28781.54</v>
      </c>
      <c r="U1442" s="9">
        <f t="shared" si="251"/>
        <v>1339.94</v>
      </c>
      <c r="V1442" s="9">
        <f t="shared" si="252"/>
        <v>232.21</v>
      </c>
      <c r="W1442" s="9">
        <f t="shared" si="245"/>
        <v>1572.15</v>
      </c>
      <c r="X1442" s="22">
        <f t="shared" si="254"/>
        <v>110750.33999999998</v>
      </c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</row>
    <row r="1443" spans="1:159" s="4" customFormat="1">
      <c r="A1443" s="83" t="s">
        <v>2420</v>
      </c>
      <c r="B1443" s="95" t="s">
        <v>1245</v>
      </c>
      <c r="C1443" s="96">
        <v>5639</v>
      </c>
      <c r="D1443" s="95" t="s">
        <v>3294</v>
      </c>
      <c r="E1443" s="116" t="str">
        <f>VLOOKUP($C1443,'2022-23 School Level AAFTE'!$C:$X,8,FALSE)</f>
        <v>No</v>
      </c>
      <c r="F1443" s="103">
        <f>VLOOKUP($C1443,'2022-23 School Level AAFTE'!$C:$I,7,FALSE)</f>
        <v>2.62</v>
      </c>
      <c r="G1443" s="106">
        <f>IFERROR(IF(E1443= "yes",VLOOKUP(C1443,Summary!$B:$I,5,0),0),0)</f>
        <v>0</v>
      </c>
      <c r="H1443" s="104">
        <f t="shared" si="253"/>
        <v>0</v>
      </c>
      <c r="I1443" s="168">
        <f>VLOOKUP($A1443,'2023-24 Salary &amp; Benefits'!$A:$I,3,FALSE)</f>
        <v>1</v>
      </c>
      <c r="J1443" s="168">
        <f>VLOOKUP($A1443,'2023-24 Salary &amp; Benefits'!$A:$I,4,FALSE)</f>
        <v>1.02</v>
      </c>
      <c r="K1443" s="155">
        <f t="shared" si="246"/>
        <v>0</v>
      </c>
      <c r="L1443" s="154">
        <f t="shared" si="247"/>
        <v>0</v>
      </c>
      <c r="M1443" s="156">
        <f>'2023-24 Salary &amp; Benefits'!$E$6</f>
        <v>72728</v>
      </c>
      <c r="N1443" s="156">
        <f>'2023-24 Salary &amp; Benefits'!$F$6</f>
        <v>75419</v>
      </c>
      <c r="O1443" s="9">
        <f t="shared" si="248"/>
        <v>0</v>
      </c>
      <c r="P1443" s="9">
        <f t="shared" si="249"/>
        <v>0</v>
      </c>
      <c r="Q1443" s="9">
        <f>'2023-24 Salary &amp; Benefits'!G$6</f>
        <v>13464</v>
      </c>
      <c r="R1443" s="157">
        <f>'2023-24 Salary &amp; Benefits'!H$6</f>
        <v>0.1797</v>
      </c>
      <c r="S1443" s="157">
        <f>'2023-24 Salary &amp; Benefits'!I$6</f>
        <v>0.17330000000000001</v>
      </c>
      <c r="T1443" s="9">
        <f t="shared" si="250"/>
        <v>0</v>
      </c>
      <c r="U1443" s="9">
        <f t="shared" si="251"/>
        <v>0</v>
      </c>
      <c r="V1443" s="9">
        <f t="shared" si="252"/>
        <v>0</v>
      </c>
      <c r="W1443" s="9">
        <f t="shared" si="245"/>
        <v>0</v>
      </c>
      <c r="X1443" s="22">
        <f t="shared" si="254"/>
        <v>0</v>
      </c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</row>
    <row r="1444" spans="1:159" s="4" customFormat="1">
      <c r="A1444" s="83" t="s">
        <v>2420</v>
      </c>
      <c r="B1444" s="95" t="s">
        <v>1245</v>
      </c>
      <c r="C1444" s="96">
        <v>2396</v>
      </c>
      <c r="D1444" s="95" t="s">
        <v>1246</v>
      </c>
      <c r="E1444" s="116" t="str">
        <f>VLOOKUP($C1444,'2022-23 School Level AAFTE'!$C:$X,8,FALSE)</f>
        <v>Yes</v>
      </c>
      <c r="F1444" s="103">
        <f>VLOOKUP($C1444,'2022-23 School Level AAFTE'!$C:$I,7,FALSE)</f>
        <v>130.71</v>
      </c>
      <c r="G1444" s="106">
        <f>IFERROR(IF(E1444= "yes",VLOOKUP(C1444,Summary!$B:$I,5,0),0),0)</f>
        <v>0</v>
      </c>
      <c r="H1444" s="105">
        <f t="shared" si="253"/>
        <v>130.71</v>
      </c>
      <c r="I1444" s="168">
        <f>VLOOKUP($A1444,'2023-24 Salary &amp; Benefits'!$A:$I,3,FALSE)</f>
        <v>1</v>
      </c>
      <c r="J1444" s="168">
        <f>VLOOKUP($A1444,'2023-24 Salary &amp; Benefits'!$A:$I,4,FALSE)</f>
        <v>1.02</v>
      </c>
      <c r="K1444" s="155">
        <f t="shared" si="246"/>
        <v>130.71</v>
      </c>
      <c r="L1444" s="154">
        <f t="shared" si="247"/>
        <v>0.38300000000000001</v>
      </c>
      <c r="M1444" s="156">
        <f>'2023-24 Salary &amp; Benefits'!$E$6</f>
        <v>72728</v>
      </c>
      <c r="N1444" s="156">
        <f>'2023-24 Salary &amp; Benefits'!$F$6</f>
        <v>75419</v>
      </c>
      <c r="O1444" s="9">
        <f t="shared" si="248"/>
        <v>27854.82</v>
      </c>
      <c r="P1444" s="9">
        <f t="shared" si="249"/>
        <v>1608.369999999999</v>
      </c>
      <c r="Q1444" s="9">
        <f>'2023-24 Salary &amp; Benefits'!G$6</f>
        <v>13464</v>
      </c>
      <c r="R1444" s="157">
        <f>'2023-24 Salary &amp; Benefits'!H$6</f>
        <v>0.1797</v>
      </c>
      <c r="S1444" s="157">
        <f>'2023-24 Salary &amp; Benefits'!I$6</f>
        <v>0.17330000000000001</v>
      </c>
      <c r="T1444" s="9">
        <f t="shared" si="250"/>
        <v>10440.950000000001</v>
      </c>
      <c r="U1444" s="9">
        <f t="shared" si="251"/>
        <v>491.05</v>
      </c>
      <c r="V1444" s="9">
        <f t="shared" si="252"/>
        <v>85.1</v>
      </c>
      <c r="W1444" s="9">
        <f t="shared" si="245"/>
        <v>576.15</v>
      </c>
      <c r="X1444" s="22">
        <f t="shared" si="254"/>
        <v>40480.29</v>
      </c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</row>
    <row r="1445" spans="1:159" s="4" customFormat="1">
      <c r="A1445" s="83" t="s">
        <v>2420</v>
      </c>
      <c r="B1445" s="95" t="s">
        <v>1245</v>
      </c>
      <c r="C1445" s="96">
        <v>2397</v>
      </c>
      <c r="D1445" s="95" t="s">
        <v>1247</v>
      </c>
      <c r="E1445" s="116" t="str">
        <f>VLOOKUP($C1445,'2022-23 School Level AAFTE'!$C:$X,8,FALSE)</f>
        <v>Yes</v>
      </c>
      <c r="F1445" s="103">
        <f>VLOOKUP($C1445,'2022-23 School Level AAFTE'!$C:$I,7,FALSE)</f>
        <v>131.69</v>
      </c>
      <c r="G1445" s="106">
        <f>IFERROR(IF(E1445= "yes",VLOOKUP(C1445,Summary!$B:$I,5,0),0),0)</f>
        <v>0</v>
      </c>
      <c r="H1445" s="105">
        <f t="shared" si="253"/>
        <v>131.69</v>
      </c>
      <c r="I1445" s="168">
        <f>VLOOKUP($A1445,'2023-24 Salary &amp; Benefits'!$A:$I,3,FALSE)</f>
        <v>1</v>
      </c>
      <c r="J1445" s="168">
        <f>VLOOKUP($A1445,'2023-24 Salary &amp; Benefits'!$A:$I,4,FALSE)</f>
        <v>1.02</v>
      </c>
      <c r="K1445" s="155">
        <f t="shared" si="246"/>
        <v>131.69</v>
      </c>
      <c r="L1445" s="154">
        <f t="shared" si="247"/>
        <v>0.38600000000000001</v>
      </c>
      <c r="M1445" s="156">
        <f>'2023-24 Salary &amp; Benefits'!$E$6</f>
        <v>72728</v>
      </c>
      <c r="N1445" s="156">
        <f>'2023-24 Salary &amp; Benefits'!$F$6</f>
        <v>75419</v>
      </c>
      <c r="O1445" s="9">
        <f t="shared" si="248"/>
        <v>28073.01</v>
      </c>
      <c r="P1445" s="9">
        <f t="shared" si="249"/>
        <v>1620.9600000000028</v>
      </c>
      <c r="Q1445" s="9">
        <f>'2023-24 Salary &amp; Benefits'!G$6</f>
        <v>13464</v>
      </c>
      <c r="R1445" s="157">
        <f>'2023-24 Salary &amp; Benefits'!H$6</f>
        <v>0.1797</v>
      </c>
      <c r="S1445" s="157">
        <f>'2023-24 Salary &amp; Benefits'!I$6</f>
        <v>0.17330000000000001</v>
      </c>
      <c r="T1445" s="9">
        <f t="shared" si="250"/>
        <v>10522.74</v>
      </c>
      <c r="U1445" s="9">
        <f t="shared" si="251"/>
        <v>494.9</v>
      </c>
      <c r="V1445" s="9">
        <f t="shared" si="252"/>
        <v>85.77</v>
      </c>
      <c r="W1445" s="9">
        <f t="shared" si="245"/>
        <v>580.66999999999996</v>
      </c>
      <c r="X1445" s="22">
        <f t="shared" si="254"/>
        <v>40797.380000000005</v>
      </c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</row>
    <row r="1446" spans="1:159" s="4" customFormat="1">
      <c r="A1446" s="83" t="s">
        <v>2260</v>
      </c>
      <c r="B1446" s="95" t="s">
        <v>60</v>
      </c>
      <c r="C1446" s="96">
        <v>2133</v>
      </c>
      <c r="D1446" s="2" t="s">
        <v>61</v>
      </c>
      <c r="E1446" s="116" t="str">
        <f>VLOOKUP($C1446,'2022-23 School Level AAFTE'!$C:$X,8,FALSE)</f>
        <v>Yes</v>
      </c>
      <c r="F1446" s="103">
        <f>VLOOKUP($C1446,'2022-23 School Level AAFTE'!$C:$I,7,FALSE)</f>
        <v>140.71</v>
      </c>
      <c r="G1446" s="106">
        <f>IFERROR(IF(E1446= "yes",VLOOKUP(C1446,Summary!$B:$I,5,0),0),0)</f>
        <v>0</v>
      </c>
      <c r="H1446" s="104">
        <f t="shared" si="253"/>
        <v>140.71</v>
      </c>
      <c r="I1446" s="168">
        <f>VLOOKUP($A1446,'2023-24 Salary &amp; Benefits'!$A:$I,3,FALSE)</f>
        <v>1</v>
      </c>
      <c r="J1446" s="168">
        <f>VLOOKUP($A1446,'2023-24 Salary &amp; Benefits'!$A:$I,4,FALSE)</f>
        <v>1</v>
      </c>
      <c r="K1446" s="155">
        <f t="shared" si="246"/>
        <v>140.71</v>
      </c>
      <c r="L1446" s="154">
        <f t="shared" si="247"/>
        <v>0.41299999999999998</v>
      </c>
      <c r="M1446" s="156">
        <f>'2023-24 Salary &amp; Benefits'!$E$6</f>
        <v>72728</v>
      </c>
      <c r="N1446" s="156">
        <f>'2023-24 Salary &amp; Benefits'!$F$6</f>
        <v>75419</v>
      </c>
      <c r="O1446" s="9">
        <f t="shared" si="248"/>
        <v>30036.66</v>
      </c>
      <c r="P1446" s="9">
        <f t="shared" si="249"/>
        <v>1111.3899999999994</v>
      </c>
      <c r="Q1446" s="9">
        <f>'2023-24 Salary &amp; Benefits'!G$6</f>
        <v>13464</v>
      </c>
      <c r="R1446" s="157">
        <f>'2023-24 Salary &amp; Benefits'!H$6</f>
        <v>0.1797</v>
      </c>
      <c r="S1446" s="157">
        <f>'2023-24 Salary &amp; Benefits'!I$6</f>
        <v>0.17330000000000001</v>
      </c>
      <c r="T1446" s="9">
        <f t="shared" si="250"/>
        <v>11150.82</v>
      </c>
      <c r="U1446" s="9">
        <f t="shared" si="251"/>
        <v>519.13</v>
      </c>
      <c r="V1446" s="9">
        <f t="shared" si="252"/>
        <v>89.97</v>
      </c>
      <c r="W1446" s="9">
        <f t="shared" si="245"/>
        <v>609.1</v>
      </c>
      <c r="X1446" s="22">
        <f t="shared" si="254"/>
        <v>42907.969999999994</v>
      </c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</row>
    <row r="1447" spans="1:159" s="4" customFormat="1">
      <c r="A1447" s="83" t="s">
        <v>2397</v>
      </c>
      <c r="B1447" s="95" t="s">
        <v>1161</v>
      </c>
      <c r="C1447" s="96">
        <v>2858</v>
      </c>
      <c r="D1447" s="95" t="s">
        <v>1162</v>
      </c>
      <c r="E1447" s="116" t="str">
        <f>VLOOKUP($C1447,'2022-23 School Level AAFTE'!$C:$X,8,FALSE)</f>
        <v>Yes</v>
      </c>
      <c r="F1447" s="103">
        <f>VLOOKUP($C1447,'2022-23 School Level AAFTE'!$C:$I,7,FALSE)</f>
        <v>263.60999999999996</v>
      </c>
      <c r="G1447" s="106">
        <f>IFERROR(IF(E1447= "yes",VLOOKUP(C1447,Summary!$B:$I,5,0),0),0)</f>
        <v>0</v>
      </c>
      <c r="H1447" s="105">
        <f t="shared" si="253"/>
        <v>263.60999999999996</v>
      </c>
      <c r="I1447" s="168">
        <f>VLOOKUP($A1447,'2023-24 Salary &amp; Benefits'!$A:$I,3,FALSE)</f>
        <v>1</v>
      </c>
      <c r="J1447" s="168">
        <f>VLOOKUP($A1447,'2023-24 Salary &amp; Benefits'!$A:$I,4,FALSE)</f>
        <v>1.04</v>
      </c>
      <c r="K1447" s="155">
        <f t="shared" si="246"/>
        <v>263.60999999999996</v>
      </c>
      <c r="L1447" s="154">
        <f t="shared" si="247"/>
        <v>0.77300000000000002</v>
      </c>
      <c r="M1447" s="156">
        <f>'2023-24 Salary &amp; Benefits'!$E$6</f>
        <v>72728</v>
      </c>
      <c r="N1447" s="156">
        <f>'2023-24 Salary &amp; Benefits'!$F$6</f>
        <v>75419</v>
      </c>
      <c r="O1447" s="9">
        <f t="shared" si="248"/>
        <v>56218.74</v>
      </c>
      <c r="P1447" s="9">
        <f t="shared" si="249"/>
        <v>4412.0999999999985</v>
      </c>
      <c r="Q1447" s="9">
        <f>'2023-24 Salary &amp; Benefits'!G$6</f>
        <v>13464</v>
      </c>
      <c r="R1447" s="157">
        <f>'2023-24 Salary &amp; Benefits'!H$6</f>
        <v>0.1797</v>
      </c>
      <c r="S1447" s="157">
        <f>'2023-24 Salary &amp; Benefits'!I$6</f>
        <v>0.17330000000000001</v>
      </c>
      <c r="T1447" s="9">
        <f t="shared" si="250"/>
        <v>21274.799999999999</v>
      </c>
      <c r="U1447" s="9">
        <f t="shared" si="251"/>
        <v>1010.51</v>
      </c>
      <c r="V1447" s="9">
        <f t="shared" si="252"/>
        <v>175.12</v>
      </c>
      <c r="W1447" s="9">
        <f t="shared" si="245"/>
        <v>1185.6300000000001</v>
      </c>
      <c r="X1447" s="22">
        <f t="shared" si="254"/>
        <v>83091.26999999999</v>
      </c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</row>
    <row r="1448" spans="1:159" s="4" customFormat="1">
      <c r="A1448" s="83" t="s">
        <v>2442</v>
      </c>
      <c r="B1448" s="95" t="s">
        <v>1441</v>
      </c>
      <c r="C1448" s="96">
        <v>3299</v>
      </c>
      <c r="D1448" s="95" t="s">
        <v>1448</v>
      </c>
      <c r="E1448" s="116" t="str">
        <f>VLOOKUP($C1448,'2022-23 School Level AAFTE'!$C:$X,8,FALSE)</f>
        <v>No</v>
      </c>
      <c r="F1448" s="103">
        <f>VLOOKUP($C1448,'2022-23 School Level AAFTE'!$C:$I,7,FALSE)</f>
        <v>376.29</v>
      </c>
      <c r="G1448" s="106">
        <f>IFERROR(IF(E1448= "yes",VLOOKUP(C1448,Summary!$B:$I,5,0),0),0)</f>
        <v>0</v>
      </c>
      <c r="H1448" s="104">
        <f t="shared" si="253"/>
        <v>0</v>
      </c>
      <c r="I1448" s="168">
        <f>VLOOKUP($A1448,'2023-24 Salary &amp; Benefits'!$A:$I,3,FALSE)</f>
        <v>1.1200000000000001</v>
      </c>
      <c r="J1448" s="168">
        <f>VLOOKUP($A1448,'2023-24 Salary &amp; Benefits'!$A:$I,4,FALSE)</f>
        <v>1.1400000000000001</v>
      </c>
      <c r="K1448" s="155">
        <f t="shared" si="246"/>
        <v>0</v>
      </c>
      <c r="L1448" s="154">
        <f t="shared" si="247"/>
        <v>0</v>
      </c>
      <c r="M1448" s="156">
        <f>'2023-24 Salary &amp; Benefits'!$E$6</f>
        <v>72728</v>
      </c>
      <c r="N1448" s="156">
        <f>'2023-24 Salary &amp; Benefits'!$F$6</f>
        <v>75419</v>
      </c>
      <c r="O1448" s="9">
        <f t="shared" si="248"/>
        <v>0</v>
      </c>
      <c r="P1448" s="9">
        <f t="shared" si="249"/>
        <v>0</v>
      </c>
      <c r="Q1448" s="9">
        <f>'2023-24 Salary &amp; Benefits'!G$6</f>
        <v>13464</v>
      </c>
      <c r="R1448" s="157">
        <f>'2023-24 Salary &amp; Benefits'!H$6</f>
        <v>0.1797</v>
      </c>
      <c r="S1448" s="157">
        <f>'2023-24 Salary &amp; Benefits'!I$6</f>
        <v>0.17330000000000001</v>
      </c>
      <c r="T1448" s="9">
        <f t="shared" si="250"/>
        <v>0</v>
      </c>
      <c r="U1448" s="9">
        <f t="shared" si="251"/>
        <v>0</v>
      </c>
      <c r="V1448" s="9">
        <f t="shared" si="252"/>
        <v>0</v>
      </c>
      <c r="W1448" s="9">
        <f t="shared" si="245"/>
        <v>0</v>
      </c>
      <c r="X1448" s="22">
        <f t="shared" si="254"/>
        <v>0</v>
      </c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</row>
    <row r="1449" spans="1:159" s="4" customFormat="1">
      <c r="A1449" s="83" t="s">
        <v>2442</v>
      </c>
      <c r="B1449" s="95" t="s">
        <v>1441</v>
      </c>
      <c r="C1449" s="96">
        <v>4080</v>
      </c>
      <c r="D1449" s="95" t="s">
        <v>1450</v>
      </c>
      <c r="E1449" s="116" t="str">
        <f>VLOOKUP($C1449,'2022-23 School Level AAFTE'!$C:$X,8,FALSE)</f>
        <v>No</v>
      </c>
      <c r="F1449" s="103">
        <f>VLOOKUP($C1449,'2022-23 School Level AAFTE'!$C:$I,7,FALSE)</f>
        <v>326.44</v>
      </c>
      <c r="G1449" s="106">
        <f>IFERROR(IF(E1449= "yes",VLOOKUP(C1449,Summary!$B:$I,5,0),0),0)</f>
        <v>0</v>
      </c>
      <c r="H1449" s="105">
        <f t="shared" si="253"/>
        <v>0</v>
      </c>
      <c r="I1449" s="168">
        <f>VLOOKUP($A1449,'2023-24 Salary &amp; Benefits'!$A:$I,3,FALSE)</f>
        <v>1.1200000000000001</v>
      </c>
      <c r="J1449" s="168">
        <f>VLOOKUP($A1449,'2023-24 Salary &amp; Benefits'!$A:$I,4,FALSE)</f>
        <v>1.1400000000000001</v>
      </c>
      <c r="K1449" s="155">
        <f t="shared" si="246"/>
        <v>0</v>
      </c>
      <c r="L1449" s="154">
        <f t="shared" si="247"/>
        <v>0</v>
      </c>
      <c r="M1449" s="156">
        <f>'2023-24 Salary &amp; Benefits'!$E$6</f>
        <v>72728</v>
      </c>
      <c r="N1449" s="156">
        <f>'2023-24 Salary &amp; Benefits'!$F$6</f>
        <v>75419</v>
      </c>
      <c r="O1449" s="9">
        <f t="shared" si="248"/>
        <v>0</v>
      </c>
      <c r="P1449" s="9">
        <f t="shared" si="249"/>
        <v>0</v>
      </c>
      <c r="Q1449" s="9">
        <f>'2023-24 Salary &amp; Benefits'!G$6</f>
        <v>13464</v>
      </c>
      <c r="R1449" s="157">
        <f>'2023-24 Salary &amp; Benefits'!H$6</f>
        <v>0.1797</v>
      </c>
      <c r="S1449" s="157">
        <f>'2023-24 Salary &amp; Benefits'!I$6</f>
        <v>0.17330000000000001</v>
      </c>
      <c r="T1449" s="9">
        <f t="shared" si="250"/>
        <v>0</v>
      </c>
      <c r="U1449" s="9">
        <f t="shared" si="251"/>
        <v>0</v>
      </c>
      <c r="V1449" s="9">
        <f t="shared" si="252"/>
        <v>0</v>
      </c>
      <c r="W1449" s="9">
        <f t="shared" si="245"/>
        <v>0</v>
      </c>
      <c r="X1449" s="22">
        <f t="shared" si="254"/>
        <v>0</v>
      </c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</row>
    <row r="1450" spans="1:159" s="4" customFormat="1">
      <c r="A1450" s="83" t="s">
        <v>2442</v>
      </c>
      <c r="B1450" s="95" t="s">
        <v>1441</v>
      </c>
      <c r="C1450" s="96">
        <v>3055</v>
      </c>
      <c r="D1450" s="95" t="s">
        <v>1446</v>
      </c>
      <c r="E1450" s="116" t="str">
        <f>VLOOKUP($C1450,'2022-23 School Level AAFTE'!$C:$X,8,FALSE)</f>
        <v>No</v>
      </c>
      <c r="F1450" s="103">
        <f>VLOOKUP($C1450,'2022-23 School Level AAFTE'!$C:$I,7,FALSE)</f>
        <v>276.8</v>
      </c>
      <c r="G1450" s="106">
        <f>IFERROR(IF(E1450= "yes",VLOOKUP(C1450,Summary!$B:$I,5,0),0),0)</f>
        <v>0</v>
      </c>
      <c r="H1450" s="105">
        <f t="shared" si="253"/>
        <v>0</v>
      </c>
      <c r="I1450" s="168">
        <f>VLOOKUP($A1450,'2023-24 Salary &amp; Benefits'!$A:$I,3,FALSE)</f>
        <v>1.1200000000000001</v>
      </c>
      <c r="J1450" s="168">
        <f>VLOOKUP($A1450,'2023-24 Salary &amp; Benefits'!$A:$I,4,FALSE)</f>
        <v>1.1400000000000001</v>
      </c>
      <c r="K1450" s="155">
        <f t="shared" si="246"/>
        <v>0</v>
      </c>
      <c r="L1450" s="154">
        <f t="shared" si="247"/>
        <v>0</v>
      </c>
      <c r="M1450" s="156">
        <f>'2023-24 Salary &amp; Benefits'!$E$6</f>
        <v>72728</v>
      </c>
      <c r="N1450" s="156">
        <f>'2023-24 Salary &amp; Benefits'!$F$6</f>
        <v>75419</v>
      </c>
      <c r="O1450" s="9">
        <f t="shared" si="248"/>
        <v>0</v>
      </c>
      <c r="P1450" s="9">
        <f t="shared" si="249"/>
        <v>0</v>
      </c>
      <c r="Q1450" s="9">
        <f>'2023-24 Salary &amp; Benefits'!G$6</f>
        <v>13464</v>
      </c>
      <c r="R1450" s="157">
        <f>'2023-24 Salary &amp; Benefits'!H$6</f>
        <v>0.1797</v>
      </c>
      <c r="S1450" s="157">
        <f>'2023-24 Salary &amp; Benefits'!I$6</f>
        <v>0.17330000000000001</v>
      </c>
      <c r="T1450" s="9">
        <f t="shared" si="250"/>
        <v>0</v>
      </c>
      <c r="U1450" s="9">
        <f t="shared" si="251"/>
        <v>0</v>
      </c>
      <c r="V1450" s="9">
        <f t="shared" si="252"/>
        <v>0</v>
      </c>
      <c r="W1450" s="9">
        <f t="shared" si="245"/>
        <v>0</v>
      </c>
      <c r="X1450" s="22">
        <f t="shared" si="254"/>
        <v>0</v>
      </c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</row>
    <row r="1451" spans="1:159" s="4" customFormat="1">
      <c r="A1451" s="83" t="s">
        <v>2442</v>
      </c>
      <c r="B1451" s="95" t="s">
        <v>1441</v>
      </c>
      <c r="C1451" s="96">
        <v>4081</v>
      </c>
      <c r="D1451" s="95" t="s">
        <v>1451</v>
      </c>
      <c r="E1451" s="116" t="str">
        <f>VLOOKUP($C1451,'2022-23 School Level AAFTE'!$C:$X,8,FALSE)</f>
        <v>No</v>
      </c>
      <c r="F1451" s="103">
        <f>VLOOKUP($C1451,'2022-23 School Level AAFTE'!$C:$I,7,FALSE)</f>
        <v>1411.74</v>
      </c>
      <c r="G1451" s="106">
        <f>IFERROR(IF(E1451= "yes",VLOOKUP(C1451,Summary!$B:$I,5,0),0),0)</f>
        <v>0</v>
      </c>
      <c r="H1451" s="104">
        <f t="shared" si="253"/>
        <v>0</v>
      </c>
      <c r="I1451" s="168">
        <f>VLOOKUP($A1451,'2023-24 Salary &amp; Benefits'!$A:$I,3,FALSE)</f>
        <v>1.1200000000000001</v>
      </c>
      <c r="J1451" s="168">
        <f>VLOOKUP($A1451,'2023-24 Salary &amp; Benefits'!$A:$I,4,FALSE)</f>
        <v>1.1400000000000001</v>
      </c>
      <c r="K1451" s="155">
        <f t="shared" si="246"/>
        <v>0</v>
      </c>
      <c r="L1451" s="154">
        <f t="shared" si="247"/>
        <v>0</v>
      </c>
      <c r="M1451" s="156">
        <f>'2023-24 Salary &amp; Benefits'!$E$6</f>
        <v>72728</v>
      </c>
      <c r="N1451" s="156">
        <f>'2023-24 Salary &amp; Benefits'!$F$6</f>
        <v>75419</v>
      </c>
      <c r="O1451" s="9">
        <f t="shared" si="248"/>
        <v>0</v>
      </c>
      <c r="P1451" s="9">
        <f t="shared" si="249"/>
        <v>0</v>
      </c>
      <c r="Q1451" s="9">
        <f>'2023-24 Salary &amp; Benefits'!G$6</f>
        <v>13464</v>
      </c>
      <c r="R1451" s="157">
        <f>'2023-24 Salary &amp; Benefits'!H$6</f>
        <v>0.1797</v>
      </c>
      <c r="S1451" s="157">
        <f>'2023-24 Salary &amp; Benefits'!I$6</f>
        <v>0.17330000000000001</v>
      </c>
      <c r="T1451" s="9">
        <f t="shared" si="250"/>
        <v>0</v>
      </c>
      <c r="U1451" s="9">
        <f t="shared" si="251"/>
        <v>0</v>
      </c>
      <c r="V1451" s="9">
        <f t="shared" si="252"/>
        <v>0</v>
      </c>
      <c r="W1451" s="9">
        <f t="shared" si="245"/>
        <v>0</v>
      </c>
      <c r="X1451" s="22">
        <f t="shared" si="254"/>
        <v>0</v>
      </c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</row>
    <row r="1452" spans="1:159" s="4" customFormat="1">
      <c r="A1452" s="83" t="s">
        <v>2442</v>
      </c>
      <c r="B1452" s="95" t="s">
        <v>1441</v>
      </c>
      <c r="C1452" s="96">
        <v>2294</v>
      </c>
      <c r="D1452" s="95" t="s">
        <v>1443</v>
      </c>
      <c r="E1452" s="116" t="str">
        <f>VLOOKUP($C1452,'2022-23 School Level AAFTE'!$C:$X,8,FALSE)</f>
        <v>No</v>
      </c>
      <c r="F1452" s="103">
        <f>VLOOKUP($C1452,'2022-23 School Level AAFTE'!$C:$I,7,FALSE)</f>
        <v>459.65</v>
      </c>
      <c r="G1452" s="106">
        <f>IFERROR(IF(E1452= "yes",VLOOKUP(C1452,Summary!$B:$I,5,0),0),0)</f>
        <v>0</v>
      </c>
      <c r="H1452" s="104">
        <f t="shared" si="253"/>
        <v>0</v>
      </c>
      <c r="I1452" s="168">
        <f>VLOOKUP($A1452,'2023-24 Salary &amp; Benefits'!$A:$I,3,FALSE)</f>
        <v>1.1200000000000001</v>
      </c>
      <c r="J1452" s="168">
        <f>VLOOKUP($A1452,'2023-24 Salary &amp; Benefits'!$A:$I,4,FALSE)</f>
        <v>1.1400000000000001</v>
      </c>
      <c r="K1452" s="155">
        <f t="shared" si="246"/>
        <v>0</v>
      </c>
      <c r="L1452" s="154">
        <f t="shared" si="247"/>
        <v>0</v>
      </c>
      <c r="M1452" s="156">
        <f>'2023-24 Salary &amp; Benefits'!$E$6</f>
        <v>72728</v>
      </c>
      <c r="N1452" s="156">
        <f>'2023-24 Salary &amp; Benefits'!$F$6</f>
        <v>75419</v>
      </c>
      <c r="O1452" s="9">
        <f t="shared" si="248"/>
        <v>0</v>
      </c>
      <c r="P1452" s="9">
        <f t="shared" si="249"/>
        <v>0</v>
      </c>
      <c r="Q1452" s="9">
        <f>'2023-24 Salary &amp; Benefits'!G$6</f>
        <v>13464</v>
      </c>
      <c r="R1452" s="157">
        <f>'2023-24 Salary &amp; Benefits'!H$6</f>
        <v>0.1797</v>
      </c>
      <c r="S1452" s="157">
        <f>'2023-24 Salary &amp; Benefits'!I$6</f>
        <v>0.17330000000000001</v>
      </c>
      <c r="T1452" s="9">
        <f t="shared" si="250"/>
        <v>0</v>
      </c>
      <c r="U1452" s="9">
        <f t="shared" si="251"/>
        <v>0</v>
      </c>
      <c r="V1452" s="9">
        <f t="shared" si="252"/>
        <v>0</v>
      </c>
      <c r="W1452" s="9">
        <f t="shared" si="245"/>
        <v>0</v>
      </c>
      <c r="X1452" s="22">
        <f t="shared" si="254"/>
        <v>0</v>
      </c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</row>
    <row r="1453" spans="1:159" s="4" customFormat="1">
      <c r="A1453" s="83" t="s">
        <v>2442</v>
      </c>
      <c r="B1453" s="95" t="s">
        <v>1441</v>
      </c>
      <c r="C1453" s="96">
        <v>2944</v>
      </c>
      <c r="D1453" s="95" t="s">
        <v>1445</v>
      </c>
      <c r="E1453" s="116" t="str">
        <f>VLOOKUP($C1453,'2022-23 School Level AAFTE'!$C:$X,8,FALSE)</f>
        <v>No</v>
      </c>
      <c r="F1453" s="103">
        <f>VLOOKUP($C1453,'2022-23 School Level AAFTE'!$C:$I,7,FALSE)</f>
        <v>429.82</v>
      </c>
      <c r="G1453" s="106">
        <f>IFERROR(IF(E1453= "yes",VLOOKUP(C1453,Summary!$B:$I,5,0),0),0)</f>
        <v>0</v>
      </c>
      <c r="H1453" s="105">
        <f t="shared" si="253"/>
        <v>0</v>
      </c>
      <c r="I1453" s="168">
        <f>VLOOKUP($A1453,'2023-24 Salary &amp; Benefits'!$A:$I,3,FALSE)</f>
        <v>1.1200000000000001</v>
      </c>
      <c r="J1453" s="168">
        <f>VLOOKUP($A1453,'2023-24 Salary &amp; Benefits'!$A:$I,4,FALSE)</f>
        <v>1.1400000000000001</v>
      </c>
      <c r="K1453" s="155">
        <f t="shared" si="246"/>
        <v>0</v>
      </c>
      <c r="L1453" s="154">
        <f t="shared" si="247"/>
        <v>0</v>
      </c>
      <c r="M1453" s="156">
        <f>'2023-24 Salary &amp; Benefits'!$E$6</f>
        <v>72728</v>
      </c>
      <c r="N1453" s="156">
        <f>'2023-24 Salary &amp; Benefits'!$F$6</f>
        <v>75419</v>
      </c>
      <c r="O1453" s="9">
        <f t="shared" si="248"/>
        <v>0</v>
      </c>
      <c r="P1453" s="9">
        <f t="shared" si="249"/>
        <v>0</v>
      </c>
      <c r="Q1453" s="9">
        <f>'2023-24 Salary &amp; Benefits'!G$6</f>
        <v>13464</v>
      </c>
      <c r="R1453" s="157">
        <f>'2023-24 Salary &amp; Benefits'!H$6</f>
        <v>0.1797</v>
      </c>
      <c r="S1453" s="157">
        <f>'2023-24 Salary &amp; Benefits'!I$6</f>
        <v>0.17330000000000001</v>
      </c>
      <c r="T1453" s="9">
        <f t="shared" si="250"/>
        <v>0</v>
      </c>
      <c r="U1453" s="9">
        <f t="shared" si="251"/>
        <v>0</v>
      </c>
      <c r="V1453" s="9">
        <f t="shared" si="252"/>
        <v>0</v>
      </c>
      <c r="W1453" s="9">
        <f t="shared" si="245"/>
        <v>0</v>
      </c>
      <c r="X1453" s="22">
        <f t="shared" si="254"/>
        <v>0</v>
      </c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</row>
    <row r="1454" spans="1:159" s="4" customFormat="1">
      <c r="A1454" t="s">
        <v>2442</v>
      </c>
      <c r="B1454" s="95" t="s">
        <v>1441</v>
      </c>
      <c r="C1454" s="96">
        <v>4387</v>
      </c>
      <c r="D1454" s="95" t="s">
        <v>1456</v>
      </c>
      <c r="E1454" s="116" t="str">
        <f>VLOOKUP($C1454,'2022-23 School Level AAFTE'!$C:$X,8,FALSE)</f>
        <v>No</v>
      </c>
      <c r="F1454" s="103">
        <f>VLOOKUP($C1454,'2022-23 School Level AAFTE'!$C:$I,7,FALSE)</f>
        <v>600.03</v>
      </c>
      <c r="G1454" s="106">
        <f>IFERROR(IF(E1454= "yes",VLOOKUP(C1454,Summary!$B:$I,5,0),0),0)</f>
        <v>0</v>
      </c>
      <c r="H1454" s="104">
        <f t="shared" si="253"/>
        <v>0</v>
      </c>
      <c r="I1454" s="168">
        <f>VLOOKUP($A1454,'2023-24 Salary &amp; Benefits'!$A:$I,3,FALSE)</f>
        <v>1.1200000000000001</v>
      </c>
      <c r="J1454" s="168">
        <f>VLOOKUP($A1454,'2023-24 Salary &amp; Benefits'!$A:$I,4,FALSE)</f>
        <v>1.1400000000000001</v>
      </c>
      <c r="K1454" s="155">
        <f t="shared" si="246"/>
        <v>0</v>
      </c>
      <c r="L1454" s="154">
        <f t="shared" si="247"/>
        <v>0</v>
      </c>
      <c r="M1454" s="156">
        <f>'2023-24 Salary &amp; Benefits'!$E$6</f>
        <v>72728</v>
      </c>
      <c r="N1454" s="156">
        <f>'2023-24 Salary &amp; Benefits'!$F$6</f>
        <v>75419</v>
      </c>
      <c r="O1454" s="9">
        <f t="shared" si="248"/>
        <v>0</v>
      </c>
      <c r="P1454" s="9">
        <f t="shared" si="249"/>
        <v>0</v>
      </c>
      <c r="Q1454" s="9">
        <f>'2023-24 Salary &amp; Benefits'!G$6</f>
        <v>13464</v>
      </c>
      <c r="R1454" s="157">
        <f>'2023-24 Salary &amp; Benefits'!H$6</f>
        <v>0.1797</v>
      </c>
      <c r="S1454" s="157">
        <f>'2023-24 Salary &amp; Benefits'!I$6</f>
        <v>0.17330000000000001</v>
      </c>
      <c r="T1454" s="9">
        <f t="shared" si="250"/>
        <v>0</v>
      </c>
      <c r="U1454" s="9">
        <f t="shared" si="251"/>
        <v>0</v>
      </c>
      <c r="V1454" s="9">
        <f t="shared" si="252"/>
        <v>0</v>
      </c>
      <c r="W1454" s="9">
        <f t="shared" si="245"/>
        <v>0</v>
      </c>
      <c r="X1454" s="22">
        <f t="shared" si="254"/>
        <v>0</v>
      </c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</row>
    <row r="1455" spans="1:159" s="4" customFormat="1">
      <c r="A1455" s="83" t="s">
        <v>2442</v>
      </c>
      <c r="B1455" s="95" t="s">
        <v>1441</v>
      </c>
      <c r="C1455" s="96">
        <v>1516</v>
      </c>
      <c r="D1455" s="95" t="s">
        <v>1442</v>
      </c>
      <c r="E1455" s="116" t="str">
        <f>VLOOKUP($C1455,'2022-23 School Level AAFTE'!$C:$X,8,FALSE)</f>
        <v>No</v>
      </c>
      <c r="F1455" s="103">
        <f>VLOOKUP($C1455,'2022-23 School Level AAFTE'!$C:$I,7,FALSE)</f>
        <v>106.83</v>
      </c>
      <c r="G1455" s="106">
        <f>IFERROR(IF(E1455= "yes",VLOOKUP(C1455,Summary!$B:$I,5,0),0),0)</f>
        <v>0</v>
      </c>
      <c r="H1455" s="104">
        <f t="shared" si="253"/>
        <v>0</v>
      </c>
      <c r="I1455" s="168">
        <f>VLOOKUP($A1455,'2023-24 Salary &amp; Benefits'!$A:$I,3,FALSE)</f>
        <v>1.1200000000000001</v>
      </c>
      <c r="J1455" s="168">
        <f>VLOOKUP($A1455,'2023-24 Salary &amp; Benefits'!$A:$I,4,FALSE)</f>
        <v>1.1400000000000001</v>
      </c>
      <c r="K1455" s="155">
        <f t="shared" si="246"/>
        <v>0</v>
      </c>
      <c r="L1455" s="154">
        <f t="shared" si="247"/>
        <v>0</v>
      </c>
      <c r="M1455" s="156">
        <f>'2023-24 Salary &amp; Benefits'!$E$6</f>
        <v>72728</v>
      </c>
      <c r="N1455" s="156">
        <f>'2023-24 Salary &amp; Benefits'!$F$6</f>
        <v>75419</v>
      </c>
      <c r="O1455" s="9">
        <f t="shared" si="248"/>
        <v>0</v>
      </c>
      <c r="P1455" s="9">
        <f t="shared" si="249"/>
        <v>0</v>
      </c>
      <c r="Q1455" s="9">
        <f>'2023-24 Salary &amp; Benefits'!G$6</f>
        <v>13464</v>
      </c>
      <c r="R1455" s="157">
        <f>'2023-24 Salary &amp; Benefits'!H$6</f>
        <v>0.1797</v>
      </c>
      <c r="S1455" s="157">
        <f>'2023-24 Salary &amp; Benefits'!I$6</f>
        <v>0.17330000000000001</v>
      </c>
      <c r="T1455" s="9">
        <f t="shared" si="250"/>
        <v>0</v>
      </c>
      <c r="U1455" s="9">
        <f t="shared" si="251"/>
        <v>0</v>
      </c>
      <c r="V1455" s="9">
        <f t="shared" si="252"/>
        <v>0</v>
      </c>
      <c r="W1455" s="9">
        <f t="shared" si="245"/>
        <v>0</v>
      </c>
      <c r="X1455" s="22">
        <f t="shared" si="254"/>
        <v>0</v>
      </c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</row>
    <row r="1456" spans="1:159" s="4" customFormat="1">
      <c r="A1456" s="83" t="s">
        <v>2442</v>
      </c>
      <c r="B1456" s="95" t="s">
        <v>1441</v>
      </c>
      <c r="C1456" s="96">
        <v>4156</v>
      </c>
      <c r="D1456" s="95" t="s">
        <v>1452</v>
      </c>
      <c r="E1456" s="116" t="str">
        <f>VLOOKUP($C1456,'2022-23 School Level AAFTE'!$C:$X,8,FALSE)</f>
        <v>No</v>
      </c>
      <c r="F1456" s="103">
        <f>VLOOKUP($C1456,'2022-23 School Level AAFTE'!$C:$I,7,FALSE)</f>
        <v>465.45</v>
      </c>
      <c r="G1456" s="106">
        <f>IFERROR(IF(E1456= "yes",VLOOKUP(C1456,Summary!$B:$I,5,0),0),0)</f>
        <v>0</v>
      </c>
      <c r="H1456" s="104">
        <f t="shared" si="253"/>
        <v>0</v>
      </c>
      <c r="I1456" s="168">
        <f>VLOOKUP($A1456,'2023-24 Salary &amp; Benefits'!$A:$I,3,FALSE)</f>
        <v>1.1200000000000001</v>
      </c>
      <c r="J1456" s="168">
        <f>VLOOKUP($A1456,'2023-24 Salary &amp; Benefits'!$A:$I,4,FALSE)</f>
        <v>1.1400000000000001</v>
      </c>
      <c r="K1456" s="155">
        <f t="shared" si="246"/>
        <v>0</v>
      </c>
      <c r="L1456" s="154">
        <f t="shared" si="247"/>
        <v>0</v>
      </c>
      <c r="M1456" s="156">
        <f>'2023-24 Salary &amp; Benefits'!$E$6</f>
        <v>72728</v>
      </c>
      <c r="N1456" s="156">
        <f>'2023-24 Salary &amp; Benefits'!$F$6</f>
        <v>75419</v>
      </c>
      <c r="O1456" s="9">
        <f t="shared" si="248"/>
        <v>0</v>
      </c>
      <c r="P1456" s="9">
        <f t="shared" si="249"/>
        <v>0</v>
      </c>
      <c r="Q1456" s="9">
        <f>'2023-24 Salary &amp; Benefits'!G$6</f>
        <v>13464</v>
      </c>
      <c r="R1456" s="157">
        <f>'2023-24 Salary &amp; Benefits'!H$6</f>
        <v>0.1797</v>
      </c>
      <c r="S1456" s="157">
        <f>'2023-24 Salary &amp; Benefits'!I$6</f>
        <v>0.17330000000000001</v>
      </c>
      <c r="T1456" s="9">
        <f t="shared" si="250"/>
        <v>0</v>
      </c>
      <c r="U1456" s="9">
        <f t="shared" si="251"/>
        <v>0</v>
      </c>
      <c r="V1456" s="9">
        <f t="shared" si="252"/>
        <v>0</v>
      </c>
      <c r="W1456" s="9">
        <f t="shared" si="245"/>
        <v>0</v>
      </c>
      <c r="X1456" s="22">
        <f t="shared" si="254"/>
        <v>0</v>
      </c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</row>
    <row r="1457" spans="1:159" s="4" customFormat="1">
      <c r="A1457" s="83" t="s">
        <v>2442</v>
      </c>
      <c r="B1457" s="95" t="s">
        <v>1441</v>
      </c>
      <c r="C1457" s="96">
        <v>4219</v>
      </c>
      <c r="D1457" s="95" t="s">
        <v>1454</v>
      </c>
      <c r="E1457" s="116" t="str">
        <f>VLOOKUP($C1457,'2022-23 School Level AAFTE'!$C:$X,8,FALSE)</f>
        <v>No</v>
      </c>
      <c r="F1457" s="103">
        <f>VLOOKUP($C1457,'2022-23 School Level AAFTE'!$C:$I,7,FALSE)</f>
        <v>457.01</v>
      </c>
      <c r="G1457" s="106">
        <f>IFERROR(IF(E1457= "yes",VLOOKUP(C1457,Summary!$B:$I,5,0),0),0)</f>
        <v>0</v>
      </c>
      <c r="H1457" s="105">
        <f t="shared" si="253"/>
        <v>0</v>
      </c>
      <c r="I1457" s="168">
        <f>VLOOKUP($A1457,'2023-24 Salary &amp; Benefits'!$A:$I,3,FALSE)</f>
        <v>1.1200000000000001</v>
      </c>
      <c r="J1457" s="168">
        <f>VLOOKUP($A1457,'2023-24 Salary &amp; Benefits'!$A:$I,4,FALSE)</f>
        <v>1.1400000000000001</v>
      </c>
      <c r="K1457" s="155">
        <f t="shared" si="246"/>
        <v>0</v>
      </c>
      <c r="L1457" s="154">
        <f t="shared" si="247"/>
        <v>0</v>
      </c>
      <c r="M1457" s="156">
        <f>'2023-24 Salary &amp; Benefits'!$E$6</f>
        <v>72728</v>
      </c>
      <c r="N1457" s="156">
        <f>'2023-24 Salary &amp; Benefits'!$F$6</f>
        <v>75419</v>
      </c>
      <c r="O1457" s="9">
        <f t="shared" si="248"/>
        <v>0</v>
      </c>
      <c r="P1457" s="9">
        <f t="shared" si="249"/>
        <v>0</v>
      </c>
      <c r="Q1457" s="9">
        <f>'2023-24 Salary &amp; Benefits'!G$6</f>
        <v>13464</v>
      </c>
      <c r="R1457" s="157">
        <f>'2023-24 Salary &amp; Benefits'!H$6</f>
        <v>0.1797</v>
      </c>
      <c r="S1457" s="157">
        <f>'2023-24 Salary &amp; Benefits'!I$6</f>
        <v>0.17330000000000001</v>
      </c>
      <c r="T1457" s="9">
        <f t="shared" si="250"/>
        <v>0</v>
      </c>
      <c r="U1457" s="9">
        <f t="shared" si="251"/>
        <v>0</v>
      </c>
      <c r="V1457" s="9">
        <f t="shared" si="252"/>
        <v>0</v>
      </c>
      <c r="W1457" s="9">
        <f t="shared" si="245"/>
        <v>0</v>
      </c>
      <c r="X1457" s="22">
        <f t="shared" si="254"/>
        <v>0</v>
      </c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</row>
    <row r="1458" spans="1:159" s="4" customFormat="1">
      <c r="A1458" s="83" t="s">
        <v>2442</v>
      </c>
      <c r="B1458" s="95" t="s">
        <v>1441</v>
      </c>
      <c r="C1458" s="96">
        <v>4189</v>
      </c>
      <c r="D1458" s="95" t="s">
        <v>1453</v>
      </c>
      <c r="E1458" s="116" t="str">
        <f>VLOOKUP($C1458,'2022-23 School Level AAFTE'!$C:$X,8,FALSE)</f>
        <v>No</v>
      </c>
      <c r="F1458" s="103">
        <f>VLOOKUP($C1458,'2022-23 School Level AAFTE'!$C:$I,7,FALSE)</f>
        <v>288.81</v>
      </c>
      <c r="G1458" s="106">
        <f>IFERROR(IF(E1458= "yes",VLOOKUP(C1458,Summary!$B:$I,5,0),0),0)</f>
        <v>0</v>
      </c>
      <c r="H1458" s="105">
        <f t="shared" si="253"/>
        <v>0</v>
      </c>
      <c r="I1458" s="168">
        <f>VLOOKUP($A1458,'2023-24 Salary &amp; Benefits'!$A:$I,3,FALSE)</f>
        <v>1.1200000000000001</v>
      </c>
      <c r="J1458" s="168">
        <f>VLOOKUP($A1458,'2023-24 Salary &amp; Benefits'!$A:$I,4,FALSE)</f>
        <v>1.1400000000000001</v>
      </c>
      <c r="K1458" s="155">
        <f t="shared" si="246"/>
        <v>0</v>
      </c>
      <c r="L1458" s="154">
        <f t="shared" si="247"/>
        <v>0</v>
      </c>
      <c r="M1458" s="156">
        <f>'2023-24 Salary &amp; Benefits'!$E$6</f>
        <v>72728</v>
      </c>
      <c r="N1458" s="156">
        <f>'2023-24 Salary &amp; Benefits'!$F$6</f>
        <v>75419</v>
      </c>
      <c r="O1458" s="9">
        <f t="shared" si="248"/>
        <v>0</v>
      </c>
      <c r="P1458" s="9">
        <f t="shared" si="249"/>
        <v>0</v>
      </c>
      <c r="Q1458" s="9">
        <f>'2023-24 Salary &amp; Benefits'!G$6</f>
        <v>13464</v>
      </c>
      <c r="R1458" s="157">
        <f>'2023-24 Salary &amp; Benefits'!H$6</f>
        <v>0.1797</v>
      </c>
      <c r="S1458" s="157">
        <f>'2023-24 Salary &amp; Benefits'!I$6</f>
        <v>0.17330000000000001</v>
      </c>
      <c r="T1458" s="9">
        <f t="shared" si="250"/>
        <v>0</v>
      </c>
      <c r="U1458" s="9">
        <f t="shared" si="251"/>
        <v>0</v>
      </c>
      <c r="V1458" s="9">
        <f t="shared" si="252"/>
        <v>0</v>
      </c>
      <c r="W1458" s="9">
        <f t="shared" si="245"/>
        <v>0</v>
      </c>
      <c r="X1458" s="22">
        <f t="shared" si="254"/>
        <v>0</v>
      </c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</row>
    <row r="1459" spans="1:159" s="4" customFormat="1">
      <c r="A1459" s="83" t="s">
        <v>2442</v>
      </c>
      <c r="B1459" s="95" t="s">
        <v>1441</v>
      </c>
      <c r="C1459" s="96">
        <v>5707</v>
      </c>
      <c r="D1459" s="95" t="s">
        <v>3214</v>
      </c>
      <c r="E1459" s="116" t="str">
        <f>VLOOKUP($C1459,'2022-23 School Level AAFTE'!$C:$X,8,FALSE)</f>
        <v>No</v>
      </c>
      <c r="F1459" s="103">
        <f>VLOOKUP($C1459,'2022-23 School Level AAFTE'!$C:$I,7,FALSE)</f>
        <v>110.36</v>
      </c>
      <c r="G1459" s="106">
        <f>IFERROR(IF(E1459= "yes",VLOOKUP(C1459,Summary!$B:$I,5,0),0),0)</f>
        <v>0</v>
      </c>
      <c r="H1459" s="105">
        <f t="shared" si="253"/>
        <v>0</v>
      </c>
      <c r="I1459" s="168">
        <f>VLOOKUP($A1459,'2023-24 Salary &amp; Benefits'!$A:$I,3,FALSE)</f>
        <v>1.1200000000000001</v>
      </c>
      <c r="J1459" s="168">
        <f>VLOOKUP($A1459,'2023-24 Salary &amp; Benefits'!$A:$I,4,FALSE)</f>
        <v>1.1400000000000001</v>
      </c>
      <c r="K1459" s="155">
        <f t="shared" si="246"/>
        <v>0</v>
      </c>
      <c r="L1459" s="154">
        <f t="shared" si="247"/>
        <v>0</v>
      </c>
      <c r="M1459" s="156">
        <f>'2023-24 Salary &amp; Benefits'!$E$6</f>
        <v>72728</v>
      </c>
      <c r="N1459" s="156">
        <f>'2023-24 Salary &amp; Benefits'!$F$6</f>
        <v>75419</v>
      </c>
      <c r="O1459" s="9">
        <f t="shared" si="248"/>
        <v>0</v>
      </c>
      <c r="P1459" s="9">
        <f t="shared" si="249"/>
        <v>0</v>
      </c>
      <c r="Q1459" s="9">
        <f>'2023-24 Salary &amp; Benefits'!G$6</f>
        <v>13464</v>
      </c>
      <c r="R1459" s="157">
        <f>'2023-24 Salary &amp; Benefits'!H$6</f>
        <v>0.1797</v>
      </c>
      <c r="S1459" s="157">
        <f>'2023-24 Salary &amp; Benefits'!I$6</f>
        <v>0.17330000000000001</v>
      </c>
      <c r="T1459" s="9">
        <f t="shared" si="250"/>
        <v>0</v>
      </c>
      <c r="U1459" s="9">
        <f t="shared" si="251"/>
        <v>0</v>
      </c>
      <c r="V1459" s="9">
        <f t="shared" si="252"/>
        <v>0</v>
      </c>
      <c r="W1459" s="9">
        <f t="shared" si="245"/>
        <v>0</v>
      </c>
      <c r="X1459" s="22">
        <f t="shared" si="254"/>
        <v>0</v>
      </c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</row>
    <row r="1460" spans="1:159" s="4" customFormat="1">
      <c r="A1460" s="83" t="s">
        <v>2442</v>
      </c>
      <c r="B1460" s="95" t="s">
        <v>1441</v>
      </c>
      <c r="C1460" s="96">
        <v>2681</v>
      </c>
      <c r="D1460" s="95" t="s">
        <v>1444</v>
      </c>
      <c r="E1460" s="116" t="str">
        <f>VLOOKUP($C1460,'2022-23 School Level AAFTE'!$C:$X,8,FALSE)</f>
        <v>No</v>
      </c>
      <c r="F1460" s="103">
        <f>VLOOKUP($C1460,'2022-23 School Level AAFTE'!$C:$I,7,FALSE)</f>
        <v>1349.53</v>
      </c>
      <c r="G1460" s="106">
        <f>IFERROR(IF(E1460= "yes",VLOOKUP(C1460,Summary!$B:$I,5,0),0),0)</f>
        <v>0</v>
      </c>
      <c r="H1460" s="104">
        <f t="shared" si="253"/>
        <v>0</v>
      </c>
      <c r="I1460" s="168">
        <f>VLOOKUP($A1460,'2023-24 Salary &amp; Benefits'!$A:$I,3,FALSE)</f>
        <v>1.1200000000000001</v>
      </c>
      <c r="J1460" s="168">
        <f>VLOOKUP($A1460,'2023-24 Salary &amp; Benefits'!$A:$I,4,FALSE)</f>
        <v>1.1400000000000001</v>
      </c>
      <c r="K1460" s="155">
        <f t="shared" si="246"/>
        <v>0</v>
      </c>
      <c r="L1460" s="154">
        <f t="shared" si="247"/>
        <v>0</v>
      </c>
      <c r="M1460" s="156">
        <f>'2023-24 Salary &amp; Benefits'!$E$6</f>
        <v>72728</v>
      </c>
      <c r="N1460" s="156">
        <f>'2023-24 Salary &amp; Benefits'!$F$6</f>
        <v>75419</v>
      </c>
      <c r="O1460" s="9">
        <f t="shared" si="248"/>
        <v>0</v>
      </c>
      <c r="P1460" s="9">
        <f t="shared" si="249"/>
        <v>0</v>
      </c>
      <c r="Q1460" s="9">
        <f>'2023-24 Salary &amp; Benefits'!G$6</f>
        <v>13464</v>
      </c>
      <c r="R1460" s="157">
        <f>'2023-24 Salary &amp; Benefits'!H$6</f>
        <v>0.1797</v>
      </c>
      <c r="S1460" s="157">
        <f>'2023-24 Salary &amp; Benefits'!I$6</f>
        <v>0.17330000000000001</v>
      </c>
      <c r="T1460" s="9">
        <f t="shared" si="250"/>
        <v>0</v>
      </c>
      <c r="U1460" s="9">
        <f t="shared" si="251"/>
        <v>0</v>
      </c>
      <c r="V1460" s="9">
        <f t="shared" si="252"/>
        <v>0</v>
      </c>
      <c r="W1460" s="9">
        <f t="shared" si="245"/>
        <v>0</v>
      </c>
      <c r="X1460" s="22">
        <f t="shared" si="254"/>
        <v>0</v>
      </c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</row>
    <row r="1461" spans="1:159" s="4" customFormat="1">
      <c r="A1461" s="83" t="s">
        <v>2442</v>
      </c>
      <c r="B1461" s="95" t="s">
        <v>1441</v>
      </c>
      <c r="C1461" s="97">
        <v>5631</v>
      </c>
      <c r="D1461" s="110" t="s">
        <v>242</v>
      </c>
      <c r="E1461" s="116" t="str">
        <f>VLOOKUP($C1461,'2022-23 School Level AAFTE'!$C:$X,8,FALSE)</f>
        <v>No</v>
      </c>
      <c r="F1461" s="103">
        <f>VLOOKUP($C1461,'2022-23 School Level AAFTE'!$C:$I,7,FALSE)</f>
        <v>506.64</v>
      </c>
      <c r="G1461" s="106">
        <f>IFERROR(IF(E1461= "yes",VLOOKUP(C1461,Summary!$B:$I,5,0),0),0)</f>
        <v>0</v>
      </c>
      <c r="H1461" s="104">
        <f t="shared" si="253"/>
        <v>0</v>
      </c>
      <c r="I1461" s="168">
        <f>VLOOKUP($A1461,'2023-24 Salary &amp; Benefits'!$A:$I,3,FALSE)</f>
        <v>1.1200000000000001</v>
      </c>
      <c r="J1461" s="168">
        <f>VLOOKUP($A1461,'2023-24 Salary &amp; Benefits'!$A:$I,4,FALSE)</f>
        <v>1.1400000000000001</v>
      </c>
      <c r="K1461" s="155">
        <f t="shared" si="246"/>
        <v>0</v>
      </c>
      <c r="L1461" s="154">
        <f t="shared" si="247"/>
        <v>0</v>
      </c>
      <c r="M1461" s="156">
        <f>'2023-24 Salary &amp; Benefits'!$E$6</f>
        <v>72728</v>
      </c>
      <c r="N1461" s="156">
        <f>'2023-24 Salary &amp; Benefits'!$F$6</f>
        <v>75419</v>
      </c>
      <c r="O1461" s="9">
        <f t="shared" si="248"/>
        <v>0</v>
      </c>
      <c r="P1461" s="9">
        <f t="shared" si="249"/>
        <v>0</v>
      </c>
      <c r="Q1461" s="9">
        <f>'2023-24 Salary &amp; Benefits'!G$6</f>
        <v>13464</v>
      </c>
      <c r="R1461" s="157">
        <f>'2023-24 Salary &amp; Benefits'!H$6</f>
        <v>0.1797</v>
      </c>
      <c r="S1461" s="157">
        <f>'2023-24 Salary &amp; Benefits'!I$6</f>
        <v>0.17330000000000001</v>
      </c>
      <c r="T1461" s="9">
        <f t="shared" si="250"/>
        <v>0</v>
      </c>
      <c r="U1461" s="9">
        <f t="shared" si="251"/>
        <v>0</v>
      </c>
      <c r="V1461" s="9">
        <f t="shared" si="252"/>
        <v>0</v>
      </c>
      <c r="W1461" s="9">
        <f t="shared" si="245"/>
        <v>0</v>
      </c>
      <c r="X1461" s="22">
        <f t="shared" si="254"/>
        <v>0</v>
      </c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</row>
    <row r="1462" spans="1:159" s="4" customFormat="1">
      <c r="A1462" s="83" t="s">
        <v>2442</v>
      </c>
      <c r="B1462" s="95" t="s">
        <v>1441</v>
      </c>
      <c r="C1462" s="96">
        <v>3685</v>
      </c>
      <c r="D1462" s="95" t="s">
        <v>1449</v>
      </c>
      <c r="E1462" s="116" t="str">
        <f>VLOOKUP($C1462,'2022-23 School Level AAFTE'!$C:$X,8,FALSE)</f>
        <v>No</v>
      </c>
      <c r="F1462" s="103">
        <f>VLOOKUP($C1462,'2022-23 School Level AAFTE'!$C:$I,7,FALSE)</f>
        <v>462.69</v>
      </c>
      <c r="G1462" s="106">
        <f>IFERROR(IF(E1462= "yes",VLOOKUP(C1462,Summary!$B:$I,5,0),0),0)</f>
        <v>0</v>
      </c>
      <c r="H1462" s="104">
        <f t="shared" si="253"/>
        <v>0</v>
      </c>
      <c r="I1462" s="168">
        <f>VLOOKUP($A1462,'2023-24 Salary &amp; Benefits'!$A:$I,3,FALSE)</f>
        <v>1.1200000000000001</v>
      </c>
      <c r="J1462" s="168">
        <f>VLOOKUP($A1462,'2023-24 Salary &amp; Benefits'!$A:$I,4,FALSE)</f>
        <v>1.1400000000000001</v>
      </c>
      <c r="K1462" s="155">
        <f t="shared" si="246"/>
        <v>0</v>
      </c>
      <c r="L1462" s="154">
        <f t="shared" si="247"/>
        <v>0</v>
      </c>
      <c r="M1462" s="156">
        <f>'2023-24 Salary &amp; Benefits'!$E$6</f>
        <v>72728</v>
      </c>
      <c r="N1462" s="156">
        <f>'2023-24 Salary &amp; Benefits'!$F$6</f>
        <v>75419</v>
      </c>
      <c r="O1462" s="9">
        <f t="shared" si="248"/>
        <v>0</v>
      </c>
      <c r="P1462" s="9">
        <f t="shared" si="249"/>
        <v>0</v>
      </c>
      <c r="Q1462" s="9">
        <f>'2023-24 Salary &amp; Benefits'!G$6</f>
        <v>13464</v>
      </c>
      <c r="R1462" s="157">
        <f>'2023-24 Salary &amp; Benefits'!H$6</f>
        <v>0.1797</v>
      </c>
      <c r="S1462" s="157">
        <f>'2023-24 Salary &amp; Benefits'!I$6</f>
        <v>0.17330000000000001</v>
      </c>
      <c r="T1462" s="9">
        <f t="shared" si="250"/>
        <v>0</v>
      </c>
      <c r="U1462" s="9">
        <f t="shared" si="251"/>
        <v>0</v>
      </c>
      <c r="V1462" s="9">
        <f t="shared" si="252"/>
        <v>0</v>
      </c>
      <c r="W1462" s="9">
        <f t="shared" si="245"/>
        <v>0</v>
      </c>
      <c r="X1462" s="22">
        <f t="shared" si="254"/>
        <v>0</v>
      </c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</row>
    <row r="1463" spans="1:159" s="4" customFormat="1">
      <c r="A1463" s="83" t="s">
        <v>2442</v>
      </c>
      <c r="B1463" s="95" t="s">
        <v>1441</v>
      </c>
      <c r="C1463" s="96">
        <v>5685</v>
      </c>
      <c r="D1463" s="95" t="s">
        <v>3369</v>
      </c>
      <c r="E1463" s="116" t="str">
        <f>VLOOKUP($C1463,'2022-23 School Level AAFTE'!$C:$X,8,FALSE)</f>
        <v>No</v>
      </c>
      <c r="F1463" s="103">
        <f>VLOOKUP($C1463,'2022-23 School Level AAFTE'!$C:$I,7,FALSE)</f>
        <v>478.02</v>
      </c>
      <c r="G1463" s="106">
        <f>IFERROR(IF(E1463= "yes",VLOOKUP(C1463,Summary!$B:$I,5,0),0),0)</f>
        <v>0</v>
      </c>
      <c r="H1463" s="104">
        <f t="shared" si="253"/>
        <v>0</v>
      </c>
      <c r="I1463" s="168">
        <f>VLOOKUP($A1463,'2023-24 Salary &amp; Benefits'!$A:$I,3,FALSE)</f>
        <v>1.1200000000000001</v>
      </c>
      <c r="J1463" s="168">
        <f>VLOOKUP($A1463,'2023-24 Salary &amp; Benefits'!$A:$I,4,FALSE)</f>
        <v>1.1400000000000001</v>
      </c>
      <c r="K1463" s="155">
        <f t="shared" si="246"/>
        <v>0</v>
      </c>
      <c r="L1463" s="154">
        <f t="shared" si="247"/>
        <v>0</v>
      </c>
      <c r="M1463" s="156">
        <f>'2023-24 Salary &amp; Benefits'!$E$6</f>
        <v>72728</v>
      </c>
      <c r="N1463" s="156">
        <f>'2023-24 Salary &amp; Benefits'!$F$6</f>
        <v>75419</v>
      </c>
      <c r="O1463" s="9">
        <f t="shared" si="248"/>
        <v>0</v>
      </c>
      <c r="P1463" s="9">
        <f t="shared" si="249"/>
        <v>0</v>
      </c>
      <c r="Q1463" s="9">
        <f>'2023-24 Salary &amp; Benefits'!G$6</f>
        <v>13464</v>
      </c>
      <c r="R1463" s="157">
        <f>'2023-24 Salary &amp; Benefits'!H$6</f>
        <v>0.1797</v>
      </c>
      <c r="S1463" s="157">
        <f>'2023-24 Salary &amp; Benefits'!I$6</f>
        <v>0.17330000000000001</v>
      </c>
      <c r="T1463" s="9">
        <f t="shared" si="250"/>
        <v>0</v>
      </c>
      <c r="U1463" s="9">
        <f t="shared" si="251"/>
        <v>0</v>
      </c>
      <c r="V1463" s="9">
        <f t="shared" si="252"/>
        <v>0</v>
      </c>
      <c r="W1463" s="9">
        <f t="shared" si="245"/>
        <v>0</v>
      </c>
      <c r="X1463" s="22">
        <f t="shared" si="254"/>
        <v>0</v>
      </c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</row>
    <row r="1464" spans="1:159" s="4" customFormat="1">
      <c r="A1464" s="83" t="s">
        <v>2442</v>
      </c>
      <c r="B1464" s="95" t="s">
        <v>1441</v>
      </c>
      <c r="C1464" s="96">
        <v>3056</v>
      </c>
      <c r="D1464" s="95" t="s">
        <v>1447</v>
      </c>
      <c r="E1464" s="116" t="str">
        <f>VLOOKUP($C1464,'2022-23 School Level AAFTE'!$C:$X,8,FALSE)</f>
        <v>No</v>
      </c>
      <c r="F1464" s="103">
        <f>VLOOKUP($C1464,'2022-23 School Level AAFTE'!$C:$I,7,FALSE)</f>
        <v>301.39999999999998</v>
      </c>
      <c r="G1464" s="106">
        <f>IFERROR(IF(E1464= "yes",VLOOKUP(C1464,Summary!$B:$I,5,0),0),0)</f>
        <v>0</v>
      </c>
      <c r="H1464" s="105">
        <f t="shared" si="253"/>
        <v>0</v>
      </c>
      <c r="I1464" s="168">
        <f>VLOOKUP($A1464,'2023-24 Salary &amp; Benefits'!$A:$I,3,FALSE)</f>
        <v>1.1200000000000001</v>
      </c>
      <c r="J1464" s="168">
        <f>VLOOKUP($A1464,'2023-24 Salary &amp; Benefits'!$A:$I,4,FALSE)</f>
        <v>1.1400000000000001</v>
      </c>
      <c r="K1464" s="155">
        <f t="shared" si="246"/>
        <v>0</v>
      </c>
      <c r="L1464" s="154">
        <f t="shared" si="247"/>
        <v>0</v>
      </c>
      <c r="M1464" s="156">
        <f>'2023-24 Salary &amp; Benefits'!$E$6</f>
        <v>72728</v>
      </c>
      <c r="N1464" s="156">
        <f>'2023-24 Salary &amp; Benefits'!$F$6</f>
        <v>75419</v>
      </c>
      <c r="O1464" s="9">
        <f t="shared" si="248"/>
        <v>0</v>
      </c>
      <c r="P1464" s="9">
        <f t="shared" si="249"/>
        <v>0</v>
      </c>
      <c r="Q1464" s="9">
        <f>'2023-24 Salary &amp; Benefits'!G$6</f>
        <v>13464</v>
      </c>
      <c r="R1464" s="157">
        <f>'2023-24 Salary &amp; Benefits'!H$6</f>
        <v>0.1797</v>
      </c>
      <c r="S1464" s="157">
        <f>'2023-24 Salary &amp; Benefits'!I$6</f>
        <v>0.17330000000000001</v>
      </c>
      <c r="T1464" s="9">
        <f t="shared" si="250"/>
        <v>0</v>
      </c>
      <c r="U1464" s="9">
        <f t="shared" si="251"/>
        <v>0</v>
      </c>
      <c r="V1464" s="9">
        <f t="shared" si="252"/>
        <v>0</v>
      </c>
      <c r="W1464" s="9">
        <f t="shared" si="245"/>
        <v>0</v>
      </c>
      <c r="X1464" s="22">
        <f t="shared" si="254"/>
        <v>0</v>
      </c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</row>
    <row r="1465" spans="1:159" s="4" customFormat="1">
      <c r="A1465" s="83" t="s">
        <v>2442</v>
      </c>
      <c r="B1465" s="95" t="s">
        <v>1441</v>
      </c>
      <c r="C1465" s="96">
        <v>4307</v>
      </c>
      <c r="D1465" s="95" t="s">
        <v>1455</v>
      </c>
      <c r="E1465" s="116" t="str">
        <f>VLOOKUP($C1465,'2022-23 School Level AAFTE'!$C:$X,8,FALSE)</f>
        <v>No</v>
      </c>
      <c r="F1465" s="103">
        <f>VLOOKUP($C1465,'2022-23 School Level AAFTE'!$C:$I,7,FALSE)</f>
        <v>469.02</v>
      </c>
      <c r="G1465" s="106">
        <f>IFERROR(IF(E1465= "yes",VLOOKUP(C1465,Summary!$B:$I,5,0),0),0)</f>
        <v>0</v>
      </c>
      <c r="H1465" s="104">
        <f t="shared" si="253"/>
        <v>0</v>
      </c>
      <c r="I1465" s="168">
        <f>VLOOKUP($A1465,'2023-24 Salary &amp; Benefits'!$A:$I,3,FALSE)</f>
        <v>1.1200000000000001</v>
      </c>
      <c r="J1465" s="168">
        <f>VLOOKUP($A1465,'2023-24 Salary &amp; Benefits'!$A:$I,4,FALSE)</f>
        <v>1.1400000000000001</v>
      </c>
      <c r="K1465" s="155">
        <f t="shared" si="246"/>
        <v>0</v>
      </c>
      <c r="L1465" s="154">
        <f t="shared" si="247"/>
        <v>0</v>
      </c>
      <c r="M1465" s="156">
        <f>'2023-24 Salary &amp; Benefits'!$E$6</f>
        <v>72728</v>
      </c>
      <c r="N1465" s="156">
        <f>'2023-24 Salary &amp; Benefits'!$F$6</f>
        <v>75419</v>
      </c>
      <c r="O1465" s="9">
        <f t="shared" si="248"/>
        <v>0</v>
      </c>
      <c r="P1465" s="9">
        <f t="shared" si="249"/>
        <v>0</v>
      </c>
      <c r="Q1465" s="9">
        <f>'2023-24 Salary &amp; Benefits'!G$6</f>
        <v>13464</v>
      </c>
      <c r="R1465" s="157">
        <f>'2023-24 Salary &amp; Benefits'!H$6</f>
        <v>0.1797</v>
      </c>
      <c r="S1465" s="157">
        <f>'2023-24 Salary &amp; Benefits'!I$6</f>
        <v>0.17330000000000001</v>
      </c>
      <c r="T1465" s="9">
        <f t="shared" si="250"/>
        <v>0</v>
      </c>
      <c r="U1465" s="9">
        <f t="shared" si="251"/>
        <v>0</v>
      </c>
      <c r="V1465" s="9">
        <f t="shared" si="252"/>
        <v>0</v>
      </c>
      <c r="W1465" s="9">
        <f t="shared" si="245"/>
        <v>0</v>
      </c>
      <c r="X1465" s="22">
        <f t="shared" si="254"/>
        <v>0</v>
      </c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</row>
    <row r="1466" spans="1:159" s="4" customFormat="1">
      <c r="A1466" s="83" t="s">
        <v>3263</v>
      </c>
      <c r="B1466" s="95" t="s">
        <v>3430</v>
      </c>
      <c r="C1466" s="96">
        <v>5686</v>
      </c>
      <c r="D1466" s="95" t="s">
        <v>3371</v>
      </c>
      <c r="E1466" s="116" t="str">
        <f>VLOOKUP($C1466,'2022-23 School Level AAFTE'!$C:$X,8,FALSE)</f>
        <v>No</v>
      </c>
      <c r="F1466" s="103">
        <f>VLOOKUP($C1466,'2022-23 School Level AAFTE'!$C:$I,7,FALSE)</f>
        <v>167.2</v>
      </c>
      <c r="G1466" s="106">
        <f>IFERROR(IF(E1466= "yes",VLOOKUP(C1466,Summary!$B:$I,5,0),0),0)</f>
        <v>0</v>
      </c>
      <c r="H1466" s="104">
        <f t="shared" si="253"/>
        <v>0</v>
      </c>
      <c r="I1466" s="168">
        <f>VLOOKUP($A1466,'2023-24 Salary &amp; Benefits'!$A:$I,3,FALSE)</f>
        <v>1.0150000000000001</v>
      </c>
      <c r="J1466" s="168">
        <f>VLOOKUP($A1466,'2023-24 Salary &amp; Benefits'!$A:$I,4,FALSE)</f>
        <v>1.0150000000000001</v>
      </c>
      <c r="K1466" s="155">
        <f t="shared" si="246"/>
        <v>0</v>
      </c>
      <c r="L1466" s="154">
        <f t="shared" si="247"/>
        <v>0</v>
      </c>
      <c r="M1466" s="156">
        <f>'2023-24 Salary &amp; Benefits'!$E$6</f>
        <v>72728</v>
      </c>
      <c r="N1466" s="156">
        <f>'2023-24 Salary &amp; Benefits'!$F$6</f>
        <v>75419</v>
      </c>
      <c r="O1466" s="9">
        <f t="shared" si="248"/>
        <v>0</v>
      </c>
      <c r="P1466" s="9">
        <f t="shared" si="249"/>
        <v>0</v>
      </c>
      <c r="Q1466" s="9">
        <f>'2023-24 Salary &amp; Benefits'!G$6</f>
        <v>13464</v>
      </c>
      <c r="R1466" s="157">
        <f>'2023-24 Salary &amp; Benefits'!H$6</f>
        <v>0.1797</v>
      </c>
      <c r="S1466" s="157">
        <f>'2023-24 Salary &amp; Benefits'!I$6</f>
        <v>0.17330000000000001</v>
      </c>
      <c r="T1466" s="9">
        <f t="shared" si="250"/>
        <v>0</v>
      </c>
      <c r="U1466" s="9">
        <f t="shared" si="251"/>
        <v>0</v>
      </c>
      <c r="V1466" s="9">
        <f t="shared" si="252"/>
        <v>0</v>
      </c>
      <c r="W1466" s="9">
        <f t="shared" si="245"/>
        <v>0</v>
      </c>
      <c r="X1466" s="22">
        <f t="shared" si="254"/>
        <v>0</v>
      </c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</row>
    <row r="1467" spans="1:159" s="4" customFormat="1">
      <c r="A1467" s="83" t="s">
        <v>2413</v>
      </c>
      <c r="B1467" s="95" t="s">
        <v>1213</v>
      </c>
      <c r="C1467" s="96">
        <v>4463</v>
      </c>
      <c r="D1467" s="95" t="s">
        <v>242</v>
      </c>
      <c r="E1467" s="116" t="str">
        <f>VLOOKUP($C1467,'2022-23 School Level AAFTE'!$C:$X,8,FALSE)</f>
        <v>Yes</v>
      </c>
      <c r="F1467" s="103">
        <f>VLOOKUP($C1467,'2022-23 School Level AAFTE'!$C:$I,7,FALSE)</f>
        <v>487.5</v>
      </c>
      <c r="G1467" s="106">
        <f>IFERROR(IF(E1467= "yes",VLOOKUP(C1467,Summary!$B:$I,5,0),0),0)</f>
        <v>0</v>
      </c>
      <c r="H1467" s="104">
        <f t="shared" si="253"/>
        <v>487.5</v>
      </c>
      <c r="I1467" s="168">
        <f>VLOOKUP($A1467,'2023-24 Salary &amp; Benefits'!$A:$I,3,FALSE)</f>
        <v>1.06</v>
      </c>
      <c r="J1467" s="168">
        <f>VLOOKUP($A1467,'2023-24 Salary &amp; Benefits'!$A:$I,4,FALSE)</f>
        <v>1.06</v>
      </c>
      <c r="K1467" s="155">
        <f t="shared" si="246"/>
        <v>487.5</v>
      </c>
      <c r="L1467" s="154">
        <f t="shared" si="247"/>
        <v>1.43</v>
      </c>
      <c r="M1467" s="156">
        <f>'2023-24 Salary &amp; Benefits'!$E$6</f>
        <v>72728</v>
      </c>
      <c r="N1467" s="156">
        <f>'2023-24 Salary &amp; Benefits'!$F$6</f>
        <v>75419</v>
      </c>
      <c r="O1467" s="9">
        <f t="shared" si="248"/>
        <v>110241.1</v>
      </c>
      <c r="P1467" s="9">
        <f t="shared" si="249"/>
        <v>4079.0199999999895</v>
      </c>
      <c r="Q1467" s="9">
        <f>'2023-24 Salary &amp; Benefits'!G$6</f>
        <v>13464</v>
      </c>
      <c r="R1467" s="157">
        <f>'2023-24 Salary &amp; Benefits'!H$6</f>
        <v>0.1797</v>
      </c>
      <c r="S1467" s="157">
        <f>'2023-24 Salary &amp; Benefits'!I$6</f>
        <v>0.17330000000000001</v>
      </c>
      <c r="T1467" s="9">
        <f t="shared" si="250"/>
        <v>39770.74</v>
      </c>
      <c r="U1467" s="9">
        <f t="shared" si="251"/>
        <v>1905.34</v>
      </c>
      <c r="V1467" s="9">
        <f t="shared" si="252"/>
        <v>330.2</v>
      </c>
      <c r="W1467" s="9">
        <f t="shared" si="245"/>
        <v>2235.54</v>
      </c>
      <c r="X1467" s="22">
        <f t="shared" si="254"/>
        <v>156326.39999999999</v>
      </c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</row>
    <row r="1468" spans="1:159" s="4" customFormat="1">
      <c r="A1468" s="83" t="s">
        <v>2413</v>
      </c>
      <c r="B1468" s="95" t="s">
        <v>1213</v>
      </c>
      <c r="C1468" s="96">
        <v>2865</v>
      </c>
      <c r="D1468" s="95" t="s">
        <v>128</v>
      </c>
      <c r="E1468" s="116" t="str">
        <f>VLOOKUP($C1468,'2022-23 School Level AAFTE'!$C:$X,8,FALSE)</f>
        <v>Yes</v>
      </c>
      <c r="F1468" s="103">
        <f>VLOOKUP($C1468,'2022-23 School Level AAFTE'!$C:$I,7,FALSE)</f>
        <v>239.95</v>
      </c>
      <c r="G1468" s="106">
        <f>IFERROR(IF(E1468= "yes",VLOOKUP(C1468,Summary!$B:$I,5,0),0),0)</f>
        <v>0</v>
      </c>
      <c r="H1468" s="104">
        <f t="shared" si="253"/>
        <v>239.95</v>
      </c>
      <c r="I1468" s="168">
        <f>VLOOKUP($A1468,'2023-24 Salary &amp; Benefits'!$A:$I,3,FALSE)</f>
        <v>1.06</v>
      </c>
      <c r="J1468" s="168">
        <f>VLOOKUP($A1468,'2023-24 Salary &amp; Benefits'!$A:$I,4,FALSE)</f>
        <v>1.06</v>
      </c>
      <c r="K1468" s="155">
        <f t="shared" si="246"/>
        <v>239.95</v>
      </c>
      <c r="L1468" s="154">
        <f t="shared" si="247"/>
        <v>0.70399999999999996</v>
      </c>
      <c r="M1468" s="156">
        <f>'2023-24 Salary &amp; Benefits'!$E$6</f>
        <v>72728</v>
      </c>
      <c r="N1468" s="156">
        <f>'2023-24 Salary &amp; Benefits'!$F$6</f>
        <v>75419</v>
      </c>
      <c r="O1468" s="9">
        <f t="shared" si="248"/>
        <v>54272.54</v>
      </c>
      <c r="P1468" s="9">
        <f t="shared" si="249"/>
        <v>2008.1299999999974</v>
      </c>
      <c r="Q1468" s="9">
        <f>'2023-24 Salary &amp; Benefits'!G$6</f>
        <v>13464</v>
      </c>
      <c r="R1468" s="157">
        <f>'2023-24 Salary &amp; Benefits'!H$6</f>
        <v>0.1797</v>
      </c>
      <c r="S1468" s="157">
        <f>'2023-24 Salary &amp; Benefits'!I$6</f>
        <v>0.17330000000000001</v>
      </c>
      <c r="T1468" s="9">
        <f t="shared" si="250"/>
        <v>19579.439999999999</v>
      </c>
      <c r="U1468" s="9">
        <f t="shared" si="251"/>
        <v>938.01</v>
      </c>
      <c r="V1468" s="9">
        <f t="shared" si="252"/>
        <v>162.56</v>
      </c>
      <c r="W1468" s="9">
        <f t="shared" si="245"/>
        <v>1100.57</v>
      </c>
      <c r="X1468" s="22">
        <f t="shared" si="254"/>
        <v>76960.679999999993</v>
      </c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</row>
    <row r="1469" spans="1:159" s="4" customFormat="1">
      <c r="A1469" s="83" t="s">
        <v>2413</v>
      </c>
      <c r="B1469" s="95" t="s">
        <v>1213</v>
      </c>
      <c r="C1469" s="96">
        <v>5704</v>
      </c>
      <c r="D1469" s="95" t="s">
        <v>3372</v>
      </c>
      <c r="E1469" s="116" t="str">
        <f>VLOOKUP($C1469,'2022-23 School Level AAFTE'!$C:$X,8,FALSE)</f>
        <v>Yes</v>
      </c>
      <c r="F1469" s="103">
        <f>VLOOKUP($C1469,'2022-23 School Level AAFTE'!$C:$I,7,FALSE)</f>
        <v>14.86</v>
      </c>
      <c r="G1469" s="106">
        <f>IFERROR(IF(E1469= "yes",VLOOKUP(C1469,Summary!$B:$I,5,0),0),0)</f>
        <v>0</v>
      </c>
      <c r="H1469" s="105">
        <f t="shared" si="253"/>
        <v>14.86</v>
      </c>
      <c r="I1469" s="168">
        <f>VLOOKUP($A1469,'2023-24 Salary &amp; Benefits'!$A:$I,3,FALSE)</f>
        <v>1.06</v>
      </c>
      <c r="J1469" s="168">
        <f>VLOOKUP($A1469,'2023-24 Salary &amp; Benefits'!$A:$I,4,FALSE)</f>
        <v>1.06</v>
      </c>
      <c r="K1469" s="155">
        <f t="shared" si="246"/>
        <v>14.86</v>
      </c>
      <c r="L1469" s="154">
        <f t="shared" si="247"/>
        <v>4.3999999999999997E-2</v>
      </c>
      <c r="M1469" s="156">
        <f>'2023-24 Salary &amp; Benefits'!$E$6</f>
        <v>72728</v>
      </c>
      <c r="N1469" s="156">
        <f>'2023-24 Salary &amp; Benefits'!$F$6</f>
        <v>75419</v>
      </c>
      <c r="O1469" s="9">
        <f t="shared" si="248"/>
        <v>3392.03</v>
      </c>
      <c r="P1469" s="9">
        <f t="shared" si="249"/>
        <v>125.50999999999976</v>
      </c>
      <c r="Q1469" s="9">
        <f>'2023-24 Salary &amp; Benefits'!G$6</f>
        <v>13464</v>
      </c>
      <c r="R1469" s="157">
        <f>'2023-24 Salary &amp; Benefits'!H$6</f>
        <v>0.1797</v>
      </c>
      <c r="S1469" s="157">
        <f>'2023-24 Salary &amp; Benefits'!I$6</f>
        <v>0.17330000000000001</v>
      </c>
      <c r="T1469" s="9">
        <f t="shared" si="250"/>
        <v>1223.71</v>
      </c>
      <c r="U1469" s="9">
        <f t="shared" si="251"/>
        <v>58.63</v>
      </c>
      <c r="V1469" s="9">
        <f t="shared" si="252"/>
        <v>10.16</v>
      </c>
      <c r="W1469" s="9">
        <f t="shared" si="245"/>
        <v>68.790000000000006</v>
      </c>
      <c r="X1469" s="22">
        <f t="shared" si="254"/>
        <v>4810.04</v>
      </c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</row>
    <row r="1470" spans="1:159" s="4" customFormat="1">
      <c r="A1470" s="83" t="s">
        <v>2311</v>
      </c>
      <c r="B1470" s="95" t="s">
        <v>403</v>
      </c>
      <c r="C1470" s="96">
        <v>3087</v>
      </c>
      <c r="D1470" s="95" t="s">
        <v>405</v>
      </c>
      <c r="E1470" s="116" t="str">
        <f>VLOOKUP($C1470,'2022-23 School Level AAFTE'!$C:$X,8,FALSE)</f>
        <v>No</v>
      </c>
      <c r="F1470" s="103">
        <f>VLOOKUP($C1470,'2022-23 School Level AAFTE'!$C:$I,7,FALSE)</f>
        <v>208.29</v>
      </c>
      <c r="G1470" s="106">
        <f>IFERROR(IF(E1470= "yes",VLOOKUP(C1470,Summary!$B:$I,5,0),0),0)</f>
        <v>0</v>
      </c>
      <c r="H1470" s="105">
        <f t="shared" si="253"/>
        <v>0</v>
      </c>
      <c r="I1470" s="168">
        <f>VLOOKUP($A1470,'2023-24 Salary &amp; Benefits'!$A:$I,3,FALSE)</f>
        <v>1</v>
      </c>
      <c r="J1470" s="168">
        <f>VLOOKUP($A1470,'2023-24 Salary &amp; Benefits'!$A:$I,4,FALSE)</f>
        <v>1.02</v>
      </c>
      <c r="K1470" s="155">
        <f t="shared" si="246"/>
        <v>0</v>
      </c>
      <c r="L1470" s="154">
        <f t="shared" si="247"/>
        <v>0</v>
      </c>
      <c r="M1470" s="156">
        <f>'2023-24 Salary &amp; Benefits'!$E$6</f>
        <v>72728</v>
      </c>
      <c r="N1470" s="156">
        <f>'2023-24 Salary &amp; Benefits'!$F$6</f>
        <v>75419</v>
      </c>
      <c r="O1470" s="9">
        <f t="shared" si="248"/>
        <v>0</v>
      </c>
      <c r="P1470" s="9">
        <f t="shared" si="249"/>
        <v>0</v>
      </c>
      <c r="Q1470" s="9">
        <f>'2023-24 Salary &amp; Benefits'!G$6</f>
        <v>13464</v>
      </c>
      <c r="R1470" s="157">
        <f>'2023-24 Salary &amp; Benefits'!H$6</f>
        <v>0.1797</v>
      </c>
      <c r="S1470" s="157">
        <f>'2023-24 Salary &amp; Benefits'!I$6</f>
        <v>0.17330000000000001</v>
      </c>
      <c r="T1470" s="9">
        <f t="shared" si="250"/>
        <v>0</v>
      </c>
      <c r="U1470" s="9">
        <f t="shared" si="251"/>
        <v>0</v>
      </c>
      <c r="V1470" s="9">
        <f t="shared" si="252"/>
        <v>0</v>
      </c>
      <c r="W1470" s="9">
        <f t="shared" si="245"/>
        <v>0</v>
      </c>
      <c r="X1470" s="22">
        <f t="shared" si="254"/>
        <v>0</v>
      </c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</row>
    <row r="1471" spans="1:159" s="4" customFormat="1">
      <c r="A1471" s="83" t="s">
        <v>2311</v>
      </c>
      <c r="B1471" s="95" t="s">
        <v>403</v>
      </c>
      <c r="C1471" s="96">
        <v>2241</v>
      </c>
      <c r="D1471" s="95" t="s">
        <v>404</v>
      </c>
      <c r="E1471" s="116" t="str">
        <f>VLOOKUP($C1471,'2022-23 School Level AAFTE'!$C:$X,8,FALSE)</f>
        <v>Yes</v>
      </c>
      <c r="F1471" s="103">
        <f>VLOOKUP($C1471,'2022-23 School Level AAFTE'!$C:$I,7,FALSE)</f>
        <v>140.57999999999998</v>
      </c>
      <c r="G1471" s="106">
        <f>IFERROR(IF(E1471= "yes",VLOOKUP(C1471,Summary!$B:$I,5,0),0),0)</f>
        <v>0</v>
      </c>
      <c r="H1471" s="105">
        <f t="shared" si="253"/>
        <v>140.57999999999998</v>
      </c>
      <c r="I1471" s="168">
        <f>VLOOKUP($A1471,'2023-24 Salary &amp; Benefits'!$A:$I,3,FALSE)</f>
        <v>1</v>
      </c>
      <c r="J1471" s="168">
        <f>VLOOKUP($A1471,'2023-24 Salary &amp; Benefits'!$A:$I,4,FALSE)</f>
        <v>1.02</v>
      </c>
      <c r="K1471" s="155">
        <f t="shared" si="246"/>
        <v>140.57999999999998</v>
      </c>
      <c r="L1471" s="154">
        <f t="shared" si="247"/>
        <v>0.41199999999999998</v>
      </c>
      <c r="M1471" s="156">
        <f>'2023-24 Salary &amp; Benefits'!$E$6</f>
        <v>72728</v>
      </c>
      <c r="N1471" s="156">
        <f>'2023-24 Salary &amp; Benefits'!$F$6</f>
        <v>75419</v>
      </c>
      <c r="O1471" s="9">
        <f t="shared" si="248"/>
        <v>29963.94</v>
      </c>
      <c r="P1471" s="9">
        <f t="shared" si="249"/>
        <v>1730.1400000000031</v>
      </c>
      <c r="Q1471" s="9">
        <f>'2023-24 Salary &amp; Benefits'!G$6</f>
        <v>13464</v>
      </c>
      <c r="R1471" s="157">
        <f>'2023-24 Salary &amp; Benefits'!H$6</f>
        <v>0.1797</v>
      </c>
      <c r="S1471" s="157">
        <f>'2023-24 Salary &amp; Benefits'!I$6</f>
        <v>0.17330000000000001</v>
      </c>
      <c r="T1471" s="9">
        <f t="shared" si="250"/>
        <v>11231.52</v>
      </c>
      <c r="U1471" s="9">
        <f t="shared" si="251"/>
        <v>528.23</v>
      </c>
      <c r="V1471" s="9">
        <f t="shared" si="252"/>
        <v>91.54</v>
      </c>
      <c r="W1471" s="9">
        <f t="shared" si="245"/>
        <v>619.77</v>
      </c>
      <c r="X1471" s="22">
        <f t="shared" si="254"/>
        <v>43545.37</v>
      </c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</row>
    <row r="1472" spans="1:159" s="4" customFormat="1">
      <c r="A1472" s="83" t="s">
        <v>2272</v>
      </c>
      <c r="B1472" s="95" t="s">
        <v>134</v>
      </c>
      <c r="C1472" s="96">
        <v>4494</v>
      </c>
      <c r="D1472" s="95" t="s">
        <v>141</v>
      </c>
      <c r="E1472" s="116" t="str">
        <f>VLOOKUP($C1472,'2022-23 School Level AAFTE'!$C:$X,8,FALSE)</f>
        <v>Yes</v>
      </c>
      <c r="F1472" s="103">
        <f>VLOOKUP($C1472,'2022-23 School Level AAFTE'!$C:$I,7,FALSE)</f>
        <v>357.95</v>
      </c>
      <c r="G1472" s="106">
        <f>IFERROR(IF(E1472= "yes",VLOOKUP(C1472,Summary!$B:$I,5,0),0),0)</f>
        <v>0</v>
      </c>
      <c r="H1472" s="105">
        <f t="shared" si="253"/>
        <v>357.95</v>
      </c>
      <c r="I1472" s="168">
        <f>VLOOKUP($A1472,'2023-24 Salary &amp; Benefits'!$A:$I,3,FALSE)</f>
        <v>1.0150000000000001</v>
      </c>
      <c r="J1472" s="168">
        <f>VLOOKUP($A1472,'2023-24 Salary &amp; Benefits'!$A:$I,4,FALSE)</f>
        <v>1.04</v>
      </c>
      <c r="K1472" s="155">
        <f t="shared" si="246"/>
        <v>357.95</v>
      </c>
      <c r="L1472" s="154">
        <f t="shared" si="247"/>
        <v>1.05</v>
      </c>
      <c r="M1472" s="156">
        <f>'2023-24 Salary &amp; Benefits'!$E$6</f>
        <v>72728</v>
      </c>
      <c r="N1472" s="156">
        <f>'2023-24 Salary &amp; Benefits'!$F$6</f>
        <v>75419</v>
      </c>
      <c r="O1472" s="9">
        <f t="shared" si="248"/>
        <v>77509.87</v>
      </c>
      <c r="P1472" s="9">
        <f t="shared" si="249"/>
        <v>4847.6800000000076</v>
      </c>
      <c r="Q1472" s="9">
        <f>'2023-24 Salary &amp; Benefits'!G$6</f>
        <v>13464</v>
      </c>
      <c r="R1472" s="157">
        <f>'2023-24 Salary &amp; Benefits'!H$6</f>
        <v>0.1797</v>
      </c>
      <c r="S1472" s="157">
        <f>'2023-24 Salary &amp; Benefits'!I$6</f>
        <v>0.17330000000000001</v>
      </c>
      <c r="T1472" s="9">
        <f t="shared" si="250"/>
        <v>28905.83</v>
      </c>
      <c r="U1472" s="9">
        <f t="shared" si="251"/>
        <v>1372.63</v>
      </c>
      <c r="V1472" s="9">
        <f t="shared" si="252"/>
        <v>237.88</v>
      </c>
      <c r="W1472" s="9">
        <f t="shared" si="245"/>
        <v>1610.5100000000002</v>
      </c>
      <c r="X1472" s="22">
        <f t="shared" si="254"/>
        <v>112873.89</v>
      </c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</row>
    <row r="1473" spans="1:159" s="4" customFormat="1">
      <c r="A1473" s="83" t="s">
        <v>2272</v>
      </c>
      <c r="B1473" s="95" t="s">
        <v>134</v>
      </c>
      <c r="C1473" s="96">
        <v>2909</v>
      </c>
      <c r="D1473" s="95" t="s">
        <v>137</v>
      </c>
      <c r="E1473" s="116" t="str">
        <f>VLOOKUP($C1473,'2022-23 School Level AAFTE'!$C:$X,8,FALSE)</f>
        <v>Yes</v>
      </c>
      <c r="F1473" s="103">
        <f>VLOOKUP($C1473,'2022-23 School Level AAFTE'!$C:$I,7,FALSE)</f>
        <v>351.36</v>
      </c>
      <c r="G1473" s="106">
        <f>IFERROR(IF(E1473= "yes",VLOOKUP(C1473,Summary!$B:$I,5,0),0),0)</f>
        <v>0</v>
      </c>
      <c r="H1473" s="105">
        <f t="shared" si="253"/>
        <v>351.36</v>
      </c>
      <c r="I1473" s="168">
        <f>VLOOKUP($A1473,'2023-24 Salary &amp; Benefits'!$A:$I,3,FALSE)</f>
        <v>1.0150000000000001</v>
      </c>
      <c r="J1473" s="168">
        <f>VLOOKUP($A1473,'2023-24 Salary &amp; Benefits'!$A:$I,4,FALSE)</f>
        <v>1.04</v>
      </c>
      <c r="K1473" s="155">
        <f t="shared" si="246"/>
        <v>351.36</v>
      </c>
      <c r="L1473" s="154">
        <f t="shared" si="247"/>
        <v>1.0309999999999999</v>
      </c>
      <c r="M1473" s="156">
        <f>'2023-24 Salary &amp; Benefits'!$E$6</f>
        <v>72728</v>
      </c>
      <c r="N1473" s="156">
        <f>'2023-24 Salary &amp; Benefits'!$F$6</f>
        <v>75419</v>
      </c>
      <c r="O1473" s="9">
        <f t="shared" si="248"/>
        <v>76107.31</v>
      </c>
      <c r="P1473" s="9">
        <f t="shared" si="249"/>
        <v>4759.9600000000064</v>
      </c>
      <c r="Q1473" s="9">
        <f>'2023-24 Salary &amp; Benefits'!G$6</f>
        <v>13464</v>
      </c>
      <c r="R1473" s="157">
        <f>'2023-24 Salary &amp; Benefits'!H$6</f>
        <v>0.1797</v>
      </c>
      <c r="S1473" s="157">
        <f>'2023-24 Salary &amp; Benefits'!I$6</f>
        <v>0.17330000000000001</v>
      </c>
      <c r="T1473" s="9">
        <f t="shared" si="250"/>
        <v>28382.77</v>
      </c>
      <c r="U1473" s="9">
        <f t="shared" si="251"/>
        <v>1347.79</v>
      </c>
      <c r="V1473" s="9">
        <f t="shared" si="252"/>
        <v>233.57</v>
      </c>
      <c r="W1473" s="9">
        <f t="shared" si="245"/>
        <v>1581.36</v>
      </c>
      <c r="X1473" s="22">
        <f t="shared" si="254"/>
        <v>110831.40000000001</v>
      </c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</row>
    <row r="1474" spans="1:159" s="4" customFormat="1">
      <c r="A1474" s="83" t="s">
        <v>2272</v>
      </c>
      <c r="B1474" s="95" t="s">
        <v>134</v>
      </c>
      <c r="C1474" s="96">
        <v>3079</v>
      </c>
      <c r="D1474" s="95" t="s">
        <v>138</v>
      </c>
      <c r="E1474" s="116" t="str">
        <f>VLOOKUP($C1474,'2022-23 School Level AAFTE'!$C:$X,8,FALSE)</f>
        <v>Yes</v>
      </c>
      <c r="F1474" s="103">
        <f>VLOOKUP($C1474,'2022-23 School Level AAFTE'!$C:$I,7,FALSE)</f>
        <v>365.53</v>
      </c>
      <c r="G1474" s="106">
        <f>IFERROR(IF(E1474= "yes",VLOOKUP(C1474,Summary!$B:$I,5,0),0),0)</f>
        <v>0</v>
      </c>
      <c r="H1474" s="104">
        <f t="shared" si="253"/>
        <v>365.53</v>
      </c>
      <c r="I1474" s="168">
        <f>VLOOKUP($A1474,'2023-24 Salary &amp; Benefits'!$A:$I,3,FALSE)</f>
        <v>1.0150000000000001</v>
      </c>
      <c r="J1474" s="168">
        <f>VLOOKUP($A1474,'2023-24 Salary &amp; Benefits'!$A:$I,4,FALSE)</f>
        <v>1.04</v>
      </c>
      <c r="K1474" s="155">
        <f t="shared" si="246"/>
        <v>365.53</v>
      </c>
      <c r="L1474" s="154">
        <f t="shared" si="247"/>
        <v>1.0720000000000001</v>
      </c>
      <c r="M1474" s="156">
        <f>'2023-24 Salary &amp; Benefits'!$E$6</f>
        <v>72728</v>
      </c>
      <c r="N1474" s="156">
        <f>'2023-24 Salary &amp; Benefits'!$F$6</f>
        <v>75419</v>
      </c>
      <c r="O1474" s="9">
        <f t="shared" si="248"/>
        <v>79133.88</v>
      </c>
      <c r="P1474" s="9">
        <f t="shared" si="249"/>
        <v>4949.25</v>
      </c>
      <c r="Q1474" s="9">
        <f>'2023-24 Salary &amp; Benefits'!G$6</f>
        <v>13464</v>
      </c>
      <c r="R1474" s="157">
        <f>'2023-24 Salary &amp; Benefits'!H$6</f>
        <v>0.1797</v>
      </c>
      <c r="S1474" s="157">
        <f>'2023-24 Salary &amp; Benefits'!I$6</f>
        <v>0.17330000000000001</v>
      </c>
      <c r="T1474" s="9">
        <f t="shared" si="250"/>
        <v>29511.47</v>
      </c>
      <c r="U1474" s="9">
        <f t="shared" si="251"/>
        <v>1401.39</v>
      </c>
      <c r="V1474" s="9">
        <f t="shared" si="252"/>
        <v>242.86</v>
      </c>
      <c r="W1474" s="9">
        <f t="shared" si="245"/>
        <v>1644.25</v>
      </c>
      <c r="X1474" s="22">
        <f t="shared" si="254"/>
        <v>115238.85</v>
      </c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</row>
    <row r="1475" spans="1:159" s="4" customFormat="1">
      <c r="A1475" s="83" t="s">
        <v>2272</v>
      </c>
      <c r="B1475" s="95" t="s">
        <v>134</v>
      </c>
      <c r="C1475" s="96">
        <v>2368</v>
      </c>
      <c r="D1475" s="95" t="s">
        <v>77</v>
      </c>
      <c r="E1475" s="116" t="str">
        <f>VLOOKUP($C1475,'2022-23 School Level AAFTE'!$C:$X,8,FALSE)</f>
        <v>Yes</v>
      </c>
      <c r="F1475" s="103">
        <f>VLOOKUP($C1475,'2022-23 School Level AAFTE'!$C:$I,7,FALSE)</f>
        <v>263.16000000000003</v>
      </c>
      <c r="G1475" s="106">
        <f>IFERROR(IF(E1475= "yes",VLOOKUP(C1475,Summary!$B:$I,5,0),0),0)</f>
        <v>0</v>
      </c>
      <c r="H1475" s="105">
        <f t="shared" si="253"/>
        <v>263.16000000000003</v>
      </c>
      <c r="I1475" s="168">
        <f>VLOOKUP($A1475,'2023-24 Salary &amp; Benefits'!$A:$I,3,FALSE)</f>
        <v>1.0150000000000001</v>
      </c>
      <c r="J1475" s="168">
        <f>VLOOKUP($A1475,'2023-24 Salary &amp; Benefits'!$A:$I,4,FALSE)</f>
        <v>1.04</v>
      </c>
      <c r="K1475" s="155">
        <f t="shared" si="246"/>
        <v>263.16000000000003</v>
      </c>
      <c r="L1475" s="154">
        <f t="shared" si="247"/>
        <v>0.77200000000000002</v>
      </c>
      <c r="M1475" s="156">
        <f>'2023-24 Salary &amp; Benefits'!$E$6</f>
        <v>72728</v>
      </c>
      <c r="N1475" s="156">
        <f>'2023-24 Salary &amp; Benefits'!$F$6</f>
        <v>75419</v>
      </c>
      <c r="O1475" s="9">
        <f t="shared" si="248"/>
        <v>56988.21</v>
      </c>
      <c r="P1475" s="9">
        <f t="shared" si="249"/>
        <v>3564.2000000000044</v>
      </c>
      <c r="Q1475" s="9">
        <f>'2023-24 Salary &amp; Benefits'!G$6</f>
        <v>13464</v>
      </c>
      <c r="R1475" s="157">
        <f>'2023-24 Salary &amp; Benefits'!H$6</f>
        <v>0.1797</v>
      </c>
      <c r="S1475" s="157">
        <f>'2023-24 Salary &amp; Benefits'!I$6</f>
        <v>0.17330000000000001</v>
      </c>
      <c r="T1475" s="9">
        <f t="shared" si="250"/>
        <v>21252.67</v>
      </c>
      <c r="U1475" s="9">
        <f t="shared" si="251"/>
        <v>1009.21</v>
      </c>
      <c r="V1475" s="9">
        <f t="shared" si="252"/>
        <v>174.9</v>
      </c>
      <c r="W1475" s="9">
        <f t="shared" si="245"/>
        <v>1184.1100000000001</v>
      </c>
      <c r="X1475" s="22">
        <f t="shared" si="254"/>
        <v>82989.190000000017</v>
      </c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</row>
    <row r="1476" spans="1:159" s="4" customFormat="1">
      <c r="A1476" s="83" t="s">
        <v>2272</v>
      </c>
      <c r="B1476" s="95" t="s">
        <v>134</v>
      </c>
      <c r="C1476" s="96">
        <v>4003</v>
      </c>
      <c r="D1476" s="95" t="s">
        <v>140</v>
      </c>
      <c r="E1476" s="116" t="str">
        <f>VLOOKUP($C1476,'2022-23 School Level AAFTE'!$C:$X,8,FALSE)</f>
        <v>Yes</v>
      </c>
      <c r="F1476" s="103">
        <f>VLOOKUP($C1476,'2022-23 School Level AAFTE'!$C:$I,7,FALSE)</f>
        <v>55.94</v>
      </c>
      <c r="G1476" s="106">
        <f>IFERROR(IF(E1476= "yes",VLOOKUP(C1476,Summary!$B:$I,5,0),0),0)</f>
        <v>0</v>
      </c>
      <c r="H1476" s="105">
        <f t="shared" si="253"/>
        <v>55.94</v>
      </c>
      <c r="I1476" s="168">
        <f>VLOOKUP($A1476,'2023-24 Salary &amp; Benefits'!$A:$I,3,FALSE)</f>
        <v>1.0150000000000001</v>
      </c>
      <c r="J1476" s="168">
        <f>VLOOKUP($A1476,'2023-24 Salary &amp; Benefits'!$A:$I,4,FALSE)</f>
        <v>1.04</v>
      </c>
      <c r="K1476" s="155">
        <f t="shared" si="246"/>
        <v>55.94</v>
      </c>
      <c r="L1476" s="154">
        <f t="shared" si="247"/>
        <v>0.16400000000000001</v>
      </c>
      <c r="M1476" s="156">
        <f>'2023-24 Salary &amp; Benefits'!$E$6</f>
        <v>72728</v>
      </c>
      <c r="N1476" s="156">
        <f>'2023-24 Salary &amp; Benefits'!$F$6</f>
        <v>75419</v>
      </c>
      <c r="O1476" s="9">
        <f t="shared" si="248"/>
        <v>12106.3</v>
      </c>
      <c r="P1476" s="9">
        <f t="shared" si="249"/>
        <v>757.15999999999985</v>
      </c>
      <c r="Q1476" s="9">
        <f>'2023-24 Salary &amp; Benefits'!G$6</f>
        <v>13464</v>
      </c>
      <c r="R1476" s="157">
        <f>'2023-24 Salary &amp; Benefits'!H$6</f>
        <v>0.1797</v>
      </c>
      <c r="S1476" s="157">
        <f>'2023-24 Salary &amp; Benefits'!I$6</f>
        <v>0.17330000000000001</v>
      </c>
      <c r="T1476" s="9">
        <f t="shared" si="250"/>
        <v>4514.8100000000004</v>
      </c>
      <c r="U1476" s="9">
        <f t="shared" si="251"/>
        <v>214.39</v>
      </c>
      <c r="V1476" s="9">
        <f t="shared" si="252"/>
        <v>37.15</v>
      </c>
      <c r="W1476" s="9">
        <f t="shared" si="245"/>
        <v>251.54</v>
      </c>
      <c r="X1476" s="22">
        <f t="shared" si="254"/>
        <v>17629.810000000001</v>
      </c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</row>
    <row r="1477" spans="1:159" s="4" customFormat="1">
      <c r="A1477" s="83" t="s">
        <v>2272</v>
      </c>
      <c r="B1477" s="95" t="s">
        <v>134</v>
      </c>
      <c r="C1477" s="96">
        <v>2908</v>
      </c>
      <c r="D1477" s="95" t="s">
        <v>136</v>
      </c>
      <c r="E1477" s="116" t="str">
        <f>VLOOKUP($C1477,'2022-23 School Level AAFTE'!$C:$X,8,FALSE)</f>
        <v>No</v>
      </c>
      <c r="F1477" s="103">
        <f>VLOOKUP($C1477,'2022-23 School Level AAFTE'!$C:$I,7,FALSE)</f>
        <v>934.46999999999991</v>
      </c>
      <c r="G1477" s="106">
        <f>IFERROR(IF(E1477= "yes",VLOOKUP(C1477,Summary!$B:$I,5,0),0),0)</f>
        <v>0</v>
      </c>
      <c r="H1477" s="105">
        <f t="shared" si="253"/>
        <v>0</v>
      </c>
      <c r="I1477" s="168">
        <f>VLOOKUP($A1477,'2023-24 Salary &amp; Benefits'!$A:$I,3,FALSE)</f>
        <v>1.0150000000000001</v>
      </c>
      <c r="J1477" s="168">
        <f>VLOOKUP($A1477,'2023-24 Salary &amp; Benefits'!$A:$I,4,FALSE)</f>
        <v>1.04</v>
      </c>
      <c r="K1477" s="155">
        <f t="shared" si="246"/>
        <v>0</v>
      </c>
      <c r="L1477" s="154">
        <f t="shared" si="247"/>
        <v>0</v>
      </c>
      <c r="M1477" s="156">
        <f>'2023-24 Salary &amp; Benefits'!$E$6</f>
        <v>72728</v>
      </c>
      <c r="N1477" s="156">
        <f>'2023-24 Salary &amp; Benefits'!$F$6</f>
        <v>75419</v>
      </c>
      <c r="O1477" s="9">
        <f t="shared" si="248"/>
        <v>0</v>
      </c>
      <c r="P1477" s="9">
        <f t="shared" si="249"/>
        <v>0</v>
      </c>
      <c r="Q1477" s="9">
        <f>'2023-24 Salary &amp; Benefits'!G$6</f>
        <v>13464</v>
      </c>
      <c r="R1477" s="157">
        <f>'2023-24 Salary &amp; Benefits'!H$6</f>
        <v>0.1797</v>
      </c>
      <c r="S1477" s="157">
        <f>'2023-24 Salary &amp; Benefits'!I$6</f>
        <v>0.17330000000000001</v>
      </c>
      <c r="T1477" s="9">
        <f t="shared" si="250"/>
        <v>0</v>
      </c>
      <c r="U1477" s="9">
        <f t="shared" si="251"/>
        <v>0</v>
      </c>
      <c r="V1477" s="9">
        <f t="shared" si="252"/>
        <v>0</v>
      </c>
      <c r="W1477" s="9">
        <f t="shared" si="245"/>
        <v>0</v>
      </c>
      <c r="X1477" s="22">
        <f t="shared" si="254"/>
        <v>0</v>
      </c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</row>
    <row r="1478" spans="1:159" s="4" customFormat="1">
      <c r="A1478" s="83" t="s">
        <v>2272</v>
      </c>
      <c r="B1478" s="95" t="s">
        <v>134</v>
      </c>
      <c r="C1478" s="94">
        <v>5115</v>
      </c>
      <c r="D1478" s="84" t="s">
        <v>142</v>
      </c>
      <c r="E1478" s="116" t="str">
        <f>VLOOKUP($C1478,'2022-23 School Level AAFTE'!$C:$X,8,FALSE)</f>
        <v>Yes</v>
      </c>
      <c r="F1478" s="103">
        <f>VLOOKUP($C1478,'2022-23 School Level AAFTE'!$C:$I,7,FALSE)</f>
        <v>395.46</v>
      </c>
      <c r="G1478" s="106">
        <f>IFERROR(IF(E1478= "yes",VLOOKUP(C1478,Summary!$B:$I,5,0),0),0)</f>
        <v>0</v>
      </c>
      <c r="H1478" s="105">
        <f t="shared" si="253"/>
        <v>395.46</v>
      </c>
      <c r="I1478" s="168">
        <f>VLOOKUP($A1478,'2023-24 Salary &amp; Benefits'!$A:$I,3,FALSE)</f>
        <v>1.0150000000000001</v>
      </c>
      <c r="J1478" s="168">
        <f>VLOOKUP($A1478,'2023-24 Salary &amp; Benefits'!$A:$I,4,FALSE)</f>
        <v>1.04</v>
      </c>
      <c r="K1478" s="155">
        <f t="shared" si="246"/>
        <v>395.46</v>
      </c>
      <c r="L1478" s="154">
        <f t="shared" si="247"/>
        <v>1.1599999999999999</v>
      </c>
      <c r="M1478" s="156">
        <f>'2023-24 Salary &amp; Benefits'!$E$6</f>
        <v>72728</v>
      </c>
      <c r="N1478" s="156">
        <f>'2023-24 Salary &amp; Benefits'!$F$6</f>
        <v>75419</v>
      </c>
      <c r="O1478" s="9">
        <f t="shared" si="248"/>
        <v>85629.95</v>
      </c>
      <c r="P1478" s="9">
        <f t="shared" si="249"/>
        <v>5355.5299999999988</v>
      </c>
      <c r="Q1478" s="9">
        <f>'2023-24 Salary &amp; Benefits'!G$6</f>
        <v>13464</v>
      </c>
      <c r="R1478" s="157">
        <f>'2023-24 Salary &amp; Benefits'!H$6</f>
        <v>0.1797</v>
      </c>
      <c r="S1478" s="157">
        <f>'2023-24 Salary &amp; Benefits'!I$6</f>
        <v>0.17330000000000001</v>
      </c>
      <c r="T1478" s="9">
        <f t="shared" si="250"/>
        <v>31934.06</v>
      </c>
      <c r="U1478" s="9">
        <f t="shared" si="251"/>
        <v>1516.42</v>
      </c>
      <c r="V1478" s="9">
        <f t="shared" si="252"/>
        <v>262.8</v>
      </c>
      <c r="W1478" s="9">
        <f t="shared" si="245"/>
        <v>1779.22</v>
      </c>
      <c r="X1478" s="22">
        <f t="shared" si="254"/>
        <v>124698.76</v>
      </c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</row>
    <row r="1479" spans="1:159" s="4" customFormat="1">
      <c r="A1479" s="83" t="s">
        <v>2272</v>
      </c>
      <c r="B1479" s="95" t="s">
        <v>134</v>
      </c>
      <c r="C1479" s="96">
        <v>5611</v>
      </c>
      <c r="D1479" s="95" t="s">
        <v>3215</v>
      </c>
      <c r="E1479" s="116" t="str">
        <f>VLOOKUP($C1479,'2022-23 School Level AAFTE'!$C:$X,8,FALSE)</f>
        <v>Yes</v>
      </c>
      <c r="F1479" s="103">
        <f>VLOOKUP($C1479,'2022-23 School Level AAFTE'!$C:$I,7,FALSE)</f>
        <v>265.25</v>
      </c>
      <c r="G1479" s="106">
        <f>IFERROR(IF(E1479= "yes",VLOOKUP(C1479,Summary!$B:$I,5,0),0),0)</f>
        <v>0</v>
      </c>
      <c r="H1479" s="105">
        <f t="shared" si="253"/>
        <v>265.25</v>
      </c>
      <c r="I1479" s="168">
        <f>VLOOKUP($A1479,'2023-24 Salary &amp; Benefits'!$A:$I,3,FALSE)</f>
        <v>1.0150000000000001</v>
      </c>
      <c r="J1479" s="168">
        <f>VLOOKUP($A1479,'2023-24 Salary &amp; Benefits'!$A:$I,4,FALSE)</f>
        <v>1.04</v>
      </c>
      <c r="K1479" s="155">
        <f t="shared" si="246"/>
        <v>265.25</v>
      </c>
      <c r="L1479" s="154">
        <f t="shared" si="247"/>
        <v>0.77800000000000002</v>
      </c>
      <c r="M1479" s="156">
        <f>'2023-24 Salary &amp; Benefits'!$E$6</f>
        <v>72728</v>
      </c>
      <c r="N1479" s="156">
        <f>'2023-24 Salary &amp; Benefits'!$F$6</f>
        <v>75419</v>
      </c>
      <c r="O1479" s="9">
        <f t="shared" si="248"/>
        <v>57431.12</v>
      </c>
      <c r="P1479" s="9">
        <f t="shared" si="249"/>
        <v>3591.8999999999942</v>
      </c>
      <c r="Q1479" s="9">
        <f>'2023-24 Salary &amp; Benefits'!G$6</f>
        <v>13464</v>
      </c>
      <c r="R1479" s="157">
        <f>'2023-24 Salary &amp; Benefits'!H$6</f>
        <v>0.1797</v>
      </c>
      <c r="S1479" s="157">
        <f>'2023-24 Salary &amp; Benefits'!I$6</f>
        <v>0.17330000000000001</v>
      </c>
      <c r="T1479" s="9">
        <f t="shared" si="250"/>
        <v>21417.84</v>
      </c>
      <c r="U1479" s="9">
        <f t="shared" si="251"/>
        <v>1017.05</v>
      </c>
      <c r="V1479" s="9">
        <f t="shared" si="252"/>
        <v>176.25</v>
      </c>
      <c r="W1479" s="9">
        <f t="shared" si="245"/>
        <v>1193.3</v>
      </c>
      <c r="X1479" s="22">
        <f t="shared" si="254"/>
        <v>83634.16</v>
      </c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</row>
    <row r="1480" spans="1:159" s="4" customFormat="1">
      <c r="A1480" s="83" t="s">
        <v>2272</v>
      </c>
      <c r="B1480" s="95" t="s">
        <v>134</v>
      </c>
      <c r="C1480" s="96">
        <v>3318</v>
      </c>
      <c r="D1480" s="95" t="s">
        <v>139</v>
      </c>
      <c r="E1480" s="116" t="str">
        <f>VLOOKUP($C1480,'2022-23 School Level AAFTE'!$C:$X,8,FALSE)</f>
        <v>Yes</v>
      </c>
      <c r="F1480" s="103">
        <f>VLOOKUP($C1480,'2022-23 School Level AAFTE'!$C:$I,7,FALSE)</f>
        <v>485.6</v>
      </c>
      <c r="G1480" s="106">
        <f>IFERROR(IF(E1480= "yes",VLOOKUP(C1480,Summary!$B:$I,5,0),0),0)</f>
        <v>0</v>
      </c>
      <c r="H1480" s="104">
        <f t="shared" si="253"/>
        <v>485.6</v>
      </c>
      <c r="I1480" s="168">
        <f>VLOOKUP($A1480,'2023-24 Salary &amp; Benefits'!$A:$I,3,FALSE)</f>
        <v>1.0150000000000001</v>
      </c>
      <c r="J1480" s="168">
        <f>VLOOKUP($A1480,'2023-24 Salary &amp; Benefits'!$A:$I,4,FALSE)</f>
        <v>1.04</v>
      </c>
      <c r="K1480" s="155">
        <f t="shared" si="246"/>
        <v>485.6</v>
      </c>
      <c r="L1480" s="154">
        <f t="shared" si="247"/>
        <v>1.4239999999999999</v>
      </c>
      <c r="M1480" s="156">
        <f>'2023-24 Salary &amp; Benefits'!$E$6</f>
        <v>72728</v>
      </c>
      <c r="N1480" s="156">
        <f>'2023-24 Salary &amp; Benefits'!$F$6</f>
        <v>75419</v>
      </c>
      <c r="O1480" s="9">
        <f t="shared" si="248"/>
        <v>105118.14</v>
      </c>
      <c r="P1480" s="9">
        <f t="shared" si="249"/>
        <v>6574.3800000000047</v>
      </c>
      <c r="Q1480" s="9">
        <f>'2023-24 Salary &amp; Benefits'!G$6</f>
        <v>13464</v>
      </c>
      <c r="R1480" s="157">
        <f>'2023-24 Salary &amp; Benefits'!H$6</f>
        <v>0.1797</v>
      </c>
      <c r="S1480" s="157">
        <f>'2023-24 Salary &amp; Benefits'!I$6</f>
        <v>0.17330000000000001</v>
      </c>
      <c r="T1480" s="9">
        <f t="shared" si="250"/>
        <v>39201.81</v>
      </c>
      <c r="U1480" s="9">
        <f t="shared" si="251"/>
        <v>1861.54</v>
      </c>
      <c r="V1480" s="9">
        <f t="shared" si="252"/>
        <v>322.60000000000002</v>
      </c>
      <c r="W1480" s="9">
        <f t="shared" si="245"/>
        <v>2184.14</v>
      </c>
      <c r="X1480" s="22">
        <f t="shared" si="254"/>
        <v>153078.47000000003</v>
      </c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</row>
    <row r="1481" spans="1:159" s="4" customFormat="1">
      <c r="A1481" s="83" t="s">
        <v>2342</v>
      </c>
      <c r="B1481" s="95" t="s">
        <v>541</v>
      </c>
      <c r="C1481" s="96">
        <v>4475</v>
      </c>
      <c r="D1481" s="95" t="s">
        <v>544</v>
      </c>
      <c r="E1481" s="116" t="str">
        <f>VLOOKUP($C1481,'2022-23 School Level AAFTE'!$C:$X,8,FALSE)</f>
        <v>No</v>
      </c>
      <c r="F1481" s="103">
        <f>VLOOKUP($C1481,'2022-23 School Level AAFTE'!$C:$I,7,FALSE)</f>
        <v>253.92</v>
      </c>
      <c r="G1481" s="106">
        <f>IFERROR(IF(E1481= "yes",VLOOKUP(C1481,Summary!$B:$I,5,0),0),0)</f>
        <v>0</v>
      </c>
      <c r="H1481" s="104">
        <f t="shared" si="253"/>
        <v>0</v>
      </c>
      <c r="I1481" s="168">
        <f>VLOOKUP($A1481,'2023-24 Salary &amp; Benefits'!$A:$I,3,FALSE)</f>
        <v>1.1200000000000001</v>
      </c>
      <c r="J1481" s="168">
        <f>VLOOKUP($A1481,'2023-24 Salary &amp; Benefits'!$A:$I,4,FALSE)</f>
        <v>1.1200000000000001</v>
      </c>
      <c r="K1481" s="155">
        <f t="shared" si="246"/>
        <v>0</v>
      </c>
      <c r="L1481" s="154">
        <f t="shared" si="247"/>
        <v>0</v>
      </c>
      <c r="M1481" s="156">
        <f>'2023-24 Salary &amp; Benefits'!$E$6</f>
        <v>72728</v>
      </c>
      <c r="N1481" s="156">
        <f>'2023-24 Salary &amp; Benefits'!$F$6</f>
        <v>75419</v>
      </c>
      <c r="O1481" s="9">
        <f t="shared" si="248"/>
        <v>0</v>
      </c>
      <c r="P1481" s="9">
        <f t="shared" si="249"/>
        <v>0</v>
      </c>
      <c r="Q1481" s="9">
        <f>'2023-24 Salary &amp; Benefits'!G$6</f>
        <v>13464</v>
      </c>
      <c r="R1481" s="157">
        <f>'2023-24 Salary &amp; Benefits'!H$6</f>
        <v>0.1797</v>
      </c>
      <c r="S1481" s="157">
        <f>'2023-24 Salary &amp; Benefits'!I$6</f>
        <v>0.17330000000000001</v>
      </c>
      <c r="T1481" s="9">
        <f t="shared" si="250"/>
        <v>0</v>
      </c>
      <c r="U1481" s="9">
        <f t="shared" si="251"/>
        <v>0</v>
      </c>
      <c r="V1481" s="9">
        <f t="shared" si="252"/>
        <v>0</v>
      </c>
      <c r="W1481" s="9">
        <f t="shared" si="245"/>
        <v>0</v>
      </c>
      <c r="X1481" s="22">
        <f t="shared" si="254"/>
        <v>0</v>
      </c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</row>
    <row r="1482" spans="1:159" s="4" customFormat="1">
      <c r="A1482" s="83" t="s">
        <v>2342</v>
      </c>
      <c r="B1482" s="95" t="s">
        <v>541</v>
      </c>
      <c r="C1482" s="96">
        <v>1798</v>
      </c>
      <c r="D1482" s="95" t="s">
        <v>542</v>
      </c>
      <c r="E1482" s="116" t="str">
        <f>VLOOKUP($C1482,'2022-23 School Level AAFTE'!$C:$X,8,FALSE)</f>
        <v>Yes</v>
      </c>
      <c r="F1482" s="103">
        <f>VLOOKUP($C1482,'2022-23 School Level AAFTE'!$C:$I,7,FALSE)</f>
        <v>126.86999999999999</v>
      </c>
      <c r="G1482" s="106">
        <f>IFERROR(IF(E1482= "yes",VLOOKUP(C1482,Summary!$B:$I,5,0),0),0)</f>
        <v>0</v>
      </c>
      <c r="H1482" s="104">
        <f t="shared" si="253"/>
        <v>126.86999999999999</v>
      </c>
      <c r="I1482" s="168">
        <f>VLOOKUP($A1482,'2023-24 Salary &amp; Benefits'!$A:$I,3,FALSE)</f>
        <v>1.1200000000000001</v>
      </c>
      <c r="J1482" s="168">
        <f>VLOOKUP($A1482,'2023-24 Salary &amp; Benefits'!$A:$I,4,FALSE)</f>
        <v>1.1200000000000001</v>
      </c>
      <c r="K1482" s="155">
        <f t="shared" si="246"/>
        <v>126.86999999999999</v>
      </c>
      <c r="L1482" s="154">
        <f t="shared" si="247"/>
        <v>0.372</v>
      </c>
      <c r="M1482" s="156">
        <f>'2023-24 Salary &amp; Benefits'!$E$6</f>
        <v>72728</v>
      </c>
      <c r="N1482" s="156">
        <f>'2023-24 Salary &amp; Benefits'!$F$6</f>
        <v>75419</v>
      </c>
      <c r="O1482" s="9">
        <f t="shared" si="248"/>
        <v>30301.39</v>
      </c>
      <c r="P1482" s="9">
        <f t="shared" si="249"/>
        <v>1121.1800000000003</v>
      </c>
      <c r="Q1482" s="9">
        <f>'2023-24 Salary &amp; Benefits'!G$6</f>
        <v>13464</v>
      </c>
      <c r="R1482" s="157">
        <f>'2023-24 Salary &amp; Benefits'!H$6</f>
        <v>0.1797</v>
      </c>
      <c r="S1482" s="157">
        <f>'2023-24 Salary &amp; Benefits'!I$6</f>
        <v>0.17330000000000001</v>
      </c>
      <c r="T1482" s="9">
        <f t="shared" si="250"/>
        <v>10648.07</v>
      </c>
      <c r="U1482" s="9">
        <f t="shared" si="251"/>
        <v>523.71</v>
      </c>
      <c r="V1482" s="9">
        <f t="shared" si="252"/>
        <v>90.76</v>
      </c>
      <c r="W1482" s="9">
        <f t="shared" ref="W1482:W1545" si="257">SUM(U1482:V1482)</f>
        <v>614.47</v>
      </c>
      <c r="X1482" s="22">
        <f t="shared" si="254"/>
        <v>42685.11</v>
      </c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</row>
    <row r="1483" spans="1:159" s="4" customFormat="1">
      <c r="A1483" s="83" t="s">
        <v>2342</v>
      </c>
      <c r="B1483" s="95" t="s">
        <v>541</v>
      </c>
      <c r="C1483" s="96">
        <v>2503</v>
      </c>
      <c r="D1483" s="95" t="s">
        <v>543</v>
      </c>
      <c r="E1483" s="116" t="str">
        <f>VLOOKUP($C1483,'2022-23 School Level AAFTE'!$C:$X,8,FALSE)</f>
        <v>No</v>
      </c>
      <c r="F1483" s="103">
        <f>VLOOKUP($C1483,'2022-23 School Level AAFTE'!$C:$I,7,FALSE)</f>
        <v>361.36</v>
      </c>
      <c r="G1483" s="106">
        <f>IFERROR(IF(E1483= "yes",VLOOKUP(C1483,Summary!$B:$I,5,0),0),0)</f>
        <v>0</v>
      </c>
      <c r="H1483" s="104">
        <f t="shared" si="253"/>
        <v>0</v>
      </c>
      <c r="I1483" s="168">
        <f>VLOOKUP($A1483,'2023-24 Salary &amp; Benefits'!$A:$I,3,FALSE)</f>
        <v>1.1200000000000001</v>
      </c>
      <c r="J1483" s="168">
        <f>VLOOKUP($A1483,'2023-24 Salary &amp; Benefits'!$A:$I,4,FALSE)</f>
        <v>1.1200000000000001</v>
      </c>
      <c r="K1483" s="155">
        <f t="shared" ref="K1483:K1546" si="258">IF(G1483&gt;0,G1483,H1483)</f>
        <v>0</v>
      </c>
      <c r="L1483" s="154">
        <f t="shared" ref="L1483:L1546" si="259">ROUND((($K1483*1.1*36)/15)/900,3)</f>
        <v>0</v>
      </c>
      <c r="M1483" s="156">
        <f>'2023-24 Salary &amp; Benefits'!$E$6</f>
        <v>72728</v>
      </c>
      <c r="N1483" s="156">
        <f>'2023-24 Salary &amp; Benefits'!$F$6</f>
        <v>75419</v>
      </c>
      <c r="O1483" s="9">
        <f t="shared" ref="O1483:O1546" si="260">ROUND($I1483*$M1483*$L1483,2)</f>
        <v>0</v>
      </c>
      <c r="P1483" s="9">
        <f t="shared" ref="P1483:P1546" si="261">ROUND($J1483*$N1483*$L1483,2)-O1483</f>
        <v>0</v>
      </c>
      <c r="Q1483" s="9">
        <f>'2023-24 Salary &amp; Benefits'!G$6</f>
        <v>13464</v>
      </c>
      <c r="R1483" s="157">
        <f>'2023-24 Salary &amp; Benefits'!H$6</f>
        <v>0.1797</v>
      </c>
      <c r="S1483" s="157">
        <f>'2023-24 Salary &amp; Benefits'!I$6</f>
        <v>0.17330000000000001</v>
      </c>
      <c r="T1483" s="9">
        <f t="shared" ref="T1483:T1546" si="262">ROUND(O1483*R1483+P1483*S1483+L1483*Q1483,2)</f>
        <v>0</v>
      </c>
      <c r="U1483" s="9">
        <f t="shared" ref="U1483:U1546" si="263">ROUND((($N1483*$J1483*$L1483)/180)*3,2)</f>
        <v>0</v>
      </c>
      <c r="V1483" s="9">
        <f t="shared" ref="V1483:V1546" si="264">ROUND(U1483*S1483,2)</f>
        <v>0</v>
      </c>
      <c r="W1483" s="9">
        <f t="shared" si="257"/>
        <v>0</v>
      </c>
      <c r="X1483" s="22">
        <f t="shared" si="254"/>
        <v>0</v>
      </c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</row>
    <row r="1484" spans="1:159" s="4" customFormat="1">
      <c r="A1484" s="83" t="s">
        <v>2342</v>
      </c>
      <c r="B1484" s="95" t="s">
        <v>541</v>
      </c>
      <c r="C1484" s="96">
        <v>3094</v>
      </c>
      <c r="D1484" s="95" t="s">
        <v>2986</v>
      </c>
      <c r="E1484" s="116" t="str">
        <f>VLOOKUP($C1484,'2022-23 School Level AAFTE'!$C:$X,8,FALSE)</f>
        <v>No</v>
      </c>
      <c r="F1484" s="103">
        <f>VLOOKUP($C1484,'2022-23 School Level AAFTE'!$C:$I,7,FALSE)</f>
        <v>432.19</v>
      </c>
      <c r="G1484" s="106">
        <f>IFERROR(IF(E1484= "yes",VLOOKUP(C1484,Summary!$B:$I,5,0),0),0)</f>
        <v>0</v>
      </c>
      <c r="H1484" s="104">
        <f t="shared" si="253"/>
        <v>0</v>
      </c>
      <c r="I1484" s="168">
        <f>VLOOKUP($A1484,'2023-24 Salary &amp; Benefits'!$A:$I,3,FALSE)</f>
        <v>1.1200000000000001</v>
      </c>
      <c r="J1484" s="168">
        <f>VLOOKUP($A1484,'2023-24 Salary &amp; Benefits'!$A:$I,4,FALSE)</f>
        <v>1.1200000000000001</v>
      </c>
      <c r="K1484" s="155">
        <f t="shared" si="258"/>
        <v>0</v>
      </c>
      <c r="L1484" s="154">
        <f t="shared" si="259"/>
        <v>0</v>
      </c>
      <c r="M1484" s="156">
        <f>'2023-24 Salary &amp; Benefits'!$E$6</f>
        <v>72728</v>
      </c>
      <c r="N1484" s="156">
        <f>'2023-24 Salary &amp; Benefits'!$F$6</f>
        <v>75419</v>
      </c>
      <c r="O1484" s="9">
        <f t="shared" si="260"/>
        <v>0</v>
      </c>
      <c r="P1484" s="9">
        <f t="shared" si="261"/>
        <v>0</v>
      </c>
      <c r="Q1484" s="9">
        <f>'2023-24 Salary &amp; Benefits'!G$6</f>
        <v>13464</v>
      </c>
      <c r="R1484" s="157">
        <f>'2023-24 Salary &amp; Benefits'!H$6</f>
        <v>0.1797</v>
      </c>
      <c r="S1484" s="157">
        <f>'2023-24 Salary &amp; Benefits'!I$6</f>
        <v>0.17330000000000001</v>
      </c>
      <c r="T1484" s="9">
        <f t="shared" si="262"/>
        <v>0</v>
      </c>
      <c r="U1484" s="9">
        <f t="shared" si="263"/>
        <v>0</v>
      </c>
      <c r="V1484" s="9">
        <f t="shared" si="264"/>
        <v>0</v>
      </c>
      <c r="W1484" s="9">
        <f t="shared" si="257"/>
        <v>0</v>
      </c>
      <c r="X1484" s="22">
        <f t="shared" si="254"/>
        <v>0</v>
      </c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</row>
    <row r="1485" spans="1:159" s="4" customFormat="1">
      <c r="A1485" s="83" t="s">
        <v>2526</v>
      </c>
      <c r="B1485" s="95" t="s">
        <v>2057</v>
      </c>
      <c r="C1485" s="96">
        <v>3574</v>
      </c>
      <c r="D1485" s="95" t="s">
        <v>2058</v>
      </c>
      <c r="E1485" s="116" t="str">
        <f>VLOOKUP($C1485,'2022-23 School Level AAFTE'!$C:$X,8,FALSE)</f>
        <v>Yes</v>
      </c>
      <c r="F1485" s="103">
        <f>VLOOKUP($C1485,'2022-23 School Level AAFTE'!$C:$I,7,FALSE)</f>
        <v>123</v>
      </c>
      <c r="G1485" s="106">
        <f>IFERROR(IF(E1485= "yes",VLOOKUP(C1485,Summary!$B:$I,5,0),0),0)</f>
        <v>0</v>
      </c>
      <c r="H1485" s="105">
        <f t="shared" ref="H1485:H1545" si="265">IF(E1485= "yes", F1485,0)</f>
        <v>123</v>
      </c>
      <c r="I1485" s="168">
        <f>VLOOKUP($A1485,'2023-24 Salary &amp; Benefits'!$A:$I,3,FALSE)</f>
        <v>1</v>
      </c>
      <c r="J1485" s="168">
        <f>VLOOKUP($A1485,'2023-24 Salary &amp; Benefits'!$A:$I,4,FALSE)</f>
        <v>1</v>
      </c>
      <c r="K1485" s="155">
        <f t="shared" si="258"/>
        <v>123</v>
      </c>
      <c r="L1485" s="154">
        <f t="shared" si="259"/>
        <v>0.36099999999999999</v>
      </c>
      <c r="M1485" s="156">
        <f>'2023-24 Salary &amp; Benefits'!$E$6</f>
        <v>72728</v>
      </c>
      <c r="N1485" s="156">
        <f>'2023-24 Salary &amp; Benefits'!$F$6</f>
        <v>75419</v>
      </c>
      <c r="O1485" s="9">
        <f t="shared" si="260"/>
        <v>26254.81</v>
      </c>
      <c r="P1485" s="9">
        <f t="shared" si="261"/>
        <v>971.44999999999709</v>
      </c>
      <c r="Q1485" s="9">
        <f>'2023-24 Salary &amp; Benefits'!G$6</f>
        <v>13464</v>
      </c>
      <c r="R1485" s="157">
        <f>'2023-24 Salary &amp; Benefits'!H$6</f>
        <v>0.1797</v>
      </c>
      <c r="S1485" s="157">
        <f>'2023-24 Salary &amp; Benefits'!I$6</f>
        <v>0.17330000000000001</v>
      </c>
      <c r="T1485" s="9">
        <f t="shared" si="262"/>
        <v>9746.85</v>
      </c>
      <c r="U1485" s="9">
        <f t="shared" si="263"/>
        <v>453.77</v>
      </c>
      <c r="V1485" s="9">
        <f t="shared" si="264"/>
        <v>78.64</v>
      </c>
      <c r="W1485" s="9">
        <f t="shared" si="257"/>
        <v>532.41</v>
      </c>
      <c r="X1485" s="22">
        <f t="shared" ref="X1485:X1545" si="266">SUM(T1485,O1485:P1485,W1485)</f>
        <v>37505.520000000004</v>
      </c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</row>
    <row r="1486" spans="1:159" s="4" customFormat="1">
      <c r="A1486" s="83" t="s">
        <v>2526</v>
      </c>
      <c r="B1486" s="95" t="s">
        <v>2057</v>
      </c>
      <c r="C1486" s="96">
        <v>3575</v>
      </c>
      <c r="D1486" s="95" t="s">
        <v>2059</v>
      </c>
      <c r="E1486" s="116" t="str">
        <f>VLOOKUP($C1486,'2022-23 School Level AAFTE'!$C:$X,8,FALSE)</f>
        <v>Yes</v>
      </c>
      <c r="F1486" s="103">
        <f>VLOOKUP($C1486,'2022-23 School Level AAFTE'!$C:$I,7,FALSE)</f>
        <v>67.39</v>
      </c>
      <c r="G1486" s="106">
        <f>IFERROR(IF(E1486= "yes",VLOOKUP(C1486,Summary!$B:$I,5,0),0),0)</f>
        <v>0</v>
      </c>
      <c r="H1486" s="104">
        <f t="shared" si="265"/>
        <v>67.39</v>
      </c>
      <c r="I1486" s="168">
        <f>VLOOKUP($A1486,'2023-24 Salary &amp; Benefits'!$A:$I,3,FALSE)</f>
        <v>1</v>
      </c>
      <c r="J1486" s="168">
        <f>VLOOKUP($A1486,'2023-24 Salary &amp; Benefits'!$A:$I,4,FALSE)</f>
        <v>1</v>
      </c>
      <c r="K1486" s="155">
        <f t="shared" si="258"/>
        <v>67.39</v>
      </c>
      <c r="L1486" s="154">
        <f t="shared" si="259"/>
        <v>0.19800000000000001</v>
      </c>
      <c r="M1486" s="156">
        <f>'2023-24 Salary &amp; Benefits'!$E$6</f>
        <v>72728</v>
      </c>
      <c r="N1486" s="156">
        <f>'2023-24 Salary &amp; Benefits'!$F$6</f>
        <v>75419</v>
      </c>
      <c r="O1486" s="9">
        <f t="shared" si="260"/>
        <v>14400.14</v>
      </c>
      <c r="P1486" s="9">
        <f t="shared" si="261"/>
        <v>532.81999999999971</v>
      </c>
      <c r="Q1486" s="9">
        <f>'2023-24 Salary &amp; Benefits'!G$6</f>
        <v>13464</v>
      </c>
      <c r="R1486" s="157">
        <f>'2023-24 Salary &amp; Benefits'!H$6</f>
        <v>0.1797</v>
      </c>
      <c r="S1486" s="157">
        <f>'2023-24 Salary &amp; Benefits'!I$6</f>
        <v>0.17330000000000001</v>
      </c>
      <c r="T1486" s="9">
        <f t="shared" si="262"/>
        <v>5345.91</v>
      </c>
      <c r="U1486" s="9">
        <f t="shared" si="263"/>
        <v>248.88</v>
      </c>
      <c r="V1486" s="9">
        <f t="shared" si="264"/>
        <v>43.13</v>
      </c>
      <c r="W1486" s="9">
        <f t="shared" si="257"/>
        <v>292.01</v>
      </c>
      <c r="X1486" s="22">
        <f t="shared" si="266"/>
        <v>20570.879999999997</v>
      </c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</row>
    <row r="1487" spans="1:159" s="4" customFormat="1">
      <c r="A1487" s="83" t="s">
        <v>2526</v>
      </c>
      <c r="B1487" s="95" t="s">
        <v>2057</v>
      </c>
      <c r="C1487" s="94">
        <v>5687</v>
      </c>
      <c r="D1487" s="84" t="s">
        <v>3373</v>
      </c>
      <c r="E1487" s="116" t="str">
        <f>VLOOKUP($C1487,'2022-23 School Level AAFTE'!$C:$X,8,FALSE)</f>
        <v>Yes</v>
      </c>
      <c r="F1487" s="103">
        <f>VLOOKUP($C1487,'2022-23 School Level AAFTE'!$C:$I,7,FALSE)</f>
        <v>53.14</v>
      </c>
      <c r="G1487" s="106">
        <f>IFERROR(IF(E1487= "yes",VLOOKUP(C1487,Summary!$B:$I,5,0),0),0)</f>
        <v>0</v>
      </c>
      <c r="H1487" s="104">
        <f t="shared" si="265"/>
        <v>53.14</v>
      </c>
      <c r="I1487" s="168">
        <f>VLOOKUP($A1487,'2023-24 Salary &amp; Benefits'!$A:$I,3,FALSE)</f>
        <v>1</v>
      </c>
      <c r="J1487" s="168">
        <f>VLOOKUP($A1487,'2023-24 Salary &amp; Benefits'!$A:$I,4,FALSE)</f>
        <v>1</v>
      </c>
      <c r="K1487" s="155">
        <f t="shared" si="258"/>
        <v>53.14</v>
      </c>
      <c r="L1487" s="154">
        <f t="shared" si="259"/>
        <v>0.156</v>
      </c>
      <c r="M1487" s="156">
        <f>'2023-24 Salary &amp; Benefits'!$E$6</f>
        <v>72728</v>
      </c>
      <c r="N1487" s="156">
        <f>'2023-24 Salary &amp; Benefits'!$F$6</f>
        <v>75419</v>
      </c>
      <c r="O1487" s="9">
        <f t="shared" si="260"/>
        <v>11345.57</v>
      </c>
      <c r="P1487" s="9">
        <f t="shared" si="261"/>
        <v>419.79000000000087</v>
      </c>
      <c r="Q1487" s="9">
        <f>'2023-24 Salary &amp; Benefits'!G$6</f>
        <v>13464</v>
      </c>
      <c r="R1487" s="157">
        <f>'2023-24 Salary &amp; Benefits'!H$6</f>
        <v>0.1797</v>
      </c>
      <c r="S1487" s="157">
        <f>'2023-24 Salary &amp; Benefits'!I$6</f>
        <v>0.17330000000000001</v>
      </c>
      <c r="T1487" s="9">
        <f t="shared" si="262"/>
        <v>4211.93</v>
      </c>
      <c r="U1487" s="9">
        <f t="shared" si="263"/>
        <v>196.09</v>
      </c>
      <c r="V1487" s="9">
        <f t="shared" si="264"/>
        <v>33.979999999999997</v>
      </c>
      <c r="W1487" s="9">
        <f t="shared" si="257"/>
        <v>230.07</v>
      </c>
      <c r="X1487" s="22">
        <f t="shared" si="266"/>
        <v>16207.36</v>
      </c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</row>
    <row r="1488" spans="1:159" s="4" customFormat="1">
      <c r="A1488" t="s">
        <v>2497</v>
      </c>
      <c r="B1488" s="95" t="s">
        <v>1918</v>
      </c>
      <c r="C1488" s="96">
        <v>5339</v>
      </c>
      <c r="D1488" s="95" t="s">
        <v>3216</v>
      </c>
      <c r="E1488" s="116" t="str">
        <f>VLOOKUP($C1488,'2022-23 School Level AAFTE'!$C:$X,8,FALSE)</f>
        <v>Yes</v>
      </c>
      <c r="F1488" s="103">
        <f>VLOOKUP($C1488,'2022-23 School Level AAFTE'!$C:$I,7,FALSE)</f>
        <v>508.46000000000004</v>
      </c>
      <c r="G1488" s="106">
        <f>IFERROR(IF(E1488= "yes",VLOOKUP(C1488,Summary!$B:$I,5,0),0),0)</f>
        <v>0</v>
      </c>
      <c r="H1488" s="104">
        <f t="shared" si="265"/>
        <v>508.46000000000004</v>
      </c>
      <c r="I1488" s="168">
        <f>VLOOKUP($A1488,'2023-24 Salary &amp; Benefits'!$A:$I,3,FALSE)</f>
        <v>1.0150000000000001</v>
      </c>
      <c r="J1488" s="168">
        <f>VLOOKUP($A1488,'2023-24 Salary &amp; Benefits'!$A:$I,4,FALSE)</f>
        <v>1.0150000000000001</v>
      </c>
      <c r="K1488" s="155">
        <f t="shared" si="258"/>
        <v>508.46000000000004</v>
      </c>
      <c r="L1488" s="154">
        <f t="shared" si="259"/>
        <v>1.4910000000000001</v>
      </c>
      <c r="M1488" s="156">
        <f>'2023-24 Salary &amp; Benefits'!$E$6</f>
        <v>72728</v>
      </c>
      <c r="N1488" s="156">
        <f>'2023-24 Salary &amp; Benefits'!$F$6</f>
        <v>75419</v>
      </c>
      <c r="O1488" s="9">
        <f t="shared" si="260"/>
        <v>110064.01</v>
      </c>
      <c r="P1488" s="9">
        <f t="shared" si="261"/>
        <v>4072.4600000000064</v>
      </c>
      <c r="Q1488" s="9">
        <f>'2023-24 Salary &amp; Benefits'!G$6</f>
        <v>13464</v>
      </c>
      <c r="R1488" s="157">
        <f>'2023-24 Salary &amp; Benefits'!H$6</f>
        <v>0.1797</v>
      </c>
      <c r="S1488" s="157">
        <f>'2023-24 Salary &amp; Benefits'!I$6</f>
        <v>0.17330000000000001</v>
      </c>
      <c r="T1488" s="9">
        <f t="shared" si="262"/>
        <v>40559.08</v>
      </c>
      <c r="U1488" s="9">
        <f t="shared" si="263"/>
        <v>1902.27</v>
      </c>
      <c r="V1488" s="9">
        <f t="shared" si="264"/>
        <v>329.66</v>
      </c>
      <c r="W1488" s="9">
        <f t="shared" si="257"/>
        <v>2231.9299999999998</v>
      </c>
      <c r="X1488" s="22">
        <f t="shared" si="266"/>
        <v>156927.47999999998</v>
      </c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</row>
    <row r="1489" spans="1:159" s="4" customFormat="1">
      <c r="A1489" s="83" t="s">
        <v>2263</v>
      </c>
      <c r="B1489" s="95" t="s">
        <v>69</v>
      </c>
      <c r="C1489" s="96">
        <v>2906</v>
      </c>
      <c r="D1489" s="95" t="s">
        <v>73</v>
      </c>
      <c r="E1489" s="116" t="str">
        <f>VLOOKUP($C1489,'2022-23 School Level AAFTE'!$C:$X,8,FALSE)</f>
        <v>Yes</v>
      </c>
      <c r="F1489" s="103">
        <f>VLOOKUP($C1489,'2022-23 School Level AAFTE'!$C:$I,7,FALSE)</f>
        <v>574.26</v>
      </c>
      <c r="G1489" s="106">
        <f>IFERROR(IF(E1489= "yes",VLOOKUP(C1489,Summary!$B:$I,5,0),0),0)</f>
        <v>0</v>
      </c>
      <c r="H1489" s="104">
        <f t="shared" si="265"/>
        <v>574.26</v>
      </c>
      <c r="I1489" s="168">
        <f>VLOOKUP($A1489,'2023-24 Salary &amp; Benefits'!$A:$I,3,FALSE)</f>
        <v>1</v>
      </c>
      <c r="J1489" s="168">
        <f>VLOOKUP($A1489,'2023-24 Salary &amp; Benefits'!$A:$I,4,FALSE)</f>
        <v>1</v>
      </c>
      <c r="K1489" s="155">
        <f t="shared" si="258"/>
        <v>574.26</v>
      </c>
      <c r="L1489" s="154">
        <f t="shared" si="259"/>
        <v>1.6839999999999999</v>
      </c>
      <c r="M1489" s="156">
        <f>'2023-24 Salary &amp; Benefits'!$E$6</f>
        <v>72728</v>
      </c>
      <c r="N1489" s="156">
        <f>'2023-24 Salary &amp; Benefits'!$F$6</f>
        <v>75419</v>
      </c>
      <c r="O1489" s="9">
        <f t="shared" si="260"/>
        <v>122473.95</v>
      </c>
      <c r="P1489" s="9">
        <f t="shared" si="261"/>
        <v>4531.6500000000087</v>
      </c>
      <c r="Q1489" s="9">
        <f>'2023-24 Salary &amp; Benefits'!G$6</f>
        <v>13464</v>
      </c>
      <c r="R1489" s="157">
        <f>'2023-24 Salary &amp; Benefits'!H$6</f>
        <v>0.1797</v>
      </c>
      <c r="S1489" s="157">
        <f>'2023-24 Salary &amp; Benefits'!I$6</f>
        <v>0.17330000000000001</v>
      </c>
      <c r="T1489" s="9">
        <f t="shared" si="262"/>
        <v>45467.28</v>
      </c>
      <c r="U1489" s="9">
        <f t="shared" si="263"/>
        <v>2116.7600000000002</v>
      </c>
      <c r="V1489" s="9">
        <f t="shared" si="264"/>
        <v>366.83</v>
      </c>
      <c r="W1489" s="9">
        <f t="shared" si="257"/>
        <v>2483.59</v>
      </c>
      <c r="X1489" s="22">
        <f t="shared" si="266"/>
        <v>174956.47</v>
      </c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</row>
    <row r="1490" spans="1:159" s="4" customFormat="1">
      <c r="A1490" s="83" t="s">
        <v>2263</v>
      </c>
      <c r="B1490" s="95" t="s">
        <v>69</v>
      </c>
      <c r="C1490" s="96">
        <v>2195</v>
      </c>
      <c r="D1490" s="95" t="s">
        <v>70</v>
      </c>
      <c r="E1490" s="116" t="str">
        <f>VLOOKUP($C1490,'2022-23 School Level AAFTE'!$C:$X,8,FALSE)</f>
        <v>Yes</v>
      </c>
      <c r="F1490" s="103">
        <f>VLOOKUP($C1490,'2022-23 School Level AAFTE'!$C:$I,7,FALSE)</f>
        <v>384.89</v>
      </c>
      <c r="G1490" s="106">
        <f>IFERROR(IF(E1490= "yes",VLOOKUP(C1490,Summary!$B:$I,5,0),0),0)</f>
        <v>0</v>
      </c>
      <c r="H1490" s="105">
        <f t="shared" si="265"/>
        <v>384.89</v>
      </c>
      <c r="I1490" s="168">
        <f>VLOOKUP($A1490,'2023-24 Salary &amp; Benefits'!$A:$I,3,FALSE)</f>
        <v>1</v>
      </c>
      <c r="J1490" s="168">
        <f>VLOOKUP($A1490,'2023-24 Salary &amp; Benefits'!$A:$I,4,FALSE)</f>
        <v>1</v>
      </c>
      <c r="K1490" s="155">
        <f t="shared" si="258"/>
        <v>384.89</v>
      </c>
      <c r="L1490" s="154">
        <f t="shared" si="259"/>
        <v>1.129</v>
      </c>
      <c r="M1490" s="156">
        <f>'2023-24 Salary &amp; Benefits'!$E$6</f>
        <v>72728</v>
      </c>
      <c r="N1490" s="156">
        <f>'2023-24 Salary &amp; Benefits'!$F$6</f>
        <v>75419</v>
      </c>
      <c r="O1490" s="9">
        <f t="shared" si="260"/>
        <v>82109.91</v>
      </c>
      <c r="P1490" s="9">
        <f t="shared" si="261"/>
        <v>3038.1399999999994</v>
      </c>
      <c r="Q1490" s="9">
        <f>'2023-24 Salary &amp; Benefits'!G$6</f>
        <v>13464</v>
      </c>
      <c r="R1490" s="157">
        <f>'2023-24 Salary &amp; Benefits'!H$6</f>
        <v>0.1797</v>
      </c>
      <c r="S1490" s="157">
        <f>'2023-24 Salary &amp; Benefits'!I$6</f>
        <v>0.17330000000000001</v>
      </c>
      <c r="T1490" s="9">
        <f t="shared" si="262"/>
        <v>30482.52</v>
      </c>
      <c r="U1490" s="9">
        <f t="shared" si="263"/>
        <v>1419.13</v>
      </c>
      <c r="V1490" s="9">
        <f t="shared" si="264"/>
        <v>245.94</v>
      </c>
      <c r="W1490" s="9">
        <f t="shared" si="257"/>
        <v>1665.0700000000002</v>
      </c>
      <c r="X1490" s="22">
        <f t="shared" si="266"/>
        <v>117295.64000000001</v>
      </c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</row>
    <row r="1491" spans="1:159" s="4" customFormat="1">
      <c r="A1491" s="83" t="s">
        <v>2263</v>
      </c>
      <c r="B1491" s="95" t="s">
        <v>69</v>
      </c>
      <c r="C1491" s="96">
        <v>3316</v>
      </c>
      <c r="D1491" s="95" t="s">
        <v>74</v>
      </c>
      <c r="E1491" s="116" t="str">
        <f>VLOOKUP($C1491,'2022-23 School Level AAFTE'!$C:$X,8,FALSE)</f>
        <v>Yes</v>
      </c>
      <c r="F1491" s="103">
        <f>VLOOKUP($C1491,'2022-23 School Level AAFTE'!$C:$I,7,FALSE)</f>
        <v>358.57</v>
      </c>
      <c r="G1491" s="106">
        <f>IFERROR(IF(E1491= "yes",VLOOKUP(C1491,Summary!$B:$I,5,0),0),0)</f>
        <v>0</v>
      </c>
      <c r="H1491" s="104">
        <f t="shared" si="265"/>
        <v>358.57</v>
      </c>
      <c r="I1491" s="168">
        <f>VLOOKUP($A1491,'2023-24 Salary &amp; Benefits'!$A:$I,3,FALSE)</f>
        <v>1</v>
      </c>
      <c r="J1491" s="168">
        <f>VLOOKUP($A1491,'2023-24 Salary &amp; Benefits'!$A:$I,4,FALSE)</f>
        <v>1</v>
      </c>
      <c r="K1491" s="155">
        <f t="shared" si="258"/>
        <v>358.57</v>
      </c>
      <c r="L1491" s="154">
        <f t="shared" si="259"/>
        <v>1.052</v>
      </c>
      <c r="M1491" s="156">
        <f>'2023-24 Salary &amp; Benefits'!$E$6</f>
        <v>72728</v>
      </c>
      <c r="N1491" s="156">
        <f>'2023-24 Salary &amp; Benefits'!$F$6</f>
        <v>75419</v>
      </c>
      <c r="O1491" s="9">
        <f t="shared" si="260"/>
        <v>76509.86</v>
      </c>
      <c r="P1491" s="9">
        <f t="shared" si="261"/>
        <v>2830.929999999993</v>
      </c>
      <c r="Q1491" s="9">
        <f>'2023-24 Salary &amp; Benefits'!G$6</f>
        <v>13464</v>
      </c>
      <c r="R1491" s="157">
        <f>'2023-24 Salary &amp; Benefits'!H$6</f>
        <v>0.1797</v>
      </c>
      <c r="S1491" s="157">
        <f>'2023-24 Salary &amp; Benefits'!I$6</f>
        <v>0.17330000000000001</v>
      </c>
      <c r="T1491" s="9">
        <f t="shared" si="262"/>
        <v>28403.55</v>
      </c>
      <c r="U1491" s="9">
        <f t="shared" si="263"/>
        <v>1322.35</v>
      </c>
      <c r="V1491" s="9">
        <f t="shared" si="264"/>
        <v>229.16</v>
      </c>
      <c r="W1491" s="9">
        <f t="shared" si="257"/>
        <v>1551.51</v>
      </c>
      <c r="X1491" s="22">
        <f t="shared" si="266"/>
        <v>109295.84999999999</v>
      </c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</row>
    <row r="1492" spans="1:159" s="4" customFormat="1">
      <c r="A1492" s="83" t="s">
        <v>2263</v>
      </c>
      <c r="B1492" s="95" t="s">
        <v>69</v>
      </c>
      <c r="C1492" s="96">
        <v>2508</v>
      </c>
      <c r="D1492" s="95" t="s">
        <v>71</v>
      </c>
      <c r="E1492" s="116" t="str">
        <f>VLOOKUP($C1492,'2022-23 School Level AAFTE'!$C:$X,8,FALSE)</f>
        <v>Yes</v>
      </c>
      <c r="F1492" s="103">
        <f>VLOOKUP($C1492,'2022-23 School Level AAFTE'!$C:$I,7,FALSE)</f>
        <v>819.99</v>
      </c>
      <c r="G1492" s="106">
        <f>IFERROR(IF(E1492= "yes",VLOOKUP(C1492,Summary!$B:$I,5,0),0),0)</f>
        <v>0</v>
      </c>
      <c r="H1492" s="104">
        <f t="shared" si="265"/>
        <v>819.99</v>
      </c>
      <c r="I1492" s="168">
        <f>VLOOKUP($A1492,'2023-24 Salary &amp; Benefits'!$A:$I,3,FALSE)</f>
        <v>1</v>
      </c>
      <c r="J1492" s="168">
        <f>VLOOKUP($A1492,'2023-24 Salary &amp; Benefits'!$A:$I,4,FALSE)</f>
        <v>1</v>
      </c>
      <c r="K1492" s="155">
        <f t="shared" si="258"/>
        <v>819.99</v>
      </c>
      <c r="L1492" s="154">
        <f t="shared" si="259"/>
        <v>2.4049999999999998</v>
      </c>
      <c r="M1492" s="156">
        <f>'2023-24 Salary &amp; Benefits'!$E$6</f>
        <v>72728</v>
      </c>
      <c r="N1492" s="156">
        <f>'2023-24 Salary &amp; Benefits'!$F$6</f>
        <v>75419</v>
      </c>
      <c r="O1492" s="9">
        <f t="shared" si="260"/>
        <v>174910.84</v>
      </c>
      <c r="P1492" s="9">
        <f t="shared" si="261"/>
        <v>6471.8600000000151</v>
      </c>
      <c r="Q1492" s="9">
        <f>'2023-24 Salary &amp; Benefits'!G$6</f>
        <v>13464</v>
      </c>
      <c r="R1492" s="157">
        <f>'2023-24 Salary &amp; Benefits'!H$6</f>
        <v>0.1797</v>
      </c>
      <c r="S1492" s="157">
        <f>'2023-24 Salary &amp; Benefits'!I$6</f>
        <v>0.17330000000000001</v>
      </c>
      <c r="T1492" s="9">
        <f t="shared" si="262"/>
        <v>64933.97</v>
      </c>
      <c r="U1492" s="9">
        <f t="shared" si="263"/>
        <v>3023.04</v>
      </c>
      <c r="V1492" s="9">
        <f t="shared" si="264"/>
        <v>523.89</v>
      </c>
      <c r="W1492" s="9">
        <f t="shared" si="257"/>
        <v>3546.93</v>
      </c>
      <c r="X1492" s="22">
        <f t="shared" si="266"/>
        <v>249863.6</v>
      </c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</row>
    <row r="1493" spans="1:159" s="4" customFormat="1">
      <c r="A1493" s="83" t="s">
        <v>2263</v>
      </c>
      <c r="B1493" s="95" t="s">
        <v>69</v>
      </c>
      <c r="C1493" s="96">
        <v>5537</v>
      </c>
      <c r="D1493" s="95" t="s">
        <v>3217</v>
      </c>
      <c r="E1493" s="116" t="str">
        <f>VLOOKUP($C1493,'2022-23 School Level AAFTE'!$C:$X,8,FALSE)</f>
        <v>Yes</v>
      </c>
      <c r="F1493" s="103">
        <f>VLOOKUP($C1493,'2022-23 School Level AAFTE'!$C:$I,7,FALSE)</f>
        <v>19.510000000000002</v>
      </c>
      <c r="G1493" s="106">
        <f>IFERROR(IF(E1493= "yes",VLOOKUP(C1493,Summary!$B:$I,5,0),0),0)</f>
        <v>0</v>
      </c>
      <c r="H1493" s="104">
        <f t="shared" si="265"/>
        <v>19.510000000000002</v>
      </c>
      <c r="I1493" s="168">
        <f>VLOOKUP($A1493,'2023-24 Salary &amp; Benefits'!$A:$I,3,FALSE)</f>
        <v>1</v>
      </c>
      <c r="J1493" s="168">
        <f>VLOOKUP($A1493,'2023-24 Salary &amp; Benefits'!$A:$I,4,FALSE)</f>
        <v>1</v>
      </c>
      <c r="K1493" s="155">
        <f t="shared" si="258"/>
        <v>19.510000000000002</v>
      </c>
      <c r="L1493" s="154">
        <f t="shared" si="259"/>
        <v>5.7000000000000002E-2</v>
      </c>
      <c r="M1493" s="156">
        <f>'2023-24 Salary &amp; Benefits'!$E$6</f>
        <v>72728</v>
      </c>
      <c r="N1493" s="156">
        <f>'2023-24 Salary &amp; Benefits'!$F$6</f>
        <v>75419</v>
      </c>
      <c r="O1493" s="9">
        <f t="shared" si="260"/>
        <v>4145.5</v>
      </c>
      <c r="P1493" s="9">
        <f t="shared" si="261"/>
        <v>153.38000000000011</v>
      </c>
      <c r="Q1493" s="9">
        <f>'2023-24 Salary &amp; Benefits'!G$6</f>
        <v>13464</v>
      </c>
      <c r="R1493" s="157">
        <f>'2023-24 Salary &amp; Benefits'!H$6</f>
        <v>0.1797</v>
      </c>
      <c r="S1493" s="157">
        <f>'2023-24 Salary &amp; Benefits'!I$6</f>
        <v>0.17330000000000001</v>
      </c>
      <c r="T1493" s="9">
        <f t="shared" si="262"/>
        <v>1538.98</v>
      </c>
      <c r="U1493" s="9">
        <f t="shared" si="263"/>
        <v>71.650000000000006</v>
      </c>
      <c r="V1493" s="9">
        <f t="shared" si="264"/>
        <v>12.42</v>
      </c>
      <c r="W1493" s="9">
        <f t="shared" si="257"/>
        <v>84.070000000000007</v>
      </c>
      <c r="X1493" s="22">
        <f t="shared" si="266"/>
        <v>5921.9299999999994</v>
      </c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</row>
    <row r="1494" spans="1:159" s="4" customFormat="1">
      <c r="A1494" s="83" t="s">
        <v>2263</v>
      </c>
      <c r="B1494" s="95" t="s">
        <v>69</v>
      </c>
      <c r="C1494" s="96">
        <v>2905</v>
      </c>
      <c r="D1494" s="95" t="s">
        <v>72</v>
      </c>
      <c r="E1494" s="116" t="str">
        <f>VLOOKUP($C1494,'2022-23 School Level AAFTE'!$C:$X,8,FALSE)</f>
        <v>Yes</v>
      </c>
      <c r="F1494" s="103">
        <f>VLOOKUP($C1494,'2022-23 School Level AAFTE'!$C:$I,7,FALSE)</f>
        <v>234.16</v>
      </c>
      <c r="G1494" s="106">
        <f>IFERROR(IF(E1494= "yes",VLOOKUP(C1494,Summary!$B:$I,5,0),0),0)</f>
        <v>0</v>
      </c>
      <c r="H1494" s="104">
        <f t="shared" si="265"/>
        <v>234.16</v>
      </c>
      <c r="I1494" s="168">
        <f>VLOOKUP($A1494,'2023-24 Salary &amp; Benefits'!$A:$I,3,FALSE)</f>
        <v>1</v>
      </c>
      <c r="J1494" s="168">
        <f>VLOOKUP($A1494,'2023-24 Salary &amp; Benefits'!$A:$I,4,FALSE)</f>
        <v>1</v>
      </c>
      <c r="K1494" s="155">
        <f t="shared" si="258"/>
        <v>234.16</v>
      </c>
      <c r="L1494" s="154">
        <f t="shared" si="259"/>
        <v>0.68700000000000006</v>
      </c>
      <c r="M1494" s="156">
        <f>'2023-24 Salary &amp; Benefits'!$E$6</f>
        <v>72728</v>
      </c>
      <c r="N1494" s="156">
        <f>'2023-24 Salary &amp; Benefits'!$F$6</f>
        <v>75419</v>
      </c>
      <c r="O1494" s="9">
        <f t="shared" si="260"/>
        <v>49964.14</v>
      </c>
      <c r="P1494" s="9">
        <f t="shared" si="261"/>
        <v>1848.7099999999991</v>
      </c>
      <c r="Q1494" s="9">
        <f>'2023-24 Salary &amp; Benefits'!G$6</f>
        <v>13464</v>
      </c>
      <c r="R1494" s="157">
        <f>'2023-24 Salary &amp; Benefits'!H$6</f>
        <v>0.1797</v>
      </c>
      <c r="S1494" s="157">
        <f>'2023-24 Salary &amp; Benefits'!I$6</f>
        <v>0.17330000000000001</v>
      </c>
      <c r="T1494" s="9">
        <f t="shared" si="262"/>
        <v>18548.71</v>
      </c>
      <c r="U1494" s="9">
        <f t="shared" si="263"/>
        <v>863.55</v>
      </c>
      <c r="V1494" s="9">
        <f t="shared" si="264"/>
        <v>149.65</v>
      </c>
      <c r="W1494" s="9">
        <f t="shared" si="257"/>
        <v>1013.1999999999999</v>
      </c>
      <c r="X1494" s="22">
        <f t="shared" si="266"/>
        <v>71374.759999999995</v>
      </c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</row>
    <row r="1495" spans="1:159" s="4" customFormat="1">
      <c r="A1495" s="83" t="s">
        <v>2538</v>
      </c>
      <c r="B1495" s="95" t="s">
        <v>2134</v>
      </c>
      <c r="C1495" s="96">
        <v>2587</v>
      </c>
      <c r="D1495" s="95" t="s">
        <v>137</v>
      </c>
      <c r="E1495" s="116" t="str">
        <f>VLOOKUP($C1495,'2022-23 School Level AAFTE'!$C:$X,8,FALSE)</f>
        <v>No</v>
      </c>
      <c r="F1495" s="103">
        <f>VLOOKUP($C1495,'2022-23 School Level AAFTE'!$C:$I,7,FALSE)</f>
        <v>262.70999999999998</v>
      </c>
      <c r="G1495" s="106">
        <f>IFERROR(IF(E1495= "yes",VLOOKUP(C1495,Summary!$B:$I,5,0),0),0)</f>
        <v>0</v>
      </c>
      <c r="H1495" s="104">
        <f t="shared" si="265"/>
        <v>0</v>
      </c>
      <c r="I1495" s="168">
        <f>VLOOKUP($A1495,'2023-24 Salary &amp; Benefits'!$A:$I,3,FALSE)</f>
        <v>1</v>
      </c>
      <c r="J1495" s="168">
        <f>VLOOKUP($A1495,'2023-24 Salary &amp; Benefits'!$A:$I,4,FALSE)</f>
        <v>1</v>
      </c>
      <c r="K1495" s="155">
        <f t="shared" si="258"/>
        <v>0</v>
      </c>
      <c r="L1495" s="154">
        <f t="shared" si="259"/>
        <v>0</v>
      </c>
      <c r="M1495" s="156">
        <f>'2023-24 Salary &amp; Benefits'!$E$6</f>
        <v>72728</v>
      </c>
      <c r="N1495" s="156">
        <f>'2023-24 Salary &amp; Benefits'!$F$6</f>
        <v>75419</v>
      </c>
      <c r="O1495" s="9">
        <f t="shared" si="260"/>
        <v>0</v>
      </c>
      <c r="P1495" s="9">
        <f t="shared" si="261"/>
        <v>0</v>
      </c>
      <c r="Q1495" s="9">
        <f>'2023-24 Salary &amp; Benefits'!G$6</f>
        <v>13464</v>
      </c>
      <c r="R1495" s="157">
        <f>'2023-24 Salary &amp; Benefits'!H$6</f>
        <v>0.1797</v>
      </c>
      <c r="S1495" s="157">
        <f>'2023-24 Salary &amp; Benefits'!I$6</f>
        <v>0.17330000000000001</v>
      </c>
      <c r="T1495" s="9">
        <f t="shared" si="262"/>
        <v>0</v>
      </c>
      <c r="U1495" s="9">
        <f t="shared" si="263"/>
        <v>0</v>
      </c>
      <c r="V1495" s="9">
        <f t="shared" si="264"/>
        <v>0</v>
      </c>
      <c r="W1495" s="9">
        <f t="shared" si="257"/>
        <v>0</v>
      </c>
      <c r="X1495" s="22">
        <f t="shared" si="266"/>
        <v>0</v>
      </c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</row>
    <row r="1496" spans="1:159" s="4" customFormat="1">
      <c r="A1496" s="83" t="s">
        <v>2538</v>
      </c>
      <c r="B1496" s="95" t="s">
        <v>2134</v>
      </c>
      <c r="C1496" s="96">
        <v>3203</v>
      </c>
      <c r="D1496" s="95" t="s">
        <v>77</v>
      </c>
      <c r="E1496" s="116" t="str">
        <f>VLOOKUP($C1496,'2022-23 School Level AAFTE'!$C:$X,8,FALSE)</f>
        <v>Yes</v>
      </c>
      <c r="F1496" s="103">
        <f>VLOOKUP($C1496,'2022-23 School Level AAFTE'!$C:$I,7,FALSE)</f>
        <v>314.72000000000003</v>
      </c>
      <c r="G1496" s="106">
        <f>IFERROR(IF(E1496= "yes",VLOOKUP(C1496,Summary!$B:$I,5,0),0),0)</f>
        <v>0</v>
      </c>
      <c r="H1496" s="104">
        <f t="shared" si="265"/>
        <v>314.72000000000003</v>
      </c>
      <c r="I1496" s="168">
        <f>VLOOKUP($A1496,'2023-24 Salary &amp; Benefits'!$A:$I,3,FALSE)</f>
        <v>1</v>
      </c>
      <c r="J1496" s="168">
        <f>VLOOKUP($A1496,'2023-24 Salary &amp; Benefits'!$A:$I,4,FALSE)</f>
        <v>1</v>
      </c>
      <c r="K1496" s="155">
        <f t="shared" si="258"/>
        <v>314.72000000000003</v>
      </c>
      <c r="L1496" s="154">
        <f t="shared" si="259"/>
        <v>0.92300000000000004</v>
      </c>
      <c r="M1496" s="156">
        <f>'2023-24 Salary &amp; Benefits'!$E$6</f>
        <v>72728</v>
      </c>
      <c r="N1496" s="156">
        <f>'2023-24 Salary &amp; Benefits'!$F$6</f>
        <v>75419</v>
      </c>
      <c r="O1496" s="9">
        <f t="shared" si="260"/>
        <v>67127.94</v>
      </c>
      <c r="P1496" s="9">
        <f t="shared" si="261"/>
        <v>2483.8000000000029</v>
      </c>
      <c r="Q1496" s="9">
        <f>'2023-24 Salary &amp; Benefits'!G$6</f>
        <v>13464</v>
      </c>
      <c r="R1496" s="157">
        <f>'2023-24 Salary &amp; Benefits'!H$6</f>
        <v>0.1797</v>
      </c>
      <c r="S1496" s="157">
        <f>'2023-24 Salary &amp; Benefits'!I$6</f>
        <v>0.17330000000000001</v>
      </c>
      <c r="T1496" s="9">
        <f t="shared" si="262"/>
        <v>24920.61</v>
      </c>
      <c r="U1496" s="9">
        <f t="shared" si="263"/>
        <v>1160.2</v>
      </c>
      <c r="V1496" s="9">
        <f t="shared" si="264"/>
        <v>201.06</v>
      </c>
      <c r="W1496" s="9">
        <f t="shared" si="257"/>
        <v>1361.26</v>
      </c>
      <c r="X1496" s="22">
        <f t="shared" si="266"/>
        <v>95893.61</v>
      </c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</row>
    <row r="1497" spans="1:159" s="4" customFormat="1">
      <c r="A1497" s="83" t="s">
        <v>2538</v>
      </c>
      <c r="B1497" s="95" t="s">
        <v>2134</v>
      </c>
      <c r="C1497" s="96">
        <v>5574</v>
      </c>
      <c r="D1497" s="95" t="s">
        <v>3218</v>
      </c>
      <c r="E1497" s="116" t="str">
        <f>VLOOKUP($C1497,'2022-23 School Level AAFTE'!$C:$X,8,FALSE)</f>
        <v>No</v>
      </c>
      <c r="F1497" s="103">
        <f>VLOOKUP($C1497,'2022-23 School Level AAFTE'!$C:$I,7,FALSE)</f>
        <v>365.29</v>
      </c>
      <c r="G1497" s="106">
        <f>IFERROR(IF(E1497= "yes",VLOOKUP(C1497,Summary!$B:$I,5,0),0),0)</f>
        <v>0</v>
      </c>
      <c r="H1497" s="104">
        <f t="shared" si="265"/>
        <v>0</v>
      </c>
      <c r="I1497" s="168">
        <f>VLOOKUP($A1497,'2023-24 Salary &amp; Benefits'!$A:$I,3,FALSE)</f>
        <v>1</v>
      </c>
      <c r="J1497" s="168">
        <f>VLOOKUP($A1497,'2023-24 Salary &amp; Benefits'!$A:$I,4,FALSE)</f>
        <v>1</v>
      </c>
      <c r="K1497" s="155">
        <f t="shared" si="258"/>
        <v>0</v>
      </c>
      <c r="L1497" s="154">
        <f t="shared" si="259"/>
        <v>0</v>
      </c>
      <c r="M1497" s="156">
        <f>'2023-24 Salary &amp; Benefits'!$E$6</f>
        <v>72728</v>
      </c>
      <c r="N1497" s="156">
        <f>'2023-24 Salary &amp; Benefits'!$F$6</f>
        <v>75419</v>
      </c>
      <c r="O1497" s="9">
        <f t="shared" si="260"/>
        <v>0</v>
      </c>
      <c r="P1497" s="9">
        <f t="shared" si="261"/>
        <v>0</v>
      </c>
      <c r="Q1497" s="9">
        <f>'2023-24 Salary &amp; Benefits'!G$6</f>
        <v>13464</v>
      </c>
      <c r="R1497" s="157">
        <f>'2023-24 Salary &amp; Benefits'!H$6</f>
        <v>0.1797</v>
      </c>
      <c r="S1497" s="157">
        <f>'2023-24 Salary &amp; Benefits'!I$6</f>
        <v>0.17330000000000001</v>
      </c>
      <c r="T1497" s="9">
        <f t="shared" si="262"/>
        <v>0</v>
      </c>
      <c r="U1497" s="9">
        <f t="shared" si="263"/>
        <v>0</v>
      </c>
      <c r="V1497" s="9">
        <f t="shared" si="264"/>
        <v>0</v>
      </c>
      <c r="W1497" s="9">
        <f t="shared" si="257"/>
        <v>0</v>
      </c>
      <c r="X1497" s="22">
        <f t="shared" si="266"/>
        <v>0</v>
      </c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</row>
    <row r="1498" spans="1:159" s="4" customFormat="1">
      <c r="A1498" s="83" t="s">
        <v>2538</v>
      </c>
      <c r="B1498" s="95" t="s">
        <v>2134</v>
      </c>
      <c r="C1498" s="96">
        <v>3419</v>
      </c>
      <c r="D1498" s="95" t="s">
        <v>23</v>
      </c>
      <c r="E1498" s="116" t="str">
        <f>VLOOKUP($C1498,'2022-23 School Level AAFTE'!$C:$X,8,FALSE)</f>
        <v>No</v>
      </c>
      <c r="F1498" s="103">
        <f>VLOOKUP($C1498,'2022-23 School Level AAFTE'!$C:$I,7,FALSE)</f>
        <v>587.37</v>
      </c>
      <c r="G1498" s="106">
        <f>IFERROR(IF(E1498= "yes",VLOOKUP(C1498,Summary!$B:$I,5,0),0),0)</f>
        <v>0</v>
      </c>
      <c r="H1498" s="105">
        <f t="shared" si="265"/>
        <v>0</v>
      </c>
      <c r="I1498" s="168">
        <f>VLOOKUP($A1498,'2023-24 Salary &amp; Benefits'!$A:$I,3,FALSE)</f>
        <v>1</v>
      </c>
      <c r="J1498" s="168">
        <f>VLOOKUP($A1498,'2023-24 Salary &amp; Benefits'!$A:$I,4,FALSE)</f>
        <v>1</v>
      </c>
      <c r="K1498" s="155">
        <f t="shared" si="258"/>
        <v>0</v>
      </c>
      <c r="L1498" s="154">
        <f t="shared" si="259"/>
        <v>0</v>
      </c>
      <c r="M1498" s="156">
        <f>'2023-24 Salary &amp; Benefits'!$E$6</f>
        <v>72728</v>
      </c>
      <c r="N1498" s="156">
        <f>'2023-24 Salary &amp; Benefits'!$F$6</f>
        <v>75419</v>
      </c>
      <c r="O1498" s="9">
        <f t="shared" si="260"/>
        <v>0</v>
      </c>
      <c r="P1498" s="9">
        <f t="shared" si="261"/>
        <v>0</v>
      </c>
      <c r="Q1498" s="9">
        <f>'2023-24 Salary &amp; Benefits'!G$6</f>
        <v>13464</v>
      </c>
      <c r="R1498" s="157">
        <f>'2023-24 Salary &amp; Benefits'!H$6</f>
        <v>0.1797</v>
      </c>
      <c r="S1498" s="157">
        <f>'2023-24 Salary &amp; Benefits'!I$6</f>
        <v>0.17330000000000001</v>
      </c>
      <c r="T1498" s="9">
        <f t="shared" si="262"/>
        <v>0</v>
      </c>
      <c r="U1498" s="9">
        <f t="shared" si="263"/>
        <v>0</v>
      </c>
      <c r="V1498" s="9">
        <f t="shared" si="264"/>
        <v>0</v>
      </c>
      <c r="W1498" s="9">
        <f t="shared" si="257"/>
        <v>0</v>
      </c>
      <c r="X1498" s="22">
        <f t="shared" si="266"/>
        <v>0</v>
      </c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</row>
    <row r="1499" spans="1:159" s="4" customFormat="1">
      <c r="A1499" s="83" t="s">
        <v>2538</v>
      </c>
      <c r="B1499" s="95" t="s">
        <v>2134</v>
      </c>
      <c r="C1499" s="94">
        <v>2499</v>
      </c>
      <c r="D1499" s="93" t="s">
        <v>2135</v>
      </c>
      <c r="E1499" s="116" t="str">
        <f>VLOOKUP($C1499,'2022-23 School Level AAFTE'!$C:$X,8,FALSE)</f>
        <v>No</v>
      </c>
      <c r="F1499" s="103">
        <f>VLOOKUP($C1499,'2022-23 School Level AAFTE'!$C:$I,7,FALSE)</f>
        <v>890.56999999999994</v>
      </c>
      <c r="G1499" s="106">
        <f>IFERROR(IF(E1499= "yes",VLOOKUP(C1499,Summary!$B:$I,5,0),0),0)</f>
        <v>0</v>
      </c>
      <c r="H1499" s="104">
        <f t="shared" si="265"/>
        <v>0</v>
      </c>
      <c r="I1499" s="168">
        <f>VLOOKUP($A1499,'2023-24 Salary &amp; Benefits'!$A:$I,3,FALSE)</f>
        <v>1</v>
      </c>
      <c r="J1499" s="168">
        <f>VLOOKUP($A1499,'2023-24 Salary &amp; Benefits'!$A:$I,4,FALSE)</f>
        <v>1</v>
      </c>
      <c r="K1499" s="155">
        <f t="shared" si="258"/>
        <v>0</v>
      </c>
      <c r="L1499" s="154">
        <f t="shared" si="259"/>
        <v>0</v>
      </c>
      <c r="M1499" s="156">
        <f>'2023-24 Salary &amp; Benefits'!$E$6</f>
        <v>72728</v>
      </c>
      <c r="N1499" s="156">
        <f>'2023-24 Salary &amp; Benefits'!$F$6</f>
        <v>75419</v>
      </c>
      <c r="O1499" s="9">
        <f t="shared" si="260"/>
        <v>0</v>
      </c>
      <c r="P1499" s="9">
        <f t="shared" si="261"/>
        <v>0</v>
      </c>
      <c r="Q1499" s="9">
        <f>'2023-24 Salary &amp; Benefits'!G$6</f>
        <v>13464</v>
      </c>
      <c r="R1499" s="157">
        <f>'2023-24 Salary &amp; Benefits'!H$6</f>
        <v>0.1797</v>
      </c>
      <c r="S1499" s="157">
        <f>'2023-24 Salary &amp; Benefits'!I$6</f>
        <v>0.17330000000000001</v>
      </c>
      <c r="T1499" s="9">
        <f t="shared" si="262"/>
        <v>0</v>
      </c>
      <c r="U1499" s="9">
        <f t="shared" si="263"/>
        <v>0</v>
      </c>
      <c r="V1499" s="9">
        <f t="shared" si="264"/>
        <v>0</v>
      </c>
      <c r="W1499" s="9">
        <f t="shared" si="257"/>
        <v>0</v>
      </c>
      <c r="X1499" s="22">
        <f t="shared" si="266"/>
        <v>0</v>
      </c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</row>
    <row r="1500" spans="1:159" s="4" customFormat="1">
      <c r="A1500" s="83" t="s">
        <v>2538</v>
      </c>
      <c r="B1500" s="95" t="s">
        <v>2134</v>
      </c>
      <c r="C1500" s="96">
        <v>3614</v>
      </c>
      <c r="D1500" s="95" t="s">
        <v>1695</v>
      </c>
      <c r="E1500" s="116" t="str">
        <f>VLOOKUP($C1500,'2022-23 School Level AAFTE'!$C:$X,8,FALSE)</f>
        <v>No</v>
      </c>
      <c r="F1500" s="103">
        <f>VLOOKUP($C1500,'2022-23 School Level AAFTE'!$C:$I,7,FALSE)</f>
        <v>276.86</v>
      </c>
      <c r="G1500" s="106">
        <f>IFERROR(IF(E1500= "yes",VLOOKUP(C1500,Summary!$B:$I,5,0),0),0)</f>
        <v>0</v>
      </c>
      <c r="H1500" s="104">
        <f t="shared" si="265"/>
        <v>0</v>
      </c>
      <c r="I1500" s="168">
        <f>VLOOKUP($A1500,'2023-24 Salary &amp; Benefits'!$A:$I,3,FALSE)</f>
        <v>1</v>
      </c>
      <c r="J1500" s="168">
        <f>VLOOKUP($A1500,'2023-24 Salary &amp; Benefits'!$A:$I,4,FALSE)</f>
        <v>1</v>
      </c>
      <c r="K1500" s="155">
        <f t="shared" si="258"/>
        <v>0</v>
      </c>
      <c r="L1500" s="154">
        <f t="shared" si="259"/>
        <v>0</v>
      </c>
      <c r="M1500" s="156">
        <f>'2023-24 Salary &amp; Benefits'!$E$6</f>
        <v>72728</v>
      </c>
      <c r="N1500" s="156">
        <f>'2023-24 Salary &amp; Benefits'!$F$6</f>
        <v>75419</v>
      </c>
      <c r="O1500" s="9">
        <f t="shared" si="260"/>
        <v>0</v>
      </c>
      <c r="P1500" s="9">
        <f t="shared" si="261"/>
        <v>0</v>
      </c>
      <c r="Q1500" s="9">
        <f>'2023-24 Salary &amp; Benefits'!G$6</f>
        <v>13464</v>
      </c>
      <c r="R1500" s="157">
        <f>'2023-24 Salary &amp; Benefits'!H$6</f>
        <v>0.1797</v>
      </c>
      <c r="S1500" s="157">
        <f>'2023-24 Salary &amp; Benefits'!I$6</f>
        <v>0.17330000000000001</v>
      </c>
      <c r="T1500" s="9">
        <f t="shared" si="262"/>
        <v>0</v>
      </c>
      <c r="U1500" s="9">
        <f t="shared" si="263"/>
        <v>0</v>
      </c>
      <c r="V1500" s="9">
        <f t="shared" si="264"/>
        <v>0</v>
      </c>
      <c r="W1500" s="9">
        <f t="shared" si="257"/>
        <v>0</v>
      </c>
      <c r="X1500" s="22">
        <f t="shared" si="266"/>
        <v>0</v>
      </c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</row>
    <row r="1501" spans="1:159" s="4" customFormat="1">
      <c r="A1501" s="83" t="s">
        <v>3260</v>
      </c>
      <c r="B1501" s="95" t="s">
        <v>3261</v>
      </c>
      <c r="C1501" s="97">
        <v>5659</v>
      </c>
      <c r="D1501" s="110" t="s">
        <v>3261</v>
      </c>
      <c r="E1501" s="116" t="str">
        <f>VLOOKUP($C1501,'2022-23 School Level AAFTE'!$C:$X,8,FALSE)</f>
        <v>No</v>
      </c>
      <c r="F1501" s="103">
        <f>VLOOKUP($C1501,'2022-23 School Level AAFTE'!$C:$I,7,FALSE)</f>
        <v>95</v>
      </c>
      <c r="G1501" s="106">
        <f>IFERROR(IF(E1501= "yes",VLOOKUP(C1501,Summary!$B:$I,5,0),0),0)</f>
        <v>0</v>
      </c>
      <c r="H1501" s="105">
        <f t="shared" si="265"/>
        <v>0</v>
      </c>
      <c r="I1501" s="168">
        <f>VLOOKUP($A1501,'2023-24 Salary &amp; Benefits'!$A:$I,3,FALSE)</f>
        <v>1</v>
      </c>
      <c r="J1501" s="168">
        <f>VLOOKUP($A1501,'2023-24 Salary &amp; Benefits'!$A:$I,4,FALSE)</f>
        <v>1</v>
      </c>
      <c r="K1501" s="155">
        <f t="shared" si="258"/>
        <v>0</v>
      </c>
      <c r="L1501" s="154">
        <f t="shared" si="259"/>
        <v>0</v>
      </c>
      <c r="M1501" s="156">
        <f>'2023-24 Salary &amp; Benefits'!$E$6</f>
        <v>72728</v>
      </c>
      <c r="N1501" s="156">
        <f>'2023-24 Salary &amp; Benefits'!$F$6</f>
        <v>75419</v>
      </c>
      <c r="O1501" s="9">
        <f t="shared" si="260"/>
        <v>0</v>
      </c>
      <c r="P1501" s="9">
        <f t="shared" si="261"/>
        <v>0</v>
      </c>
      <c r="Q1501" s="9">
        <f>'2023-24 Salary &amp; Benefits'!G$6</f>
        <v>13464</v>
      </c>
      <c r="R1501" s="157">
        <f>'2023-24 Salary &amp; Benefits'!H$6</f>
        <v>0.1797</v>
      </c>
      <c r="S1501" s="157">
        <f>'2023-24 Salary &amp; Benefits'!I$6</f>
        <v>0.17330000000000001</v>
      </c>
      <c r="T1501" s="9">
        <f t="shared" si="262"/>
        <v>0</v>
      </c>
      <c r="U1501" s="9">
        <f t="shared" si="263"/>
        <v>0</v>
      </c>
      <c r="V1501" s="9">
        <f t="shared" si="264"/>
        <v>0</v>
      </c>
      <c r="W1501" s="9">
        <f t="shared" si="257"/>
        <v>0</v>
      </c>
      <c r="X1501" s="22">
        <f t="shared" si="266"/>
        <v>0</v>
      </c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</row>
    <row r="1502" spans="1:159" s="4" customFormat="1">
      <c r="A1502" s="83" t="s">
        <v>2434</v>
      </c>
      <c r="B1502" s="95" t="s">
        <v>1297</v>
      </c>
      <c r="C1502" s="96">
        <v>3447</v>
      </c>
      <c r="D1502" s="95" t="s">
        <v>1309</v>
      </c>
      <c r="E1502" s="116" t="str">
        <f>VLOOKUP($C1502,'2022-23 School Level AAFTE'!$C:$X,8,FALSE)</f>
        <v>No</v>
      </c>
      <c r="F1502" s="103">
        <f>VLOOKUP($C1502,'2022-23 School Level AAFTE'!$C:$I,7,FALSE)</f>
        <v>705.09</v>
      </c>
      <c r="G1502" s="106">
        <f>IFERROR(IF(E1502= "yes",VLOOKUP(C1502,Summary!$B:$I,5,0),0),0)</f>
        <v>0</v>
      </c>
      <c r="H1502" s="104">
        <f t="shared" si="265"/>
        <v>0</v>
      </c>
      <c r="I1502" s="168">
        <f>VLOOKUP($A1502,'2023-24 Salary &amp; Benefits'!$A:$I,3,FALSE)</f>
        <v>1.1200000000000001</v>
      </c>
      <c r="J1502" s="168">
        <f>VLOOKUP($A1502,'2023-24 Salary &amp; Benefits'!$A:$I,4,FALSE)</f>
        <v>1.1200000000000001</v>
      </c>
      <c r="K1502" s="155">
        <f t="shared" si="258"/>
        <v>0</v>
      </c>
      <c r="L1502" s="154">
        <f t="shared" si="259"/>
        <v>0</v>
      </c>
      <c r="M1502" s="156">
        <f>'2023-24 Salary &amp; Benefits'!$E$6</f>
        <v>72728</v>
      </c>
      <c r="N1502" s="156">
        <f>'2023-24 Salary &amp; Benefits'!$F$6</f>
        <v>75419</v>
      </c>
      <c r="O1502" s="9">
        <f t="shared" si="260"/>
        <v>0</v>
      </c>
      <c r="P1502" s="9">
        <f t="shared" si="261"/>
        <v>0</v>
      </c>
      <c r="Q1502" s="9">
        <f>'2023-24 Salary &amp; Benefits'!G$6</f>
        <v>13464</v>
      </c>
      <c r="R1502" s="157">
        <f>'2023-24 Salary &amp; Benefits'!H$6</f>
        <v>0.1797</v>
      </c>
      <c r="S1502" s="157">
        <f>'2023-24 Salary &amp; Benefits'!I$6</f>
        <v>0.17330000000000001</v>
      </c>
      <c r="T1502" s="9">
        <f t="shared" si="262"/>
        <v>0</v>
      </c>
      <c r="U1502" s="9">
        <f t="shared" si="263"/>
        <v>0</v>
      </c>
      <c r="V1502" s="9">
        <f t="shared" si="264"/>
        <v>0</v>
      </c>
      <c r="W1502" s="9">
        <f t="shared" si="257"/>
        <v>0</v>
      </c>
      <c r="X1502" s="22">
        <f t="shared" si="266"/>
        <v>0</v>
      </c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</row>
    <row r="1503" spans="1:159" s="4" customFormat="1">
      <c r="A1503" s="83" t="s">
        <v>2434</v>
      </c>
      <c r="B1503" s="95" t="s">
        <v>1297</v>
      </c>
      <c r="C1503" s="96">
        <v>3750</v>
      </c>
      <c r="D1503" s="95" t="s">
        <v>1314</v>
      </c>
      <c r="E1503" s="116" t="str">
        <f>VLOOKUP($C1503,'2022-23 School Level AAFTE'!$C:$X,8,FALSE)</f>
        <v>No</v>
      </c>
      <c r="F1503" s="103">
        <f>VLOOKUP($C1503,'2022-23 School Level AAFTE'!$C:$I,7,FALSE)</f>
        <v>876.7</v>
      </c>
      <c r="G1503" s="106">
        <f>IFERROR(IF(E1503= "yes",VLOOKUP(C1503,Summary!$B:$I,5,0),0),0)</f>
        <v>0</v>
      </c>
      <c r="H1503" s="104">
        <f t="shared" si="265"/>
        <v>0</v>
      </c>
      <c r="I1503" s="168">
        <f>VLOOKUP($A1503,'2023-24 Salary &amp; Benefits'!$A:$I,3,FALSE)</f>
        <v>1.1200000000000001</v>
      </c>
      <c r="J1503" s="168">
        <f>VLOOKUP($A1503,'2023-24 Salary &amp; Benefits'!$A:$I,4,FALSE)</f>
        <v>1.1200000000000001</v>
      </c>
      <c r="K1503" s="155">
        <f t="shared" si="258"/>
        <v>0</v>
      </c>
      <c r="L1503" s="154">
        <f t="shared" si="259"/>
        <v>0</v>
      </c>
      <c r="M1503" s="156">
        <f>'2023-24 Salary &amp; Benefits'!$E$6</f>
        <v>72728</v>
      </c>
      <c r="N1503" s="156">
        <f>'2023-24 Salary &amp; Benefits'!$F$6</f>
        <v>75419</v>
      </c>
      <c r="O1503" s="9">
        <f t="shared" si="260"/>
        <v>0</v>
      </c>
      <c r="P1503" s="9">
        <f t="shared" si="261"/>
        <v>0</v>
      </c>
      <c r="Q1503" s="9">
        <f>'2023-24 Salary &amp; Benefits'!G$6</f>
        <v>13464</v>
      </c>
      <c r="R1503" s="157">
        <f>'2023-24 Salary &amp; Benefits'!H$6</f>
        <v>0.1797</v>
      </c>
      <c r="S1503" s="157">
        <f>'2023-24 Salary &amp; Benefits'!I$6</f>
        <v>0.17330000000000001</v>
      </c>
      <c r="T1503" s="9">
        <f t="shared" si="262"/>
        <v>0</v>
      </c>
      <c r="U1503" s="9">
        <f t="shared" si="263"/>
        <v>0</v>
      </c>
      <c r="V1503" s="9">
        <f t="shared" si="264"/>
        <v>0</v>
      </c>
      <c r="W1503" s="9">
        <f t="shared" si="257"/>
        <v>0</v>
      </c>
      <c r="X1503" s="22">
        <f t="shared" si="266"/>
        <v>0</v>
      </c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</row>
    <row r="1504" spans="1:159" s="4" customFormat="1">
      <c r="A1504" s="83" t="s">
        <v>2434</v>
      </c>
      <c r="B1504" s="95" t="s">
        <v>1297</v>
      </c>
      <c r="C1504" s="96">
        <v>4361</v>
      </c>
      <c r="D1504" s="95" t="s">
        <v>1320</v>
      </c>
      <c r="E1504" s="116" t="str">
        <f>VLOOKUP($C1504,'2022-23 School Level AAFTE'!$C:$X,8,FALSE)</f>
        <v>No</v>
      </c>
      <c r="F1504" s="103">
        <f>VLOOKUP($C1504,'2022-23 School Level AAFTE'!$C:$I,7,FALSE)</f>
        <v>551.76</v>
      </c>
      <c r="G1504" s="106">
        <f>IFERROR(IF(E1504= "yes",VLOOKUP(C1504,Summary!$B:$I,5,0),0),0)</f>
        <v>0</v>
      </c>
      <c r="H1504" s="104">
        <f t="shared" si="265"/>
        <v>0</v>
      </c>
      <c r="I1504" s="168">
        <f>VLOOKUP($A1504,'2023-24 Salary &amp; Benefits'!$A:$I,3,FALSE)</f>
        <v>1.1200000000000001</v>
      </c>
      <c r="J1504" s="168">
        <f>VLOOKUP($A1504,'2023-24 Salary &amp; Benefits'!$A:$I,4,FALSE)</f>
        <v>1.1200000000000001</v>
      </c>
      <c r="K1504" s="155">
        <f t="shared" si="258"/>
        <v>0</v>
      </c>
      <c r="L1504" s="154">
        <f t="shared" si="259"/>
        <v>0</v>
      </c>
      <c r="M1504" s="156">
        <f>'2023-24 Salary &amp; Benefits'!$E$6</f>
        <v>72728</v>
      </c>
      <c r="N1504" s="156">
        <f>'2023-24 Salary &amp; Benefits'!$F$6</f>
        <v>75419</v>
      </c>
      <c r="O1504" s="9">
        <f t="shared" si="260"/>
        <v>0</v>
      </c>
      <c r="P1504" s="9">
        <f t="shared" si="261"/>
        <v>0</v>
      </c>
      <c r="Q1504" s="9">
        <f>'2023-24 Salary &amp; Benefits'!G$6</f>
        <v>13464</v>
      </c>
      <c r="R1504" s="157">
        <f>'2023-24 Salary &amp; Benefits'!H$6</f>
        <v>0.1797</v>
      </c>
      <c r="S1504" s="157">
        <f>'2023-24 Salary &amp; Benefits'!I$6</f>
        <v>0.17330000000000001</v>
      </c>
      <c r="T1504" s="9">
        <f t="shared" si="262"/>
        <v>0</v>
      </c>
      <c r="U1504" s="9">
        <f t="shared" si="263"/>
        <v>0</v>
      </c>
      <c r="V1504" s="9">
        <f t="shared" si="264"/>
        <v>0</v>
      </c>
      <c r="W1504" s="9">
        <f t="shared" si="257"/>
        <v>0</v>
      </c>
      <c r="X1504" s="22">
        <f t="shared" si="266"/>
        <v>0</v>
      </c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</row>
    <row r="1505" spans="1:159" s="4" customFormat="1">
      <c r="A1505" s="83" t="s">
        <v>2434</v>
      </c>
      <c r="B1505" s="95" t="s">
        <v>1297</v>
      </c>
      <c r="C1505" s="96">
        <v>5088</v>
      </c>
      <c r="D1505" s="95" t="s">
        <v>935</v>
      </c>
      <c r="E1505" s="116" t="str">
        <f>VLOOKUP($C1505,'2022-23 School Level AAFTE'!$C:$X,8,FALSE)</f>
        <v>No</v>
      </c>
      <c r="F1505" s="103">
        <f>VLOOKUP($C1505,'2022-23 School Level AAFTE'!$C:$I,7,FALSE)</f>
        <v>722.59</v>
      </c>
      <c r="G1505" s="106">
        <f>IFERROR(IF(E1505= "yes",VLOOKUP(C1505,Summary!$B:$I,5,0),0),0)</f>
        <v>0</v>
      </c>
      <c r="H1505" s="104">
        <f t="shared" si="265"/>
        <v>0</v>
      </c>
      <c r="I1505" s="168">
        <f>VLOOKUP($A1505,'2023-24 Salary &amp; Benefits'!$A:$I,3,FALSE)</f>
        <v>1.1200000000000001</v>
      </c>
      <c r="J1505" s="168">
        <f>VLOOKUP($A1505,'2023-24 Salary &amp; Benefits'!$A:$I,4,FALSE)</f>
        <v>1.1200000000000001</v>
      </c>
      <c r="K1505" s="155">
        <f t="shared" si="258"/>
        <v>0</v>
      </c>
      <c r="L1505" s="154">
        <f t="shared" si="259"/>
        <v>0</v>
      </c>
      <c r="M1505" s="156">
        <f>'2023-24 Salary &amp; Benefits'!$E$6</f>
        <v>72728</v>
      </c>
      <c r="N1505" s="156">
        <f>'2023-24 Salary &amp; Benefits'!$F$6</f>
        <v>75419</v>
      </c>
      <c r="O1505" s="9">
        <f t="shared" si="260"/>
        <v>0</v>
      </c>
      <c r="P1505" s="9">
        <f t="shared" si="261"/>
        <v>0</v>
      </c>
      <c r="Q1505" s="9">
        <f>'2023-24 Salary &amp; Benefits'!G$6</f>
        <v>13464</v>
      </c>
      <c r="R1505" s="157">
        <f>'2023-24 Salary &amp; Benefits'!H$6</f>
        <v>0.1797</v>
      </c>
      <c r="S1505" s="157">
        <f>'2023-24 Salary &amp; Benefits'!I$6</f>
        <v>0.17330000000000001</v>
      </c>
      <c r="T1505" s="9">
        <f t="shared" si="262"/>
        <v>0</v>
      </c>
      <c r="U1505" s="9">
        <f t="shared" si="263"/>
        <v>0</v>
      </c>
      <c r="V1505" s="9">
        <f t="shared" si="264"/>
        <v>0</v>
      </c>
      <c r="W1505" s="9">
        <f t="shared" si="257"/>
        <v>0</v>
      </c>
      <c r="X1505" s="22">
        <f t="shared" si="266"/>
        <v>0</v>
      </c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</row>
    <row r="1506" spans="1:159" s="4" customFormat="1">
      <c r="A1506" s="83" t="s">
        <v>2434</v>
      </c>
      <c r="B1506" s="95" t="s">
        <v>1297</v>
      </c>
      <c r="C1506" s="96">
        <v>5557</v>
      </c>
      <c r="D1506" s="95" t="s">
        <v>3219</v>
      </c>
      <c r="E1506" s="116" t="str">
        <f>VLOOKUP($C1506,'2022-23 School Level AAFTE'!$C:$X,8,FALSE)</f>
        <v>No</v>
      </c>
      <c r="F1506" s="103">
        <f>VLOOKUP($C1506,'2022-23 School Level AAFTE'!$C:$I,7,FALSE)</f>
        <v>957.58</v>
      </c>
      <c r="G1506" s="106">
        <f>IFERROR(IF(E1506= "yes",VLOOKUP(C1506,Summary!$B:$I,5,0),0),0)</f>
        <v>0</v>
      </c>
      <c r="H1506" s="104">
        <f t="shared" si="265"/>
        <v>0</v>
      </c>
      <c r="I1506" s="168">
        <f>VLOOKUP($A1506,'2023-24 Salary &amp; Benefits'!$A:$I,3,FALSE)</f>
        <v>1.1200000000000001</v>
      </c>
      <c r="J1506" s="168">
        <f>VLOOKUP($A1506,'2023-24 Salary &amp; Benefits'!$A:$I,4,FALSE)</f>
        <v>1.1200000000000001</v>
      </c>
      <c r="K1506" s="155">
        <f t="shared" si="258"/>
        <v>0</v>
      </c>
      <c r="L1506" s="154">
        <f t="shared" si="259"/>
        <v>0</v>
      </c>
      <c r="M1506" s="156">
        <f>'2023-24 Salary &amp; Benefits'!$E$6</f>
        <v>72728</v>
      </c>
      <c r="N1506" s="156">
        <f>'2023-24 Salary &amp; Benefits'!$F$6</f>
        <v>75419</v>
      </c>
      <c r="O1506" s="9">
        <f t="shared" si="260"/>
        <v>0</v>
      </c>
      <c r="P1506" s="9">
        <f t="shared" si="261"/>
        <v>0</v>
      </c>
      <c r="Q1506" s="9">
        <f>'2023-24 Salary &amp; Benefits'!G$6</f>
        <v>13464</v>
      </c>
      <c r="R1506" s="157">
        <f>'2023-24 Salary &amp; Benefits'!H$6</f>
        <v>0.1797</v>
      </c>
      <c r="S1506" s="157">
        <f>'2023-24 Salary &amp; Benefits'!I$6</f>
        <v>0.17330000000000001</v>
      </c>
      <c r="T1506" s="9">
        <f t="shared" si="262"/>
        <v>0</v>
      </c>
      <c r="U1506" s="9">
        <f t="shared" si="263"/>
        <v>0</v>
      </c>
      <c r="V1506" s="9">
        <f t="shared" si="264"/>
        <v>0</v>
      </c>
      <c r="W1506" s="9">
        <f t="shared" si="257"/>
        <v>0</v>
      </c>
      <c r="X1506" s="22">
        <f t="shared" si="266"/>
        <v>0</v>
      </c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</row>
    <row r="1507" spans="1:159" s="4" customFormat="1">
      <c r="A1507" s="83" t="s">
        <v>2434</v>
      </c>
      <c r="B1507" s="95" t="s">
        <v>1297</v>
      </c>
      <c r="C1507" s="96">
        <v>2575</v>
      </c>
      <c r="D1507" s="95" t="s">
        <v>1306</v>
      </c>
      <c r="E1507" s="116" t="str">
        <f>VLOOKUP($C1507,'2022-23 School Level AAFTE'!$C:$X,8,FALSE)</f>
        <v>No</v>
      </c>
      <c r="F1507" s="103">
        <f>VLOOKUP($C1507,'2022-23 School Level AAFTE'!$C:$I,7,FALSE)</f>
        <v>508.13</v>
      </c>
      <c r="G1507" s="106">
        <f>IFERROR(IF(E1507= "yes",VLOOKUP(C1507,Summary!$B:$I,5,0),0),0)</f>
        <v>0</v>
      </c>
      <c r="H1507" s="104">
        <f t="shared" si="265"/>
        <v>0</v>
      </c>
      <c r="I1507" s="168">
        <f>VLOOKUP($A1507,'2023-24 Salary &amp; Benefits'!$A:$I,3,FALSE)</f>
        <v>1.1200000000000001</v>
      </c>
      <c r="J1507" s="168">
        <f>VLOOKUP($A1507,'2023-24 Salary &amp; Benefits'!$A:$I,4,FALSE)</f>
        <v>1.1200000000000001</v>
      </c>
      <c r="K1507" s="155">
        <f t="shared" si="258"/>
        <v>0</v>
      </c>
      <c r="L1507" s="154">
        <f t="shared" si="259"/>
        <v>0</v>
      </c>
      <c r="M1507" s="156">
        <f>'2023-24 Salary &amp; Benefits'!$E$6</f>
        <v>72728</v>
      </c>
      <c r="N1507" s="156">
        <f>'2023-24 Salary &amp; Benefits'!$F$6</f>
        <v>75419</v>
      </c>
      <c r="O1507" s="9">
        <f t="shared" si="260"/>
        <v>0</v>
      </c>
      <c r="P1507" s="9">
        <f t="shared" si="261"/>
        <v>0</v>
      </c>
      <c r="Q1507" s="9">
        <f>'2023-24 Salary &amp; Benefits'!G$6</f>
        <v>13464</v>
      </c>
      <c r="R1507" s="157">
        <f>'2023-24 Salary &amp; Benefits'!H$6</f>
        <v>0.1797</v>
      </c>
      <c r="S1507" s="157">
        <f>'2023-24 Salary &amp; Benefits'!I$6</f>
        <v>0.17330000000000001</v>
      </c>
      <c r="T1507" s="9">
        <f t="shared" si="262"/>
        <v>0</v>
      </c>
      <c r="U1507" s="9">
        <f t="shared" si="263"/>
        <v>0</v>
      </c>
      <c r="V1507" s="9">
        <f t="shared" si="264"/>
        <v>0</v>
      </c>
      <c r="W1507" s="9">
        <f t="shared" si="257"/>
        <v>0</v>
      </c>
      <c r="X1507" s="22">
        <f t="shared" si="266"/>
        <v>0</v>
      </c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</row>
    <row r="1508" spans="1:159" s="4" customFormat="1">
      <c r="A1508" s="83" t="s">
        <v>2434</v>
      </c>
      <c r="B1508" s="95" t="s">
        <v>1297</v>
      </c>
      <c r="C1508" s="96">
        <v>5093</v>
      </c>
      <c r="D1508" s="95" t="s">
        <v>1325</v>
      </c>
      <c r="E1508" s="116" t="str">
        <f>VLOOKUP($C1508,'2022-23 School Level AAFTE'!$C:$X,8,FALSE)</f>
        <v>No</v>
      </c>
      <c r="F1508" s="103">
        <f>VLOOKUP($C1508,'2022-23 School Level AAFTE'!$C:$I,7,FALSE)</f>
        <v>755.87</v>
      </c>
      <c r="G1508" s="106">
        <f>IFERROR(IF(E1508= "yes",VLOOKUP(C1508,Summary!$B:$I,5,0),0),0)</f>
        <v>0</v>
      </c>
      <c r="H1508" s="104">
        <f t="shared" si="265"/>
        <v>0</v>
      </c>
      <c r="I1508" s="168">
        <f>VLOOKUP($A1508,'2023-24 Salary &amp; Benefits'!$A:$I,3,FALSE)</f>
        <v>1.1200000000000001</v>
      </c>
      <c r="J1508" s="168">
        <f>VLOOKUP($A1508,'2023-24 Salary &amp; Benefits'!$A:$I,4,FALSE)</f>
        <v>1.1200000000000001</v>
      </c>
      <c r="K1508" s="155">
        <f t="shared" si="258"/>
        <v>0</v>
      </c>
      <c r="L1508" s="154">
        <f t="shared" si="259"/>
        <v>0</v>
      </c>
      <c r="M1508" s="156">
        <f>'2023-24 Salary &amp; Benefits'!$E$6</f>
        <v>72728</v>
      </c>
      <c r="N1508" s="156">
        <f>'2023-24 Salary &amp; Benefits'!$F$6</f>
        <v>75419</v>
      </c>
      <c r="O1508" s="9">
        <f t="shared" si="260"/>
        <v>0</v>
      </c>
      <c r="P1508" s="9">
        <f t="shared" si="261"/>
        <v>0</v>
      </c>
      <c r="Q1508" s="9">
        <f>'2023-24 Salary &amp; Benefits'!G$6</f>
        <v>13464</v>
      </c>
      <c r="R1508" s="157">
        <f>'2023-24 Salary &amp; Benefits'!H$6</f>
        <v>0.1797</v>
      </c>
      <c r="S1508" s="157">
        <f>'2023-24 Salary &amp; Benefits'!I$6</f>
        <v>0.17330000000000001</v>
      </c>
      <c r="T1508" s="9">
        <f t="shared" si="262"/>
        <v>0</v>
      </c>
      <c r="U1508" s="9">
        <f t="shared" si="263"/>
        <v>0</v>
      </c>
      <c r="V1508" s="9">
        <f t="shared" si="264"/>
        <v>0</v>
      </c>
      <c r="W1508" s="9">
        <f t="shared" si="257"/>
        <v>0</v>
      </c>
      <c r="X1508" s="22">
        <f t="shared" si="266"/>
        <v>0</v>
      </c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</row>
    <row r="1509" spans="1:159" s="4" customFormat="1">
      <c r="A1509" s="83" t="s">
        <v>2434</v>
      </c>
      <c r="B1509" s="95" t="s">
        <v>1297</v>
      </c>
      <c r="C1509" s="96">
        <v>4540</v>
      </c>
      <c r="D1509" s="95" t="s">
        <v>1324</v>
      </c>
      <c r="E1509" s="116" t="str">
        <f>VLOOKUP($C1509,'2022-23 School Level AAFTE'!$C:$X,8,FALSE)</f>
        <v>No</v>
      </c>
      <c r="F1509" s="103">
        <f>VLOOKUP($C1509,'2022-23 School Level AAFTE'!$C:$I,7,FALSE)</f>
        <v>1533.2</v>
      </c>
      <c r="G1509" s="106">
        <f>IFERROR(IF(E1509= "yes",VLOOKUP(C1509,Summary!$B:$I,5,0),0),0)</f>
        <v>0</v>
      </c>
      <c r="H1509" s="104">
        <f t="shared" si="265"/>
        <v>0</v>
      </c>
      <c r="I1509" s="168">
        <f>VLOOKUP($A1509,'2023-24 Salary &amp; Benefits'!$A:$I,3,FALSE)</f>
        <v>1.1200000000000001</v>
      </c>
      <c r="J1509" s="168">
        <f>VLOOKUP($A1509,'2023-24 Salary &amp; Benefits'!$A:$I,4,FALSE)</f>
        <v>1.1200000000000001</v>
      </c>
      <c r="K1509" s="155">
        <f t="shared" si="258"/>
        <v>0</v>
      </c>
      <c r="L1509" s="154">
        <f t="shared" si="259"/>
        <v>0</v>
      </c>
      <c r="M1509" s="156">
        <f>'2023-24 Salary &amp; Benefits'!$E$6</f>
        <v>72728</v>
      </c>
      <c r="N1509" s="156">
        <f>'2023-24 Salary &amp; Benefits'!$F$6</f>
        <v>75419</v>
      </c>
      <c r="O1509" s="9">
        <f t="shared" si="260"/>
        <v>0</v>
      </c>
      <c r="P1509" s="9">
        <f t="shared" si="261"/>
        <v>0</v>
      </c>
      <c r="Q1509" s="9">
        <f>'2023-24 Salary &amp; Benefits'!G$6</f>
        <v>13464</v>
      </c>
      <c r="R1509" s="157">
        <f>'2023-24 Salary &amp; Benefits'!H$6</f>
        <v>0.1797</v>
      </c>
      <c r="S1509" s="157">
        <f>'2023-24 Salary &amp; Benefits'!I$6</f>
        <v>0.17330000000000001</v>
      </c>
      <c r="T1509" s="9">
        <f t="shared" si="262"/>
        <v>0</v>
      </c>
      <c r="U1509" s="9">
        <f t="shared" si="263"/>
        <v>0</v>
      </c>
      <c r="V1509" s="9">
        <f t="shared" si="264"/>
        <v>0</v>
      </c>
      <c r="W1509" s="9">
        <f t="shared" si="257"/>
        <v>0</v>
      </c>
      <c r="X1509" s="22">
        <f t="shared" si="266"/>
        <v>0</v>
      </c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</row>
    <row r="1510" spans="1:159" s="4" customFormat="1">
      <c r="A1510" s="83" t="s">
        <v>2434</v>
      </c>
      <c r="B1510" s="95" t="s">
        <v>1297</v>
      </c>
      <c r="C1510" s="96">
        <v>4183</v>
      </c>
      <c r="D1510" s="95" t="s">
        <v>1319</v>
      </c>
      <c r="E1510" s="116" t="str">
        <f>VLOOKUP($C1510,'2022-23 School Level AAFTE'!$C:$X,8,FALSE)</f>
        <v>No</v>
      </c>
      <c r="F1510" s="103">
        <f>VLOOKUP($C1510,'2022-23 School Level AAFTE'!$C:$I,7,FALSE)</f>
        <v>810.44</v>
      </c>
      <c r="G1510" s="106">
        <f>IFERROR(IF(E1510= "yes",VLOOKUP(C1510,Summary!$B:$I,5,0),0),0)</f>
        <v>0</v>
      </c>
      <c r="H1510" s="105">
        <f t="shared" si="265"/>
        <v>0</v>
      </c>
      <c r="I1510" s="168">
        <f>VLOOKUP($A1510,'2023-24 Salary &amp; Benefits'!$A:$I,3,FALSE)</f>
        <v>1.1200000000000001</v>
      </c>
      <c r="J1510" s="168">
        <f>VLOOKUP($A1510,'2023-24 Salary &amp; Benefits'!$A:$I,4,FALSE)</f>
        <v>1.1200000000000001</v>
      </c>
      <c r="K1510" s="155">
        <f t="shared" si="258"/>
        <v>0</v>
      </c>
      <c r="L1510" s="154">
        <f t="shared" si="259"/>
        <v>0</v>
      </c>
      <c r="M1510" s="156">
        <f>'2023-24 Salary &amp; Benefits'!$E$6</f>
        <v>72728</v>
      </c>
      <c r="N1510" s="156">
        <f>'2023-24 Salary &amp; Benefits'!$F$6</f>
        <v>75419</v>
      </c>
      <c r="O1510" s="9">
        <f t="shared" si="260"/>
        <v>0</v>
      </c>
      <c r="P1510" s="9">
        <f t="shared" si="261"/>
        <v>0</v>
      </c>
      <c r="Q1510" s="9">
        <f>'2023-24 Salary &amp; Benefits'!G$6</f>
        <v>13464</v>
      </c>
      <c r="R1510" s="157">
        <f>'2023-24 Salary &amp; Benefits'!H$6</f>
        <v>0.1797</v>
      </c>
      <c r="S1510" s="157">
        <f>'2023-24 Salary &amp; Benefits'!I$6</f>
        <v>0.17330000000000001</v>
      </c>
      <c r="T1510" s="9">
        <f t="shared" si="262"/>
        <v>0</v>
      </c>
      <c r="U1510" s="9">
        <f t="shared" si="263"/>
        <v>0</v>
      </c>
      <c r="V1510" s="9">
        <f t="shared" si="264"/>
        <v>0</v>
      </c>
      <c r="W1510" s="9">
        <f t="shared" si="257"/>
        <v>0</v>
      </c>
      <c r="X1510" s="22">
        <f t="shared" si="266"/>
        <v>0</v>
      </c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</row>
    <row r="1511" spans="1:159" s="4" customFormat="1">
      <c r="A1511" s="83" t="s">
        <v>2434</v>
      </c>
      <c r="B1511" s="95" t="s">
        <v>1297</v>
      </c>
      <c r="C1511" s="96">
        <v>2496</v>
      </c>
      <c r="D1511" s="95" t="s">
        <v>1302</v>
      </c>
      <c r="E1511" s="116" t="str">
        <f>VLOOKUP($C1511,'2022-23 School Level AAFTE'!$C:$X,8,FALSE)</f>
        <v>Yes</v>
      </c>
      <c r="F1511" s="103">
        <f>VLOOKUP($C1511,'2022-23 School Level AAFTE'!$C:$I,7,FALSE)</f>
        <v>594.95000000000005</v>
      </c>
      <c r="G1511" s="106">
        <f>IFERROR(IF(E1511= "yes",VLOOKUP(C1511,Summary!$B:$I,5,0),0),0)</f>
        <v>0</v>
      </c>
      <c r="H1511" s="105">
        <f t="shared" si="265"/>
        <v>594.95000000000005</v>
      </c>
      <c r="I1511" s="168">
        <f>VLOOKUP($A1511,'2023-24 Salary &amp; Benefits'!$A:$I,3,FALSE)</f>
        <v>1.1200000000000001</v>
      </c>
      <c r="J1511" s="168">
        <f>VLOOKUP($A1511,'2023-24 Salary &amp; Benefits'!$A:$I,4,FALSE)</f>
        <v>1.1200000000000001</v>
      </c>
      <c r="K1511" s="155">
        <f t="shared" si="258"/>
        <v>594.95000000000005</v>
      </c>
      <c r="L1511" s="154">
        <f t="shared" si="259"/>
        <v>1.7450000000000001</v>
      </c>
      <c r="M1511" s="156">
        <f>'2023-24 Salary &amp; Benefits'!$E$6</f>
        <v>72728</v>
      </c>
      <c r="N1511" s="156">
        <f>'2023-24 Salary &amp; Benefits'!$F$6</f>
        <v>75419</v>
      </c>
      <c r="O1511" s="9">
        <f t="shared" si="260"/>
        <v>142139.6</v>
      </c>
      <c r="P1511" s="9">
        <f t="shared" si="261"/>
        <v>5259.2900000000081</v>
      </c>
      <c r="Q1511" s="9">
        <f>'2023-24 Salary &amp; Benefits'!G$6</f>
        <v>13464</v>
      </c>
      <c r="R1511" s="157">
        <f>'2023-24 Salary &amp; Benefits'!H$6</f>
        <v>0.1797</v>
      </c>
      <c r="S1511" s="157">
        <f>'2023-24 Salary &amp; Benefits'!I$6</f>
        <v>0.17330000000000001</v>
      </c>
      <c r="T1511" s="9">
        <f t="shared" si="262"/>
        <v>49948.6</v>
      </c>
      <c r="U1511" s="9">
        <f t="shared" si="263"/>
        <v>2456.65</v>
      </c>
      <c r="V1511" s="9">
        <f t="shared" si="264"/>
        <v>425.74</v>
      </c>
      <c r="W1511" s="9">
        <f t="shared" si="257"/>
        <v>2882.3900000000003</v>
      </c>
      <c r="X1511" s="22">
        <f t="shared" si="266"/>
        <v>200229.88000000003</v>
      </c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</row>
    <row r="1512" spans="1:159" s="4" customFormat="1">
      <c r="A1512" s="83" t="s">
        <v>2434</v>
      </c>
      <c r="B1512" s="95" t="s">
        <v>1297</v>
      </c>
      <c r="C1512" s="96">
        <v>3557</v>
      </c>
      <c r="D1512" s="95" t="s">
        <v>1310</v>
      </c>
      <c r="E1512" s="116" t="str">
        <f>VLOOKUP($C1512,'2022-23 School Level AAFTE'!$C:$X,8,FALSE)</f>
        <v>No</v>
      </c>
      <c r="F1512" s="103">
        <f>VLOOKUP($C1512,'2022-23 School Level AAFTE'!$C:$I,7,FALSE)</f>
        <v>605.71</v>
      </c>
      <c r="G1512" s="106">
        <f>IFERROR(IF(E1512= "yes",VLOOKUP(C1512,Summary!$B:$I,5,0),0),0)</f>
        <v>0</v>
      </c>
      <c r="H1512" s="105">
        <f t="shared" si="265"/>
        <v>0</v>
      </c>
      <c r="I1512" s="168">
        <f>VLOOKUP($A1512,'2023-24 Salary &amp; Benefits'!$A:$I,3,FALSE)</f>
        <v>1.1200000000000001</v>
      </c>
      <c r="J1512" s="168">
        <f>VLOOKUP($A1512,'2023-24 Salary &amp; Benefits'!$A:$I,4,FALSE)</f>
        <v>1.1200000000000001</v>
      </c>
      <c r="K1512" s="155">
        <f t="shared" si="258"/>
        <v>0</v>
      </c>
      <c r="L1512" s="154">
        <f t="shared" si="259"/>
        <v>0</v>
      </c>
      <c r="M1512" s="156">
        <f>'2023-24 Salary &amp; Benefits'!$E$6</f>
        <v>72728</v>
      </c>
      <c r="N1512" s="156">
        <f>'2023-24 Salary &amp; Benefits'!$F$6</f>
        <v>75419</v>
      </c>
      <c r="O1512" s="9">
        <f t="shared" si="260"/>
        <v>0</v>
      </c>
      <c r="P1512" s="9">
        <f t="shared" si="261"/>
        <v>0</v>
      </c>
      <c r="Q1512" s="9">
        <f>'2023-24 Salary &amp; Benefits'!G$6</f>
        <v>13464</v>
      </c>
      <c r="R1512" s="157">
        <f>'2023-24 Salary &amp; Benefits'!H$6</f>
        <v>0.1797</v>
      </c>
      <c r="S1512" s="157">
        <f>'2023-24 Salary &amp; Benefits'!I$6</f>
        <v>0.17330000000000001</v>
      </c>
      <c r="T1512" s="9">
        <f t="shared" si="262"/>
        <v>0</v>
      </c>
      <c r="U1512" s="9">
        <f t="shared" si="263"/>
        <v>0</v>
      </c>
      <c r="V1512" s="9">
        <f t="shared" si="264"/>
        <v>0</v>
      </c>
      <c r="W1512" s="9">
        <f t="shared" si="257"/>
        <v>0</v>
      </c>
      <c r="X1512" s="22">
        <f t="shared" si="266"/>
        <v>0</v>
      </c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</row>
    <row r="1513" spans="1:159" s="4" customFormat="1">
      <c r="A1513" s="83" t="s">
        <v>2434</v>
      </c>
      <c r="B1513" s="95" t="s">
        <v>1297</v>
      </c>
      <c r="C1513" s="96">
        <v>5142</v>
      </c>
      <c r="D1513" s="95" t="s">
        <v>1326</v>
      </c>
      <c r="E1513" s="116" t="str">
        <f>VLOOKUP($C1513,'2022-23 School Level AAFTE'!$C:$X,8,FALSE)</f>
        <v>No</v>
      </c>
      <c r="F1513" s="103">
        <f>VLOOKUP($C1513,'2022-23 School Level AAFTE'!$C:$I,7,FALSE)</f>
        <v>822.6</v>
      </c>
      <c r="G1513" s="106">
        <f>IFERROR(IF(E1513= "yes",VLOOKUP(C1513,Summary!$B:$I,5,0),0),0)</f>
        <v>0</v>
      </c>
      <c r="H1513" s="105">
        <f t="shared" si="265"/>
        <v>0</v>
      </c>
      <c r="I1513" s="168">
        <f>VLOOKUP($A1513,'2023-24 Salary &amp; Benefits'!$A:$I,3,FALSE)</f>
        <v>1.1200000000000001</v>
      </c>
      <c r="J1513" s="168">
        <f>VLOOKUP($A1513,'2023-24 Salary &amp; Benefits'!$A:$I,4,FALSE)</f>
        <v>1.1200000000000001</v>
      </c>
      <c r="K1513" s="155">
        <f t="shared" si="258"/>
        <v>0</v>
      </c>
      <c r="L1513" s="154">
        <f t="shared" si="259"/>
        <v>0</v>
      </c>
      <c r="M1513" s="156">
        <f>'2023-24 Salary &amp; Benefits'!$E$6</f>
        <v>72728</v>
      </c>
      <c r="N1513" s="156">
        <f>'2023-24 Salary &amp; Benefits'!$F$6</f>
        <v>75419</v>
      </c>
      <c r="O1513" s="9">
        <f t="shared" si="260"/>
        <v>0</v>
      </c>
      <c r="P1513" s="9">
        <f t="shared" si="261"/>
        <v>0</v>
      </c>
      <c r="Q1513" s="9">
        <f>'2023-24 Salary &amp; Benefits'!G$6</f>
        <v>13464</v>
      </c>
      <c r="R1513" s="157">
        <f>'2023-24 Salary &amp; Benefits'!H$6</f>
        <v>0.1797</v>
      </c>
      <c r="S1513" s="157">
        <f>'2023-24 Salary &amp; Benefits'!I$6</f>
        <v>0.17330000000000001</v>
      </c>
      <c r="T1513" s="9">
        <f t="shared" si="262"/>
        <v>0</v>
      </c>
      <c r="U1513" s="9">
        <f t="shared" si="263"/>
        <v>0</v>
      </c>
      <c r="V1513" s="9">
        <f t="shared" si="264"/>
        <v>0</v>
      </c>
      <c r="W1513" s="9">
        <f t="shared" si="257"/>
        <v>0</v>
      </c>
      <c r="X1513" s="22">
        <f t="shared" si="266"/>
        <v>0</v>
      </c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</row>
    <row r="1514" spans="1:159" s="4" customFormat="1">
      <c r="A1514" s="83" t="s">
        <v>2434</v>
      </c>
      <c r="B1514" s="95" t="s">
        <v>1297</v>
      </c>
      <c r="C1514" s="96">
        <v>4360</v>
      </c>
      <c r="D1514" s="95" t="s">
        <v>3220</v>
      </c>
      <c r="E1514" s="116" t="str">
        <f>VLOOKUP($C1514,'2022-23 School Level AAFTE'!$C:$X,8,FALSE)</f>
        <v>No</v>
      </c>
      <c r="F1514" s="103">
        <f>VLOOKUP($C1514,'2022-23 School Level AAFTE'!$C:$I,7,FALSE)</f>
        <v>727</v>
      </c>
      <c r="G1514" s="106">
        <f>IFERROR(IF(E1514= "yes",VLOOKUP(C1514,Summary!$B:$I,5,0),0),0)</f>
        <v>0</v>
      </c>
      <c r="H1514" s="104">
        <f t="shared" si="265"/>
        <v>0</v>
      </c>
      <c r="I1514" s="168">
        <f>VLOOKUP($A1514,'2023-24 Salary &amp; Benefits'!$A:$I,3,FALSE)</f>
        <v>1.1200000000000001</v>
      </c>
      <c r="J1514" s="168">
        <f>VLOOKUP($A1514,'2023-24 Salary &amp; Benefits'!$A:$I,4,FALSE)</f>
        <v>1.1200000000000001</v>
      </c>
      <c r="K1514" s="155">
        <f t="shared" si="258"/>
        <v>0</v>
      </c>
      <c r="L1514" s="154">
        <f t="shared" si="259"/>
        <v>0</v>
      </c>
      <c r="M1514" s="156">
        <f>'2023-24 Salary &amp; Benefits'!$E$6</f>
        <v>72728</v>
      </c>
      <c r="N1514" s="156">
        <f>'2023-24 Salary &amp; Benefits'!$F$6</f>
        <v>75419</v>
      </c>
      <c r="O1514" s="9">
        <f t="shared" si="260"/>
        <v>0</v>
      </c>
      <c r="P1514" s="9">
        <f t="shared" si="261"/>
        <v>0</v>
      </c>
      <c r="Q1514" s="9">
        <f>'2023-24 Salary &amp; Benefits'!G$6</f>
        <v>13464</v>
      </c>
      <c r="R1514" s="157">
        <f>'2023-24 Salary &amp; Benefits'!H$6</f>
        <v>0.1797</v>
      </c>
      <c r="S1514" s="157">
        <f>'2023-24 Salary &amp; Benefits'!I$6</f>
        <v>0.17330000000000001</v>
      </c>
      <c r="T1514" s="9">
        <f t="shared" si="262"/>
        <v>0</v>
      </c>
      <c r="U1514" s="9">
        <f t="shared" si="263"/>
        <v>0</v>
      </c>
      <c r="V1514" s="9">
        <f t="shared" si="264"/>
        <v>0</v>
      </c>
      <c r="W1514" s="9">
        <f t="shared" si="257"/>
        <v>0</v>
      </c>
      <c r="X1514" s="22">
        <f t="shared" si="266"/>
        <v>0</v>
      </c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</row>
    <row r="1515" spans="1:159" s="4" customFormat="1">
      <c r="A1515" s="83" t="s">
        <v>2434</v>
      </c>
      <c r="B1515" s="95" t="s">
        <v>1297</v>
      </c>
      <c r="C1515" s="96">
        <v>3052</v>
      </c>
      <c r="D1515" s="95" t="s">
        <v>1308</v>
      </c>
      <c r="E1515" s="116" t="str">
        <f>VLOOKUP($C1515,'2022-23 School Level AAFTE'!$C:$X,8,FALSE)</f>
        <v>No</v>
      </c>
      <c r="F1515" s="103">
        <f>VLOOKUP($C1515,'2022-23 School Level AAFTE'!$C:$I,7,FALSE)</f>
        <v>822.51</v>
      </c>
      <c r="G1515" s="106">
        <f>IFERROR(IF(E1515= "yes",VLOOKUP(C1515,Summary!$B:$I,5,0),0),0)</f>
        <v>0</v>
      </c>
      <c r="H1515" s="104">
        <f t="shared" si="265"/>
        <v>0</v>
      </c>
      <c r="I1515" s="168">
        <f>VLOOKUP($A1515,'2023-24 Salary &amp; Benefits'!$A:$I,3,FALSE)</f>
        <v>1.1200000000000001</v>
      </c>
      <c r="J1515" s="168">
        <f>VLOOKUP($A1515,'2023-24 Salary &amp; Benefits'!$A:$I,4,FALSE)</f>
        <v>1.1200000000000001</v>
      </c>
      <c r="K1515" s="155">
        <f t="shared" si="258"/>
        <v>0</v>
      </c>
      <c r="L1515" s="154">
        <f t="shared" si="259"/>
        <v>0</v>
      </c>
      <c r="M1515" s="156">
        <f>'2023-24 Salary &amp; Benefits'!$E$6</f>
        <v>72728</v>
      </c>
      <c r="N1515" s="156">
        <f>'2023-24 Salary &amp; Benefits'!$F$6</f>
        <v>75419</v>
      </c>
      <c r="O1515" s="9">
        <f t="shared" si="260"/>
        <v>0</v>
      </c>
      <c r="P1515" s="9">
        <f t="shared" si="261"/>
        <v>0</v>
      </c>
      <c r="Q1515" s="9">
        <f>'2023-24 Salary &amp; Benefits'!G$6</f>
        <v>13464</v>
      </c>
      <c r="R1515" s="157">
        <f>'2023-24 Salary &amp; Benefits'!H$6</f>
        <v>0.1797</v>
      </c>
      <c r="S1515" s="157">
        <f>'2023-24 Salary &amp; Benefits'!I$6</f>
        <v>0.17330000000000001</v>
      </c>
      <c r="T1515" s="9">
        <f t="shared" si="262"/>
        <v>0</v>
      </c>
      <c r="U1515" s="9">
        <f t="shared" si="263"/>
        <v>0</v>
      </c>
      <c r="V1515" s="9">
        <f t="shared" si="264"/>
        <v>0</v>
      </c>
      <c r="W1515" s="9">
        <f t="shared" si="257"/>
        <v>0</v>
      </c>
      <c r="X1515" s="22">
        <f t="shared" si="266"/>
        <v>0</v>
      </c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</row>
    <row r="1516" spans="1:159" s="4" customFormat="1">
      <c r="A1516" s="83" t="s">
        <v>2434</v>
      </c>
      <c r="B1516" s="95" t="s">
        <v>1297</v>
      </c>
      <c r="C1516" s="96">
        <v>2870</v>
      </c>
      <c r="D1516" s="95" t="s">
        <v>1307</v>
      </c>
      <c r="E1516" s="116" t="str">
        <f>VLOOKUP($C1516,'2022-23 School Level AAFTE'!$C:$X,8,FALSE)</f>
        <v>No</v>
      </c>
      <c r="F1516" s="103">
        <f>VLOOKUP($C1516,'2022-23 School Level AAFTE'!$C:$I,7,FALSE)</f>
        <v>387</v>
      </c>
      <c r="G1516" s="106">
        <f>IFERROR(IF(E1516= "yes",VLOOKUP(C1516,Summary!$B:$I,5,0),0),0)</f>
        <v>0</v>
      </c>
      <c r="H1516" s="105">
        <f t="shared" si="265"/>
        <v>0</v>
      </c>
      <c r="I1516" s="168">
        <f>VLOOKUP($A1516,'2023-24 Salary &amp; Benefits'!$A:$I,3,FALSE)</f>
        <v>1.1200000000000001</v>
      </c>
      <c r="J1516" s="168">
        <f>VLOOKUP($A1516,'2023-24 Salary &amp; Benefits'!$A:$I,4,FALSE)</f>
        <v>1.1200000000000001</v>
      </c>
      <c r="K1516" s="155">
        <f t="shared" si="258"/>
        <v>0</v>
      </c>
      <c r="L1516" s="154">
        <f t="shared" si="259"/>
        <v>0</v>
      </c>
      <c r="M1516" s="156">
        <f>'2023-24 Salary &amp; Benefits'!$E$6</f>
        <v>72728</v>
      </c>
      <c r="N1516" s="156">
        <f>'2023-24 Salary &amp; Benefits'!$F$6</f>
        <v>75419</v>
      </c>
      <c r="O1516" s="9">
        <f t="shared" si="260"/>
        <v>0</v>
      </c>
      <c r="P1516" s="9">
        <f t="shared" si="261"/>
        <v>0</v>
      </c>
      <c r="Q1516" s="9">
        <f>'2023-24 Salary &amp; Benefits'!G$6</f>
        <v>13464</v>
      </c>
      <c r="R1516" s="157">
        <f>'2023-24 Salary &amp; Benefits'!H$6</f>
        <v>0.1797</v>
      </c>
      <c r="S1516" s="157">
        <f>'2023-24 Salary &amp; Benefits'!I$6</f>
        <v>0.17330000000000001</v>
      </c>
      <c r="T1516" s="9">
        <f t="shared" si="262"/>
        <v>0</v>
      </c>
      <c r="U1516" s="9">
        <f t="shared" si="263"/>
        <v>0</v>
      </c>
      <c r="V1516" s="9">
        <f t="shared" si="264"/>
        <v>0</v>
      </c>
      <c r="W1516" s="9">
        <f t="shared" si="257"/>
        <v>0</v>
      </c>
      <c r="X1516" s="22">
        <f t="shared" si="266"/>
        <v>0</v>
      </c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</row>
    <row r="1517" spans="1:159" s="4" customFormat="1">
      <c r="A1517" s="83" t="s">
        <v>2434</v>
      </c>
      <c r="B1517" s="95" t="s">
        <v>1297</v>
      </c>
      <c r="C1517" s="96">
        <v>2498</v>
      </c>
      <c r="D1517" s="95" t="s">
        <v>1304</v>
      </c>
      <c r="E1517" s="116" t="str">
        <f>VLOOKUP($C1517,'2022-23 School Level AAFTE'!$C:$X,8,FALSE)</f>
        <v>No</v>
      </c>
      <c r="F1517" s="103">
        <f>VLOOKUP($C1517,'2022-23 School Level AAFTE'!$C:$I,7,FALSE)</f>
        <v>318.37</v>
      </c>
      <c r="G1517" s="106">
        <f>IFERROR(IF(E1517= "yes",VLOOKUP(C1517,Summary!$B:$I,5,0),0),0)</f>
        <v>0</v>
      </c>
      <c r="H1517" s="105">
        <f t="shared" si="265"/>
        <v>0</v>
      </c>
      <c r="I1517" s="168">
        <f>VLOOKUP($A1517,'2023-24 Salary &amp; Benefits'!$A:$I,3,FALSE)</f>
        <v>1.1200000000000001</v>
      </c>
      <c r="J1517" s="168">
        <f>VLOOKUP($A1517,'2023-24 Salary &amp; Benefits'!$A:$I,4,FALSE)</f>
        <v>1.1200000000000001</v>
      </c>
      <c r="K1517" s="155">
        <f t="shared" si="258"/>
        <v>0</v>
      </c>
      <c r="L1517" s="154">
        <f t="shared" si="259"/>
        <v>0</v>
      </c>
      <c r="M1517" s="156">
        <f>'2023-24 Salary &amp; Benefits'!$E$6</f>
        <v>72728</v>
      </c>
      <c r="N1517" s="156">
        <f>'2023-24 Salary &amp; Benefits'!$F$6</f>
        <v>75419</v>
      </c>
      <c r="O1517" s="9">
        <f t="shared" si="260"/>
        <v>0</v>
      </c>
      <c r="P1517" s="9">
        <f t="shared" si="261"/>
        <v>0</v>
      </c>
      <c r="Q1517" s="9">
        <f>'2023-24 Salary &amp; Benefits'!G$6</f>
        <v>13464</v>
      </c>
      <c r="R1517" s="157">
        <f>'2023-24 Salary &amp; Benefits'!H$6</f>
        <v>0.1797</v>
      </c>
      <c r="S1517" s="157">
        <f>'2023-24 Salary &amp; Benefits'!I$6</f>
        <v>0.17330000000000001</v>
      </c>
      <c r="T1517" s="9">
        <f t="shared" si="262"/>
        <v>0</v>
      </c>
      <c r="U1517" s="9">
        <f t="shared" si="263"/>
        <v>0</v>
      </c>
      <c r="V1517" s="9">
        <f t="shared" si="264"/>
        <v>0</v>
      </c>
      <c r="W1517" s="9">
        <f t="shared" si="257"/>
        <v>0</v>
      </c>
      <c r="X1517" s="22">
        <f t="shared" si="266"/>
        <v>0</v>
      </c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</row>
    <row r="1518" spans="1:159" s="4" customFormat="1">
      <c r="A1518" s="83" t="s">
        <v>2434</v>
      </c>
      <c r="B1518" s="95" t="s">
        <v>1297</v>
      </c>
      <c r="C1518" s="96">
        <v>2334</v>
      </c>
      <c r="D1518" s="95" t="s">
        <v>1300</v>
      </c>
      <c r="E1518" s="116" t="str">
        <f>VLOOKUP($C1518,'2022-23 School Level AAFTE'!$C:$X,8,FALSE)</f>
        <v>No</v>
      </c>
      <c r="F1518" s="103">
        <f>VLOOKUP($C1518,'2022-23 School Level AAFTE'!$C:$I,7,FALSE)</f>
        <v>384.69</v>
      </c>
      <c r="G1518" s="106">
        <f>IFERROR(IF(E1518= "yes",VLOOKUP(C1518,Summary!$B:$I,5,0),0),0)</f>
        <v>0</v>
      </c>
      <c r="H1518" s="104">
        <f t="shared" si="265"/>
        <v>0</v>
      </c>
      <c r="I1518" s="168">
        <f>VLOOKUP($A1518,'2023-24 Salary &amp; Benefits'!$A:$I,3,FALSE)</f>
        <v>1.1200000000000001</v>
      </c>
      <c r="J1518" s="168">
        <f>VLOOKUP($A1518,'2023-24 Salary &amp; Benefits'!$A:$I,4,FALSE)</f>
        <v>1.1200000000000001</v>
      </c>
      <c r="K1518" s="155">
        <f t="shared" si="258"/>
        <v>0</v>
      </c>
      <c r="L1518" s="154">
        <f t="shared" si="259"/>
        <v>0</v>
      </c>
      <c r="M1518" s="156">
        <f>'2023-24 Salary &amp; Benefits'!$E$6</f>
        <v>72728</v>
      </c>
      <c r="N1518" s="156">
        <f>'2023-24 Salary &amp; Benefits'!$F$6</f>
        <v>75419</v>
      </c>
      <c r="O1518" s="9">
        <f t="shared" si="260"/>
        <v>0</v>
      </c>
      <c r="P1518" s="9">
        <f t="shared" si="261"/>
        <v>0</v>
      </c>
      <c r="Q1518" s="9">
        <f>'2023-24 Salary &amp; Benefits'!G$6</f>
        <v>13464</v>
      </c>
      <c r="R1518" s="157">
        <f>'2023-24 Salary &amp; Benefits'!H$6</f>
        <v>0.1797</v>
      </c>
      <c r="S1518" s="157">
        <f>'2023-24 Salary &amp; Benefits'!I$6</f>
        <v>0.17330000000000001</v>
      </c>
      <c r="T1518" s="9">
        <f t="shared" si="262"/>
        <v>0</v>
      </c>
      <c r="U1518" s="9">
        <f t="shared" si="263"/>
        <v>0</v>
      </c>
      <c r="V1518" s="9">
        <f t="shared" si="264"/>
        <v>0</v>
      </c>
      <c r="W1518" s="9">
        <f t="shared" si="257"/>
        <v>0</v>
      </c>
      <c r="X1518" s="22">
        <f t="shared" si="266"/>
        <v>0</v>
      </c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</row>
    <row r="1519" spans="1:159" s="4" customFormat="1">
      <c r="A1519" s="83" t="s">
        <v>2434</v>
      </c>
      <c r="B1519" s="95" t="s">
        <v>1297</v>
      </c>
      <c r="C1519" s="96">
        <v>3572</v>
      </c>
      <c r="D1519" s="95" t="s">
        <v>1312</v>
      </c>
      <c r="E1519" s="116" t="str">
        <f>VLOOKUP($C1519,'2022-23 School Level AAFTE'!$C:$X,8,FALSE)</f>
        <v>No</v>
      </c>
      <c r="F1519" s="103">
        <f>VLOOKUP($C1519,'2022-23 School Level AAFTE'!$C:$I,7,FALSE)</f>
        <v>285.16000000000003</v>
      </c>
      <c r="G1519" s="106">
        <f>IFERROR(IF(E1519= "yes",VLOOKUP(C1519,Summary!$B:$I,5,0),0),0)</f>
        <v>0</v>
      </c>
      <c r="H1519" s="104">
        <f t="shared" si="265"/>
        <v>0</v>
      </c>
      <c r="I1519" s="168">
        <f>VLOOKUP($A1519,'2023-24 Salary &amp; Benefits'!$A:$I,3,FALSE)</f>
        <v>1.1200000000000001</v>
      </c>
      <c r="J1519" s="168">
        <f>VLOOKUP($A1519,'2023-24 Salary &amp; Benefits'!$A:$I,4,FALSE)</f>
        <v>1.1200000000000001</v>
      </c>
      <c r="K1519" s="155">
        <f t="shared" si="258"/>
        <v>0</v>
      </c>
      <c r="L1519" s="154">
        <f t="shared" si="259"/>
        <v>0</v>
      </c>
      <c r="M1519" s="156">
        <f>'2023-24 Salary &amp; Benefits'!$E$6</f>
        <v>72728</v>
      </c>
      <c r="N1519" s="156">
        <f>'2023-24 Salary &amp; Benefits'!$F$6</f>
        <v>75419</v>
      </c>
      <c r="O1519" s="9">
        <f t="shared" si="260"/>
        <v>0</v>
      </c>
      <c r="P1519" s="9">
        <f t="shared" si="261"/>
        <v>0</v>
      </c>
      <c r="Q1519" s="9">
        <f>'2023-24 Salary &amp; Benefits'!G$6</f>
        <v>13464</v>
      </c>
      <c r="R1519" s="157">
        <f>'2023-24 Salary &amp; Benefits'!H$6</f>
        <v>0.1797</v>
      </c>
      <c r="S1519" s="157">
        <f>'2023-24 Salary &amp; Benefits'!I$6</f>
        <v>0.17330000000000001</v>
      </c>
      <c r="T1519" s="9">
        <f t="shared" si="262"/>
        <v>0</v>
      </c>
      <c r="U1519" s="9">
        <f t="shared" si="263"/>
        <v>0</v>
      </c>
      <c r="V1519" s="9">
        <f t="shared" si="264"/>
        <v>0</v>
      </c>
      <c r="W1519" s="9">
        <f t="shared" si="257"/>
        <v>0</v>
      </c>
      <c r="X1519" s="22">
        <f t="shared" si="266"/>
        <v>0</v>
      </c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</row>
    <row r="1520" spans="1:159" s="4" customFormat="1">
      <c r="A1520" s="83" t="s">
        <v>2434</v>
      </c>
      <c r="B1520" s="95" t="s">
        <v>1297</v>
      </c>
      <c r="C1520" s="96">
        <v>3927</v>
      </c>
      <c r="D1520" s="95" t="s">
        <v>1315</v>
      </c>
      <c r="E1520" s="116" t="str">
        <f>VLOOKUP($C1520,'2022-23 School Level AAFTE'!$C:$X,8,FALSE)</f>
        <v>No</v>
      </c>
      <c r="F1520" s="103">
        <f>VLOOKUP($C1520,'2022-23 School Level AAFTE'!$C:$I,7,FALSE)</f>
        <v>686.88</v>
      </c>
      <c r="G1520" s="106">
        <f>IFERROR(IF(E1520= "yes",VLOOKUP(C1520,Summary!$B:$I,5,0),0),0)</f>
        <v>0</v>
      </c>
      <c r="H1520" s="104">
        <f t="shared" si="265"/>
        <v>0</v>
      </c>
      <c r="I1520" s="168">
        <f>VLOOKUP($A1520,'2023-24 Salary &amp; Benefits'!$A:$I,3,FALSE)</f>
        <v>1.1200000000000001</v>
      </c>
      <c r="J1520" s="168">
        <f>VLOOKUP($A1520,'2023-24 Salary &amp; Benefits'!$A:$I,4,FALSE)</f>
        <v>1.1200000000000001</v>
      </c>
      <c r="K1520" s="155">
        <f t="shared" si="258"/>
        <v>0</v>
      </c>
      <c r="L1520" s="154">
        <f t="shared" si="259"/>
        <v>0</v>
      </c>
      <c r="M1520" s="156">
        <f>'2023-24 Salary &amp; Benefits'!$E$6</f>
        <v>72728</v>
      </c>
      <c r="N1520" s="156">
        <f>'2023-24 Salary &amp; Benefits'!$F$6</f>
        <v>75419</v>
      </c>
      <c r="O1520" s="9">
        <f t="shared" si="260"/>
        <v>0</v>
      </c>
      <c r="P1520" s="9">
        <f t="shared" si="261"/>
        <v>0</v>
      </c>
      <c r="Q1520" s="9">
        <f>'2023-24 Salary &amp; Benefits'!G$6</f>
        <v>13464</v>
      </c>
      <c r="R1520" s="157">
        <f>'2023-24 Salary &amp; Benefits'!H$6</f>
        <v>0.1797</v>
      </c>
      <c r="S1520" s="157">
        <f>'2023-24 Salary &amp; Benefits'!I$6</f>
        <v>0.17330000000000001</v>
      </c>
      <c r="T1520" s="9">
        <f t="shared" si="262"/>
        <v>0</v>
      </c>
      <c r="U1520" s="9">
        <f t="shared" si="263"/>
        <v>0</v>
      </c>
      <c r="V1520" s="9">
        <f t="shared" si="264"/>
        <v>0</v>
      </c>
      <c r="W1520" s="9">
        <f t="shared" si="257"/>
        <v>0</v>
      </c>
      <c r="X1520" s="22">
        <f t="shared" si="266"/>
        <v>0</v>
      </c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</row>
    <row r="1521" spans="1:159" s="4" customFormat="1">
      <c r="A1521" s="83" t="s">
        <v>2434</v>
      </c>
      <c r="B1521" s="95" t="s">
        <v>1297</v>
      </c>
      <c r="C1521" s="96">
        <v>4146</v>
      </c>
      <c r="D1521" s="95" t="s">
        <v>1318</v>
      </c>
      <c r="E1521" s="116" t="str">
        <f>VLOOKUP($C1521,'2022-23 School Level AAFTE'!$C:$X,8,FALSE)</f>
        <v>No</v>
      </c>
      <c r="F1521" s="103">
        <f>VLOOKUP($C1521,'2022-23 School Level AAFTE'!$C:$I,7,FALSE)</f>
        <v>694.87</v>
      </c>
      <c r="G1521" s="106">
        <f>IFERROR(IF(E1521= "yes",VLOOKUP(C1521,Summary!$B:$I,5,0),0),0)</f>
        <v>0</v>
      </c>
      <c r="H1521" s="104">
        <f t="shared" si="265"/>
        <v>0</v>
      </c>
      <c r="I1521" s="168">
        <f>VLOOKUP($A1521,'2023-24 Salary &amp; Benefits'!$A:$I,3,FALSE)</f>
        <v>1.1200000000000001</v>
      </c>
      <c r="J1521" s="168">
        <f>VLOOKUP($A1521,'2023-24 Salary &amp; Benefits'!$A:$I,4,FALSE)</f>
        <v>1.1200000000000001</v>
      </c>
      <c r="K1521" s="155">
        <f t="shared" si="258"/>
        <v>0</v>
      </c>
      <c r="L1521" s="154">
        <f t="shared" si="259"/>
        <v>0</v>
      </c>
      <c r="M1521" s="156">
        <f>'2023-24 Salary &amp; Benefits'!$E$6</f>
        <v>72728</v>
      </c>
      <c r="N1521" s="156">
        <f>'2023-24 Salary &amp; Benefits'!$F$6</f>
        <v>75419</v>
      </c>
      <c r="O1521" s="9">
        <f t="shared" si="260"/>
        <v>0</v>
      </c>
      <c r="P1521" s="9">
        <f t="shared" si="261"/>
        <v>0</v>
      </c>
      <c r="Q1521" s="9">
        <f>'2023-24 Salary &amp; Benefits'!G$6</f>
        <v>13464</v>
      </c>
      <c r="R1521" s="157">
        <f>'2023-24 Salary &amp; Benefits'!H$6</f>
        <v>0.1797</v>
      </c>
      <c r="S1521" s="157">
        <f>'2023-24 Salary &amp; Benefits'!I$6</f>
        <v>0.17330000000000001</v>
      </c>
      <c r="T1521" s="9">
        <f t="shared" si="262"/>
        <v>0</v>
      </c>
      <c r="U1521" s="9">
        <f t="shared" si="263"/>
        <v>0</v>
      </c>
      <c r="V1521" s="9">
        <f t="shared" si="264"/>
        <v>0</v>
      </c>
      <c r="W1521" s="9">
        <f t="shared" si="257"/>
        <v>0</v>
      </c>
      <c r="X1521" s="22">
        <f t="shared" si="266"/>
        <v>0</v>
      </c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</row>
    <row r="1522" spans="1:159" s="4" customFormat="1">
      <c r="A1522" s="83" t="s">
        <v>2434</v>
      </c>
      <c r="B1522" s="95" t="s">
        <v>1297</v>
      </c>
      <c r="C1522" s="96">
        <v>2125</v>
      </c>
      <c r="D1522" s="95" t="s">
        <v>1298</v>
      </c>
      <c r="E1522" s="116" t="str">
        <f>VLOOKUP($C1522,'2022-23 School Level AAFTE'!$C:$X,8,FALSE)</f>
        <v>No</v>
      </c>
      <c r="F1522" s="103">
        <f>VLOOKUP($C1522,'2022-23 School Level AAFTE'!$C:$I,7,FALSE)</f>
        <v>1699.53</v>
      </c>
      <c r="G1522" s="106">
        <f>IFERROR(IF(E1522= "yes",VLOOKUP(C1522,Summary!$B:$I,5,0),0),0)</f>
        <v>0</v>
      </c>
      <c r="H1522" s="104">
        <f t="shared" si="265"/>
        <v>0</v>
      </c>
      <c r="I1522" s="168">
        <f>VLOOKUP($A1522,'2023-24 Salary &amp; Benefits'!$A:$I,3,FALSE)</f>
        <v>1.1200000000000001</v>
      </c>
      <c r="J1522" s="168">
        <f>VLOOKUP($A1522,'2023-24 Salary &amp; Benefits'!$A:$I,4,FALSE)</f>
        <v>1.1200000000000001</v>
      </c>
      <c r="K1522" s="155">
        <f t="shared" si="258"/>
        <v>0</v>
      </c>
      <c r="L1522" s="154">
        <f t="shared" si="259"/>
        <v>0</v>
      </c>
      <c r="M1522" s="156">
        <f>'2023-24 Salary &amp; Benefits'!$E$6</f>
        <v>72728</v>
      </c>
      <c r="N1522" s="156">
        <f>'2023-24 Salary &amp; Benefits'!$F$6</f>
        <v>75419</v>
      </c>
      <c r="O1522" s="9">
        <f t="shared" si="260"/>
        <v>0</v>
      </c>
      <c r="P1522" s="9">
        <f t="shared" si="261"/>
        <v>0</v>
      </c>
      <c r="Q1522" s="9">
        <f>'2023-24 Salary &amp; Benefits'!G$6</f>
        <v>13464</v>
      </c>
      <c r="R1522" s="157">
        <f>'2023-24 Salary &amp; Benefits'!H$6</f>
        <v>0.1797</v>
      </c>
      <c r="S1522" s="157">
        <f>'2023-24 Salary &amp; Benefits'!I$6</f>
        <v>0.17330000000000001</v>
      </c>
      <c r="T1522" s="9">
        <f t="shared" si="262"/>
        <v>0</v>
      </c>
      <c r="U1522" s="9">
        <f t="shared" si="263"/>
        <v>0</v>
      </c>
      <c r="V1522" s="9">
        <f t="shared" si="264"/>
        <v>0</v>
      </c>
      <c r="W1522" s="9">
        <f t="shared" si="257"/>
        <v>0</v>
      </c>
      <c r="X1522" s="22">
        <f t="shared" si="266"/>
        <v>0</v>
      </c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</row>
    <row r="1523" spans="1:159" s="4" customFormat="1">
      <c r="A1523" s="83" t="s">
        <v>2434</v>
      </c>
      <c r="B1523" s="95" t="s">
        <v>1297</v>
      </c>
      <c r="C1523" s="96">
        <v>1640</v>
      </c>
      <c r="D1523" s="95" t="s">
        <v>3221</v>
      </c>
      <c r="E1523" s="116" t="str">
        <f>VLOOKUP($C1523,'2022-23 School Level AAFTE'!$C:$X,8,FALSE)</f>
        <v>Yes</v>
      </c>
      <c r="F1523" s="103">
        <f>VLOOKUP($C1523,'2022-23 School Level AAFTE'!$C:$I,7,FALSE)</f>
        <v>338.9</v>
      </c>
      <c r="G1523" s="106">
        <f>IFERROR(IF(E1523= "yes",VLOOKUP(C1523,Summary!$B:$I,5,0),0),0)</f>
        <v>0</v>
      </c>
      <c r="H1523" s="104">
        <f t="shared" si="265"/>
        <v>338.9</v>
      </c>
      <c r="I1523" s="168">
        <f>VLOOKUP($A1523,'2023-24 Salary &amp; Benefits'!$A:$I,3,FALSE)</f>
        <v>1.1200000000000001</v>
      </c>
      <c r="J1523" s="168">
        <f>VLOOKUP($A1523,'2023-24 Salary &amp; Benefits'!$A:$I,4,FALSE)</f>
        <v>1.1200000000000001</v>
      </c>
      <c r="K1523" s="155">
        <f t="shared" si="258"/>
        <v>338.9</v>
      </c>
      <c r="L1523" s="154">
        <f t="shared" si="259"/>
        <v>0.99399999999999999</v>
      </c>
      <c r="M1523" s="156">
        <f>'2023-24 Salary &amp; Benefits'!$E$6</f>
        <v>72728</v>
      </c>
      <c r="N1523" s="156">
        <f>'2023-24 Salary &amp; Benefits'!$F$6</f>
        <v>75419</v>
      </c>
      <c r="O1523" s="9">
        <f t="shared" si="260"/>
        <v>80966.63</v>
      </c>
      <c r="P1523" s="9">
        <f t="shared" si="261"/>
        <v>2995.8300000000017</v>
      </c>
      <c r="Q1523" s="9">
        <f>'2023-24 Salary &amp; Benefits'!G$6</f>
        <v>13464</v>
      </c>
      <c r="R1523" s="157">
        <f>'2023-24 Salary &amp; Benefits'!H$6</f>
        <v>0.1797</v>
      </c>
      <c r="S1523" s="157">
        <f>'2023-24 Salary &amp; Benefits'!I$6</f>
        <v>0.17330000000000001</v>
      </c>
      <c r="T1523" s="9">
        <f t="shared" si="262"/>
        <v>28452.1</v>
      </c>
      <c r="U1523" s="9">
        <f t="shared" si="263"/>
        <v>1399.37</v>
      </c>
      <c r="V1523" s="9">
        <f t="shared" si="264"/>
        <v>242.51</v>
      </c>
      <c r="W1523" s="9">
        <f t="shared" si="257"/>
        <v>1641.8799999999999</v>
      </c>
      <c r="X1523" s="22">
        <f t="shared" si="266"/>
        <v>114056.44000000002</v>
      </c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</row>
    <row r="1524" spans="1:159" s="4" customFormat="1">
      <c r="A1524" s="83" t="s">
        <v>2434</v>
      </c>
      <c r="B1524" s="95" t="s">
        <v>1297</v>
      </c>
      <c r="C1524" s="96">
        <v>5321</v>
      </c>
      <c r="D1524" s="95" t="s">
        <v>3222</v>
      </c>
      <c r="E1524" s="116" t="str">
        <f>VLOOKUP($C1524,'2022-23 School Level AAFTE'!$C:$X,8,FALSE)</f>
        <v>Yes</v>
      </c>
      <c r="F1524" s="103">
        <f>VLOOKUP($C1524,'2022-23 School Level AAFTE'!$C:$I,7,FALSE)</f>
        <v>75.569999999999993</v>
      </c>
      <c r="G1524" s="106">
        <f>IFERROR(IF(E1524= "yes",VLOOKUP(C1524,Summary!$B:$I,5,0),0),0)</f>
        <v>0</v>
      </c>
      <c r="H1524" s="104">
        <f t="shared" si="265"/>
        <v>75.569999999999993</v>
      </c>
      <c r="I1524" s="168">
        <f>VLOOKUP($A1524,'2023-24 Salary &amp; Benefits'!$A:$I,3,FALSE)</f>
        <v>1.1200000000000001</v>
      </c>
      <c r="J1524" s="168">
        <f>VLOOKUP($A1524,'2023-24 Salary &amp; Benefits'!$A:$I,4,FALSE)</f>
        <v>1.1200000000000001</v>
      </c>
      <c r="K1524" s="155">
        <f t="shared" si="258"/>
        <v>75.569999999999993</v>
      </c>
      <c r="L1524" s="154">
        <f t="shared" si="259"/>
        <v>0.222</v>
      </c>
      <c r="M1524" s="156">
        <f>'2023-24 Salary &amp; Benefits'!$E$6</f>
        <v>72728</v>
      </c>
      <c r="N1524" s="156">
        <f>'2023-24 Salary &amp; Benefits'!$F$6</f>
        <v>75419</v>
      </c>
      <c r="O1524" s="9">
        <f t="shared" si="260"/>
        <v>18083.09</v>
      </c>
      <c r="P1524" s="9">
        <f t="shared" si="261"/>
        <v>669.09000000000015</v>
      </c>
      <c r="Q1524" s="9">
        <f>'2023-24 Salary &amp; Benefits'!G$6</f>
        <v>13464</v>
      </c>
      <c r="R1524" s="157">
        <f>'2023-24 Salary &amp; Benefits'!H$6</f>
        <v>0.1797</v>
      </c>
      <c r="S1524" s="157">
        <f>'2023-24 Salary &amp; Benefits'!I$6</f>
        <v>0.17330000000000001</v>
      </c>
      <c r="T1524" s="9">
        <f t="shared" si="262"/>
        <v>6354.49</v>
      </c>
      <c r="U1524" s="9">
        <f t="shared" si="263"/>
        <v>312.54000000000002</v>
      </c>
      <c r="V1524" s="9">
        <f t="shared" si="264"/>
        <v>54.16</v>
      </c>
      <c r="W1524" s="9">
        <f t="shared" si="257"/>
        <v>366.70000000000005</v>
      </c>
      <c r="X1524" s="22">
        <f t="shared" si="266"/>
        <v>25473.370000000003</v>
      </c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</row>
    <row r="1525" spans="1:159" s="4" customFormat="1">
      <c r="A1525" s="83" t="s">
        <v>2434</v>
      </c>
      <c r="B1525" s="95" t="s">
        <v>1297</v>
      </c>
      <c r="C1525" s="96">
        <v>5322</v>
      </c>
      <c r="D1525" s="95" t="s">
        <v>1327</v>
      </c>
      <c r="E1525" s="116" t="str">
        <f>VLOOKUP($C1525,'2022-23 School Level AAFTE'!$C:$X,8,FALSE)</f>
        <v>No</v>
      </c>
      <c r="F1525" s="103">
        <f>VLOOKUP($C1525,'2022-23 School Level AAFTE'!$C:$I,7,FALSE)</f>
        <v>149.32</v>
      </c>
      <c r="G1525" s="106">
        <f>IFERROR(IF(E1525= "yes",VLOOKUP(C1525,Summary!$B:$I,5,0),0),0)</f>
        <v>0</v>
      </c>
      <c r="H1525" s="104">
        <f t="shared" si="265"/>
        <v>0</v>
      </c>
      <c r="I1525" s="168">
        <f>VLOOKUP($A1525,'2023-24 Salary &amp; Benefits'!$A:$I,3,FALSE)</f>
        <v>1.1200000000000001</v>
      </c>
      <c r="J1525" s="168">
        <f>VLOOKUP($A1525,'2023-24 Salary &amp; Benefits'!$A:$I,4,FALSE)</f>
        <v>1.1200000000000001</v>
      </c>
      <c r="K1525" s="155">
        <f t="shared" si="258"/>
        <v>0</v>
      </c>
      <c r="L1525" s="154">
        <f t="shared" si="259"/>
        <v>0</v>
      </c>
      <c r="M1525" s="156">
        <f>'2023-24 Salary &amp; Benefits'!$E$6</f>
        <v>72728</v>
      </c>
      <c r="N1525" s="156">
        <f>'2023-24 Salary &amp; Benefits'!$F$6</f>
        <v>75419</v>
      </c>
      <c r="O1525" s="9">
        <f t="shared" si="260"/>
        <v>0</v>
      </c>
      <c r="P1525" s="9">
        <f t="shared" si="261"/>
        <v>0</v>
      </c>
      <c r="Q1525" s="9">
        <f>'2023-24 Salary &amp; Benefits'!G$6</f>
        <v>13464</v>
      </c>
      <c r="R1525" s="157">
        <f>'2023-24 Salary &amp; Benefits'!H$6</f>
        <v>0.1797</v>
      </c>
      <c r="S1525" s="157">
        <f>'2023-24 Salary &amp; Benefits'!I$6</f>
        <v>0.17330000000000001</v>
      </c>
      <c r="T1525" s="9">
        <f t="shared" si="262"/>
        <v>0</v>
      </c>
      <c r="U1525" s="9">
        <f t="shared" si="263"/>
        <v>0</v>
      </c>
      <c r="V1525" s="9">
        <f t="shared" si="264"/>
        <v>0</v>
      </c>
      <c r="W1525" s="9">
        <f t="shared" si="257"/>
        <v>0</v>
      </c>
      <c r="X1525" s="22">
        <f t="shared" si="266"/>
        <v>0</v>
      </c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</row>
    <row r="1526" spans="1:159" s="4" customFormat="1">
      <c r="A1526" s="83" t="s">
        <v>2434</v>
      </c>
      <c r="B1526" s="95" t="s">
        <v>1297</v>
      </c>
      <c r="C1526" s="96">
        <v>4121</v>
      </c>
      <c r="D1526" s="95" t="s">
        <v>874</v>
      </c>
      <c r="E1526" s="116" t="str">
        <f>VLOOKUP($C1526,'2022-23 School Level AAFTE'!$C:$X,8,FALSE)</f>
        <v>No</v>
      </c>
      <c r="F1526" s="103">
        <f>VLOOKUP($C1526,'2022-23 School Level AAFTE'!$C:$I,7,FALSE)</f>
        <v>478.31</v>
      </c>
      <c r="G1526" s="106">
        <f>IFERROR(IF(E1526= "yes",VLOOKUP(C1526,Summary!$B:$I,5,0),0),0)</f>
        <v>0</v>
      </c>
      <c r="H1526" s="104">
        <f t="shared" si="265"/>
        <v>0</v>
      </c>
      <c r="I1526" s="168">
        <f>VLOOKUP($A1526,'2023-24 Salary &amp; Benefits'!$A:$I,3,FALSE)</f>
        <v>1.1200000000000001</v>
      </c>
      <c r="J1526" s="168">
        <f>VLOOKUP($A1526,'2023-24 Salary &amp; Benefits'!$A:$I,4,FALSE)</f>
        <v>1.1200000000000001</v>
      </c>
      <c r="K1526" s="155">
        <f t="shared" si="258"/>
        <v>0</v>
      </c>
      <c r="L1526" s="154">
        <f t="shared" si="259"/>
        <v>0</v>
      </c>
      <c r="M1526" s="156">
        <f>'2023-24 Salary &amp; Benefits'!$E$6</f>
        <v>72728</v>
      </c>
      <c r="N1526" s="156">
        <f>'2023-24 Salary &amp; Benefits'!$F$6</f>
        <v>75419</v>
      </c>
      <c r="O1526" s="9">
        <f t="shared" si="260"/>
        <v>0</v>
      </c>
      <c r="P1526" s="9">
        <f t="shared" si="261"/>
        <v>0</v>
      </c>
      <c r="Q1526" s="9">
        <f>'2023-24 Salary &amp; Benefits'!G$6</f>
        <v>13464</v>
      </c>
      <c r="R1526" s="157">
        <f>'2023-24 Salary &amp; Benefits'!H$6</f>
        <v>0.1797</v>
      </c>
      <c r="S1526" s="157">
        <f>'2023-24 Salary &amp; Benefits'!I$6</f>
        <v>0.17330000000000001</v>
      </c>
      <c r="T1526" s="9">
        <f t="shared" si="262"/>
        <v>0</v>
      </c>
      <c r="U1526" s="9">
        <f t="shared" si="263"/>
        <v>0</v>
      </c>
      <c r="V1526" s="9">
        <f t="shared" si="264"/>
        <v>0</v>
      </c>
      <c r="W1526" s="9">
        <f t="shared" si="257"/>
        <v>0</v>
      </c>
      <c r="X1526" s="22">
        <f t="shared" si="266"/>
        <v>0</v>
      </c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</row>
    <row r="1527" spans="1:159" s="4" customFormat="1">
      <c r="A1527" s="83" t="s">
        <v>2434</v>
      </c>
      <c r="B1527" s="95" t="s">
        <v>1297</v>
      </c>
      <c r="C1527" s="96">
        <v>3645</v>
      </c>
      <c r="D1527" s="95" t="s">
        <v>1313</v>
      </c>
      <c r="E1527" s="116" t="str">
        <f>VLOOKUP($C1527,'2022-23 School Level AAFTE'!$C:$X,8,FALSE)</f>
        <v>No</v>
      </c>
      <c r="F1527" s="103">
        <f>VLOOKUP($C1527,'2022-23 School Level AAFTE'!$C:$I,7,FALSE)</f>
        <v>1733.8999999999999</v>
      </c>
      <c r="G1527" s="106">
        <f>IFERROR(IF(E1527= "yes",VLOOKUP(C1527,Summary!$B:$I,5,0),0),0)</f>
        <v>0</v>
      </c>
      <c r="H1527" s="104">
        <f t="shared" si="265"/>
        <v>0</v>
      </c>
      <c r="I1527" s="168">
        <f>VLOOKUP($A1527,'2023-24 Salary &amp; Benefits'!$A:$I,3,FALSE)</f>
        <v>1.1200000000000001</v>
      </c>
      <c r="J1527" s="168">
        <f>VLOOKUP($A1527,'2023-24 Salary &amp; Benefits'!$A:$I,4,FALSE)</f>
        <v>1.1200000000000001</v>
      </c>
      <c r="K1527" s="155">
        <f t="shared" si="258"/>
        <v>0</v>
      </c>
      <c r="L1527" s="154">
        <f t="shared" si="259"/>
        <v>0</v>
      </c>
      <c r="M1527" s="156">
        <f>'2023-24 Salary &amp; Benefits'!$E$6</f>
        <v>72728</v>
      </c>
      <c r="N1527" s="156">
        <f>'2023-24 Salary &amp; Benefits'!$F$6</f>
        <v>75419</v>
      </c>
      <c r="O1527" s="9">
        <f t="shared" si="260"/>
        <v>0</v>
      </c>
      <c r="P1527" s="9">
        <f t="shared" si="261"/>
        <v>0</v>
      </c>
      <c r="Q1527" s="9">
        <f>'2023-24 Salary &amp; Benefits'!G$6</f>
        <v>13464</v>
      </c>
      <c r="R1527" s="157">
        <f>'2023-24 Salary &amp; Benefits'!H$6</f>
        <v>0.1797</v>
      </c>
      <c r="S1527" s="157">
        <f>'2023-24 Salary &amp; Benefits'!I$6</f>
        <v>0.17330000000000001</v>
      </c>
      <c r="T1527" s="9">
        <f t="shared" si="262"/>
        <v>0</v>
      </c>
      <c r="U1527" s="9">
        <f t="shared" si="263"/>
        <v>0</v>
      </c>
      <c r="V1527" s="9">
        <f t="shared" si="264"/>
        <v>0</v>
      </c>
      <c r="W1527" s="9">
        <f t="shared" si="257"/>
        <v>0</v>
      </c>
      <c r="X1527" s="22">
        <f t="shared" si="266"/>
        <v>0</v>
      </c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</row>
    <row r="1528" spans="1:159" s="4" customFormat="1">
      <c r="A1528" s="83" t="s">
        <v>2434</v>
      </c>
      <c r="B1528" s="95" t="s">
        <v>1297</v>
      </c>
      <c r="C1528" s="96">
        <v>4414</v>
      </c>
      <c r="D1528" s="95" t="s">
        <v>1321</v>
      </c>
      <c r="E1528" s="116" t="str">
        <f>VLOOKUP($C1528,'2022-23 School Level AAFTE'!$C:$X,8,FALSE)</f>
        <v>No</v>
      </c>
      <c r="F1528" s="103">
        <f>VLOOKUP($C1528,'2022-23 School Level AAFTE'!$C:$I,7,FALSE)</f>
        <v>645.20000000000005</v>
      </c>
      <c r="G1528" s="106">
        <f>IFERROR(IF(E1528= "yes",VLOOKUP(C1528,Summary!$B:$I,5,0),0),0)</f>
        <v>0</v>
      </c>
      <c r="H1528" s="104">
        <f t="shared" si="265"/>
        <v>0</v>
      </c>
      <c r="I1528" s="168">
        <f>VLOOKUP($A1528,'2023-24 Salary &amp; Benefits'!$A:$I,3,FALSE)</f>
        <v>1.1200000000000001</v>
      </c>
      <c r="J1528" s="168">
        <f>VLOOKUP($A1528,'2023-24 Salary &amp; Benefits'!$A:$I,4,FALSE)</f>
        <v>1.1200000000000001</v>
      </c>
      <c r="K1528" s="155">
        <f t="shared" si="258"/>
        <v>0</v>
      </c>
      <c r="L1528" s="154">
        <f t="shared" si="259"/>
        <v>0</v>
      </c>
      <c r="M1528" s="156">
        <f>'2023-24 Salary &amp; Benefits'!$E$6</f>
        <v>72728</v>
      </c>
      <c r="N1528" s="156">
        <f>'2023-24 Salary &amp; Benefits'!$F$6</f>
        <v>75419</v>
      </c>
      <c r="O1528" s="9">
        <f t="shared" si="260"/>
        <v>0</v>
      </c>
      <c r="P1528" s="9">
        <f t="shared" si="261"/>
        <v>0</v>
      </c>
      <c r="Q1528" s="9">
        <f>'2023-24 Salary &amp; Benefits'!G$6</f>
        <v>13464</v>
      </c>
      <c r="R1528" s="157">
        <f>'2023-24 Salary &amp; Benefits'!H$6</f>
        <v>0.1797</v>
      </c>
      <c r="S1528" s="157">
        <f>'2023-24 Salary &amp; Benefits'!I$6</f>
        <v>0.17330000000000001</v>
      </c>
      <c r="T1528" s="9">
        <f t="shared" si="262"/>
        <v>0</v>
      </c>
      <c r="U1528" s="9">
        <f t="shared" si="263"/>
        <v>0</v>
      </c>
      <c r="V1528" s="9">
        <f t="shared" si="264"/>
        <v>0</v>
      </c>
      <c r="W1528" s="9">
        <f t="shared" si="257"/>
        <v>0</v>
      </c>
      <c r="X1528" s="22">
        <f t="shared" si="266"/>
        <v>0</v>
      </c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</row>
    <row r="1529" spans="1:159" s="4" customFormat="1">
      <c r="A1529" s="83" t="s">
        <v>2434</v>
      </c>
      <c r="B1529" s="95" t="s">
        <v>1297</v>
      </c>
      <c r="C1529" s="96">
        <v>2497</v>
      </c>
      <c r="D1529" s="95" t="s">
        <v>1303</v>
      </c>
      <c r="E1529" s="116" t="str">
        <f>VLOOKUP($C1529,'2022-23 School Level AAFTE'!$C:$X,8,FALSE)</f>
        <v>No</v>
      </c>
      <c r="F1529" s="103">
        <f>VLOOKUP($C1529,'2022-23 School Level AAFTE'!$C:$I,7,FALSE)</f>
        <v>282.86</v>
      </c>
      <c r="G1529" s="106">
        <f>IFERROR(IF(E1529= "yes",VLOOKUP(C1529,Summary!$B:$I,5,0),0),0)</f>
        <v>0</v>
      </c>
      <c r="H1529" s="104">
        <f t="shared" si="265"/>
        <v>0</v>
      </c>
      <c r="I1529" s="168">
        <f>VLOOKUP($A1529,'2023-24 Salary &amp; Benefits'!$A:$I,3,FALSE)</f>
        <v>1.1200000000000001</v>
      </c>
      <c r="J1529" s="168">
        <f>VLOOKUP($A1529,'2023-24 Salary &amp; Benefits'!$A:$I,4,FALSE)</f>
        <v>1.1200000000000001</v>
      </c>
      <c r="K1529" s="155">
        <f t="shared" si="258"/>
        <v>0</v>
      </c>
      <c r="L1529" s="154">
        <f t="shared" si="259"/>
        <v>0</v>
      </c>
      <c r="M1529" s="156">
        <f>'2023-24 Salary &amp; Benefits'!$E$6</f>
        <v>72728</v>
      </c>
      <c r="N1529" s="156">
        <f>'2023-24 Salary &amp; Benefits'!$F$6</f>
        <v>75419</v>
      </c>
      <c r="O1529" s="9">
        <f t="shared" si="260"/>
        <v>0</v>
      </c>
      <c r="P1529" s="9">
        <f t="shared" si="261"/>
        <v>0</v>
      </c>
      <c r="Q1529" s="9">
        <f>'2023-24 Salary &amp; Benefits'!G$6</f>
        <v>13464</v>
      </c>
      <c r="R1529" s="157">
        <f>'2023-24 Salary &amp; Benefits'!H$6</f>
        <v>0.1797</v>
      </c>
      <c r="S1529" s="157">
        <f>'2023-24 Salary &amp; Benefits'!I$6</f>
        <v>0.17330000000000001</v>
      </c>
      <c r="T1529" s="9">
        <f t="shared" si="262"/>
        <v>0</v>
      </c>
      <c r="U1529" s="9">
        <f t="shared" si="263"/>
        <v>0</v>
      </c>
      <c r="V1529" s="9">
        <f t="shared" si="264"/>
        <v>0</v>
      </c>
      <c r="W1529" s="9">
        <f t="shared" si="257"/>
        <v>0</v>
      </c>
      <c r="X1529" s="22">
        <f t="shared" si="266"/>
        <v>0</v>
      </c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</row>
    <row r="1530" spans="1:159" s="4" customFormat="1">
      <c r="A1530" s="83" t="s">
        <v>2434</v>
      </c>
      <c r="B1530" s="95" t="s">
        <v>1297</v>
      </c>
      <c r="C1530" s="96">
        <v>4443</v>
      </c>
      <c r="D1530" s="95" t="s">
        <v>1322</v>
      </c>
      <c r="E1530" s="116" t="str">
        <f>VLOOKUP($C1530,'2022-23 School Level AAFTE'!$C:$X,8,FALSE)</f>
        <v>No</v>
      </c>
      <c r="F1530" s="103">
        <f>VLOOKUP($C1530,'2022-23 School Level AAFTE'!$C:$I,7,FALSE)</f>
        <v>904.21</v>
      </c>
      <c r="G1530" s="106">
        <f>IFERROR(IF(E1530= "yes",VLOOKUP(C1530,Summary!$B:$I,5,0),0),0)</f>
        <v>0</v>
      </c>
      <c r="H1530" s="104">
        <f t="shared" si="265"/>
        <v>0</v>
      </c>
      <c r="I1530" s="168">
        <f>VLOOKUP($A1530,'2023-24 Salary &amp; Benefits'!$A:$I,3,FALSE)</f>
        <v>1.1200000000000001</v>
      </c>
      <c r="J1530" s="168">
        <f>VLOOKUP($A1530,'2023-24 Salary &amp; Benefits'!$A:$I,4,FALSE)</f>
        <v>1.1200000000000001</v>
      </c>
      <c r="K1530" s="155">
        <f t="shared" si="258"/>
        <v>0</v>
      </c>
      <c r="L1530" s="154">
        <f t="shared" si="259"/>
        <v>0</v>
      </c>
      <c r="M1530" s="156">
        <f>'2023-24 Salary &amp; Benefits'!$E$6</f>
        <v>72728</v>
      </c>
      <c r="N1530" s="156">
        <f>'2023-24 Salary &amp; Benefits'!$F$6</f>
        <v>75419</v>
      </c>
      <c r="O1530" s="9">
        <f t="shared" si="260"/>
        <v>0</v>
      </c>
      <c r="P1530" s="9">
        <f t="shared" si="261"/>
        <v>0</v>
      </c>
      <c r="Q1530" s="9">
        <f>'2023-24 Salary &amp; Benefits'!G$6</f>
        <v>13464</v>
      </c>
      <c r="R1530" s="157">
        <f>'2023-24 Salary &amp; Benefits'!H$6</f>
        <v>0.1797</v>
      </c>
      <c r="S1530" s="157">
        <f>'2023-24 Salary &amp; Benefits'!I$6</f>
        <v>0.17330000000000001</v>
      </c>
      <c r="T1530" s="9">
        <f t="shared" si="262"/>
        <v>0</v>
      </c>
      <c r="U1530" s="9">
        <f t="shared" si="263"/>
        <v>0</v>
      </c>
      <c r="V1530" s="9">
        <f t="shared" si="264"/>
        <v>0</v>
      </c>
      <c r="W1530" s="9">
        <f t="shared" si="257"/>
        <v>0</v>
      </c>
      <c r="X1530" s="22">
        <f t="shared" si="266"/>
        <v>0</v>
      </c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</row>
    <row r="1531" spans="1:159" s="4" customFormat="1">
      <c r="A1531" s="83" t="s">
        <v>2434</v>
      </c>
      <c r="B1531" s="95" t="s">
        <v>1297</v>
      </c>
      <c r="C1531" s="96">
        <v>2311</v>
      </c>
      <c r="D1531" s="95" t="s">
        <v>1299</v>
      </c>
      <c r="E1531" s="116" t="str">
        <f>VLOOKUP($C1531,'2022-23 School Level AAFTE'!$C:$X,8,FALSE)</f>
        <v>Yes</v>
      </c>
      <c r="F1531" s="103">
        <f>VLOOKUP($C1531,'2022-23 School Level AAFTE'!$C:$I,7,FALSE)</f>
        <v>317.58999999999997</v>
      </c>
      <c r="G1531" s="106">
        <f>IFERROR(IF(E1531= "yes",VLOOKUP(C1531,Summary!$B:$I,5,0),0),0)</f>
        <v>0</v>
      </c>
      <c r="H1531" s="104">
        <f t="shared" si="265"/>
        <v>317.58999999999997</v>
      </c>
      <c r="I1531" s="168">
        <f>VLOOKUP($A1531,'2023-24 Salary &amp; Benefits'!$A:$I,3,FALSE)</f>
        <v>1.1200000000000001</v>
      </c>
      <c r="J1531" s="168">
        <f>VLOOKUP($A1531,'2023-24 Salary &amp; Benefits'!$A:$I,4,FALSE)</f>
        <v>1.1200000000000001</v>
      </c>
      <c r="K1531" s="155">
        <f t="shared" si="258"/>
        <v>317.58999999999997</v>
      </c>
      <c r="L1531" s="154">
        <f t="shared" si="259"/>
        <v>0.93200000000000005</v>
      </c>
      <c r="M1531" s="156">
        <f>'2023-24 Salary &amp; Benefits'!$E$6</f>
        <v>72728</v>
      </c>
      <c r="N1531" s="156">
        <f>'2023-24 Salary &amp; Benefits'!$F$6</f>
        <v>75419</v>
      </c>
      <c r="O1531" s="9">
        <f t="shared" si="260"/>
        <v>75916.399999999994</v>
      </c>
      <c r="P1531" s="9">
        <f t="shared" si="261"/>
        <v>2808.9700000000012</v>
      </c>
      <c r="Q1531" s="9">
        <f>'2023-24 Salary &amp; Benefits'!G$6</f>
        <v>13464</v>
      </c>
      <c r="R1531" s="157">
        <f>'2023-24 Salary &amp; Benefits'!H$6</f>
        <v>0.1797</v>
      </c>
      <c r="S1531" s="157">
        <f>'2023-24 Salary &amp; Benefits'!I$6</f>
        <v>0.17330000000000001</v>
      </c>
      <c r="T1531" s="9">
        <f t="shared" si="262"/>
        <v>26677.42</v>
      </c>
      <c r="U1531" s="9">
        <f t="shared" si="263"/>
        <v>1312.09</v>
      </c>
      <c r="V1531" s="9">
        <f t="shared" si="264"/>
        <v>227.39</v>
      </c>
      <c r="W1531" s="9">
        <f t="shared" si="257"/>
        <v>1539.48</v>
      </c>
      <c r="X1531" s="22">
        <f t="shared" si="266"/>
        <v>106942.26999999999</v>
      </c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</row>
    <row r="1532" spans="1:159" s="4" customFormat="1">
      <c r="A1532" s="83" t="s">
        <v>2434</v>
      </c>
      <c r="B1532" s="95" t="s">
        <v>1297</v>
      </c>
      <c r="C1532" s="96">
        <v>3896</v>
      </c>
      <c r="D1532" s="95" t="s">
        <v>691</v>
      </c>
      <c r="E1532" s="116" t="str">
        <f>VLOOKUP($C1532,'2022-23 School Level AAFTE'!$C:$X,8,FALSE)</f>
        <v>Yes</v>
      </c>
      <c r="F1532" s="103">
        <f>VLOOKUP($C1532,'2022-23 School Level AAFTE'!$C:$I,7,FALSE)</f>
        <v>658.14</v>
      </c>
      <c r="G1532" s="106">
        <f>IFERROR(IF(E1532= "yes",VLOOKUP(C1532,Summary!$B:$I,5,0),0),0)</f>
        <v>0</v>
      </c>
      <c r="H1532" s="104">
        <f t="shared" si="265"/>
        <v>658.14</v>
      </c>
      <c r="I1532" s="168">
        <f>VLOOKUP($A1532,'2023-24 Salary &amp; Benefits'!$A:$I,3,FALSE)</f>
        <v>1.1200000000000001</v>
      </c>
      <c r="J1532" s="168">
        <f>VLOOKUP($A1532,'2023-24 Salary &amp; Benefits'!$A:$I,4,FALSE)</f>
        <v>1.1200000000000001</v>
      </c>
      <c r="K1532" s="155">
        <f t="shared" si="258"/>
        <v>658.14</v>
      </c>
      <c r="L1532" s="154">
        <f t="shared" si="259"/>
        <v>1.931</v>
      </c>
      <c r="M1532" s="156">
        <f>'2023-24 Salary &amp; Benefits'!$E$6</f>
        <v>72728</v>
      </c>
      <c r="N1532" s="156">
        <f>'2023-24 Salary &amp; Benefits'!$F$6</f>
        <v>75419</v>
      </c>
      <c r="O1532" s="9">
        <f t="shared" si="260"/>
        <v>157290.29999999999</v>
      </c>
      <c r="P1532" s="9">
        <f t="shared" si="261"/>
        <v>5819.8800000000047</v>
      </c>
      <c r="Q1532" s="9">
        <f>'2023-24 Salary &amp; Benefits'!G$6</f>
        <v>13464</v>
      </c>
      <c r="R1532" s="157">
        <f>'2023-24 Salary &amp; Benefits'!H$6</f>
        <v>0.1797</v>
      </c>
      <c r="S1532" s="157">
        <f>'2023-24 Salary &amp; Benefits'!I$6</f>
        <v>0.17330000000000001</v>
      </c>
      <c r="T1532" s="9">
        <f t="shared" si="262"/>
        <v>55272.639999999999</v>
      </c>
      <c r="U1532" s="9">
        <f t="shared" si="263"/>
        <v>2718.5</v>
      </c>
      <c r="V1532" s="9">
        <f t="shared" si="264"/>
        <v>471.12</v>
      </c>
      <c r="W1532" s="9">
        <f t="shared" si="257"/>
        <v>3189.62</v>
      </c>
      <c r="X1532" s="22">
        <f t="shared" si="266"/>
        <v>221572.44</v>
      </c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</row>
    <row r="1533" spans="1:159" s="4" customFormat="1">
      <c r="A1533" s="83" t="s">
        <v>2434</v>
      </c>
      <c r="B1533" s="95" t="s">
        <v>1297</v>
      </c>
      <c r="C1533" s="96">
        <v>3972</v>
      </c>
      <c r="D1533" s="95" t="s">
        <v>1316</v>
      </c>
      <c r="E1533" s="116" t="str">
        <f>VLOOKUP($C1533,'2022-23 School Level AAFTE'!$C:$X,8,FALSE)</f>
        <v>Yes</v>
      </c>
      <c r="F1533" s="103">
        <f>VLOOKUP($C1533,'2022-23 School Level AAFTE'!$C:$I,7,FALSE)</f>
        <v>144.12</v>
      </c>
      <c r="G1533" s="106">
        <f>IFERROR(IF(E1533= "yes",VLOOKUP(C1533,Summary!$B:$I,5,0),0),0)</f>
        <v>0</v>
      </c>
      <c r="H1533" s="105">
        <f t="shared" si="265"/>
        <v>144.12</v>
      </c>
      <c r="I1533" s="168">
        <f>VLOOKUP($A1533,'2023-24 Salary &amp; Benefits'!$A:$I,3,FALSE)</f>
        <v>1.1200000000000001</v>
      </c>
      <c r="J1533" s="168">
        <f>VLOOKUP($A1533,'2023-24 Salary &amp; Benefits'!$A:$I,4,FALSE)</f>
        <v>1.1200000000000001</v>
      </c>
      <c r="K1533" s="155">
        <f t="shared" si="258"/>
        <v>144.12</v>
      </c>
      <c r="L1533" s="154">
        <f t="shared" si="259"/>
        <v>0.42299999999999999</v>
      </c>
      <c r="M1533" s="156">
        <f>'2023-24 Salary &amp; Benefits'!$E$6</f>
        <v>72728</v>
      </c>
      <c r="N1533" s="156">
        <f>'2023-24 Salary &amp; Benefits'!$F$6</f>
        <v>75419</v>
      </c>
      <c r="O1533" s="9">
        <f t="shared" si="260"/>
        <v>34455.620000000003</v>
      </c>
      <c r="P1533" s="9">
        <f t="shared" si="261"/>
        <v>1274.8899999999994</v>
      </c>
      <c r="Q1533" s="9">
        <f>'2023-24 Salary &amp; Benefits'!G$6</f>
        <v>13464</v>
      </c>
      <c r="R1533" s="157">
        <f>'2023-24 Salary &amp; Benefits'!H$6</f>
        <v>0.1797</v>
      </c>
      <c r="S1533" s="157">
        <f>'2023-24 Salary &amp; Benefits'!I$6</f>
        <v>0.17330000000000001</v>
      </c>
      <c r="T1533" s="9">
        <f t="shared" si="262"/>
        <v>12107.89</v>
      </c>
      <c r="U1533" s="9">
        <f t="shared" si="263"/>
        <v>595.51</v>
      </c>
      <c r="V1533" s="9">
        <f t="shared" si="264"/>
        <v>103.2</v>
      </c>
      <c r="W1533" s="9">
        <f t="shared" si="257"/>
        <v>698.71</v>
      </c>
      <c r="X1533" s="22">
        <f t="shared" si="266"/>
        <v>48537.11</v>
      </c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</row>
    <row r="1534" spans="1:159" s="4" customFormat="1">
      <c r="A1534" s="83" t="s">
        <v>2434</v>
      </c>
      <c r="B1534" s="95" t="s">
        <v>1297</v>
      </c>
      <c r="C1534" s="96">
        <v>2495</v>
      </c>
      <c r="D1534" s="95" t="s">
        <v>1301</v>
      </c>
      <c r="E1534" s="116" t="str">
        <f>VLOOKUP($C1534,'2022-23 School Level AAFTE'!$C:$X,8,FALSE)</f>
        <v>Yes</v>
      </c>
      <c r="F1534" s="103">
        <f>VLOOKUP($C1534,'2022-23 School Level AAFTE'!$C:$I,7,FALSE)</f>
        <v>309.86</v>
      </c>
      <c r="G1534" s="106">
        <f>IFERROR(IF(E1534= "yes",VLOOKUP(C1534,Summary!$B:$I,5,0),0),0)</f>
        <v>0</v>
      </c>
      <c r="H1534" s="104">
        <f t="shared" si="265"/>
        <v>309.86</v>
      </c>
      <c r="I1534" s="168">
        <f>VLOOKUP($A1534,'2023-24 Salary &amp; Benefits'!$A:$I,3,FALSE)</f>
        <v>1.1200000000000001</v>
      </c>
      <c r="J1534" s="168">
        <f>VLOOKUP($A1534,'2023-24 Salary &amp; Benefits'!$A:$I,4,FALSE)</f>
        <v>1.1200000000000001</v>
      </c>
      <c r="K1534" s="155">
        <f t="shared" si="258"/>
        <v>309.86</v>
      </c>
      <c r="L1534" s="154">
        <f t="shared" si="259"/>
        <v>0.90900000000000003</v>
      </c>
      <c r="M1534" s="156">
        <f>'2023-24 Salary &amp; Benefits'!$E$6</f>
        <v>72728</v>
      </c>
      <c r="N1534" s="156">
        <f>'2023-24 Salary &amp; Benefits'!$F$6</f>
        <v>75419</v>
      </c>
      <c r="O1534" s="9">
        <f t="shared" si="260"/>
        <v>74042.92</v>
      </c>
      <c r="P1534" s="9">
        <f t="shared" si="261"/>
        <v>2739.6600000000035</v>
      </c>
      <c r="Q1534" s="9">
        <f>'2023-24 Salary &amp; Benefits'!G$6</f>
        <v>13464</v>
      </c>
      <c r="R1534" s="157">
        <f>'2023-24 Salary &amp; Benefits'!H$6</f>
        <v>0.1797</v>
      </c>
      <c r="S1534" s="157">
        <f>'2023-24 Salary &amp; Benefits'!I$6</f>
        <v>0.17330000000000001</v>
      </c>
      <c r="T1534" s="9">
        <f t="shared" si="262"/>
        <v>26019.07</v>
      </c>
      <c r="U1534" s="9">
        <f t="shared" si="263"/>
        <v>1279.71</v>
      </c>
      <c r="V1534" s="9">
        <f t="shared" si="264"/>
        <v>221.77</v>
      </c>
      <c r="W1534" s="9">
        <f t="shared" si="257"/>
        <v>1501.48</v>
      </c>
      <c r="X1534" s="22">
        <f t="shared" si="266"/>
        <v>104303.12999999999</v>
      </c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</row>
    <row r="1535" spans="1:159" s="4" customFormat="1">
      <c r="A1535" s="83" t="s">
        <v>2434</v>
      </c>
      <c r="B1535" s="95" t="s">
        <v>1297</v>
      </c>
      <c r="C1535" s="96">
        <v>3558</v>
      </c>
      <c r="D1535" s="86" t="s">
        <v>1311</v>
      </c>
      <c r="E1535" s="116" t="str">
        <f>VLOOKUP($C1535,'2022-23 School Level AAFTE'!$C:$X,8,FALSE)</f>
        <v>Yes</v>
      </c>
      <c r="F1535" s="103">
        <f>VLOOKUP($C1535,'2022-23 School Level AAFTE'!$C:$I,7,FALSE)</f>
        <v>343.59</v>
      </c>
      <c r="G1535" s="106">
        <f>IFERROR(IF(E1535= "yes",VLOOKUP(C1535,Summary!$B:$I,5,0),0),0)</f>
        <v>0</v>
      </c>
      <c r="H1535" s="104">
        <f t="shared" si="265"/>
        <v>343.59</v>
      </c>
      <c r="I1535" s="168">
        <f>VLOOKUP($A1535,'2023-24 Salary &amp; Benefits'!$A:$I,3,FALSE)</f>
        <v>1.1200000000000001</v>
      </c>
      <c r="J1535" s="168">
        <f>VLOOKUP($A1535,'2023-24 Salary &amp; Benefits'!$A:$I,4,FALSE)</f>
        <v>1.1200000000000001</v>
      </c>
      <c r="K1535" s="155">
        <f t="shared" si="258"/>
        <v>343.59</v>
      </c>
      <c r="L1535" s="154">
        <f t="shared" si="259"/>
        <v>1.008</v>
      </c>
      <c r="M1535" s="156">
        <f>'2023-24 Salary &amp; Benefits'!$E$6</f>
        <v>72728</v>
      </c>
      <c r="N1535" s="156">
        <f>'2023-24 Salary &amp; Benefits'!$F$6</f>
        <v>75419</v>
      </c>
      <c r="O1535" s="9">
        <f t="shared" si="260"/>
        <v>82107</v>
      </c>
      <c r="P1535" s="9">
        <f t="shared" si="261"/>
        <v>3038.0299999999988</v>
      </c>
      <c r="Q1535" s="9">
        <f>'2023-24 Salary &amp; Benefits'!G$6</f>
        <v>13464</v>
      </c>
      <c r="R1535" s="157">
        <f>'2023-24 Salary &amp; Benefits'!H$6</f>
        <v>0.1797</v>
      </c>
      <c r="S1535" s="157">
        <f>'2023-24 Salary &amp; Benefits'!I$6</f>
        <v>0.17330000000000001</v>
      </c>
      <c r="T1535" s="9">
        <f t="shared" si="262"/>
        <v>28852.83</v>
      </c>
      <c r="U1535" s="9">
        <f t="shared" si="263"/>
        <v>1419.08</v>
      </c>
      <c r="V1535" s="9">
        <f t="shared" si="264"/>
        <v>245.93</v>
      </c>
      <c r="W1535" s="9">
        <f t="shared" si="257"/>
        <v>1665.01</v>
      </c>
      <c r="X1535" s="22">
        <f t="shared" si="266"/>
        <v>115662.87</v>
      </c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</row>
    <row r="1536" spans="1:159" s="4" customFormat="1">
      <c r="A1536" s="83" t="s">
        <v>2434</v>
      </c>
      <c r="B1536" s="95" t="s">
        <v>1297</v>
      </c>
      <c r="C1536" s="96">
        <v>2519</v>
      </c>
      <c r="D1536" s="95" t="s">
        <v>1305</v>
      </c>
      <c r="E1536" s="116" t="str">
        <f>VLOOKUP($C1536,'2022-23 School Level AAFTE'!$C:$X,8,FALSE)</f>
        <v>No</v>
      </c>
      <c r="F1536" s="103">
        <f>VLOOKUP($C1536,'2022-23 School Level AAFTE'!$C:$I,7,FALSE)</f>
        <v>576.5</v>
      </c>
      <c r="G1536" s="106">
        <f>IFERROR(IF(E1536= "yes",VLOOKUP(C1536,Summary!$B:$I,5,0),0),0)</f>
        <v>0</v>
      </c>
      <c r="H1536" s="105">
        <f t="shared" si="265"/>
        <v>0</v>
      </c>
      <c r="I1536" s="168">
        <f>VLOOKUP($A1536,'2023-24 Salary &amp; Benefits'!$A:$I,3,FALSE)</f>
        <v>1.1200000000000001</v>
      </c>
      <c r="J1536" s="168">
        <f>VLOOKUP($A1536,'2023-24 Salary &amp; Benefits'!$A:$I,4,FALSE)</f>
        <v>1.1200000000000001</v>
      </c>
      <c r="K1536" s="155">
        <f t="shared" si="258"/>
        <v>0</v>
      </c>
      <c r="L1536" s="154">
        <f t="shared" si="259"/>
        <v>0</v>
      </c>
      <c r="M1536" s="156">
        <f>'2023-24 Salary &amp; Benefits'!$E$6</f>
        <v>72728</v>
      </c>
      <c r="N1536" s="156">
        <f>'2023-24 Salary &amp; Benefits'!$F$6</f>
        <v>75419</v>
      </c>
      <c r="O1536" s="9">
        <f t="shared" si="260"/>
        <v>0</v>
      </c>
      <c r="P1536" s="9">
        <f t="shared" si="261"/>
        <v>0</v>
      </c>
      <c r="Q1536" s="9">
        <f>'2023-24 Salary &amp; Benefits'!G$6</f>
        <v>13464</v>
      </c>
      <c r="R1536" s="157">
        <f>'2023-24 Salary &amp; Benefits'!H$6</f>
        <v>0.1797</v>
      </c>
      <c r="S1536" s="157">
        <f>'2023-24 Salary &amp; Benefits'!I$6</f>
        <v>0.17330000000000001</v>
      </c>
      <c r="T1536" s="9">
        <f t="shared" si="262"/>
        <v>0</v>
      </c>
      <c r="U1536" s="9">
        <f t="shared" si="263"/>
        <v>0</v>
      </c>
      <c r="V1536" s="9">
        <f t="shared" si="264"/>
        <v>0</v>
      </c>
      <c r="W1536" s="9">
        <f t="shared" si="257"/>
        <v>0</v>
      </c>
      <c r="X1536" s="22">
        <f t="shared" si="266"/>
        <v>0</v>
      </c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</row>
    <row r="1537" spans="1:159" s="4" customFormat="1">
      <c r="A1537" s="83" t="s">
        <v>2434</v>
      </c>
      <c r="B1537" s="95" t="s">
        <v>1297</v>
      </c>
      <c r="C1537" s="96">
        <v>4496</v>
      </c>
      <c r="D1537" s="95" t="s">
        <v>1323</v>
      </c>
      <c r="E1537" s="116" t="str">
        <f>VLOOKUP($C1537,'2022-23 School Level AAFTE'!$C:$X,8,FALSE)</f>
        <v>No</v>
      </c>
      <c r="F1537" s="103">
        <f>VLOOKUP($C1537,'2022-23 School Level AAFTE'!$C:$I,7,FALSE)</f>
        <v>483.58</v>
      </c>
      <c r="G1537" s="106">
        <f>IFERROR(IF(E1537= "yes",VLOOKUP(C1537,Summary!$B:$I,5,0),0),0)</f>
        <v>0</v>
      </c>
      <c r="H1537" s="104">
        <f t="shared" si="265"/>
        <v>0</v>
      </c>
      <c r="I1537" s="168">
        <f>VLOOKUP($A1537,'2023-24 Salary &amp; Benefits'!$A:$I,3,FALSE)</f>
        <v>1.1200000000000001</v>
      </c>
      <c r="J1537" s="168">
        <f>VLOOKUP($A1537,'2023-24 Salary &amp; Benefits'!$A:$I,4,FALSE)</f>
        <v>1.1200000000000001</v>
      </c>
      <c r="K1537" s="155">
        <f t="shared" si="258"/>
        <v>0</v>
      </c>
      <c r="L1537" s="154">
        <f t="shared" si="259"/>
        <v>0</v>
      </c>
      <c r="M1537" s="156">
        <f>'2023-24 Salary &amp; Benefits'!$E$6</f>
        <v>72728</v>
      </c>
      <c r="N1537" s="156">
        <f>'2023-24 Salary &amp; Benefits'!$F$6</f>
        <v>75419</v>
      </c>
      <c r="O1537" s="9">
        <f t="shared" si="260"/>
        <v>0</v>
      </c>
      <c r="P1537" s="9">
        <f t="shared" si="261"/>
        <v>0</v>
      </c>
      <c r="Q1537" s="9">
        <f>'2023-24 Salary &amp; Benefits'!G$6</f>
        <v>13464</v>
      </c>
      <c r="R1537" s="157">
        <f>'2023-24 Salary &amp; Benefits'!H$6</f>
        <v>0.1797</v>
      </c>
      <c r="S1537" s="157">
        <f>'2023-24 Salary &amp; Benefits'!I$6</f>
        <v>0.17330000000000001</v>
      </c>
      <c r="T1537" s="9">
        <f t="shared" si="262"/>
        <v>0</v>
      </c>
      <c r="U1537" s="9">
        <f t="shared" si="263"/>
        <v>0</v>
      </c>
      <c r="V1537" s="9">
        <f t="shared" si="264"/>
        <v>0</v>
      </c>
      <c r="W1537" s="9">
        <f t="shared" si="257"/>
        <v>0</v>
      </c>
      <c r="X1537" s="22">
        <f t="shared" si="266"/>
        <v>0</v>
      </c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</row>
    <row r="1538" spans="1:159" s="4" customFormat="1">
      <c r="A1538" s="83" t="s">
        <v>2338</v>
      </c>
      <c r="B1538" s="95" t="s">
        <v>530</v>
      </c>
      <c r="C1538" s="96">
        <v>2491</v>
      </c>
      <c r="D1538" s="95" t="s">
        <v>531</v>
      </c>
      <c r="E1538" s="116" t="str">
        <f>VLOOKUP($C1538,'2022-23 School Level AAFTE'!$C:$X,8,FALSE)</f>
        <v>Yes</v>
      </c>
      <c r="F1538" s="103">
        <f>VLOOKUP($C1538,'2022-23 School Level AAFTE'!$C:$I,7,FALSE)</f>
        <v>37.57</v>
      </c>
      <c r="G1538" s="106">
        <f>IFERROR(IF(E1538= "yes",VLOOKUP(C1538,Summary!$B:$I,5,0),0),0)</f>
        <v>0</v>
      </c>
      <c r="H1538" s="104">
        <f t="shared" si="265"/>
        <v>37.57</v>
      </c>
      <c r="I1538" s="168">
        <f>VLOOKUP($A1538,'2023-24 Salary &amp; Benefits'!$A:$I,3,FALSE)</f>
        <v>1</v>
      </c>
      <c r="J1538" s="168">
        <f>VLOOKUP($A1538,'2023-24 Salary &amp; Benefits'!$A:$I,4,FALSE)</f>
        <v>1.04</v>
      </c>
      <c r="K1538" s="155">
        <f t="shared" si="258"/>
        <v>37.57</v>
      </c>
      <c r="L1538" s="154">
        <f t="shared" si="259"/>
        <v>0.11</v>
      </c>
      <c r="M1538" s="156">
        <f>'2023-24 Salary &amp; Benefits'!$E$6</f>
        <v>72728</v>
      </c>
      <c r="N1538" s="156">
        <f>'2023-24 Salary &amp; Benefits'!$F$6</f>
        <v>75419</v>
      </c>
      <c r="O1538" s="9">
        <f t="shared" si="260"/>
        <v>8000.08</v>
      </c>
      <c r="P1538" s="9">
        <f t="shared" si="261"/>
        <v>627.85000000000036</v>
      </c>
      <c r="Q1538" s="9">
        <f>'2023-24 Salary &amp; Benefits'!G$6</f>
        <v>13464</v>
      </c>
      <c r="R1538" s="157">
        <f>'2023-24 Salary &amp; Benefits'!H$6</f>
        <v>0.1797</v>
      </c>
      <c r="S1538" s="157">
        <f>'2023-24 Salary &amp; Benefits'!I$6</f>
        <v>0.17330000000000001</v>
      </c>
      <c r="T1538" s="9">
        <f t="shared" si="262"/>
        <v>3027.46</v>
      </c>
      <c r="U1538" s="9">
        <f t="shared" si="263"/>
        <v>143.80000000000001</v>
      </c>
      <c r="V1538" s="9">
        <f t="shared" si="264"/>
        <v>24.92</v>
      </c>
      <c r="W1538" s="9">
        <f t="shared" si="257"/>
        <v>168.72000000000003</v>
      </c>
      <c r="X1538" s="22">
        <f t="shared" si="266"/>
        <v>11824.11</v>
      </c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</row>
    <row r="1539" spans="1:159" s="4" customFormat="1">
      <c r="A1539" s="83" t="s">
        <v>2340</v>
      </c>
      <c r="B1539" s="95" t="s">
        <v>534</v>
      </c>
      <c r="C1539" s="96">
        <v>5236</v>
      </c>
      <c r="D1539" s="95" t="s">
        <v>536</v>
      </c>
      <c r="E1539" s="116" t="str">
        <f>VLOOKUP($C1539,'2022-23 School Level AAFTE'!$C:$X,8,FALSE)</f>
        <v>No</v>
      </c>
      <c r="F1539" s="103">
        <f>VLOOKUP($C1539,'2022-23 School Level AAFTE'!$C:$I,7,FALSE)</f>
        <v>455.9</v>
      </c>
      <c r="G1539" s="106">
        <f>IFERROR(IF(E1539= "yes",VLOOKUP(C1539,Summary!$B:$I,5,0),0),0)</f>
        <v>0</v>
      </c>
      <c r="H1539" s="104">
        <f t="shared" si="265"/>
        <v>0</v>
      </c>
      <c r="I1539" s="168">
        <f>VLOOKUP($A1539,'2023-24 Salary &amp; Benefits'!$A:$I,3,FALSE)</f>
        <v>1.06</v>
      </c>
      <c r="J1539" s="168">
        <f>VLOOKUP($A1539,'2023-24 Salary &amp; Benefits'!$A:$I,4,FALSE)</f>
        <v>1.06</v>
      </c>
      <c r="K1539" s="155">
        <f t="shared" si="258"/>
        <v>0</v>
      </c>
      <c r="L1539" s="154">
        <f t="shared" si="259"/>
        <v>0</v>
      </c>
      <c r="M1539" s="156">
        <f>'2023-24 Salary &amp; Benefits'!$E$6</f>
        <v>72728</v>
      </c>
      <c r="N1539" s="156">
        <f>'2023-24 Salary &amp; Benefits'!$F$6</f>
        <v>75419</v>
      </c>
      <c r="O1539" s="9">
        <f t="shared" si="260"/>
        <v>0</v>
      </c>
      <c r="P1539" s="9">
        <f t="shared" si="261"/>
        <v>0</v>
      </c>
      <c r="Q1539" s="9">
        <f>'2023-24 Salary &amp; Benefits'!G$6</f>
        <v>13464</v>
      </c>
      <c r="R1539" s="157">
        <f>'2023-24 Salary &amp; Benefits'!H$6</f>
        <v>0.1797</v>
      </c>
      <c r="S1539" s="157">
        <f>'2023-24 Salary &amp; Benefits'!I$6</f>
        <v>0.17330000000000001</v>
      </c>
      <c r="T1539" s="9">
        <f t="shared" si="262"/>
        <v>0</v>
      </c>
      <c r="U1539" s="9">
        <f t="shared" si="263"/>
        <v>0</v>
      </c>
      <c r="V1539" s="9">
        <f t="shared" si="264"/>
        <v>0</v>
      </c>
      <c r="W1539" s="9">
        <f t="shared" si="257"/>
        <v>0</v>
      </c>
      <c r="X1539" s="22">
        <f t="shared" si="266"/>
        <v>0</v>
      </c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</row>
    <row r="1540" spans="1:159" s="4" customFormat="1">
      <c r="A1540" s="83" t="s">
        <v>2340</v>
      </c>
      <c r="B1540" s="95" t="s">
        <v>534</v>
      </c>
      <c r="C1540" s="96">
        <v>2474</v>
      </c>
      <c r="D1540" s="95" t="s">
        <v>535</v>
      </c>
      <c r="E1540" s="116" t="str">
        <f>VLOOKUP($C1540,'2022-23 School Level AAFTE'!$C:$X,8,FALSE)</f>
        <v>Yes</v>
      </c>
      <c r="F1540" s="103">
        <f>VLOOKUP($C1540,'2022-23 School Level AAFTE'!$C:$I,7,FALSE)</f>
        <v>204.14</v>
      </c>
      <c r="G1540" s="106">
        <f>IFERROR(IF(E1540= "yes",VLOOKUP(C1540,Summary!$B:$I,5,0),0),0)</f>
        <v>0</v>
      </c>
      <c r="H1540" s="104">
        <f t="shared" si="265"/>
        <v>204.14</v>
      </c>
      <c r="I1540" s="168">
        <f>VLOOKUP($A1540,'2023-24 Salary &amp; Benefits'!$A:$I,3,FALSE)</f>
        <v>1.06</v>
      </c>
      <c r="J1540" s="168">
        <f>VLOOKUP($A1540,'2023-24 Salary &amp; Benefits'!$A:$I,4,FALSE)</f>
        <v>1.06</v>
      </c>
      <c r="K1540" s="155">
        <f t="shared" si="258"/>
        <v>204.14</v>
      </c>
      <c r="L1540" s="154">
        <f t="shared" si="259"/>
        <v>0.59899999999999998</v>
      </c>
      <c r="M1540" s="156">
        <f>'2023-24 Salary &amp; Benefits'!$E$6</f>
        <v>72728</v>
      </c>
      <c r="N1540" s="156">
        <f>'2023-24 Salary &amp; Benefits'!$F$6</f>
        <v>75419</v>
      </c>
      <c r="O1540" s="9">
        <f t="shared" si="260"/>
        <v>46177.919999999998</v>
      </c>
      <c r="P1540" s="9">
        <f t="shared" si="261"/>
        <v>1708.6200000000026</v>
      </c>
      <c r="Q1540" s="9">
        <f>'2023-24 Salary &amp; Benefits'!G$6</f>
        <v>13464</v>
      </c>
      <c r="R1540" s="157">
        <f>'2023-24 Salary &amp; Benefits'!H$6</f>
        <v>0.1797</v>
      </c>
      <c r="S1540" s="157">
        <f>'2023-24 Salary &amp; Benefits'!I$6</f>
        <v>0.17330000000000001</v>
      </c>
      <c r="T1540" s="9">
        <f t="shared" si="262"/>
        <v>16659.21</v>
      </c>
      <c r="U1540" s="9">
        <f t="shared" si="263"/>
        <v>798.11</v>
      </c>
      <c r="V1540" s="9">
        <f t="shared" si="264"/>
        <v>138.31</v>
      </c>
      <c r="W1540" s="9">
        <f t="shared" si="257"/>
        <v>936.42000000000007</v>
      </c>
      <c r="X1540" s="22">
        <f t="shared" si="266"/>
        <v>65482.17</v>
      </c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</row>
    <row r="1541" spans="1:159" s="4" customFormat="1">
      <c r="A1541" s="83" t="s">
        <v>2277</v>
      </c>
      <c r="B1541" s="95" t="s">
        <v>160</v>
      </c>
      <c r="C1541" s="96">
        <v>5430</v>
      </c>
      <c r="D1541" s="95" t="s">
        <v>161</v>
      </c>
      <c r="E1541" s="116" t="str">
        <f>VLOOKUP($C1541,'2022-23 School Level AAFTE'!$C:$X,8,FALSE)</f>
        <v>Yes</v>
      </c>
      <c r="F1541" s="103">
        <f>VLOOKUP($C1541,'2022-23 School Level AAFTE'!$C:$I,7,FALSE)</f>
        <v>142.88000000000002</v>
      </c>
      <c r="G1541" s="106">
        <f>IFERROR(IF(E1541= "yes",VLOOKUP(C1541,Summary!$B:$I,5,0),0),0)</f>
        <v>0</v>
      </c>
      <c r="H1541" s="104">
        <f t="shared" si="265"/>
        <v>142.88000000000002</v>
      </c>
      <c r="I1541" s="168">
        <f>VLOOKUP($A1541,'2023-24 Salary &amp; Benefits'!$A:$I,3,FALSE)</f>
        <v>1</v>
      </c>
      <c r="J1541" s="168">
        <f>VLOOKUP($A1541,'2023-24 Salary &amp; Benefits'!$A:$I,4,FALSE)</f>
        <v>1</v>
      </c>
      <c r="K1541" s="155">
        <f t="shared" si="258"/>
        <v>142.88000000000002</v>
      </c>
      <c r="L1541" s="154">
        <f t="shared" si="259"/>
        <v>0.41899999999999998</v>
      </c>
      <c r="M1541" s="156">
        <f>'2023-24 Salary &amp; Benefits'!$E$6</f>
        <v>72728</v>
      </c>
      <c r="N1541" s="156">
        <f>'2023-24 Salary &amp; Benefits'!$F$6</f>
        <v>75419</v>
      </c>
      <c r="O1541" s="9">
        <f t="shared" si="260"/>
        <v>30473.03</v>
      </c>
      <c r="P1541" s="9">
        <f t="shared" si="261"/>
        <v>1127.5300000000025</v>
      </c>
      <c r="Q1541" s="9">
        <f>'2023-24 Salary &amp; Benefits'!G$6</f>
        <v>13464</v>
      </c>
      <c r="R1541" s="157">
        <f>'2023-24 Salary &amp; Benefits'!H$6</f>
        <v>0.1797</v>
      </c>
      <c r="S1541" s="157">
        <f>'2023-24 Salary &amp; Benefits'!I$6</f>
        <v>0.17330000000000001</v>
      </c>
      <c r="T1541" s="9">
        <f t="shared" si="262"/>
        <v>11312.82</v>
      </c>
      <c r="U1541" s="9">
        <f t="shared" si="263"/>
        <v>526.67999999999995</v>
      </c>
      <c r="V1541" s="9">
        <f t="shared" si="264"/>
        <v>91.27</v>
      </c>
      <c r="W1541" s="9">
        <f t="shared" si="257"/>
        <v>617.94999999999993</v>
      </c>
      <c r="X1541" s="22">
        <f t="shared" si="266"/>
        <v>43531.33</v>
      </c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</row>
    <row r="1542" spans="1:159" s="4" customFormat="1">
      <c r="A1542" s="83" t="s">
        <v>2276</v>
      </c>
      <c r="B1542" s="95" t="s">
        <v>155</v>
      </c>
      <c r="C1542" s="96">
        <v>1671</v>
      </c>
      <c r="D1542" s="95" t="s">
        <v>156</v>
      </c>
      <c r="E1542" s="116" t="str">
        <f>VLOOKUP($C1542,'2022-23 School Level AAFTE'!$C:$X,8,FALSE)</f>
        <v>Yes</v>
      </c>
      <c r="F1542" s="103">
        <f>VLOOKUP($C1542,'2022-23 School Level AAFTE'!$C:$I,7,FALSE)</f>
        <v>10.220000000000001</v>
      </c>
      <c r="G1542" s="106">
        <f>IFERROR(IF(E1542= "yes",VLOOKUP(C1542,Summary!$B:$I,5,0),0),0)</f>
        <v>0</v>
      </c>
      <c r="H1542" s="104">
        <f t="shared" si="265"/>
        <v>10.220000000000001</v>
      </c>
      <c r="I1542" s="168">
        <f>VLOOKUP($A1542,'2023-24 Salary &amp; Benefits'!$A:$I,3,FALSE)</f>
        <v>1</v>
      </c>
      <c r="J1542" s="168">
        <f>VLOOKUP($A1542,'2023-24 Salary &amp; Benefits'!$A:$I,4,FALSE)</f>
        <v>1</v>
      </c>
      <c r="K1542" s="155">
        <f t="shared" si="258"/>
        <v>10.220000000000001</v>
      </c>
      <c r="L1542" s="154">
        <f t="shared" si="259"/>
        <v>0.03</v>
      </c>
      <c r="M1542" s="156">
        <f>'2023-24 Salary &amp; Benefits'!$E$6</f>
        <v>72728</v>
      </c>
      <c r="N1542" s="156">
        <f>'2023-24 Salary &amp; Benefits'!$F$6</f>
        <v>75419</v>
      </c>
      <c r="O1542" s="9">
        <f t="shared" si="260"/>
        <v>2181.84</v>
      </c>
      <c r="P1542" s="9">
        <f t="shared" si="261"/>
        <v>80.730000000000018</v>
      </c>
      <c r="Q1542" s="9">
        <f>'2023-24 Salary &amp; Benefits'!G$6</f>
        <v>13464</v>
      </c>
      <c r="R1542" s="157">
        <f>'2023-24 Salary &amp; Benefits'!H$6</f>
        <v>0.1797</v>
      </c>
      <c r="S1542" s="157">
        <f>'2023-24 Salary &amp; Benefits'!I$6</f>
        <v>0.17330000000000001</v>
      </c>
      <c r="T1542" s="9">
        <f t="shared" si="262"/>
        <v>809.99</v>
      </c>
      <c r="U1542" s="9">
        <f t="shared" si="263"/>
        <v>37.71</v>
      </c>
      <c r="V1542" s="9">
        <f t="shared" si="264"/>
        <v>6.54</v>
      </c>
      <c r="W1542" s="9">
        <f t="shared" si="257"/>
        <v>44.25</v>
      </c>
      <c r="X1542" s="22">
        <f t="shared" si="266"/>
        <v>3116.81</v>
      </c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</row>
    <row r="1543" spans="1:159" s="4" customFormat="1">
      <c r="A1543" s="80" t="s">
        <v>2276</v>
      </c>
      <c r="B1543" s="95" t="s">
        <v>155</v>
      </c>
      <c r="C1543" s="96">
        <v>3737</v>
      </c>
      <c r="D1543" s="95" t="s">
        <v>158</v>
      </c>
      <c r="E1543" s="116" t="str">
        <f>VLOOKUP($C1543,'2022-23 School Level AAFTE'!$C:$X,8,FALSE)</f>
        <v>Yes</v>
      </c>
      <c r="F1543" s="103">
        <f>VLOOKUP($C1543,'2022-23 School Level AAFTE'!$C:$I,7,FALSE)</f>
        <v>340.81</v>
      </c>
      <c r="G1543" s="106">
        <f>IFERROR(IF(E1543= "yes",VLOOKUP(C1543,Summary!$B:$I,5,0),0),0)</f>
        <v>0</v>
      </c>
      <c r="H1543" s="105">
        <f t="shared" si="265"/>
        <v>340.81</v>
      </c>
      <c r="I1543" s="168">
        <f>VLOOKUP($A1543,'2023-24 Salary &amp; Benefits'!$A:$I,3,FALSE)</f>
        <v>1</v>
      </c>
      <c r="J1543" s="168">
        <f>VLOOKUP($A1543,'2023-24 Salary &amp; Benefits'!$A:$I,4,FALSE)</f>
        <v>1</v>
      </c>
      <c r="K1543" s="155">
        <f t="shared" si="258"/>
        <v>340.81</v>
      </c>
      <c r="L1543" s="154">
        <f t="shared" si="259"/>
        <v>1</v>
      </c>
      <c r="M1543" s="156">
        <f>'2023-24 Salary &amp; Benefits'!$E$6</f>
        <v>72728</v>
      </c>
      <c r="N1543" s="156">
        <f>'2023-24 Salary &amp; Benefits'!$F$6</f>
        <v>75419</v>
      </c>
      <c r="O1543" s="9">
        <f t="shared" si="260"/>
        <v>72728</v>
      </c>
      <c r="P1543" s="9">
        <f t="shared" si="261"/>
        <v>2691</v>
      </c>
      <c r="Q1543" s="9">
        <f>'2023-24 Salary &amp; Benefits'!G$6</f>
        <v>13464</v>
      </c>
      <c r="R1543" s="157">
        <f>'2023-24 Salary &amp; Benefits'!H$6</f>
        <v>0.1797</v>
      </c>
      <c r="S1543" s="157">
        <f>'2023-24 Salary &amp; Benefits'!I$6</f>
        <v>0.17330000000000001</v>
      </c>
      <c r="T1543" s="9">
        <f t="shared" si="262"/>
        <v>26999.57</v>
      </c>
      <c r="U1543" s="9">
        <f t="shared" si="263"/>
        <v>1256.98</v>
      </c>
      <c r="V1543" s="9">
        <f t="shared" si="264"/>
        <v>217.83</v>
      </c>
      <c r="W1543" s="9">
        <f t="shared" si="257"/>
        <v>1474.81</v>
      </c>
      <c r="X1543" s="22">
        <f t="shared" si="266"/>
        <v>103893.38</v>
      </c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</row>
    <row r="1544" spans="1:159" s="4" customFormat="1">
      <c r="A1544" s="83" t="s">
        <v>2276</v>
      </c>
      <c r="B1544" s="95" t="s">
        <v>155</v>
      </c>
      <c r="C1544" s="96">
        <v>2349</v>
      </c>
      <c r="D1544" s="95" t="s">
        <v>157</v>
      </c>
      <c r="E1544" s="116" t="str">
        <f>VLOOKUP($C1544,'2022-23 School Level AAFTE'!$C:$X,8,FALSE)</f>
        <v>Yes</v>
      </c>
      <c r="F1544" s="103">
        <f>VLOOKUP($C1544,'2022-23 School Level AAFTE'!$C:$I,7,FALSE)</f>
        <v>279.15999999999997</v>
      </c>
      <c r="G1544" s="106">
        <f>IFERROR(IF(E1544= "yes",VLOOKUP(C1544,Summary!$B:$I,5,0),0),0)</f>
        <v>0</v>
      </c>
      <c r="H1544" s="105">
        <f t="shared" si="265"/>
        <v>279.15999999999997</v>
      </c>
      <c r="I1544" s="168">
        <f>VLOOKUP($A1544,'2023-24 Salary &amp; Benefits'!$A:$I,3,FALSE)</f>
        <v>1</v>
      </c>
      <c r="J1544" s="168">
        <f>VLOOKUP($A1544,'2023-24 Salary &amp; Benefits'!$A:$I,4,FALSE)</f>
        <v>1</v>
      </c>
      <c r="K1544" s="155">
        <f t="shared" si="258"/>
        <v>279.15999999999997</v>
      </c>
      <c r="L1544" s="154">
        <f t="shared" si="259"/>
        <v>0.81899999999999995</v>
      </c>
      <c r="M1544" s="156">
        <f>'2023-24 Salary &amp; Benefits'!$E$6</f>
        <v>72728</v>
      </c>
      <c r="N1544" s="156">
        <f>'2023-24 Salary &amp; Benefits'!$F$6</f>
        <v>75419</v>
      </c>
      <c r="O1544" s="9">
        <f t="shared" si="260"/>
        <v>59564.23</v>
      </c>
      <c r="P1544" s="9">
        <f t="shared" si="261"/>
        <v>2203.9300000000003</v>
      </c>
      <c r="Q1544" s="9">
        <f>'2023-24 Salary &amp; Benefits'!G$6</f>
        <v>13464</v>
      </c>
      <c r="R1544" s="157">
        <f>'2023-24 Salary &amp; Benefits'!H$6</f>
        <v>0.1797</v>
      </c>
      <c r="S1544" s="157">
        <f>'2023-24 Salary &amp; Benefits'!I$6</f>
        <v>0.17330000000000001</v>
      </c>
      <c r="T1544" s="9">
        <f t="shared" si="262"/>
        <v>22112.65</v>
      </c>
      <c r="U1544" s="9">
        <f t="shared" si="263"/>
        <v>1029.47</v>
      </c>
      <c r="V1544" s="9">
        <f t="shared" si="264"/>
        <v>178.41</v>
      </c>
      <c r="W1544" s="9">
        <f t="shared" si="257"/>
        <v>1207.8800000000001</v>
      </c>
      <c r="X1544" s="22">
        <f t="shared" si="266"/>
        <v>85088.69</v>
      </c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</row>
    <row r="1545" spans="1:159" s="4" customFormat="1">
      <c r="A1545" s="83" t="s">
        <v>2276</v>
      </c>
      <c r="B1545" s="95" t="s">
        <v>155</v>
      </c>
      <c r="C1545" s="96">
        <v>2609</v>
      </c>
      <c r="D1545" s="95" t="s">
        <v>3223</v>
      </c>
      <c r="E1545" s="116" t="str">
        <f>VLOOKUP($C1545,'2022-23 School Level AAFTE'!$C:$X,8,FALSE)</f>
        <v>Yes</v>
      </c>
      <c r="F1545" s="103">
        <f>VLOOKUP($C1545,'2022-23 School Level AAFTE'!$C:$I,7,FALSE)</f>
        <v>275.86</v>
      </c>
      <c r="G1545" s="106">
        <f>IFERROR(IF(E1545= "yes",VLOOKUP(C1545,Summary!$B:$I,5,0),0),0)</f>
        <v>0</v>
      </c>
      <c r="H1545" s="105">
        <f t="shared" si="265"/>
        <v>275.86</v>
      </c>
      <c r="I1545" s="168">
        <f>VLOOKUP($A1545,'2023-24 Salary &amp; Benefits'!$A:$I,3,FALSE)</f>
        <v>1</v>
      </c>
      <c r="J1545" s="168">
        <f>VLOOKUP($A1545,'2023-24 Salary &amp; Benefits'!$A:$I,4,FALSE)</f>
        <v>1</v>
      </c>
      <c r="K1545" s="155">
        <f t="shared" si="258"/>
        <v>275.86</v>
      </c>
      <c r="L1545" s="154">
        <f t="shared" si="259"/>
        <v>0.80900000000000005</v>
      </c>
      <c r="M1545" s="156">
        <f>'2023-24 Salary &amp; Benefits'!$E$6</f>
        <v>72728</v>
      </c>
      <c r="N1545" s="156">
        <f>'2023-24 Salary &amp; Benefits'!$F$6</f>
        <v>75419</v>
      </c>
      <c r="O1545" s="9">
        <f t="shared" si="260"/>
        <v>58836.95</v>
      </c>
      <c r="P1545" s="9">
        <f t="shared" si="261"/>
        <v>2177.0200000000041</v>
      </c>
      <c r="Q1545" s="9">
        <f>'2023-24 Salary &amp; Benefits'!G$6</f>
        <v>13464</v>
      </c>
      <c r="R1545" s="157">
        <f>'2023-24 Salary &amp; Benefits'!H$6</f>
        <v>0.1797</v>
      </c>
      <c r="S1545" s="157">
        <f>'2023-24 Salary &amp; Benefits'!I$6</f>
        <v>0.17330000000000001</v>
      </c>
      <c r="T1545" s="9">
        <f t="shared" si="262"/>
        <v>21842.65</v>
      </c>
      <c r="U1545" s="9">
        <f t="shared" si="263"/>
        <v>1016.9</v>
      </c>
      <c r="V1545" s="9">
        <f t="shared" si="264"/>
        <v>176.23</v>
      </c>
      <c r="W1545" s="9">
        <f t="shared" si="257"/>
        <v>1193.1299999999999</v>
      </c>
      <c r="X1545" s="22">
        <f t="shared" si="266"/>
        <v>84049.750000000015</v>
      </c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</row>
    <row r="1546" spans="1:159" s="4" customFormat="1">
      <c r="A1546" s="83" t="s">
        <v>2276</v>
      </c>
      <c r="B1546" s="95" t="s">
        <v>155</v>
      </c>
      <c r="C1546" s="96">
        <v>5071</v>
      </c>
      <c r="D1546" s="95" t="s">
        <v>159</v>
      </c>
      <c r="E1546" s="116" t="str">
        <f>VLOOKUP($C1546,'2022-23 School Level AAFTE'!$C:$X,8,FALSE)</f>
        <v>Yes</v>
      </c>
      <c r="F1546" s="103">
        <f>VLOOKUP($C1546,'2022-23 School Level AAFTE'!$C:$I,7,FALSE)</f>
        <v>2221.4699999999998</v>
      </c>
      <c r="G1546" s="106">
        <f>IFERROR(IF(E1546= "yes",VLOOKUP(C1546,Summary!$B:$I,5,0),0),0)</f>
        <v>0</v>
      </c>
      <c r="H1546" s="104">
        <f t="shared" ref="H1546:H1608" si="267">IF(E1546= "yes", F1546,0)</f>
        <v>2221.4699999999998</v>
      </c>
      <c r="I1546" s="168">
        <f>VLOOKUP($A1546,'2023-24 Salary &amp; Benefits'!$A:$I,3,FALSE)</f>
        <v>1</v>
      </c>
      <c r="J1546" s="168">
        <f>VLOOKUP($A1546,'2023-24 Salary &amp; Benefits'!$A:$I,4,FALSE)</f>
        <v>1</v>
      </c>
      <c r="K1546" s="155">
        <f t="shared" si="258"/>
        <v>2221.4699999999998</v>
      </c>
      <c r="L1546" s="154">
        <f t="shared" si="259"/>
        <v>6.516</v>
      </c>
      <c r="M1546" s="156">
        <f>'2023-24 Salary &amp; Benefits'!$E$6</f>
        <v>72728</v>
      </c>
      <c r="N1546" s="156">
        <f>'2023-24 Salary &amp; Benefits'!$F$6</f>
        <v>75419</v>
      </c>
      <c r="O1546" s="9">
        <f t="shared" si="260"/>
        <v>473895.65</v>
      </c>
      <c r="P1546" s="9">
        <f t="shared" si="261"/>
        <v>17534.549999999988</v>
      </c>
      <c r="Q1546" s="9">
        <f>'2023-24 Salary &amp; Benefits'!G$6</f>
        <v>13464</v>
      </c>
      <c r="R1546" s="157">
        <f>'2023-24 Salary &amp; Benefits'!H$6</f>
        <v>0.1797</v>
      </c>
      <c r="S1546" s="157">
        <f>'2023-24 Salary &amp; Benefits'!I$6</f>
        <v>0.17330000000000001</v>
      </c>
      <c r="T1546" s="9">
        <f t="shared" si="262"/>
        <v>175929.21</v>
      </c>
      <c r="U1546" s="9">
        <f t="shared" si="263"/>
        <v>8190.5</v>
      </c>
      <c r="V1546" s="9">
        <f t="shared" si="264"/>
        <v>1419.41</v>
      </c>
      <c r="W1546" s="9">
        <f t="shared" ref="W1546:W1609" si="268">SUM(U1546:V1546)</f>
        <v>9609.91</v>
      </c>
      <c r="X1546" s="22">
        <f t="shared" ref="X1546:X1608" si="269">SUM(T1546,O1546:P1546,W1546)</f>
        <v>676969.32</v>
      </c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</row>
    <row r="1547" spans="1:159" s="4" customFormat="1">
      <c r="A1547" s="83" t="s">
        <v>2329</v>
      </c>
      <c r="B1547" s="95" t="s">
        <v>498</v>
      </c>
      <c r="C1547" s="96">
        <v>2921</v>
      </c>
      <c r="D1547" s="95" t="s">
        <v>2997</v>
      </c>
      <c r="E1547" s="116" t="str">
        <f>VLOOKUP($C1547,'2022-23 School Level AAFTE'!$C:$X,8,FALSE)</f>
        <v>Yes</v>
      </c>
      <c r="F1547" s="103">
        <f>VLOOKUP($C1547,'2022-23 School Level AAFTE'!$C:$I,7,FALSE)</f>
        <v>200.91</v>
      </c>
      <c r="G1547" s="106">
        <f>IFERROR(IF(E1547= "yes",VLOOKUP(C1547,Summary!$B:$I,5,0),0),0)</f>
        <v>0</v>
      </c>
      <c r="H1547" s="104">
        <f t="shared" si="267"/>
        <v>200.91</v>
      </c>
      <c r="I1547" s="168">
        <f>VLOOKUP($A1547,'2023-24 Salary &amp; Benefits'!$A:$I,3,FALSE)</f>
        <v>1</v>
      </c>
      <c r="J1547" s="168">
        <f>VLOOKUP($A1547,'2023-24 Salary &amp; Benefits'!$A:$I,4,FALSE)</f>
        <v>1</v>
      </c>
      <c r="K1547" s="155">
        <f t="shared" ref="K1547:K1610" si="270">IF(G1547&gt;0,G1547,H1547)</f>
        <v>200.91</v>
      </c>
      <c r="L1547" s="154">
        <f t="shared" ref="L1547:L1610" si="271">ROUND((($K1547*1.1*36)/15)/900,3)</f>
        <v>0.58899999999999997</v>
      </c>
      <c r="M1547" s="156">
        <f>'2023-24 Salary &amp; Benefits'!$E$6</f>
        <v>72728</v>
      </c>
      <c r="N1547" s="156">
        <f>'2023-24 Salary &amp; Benefits'!$F$6</f>
        <v>75419</v>
      </c>
      <c r="O1547" s="9">
        <f t="shared" ref="O1547:O1610" si="272">ROUND($I1547*$M1547*$L1547,2)</f>
        <v>42836.79</v>
      </c>
      <c r="P1547" s="9">
        <f t="shared" ref="P1547:P1610" si="273">ROUND($J1547*$N1547*$L1547,2)-O1547</f>
        <v>1585</v>
      </c>
      <c r="Q1547" s="9">
        <f>'2023-24 Salary &amp; Benefits'!G$6</f>
        <v>13464</v>
      </c>
      <c r="R1547" s="157">
        <f>'2023-24 Salary &amp; Benefits'!H$6</f>
        <v>0.1797</v>
      </c>
      <c r="S1547" s="157">
        <f>'2023-24 Salary &amp; Benefits'!I$6</f>
        <v>0.17330000000000001</v>
      </c>
      <c r="T1547" s="9">
        <f t="shared" ref="T1547:T1610" si="274">ROUND(O1547*R1547+P1547*S1547+L1547*Q1547,2)</f>
        <v>15902.75</v>
      </c>
      <c r="U1547" s="9">
        <f t="shared" ref="U1547:U1610" si="275">ROUND((($N1547*$J1547*$L1547)/180)*3,2)</f>
        <v>740.36</v>
      </c>
      <c r="V1547" s="9">
        <f t="shared" ref="V1547:V1610" si="276">ROUND(U1547*S1547,2)</f>
        <v>128.30000000000001</v>
      </c>
      <c r="W1547" s="9">
        <f t="shared" si="268"/>
        <v>868.66000000000008</v>
      </c>
      <c r="X1547" s="22">
        <f t="shared" si="269"/>
        <v>61193.200000000004</v>
      </c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</row>
    <row r="1548" spans="1:159" s="4" customFormat="1">
      <c r="A1548" s="83" t="s">
        <v>2313</v>
      </c>
      <c r="B1548" s="95" t="s">
        <v>413</v>
      </c>
      <c r="C1548" s="96">
        <v>5585</v>
      </c>
      <c r="D1548" s="95" t="s">
        <v>3129</v>
      </c>
      <c r="E1548" s="116" t="str">
        <f>VLOOKUP($C1548,'2022-23 School Level AAFTE'!$C:$X,8,FALSE)</f>
        <v>Yes</v>
      </c>
      <c r="F1548" s="103">
        <f>VLOOKUP($C1548,'2022-23 School Level AAFTE'!$C:$I,7,FALSE)</f>
        <v>374.88</v>
      </c>
      <c r="G1548" s="106">
        <f>IFERROR(IF(E1548= "yes",VLOOKUP(C1548,Summary!$B:$I,5,0),0),0)</f>
        <v>0</v>
      </c>
      <c r="H1548" s="105">
        <f t="shared" si="267"/>
        <v>374.88</v>
      </c>
      <c r="I1548" s="168">
        <f>VLOOKUP($A1548,'2023-24 Salary &amp; Benefits'!$A:$I,3,FALSE)</f>
        <v>1</v>
      </c>
      <c r="J1548" s="168">
        <f>VLOOKUP($A1548,'2023-24 Salary &amp; Benefits'!$A:$I,4,FALSE)</f>
        <v>1</v>
      </c>
      <c r="K1548" s="155">
        <f t="shared" si="270"/>
        <v>374.88</v>
      </c>
      <c r="L1548" s="154">
        <f t="shared" si="271"/>
        <v>1.1000000000000001</v>
      </c>
      <c r="M1548" s="156">
        <f>'2023-24 Salary &amp; Benefits'!$E$6</f>
        <v>72728</v>
      </c>
      <c r="N1548" s="156">
        <f>'2023-24 Salary &amp; Benefits'!$F$6</f>
        <v>75419</v>
      </c>
      <c r="O1548" s="9">
        <f t="shared" si="272"/>
        <v>80000.800000000003</v>
      </c>
      <c r="P1548" s="9">
        <f t="shared" si="273"/>
        <v>2960.0999999999913</v>
      </c>
      <c r="Q1548" s="9">
        <f>'2023-24 Salary &amp; Benefits'!G$6</f>
        <v>13464</v>
      </c>
      <c r="R1548" s="157">
        <f>'2023-24 Salary &amp; Benefits'!H$6</f>
        <v>0.1797</v>
      </c>
      <c r="S1548" s="157">
        <f>'2023-24 Salary &amp; Benefits'!I$6</f>
        <v>0.17330000000000001</v>
      </c>
      <c r="T1548" s="9">
        <f t="shared" si="274"/>
        <v>29699.53</v>
      </c>
      <c r="U1548" s="9">
        <f t="shared" si="275"/>
        <v>1382.68</v>
      </c>
      <c r="V1548" s="9">
        <f t="shared" si="276"/>
        <v>239.62</v>
      </c>
      <c r="W1548" s="9">
        <f t="shared" si="268"/>
        <v>1622.3000000000002</v>
      </c>
      <c r="X1548" s="22">
        <f t="shared" si="269"/>
        <v>114282.73</v>
      </c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</row>
    <row r="1549" spans="1:159" s="4" customFormat="1">
      <c r="A1549" s="83" t="s">
        <v>2313</v>
      </c>
      <c r="B1549" s="95" t="s">
        <v>413</v>
      </c>
      <c r="C1549" s="96">
        <v>3426</v>
      </c>
      <c r="D1549" s="95" t="s">
        <v>417</v>
      </c>
      <c r="E1549" s="116" t="str">
        <f>VLOOKUP($C1549,'2022-23 School Level AAFTE'!$C:$X,8,FALSE)</f>
        <v>Yes</v>
      </c>
      <c r="F1549" s="103">
        <f>VLOOKUP($C1549,'2022-23 School Level AAFTE'!$C:$I,7,FALSE)</f>
        <v>176.76</v>
      </c>
      <c r="G1549" s="106">
        <f>IFERROR(IF(E1549= "yes",VLOOKUP(C1549,Summary!$B:$I,5,0),0),0)</f>
        <v>0</v>
      </c>
      <c r="H1549" s="104">
        <f t="shared" si="267"/>
        <v>176.76</v>
      </c>
      <c r="I1549" s="168">
        <f>VLOOKUP($A1549,'2023-24 Salary &amp; Benefits'!$A:$I,3,FALSE)</f>
        <v>1</v>
      </c>
      <c r="J1549" s="168">
        <f>VLOOKUP($A1549,'2023-24 Salary &amp; Benefits'!$A:$I,4,FALSE)</f>
        <v>1</v>
      </c>
      <c r="K1549" s="155">
        <f t="shared" si="270"/>
        <v>176.76</v>
      </c>
      <c r="L1549" s="154">
        <f t="shared" si="271"/>
        <v>0.51800000000000002</v>
      </c>
      <c r="M1549" s="156">
        <f>'2023-24 Salary &amp; Benefits'!$E$6</f>
        <v>72728</v>
      </c>
      <c r="N1549" s="156">
        <f>'2023-24 Salary &amp; Benefits'!$F$6</f>
        <v>75419</v>
      </c>
      <c r="O1549" s="9">
        <f t="shared" si="272"/>
        <v>37673.1</v>
      </c>
      <c r="P1549" s="9">
        <f t="shared" si="273"/>
        <v>1393.9400000000023</v>
      </c>
      <c r="Q1549" s="9">
        <f>'2023-24 Salary &amp; Benefits'!G$6</f>
        <v>13464</v>
      </c>
      <c r="R1549" s="157">
        <f>'2023-24 Salary &amp; Benefits'!H$6</f>
        <v>0.1797</v>
      </c>
      <c r="S1549" s="157">
        <f>'2023-24 Salary &amp; Benefits'!I$6</f>
        <v>0.17330000000000001</v>
      </c>
      <c r="T1549" s="9">
        <f t="shared" si="274"/>
        <v>13985.78</v>
      </c>
      <c r="U1549" s="9">
        <f t="shared" si="275"/>
        <v>651.12</v>
      </c>
      <c r="V1549" s="9">
        <f t="shared" si="276"/>
        <v>112.84</v>
      </c>
      <c r="W1549" s="9">
        <f t="shared" si="268"/>
        <v>763.96</v>
      </c>
      <c r="X1549" s="22">
        <f t="shared" si="269"/>
        <v>53816.78</v>
      </c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</row>
    <row r="1550" spans="1:159" s="4" customFormat="1">
      <c r="A1550" s="83" t="s">
        <v>2313</v>
      </c>
      <c r="B1550" s="95" t="s">
        <v>413</v>
      </c>
      <c r="C1550" s="96">
        <v>4536</v>
      </c>
      <c r="D1550" s="95" t="s">
        <v>418</v>
      </c>
      <c r="E1550" s="116" t="str">
        <f>VLOOKUP($C1550,'2022-23 School Level AAFTE'!$C:$X,8,FALSE)</f>
        <v>Yes</v>
      </c>
      <c r="F1550" s="103">
        <f>VLOOKUP($C1550,'2022-23 School Level AAFTE'!$C:$I,7,FALSE)</f>
        <v>276.98</v>
      </c>
      <c r="G1550" s="106">
        <f>IFERROR(IF(E1550= "yes",VLOOKUP(C1550,Summary!$B:$I,5,0),0),0)</f>
        <v>0</v>
      </c>
      <c r="H1550" s="104">
        <f t="shared" si="267"/>
        <v>276.98</v>
      </c>
      <c r="I1550" s="168">
        <f>VLOOKUP($A1550,'2023-24 Salary &amp; Benefits'!$A:$I,3,FALSE)</f>
        <v>1</v>
      </c>
      <c r="J1550" s="168">
        <f>VLOOKUP($A1550,'2023-24 Salary &amp; Benefits'!$A:$I,4,FALSE)</f>
        <v>1</v>
      </c>
      <c r="K1550" s="155">
        <f t="shared" si="270"/>
        <v>276.98</v>
      </c>
      <c r="L1550" s="154">
        <f t="shared" si="271"/>
        <v>0.81200000000000006</v>
      </c>
      <c r="M1550" s="156">
        <f>'2023-24 Salary &amp; Benefits'!$E$6</f>
        <v>72728</v>
      </c>
      <c r="N1550" s="156">
        <f>'2023-24 Salary &amp; Benefits'!$F$6</f>
        <v>75419</v>
      </c>
      <c r="O1550" s="9">
        <f t="shared" si="272"/>
        <v>59055.14</v>
      </c>
      <c r="P1550" s="9">
        <f t="shared" si="273"/>
        <v>2185.0900000000038</v>
      </c>
      <c r="Q1550" s="9">
        <f>'2023-24 Salary &amp; Benefits'!G$6</f>
        <v>13464</v>
      </c>
      <c r="R1550" s="157">
        <f>'2023-24 Salary &amp; Benefits'!H$6</f>
        <v>0.1797</v>
      </c>
      <c r="S1550" s="157">
        <f>'2023-24 Salary &amp; Benefits'!I$6</f>
        <v>0.17330000000000001</v>
      </c>
      <c r="T1550" s="9">
        <f t="shared" si="274"/>
        <v>21923.65</v>
      </c>
      <c r="U1550" s="9">
        <f t="shared" si="275"/>
        <v>1020.67</v>
      </c>
      <c r="V1550" s="9">
        <f t="shared" si="276"/>
        <v>176.88</v>
      </c>
      <c r="W1550" s="9">
        <f t="shared" si="268"/>
        <v>1197.55</v>
      </c>
      <c r="X1550" s="22">
        <f t="shared" si="269"/>
        <v>84361.430000000008</v>
      </c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</row>
    <row r="1551" spans="1:159" s="4" customFormat="1">
      <c r="A1551" s="83" t="s">
        <v>2313</v>
      </c>
      <c r="B1551" s="95" t="s">
        <v>413</v>
      </c>
      <c r="C1551" s="96">
        <v>3020</v>
      </c>
      <c r="D1551" s="95" t="s">
        <v>415</v>
      </c>
      <c r="E1551" s="116" t="str">
        <f>VLOOKUP($C1551,'2022-23 School Level AAFTE'!$C:$X,8,FALSE)</f>
        <v>Yes</v>
      </c>
      <c r="F1551" s="103">
        <f>VLOOKUP($C1551,'2022-23 School Level AAFTE'!$C:$I,7,FALSE)</f>
        <v>288</v>
      </c>
      <c r="G1551" s="106">
        <f>IFERROR(IF(E1551= "yes",VLOOKUP(C1551,Summary!$B:$I,5,0),0),0)</f>
        <v>0</v>
      </c>
      <c r="H1551" s="104">
        <f t="shared" si="267"/>
        <v>288</v>
      </c>
      <c r="I1551" s="168">
        <f>VLOOKUP($A1551,'2023-24 Salary &amp; Benefits'!$A:$I,3,FALSE)</f>
        <v>1</v>
      </c>
      <c r="J1551" s="168">
        <f>VLOOKUP($A1551,'2023-24 Salary &amp; Benefits'!$A:$I,4,FALSE)</f>
        <v>1</v>
      </c>
      <c r="K1551" s="155">
        <f t="shared" si="270"/>
        <v>288</v>
      </c>
      <c r="L1551" s="154">
        <f t="shared" si="271"/>
        <v>0.84499999999999997</v>
      </c>
      <c r="M1551" s="156">
        <f>'2023-24 Salary &amp; Benefits'!$E$6</f>
        <v>72728</v>
      </c>
      <c r="N1551" s="156">
        <f>'2023-24 Salary &amp; Benefits'!$F$6</f>
        <v>75419</v>
      </c>
      <c r="O1551" s="9">
        <f t="shared" si="272"/>
        <v>61455.16</v>
      </c>
      <c r="P1551" s="9">
        <f t="shared" si="273"/>
        <v>2273.8999999999942</v>
      </c>
      <c r="Q1551" s="9">
        <f>'2023-24 Salary &amp; Benefits'!G$6</f>
        <v>13464</v>
      </c>
      <c r="R1551" s="157">
        <f>'2023-24 Salary &amp; Benefits'!H$6</f>
        <v>0.1797</v>
      </c>
      <c r="S1551" s="157">
        <f>'2023-24 Salary &amp; Benefits'!I$6</f>
        <v>0.17330000000000001</v>
      </c>
      <c r="T1551" s="9">
        <f t="shared" si="274"/>
        <v>22814.639999999999</v>
      </c>
      <c r="U1551" s="9">
        <f t="shared" si="275"/>
        <v>1062.1500000000001</v>
      </c>
      <c r="V1551" s="9">
        <f t="shared" si="276"/>
        <v>184.07</v>
      </c>
      <c r="W1551" s="9">
        <f t="shared" si="268"/>
        <v>1246.22</v>
      </c>
      <c r="X1551" s="22">
        <f t="shared" si="269"/>
        <v>87789.92</v>
      </c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</row>
    <row r="1552" spans="1:159" s="4" customFormat="1">
      <c r="A1552" s="83" t="s">
        <v>2313</v>
      </c>
      <c r="B1552" s="95" t="s">
        <v>413</v>
      </c>
      <c r="C1552" s="96">
        <v>2919</v>
      </c>
      <c r="D1552" s="95" t="s">
        <v>414</v>
      </c>
      <c r="E1552" s="116" t="str">
        <f>VLOOKUP($C1552,'2022-23 School Level AAFTE'!$C:$X,8,FALSE)</f>
        <v>Yes</v>
      </c>
      <c r="F1552" s="103">
        <f>VLOOKUP($C1552,'2022-23 School Level AAFTE'!$C:$I,7,FALSE)</f>
        <v>274.45</v>
      </c>
      <c r="G1552" s="106">
        <f>IFERROR(IF(E1552= "yes",VLOOKUP(C1552,Summary!$B:$I,5,0),0),0)</f>
        <v>0</v>
      </c>
      <c r="H1552" s="104">
        <f t="shared" si="267"/>
        <v>274.45</v>
      </c>
      <c r="I1552" s="168">
        <f>VLOOKUP($A1552,'2023-24 Salary &amp; Benefits'!$A:$I,3,FALSE)</f>
        <v>1</v>
      </c>
      <c r="J1552" s="168">
        <f>VLOOKUP($A1552,'2023-24 Salary &amp; Benefits'!$A:$I,4,FALSE)</f>
        <v>1</v>
      </c>
      <c r="K1552" s="155">
        <f t="shared" si="270"/>
        <v>274.45</v>
      </c>
      <c r="L1552" s="154">
        <f t="shared" si="271"/>
        <v>0.80500000000000005</v>
      </c>
      <c r="M1552" s="156">
        <f>'2023-24 Salary &amp; Benefits'!$E$6</f>
        <v>72728</v>
      </c>
      <c r="N1552" s="156">
        <f>'2023-24 Salary &amp; Benefits'!$F$6</f>
        <v>75419</v>
      </c>
      <c r="O1552" s="9">
        <f t="shared" si="272"/>
        <v>58546.04</v>
      </c>
      <c r="P1552" s="9">
        <f t="shared" si="273"/>
        <v>2166.260000000002</v>
      </c>
      <c r="Q1552" s="9">
        <f>'2023-24 Salary &amp; Benefits'!G$6</f>
        <v>13464</v>
      </c>
      <c r="R1552" s="157">
        <f>'2023-24 Salary &amp; Benefits'!H$6</f>
        <v>0.1797</v>
      </c>
      <c r="S1552" s="157">
        <f>'2023-24 Salary &amp; Benefits'!I$6</f>
        <v>0.17330000000000001</v>
      </c>
      <c r="T1552" s="9">
        <f t="shared" si="274"/>
        <v>21734.66</v>
      </c>
      <c r="U1552" s="9">
        <f t="shared" si="275"/>
        <v>1011.87</v>
      </c>
      <c r="V1552" s="9">
        <f t="shared" si="276"/>
        <v>175.36</v>
      </c>
      <c r="W1552" s="9">
        <f t="shared" si="268"/>
        <v>1187.23</v>
      </c>
      <c r="X1552" s="22">
        <f t="shared" si="269"/>
        <v>83634.189999999988</v>
      </c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</row>
    <row r="1553" spans="1:159" s="4" customFormat="1">
      <c r="A1553" s="83" t="s">
        <v>2313</v>
      </c>
      <c r="B1553" s="95" t="s">
        <v>413</v>
      </c>
      <c r="C1553" s="96">
        <v>3088</v>
      </c>
      <c r="D1553" s="95" t="s">
        <v>416</v>
      </c>
      <c r="E1553" s="116" t="str">
        <f>VLOOKUP($C1553,'2022-23 School Level AAFTE'!$C:$X,8,FALSE)</f>
        <v>Yes</v>
      </c>
      <c r="F1553" s="103">
        <f>VLOOKUP($C1553,'2022-23 School Level AAFTE'!$C:$I,7,FALSE)</f>
        <v>886.28</v>
      </c>
      <c r="G1553" s="106">
        <f>IFERROR(IF(E1553= "yes",VLOOKUP(C1553,Summary!$B:$I,5,0),0),0)</f>
        <v>0</v>
      </c>
      <c r="H1553" s="104">
        <f t="shared" si="267"/>
        <v>886.28</v>
      </c>
      <c r="I1553" s="168">
        <f>VLOOKUP($A1553,'2023-24 Salary &amp; Benefits'!$A:$I,3,FALSE)</f>
        <v>1</v>
      </c>
      <c r="J1553" s="168">
        <f>VLOOKUP($A1553,'2023-24 Salary &amp; Benefits'!$A:$I,4,FALSE)</f>
        <v>1</v>
      </c>
      <c r="K1553" s="155">
        <f t="shared" si="270"/>
        <v>886.28</v>
      </c>
      <c r="L1553" s="154">
        <f t="shared" si="271"/>
        <v>2.6</v>
      </c>
      <c r="M1553" s="156">
        <f>'2023-24 Salary &amp; Benefits'!$E$6</f>
        <v>72728</v>
      </c>
      <c r="N1553" s="156">
        <f>'2023-24 Salary &amp; Benefits'!$F$6</f>
        <v>75419</v>
      </c>
      <c r="O1553" s="9">
        <f t="shared" si="272"/>
        <v>189092.8</v>
      </c>
      <c r="P1553" s="9">
        <f t="shared" si="273"/>
        <v>6996.6000000000058</v>
      </c>
      <c r="Q1553" s="9">
        <f>'2023-24 Salary &amp; Benefits'!G$6</f>
        <v>13464</v>
      </c>
      <c r="R1553" s="157">
        <f>'2023-24 Salary &amp; Benefits'!H$6</f>
        <v>0.1797</v>
      </c>
      <c r="S1553" s="157">
        <f>'2023-24 Salary &amp; Benefits'!I$6</f>
        <v>0.17330000000000001</v>
      </c>
      <c r="T1553" s="9">
        <f t="shared" si="274"/>
        <v>70198.89</v>
      </c>
      <c r="U1553" s="9">
        <f t="shared" si="275"/>
        <v>3268.16</v>
      </c>
      <c r="V1553" s="9">
        <f t="shared" si="276"/>
        <v>566.37</v>
      </c>
      <c r="W1553" s="9">
        <f t="shared" si="268"/>
        <v>3834.5299999999997</v>
      </c>
      <c r="X1553" s="22">
        <f t="shared" si="269"/>
        <v>270122.82000000007</v>
      </c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</row>
    <row r="1554" spans="1:159" s="4" customFormat="1">
      <c r="A1554" s="83" t="s">
        <v>2313</v>
      </c>
      <c r="B1554" s="95" t="s">
        <v>413</v>
      </c>
      <c r="C1554" s="96">
        <v>5648</v>
      </c>
      <c r="D1554" s="95" t="s">
        <v>3224</v>
      </c>
      <c r="E1554" s="116" t="str">
        <f>VLOOKUP($C1554,'2022-23 School Level AAFTE'!$C:$X,8,FALSE)</f>
        <v>Yes</v>
      </c>
      <c r="F1554" s="103">
        <f>VLOOKUP($C1554,'2022-23 School Level AAFTE'!$C:$I,7,FALSE)</f>
        <v>59.58</v>
      </c>
      <c r="G1554" s="106">
        <f>IFERROR(IF(E1554= "yes",VLOOKUP(C1554,Summary!$B:$I,5,0),0),0)</f>
        <v>0</v>
      </c>
      <c r="H1554" s="104">
        <f t="shared" si="267"/>
        <v>59.58</v>
      </c>
      <c r="I1554" s="168">
        <f>VLOOKUP($A1554,'2023-24 Salary &amp; Benefits'!$A:$I,3,FALSE)</f>
        <v>1</v>
      </c>
      <c r="J1554" s="168">
        <f>VLOOKUP($A1554,'2023-24 Salary &amp; Benefits'!$A:$I,4,FALSE)</f>
        <v>1</v>
      </c>
      <c r="K1554" s="155">
        <f t="shared" si="270"/>
        <v>59.58</v>
      </c>
      <c r="L1554" s="154">
        <f t="shared" si="271"/>
        <v>0.17499999999999999</v>
      </c>
      <c r="M1554" s="156">
        <f>'2023-24 Salary &amp; Benefits'!$E$6</f>
        <v>72728</v>
      </c>
      <c r="N1554" s="156">
        <f>'2023-24 Salary &amp; Benefits'!$F$6</f>
        <v>75419</v>
      </c>
      <c r="O1554" s="9">
        <f t="shared" si="272"/>
        <v>12727.4</v>
      </c>
      <c r="P1554" s="9">
        <f t="shared" si="273"/>
        <v>470.93000000000029</v>
      </c>
      <c r="Q1554" s="9">
        <f>'2023-24 Salary &amp; Benefits'!G$6</f>
        <v>13464</v>
      </c>
      <c r="R1554" s="157">
        <f>'2023-24 Salary &amp; Benefits'!H$6</f>
        <v>0.1797</v>
      </c>
      <c r="S1554" s="157">
        <f>'2023-24 Salary &amp; Benefits'!I$6</f>
        <v>0.17330000000000001</v>
      </c>
      <c r="T1554" s="9">
        <f t="shared" si="274"/>
        <v>4724.93</v>
      </c>
      <c r="U1554" s="9">
        <f t="shared" si="275"/>
        <v>219.97</v>
      </c>
      <c r="V1554" s="9">
        <f t="shared" si="276"/>
        <v>38.119999999999997</v>
      </c>
      <c r="W1554" s="9">
        <f t="shared" si="268"/>
        <v>258.08999999999997</v>
      </c>
      <c r="X1554" s="22">
        <f t="shared" si="269"/>
        <v>18181.350000000002</v>
      </c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</row>
    <row r="1555" spans="1:159" s="4" customFormat="1">
      <c r="A1555" s="83" t="s">
        <v>2313</v>
      </c>
      <c r="B1555" s="95" t="s">
        <v>413</v>
      </c>
      <c r="C1555" s="96">
        <v>5650</v>
      </c>
      <c r="D1555" s="95" t="s">
        <v>3282</v>
      </c>
      <c r="E1555" s="116" t="str">
        <f>VLOOKUP($C1555,'2022-23 School Level AAFTE'!$C:$X,8,FALSE)</f>
        <v>Yes</v>
      </c>
      <c r="F1555" s="103">
        <f>VLOOKUP($C1555,'2022-23 School Level AAFTE'!$C:$I,7,FALSE)</f>
        <v>29.26</v>
      </c>
      <c r="G1555" s="106">
        <f>IFERROR(IF(E1555= "yes",VLOOKUP(C1555,Summary!$B:$I,5,0),0),0)</f>
        <v>0</v>
      </c>
      <c r="H1555" s="105">
        <f t="shared" si="267"/>
        <v>29.26</v>
      </c>
      <c r="I1555" s="168">
        <f>VLOOKUP($A1555,'2023-24 Salary &amp; Benefits'!$A:$I,3,FALSE)</f>
        <v>1</v>
      </c>
      <c r="J1555" s="168">
        <f>VLOOKUP($A1555,'2023-24 Salary &amp; Benefits'!$A:$I,4,FALSE)</f>
        <v>1</v>
      </c>
      <c r="K1555" s="155">
        <f t="shared" si="270"/>
        <v>29.26</v>
      </c>
      <c r="L1555" s="154">
        <f t="shared" si="271"/>
        <v>8.5999999999999993E-2</v>
      </c>
      <c r="M1555" s="156">
        <f>'2023-24 Salary &amp; Benefits'!$E$6</f>
        <v>72728</v>
      </c>
      <c r="N1555" s="156">
        <f>'2023-24 Salary &amp; Benefits'!$F$6</f>
        <v>75419</v>
      </c>
      <c r="O1555" s="9">
        <f t="shared" si="272"/>
        <v>6254.61</v>
      </c>
      <c r="P1555" s="9">
        <f t="shared" si="273"/>
        <v>231.42000000000007</v>
      </c>
      <c r="Q1555" s="9">
        <f>'2023-24 Salary &amp; Benefits'!G$6</f>
        <v>13464</v>
      </c>
      <c r="R1555" s="157">
        <f>'2023-24 Salary &amp; Benefits'!H$6</f>
        <v>0.1797</v>
      </c>
      <c r="S1555" s="157">
        <f>'2023-24 Salary &amp; Benefits'!I$6</f>
        <v>0.17330000000000001</v>
      </c>
      <c r="T1555" s="9">
        <f t="shared" si="274"/>
        <v>2321.96</v>
      </c>
      <c r="U1555" s="9">
        <f t="shared" si="275"/>
        <v>108.1</v>
      </c>
      <c r="V1555" s="9">
        <f t="shared" si="276"/>
        <v>18.73</v>
      </c>
      <c r="W1555" s="9">
        <f t="shared" si="268"/>
        <v>126.83</v>
      </c>
      <c r="X1555" s="22">
        <f t="shared" si="269"/>
        <v>8934.82</v>
      </c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</row>
    <row r="1556" spans="1:159" s="4" customFormat="1">
      <c r="A1556" s="83" t="s">
        <v>2313</v>
      </c>
      <c r="B1556" s="95" t="s">
        <v>413</v>
      </c>
      <c r="C1556" s="99">
        <v>2510</v>
      </c>
      <c r="D1556" s="93" t="s">
        <v>3225</v>
      </c>
      <c r="E1556" s="116" t="str">
        <f>VLOOKUP($C1556,'2022-23 School Level AAFTE'!$C:$X,8,FALSE)</f>
        <v>Yes</v>
      </c>
      <c r="F1556" s="103">
        <f>VLOOKUP($C1556,'2022-23 School Level AAFTE'!$C:$I,7,FALSE)</f>
        <v>752.88</v>
      </c>
      <c r="G1556" s="106">
        <f>IFERROR(IF(E1556= "yes",VLOOKUP(C1556,Summary!$B:$I,5,0),0),0)</f>
        <v>0</v>
      </c>
      <c r="H1556" s="105">
        <f t="shared" si="267"/>
        <v>752.88</v>
      </c>
      <c r="I1556" s="168">
        <f>VLOOKUP($A1556,'2023-24 Salary &amp; Benefits'!$A:$I,3,FALSE)</f>
        <v>1</v>
      </c>
      <c r="J1556" s="168">
        <f>VLOOKUP($A1556,'2023-24 Salary &amp; Benefits'!$A:$I,4,FALSE)</f>
        <v>1</v>
      </c>
      <c r="K1556" s="155">
        <f t="shared" si="270"/>
        <v>752.88</v>
      </c>
      <c r="L1556" s="154">
        <f t="shared" si="271"/>
        <v>2.2080000000000002</v>
      </c>
      <c r="M1556" s="156">
        <f>'2023-24 Salary &amp; Benefits'!$E$6</f>
        <v>72728</v>
      </c>
      <c r="N1556" s="156">
        <f>'2023-24 Salary &amp; Benefits'!$F$6</f>
        <v>75419</v>
      </c>
      <c r="O1556" s="9">
        <f t="shared" si="272"/>
        <v>160583.42000000001</v>
      </c>
      <c r="P1556" s="9">
        <f t="shared" si="273"/>
        <v>5941.7299999999814</v>
      </c>
      <c r="Q1556" s="9">
        <f>'2023-24 Salary &amp; Benefits'!G$6</f>
        <v>13464</v>
      </c>
      <c r="R1556" s="157">
        <f>'2023-24 Salary &amp; Benefits'!H$6</f>
        <v>0.1797</v>
      </c>
      <c r="S1556" s="157">
        <f>'2023-24 Salary &amp; Benefits'!I$6</f>
        <v>0.17330000000000001</v>
      </c>
      <c r="T1556" s="9">
        <f t="shared" si="274"/>
        <v>59615.05</v>
      </c>
      <c r="U1556" s="9">
        <f t="shared" si="275"/>
        <v>2775.42</v>
      </c>
      <c r="V1556" s="9">
        <f t="shared" si="276"/>
        <v>480.98</v>
      </c>
      <c r="W1556" s="9">
        <f t="shared" si="268"/>
        <v>3256.4</v>
      </c>
      <c r="X1556" s="22">
        <f t="shared" si="269"/>
        <v>229396.6</v>
      </c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</row>
    <row r="1557" spans="1:159" s="4" customFormat="1">
      <c r="A1557" s="83" t="s">
        <v>2514</v>
      </c>
      <c r="B1557" s="95" t="s">
        <v>2017</v>
      </c>
      <c r="C1557" s="96">
        <v>4486</v>
      </c>
      <c r="D1557" s="95" t="s">
        <v>1438</v>
      </c>
      <c r="E1557" s="116" t="str">
        <f>VLOOKUP($C1557,'2022-23 School Level AAFTE'!$C:$X,8,FALSE)</f>
        <v>No</v>
      </c>
      <c r="F1557" s="103">
        <f>VLOOKUP($C1557,'2022-23 School Level AAFTE'!$C:$I,7,FALSE)</f>
        <v>427.69</v>
      </c>
      <c r="G1557" s="106">
        <f>IFERROR(IF(E1557= "yes",VLOOKUP(C1557,Summary!$B:$I,5,0),0),0)</f>
        <v>0</v>
      </c>
      <c r="H1557" s="105">
        <f t="shared" si="267"/>
        <v>0</v>
      </c>
      <c r="I1557" s="168">
        <f>VLOOKUP($A1557,'2023-24 Salary &amp; Benefits'!$A:$I,3,FALSE)</f>
        <v>1</v>
      </c>
      <c r="J1557" s="168">
        <f>VLOOKUP($A1557,'2023-24 Salary &amp; Benefits'!$A:$I,4,FALSE)</f>
        <v>1</v>
      </c>
      <c r="K1557" s="155">
        <f t="shared" si="270"/>
        <v>0</v>
      </c>
      <c r="L1557" s="154">
        <f t="shared" si="271"/>
        <v>0</v>
      </c>
      <c r="M1557" s="156">
        <f>'2023-24 Salary &amp; Benefits'!$E$6</f>
        <v>72728</v>
      </c>
      <c r="N1557" s="156">
        <f>'2023-24 Salary &amp; Benefits'!$F$6</f>
        <v>75419</v>
      </c>
      <c r="O1557" s="9">
        <f t="shared" si="272"/>
        <v>0</v>
      </c>
      <c r="P1557" s="9">
        <f t="shared" si="273"/>
        <v>0</v>
      </c>
      <c r="Q1557" s="9">
        <f>'2023-24 Salary &amp; Benefits'!G$6</f>
        <v>13464</v>
      </c>
      <c r="R1557" s="157">
        <f>'2023-24 Salary &amp; Benefits'!H$6</f>
        <v>0.1797</v>
      </c>
      <c r="S1557" s="157">
        <f>'2023-24 Salary &amp; Benefits'!I$6</f>
        <v>0.17330000000000001</v>
      </c>
      <c r="T1557" s="9">
        <f t="shared" si="274"/>
        <v>0</v>
      </c>
      <c r="U1557" s="9">
        <f t="shared" si="275"/>
        <v>0</v>
      </c>
      <c r="V1557" s="9">
        <f t="shared" si="276"/>
        <v>0</v>
      </c>
      <c r="W1557" s="9">
        <f t="shared" si="268"/>
        <v>0</v>
      </c>
      <c r="X1557" s="22">
        <f t="shared" si="269"/>
        <v>0</v>
      </c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</row>
    <row r="1558" spans="1:159" s="4" customFormat="1">
      <c r="A1558" s="83" t="s">
        <v>2514</v>
      </c>
      <c r="B1558" s="95" t="s">
        <v>2017</v>
      </c>
      <c r="C1558" s="96">
        <v>2158</v>
      </c>
      <c r="D1558" s="95" t="s">
        <v>817</v>
      </c>
      <c r="E1558" s="116" t="str">
        <f>VLOOKUP($C1558,'2022-23 School Level AAFTE'!$C:$X,8,FALSE)</f>
        <v>No</v>
      </c>
      <c r="F1558" s="103">
        <f>VLOOKUP($C1558,'2022-23 School Level AAFTE'!$C:$I,7,FALSE)</f>
        <v>222.67</v>
      </c>
      <c r="G1558" s="106">
        <f>IFERROR(IF(E1558= "yes",VLOOKUP(C1558,Summary!$B:$I,5,0),0),0)</f>
        <v>0</v>
      </c>
      <c r="H1558" s="105">
        <f t="shared" si="267"/>
        <v>0</v>
      </c>
      <c r="I1558" s="168">
        <f>VLOOKUP($A1558,'2023-24 Salary &amp; Benefits'!$A:$I,3,FALSE)</f>
        <v>1</v>
      </c>
      <c r="J1558" s="168">
        <f>VLOOKUP($A1558,'2023-24 Salary &amp; Benefits'!$A:$I,4,FALSE)</f>
        <v>1</v>
      </c>
      <c r="K1558" s="155">
        <f t="shared" si="270"/>
        <v>0</v>
      </c>
      <c r="L1558" s="154">
        <f t="shared" si="271"/>
        <v>0</v>
      </c>
      <c r="M1558" s="156">
        <f>'2023-24 Salary &amp; Benefits'!$E$6</f>
        <v>72728</v>
      </c>
      <c r="N1558" s="156">
        <f>'2023-24 Salary &amp; Benefits'!$F$6</f>
        <v>75419</v>
      </c>
      <c r="O1558" s="9">
        <f t="shared" si="272"/>
        <v>0</v>
      </c>
      <c r="P1558" s="9">
        <f t="shared" si="273"/>
        <v>0</v>
      </c>
      <c r="Q1558" s="9">
        <f>'2023-24 Salary &amp; Benefits'!G$6</f>
        <v>13464</v>
      </c>
      <c r="R1558" s="157">
        <f>'2023-24 Salary &amp; Benefits'!H$6</f>
        <v>0.1797</v>
      </c>
      <c r="S1558" s="157">
        <f>'2023-24 Salary &amp; Benefits'!I$6</f>
        <v>0.17330000000000001</v>
      </c>
      <c r="T1558" s="9">
        <f t="shared" si="274"/>
        <v>0</v>
      </c>
      <c r="U1558" s="9">
        <f t="shared" si="275"/>
        <v>0</v>
      </c>
      <c r="V1558" s="9">
        <f t="shared" si="276"/>
        <v>0</v>
      </c>
      <c r="W1558" s="9">
        <f t="shared" si="268"/>
        <v>0</v>
      </c>
      <c r="X1558" s="22">
        <f t="shared" si="269"/>
        <v>0</v>
      </c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</row>
    <row r="1559" spans="1:159" s="4" customFormat="1">
      <c r="A1559" s="83" t="s">
        <v>2514</v>
      </c>
      <c r="B1559" s="95" t="s">
        <v>2017</v>
      </c>
      <c r="C1559" s="96">
        <v>2468</v>
      </c>
      <c r="D1559" s="95" t="s">
        <v>2018</v>
      </c>
      <c r="E1559" s="116" t="str">
        <f>VLOOKUP($C1559,'2022-23 School Level AAFTE'!$C:$X,8,FALSE)</f>
        <v>No</v>
      </c>
      <c r="F1559" s="103">
        <f>VLOOKUP($C1559,'2022-23 School Level AAFTE'!$C:$I,7,FALSE)</f>
        <v>245.45</v>
      </c>
      <c r="G1559" s="106">
        <f>IFERROR(IF(E1559= "yes",VLOOKUP(C1559,Summary!$B:$I,5,0),0),0)</f>
        <v>0</v>
      </c>
      <c r="H1559" s="105">
        <f t="shared" si="267"/>
        <v>0</v>
      </c>
      <c r="I1559" s="168">
        <f>VLOOKUP($A1559,'2023-24 Salary &amp; Benefits'!$A:$I,3,FALSE)</f>
        <v>1</v>
      </c>
      <c r="J1559" s="168">
        <f>VLOOKUP($A1559,'2023-24 Salary &amp; Benefits'!$A:$I,4,FALSE)</f>
        <v>1</v>
      </c>
      <c r="K1559" s="155">
        <f t="shared" si="270"/>
        <v>0</v>
      </c>
      <c r="L1559" s="154">
        <f t="shared" si="271"/>
        <v>0</v>
      </c>
      <c r="M1559" s="156">
        <f>'2023-24 Salary &amp; Benefits'!$E$6</f>
        <v>72728</v>
      </c>
      <c r="N1559" s="156">
        <f>'2023-24 Salary &amp; Benefits'!$F$6</f>
        <v>75419</v>
      </c>
      <c r="O1559" s="9">
        <f t="shared" si="272"/>
        <v>0</v>
      </c>
      <c r="P1559" s="9">
        <f t="shared" si="273"/>
        <v>0</v>
      </c>
      <c r="Q1559" s="9">
        <f>'2023-24 Salary &amp; Benefits'!G$6</f>
        <v>13464</v>
      </c>
      <c r="R1559" s="157">
        <f>'2023-24 Salary &amp; Benefits'!H$6</f>
        <v>0.1797</v>
      </c>
      <c r="S1559" s="157">
        <f>'2023-24 Salary &amp; Benefits'!I$6</f>
        <v>0.17330000000000001</v>
      </c>
      <c r="T1559" s="9">
        <f t="shared" si="274"/>
        <v>0</v>
      </c>
      <c r="U1559" s="9">
        <f t="shared" si="275"/>
        <v>0</v>
      </c>
      <c r="V1559" s="9">
        <f t="shared" si="276"/>
        <v>0</v>
      </c>
      <c r="W1559" s="9">
        <f t="shared" si="268"/>
        <v>0</v>
      </c>
      <c r="X1559" s="22">
        <f t="shared" si="269"/>
        <v>0</v>
      </c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</row>
    <row r="1560" spans="1:159" s="4" customFormat="1">
      <c r="A1560" s="83" t="s">
        <v>2364</v>
      </c>
      <c r="B1560" s="95" t="s">
        <v>1012</v>
      </c>
      <c r="C1560" s="96">
        <v>5380</v>
      </c>
      <c r="D1560" s="95" t="s">
        <v>1013</v>
      </c>
      <c r="E1560" s="116" t="str">
        <f>VLOOKUP($C1560,'2022-23 School Level AAFTE'!$C:$X,8,FALSE)</f>
        <v>Yes</v>
      </c>
      <c r="F1560" s="103">
        <f>VLOOKUP($C1560,'2022-23 School Level AAFTE'!$C:$I,7,FALSE)</f>
        <v>333.29</v>
      </c>
      <c r="G1560" s="106">
        <f>IFERROR(IF(E1560= "yes",VLOOKUP(C1560,Summary!$B:$I,5,0),0),0)</f>
        <v>0</v>
      </c>
      <c r="H1560" s="105">
        <f t="shared" si="267"/>
        <v>333.29</v>
      </c>
      <c r="I1560" s="168">
        <f>VLOOKUP($A1560,'2023-24 Salary &amp; Benefits'!$A:$I,3,FALSE)</f>
        <v>1.18</v>
      </c>
      <c r="J1560" s="168">
        <f>VLOOKUP($A1560,'2023-24 Salary &amp; Benefits'!$A:$I,4,FALSE)</f>
        <v>1.18</v>
      </c>
      <c r="K1560" s="155">
        <f t="shared" si="270"/>
        <v>333.29</v>
      </c>
      <c r="L1560" s="154">
        <f t="shared" si="271"/>
        <v>0.97799999999999998</v>
      </c>
      <c r="M1560" s="156">
        <f>'2023-24 Salary &amp; Benefits'!$E$6</f>
        <v>72728</v>
      </c>
      <c r="N1560" s="156">
        <f>'2023-24 Salary &amp; Benefits'!$F$6</f>
        <v>75419</v>
      </c>
      <c r="O1560" s="9">
        <f t="shared" si="272"/>
        <v>83931.02</v>
      </c>
      <c r="P1560" s="9">
        <f t="shared" si="273"/>
        <v>3105.5199999999895</v>
      </c>
      <c r="Q1560" s="9">
        <f>'2023-24 Salary &amp; Benefits'!G$6</f>
        <v>13464</v>
      </c>
      <c r="R1560" s="157">
        <f>'2023-24 Salary &amp; Benefits'!H$6</f>
        <v>0.1797</v>
      </c>
      <c r="S1560" s="157">
        <f>'2023-24 Salary &amp; Benefits'!I$6</f>
        <v>0.17330000000000001</v>
      </c>
      <c r="T1560" s="9">
        <f t="shared" si="274"/>
        <v>28788.38</v>
      </c>
      <c r="U1560" s="9">
        <f t="shared" si="275"/>
        <v>1450.61</v>
      </c>
      <c r="V1560" s="9">
        <f t="shared" si="276"/>
        <v>251.39</v>
      </c>
      <c r="W1560" s="9">
        <f t="shared" si="268"/>
        <v>1702</v>
      </c>
      <c r="X1560" s="22">
        <f t="shared" si="269"/>
        <v>117526.92</v>
      </c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</row>
    <row r="1561" spans="1:159" s="4" customFormat="1">
      <c r="A1561" s="83" t="s">
        <v>2583</v>
      </c>
      <c r="B1561" s="95" t="s">
        <v>3269</v>
      </c>
      <c r="C1561" s="96">
        <v>5468</v>
      </c>
      <c r="D1561" s="95" t="s">
        <v>2717</v>
      </c>
      <c r="E1561" s="116" t="str">
        <f>VLOOKUP($C1561,'2022-23 School Level AAFTE'!$C:$X,8,FALSE)</f>
        <v>Yes</v>
      </c>
      <c r="F1561" s="103">
        <f>VLOOKUP($C1561,'2022-23 School Level AAFTE'!$C:$I,7,FALSE)</f>
        <v>145.89000000000001</v>
      </c>
      <c r="G1561" s="106">
        <f>IFERROR(IF(E1561= "yes",VLOOKUP(C1561,Summary!$B:$I,5,0),0),0)</f>
        <v>0</v>
      </c>
      <c r="H1561" s="105">
        <f t="shared" si="267"/>
        <v>145.89000000000001</v>
      </c>
      <c r="I1561" s="168">
        <f>VLOOKUP($A1561,'2023-24 Salary &amp; Benefits'!$A:$I,3,FALSE)</f>
        <v>1.18</v>
      </c>
      <c r="J1561" s="168">
        <f>VLOOKUP($A1561,'2023-24 Salary &amp; Benefits'!$A:$I,4,FALSE)</f>
        <v>1.18</v>
      </c>
      <c r="K1561" s="155">
        <f t="shared" si="270"/>
        <v>145.89000000000001</v>
      </c>
      <c r="L1561" s="154">
        <f t="shared" si="271"/>
        <v>0.42799999999999999</v>
      </c>
      <c r="M1561" s="156">
        <f>'2023-24 Salary &amp; Benefits'!$E$6</f>
        <v>72728</v>
      </c>
      <c r="N1561" s="156">
        <f>'2023-24 Salary &amp; Benefits'!$F$6</f>
        <v>75419</v>
      </c>
      <c r="O1561" s="9">
        <f t="shared" si="272"/>
        <v>36730.550000000003</v>
      </c>
      <c r="P1561" s="9">
        <f t="shared" si="273"/>
        <v>1359.0599999999977</v>
      </c>
      <c r="Q1561" s="9">
        <f>'2023-24 Salary &amp; Benefits'!G$6</f>
        <v>13464</v>
      </c>
      <c r="R1561" s="157">
        <f>'2023-24 Salary &amp; Benefits'!H$6</f>
        <v>0.1797</v>
      </c>
      <c r="S1561" s="157">
        <f>'2023-24 Salary &amp; Benefits'!I$6</f>
        <v>0.17330000000000001</v>
      </c>
      <c r="T1561" s="9">
        <f t="shared" si="274"/>
        <v>12598.6</v>
      </c>
      <c r="U1561" s="9">
        <f t="shared" si="275"/>
        <v>634.83000000000004</v>
      </c>
      <c r="V1561" s="9">
        <f t="shared" si="276"/>
        <v>110.02</v>
      </c>
      <c r="W1561" s="9">
        <f t="shared" si="268"/>
        <v>744.85</v>
      </c>
      <c r="X1561" s="22">
        <f t="shared" si="269"/>
        <v>51433.06</v>
      </c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</row>
    <row r="1562" spans="1:159" s="4" customFormat="1">
      <c r="A1562" s="83" t="s">
        <v>2425</v>
      </c>
      <c r="B1562" s="95" t="s">
        <v>1265</v>
      </c>
      <c r="C1562" s="96">
        <v>2803</v>
      </c>
      <c r="D1562" s="95" t="s">
        <v>1267</v>
      </c>
      <c r="E1562" s="116" t="str">
        <f>VLOOKUP($C1562,'2022-23 School Level AAFTE'!$C:$X,8,FALSE)</f>
        <v>Yes</v>
      </c>
      <c r="F1562" s="103">
        <f>VLOOKUP($C1562,'2022-23 School Level AAFTE'!$C:$I,7,FALSE)</f>
        <v>220.29</v>
      </c>
      <c r="G1562" s="106">
        <f>IFERROR(IF(E1562= "yes",VLOOKUP(C1562,Summary!$B:$I,5,0),0),0)</f>
        <v>0</v>
      </c>
      <c r="H1562" s="104">
        <f t="shared" si="267"/>
        <v>220.29</v>
      </c>
      <c r="I1562" s="168">
        <f>VLOOKUP($A1562,'2023-24 Salary &amp; Benefits'!$A:$I,3,FALSE)</f>
        <v>1</v>
      </c>
      <c r="J1562" s="168">
        <f>VLOOKUP($A1562,'2023-24 Salary &amp; Benefits'!$A:$I,4,FALSE)</f>
        <v>1</v>
      </c>
      <c r="K1562" s="155">
        <f t="shared" si="270"/>
        <v>220.29</v>
      </c>
      <c r="L1562" s="154">
        <f t="shared" si="271"/>
        <v>0.64600000000000002</v>
      </c>
      <c r="M1562" s="156">
        <f>'2023-24 Salary &amp; Benefits'!$E$6</f>
        <v>72728</v>
      </c>
      <c r="N1562" s="156">
        <f>'2023-24 Salary &amp; Benefits'!$F$6</f>
        <v>75419</v>
      </c>
      <c r="O1562" s="9">
        <f t="shared" si="272"/>
        <v>46982.29</v>
      </c>
      <c r="P1562" s="9">
        <f t="shared" si="273"/>
        <v>1738.3799999999974</v>
      </c>
      <c r="Q1562" s="9">
        <f>'2023-24 Salary &amp; Benefits'!G$6</f>
        <v>13464</v>
      </c>
      <c r="R1562" s="157">
        <f>'2023-24 Salary &amp; Benefits'!H$6</f>
        <v>0.1797</v>
      </c>
      <c r="S1562" s="157">
        <f>'2023-24 Salary &amp; Benefits'!I$6</f>
        <v>0.17330000000000001</v>
      </c>
      <c r="T1562" s="9">
        <f t="shared" si="274"/>
        <v>17441.72</v>
      </c>
      <c r="U1562" s="9">
        <f t="shared" si="275"/>
        <v>812.01</v>
      </c>
      <c r="V1562" s="9">
        <f t="shared" si="276"/>
        <v>140.72</v>
      </c>
      <c r="W1562" s="9">
        <f t="shared" si="268"/>
        <v>952.73</v>
      </c>
      <c r="X1562" s="22">
        <f t="shared" si="269"/>
        <v>67115.12</v>
      </c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</row>
    <row r="1563" spans="1:159" s="4" customFormat="1">
      <c r="A1563" s="83" t="s">
        <v>2425</v>
      </c>
      <c r="B1563" s="95" t="s">
        <v>1265</v>
      </c>
      <c r="C1563" s="96">
        <v>2357</v>
      </c>
      <c r="D1563" s="95" t="s">
        <v>1266</v>
      </c>
      <c r="E1563" s="116" t="str">
        <f>VLOOKUP($C1563,'2022-23 School Level AAFTE'!$C:$X,8,FALSE)</f>
        <v>Yes</v>
      </c>
      <c r="F1563" s="103">
        <f>VLOOKUP($C1563,'2022-23 School Level AAFTE'!$C:$I,7,FALSE)</f>
        <v>262.58</v>
      </c>
      <c r="G1563" s="106">
        <f>IFERROR(IF(E1563= "yes",VLOOKUP(C1563,Summary!$B:$I,5,0),0),0)</f>
        <v>0</v>
      </c>
      <c r="H1563" s="104">
        <f t="shared" si="267"/>
        <v>262.58</v>
      </c>
      <c r="I1563" s="168">
        <f>VLOOKUP($A1563,'2023-24 Salary &amp; Benefits'!$A:$I,3,FALSE)</f>
        <v>1</v>
      </c>
      <c r="J1563" s="168">
        <f>VLOOKUP($A1563,'2023-24 Salary &amp; Benefits'!$A:$I,4,FALSE)</f>
        <v>1</v>
      </c>
      <c r="K1563" s="155">
        <f t="shared" si="270"/>
        <v>262.58</v>
      </c>
      <c r="L1563" s="154">
        <f t="shared" si="271"/>
        <v>0.77</v>
      </c>
      <c r="M1563" s="156">
        <f>'2023-24 Salary &amp; Benefits'!$E$6</f>
        <v>72728</v>
      </c>
      <c r="N1563" s="156">
        <f>'2023-24 Salary &amp; Benefits'!$F$6</f>
        <v>75419</v>
      </c>
      <c r="O1563" s="9">
        <f t="shared" si="272"/>
        <v>56000.56</v>
      </c>
      <c r="P1563" s="9">
        <f t="shared" si="273"/>
        <v>2072.0699999999997</v>
      </c>
      <c r="Q1563" s="9">
        <f>'2023-24 Salary &amp; Benefits'!G$6</f>
        <v>13464</v>
      </c>
      <c r="R1563" s="157">
        <f>'2023-24 Salary &amp; Benefits'!H$6</f>
        <v>0.1797</v>
      </c>
      <c r="S1563" s="157">
        <f>'2023-24 Salary &amp; Benefits'!I$6</f>
        <v>0.17330000000000001</v>
      </c>
      <c r="T1563" s="9">
        <f t="shared" si="274"/>
        <v>20789.669999999998</v>
      </c>
      <c r="U1563" s="9">
        <f t="shared" si="275"/>
        <v>967.88</v>
      </c>
      <c r="V1563" s="9">
        <f t="shared" si="276"/>
        <v>167.73</v>
      </c>
      <c r="W1563" s="9">
        <f t="shared" si="268"/>
        <v>1135.6099999999999</v>
      </c>
      <c r="X1563" s="22">
        <f t="shared" si="269"/>
        <v>79997.909999999989</v>
      </c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</row>
    <row r="1564" spans="1:159" s="4" customFormat="1">
      <c r="A1564" s="83" t="s">
        <v>2402</v>
      </c>
      <c r="B1564" s="95" t="s">
        <v>1181</v>
      </c>
      <c r="C1564" s="96">
        <v>2864</v>
      </c>
      <c r="D1564" s="95" t="s">
        <v>1183</v>
      </c>
      <c r="E1564" s="116" t="str">
        <f>VLOOKUP($C1564,'2022-23 School Level AAFTE'!$C:$X,8,FALSE)</f>
        <v>No</v>
      </c>
      <c r="F1564" s="103">
        <f>VLOOKUP($C1564,'2022-23 School Level AAFTE'!$C:$I,7,FALSE)</f>
        <v>380.63</v>
      </c>
      <c r="G1564" s="106">
        <f>IFERROR(IF(E1564= "yes",VLOOKUP(C1564,Summary!$B:$I,5,0),0),0)</f>
        <v>0</v>
      </c>
      <c r="H1564" s="104">
        <f t="shared" si="267"/>
        <v>0</v>
      </c>
      <c r="I1564" s="168">
        <f>VLOOKUP($A1564,'2023-24 Salary &amp; Benefits'!$A:$I,3,FALSE)</f>
        <v>1</v>
      </c>
      <c r="J1564" s="168">
        <f>VLOOKUP($A1564,'2023-24 Salary &amp; Benefits'!$A:$I,4,FALSE)</f>
        <v>1</v>
      </c>
      <c r="K1564" s="155">
        <f t="shared" si="270"/>
        <v>0</v>
      </c>
      <c r="L1564" s="154">
        <f t="shared" si="271"/>
        <v>0</v>
      </c>
      <c r="M1564" s="156">
        <f>'2023-24 Salary &amp; Benefits'!$E$6</f>
        <v>72728</v>
      </c>
      <c r="N1564" s="156">
        <f>'2023-24 Salary &amp; Benefits'!$F$6</f>
        <v>75419</v>
      </c>
      <c r="O1564" s="9">
        <f t="shared" si="272"/>
        <v>0</v>
      </c>
      <c r="P1564" s="9">
        <f t="shared" si="273"/>
        <v>0</v>
      </c>
      <c r="Q1564" s="9">
        <f>'2023-24 Salary &amp; Benefits'!G$6</f>
        <v>13464</v>
      </c>
      <c r="R1564" s="157">
        <f>'2023-24 Salary &amp; Benefits'!H$6</f>
        <v>0.1797</v>
      </c>
      <c r="S1564" s="157">
        <f>'2023-24 Salary &amp; Benefits'!I$6</f>
        <v>0.17330000000000001</v>
      </c>
      <c r="T1564" s="9">
        <f t="shared" si="274"/>
        <v>0</v>
      </c>
      <c r="U1564" s="9">
        <f t="shared" si="275"/>
        <v>0</v>
      </c>
      <c r="V1564" s="9">
        <f t="shared" si="276"/>
        <v>0</v>
      </c>
      <c r="W1564" s="9">
        <f t="shared" si="268"/>
        <v>0</v>
      </c>
      <c r="X1564" s="22">
        <f t="shared" si="269"/>
        <v>0</v>
      </c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</row>
    <row r="1565" spans="1:159" s="4" customFormat="1">
      <c r="A1565" s="83" t="s">
        <v>2402</v>
      </c>
      <c r="B1565" s="95" t="s">
        <v>1181</v>
      </c>
      <c r="C1565" s="96">
        <v>2478</v>
      </c>
      <c r="D1565" s="95" t="s">
        <v>1182</v>
      </c>
      <c r="E1565" s="116" t="str">
        <f>VLOOKUP($C1565,'2022-23 School Level AAFTE'!$C:$X,8,FALSE)</f>
        <v>No</v>
      </c>
      <c r="F1565" s="103">
        <f>VLOOKUP($C1565,'2022-23 School Level AAFTE'!$C:$I,7,FALSE)</f>
        <v>316.43</v>
      </c>
      <c r="G1565" s="106">
        <f>IFERROR(IF(E1565= "yes",VLOOKUP(C1565,Summary!$B:$I,5,0),0),0)</f>
        <v>0</v>
      </c>
      <c r="H1565" s="104">
        <f t="shared" si="267"/>
        <v>0</v>
      </c>
      <c r="I1565" s="168">
        <f>VLOOKUP($A1565,'2023-24 Salary &amp; Benefits'!$A:$I,3,FALSE)</f>
        <v>1</v>
      </c>
      <c r="J1565" s="168">
        <f>VLOOKUP($A1565,'2023-24 Salary &amp; Benefits'!$A:$I,4,FALSE)</f>
        <v>1</v>
      </c>
      <c r="K1565" s="155">
        <f t="shared" si="270"/>
        <v>0</v>
      </c>
      <c r="L1565" s="154">
        <f t="shared" si="271"/>
        <v>0</v>
      </c>
      <c r="M1565" s="156">
        <f>'2023-24 Salary &amp; Benefits'!$E$6</f>
        <v>72728</v>
      </c>
      <c r="N1565" s="156">
        <f>'2023-24 Salary &amp; Benefits'!$F$6</f>
        <v>75419</v>
      </c>
      <c r="O1565" s="9">
        <f t="shared" si="272"/>
        <v>0</v>
      </c>
      <c r="P1565" s="9">
        <f t="shared" si="273"/>
        <v>0</v>
      </c>
      <c r="Q1565" s="9">
        <f>'2023-24 Salary &amp; Benefits'!G$6</f>
        <v>13464</v>
      </c>
      <c r="R1565" s="157">
        <f>'2023-24 Salary &amp; Benefits'!H$6</f>
        <v>0.1797</v>
      </c>
      <c r="S1565" s="157">
        <f>'2023-24 Salary &amp; Benefits'!I$6</f>
        <v>0.17330000000000001</v>
      </c>
      <c r="T1565" s="9">
        <f t="shared" si="274"/>
        <v>0</v>
      </c>
      <c r="U1565" s="9">
        <f t="shared" si="275"/>
        <v>0</v>
      </c>
      <c r="V1565" s="9">
        <f t="shared" si="276"/>
        <v>0</v>
      </c>
      <c r="W1565" s="9">
        <f t="shared" si="268"/>
        <v>0</v>
      </c>
      <c r="X1565" s="22">
        <f t="shared" si="269"/>
        <v>0</v>
      </c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</row>
    <row r="1566" spans="1:159" s="4" customFormat="1">
      <c r="A1566" s="83" t="s">
        <v>2402</v>
      </c>
      <c r="B1566" s="95" t="s">
        <v>1181</v>
      </c>
      <c r="C1566" s="96">
        <v>5688</v>
      </c>
      <c r="D1566" s="95" t="s">
        <v>3375</v>
      </c>
      <c r="E1566" s="116" t="str">
        <f>VLOOKUP($C1566,'2022-23 School Level AAFTE'!$C:$X,8,FALSE)</f>
        <v>No</v>
      </c>
      <c r="F1566" s="103">
        <f>VLOOKUP($C1566,'2022-23 School Level AAFTE'!$C:$I,7,FALSE)</f>
        <v>41.95</v>
      </c>
      <c r="G1566" s="106">
        <f>IFERROR(IF(E1566= "yes",VLOOKUP(C1566,Summary!$B:$I,5,0),0),0)</f>
        <v>0</v>
      </c>
      <c r="H1566" s="105">
        <f t="shared" si="267"/>
        <v>0</v>
      </c>
      <c r="I1566" s="168">
        <f>VLOOKUP($A1566,'2023-24 Salary &amp; Benefits'!$A:$I,3,FALSE)</f>
        <v>1</v>
      </c>
      <c r="J1566" s="168">
        <f>VLOOKUP($A1566,'2023-24 Salary &amp; Benefits'!$A:$I,4,FALSE)</f>
        <v>1</v>
      </c>
      <c r="K1566" s="155">
        <f t="shared" si="270"/>
        <v>0</v>
      </c>
      <c r="L1566" s="154">
        <f t="shared" si="271"/>
        <v>0</v>
      </c>
      <c r="M1566" s="156">
        <f>'2023-24 Salary &amp; Benefits'!$E$6</f>
        <v>72728</v>
      </c>
      <c r="N1566" s="156">
        <f>'2023-24 Salary &amp; Benefits'!$F$6</f>
        <v>75419</v>
      </c>
      <c r="O1566" s="9">
        <f t="shared" si="272"/>
        <v>0</v>
      </c>
      <c r="P1566" s="9">
        <f t="shared" si="273"/>
        <v>0</v>
      </c>
      <c r="Q1566" s="9">
        <f>'2023-24 Salary &amp; Benefits'!G$6</f>
        <v>13464</v>
      </c>
      <c r="R1566" s="157">
        <f>'2023-24 Salary &amp; Benefits'!H$6</f>
        <v>0.1797</v>
      </c>
      <c r="S1566" s="157">
        <f>'2023-24 Salary &amp; Benefits'!I$6</f>
        <v>0.17330000000000001</v>
      </c>
      <c r="T1566" s="9">
        <f t="shared" si="274"/>
        <v>0</v>
      </c>
      <c r="U1566" s="9">
        <f t="shared" si="275"/>
        <v>0</v>
      </c>
      <c r="V1566" s="9">
        <f t="shared" si="276"/>
        <v>0</v>
      </c>
      <c r="W1566" s="9">
        <f t="shared" si="268"/>
        <v>0</v>
      </c>
      <c r="X1566" s="22">
        <f t="shared" si="269"/>
        <v>0</v>
      </c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</row>
    <row r="1567" spans="1:159" s="4" customFormat="1">
      <c r="A1567" s="83" t="s">
        <v>2349</v>
      </c>
      <c r="B1567" s="95" t="s">
        <v>734</v>
      </c>
      <c r="C1567" s="96">
        <v>3587</v>
      </c>
      <c r="D1567" s="95" t="s">
        <v>748</v>
      </c>
      <c r="E1567" s="116" t="str">
        <f>VLOOKUP($C1567,'2022-23 School Level AAFTE'!$C:$X,8,FALSE)</f>
        <v>No</v>
      </c>
      <c r="F1567" s="103">
        <f>VLOOKUP($C1567,'2022-23 School Level AAFTE'!$C:$I,7,FALSE)</f>
        <v>477.38</v>
      </c>
      <c r="G1567" s="106">
        <f>IFERROR(IF(E1567= "yes",VLOOKUP(C1567,Summary!$B:$I,5,0),0),0)</f>
        <v>0</v>
      </c>
      <c r="H1567" s="105">
        <f t="shared" si="267"/>
        <v>0</v>
      </c>
      <c r="I1567" s="168">
        <f>VLOOKUP($A1567,'2023-24 Salary &amp; Benefits'!$A:$I,3,FALSE)</f>
        <v>1.18</v>
      </c>
      <c r="J1567" s="168">
        <f>VLOOKUP($A1567,'2023-24 Salary &amp; Benefits'!$A:$I,4,FALSE)</f>
        <v>1.18</v>
      </c>
      <c r="K1567" s="155">
        <f t="shared" si="270"/>
        <v>0</v>
      </c>
      <c r="L1567" s="154">
        <f t="shared" si="271"/>
        <v>0</v>
      </c>
      <c r="M1567" s="156">
        <f>'2023-24 Salary &amp; Benefits'!$E$6</f>
        <v>72728</v>
      </c>
      <c r="N1567" s="156">
        <f>'2023-24 Salary &amp; Benefits'!$F$6</f>
        <v>75419</v>
      </c>
      <c r="O1567" s="9">
        <f t="shared" si="272"/>
        <v>0</v>
      </c>
      <c r="P1567" s="9">
        <f t="shared" si="273"/>
        <v>0</v>
      </c>
      <c r="Q1567" s="9">
        <f>'2023-24 Salary &amp; Benefits'!G$6</f>
        <v>13464</v>
      </c>
      <c r="R1567" s="157">
        <f>'2023-24 Salary &amp; Benefits'!H$6</f>
        <v>0.1797</v>
      </c>
      <c r="S1567" s="157">
        <f>'2023-24 Salary &amp; Benefits'!I$6</f>
        <v>0.17330000000000001</v>
      </c>
      <c r="T1567" s="9">
        <f t="shared" si="274"/>
        <v>0</v>
      </c>
      <c r="U1567" s="9">
        <f t="shared" si="275"/>
        <v>0</v>
      </c>
      <c r="V1567" s="9">
        <f t="shared" si="276"/>
        <v>0</v>
      </c>
      <c r="W1567" s="9">
        <f t="shared" si="268"/>
        <v>0</v>
      </c>
      <c r="X1567" s="22">
        <f t="shared" si="269"/>
        <v>0</v>
      </c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</row>
    <row r="1568" spans="1:159" s="4" customFormat="1">
      <c r="A1568" s="83" t="s">
        <v>2349</v>
      </c>
      <c r="B1568" s="95" t="s">
        <v>734</v>
      </c>
      <c r="C1568" s="96">
        <v>2439</v>
      </c>
      <c r="D1568" s="95" t="s">
        <v>737</v>
      </c>
      <c r="E1568" s="116" t="str">
        <f>VLOOKUP($C1568,'2022-23 School Level AAFTE'!$C:$X,8,FALSE)</f>
        <v>Yes</v>
      </c>
      <c r="F1568" s="103">
        <f>VLOOKUP($C1568,'2022-23 School Level AAFTE'!$C:$I,7,FALSE)</f>
        <v>392.54</v>
      </c>
      <c r="G1568" s="106">
        <f>IFERROR(IF(E1568= "yes",VLOOKUP(C1568,Summary!$B:$I,5,0),0),0)</f>
        <v>0</v>
      </c>
      <c r="H1568" s="104">
        <f t="shared" si="267"/>
        <v>392.54</v>
      </c>
      <c r="I1568" s="168">
        <f>VLOOKUP($A1568,'2023-24 Salary &amp; Benefits'!$A:$I,3,FALSE)</f>
        <v>1.18</v>
      </c>
      <c r="J1568" s="168">
        <f>VLOOKUP($A1568,'2023-24 Salary &amp; Benefits'!$A:$I,4,FALSE)</f>
        <v>1.18</v>
      </c>
      <c r="K1568" s="155">
        <f t="shared" si="270"/>
        <v>392.54</v>
      </c>
      <c r="L1568" s="154">
        <f t="shared" si="271"/>
        <v>1.151</v>
      </c>
      <c r="M1568" s="156">
        <f>'2023-24 Salary &amp; Benefits'!$E$6</f>
        <v>72728</v>
      </c>
      <c r="N1568" s="156">
        <f>'2023-24 Salary &amp; Benefits'!$F$6</f>
        <v>75419</v>
      </c>
      <c r="O1568" s="9">
        <f t="shared" si="272"/>
        <v>98777.72</v>
      </c>
      <c r="P1568" s="9">
        <f t="shared" si="273"/>
        <v>3654.8600000000006</v>
      </c>
      <c r="Q1568" s="9">
        <f>'2023-24 Salary &amp; Benefits'!G$6</f>
        <v>13464</v>
      </c>
      <c r="R1568" s="157">
        <f>'2023-24 Salary &amp; Benefits'!H$6</f>
        <v>0.1797</v>
      </c>
      <c r="S1568" s="157">
        <f>'2023-24 Salary &amp; Benefits'!I$6</f>
        <v>0.17330000000000001</v>
      </c>
      <c r="T1568" s="9">
        <f t="shared" si="274"/>
        <v>33880.81</v>
      </c>
      <c r="U1568" s="9">
        <f t="shared" si="275"/>
        <v>1707.21</v>
      </c>
      <c r="V1568" s="9">
        <f t="shared" si="276"/>
        <v>295.86</v>
      </c>
      <c r="W1568" s="9">
        <f t="shared" si="268"/>
        <v>2003.0700000000002</v>
      </c>
      <c r="X1568" s="22">
        <f t="shared" si="269"/>
        <v>138316.46000000002</v>
      </c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</row>
    <row r="1569" spans="1:159" s="4" customFormat="1">
      <c r="A1569" s="83" t="s">
        <v>2349</v>
      </c>
      <c r="B1569" s="95" t="s">
        <v>734</v>
      </c>
      <c r="C1569" s="96">
        <v>3034</v>
      </c>
      <c r="D1569" s="95" t="s">
        <v>741</v>
      </c>
      <c r="E1569" s="116" t="str">
        <f>VLOOKUP($C1569,'2022-23 School Level AAFTE'!$C:$X,8,FALSE)</f>
        <v>Yes</v>
      </c>
      <c r="F1569" s="103">
        <f>VLOOKUP($C1569,'2022-23 School Level AAFTE'!$C:$I,7,FALSE)</f>
        <v>353.02</v>
      </c>
      <c r="G1569" s="106">
        <f>IFERROR(IF(E1569= "yes",VLOOKUP(C1569,Summary!$B:$I,5,0),0),0)</f>
        <v>0</v>
      </c>
      <c r="H1569" s="105">
        <f t="shared" si="267"/>
        <v>353.02</v>
      </c>
      <c r="I1569" s="168">
        <f>VLOOKUP($A1569,'2023-24 Salary &amp; Benefits'!$A:$I,3,FALSE)</f>
        <v>1.18</v>
      </c>
      <c r="J1569" s="168">
        <f>VLOOKUP($A1569,'2023-24 Salary &amp; Benefits'!$A:$I,4,FALSE)</f>
        <v>1.18</v>
      </c>
      <c r="K1569" s="155">
        <f t="shared" si="270"/>
        <v>353.02</v>
      </c>
      <c r="L1569" s="154">
        <f t="shared" si="271"/>
        <v>1.036</v>
      </c>
      <c r="M1569" s="156">
        <f>'2023-24 Salary &amp; Benefits'!$E$6</f>
        <v>72728</v>
      </c>
      <c r="N1569" s="156">
        <f>'2023-24 Salary &amp; Benefits'!$F$6</f>
        <v>75419</v>
      </c>
      <c r="O1569" s="9">
        <f t="shared" si="272"/>
        <v>88908.53</v>
      </c>
      <c r="P1569" s="9">
        <f t="shared" si="273"/>
        <v>3289.6900000000023</v>
      </c>
      <c r="Q1569" s="9">
        <f>'2023-24 Salary &amp; Benefits'!G$6</f>
        <v>13464</v>
      </c>
      <c r="R1569" s="157">
        <f>'2023-24 Salary &amp; Benefits'!H$6</f>
        <v>0.1797</v>
      </c>
      <c r="S1569" s="157">
        <f>'2023-24 Salary &amp; Benefits'!I$6</f>
        <v>0.17330000000000001</v>
      </c>
      <c r="T1569" s="9">
        <f t="shared" si="274"/>
        <v>30495.67</v>
      </c>
      <c r="U1569" s="9">
        <f t="shared" si="275"/>
        <v>1536.64</v>
      </c>
      <c r="V1569" s="9">
        <f t="shared" si="276"/>
        <v>266.3</v>
      </c>
      <c r="W1569" s="9">
        <f t="shared" si="268"/>
        <v>1802.94</v>
      </c>
      <c r="X1569" s="22">
        <f t="shared" si="269"/>
        <v>124496.83</v>
      </c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</row>
    <row r="1570" spans="1:159" s="4" customFormat="1">
      <c r="A1570" s="83" t="s">
        <v>2349</v>
      </c>
      <c r="B1570" s="95" t="s">
        <v>734</v>
      </c>
      <c r="C1570" s="96">
        <v>3337</v>
      </c>
      <c r="D1570" s="95" t="s">
        <v>51</v>
      </c>
      <c r="E1570" s="116" t="str">
        <f>VLOOKUP($C1570,'2022-23 School Level AAFTE'!$C:$X,8,FALSE)</f>
        <v>Yes</v>
      </c>
      <c r="F1570" s="103">
        <f>VLOOKUP($C1570,'2022-23 School Level AAFTE'!$C:$I,7,FALSE)</f>
        <v>431.75</v>
      </c>
      <c r="G1570" s="106">
        <f>IFERROR(IF(E1570= "yes",VLOOKUP(C1570,Summary!$B:$I,5,0),0),0)</f>
        <v>0</v>
      </c>
      <c r="H1570" s="104">
        <f t="shared" si="267"/>
        <v>431.75</v>
      </c>
      <c r="I1570" s="168">
        <f>VLOOKUP($A1570,'2023-24 Salary &amp; Benefits'!$A:$I,3,FALSE)</f>
        <v>1.18</v>
      </c>
      <c r="J1570" s="168">
        <f>VLOOKUP($A1570,'2023-24 Salary &amp; Benefits'!$A:$I,4,FALSE)</f>
        <v>1.18</v>
      </c>
      <c r="K1570" s="155">
        <f t="shared" si="270"/>
        <v>431.75</v>
      </c>
      <c r="L1570" s="154">
        <f t="shared" si="271"/>
        <v>1.266</v>
      </c>
      <c r="M1570" s="156">
        <f>'2023-24 Salary &amp; Benefits'!$E$6</f>
        <v>72728</v>
      </c>
      <c r="N1570" s="156">
        <f>'2023-24 Salary &amp; Benefits'!$F$6</f>
        <v>75419</v>
      </c>
      <c r="O1570" s="9">
        <f t="shared" si="272"/>
        <v>108646.9</v>
      </c>
      <c r="P1570" s="9">
        <f t="shared" si="273"/>
        <v>4020.0400000000081</v>
      </c>
      <c r="Q1570" s="9">
        <f>'2023-24 Salary &amp; Benefits'!G$6</f>
        <v>13464</v>
      </c>
      <c r="R1570" s="157">
        <f>'2023-24 Salary &amp; Benefits'!H$6</f>
        <v>0.1797</v>
      </c>
      <c r="S1570" s="157">
        <f>'2023-24 Salary &amp; Benefits'!I$6</f>
        <v>0.17330000000000001</v>
      </c>
      <c r="T1570" s="9">
        <f t="shared" si="274"/>
        <v>37265.94</v>
      </c>
      <c r="U1570" s="9">
        <f t="shared" si="275"/>
        <v>1877.78</v>
      </c>
      <c r="V1570" s="9">
        <f t="shared" si="276"/>
        <v>325.42</v>
      </c>
      <c r="W1570" s="9">
        <f t="shared" si="268"/>
        <v>2203.1999999999998</v>
      </c>
      <c r="X1570" s="22">
        <f t="shared" si="269"/>
        <v>152136.08000000002</v>
      </c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</row>
    <row r="1571" spans="1:159" s="4" customFormat="1">
      <c r="A1571" s="83" t="s">
        <v>2349</v>
      </c>
      <c r="B1571" s="95" t="s">
        <v>734</v>
      </c>
      <c r="C1571" s="96">
        <v>3280</v>
      </c>
      <c r="D1571" s="95" t="s">
        <v>743</v>
      </c>
      <c r="E1571" s="116" t="str">
        <f>VLOOKUP($C1571,'2022-23 School Level AAFTE'!$C:$X,8,FALSE)</f>
        <v>Yes</v>
      </c>
      <c r="F1571" s="103">
        <f>VLOOKUP($C1571,'2022-23 School Level AAFTE'!$C:$I,7,FALSE)</f>
        <v>658.61</v>
      </c>
      <c r="G1571" s="106">
        <f>IFERROR(IF(E1571= "yes",VLOOKUP(C1571,Summary!$B:$I,5,0),0),0)</f>
        <v>0</v>
      </c>
      <c r="H1571" s="105">
        <f t="shared" si="267"/>
        <v>658.61</v>
      </c>
      <c r="I1571" s="168">
        <f>VLOOKUP($A1571,'2023-24 Salary &amp; Benefits'!$A:$I,3,FALSE)</f>
        <v>1.18</v>
      </c>
      <c r="J1571" s="168">
        <f>VLOOKUP($A1571,'2023-24 Salary &amp; Benefits'!$A:$I,4,FALSE)</f>
        <v>1.18</v>
      </c>
      <c r="K1571" s="155">
        <f t="shared" si="270"/>
        <v>658.61</v>
      </c>
      <c r="L1571" s="154">
        <f t="shared" si="271"/>
        <v>1.9319999999999999</v>
      </c>
      <c r="M1571" s="156">
        <f>'2023-24 Salary &amp; Benefits'!$E$6</f>
        <v>72728</v>
      </c>
      <c r="N1571" s="156">
        <f>'2023-24 Salary &amp; Benefits'!$F$6</f>
        <v>75419</v>
      </c>
      <c r="O1571" s="9">
        <f t="shared" si="272"/>
        <v>165802.39000000001</v>
      </c>
      <c r="P1571" s="9">
        <f t="shared" si="273"/>
        <v>6134.8299999999872</v>
      </c>
      <c r="Q1571" s="9">
        <f>'2023-24 Salary &amp; Benefits'!G$6</f>
        <v>13464</v>
      </c>
      <c r="R1571" s="157">
        <f>'2023-24 Salary &amp; Benefits'!H$6</f>
        <v>0.1797</v>
      </c>
      <c r="S1571" s="157">
        <f>'2023-24 Salary &amp; Benefits'!I$6</f>
        <v>0.17330000000000001</v>
      </c>
      <c r="T1571" s="9">
        <f t="shared" si="274"/>
        <v>56870.3</v>
      </c>
      <c r="U1571" s="9">
        <f t="shared" si="275"/>
        <v>2865.62</v>
      </c>
      <c r="V1571" s="9">
        <f t="shared" si="276"/>
        <v>496.61</v>
      </c>
      <c r="W1571" s="9">
        <f t="shared" si="268"/>
        <v>3362.23</v>
      </c>
      <c r="X1571" s="22">
        <f t="shared" si="269"/>
        <v>232169.75</v>
      </c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</row>
    <row r="1572" spans="1:159" s="4" customFormat="1">
      <c r="A1572" s="83" t="s">
        <v>2349</v>
      </c>
      <c r="B1572" s="95" t="s">
        <v>734</v>
      </c>
      <c r="C1572" s="97">
        <v>1534</v>
      </c>
      <c r="D1572" s="110" t="s">
        <v>735</v>
      </c>
      <c r="E1572" s="116" t="str">
        <f>VLOOKUP($C1572,'2022-23 School Level AAFTE'!$C:$X,8,FALSE)</f>
        <v>Yes</v>
      </c>
      <c r="F1572" s="103">
        <f>VLOOKUP($C1572,'2022-23 School Level AAFTE'!$C:$I,7,FALSE)</f>
        <v>2.4300000000000002</v>
      </c>
      <c r="G1572" s="106">
        <f>IFERROR(IF(E1572= "yes",VLOOKUP(C1572,Summary!$B:$I,5,0),0),0)</f>
        <v>0</v>
      </c>
      <c r="H1572" s="104">
        <f t="shared" si="267"/>
        <v>2.4300000000000002</v>
      </c>
      <c r="I1572" s="168">
        <f>VLOOKUP($A1572,'2023-24 Salary &amp; Benefits'!$A:$I,3,FALSE)</f>
        <v>1.18</v>
      </c>
      <c r="J1572" s="168">
        <f>VLOOKUP($A1572,'2023-24 Salary &amp; Benefits'!$A:$I,4,FALSE)</f>
        <v>1.18</v>
      </c>
      <c r="K1572" s="155">
        <f t="shared" si="270"/>
        <v>2.4300000000000002</v>
      </c>
      <c r="L1572" s="154">
        <f t="shared" si="271"/>
        <v>7.0000000000000001E-3</v>
      </c>
      <c r="M1572" s="156">
        <f>'2023-24 Salary &amp; Benefits'!$E$6</f>
        <v>72728</v>
      </c>
      <c r="N1572" s="156">
        <f>'2023-24 Salary &amp; Benefits'!$F$6</f>
        <v>75419</v>
      </c>
      <c r="O1572" s="9">
        <f t="shared" si="272"/>
        <v>600.73</v>
      </c>
      <c r="P1572" s="9">
        <f t="shared" si="273"/>
        <v>22.230000000000018</v>
      </c>
      <c r="Q1572" s="9">
        <f>'2023-24 Salary &amp; Benefits'!G$6</f>
        <v>13464</v>
      </c>
      <c r="R1572" s="157">
        <f>'2023-24 Salary &amp; Benefits'!H$6</f>
        <v>0.1797</v>
      </c>
      <c r="S1572" s="157">
        <f>'2023-24 Salary &amp; Benefits'!I$6</f>
        <v>0.17330000000000001</v>
      </c>
      <c r="T1572" s="9">
        <f t="shared" si="274"/>
        <v>206.05</v>
      </c>
      <c r="U1572" s="9">
        <f t="shared" si="275"/>
        <v>10.38</v>
      </c>
      <c r="V1572" s="9">
        <f t="shared" si="276"/>
        <v>1.8</v>
      </c>
      <c r="W1572" s="9">
        <f t="shared" si="268"/>
        <v>12.180000000000001</v>
      </c>
      <c r="X1572" s="22">
        <f t="shared" si="269"/>
        <v>841.18999999999994</v>
      </c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</row>
    <row r="1573" spans="1:159" s="4" customFormat="1">
      <c r="A1573" s="83" t="s">
        <v>2349</v>
      </c>
      <c r="B1573" s="95" t="s">
        <v>734</v>
      </c>
      <c r="C1573" s="96">
        <v>1784</v>
      </c>
      <c r="D1573" s="95" t="s">
        <v>2728</v>
      </c>
      <c r="E1573" s="116" t="str">
        <f>VLOOKUP($C1573,'2022-23 School Level AAFTE'!$C:$X,8,FALSE)</f>
        <v>No</v>
      </c>
      <c r="F1573" s="103">
        <f>VLOOKUP($C1573,'2022-23 School Level AAFTE'!$C:$I,7,FALSE)</f>
        <v>132.1</v>
      </c>
      <c r="G1573" s="106">
        <f>IFERROR(IF(E1573= "yes",VLOOKUP(C1573,Summary!$B:$I,5,0),0),0)</f>
        <v>0</v>
      </c>
      <c r="H1573" s="104">
        <f t="shared" si="267"/>
        <v>0</v>
      </c>
      <c r="I1573" s="168">
        <f>VLOOKUP($A1573,'2023-24 Salary &amp; Benefits'!$A:$I,3,FALSE)</f>
        <v>1.18</v>
      </c>
      <c r="J1573" s="168">
        <f>VLOOKUP($A1573,'2023-24 Salary &amp; Benefits'!$A:$I,4,FALSE)</f>
        <v>1.18</v>
      </c>
      <c r="K1573" s="155">
        <f t="shared" si="270"/>
        <v>0</v>
      </c>
      <c r="L1573" s="154">
        <f t="shared" si="271"/>
        <v>0</v>
      </c>
      <c r="M1573" s="156">
        <f>'2023-24 Salary &amp; Benefits'!$E$6</f>
        <v>72728</v>
      </c>
      <c r="N1573" s="156">
        <f>'2023-24 Salary &amp; Benefits'!$F$6</f>
        <v>75419</v>
      </c>
      <c r="O1573" s="9">
        <f t="shared" si="272"/>
        <v>0</v>
      </c>
      <c r="P1573" s="9">
        <f t="shared" si="273"/>
        <v>0</v>
      </c>
      <c r="Q1573" s="9">
        <f>'2023-24 Salary &amp; Benefits'!G$6</f>
        <v>13464</v>
      </c>
      <c r="R1573" s="157">
        <f>'2023-24 Salary &amp; Benefits'!H$6</f>
        <v>0.1797</v>
      </c>
      <c r="S1573" s="157">
        <f>'2023-24 Salary &amp; Benefits'!I$6</f>
        <v>0.17330000000000001</v>
      </c>
      <c r="T1573" s="9">
        <f t="shared" si="274"/>
        <v>0</v>
      </c>
      <c r="U1573" s="9">
        <f t="shared" si="275"/>
        <v>0</v>
      </c>
      <c r="V1573" s="9">
        <f t="shared" si="276"/>
        <v>0</v>
      </c>
      <c r="W1573" s="9">
        <f t="shared" si="268"/>
        <v>0</v>
      </c>
      <c r="X1573" s="22">
        <f t="shared" si="269"/>
        <v>0</v>
      </c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</row>
    <row r="1574" spans="1:159" s="4" customFormat="1">
      <c r="A1574" s="83" t="s">
        <v>2349</v>
      </c>
      <c r="B1574" s="95" t="s">
        <v>734</v>
      </c>
      <c r="C1574" s="96">
        <v>3485</v>
      </c>
      <c r="D1574" s="95" t="s">
        <v>745</v>
      </c>
      <c r="E1574" s="116" t="str">
        <f>VLOOKUP($C1574,'2022-23 School Level AAFTE'!$C:$X,8,FALSE)</f>
        <v>No</v>
      </c>
      <c r="F1574" s="103">
        <f>VLOOKUP($C1574,'2022-23 School Level AAFTE'!$C:$I,7,FALSE)</f>
        <v>552.71</v>
      </c>
      <c r="G1574" s="106">
        <f>IFERROR(IF(E1574= "yes",VLOOKUP(C1574,Summary!$B:$I,5,0),0),0)</f>
        <v>0</v>
      </c>
      <c r="H1574" s="105">
        <f t="shared" si="267"/>
        <v>0</v>
      </c>
      <c r="I1574" s="168">
        <f>VLOOKUP($A1574,'2023-24 Salary &amp; Benefits'!$A:$I,3,FALSE)</f>
        <v>1.18</v>
      </c>
      <c r="J1574" s="168">
        <f>VLOOKUP($A1574,'2023-24 Salary &amp; Benefits'!$A:$I,4,FALSE)</f>
        <v>1.18</v>
      </c>
      <c r="K1574" s="155">
        <f t="shared" si="270"/>
        <v>0</v>
      </c>
      <c r="L1574" s="154">
        <f t="shared" si="271"/>
        <v>0</v>
      </c>
      <c r="M1574" s="156">
        <f>'2023-24 Salary &amp; Benefits'!$E$6</f>
        <v>72728</v>
      </c>
      <c r="N1574" s="156">
        <f>'2023-24 Salary &amp; Benefits'!$F$6</f>
        <v>75419</v>
      </c>
      <c r="O1574" s="9">
        <f t="shared" si="272"/>
        <v>0</v>
      </c>
      <c r="P1574" s="9">
        <f t="shared" si="273"/>
        <v>0</v>
      </c>
      <c r="Q1574" s="9">
        <f>'2023-24 Salary &amp; Benefits'!G$6</f>
        <v>13464</v>
      </c>
      <c r="R1574" s="157">
        <f>'2023-24 Salary &amp; Benefits'!H$6</f>
        <v>0.1797</v>
      </c>
      <c r="S1574" s="157">
        <f>'2023-24 Salary &amp; Benefits'!I$6</f>
        <v>0.17330000000000001</v>
      </c>
      <c r="T1574" s="9">
        <f t="shared" si="274"/>
        <v>0</v>
      </c>
      <c r="U1574" s="9">
        <f t="shared" si="275"/>
        <v>0</v>
      </c>
      <c r="V1574" s="9">
        <f t="shared" si="276"/>
        <v>0</v>
      </c>
      <c r="W1574" s="9">
        <f t="shared" si="268"/>
        <v>0</v>
      </c>
      <c r="X1574" s="22">
        <f t="shared" si="269"/>
        <v>0</v>
      </c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</row>
    <row r="1575" spans="1:159" s="4" customFormat="1">
      <c r="A1575" s="83" t="s">
        <v>2349</v>
      </c>
      <c r="B1575" s="95" t="s">
        <v>734</v>
      </c>
      <c r="C1575" s="96">
        <v>3630</v>
      </c>
      <c r="D1575" s="95" t="s">
        <v>749</v>
      </c>
      <c r="E1575" s="116" t="str">
        <f>VLOOKUP($C1575,'2022-23 School Level AAFTE'!$C:$X,8,FALSE)</f>
        <v>No</v>
      </c>
      <c r="F1575" s="103">
        <f>VLOOKUP($C1575,'2022-23 School Level AAFTE'!$C:$I,7,FALSE)</f>
        <v>1856.68</v>
      </c>
      <c r="G1575" s="106">
        <f>IFERROR(IF(E1575= "yes",VLOOKUP(C1575,Summary!$B:$I,5,0),0),0)</f>
        <v>0</v>
      </c>
      <c r="H1575" s="104">
        <f t="shared" si="267"/>
        <v>0</v>
      </c>
      <c r="I1575" s="168">
        <f>VLOOKUP($A1575,'2023-24 Salary &amp; Benefits'!$A:$I,3,FALSE)</f>
        <v>1.18</v>
      </c>
      <c r="J1575" s="168">
        <f>VLOOKUP($A1575,'2023-24 Salary &amp; Benefits'!$A:$I,4,FALSE)</f>
        <v>1.18</v>
      </c>
      <c r="K1575" s="155">
        <f t="shared" si="270"/>
        <v>0</v>
      </c>
      <c r="L1575" s="154">
        <f t="shared" si="271"/>
        <v>0</v>
      </c>
      <c r="M1575" s="156">
        <f>'2023-24 Salary &amp; Benefits'!$E$6</f>
        <v>72728</v>
      </c>
      <c r="N1575" s="156">
        <f>'2023-24 Salary &amp; Benefits'!$F$6</f>
        <v>75419</v>
      </c>
      <c r="O1575" s="9">
        <f t="shared" si="272"/>
        <v>0</v>
      </c>
      <c r="P1575" s="9">
        <f t="shared" si="273"/>
        <v>0</v>
      </c>
      <c r="Q1575" s="9">
        <f>'2023-24 Salary &amp; Benefits'!G$6</f>
        <v>13464</v>
      </c>
      <c r="R1575" s="157">
        <f>'2023-24 Salary &amp; Benefits'!H$6</f>
        <v>0.1797</v>
      </c>
      <c r="S1575" s="157">
        <f>'2023-24 Salary &amp; Benefits'!I$6</f>
        <v>0.17330000000000001</v>
      </c>
      <c r="T1575" s="9">
        <f t="shared" si="274"/>
        <v>0</v>
      </c>
      <c r="U1575" s="9">
        <f t="shared" si="275"/>
        <v>0</v>
      </c>
      <c r="V1575" s="9">
        <f t="shared" si="276"/>
        <v>0</v>
      </c>
      <c r="W1575" s="9">
        <f t="shared" si="268"/>
        <v>0</v>
      </c>
      <c r="X1575" s="22">
        <f t="shared" si="269"/>
        <v>0</v>
      </c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</row>
    <row r="1576" spans="1:159" s="4" customFormat="1">
      <c r="A1576" s="83" t="s">
        <v>2349</v>
      </c>
      <c r="B1576" s="95" t="s">
        <v>734</v>
      </c>
      <c r="C1576" s="94">
        <v>2640</v>
      </c>
      <c r="D1576" s="84" t="s">
        <v>740</v>
      </c>
      <c r="E1576" s="116" t="str">
        <f>VLOOKUP($C1576,'2022-23 School Level AAFTE'!$C:$X,8,FALSE)</f>
        <v>Yes</v>
      </c>
      <c r="F1576" s="103">
        <f>VLOOKUP($C1576,'2022-23 School Level AAFTE'!$C:$I,7,FALSE)</f>
        <v>467.16</v>
      </c>
      <c r="G1576" s="106">
        <f>IFERROR(IF(E1576= "yes",VLOOKUP(C1576,Summary!$B:$I,5,0),0),0)</f>
        <v>0</v>
      </c>
      <c r="H1576" s="104">
        <f t="shared" si="267"/>
        <v>467.16</v>
      </c>
      <c r="I1576" s="168">
        <f>VLOOKUP($A1576,'2023-24 Salary &amp; Benefits'!$A:$I,3,FALSE)</f>
        <v>1.18</v>
      </c>
      <c r="J1576" s="168">
        <f>VLOOKUP($A1576,'2023-24 Salary &amp; Benefits'!$A:$I,4,FALSE)</f>
        <v>1.18</v>
      </c>
      <c r="K1576" s="155">
        <f t="shared" si="270"/>
        <v>467.16</v>
      </c>
      <c r="L1576" s="154">
        <f t="shared" si="271"/>
        <v>1.37</v>
      </c>
      <c r="M1576" s="156">
        <f>'2023-24 Salary &amp; Benefits'!$E$6</f>
        <v>72728</v>
      </c>
      <c r="N1576" s="156">
        <f>'2023-24 Salary &amp; Benefits'!$F$6</f>
        <v>75419</v>
      </c>
      <c r="O1576" s="9">
        <f t="shared" si="272"/>
        <v>117572.08</v>
      </c>
      <c r="P1576" s="9">
        <f t="shared" si="273"/>
        <v>4350.2799999999988</v>
      </c>
      <c r="Q1576" s="9">
        <f>'2023-24 Salary &amp; Benefits'!G$6</f>
        <v>13464</v>
      </c>
      <c r="R1576" s="157">
        <f>'2023-24 Salary &amp; Benefits'!H$6</f>
        <v>0.1797</v>
      </c>
      <c r="S1576" s="157">
        <f>'2023-24 Salary &amp; Benefits'!I$6</f>
        <v>0.17330000000000001</v>
      </c>
      <c r="T1576" s="9">
        <f t="shared" si="274"/>
        <v>40327.29</v>
      </c>
      <c r="U1576" s="9">
        <f t="shared" si="275"/>
        <v>2032.04</v>
      </c>
      <c r="V1576" s="9">
        <f t="shared" si="276"/>
        <v>352.15</v>
      </c>
      <c r="W1576" s="9">
        <f t="shared" si="268"/>
        <v>2384.19</v>
      </c>
      <c r="X1576" s="22">
        <f t="shared" si="269"/>
        <v>164633.84</v>
      </c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</row>
    <row r="1577" spans="1:159" s="4" customFormat="1">
      <c r="A1577" s="83" t="s">
        <v>2349</v>
      </c>
      <c r="B1577" s="95" t="s">
        <v>734</v>
      </c>
      <c r="C1577" s="96">
        <v>5229</v>
      </c>
      <c r="D1577" s="95" t="s">
        <v>755</v>
      </c>
      <c r="E1577" s="116" t="str">
        <f>VLOOKUP($C1577,'2022-23 School Level AAFTE'!$C:$X,8,FALSE)</f>
        <v>Yes</v>
      </c>
      <c r="F1577" s="103">
        <f>VLOOKUP($C1577,'2022-23 School Level AAFTE'!$C:$I,7,FALSE)</f>
        <v>356.29</v>
      </c>
      <c r="G1577" s="106">
        <f>IFERROR(IF(E1577= "yes",VLOOKUP(C1577,Summary!$B:$I,5,0),0),0)</f>
        <v>0</v>
      </c>
      <c r="H1577" s="104">
        <f t="shared" si="267"/>
        <v>356.29</v>
      </c>
      <c r="I1577" s="168">
        <f>VLOOKUP($A1577,'2023-24 Salary &amp; Benefits'!$A:$I,3,FALSE)</f>
        <v>1.18</v>
      </c>
      <c r="J1577" s="168">
        <f>VLOOKUP($A1577,'2023-24 Salary &amp; Benefits'!$A:$I,4,FALSE)</f>
        <v>1.18</v>
      </c>
      <c r="K1577" s="155">
        <f t="shared" si="270"/>
        <v>356.29</v>
      </c>
      <c r="L1577" s="154">
        <f t="shared" si="271"/>
        <v>1.0449999999999999</v>
      </c>
      <c r="M1577" s="156">
        <f>'2023-24 Salary &amp; Benefits'!$E$6</f>
        <v>72728</v>
      </c>
      <c r="N1577" s="156">
        <f>'2023-24 Salary &amp; Benefits'!$F$6</f>
        <v>75419</v>
      </c>
      <c r="O1577" s="9">
        <f t="shared" si="272"/>
        <v>89680.9</v>
      </c>
      <c r="P1577" s="9">
        <f t="shared" si="273"/>
        <v>3318.2700000000041</v>
      </c>
      <c r="Q1577" s="9">
        <f>'2023-24 Salary &amp; Benefits'!G$6</f>
        <v>13464</v>
      </c>
      <c r="R1577" s="157">
        <f>'2023-24 Salary &amp; Benefits'!H$6</f>
        <v>0.1797</v>
      </c>
      <c r="S1577" s="157">
        <f>'2023-24 Salary &amp; Benefits'!I$6</f>
        <v>0.17330000000000001</v>
      </c>
      <c r="T1577" s="9">
        <f t="shared" si="274"/>
        <v>30760.59</v>
      </c>
      <c r="U1577" s="9">
        <f t="shared" si="275"/>
        <v>1549.99</v>
      </c>
      <c r="V1577" s="9">
        <f t="shared" si="276"/>
        <v>268.61</v>
      </c>
      <c r="W1577" s="9">
        <f t="shared" si="268"/>
        <v>1818.6</v>
      </c>
      <c r="X1577" s="22">
        <f t="shared" si="269"/>
        <v>125578.36</v>
      </c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</row>
    <row r="1578" spans="1:159" s="4" customFormat="1">
      <c r="A1578" s="83" t="s">
        <v>2349</v>
      </c>
      <c r="B1578" s="95" t="s">
        <v>734</v>
      </c>
      <c r="C1578" s="96">
        <v>2597</v>
      </c>
      <c r="D1578" s="95" t="s">
        <v>739</v>
      </c>
      <c r="E1578" s="116" t="str">
        <f>VLOOKUP($C1578,'2022-23 School Level AAFTE'!$C:$X,8,FALSE)</f>
        <v>No</v>
      </c>
      <c r="F1578" s="103">
        <f>VLOOKUP($C1578,'2022-23 School Level AAFTE'!$C:$I,7,FALSE)</f>
        <v>559.16999999999996</v>
      </c>
      <c r="G1578" s="106">
        <f>IFERROR(IF(E1578= "yes",VLOOKUP(C1578,Summary!$B:$I,5,0),0),0)</f>
        <v>0</v>
      </c>
      <c r="H1578" s="105">
        <f t="shared" si="267"/>
        <v>0</v>
      </c>
      <c r="I1578" s="168">
        <f>VLOOKUP($A1578,'2023-24 Salary &amp; Benefits'!$A:$I,3,FALSE)</f>
        <v>1.18</v>
      </c>
      <c r="J1578" s="168">
        <f>VLOOKUP($A1578,'2023-24 Salary &amp; Benefits'!$A:$I,4,FALSE)</f>
        <v>1.18</v>
      </c>
      <c r="K1578" s="155">
        <f t="shared" si="270"/>
        <v>0</v>
      </c>
      <c r="L1578" s="154">
        <f t="shared" si="271"/>
        <v>0</v>
      </c>
      <c r="M1578" s="156">
        <f>'2023-24 Salary &amp; Benefits'!$E$6</f>
        <v>72728</v>
      </c>
      <c r="N1578" s="156">
        <f>'2023-24 Salary &amp; Benefits'!$F$6</f>
        <v>75419</v>
      </c>
      <c r="O1578" s="9">
        <f t="shared" si="272"/>
        <v>0</v>
      </c>
      <c r="P1578" s="9">
        <f t="shared" si="273"/>
        <v>0</v>
      </c>
      <c r="Q1578" s="9">
        <f>'2023-24 Salary &amp; Benefits'!G$6</f>
        <v>13464</v>
      </c>
      <c r="R1578" s="157">
        <f>'2023-24 Salary &amp; Benefits'!H$6</f>
        <v>0.1797</v>
      </c>
      <c r="S1578" s="157">
        <f>'2023-24 Salary &amp; Benefits'!I$6</f>
        <v>0.17330000000000001</v>
      </c>
      <c r="T1578" s="9">
        <f t="shared" si="274"/>
        <v>0</v>
      </c>
      <c r="U1578" s="9">
        <f t="shared" si="275"/>
        <v>0</v>
      </c>
      <c r="V1578" s="9">
        <f t="shared" si="276"/>
        <v>0</v>
      </c>
      <c r="W1578" s="9">
        <f t="shared" si="268"/>
        <v>0</v>
      </c>
      <c r="X1578" s="22">
        <f t="shared" si="269"/>
        <v>0</v>
      </c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</row>
    <row r="1579" spans="1:159" s="4" customFormat="1">
      <c r="A1579" s="83" t="s">
        <v>2349</v>
      </c>
      <c r="B1579" s="95" t="s">
        <v>734</v>
      </c>
      <c r="C1579" s="96">
        <v>2929</v>
      </c>
      <c r="D1579" s="95" t="s">
        <v>694</v>
      </c>
      <c r="E1579" s="116" t="str">
        <f>VLOOKUP($C1579,'2022-23 School Level AAFTE'!$C:$X,8,FALSE)</f>
        <v>Yes</v>
      </c>
      <c r="F1579" s="103">
        <f>VLOOKUP($C1579,'2022-23 School Level AAFTE'!$C:$I,7,FALSE)</f>
        <v>353.39</v>
      </c>
      <c r="G1579" s="106">
        <f>IFERROR(IF(E1579= "yes",VLOOKUP(C1579,Summary!$B:$I,5,0),0),0)</f>
        <v>0</v>
      </c>
      <c r="H1579" s="105">
        <f t="shared" si="267"/>
        <v>353.39</v>
      </c>
      <c r="I1579" s="168">
        <f>VLOOKUP($A1579,'2023-24 Salary &amp; Benefits'!$A:$I,3,FALSE)</f>
        <v>1.18</v>
      </c>
      <c r="J1579" s="168">
        <f>VLOOKUP($A1579,'2023-24 Salary &amp; Benefits'!$A:$I,4,FALSE)</f>
        <v>1.18</v>
      </c>
      <c r="K1579" s="155">
        <f t="shared" si="270"/>
        <v>353.39</v>
      </c>
      <c r="L1579" s="154">
        <f t="shared" si="271"/>
        <v>1.0369999999999999</v>
      </c>
      <c r="M1579" s="156">
        <f>'2023-24 Salary &amp; Benefits'!$E$6</f>
        <v>72728</v>
      </c>
      <c r="N1579" s="156">
        <f>'2023-24 Salary &amp; Benefits'!$F$6</f>
        <v>75419</v>
      </c>
      <c r="O1579" s="9">
        <f t="shared" si="272"/>
        <v>88994.34</v>
      </c>
      <c r="P1579" s="9">
        <f t="shared" si="273"/>
        <v>3292.8700000000099</v>
      </c>
      <c r="Q1579" s="9">
        <f>'2023-24 Salary &amp; Benefits'!G$6</f>
        <v>13464</v>
      </c>
      <c r="R1579" s="157">
        <f>'2023-24 Salary &amp; Benefits'!H$6</f>
        <v>0.1797</v>
      </c>
      <c r="S1579" s="157">
        <f>'2023-24 Salary &amp; Benefits'!I$6</f>
        <v>0.17330000000000001</v>
      </c>
      <c r="T1579" s="9">
        <f t="shared" si="274"/>
        <v>30525.11</v>
      </c>
      <c r="U1579" s="9">
        <f t="shared" si="275"/>
        <v>1538.12</v>
      </c>
      <c r="V1579" s="9">
        <f t="shared" si="276"/>
        <v>266.56</v>
      </c>
      <c r="W1579" s="9">
        <f t="shared" si="268"/>
        <v>1804.6799999999998</v>
      </c>
      <c r="X1579" s="22">
        <f t="shared" si="269"/>
        <v>124617</v>
      </c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</row>
    <row r="1580" spans="1:159" s="4" customFormat="1">
      <c r="A1580" s="83" t="s">
        <v>2349</v>
      </c>
      <c r="B1580" s="95" t="s">
        <v>734</v>
      </c>
      <c r="C1580" s="96">
        <v>3741</v>
      </c>
      <c r="D1580" s="95" t="s">
        <v>753</v>
      </c>
      <c r="E1580" s="116" t="str">
        <f>VLOOKUP($C1580,'2022-23 School Level AAFTE'!$C:$X,8,FALSE)</f>
        <v>Yes</v>
      </c>
      <c r="F1580" s="103">
        <f>VLOOKUP($C1580,'2022-23 School Level AAFTE'!$C:$I,7,FALSE)</f>
        <v>1260.1399999999999</v>
      </c>
      <c r="G1580" s="106">
        <f>IFERROR(IF(E1580= "yes",VLOOKUP(C1580,Summary!$B:$I,5,0),0),0)</f>
        <v>0</v>
      </c>
      <c r="H1580" s="104">
        <f t="shared" si="267"/>
        <v>1260.1399999999999</v>
      </c>
      <c r="I1580" s="168">
        <f>VLOOKUP($A1580,'2023-24 Salary &amp; Benefits'!$A:$I,3,FALSE)</f>
        <v>1.18</v>
      </c>
      <c r="J1580" s="168">
        <f>VLOOKUP($A1580,'2023-24 Salary &amp; Benefits'!$A:$I,4,FALSE)</f>
        <v>1.18</v>
      </c>
      <c r="K1580" s="155">
        <f t="shared" si="270"/>
        <v>1260.1399999999999</v>
      </c>
      <c r="L1580" s="154">
        <f t="shared" si="271"/>
        <v>3.6960000000000002</v>
      </c>
      <c r="M1580" s="156">
        <f>'2023-24 Salary &amp; Benefits'!$E$6</f>
        <v>72728</v>
      </c>
      <c r="N1580" s="156">
        <f>'2023-24 Salary &amp; Benefits'!$F$6</f>
        <v>75419</v>
      </c>
      <c r="O1580" s="9">
        <f t="shared" si="272"/>
        <v>317187.17</v>
      </c>
      <c r="P1580" s="9">
        <f t="shared" si="273"/>
        <v>11736.210000000021</v>
      </c>
      <c r="Q1580" s="9">
        <f>'2023-24 Salary &amp; Benefits'!G$6</f>
        <v>13464</v>
      </c>
      <c r="R1580" s="157">
        <f>'2023-24 Salary &amp; Benefits'!H$6</f>
        <v>0.1797</v>
      </c>
      <c r="S1580" s="157">
        <f>'2023-24 Salary &amp; Benefits'!I$6</f>
        <v>0.17330000000000001</v>
      </c>
      <c r="T1580" s="9">
        <f t="shared" si="274"/>
        <v>108795.36</v>
      </c>
      <c r="U1580" s="9">
        <f t="shared" si="275"/>
        <v>5482.06</v>
      </c>
      <c r="V1580" s="9">
        <f t="shared" si="276"/>
        <v>950.04</v>
      </c>
      <c r="W1580" s="9">
        <f t="shared" si="268"/>
        <v>6432.1</v>
      </c>
      <c r="X1580" s="22">
        <f t="shared" si="269"/>
        <v>444150.83999999997</v>
      </c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</row>
    <row r="1581" spans="1:159" s="4" customFormat="1">
      <c r="A1581" s="83" t="s">
        <v>2349</v>
      </c>
      <c r="B1581" s="95" t="s">
        <v>734</v>
      </c>
      <c r="C1581" s="96">
        <v>3586</v>
      </c>
      <c r="D1581" s="95" t="s">
        <v>747</v>
      </c>
      <c r="E1581" s="116" t="str">
        <f>VLOOKUP($C1581,'2022-23 School Level AAFTE'!$C:$X,8,FALSE)</f>
        <v>No</v>
      </c>
      <c r="F1581" s="103">
        <f>VLOOKUP($C1581,'2022-23 School Level AAFTE'!$C:$I,7,FALSE)</f>
        <v>607.59</v>
      </c>
      <c r="G1581" s="106">
        <f>IFERROR(IF(E1581= "yes",VLOOKUP(C1581,Summary!$B:$I,5,0),0),0)</f>
        <v>0</v>
      </c>
      <c r="H1581" s="105">
        <f t="shared" si="267"/>
        <v>0</v>
      </c>
      <c r="I1581" s="168">
        <f>VLOOKUP($A1581,'2023-24 Salary &amp; Benefits'!$A:$I,3,FALSE)</f>
        <v>1.18</v>
      </c>
      <c r="J1581" s="168">
        <f>VLOOKUP($A1581,'2023-24 Salary &amp; Benefits'!$A:$I,4,FALSE)</f>
        <v>1.18</v>
      </c>
      <c r="K1581" s="155">
        <f t="shared" si="270"/>
        <v>0</v>
      </c>
      <c r="L1581" s="154">
        <f t="shared" si="271"/>
        <v>0</v>
      </c>
      <c r="M1581" s="156">
        <f>'2023-24 Salary &amp; Benefits'!$E$6</f>
        <v>72728</v>
      </c>
      <c r="N1581" s="156">
        <f>'2023-24 Salary &amp; Benefits'!$F$6</f>
        <v>75419</v>
      </c>
      <c r="O1581" s="9">
        <f t="shared" si="272"/>
        <v>0</v>
      </c>
      <c r="P1581" s="9">
        <f t="shared" si="273"/>
        <v>0</v>
      </c>
      <c r="Q1581" s="9">
        <f>'2023-24 Salary &amp; Benefits'!G$6</f>
        <v>13464</v>
      </c>
      <c r="R1581" s="157">
        <f>'2023-24 Salary &amp; Benefits'!H$6</f>
        <v>0.1797</v>
      </c>
      <c r="S1581" s="157">
        <f>'2023-24 Salary &amp; Benefits'!I$6</f>
        <v>0.17330000000000001</v>
      </c>
      <c r="T1581" s="9">
        <f t="shared" si="274"/>
        <v>0</v>
      </c>
      <c r="U1581" s="9">
        <f t="shared" si="275"/>
        <v>0</v>
      </c>
      <c r="V1581" s="9">
        <f t="shared" si="276"/>
        <v>0</v>
      </c>
      <c r="W1581" s="9">
        <f t="shared" si="268"/>
        <v>0</v>
      </c>
      <c r="X1581" s="22">
        <f t="shared" si="269"/>
        <v>0</v>
      </c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</row>
    <row r="1582" spans="1:159" s="4" customFormat="1">
      <c r="A1582" s="83" t="s">
        <v>2349</v>
      </c>
      <c r="B1582" s="95" t="s">
        <v>734</v>
      </c>
      <c r="C1582" s="96">
        <v>3035</v>
      </c>
      <c r="D1582" s="86" t="s">
        <v>742</v>
      </c>
      <c r="E1582" s="116" t="str">
        <f>VLOOKUP($C1582,'2022-23 School Level AAFTE'!$C:$X,8,FALSE)</f>
        <v>No</v>
      </c>
      <c r="F1582" s="103">
        <f>VLOOKUP($C1582,'2022-23 School Level AAFTE'!$C:$I,7,FALSE)</f>
        <v>858.53</v>
      </c>
      <c r="G1582" s="106">
        <f>IFERROR(IF(E1582= "yes",VLOOKUP(C1582,Summary!$B:$I,5,0),0),0)</f>
        <v>0</v>
      </c>
      <c r="H1582" s="104">
        <f t="shared" si="267"/>
        <v>0</v>
      </c>
      <c r="I1582" s="168">
        <f>VLOOKUP($A1582,'2023-24 Salary &amp; Benefits'!$A:$I,3,FALSE)</f>
        <v>1.18</v>
      </c>
      <c r="J1582" s="168">
        <f>VLOOKUP($A1582,'2023-24 Salary &amp; Benefits'!$A:$I,4,FALSE)</f>
        <v>1.18</v>
      </c>
      <c r="K1582" s="155">
        <f t="shared" si="270"/>
        <v>0</v>
      </c>
      <c r="L1582" s="154">
        <f t="shared" si="271"/>
        <v>0</v>
      </c>
      <c r="M1582" s="156">
        <f>'2023-24 Salary &amp; Benefits'!$E$6</f>
        <v>72728</v>
      </c>
      <c r="N1582" s="156">
        <f>'2023-24 Salary &amp; Benefits'!$F$6</f>
        <v>75419</v>
      </c>
      <c r="O1582" s="9">
        <f t="shared" si="272"/>
        <v>0</v>
      </c>
      <c r="P1582" s="9">
        <f t="shared" si="273"/>
        <v>0</v>
      </c>
      <c r="Q1582" s="9">
        <f>'2023-24 Salary &amp; Benefits'!G$6</f>
        <v>13464</v>
      </c>
      <c r="R1582" s="157">
        <f>'2023-24 Salary &amp; Benefits'!H$6</f>
        <v>0.1797</v>
      </c>
      <c r="S1582" s="157">
        <f>'2023-24 Salary &amp; Benefits'!I$6</f>
        <v>0.17330000000000001</v>
      </c>
      <c r="T1582" s="9">
        <f t="shared" si="274"/>
        <v>0</v>
      </c>
      <c r="U1582" s="9">
        <f t="shared" si="275"/>
        <v>0</v>
      </c>
      <c r="V1582" s="9">
        <f t="shared" si="276"/>
        <v>0</v>
      </c>
      <c r="W1582" s="9">
        <f t="shared" si="268"/>
        <v>0</v>
      </c>
      <c r="X1582" s="22">
        <f t="shared" si="269"/>
        <v>0</v>
      </c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</row>
    <row r="1583" spans="1:159" s="4" customFormat="1">
      <c r="A1583" s="83" t="s">
        <v>2349</v>
      </c>
      <c r="B1583" s="95" t="s">
        <v>734</v>
      </c>
      <c r="C1583" s="96">
        <v>3434</v>
      </c>
      <c r="D1583" s="95" t="s">
        <v>744</v>
      </c>
      <c r="E1583" s="116" t="str">
        <f>VLOOKUP($C1583,'2022-23 School Level AAFTE'!$C:$X,8,FALSE)</f>
        <v>Yes</v>
      </c>
      <c r="F1583" s="103">
        <f>VLOOKUP($C1583,'2022-23 School Level AAFTE'!$C:$I,7,FALSE)</f>
        <v>901.32</v>
      </c>
      <c r="G1583" s="106">
        <f>IFERROR(IF(E1583= "yes",VLOOKUP(C1583,Summary!$B:$I,5,0),0),0)</f>
        <v>0</v>
      </c>
      <c r="H1583" s="105">
        <f t="shared" si="267"/>
        <v>901.32</v>
      </c>
      <c r="I1583" s="168">
        <f>VLOOKUP($A1583,'2023-24 Salary &amp; Benefits'!$A:$I,3,FALSE)</f>
        <v>1.18</v>
      </c>
      <c r="J1583" s="168">
        <f>VLOOKUP($A1583,'2023-24 Salary &amp; Benefits'!$A:$I,4,FALSE)</f>
        <v>1.18</v>
      </c>
      <c r="K1583" s="155">
        <f t="shared" si="270"/>
        <v>901.32</v>
      </c>
      <c r="L1583" s="154">
        <f t="shared" si="271"/>
        <v>2.6440000000000001</v>
      </c>
      <c r="M1583" s="156">
        <f>'2023-24 Salary &amp; Benefits'!$E$6</f>
        <v>72728</v>
      </c>
      <c r="N1583" s="156">
        <f>'2023-24 Salary &amp; Benefits'!$F$6</f>
        <v>75419</v>
      </c>
      <c r="O1583" s="9">
        <f t="shared" si="272"/>
        <v>226905.54</v>
      </c>
      <c r="P1583" s="9">
        <f t="shared" si="273"/>
        <v>8395.7099999999919</v>
      </c>
      <c r="Q1583" s="9">
        <f>'2023-24 Salary &amp; Benefits'!G$6</f>
        <v>13464</v>
      </c>
      <c r="R1583" s="157">
        <f>'2023-24 Salary &amp; Benefits'!H$6</f>
        <v>0.1797</v>
      </c>
      <c r="S1583" s="157">
        <f>'2023-24 Salary &amp; Benefits'!I$6</f>
        <v>0.17330000000000001</v>
      </c>
      <c r="T1583" s="9">
        <f t="shared" si="274"/>
        <v>77828.72</v>
      </c>
      <c r="U1583" s="9">
        <f t="shared" si="275"/>
        <v>3921.69</v>
      </c>
      <c r="V1583" s="9">
        <f t="shared" si="276"/>
        <v>679.63</v>
      </c>
      <c r="W1583" s="9">
        <f t="shared" si="268"/>
        <v>4601.32</v>
      </c>
      <c r="X1583" s="22">
        <f t="shared" si="269"/>
        <v>317731.28999999998</v>
      </c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</row>
    <row r="1584" spans="1:159" s="4" customFormat="1">
      <c r="A1584" s="83" t="s">
        <v>2349</v>
      </c>
      <c r="B1584" s="95" t="s">
        <v>734</v>
      </c>
      <c r="C1584" s="96">
        <v>5335</v>
      </c>
      <c r="D1584" s="95" t="s">
        <v>757</v>
      </c>
      <c r="E1584" s="116" t="str">
        <f>VLOOKUP($C1584,'2022-23 School Level AAFTE'!$C:$X,8,FALSE)</f>
        <v>Yes</v>
      </c>
      <c r="F1584" s="103">
        <f>VLOOKUP($C1584,'2022-23 School Level AAFTE'!$C:$I,7,FALSE)</f>
        <v>34</v>
      </c>
      <c r="G1584" s="106">
        <f>IFERROR(IF(E1584= "yes",VLOOKUP(C1584,Summary!$B:$I,5,0),0),0)</f>
        <v>0</v>
      </c>
      <c r="H1584" s="104">
        <f t="shared" si="267"/>
        <v>34</v>
      </c>
      <c r="I1584" s="168">
        <f>VLOOKUP($A1584,'2023-24 Salary &amp; Benefits'!$A:$I,3,FALSE)</f>
        <v>1.18</v>
      </c>
      <c r="J1584" s="168">
        <f>VLOOKUP($A1584,'2023-24 Salary &amp; Benefits'!$A:$I,4,FALSE)</f>
        <v>1.18</v>
      </c>
      <c r="K1584" s="155">
        <f t="shared" si="270"/>
        <v>34</v>
      </c>
      <c r="L1584" s="154">
        <f t="shared" si="271"/>
        <v>0.1</v>
      </c>
      <c r="M1584" s="156">
        <f>'2023-24 Salary &amp; Benefits'!$E$6</f>
        <v>72728</v>
      </c>
      <c r="N1584" s="156">
        <f>'2023-24 Salary &amp; Benefits'!$F$6</f>
        <v>75419</v>
      </c>
      <c r="O1584" s="9">
        <f t="shared" si="272"/>
        <v>8581.9</v>
      </c>
      <c r="P1584" s="9">
        <f t="shared" si="273"/>
        <v>317.54000000000087</v>
      </c>
      <c r="Q1584" s="9">
        <f>'2023-24 Salary &amp; Benefits'!G$6</f>
        <v>13464</v>
      </c>
      <c r="R1584" s="157">
        <f>'2023-24 Salary &amp; Benefits'!H$6</f>
        <v>0.1797</v>
      </c>
      <c r="S1584" s="157">
        <f>'2023-24 Salary &amp; Benefits'!I$6</f>
        <v>0.17330000000000001</v>
      </c>
      <c r="T1584" s="9">
        <f t="shared" si="274"/>
        <v>2943.6</v>
      </c>
      <c r="U1584" s="9">
        <f t="shared" si="275"/>
        <v>148.32</v>
      </c>
      <c r="V1584" s="9">
        <f t="shared" si="276"/>
        <v>25.7</v>
      </c>
      <c r="W1584" s="9">
        <f t="shared" si="268"/>
        <v>174.01999999999998</v>
      </c>
      <c r="X1584" s="22">
        <f t="shared" si="269"/>
        <v>12017.060000000001</v>
      </c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</row>
    <row r="1585" spans="1:159" s="4" customFormat="1">
      <c r="A1585" s="83" t="s">
        <v>2349</v>
      </c>
      <c r="B1585" s="95" t="s">
        <v>734</v>
      </c>
      <c r="C1585" s="96">
        <v>1648</v>
      </c>
      <c r="D1585" s="95" t="s">
        <v>736</v>
      </c>
      <c r="E1585" s="116" t="str">
        <f>VLOOKUP($C1585,'2022-23 School Level AAFTE'!$C:$X,8,FALSE)</f>
        <v>No</v>
      </c>
      <c r="F1585" s="103">
        <f>VLOOKUP($C1585,'2022-23 School Level AAFTE'!$C:$I,7,FALSE)</f>
        <v>15.04</v>
      </c>
      <c r="G1585" s="106">
        <f>IFERROR(IF(E1585= "yes",VLOOKUP(C1585,Summary!$B:$I,5,0),0),0)</f>
        <v>0</v>
      </c>
      <c r="H1585" s="105">
        <f t="shared" si="267"/>
        <v>0</v>
      </c>
      <c r="I1585" s="168">
        <f>VLOOKUP($A1585,'2023-24 Salary &amp; Benefits'!$A:$I,3,FALSE)</f>
        <v>1.18</v>
      </c>
      <c r="J1585" s="168">
        <f>VLOOKUP($A1585,'2023-24 Salary &amp; Benefits'!$A:$I,4,FALSE)</f>
        <v>1.18</v>
      </c>
      <c r="K1585" s="155">
        <f t="shared" si="270"/>
        <v>0</v>
      </c>
      <c r="L1585" s="154">
        <f t="shared" si="271"/>
        <v>0</v>
      </c>
      <c r="M1585" s="156">
        <f>'2023-24 Salary &amp; Benefits'!$E$6</f>
        <v>72728</v>
      </c>
      <c r="N1585" s="156">
        <f>'2023-24 Salary &amp; Benefits'!$F$6</f>
        <v>75419</v>
      </c>
      <c r="O1585" s="9">
        <f t="shared" si="272"/>
        <v>0</v>
      </c>
      <c r="P1585" s="9">
        <f t="shared" si="273"/>
        <v>0</v>
      </c>
      <c r="Q1585" s="9">
        <f>'2023-24 Salary &amp; Benefits'!G$6</f>
        <v>13464</v>
      </c>
      <c r="R1585" s="157">
        <f>'2023-24 Salary &amp; Benefits'!H$6</f>
        <v>0.1797</v>
      </c>
      <c r="S1585" s="157">
        <f>'2023-24 Salary &amp; Benefits'!I$6</f>
        <v>0.17330000000000001</v>
      </c>
      <c r="T1585" s="9">
        <f t="shared" si="274"/>
        <v>0</v>
      </c>
      <c r="U1585" s="9">
        <f t="shared" si="275"/>
        <v>0</v>
      </c>
      <c r="V1585" s="9">
        <f t="shared" si="276"/>
        <v>0</v>
      </c>
      <c r="W1585" s="9">
        <f t="shared" si="268"/>
        <v>0</v>
      </c>
      <c r="X1585" s="22">
        <f t="shared" si="269"/>
        <v>0</v>
      </c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</row>
    <row r="1586" spans="1:159" s="4" customFormat="1">
      <c r="A1586" s="83" t="s">
        <v>2349</v>
      </c>
      <c r="B1586" s="95" t="s">
        <v>734</v>
      </c>
      <c r="C1586" s="94">
        <v>5070</v>
      </c>
      <c r="D1586" s="84" t="s">
        <v>754</v>
      </c>
      <c r="E1586" s="116" t="str">
        <f>VLOOKUP($C1586,'2022-23 School Level AAFTE'!$C:$X,8,FALSE)</f>
        <v>Yes</v>
      </c>
      <c r="F1586" s="103">
        <f>VLOOKUP($C1586,'2022-23 School Level AAFTE'!$C:$I,7,FALSE)</f>
        <v>28</v>
      </c>
      <c r="G1586" s="106">
        <f>IFERROR(IF(E1586= "yes",VLOOKUP(C1586,Summary!$B:$I,5,0),0),0)</f>
        <v>0</v>
      </c>
      <c r="H1586" s="105">
        <f t="shared" si="267"/>
        <v>28</v>
      </c>
      <c r="I1586" s="168">
        <f>VLOOKUP($A1586,'2023-24 Salary &amp; Benefits'!$A:$I,3,FALSE)</f>
        <v>1.18</v>
      </c>
      <c r="J1586" s="168">
        <f>VLOOKUP($A1586,'2023-24 Salary &amp; Benefits'!$A:$I,4,FALSE)</f>
        <v>1.18</v>
      </c>
      <c r="K1586" s="155">
        <f t="shared" si="270"/>
        <v>28</v>
      </c>
      <c r="L1586" s="154">
        <f t="shared" si="271"/>
        <v>8.2000000000000003E-2</v>
      </c>
      <c r="M1586" s="156">
        <f>'2023-24 Salary &amp; Benefits'!$E$6</f>
        <v>72728</v>
      </c>
      <c r="N1586" s="156">
        <f>'2023-24 Salary &amp; Benefits'!$F$6</f>
        <v>75419</v>
      </c>
      <c r="O1586" s="9">
        <f t="shared" si="272"/>
        <v>7037.16</v>
      </c>
      <c r="P1586" s="9">
        <f t="shared" si="273"/>
        <v>260.38000000000011</v>
      </c>
      <c r="Q1586" s="9">
        <f>'2023-24 Salary &amp; Benefits'!G$6</f>
        <v>13464</v>
      </c>
      <c r="R1586" s="157">
        <f>'2023-24 Salary &amp; Benefits'!H$6</f>
        <v>0.1797</v>
      </c>
      <c r="S1586" s="157">
        <f>'2023-24 Salary &amp; Benefits'!I$6</f>
        <v>0.17330000000000001</v>
      </c>
      <c r="T1586" s="9">
        <f t="shared" si="274"/>
        <v>2413.75</v>
      </c>
      <c r="U1586" s="9">
        <f t="shared" si="275"/>
        <v>121.63</v>
      </c>
      <c r="V1586" s="9">
        <f t="shared" si="276"/>
        <v>21.08</v>
      </c>
      <c r="W1586" s="9">
        <f t="shared" si="268"/>
        <v>142.70999999999998</v>
      </c>
      <c r="X1586" s="22">
        <f t="shared" si="269"/>
        <v>9854</v>
      </c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</row>
    <row r="1587" spans="1:159" s="4" customFormat="1">
      <c r="A1587" s="83" t="s">
        <v>2349</v>
      </c>
      <c r="B1587" s="95" t="s">
        <v>734</v>
      </c>
      <c r="C1587" s="96">
        <v>3521</v>
      </c>
      <c r="D1587" s="95" t="s">
        <v>746</v>
      </c>
      <c r="E1587" s="116" t="str">
        <f>VLOOKUP($C1587,'2022-23 School Level AAFTE'!$C:$X,8,FALSE)</f>
        <v>Yes</v>
      </c>
      <c r="F1587" s="103">
        <f>VLOOKUP($C1587,'2022-23 School Level AAFTE'!$C:$I,7,FALSE)</f>
        <v>366.43</v>
      </c>
      <c r="G1587" s="106">
        <f>IFERROR(IF(E1587= "yes",VLOOKUP(C1587,Summary!$B:$I,5,0),0),0)</f>
        <v>0</v>
      </c>
      <c r="H1587" s="105">
        <f t="shared" si="267"/>
        <v>366.43</v>
      </c>
      <c r="I1587" s="168">
        <f>VLOOKUP($A1587,'2023-24 Salary &amp; Benefits'!$A:$I,3,FALSE)</f>
        <v>1.18</v>
      </c>
      <c r="J1587" s="168">
        <f>VLOOKUP($A1587,'2023-24 Salary &amp; Benefits'!$A:$I,4,FALSE)</f>
        <v>1.18</v>
      </c>
      <c r="K1587" s="155">
        <f t="shared" si="270"/>
        <v>366.43</v>
      </c>
      <c r="L1587" s="154">
        <f t="shared" si="271"/>
        <v>1.075</v>
      </c>
      <c r="M1587" s="156">
        <f>'2023-24 Salary &amp; Benefits'!$E$6</f>
        <v>72728</v>
      </c>
      <c r="N1587" s="156">
        <f>'2023-24 Salary &amp; Benefits'!$F$6</f>
        <v>75419</v>
      </c>
      <c r="O1587" s="9">
        <f t="shared" si="272"/>
        <v>92255.47</v>
      </c>
      <c r="P1587" s="9">
        <f t="shared" si="273"/>
        <v>3413.5299999999988</v>
      </c>
      <c r="Q1587" s="9">
        <f>'2023-24 Salary &amp; Benefits'!G$6</f>
        <v>13464</v>
      </c>
      <c r="R1587" s="157">
        <f>'2023-24 Salary &amp; Benefits'!H$6</f>
        <v>0.1797</v>
      </c>
      <c r="S1587" s="157">
        <f>'2023-24 Salary &amp; Benefits'!I$6</f>
        <v>0.17330000000000001</v>
      </c>
      <c r="T1587" s="9">
        <f t="shared" si="274"/>
        <v>31643.67</v>
      </c>
      <c r="U1587" s="9">
        <f t="shared" si="275"/>
        <v>1594.48</v>
      </c>
      <c r="V1587" s="9">
        <f t="shared" si="276"/>
        <v>276.32</v>
      </c>
      <c r="W1587" s="9">
        <f t="shared" si="268"/>
        <v>1870.8</v>
      </c>
      <c r="X1587" s="22">
        <f t="shared" si="269"/>
        <v>129183.47</v>
      </c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</row>
    <row r="1588" spans="1:159" s="4" customFormat="1">
      <c r="A1588" s="83" t="s">
        <v>2349</v>
      </c>
      <c r="B1588" s="95" t="s">
        <v>734</v>
      </c>
      <c r="C1588" s="96">
        <v>2475</v>
      </c>
      <c r="D1588" s="95" t="s">
        <v>738</v>
      </c>
      <c r="E1588" s="116" t="str">
        <f>VLOOKUP($C1588,'2022-23 School Level AAFTE'!$C:$X,8,FALSE)</f>
        <v>Yes</v>
      </c>
      <c r="F1588" s="103">
        <f>VLOOKUP($C1588,'2022-23 School Level AAFTE'!$C:$I,7,FALSE)</f>
        <v>1211.42</v>
      </c>
      <c r="G1588" s="106">
        <f>IFERROR(IF(E1588= "yes",VLOOKUP(C1588,Summary!$B:$I,5,0),0),0)</f>
        <v>0</v>
      </c>
      <c r="H1588" s="105">
        <f t="shared" si="267"/>
        <v>1211.42</v>
      </c>
      <c r="I1588" s="168">
        <f>VLOOKUP($A1588,'2023-24 Salary &amp; Benefits'!$A:$I,3,FALSE)</f>
        <v>1.18</v>
      </c>
      <c r="J1588" s="168">
        <f>VLOOKUP($A1588,'2023-24 Salary &amp; Benefits'!$A:$I,4,FALSE)</f>
        <v>1.18</v>
      </c>
      <c r="K1588" s="155">
        <f t="shared" si="270"/>
        <v>1211.42</v>
      </c>
      <c r="L1588" s="154">
        <f t="shared" si="271"/>
        <v>3.5529999999999999</v>
      </c>
      <c r="M1588" s="156">
        <f>'2023-24 Salary &amp; Benefits'!$E$6</f>
        <v>72728</v>
      </c>
      <c r="N1588" s="156">
        <f>'2023-24 Salary &amp; Benefits'!$F$6</f>
        <v>75419</v>
      </c>
      <c r="O1588" s="9">
        <f t="shared" si="272"/>
        <v>304915.05</v>
      </c>
      <c r="P1588" s="9">
        <f t="shared" si="273"/>
        <v>11282.119999999995</v>
      </c>
      <c r="Q1588" s="9">
        <f>'2023-24 Salary &amp; Benefits'!G$6</f>
        <v>13464</v>
      </c>
      <c r="R1588" s="157">
        <f>'2023-24 Salary &amp; Benefits'!H$6</f>
        <v>0.1797</v>
      </c>
      <c r="S1588" s="157">
        <f>'2023-24 Salary &amp; Benefits'!I$6</f>
        <v>0.17330000000000001</v>
      </c>
      <c r="T1588" s="9">
        <f t="shared" si="274"/>
        <v>104586.02</v>
      </c>
      <c r="U1588" s="9">
        <f t="shared" si="275"/>
        <v>5269.95</v>
      </c>
      <c r="V1588" s="9">
        <f t="shared" si="276"/>
        <v>913.28</v>
      </c>
      <c r="W1588" s="9">
        <f t="shared" si="268"/>
        <v>6183.23</v>
      </c>
      <c r="X1588" s="22">
        <f t="shared" si="269"/>
        <v>426966.42</v>
      </c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</row>
    <row r="1589" spans="1:159" s="4" customFormat="1">
      <c r="A1589" s="83" t="s">
        <v>2349</v>
      </c>
      <c r="B1589" s="95" t="s">
        <v>734</v>
      </c>
      <c r="C1589" s="96">
        <v>5484</v>
      </c>
      <c r="D1589" s="95" t="s">
        <v>2729</v>
      </c>
      <c r="E1589" s="116" t="str">
        <f>VLOOKUP($C1589,'2022-23 School Level AAFTE'!$C:$X,8,FALSE)</f>
        <v>No</v>
      </c>
      <c r="F1589" s="103">
        <f>VLOOKUP($C1589,'2022-23 School Level AAFTE'!$C:$I,7,FALSE)</f>
        <v>780.55</v>
      </c>
      <c r="G1589" s="106">
        <f>IFERROR(IF(E1589= "yes",VLOOKUP(C1589,Summary!$B:$I,5,0),0),0)</f>
        <v>0</v>
      </c>
      <c r="H1589" s="104">
        <f t="shared" si="267"/>
        <v>0</v>
      </c>
      <c r="I1589" s="168">
        <f>VLOOKUP($A1589,'2023-24 Salary &amp; Benefits'!$A:$I,3,FALSE)</f>
        <v>1.18</v>
      </c>
      <c r="J1589" s="168">
        <f>VLOOKUP($A1589,'2023-24 Salary &amp; Benefits'!$A:$I,4,FALSE)</f>
        <v>1.18</v>
      </c>
      <c r="K1589" s="155">
        <f t="shared" si="270"/>
        <v>0</v>
      </c>
      <c r="L1589" s="154">
        <f t="shared" si="271"/>
        <v>0</v>
      </c>
      <c r="M1589" s="156">
        <f>'2023-24 Salary &amp; Benefits'!$E$6</f>
        <v>72728</v>
      </c>
      <c r="N1589" s="156">
        <f>'2023-24 Salary &amp; Benefits'!$F$6</f>
        <v>75419</v>
      </c>
      <c r="O1589" s="9">
        <f t="shared" si="272"/>
        <v>0</v>
      </c>
      <c r="P1589" s="9">
        <f t="shared" si="273"/>
        <v>0</v>
      </c>
      <c r="Q1589" s="9">
        <f>'2023-24 Salary &amp; Benefits'!G$6</f>
        <v>13464</v>
      </c>
      <c r="R1589" s="157">
        <f>'2023-24 Salary &amp; Benefits'!H$6</f>
        <v>0.1797</v>
      </c>
      <c r="S1589" s="157">
        <f>'2023-24 Salary &amp; Benefits'!I$6</f>
        <v>0.17330000000000001</v>
      </c>
      <c r="T1589" s="9">
        <f t="shared" si="274"/>
        <v>0</v>
      </c>
      <c r="U1589" s="9">
        <f t="shared" si="275"/>
        <v>0</v>
      </c>
      <c r="V1589" s="9">
        <f t="shared" si="276"/>
        <v>0</v>
      </c>
      <c r="W1589" s="9">
        <f t="shared" si="268"/>
        <v>0</v>
      </c>
      <c r="X1589" s="22">
        <f t="shared" si="269"/>
        <v>0</v>
      </c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</row>
    <row r="1590" spans="1:159" s="4" customFormat="1">
      <c r="A1590" s="83" t="s">
        <v>2349</v>
      </c>
      <c r="B1590" s="95" t="s">
        <v>734</v>
      </c>
      <c r="C1590" s="96">
        <v>5519</v>
      </c>
      <c r="D1590" s="95" t="s">
        <v>3112</v>
      </c>
      <c r="E1590" s="116" t="str">
        <f>VLOOKUP($C1590,'2022-23 School Level AAFTE'!$C:$X,8,FALSE)</f>
        <v>No</v>
      </c>
      <c r="F1590" s="103">
        <f>VLOOKUP($C1590,'2022-23 School Level AAFTE'!$C:$I,7,FALSE)</f>
        <v>516.42999999999995</v>
      </c>
      <c r="G1590" s="106">
        <f>IFERROR(IF(E1590= "yes",VLOOKUP(C1590,Summary!$B:$I,5,0),0),0)</f>
        <v>0</v>
      </c>
      <c r="H1590" s="105">
        <f t="shared" si="267"/>
        <v>0</v>
      </c>
      <c r="I1590" s="168">
        <f>VLOOKUP($A1590,'2023-24 Salary &amp; Benefits'!$A:$I,3,FALSE)</f>
        <v>1.18</v>
      </c>
      <c r="J1590" s="168">
        <f>VLOOKUP($A1590,'2023-24 Salary &amp; Benefits'!$A:$I,4,FALSE)</f>
        <v>1.18</v>
      </c>
      <c r="K1590" s="155">
        <f t="shared" si="270"/>
        <v>0</v>
      </c>
      <c r="L1590" s="154">
        <f t="shared" si="271"/>
        <v>0</v>
      </c>
      <c r="M1590" s="156">
        <f>'2023-24 Salary &amp; Benefits'!$E$6</f>
        <v>72728</v>
      </c>
      <c r="N1590" s="156">
        <f>'2023-24 Salary &amp; Benefits'!$F$6</f>
        <v>75419</v>
      </c>
      <c r="O1590" s="9">
        <f t="shared" si="272"/>
        <v>0</v>
      </c>
      <c r="P1590" s="9">
        <f t="shared" si="273"/>
        <v>0</v>
      </c>
      <c r="Q1590" s="9">
        <f>'2023-24 Salary &amp; Benefits'!G$6</f>
        <v>13464</v>
      </c>
      <c r="R1590" s="157">
        <f>'2023-24 Salary &amp; Benefits'!H$6</f>
        <v>0.1797</v>
      </c>
      <c r="S1590" s="157">
        <f>'2023-24 Salary &amp; Benefits'!I$6</f>
        <v>0.17330000000000001</v>
      </c>
      <c r="T1590" s="9">
        <f t="shared" si="274"/>
        <v>0</v>
      </c>
      <c r="U1590" s="9">
        <f t="shared" si="275"/>
        <v>0</v>
      </c>
      <c r="V1590" s="9">
        <f t="shared" si="276"/>
        <v>0</v>
      </c>
      <c r="W1590" s="9">
        <f t="shared" si="268"/>
        <v>0</v>
      </c>
      <c r="X1590" s="22">
        <f t="shared" si="269"/>
        <v>0</v>
      </c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</row>
    <row r="1591" spans="1:159" s="4" customFormat="1">
      <c r="A1591" s="83" t="s">
        <v>2349</v>
      </c>
      <c r="B1591" s="95" t="s">
        <v>734</v>
      </c>
      <c r="C1591" s="96">
        <v>3668</v>
      </c>
      <c r="D1591" s="95" t="s">
        <v>750</v>
      </c>
      <c r="E1591" s="116" t="str">
        <f>VLOOKUP($C1591,'2022-23 School Level AAFTE'!$C:$X,8,FALSE)</f>
        <v>No</v>
      </c>
      <c r="F1591" s="103">
        <f>VLOOKUP($C1591,'2022-23 School Level AAFTE'!$C:$I,7,FALSE)</f>
        <v>437.23</v>
      </c>
      <c r="G1591" s="106">
        <f>IFERROR(IF(E1591= "yes",VLOOKUP(C1591,Summary!$B:$I,5,0),0),0)</f>
        <v>0</v>
      </c>
      <c r="H1591" s="105">
        <f t="shared" si="267"/>
        <v>0</v>
      </c>
      <c r="I1591" s="168">
        <f>VLOOKUP($A1591,'2023-24 Salary &amp; Benefits'!$A:$I,3,FALSE)</f>
        <v>1.18</v>
      </c>
      <c r="J1591" s="168">
        <f>VLOOKUP($A1591,'2023-24 Salary &amp; Benefits'!$A:$I,4,FALSE)</f>
        <v>1.18</v>
      </c>
      <c r="K1591" s="155">
        <f t="shared" si="270"/>
        <v>0</v>
      </c>
      <c r="L1591" s="154">
        <f t="shared" si="271"/>
        <v>0</v>
      </c>
      <c r="M1591" s="156">
        <f>'2023-24 Salary &amp; Benefits'!$E$6</f>
        <v>72728</v>
      </c>
      <c r="N1591" s="156">
        <f>'2023-24 Salary &amp; Benefits'!$F$6</f>
        <v>75419</v>
      </c>
      <c r="O1591" s="9">
        <f t="shared" si="272"/>
        <v>0</v>
      </c>
      <c r="P1591" s="9">
        <f t="shared" si="273"/>
        <v>0</v>
      </c>
      <c r="Q1591" s="9">
        <f>'2023-24 Salary &amp; Benefits'!G$6</f>
        <v>13464</v>
      </c>
      <c r="R1591" s="157">
        <f>'2023-24 Salary &amp; Benefits'!H$6</f>
        <v>0.1797</v>
      </c>
      <c r="S1591" s="157">
        <f>'2023-24 Salary &amp; Benefits'!I$6</f>
        <v>0.17330000000000001</v>
      </c>
      <c r="T1591" s="9">
        <f t="shared" si="274"/>
        <v>0</v>
      </c>
      <c r="U1591" s="9">
        <f t="shared" si="275"/>
        <v>0</v>
      </c>
      <c r="V1591" s="9">
        <f t="shared" si="276"/>
        <v>0</v>
      </c>
      <c r="W1591" s="9">
        <f t="shared" si="268"/>
        <v>0</v>
      </c>
      <c r="X1591" s="22">
        <f t="shared" si="269"/>
        <v>0</v>
      </c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</row>
    <row r="1592" spans="1:159" s="4" customFormat="1">
      <c r="A1592" s="83" t="s">
        <v>2349</v>
      </c>
      <c r="B1592" s="95" t="s">
        <v>734</v>
      </c>
      <c r="C1592" s="96">
        <v>3740</v>
      </c>
      <c r="D1592" s="95" t="s">
        <v>752</v>
      </c>
      <c r="E1592" s="116" t="str">
        <f>VLOOKUP($C1592,'2022-23 School Level AAFTE'!$C:$X,8,FALSE)</f>
        <v>No</v>
      </c>
      <c r="F1592" s="103">
        <f>VLOOKUP($C1592,'2022-23 School Level AAFTE'!$C:$I,7,FALSE)</f>
        <v>390.71</v>
      </c>
      <c r="G1592" s="106">
        <f>IFERROR(IF(E1592= "yes",VLOOKUP(C1592,Summary!$B:$I,5,0),0),0)</f>
        <v>0</v>
      </c>
      <c r="H1592" s="104">
        <f t="shared" si="267"/>
        <v>0</v>
      </c>
      <c r="I1592" s="168">
        <f>VLOOKUP($A1592,'2023-24 Salary &amp; Benefits'!$A:$I,3,FALSE)</f>
        <v>1.18</v>
      </c>
      <c r="J1592" s="168">
        <f>VLOOKUP($A1592,'2023-24 Salary &amp; Benefits'!$A:$I,4,FALSE)</f>
        <v>1.18</v>
      </c>
      <c r="K1592" s="155">
        <f t="shared" si="270"/>
        <v>0</v>
      </c>
      <c r="L1592" s="154">
        <f t="shared" si="271"/>
        <v>0</v>
      </c>
      <c r="M1592" s="156">
        <f>'2023-24 Salary &amp; Benefits'!$E$6</f>
        <v>72728</v>
      </c>
      <c r="N1592" s="156">
        <f>'2023-24 Salary &amp; Benefits'!$F$6</f>
        <v>75419</v>
      </c>
      <c r="O1592" s="9">
        <f t="shared" si="272"/>
        <v>0</v>
      </c>
      <c r="P1592" s="9">
        <f t="shared" si="273"/>
        <v>0</v>
      </c>
      <c r="Q1592" s="9">
        <f>'2023-24 Salary &amp; Benefits'!G$6</f>
        <v>13464</v>
      </c>
      <c r="R1592" s="157">
        <f>'2023-24 Salary &amp; Benefits'!H$6</f>
        <v>0.1797</v>
      </c>
      <c r="S1592" s="157">
        <f>'2023-24 Salary &amp; Benefits'!I$6</f>
        <v>0.17330000000000001</v>
      </c>
      <c r="T1592" s="9">
        <f t="shared" si="274"/>
        <v>0</v>
      </c>
      <c r="U1592" s="9">
        <f t="shared" si="275"/>
        <v>0</v>
      </c>
      <c r="V1592" s="9">
        <f t="shared" si="276"/>
        <v>0</v>
      </c>
      <c r="W1592" s="9">
        <f t="shared" si="268"/>
        <v>0</v>
      </c>
      <c r="X1592" s="22">
        <f t="shared" si="269"/>
        <v>0</v>
      </c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</row>
    <row r="1593" spans="1:159" s="4" customFormat="1">
      <c r="A1593" s="83" t="s">
        <v>2349</v>
      </c>
      <c r="B1593" s="95" t="s">
        <v>734</v>
      </c>
      <c r="C1593" s="96">
        <v>5282</v>
      </c>
      <c r="D1593" s="95" t="s">
        <v>756</v>
      </c>
      <c r="E1593" s="116" t="str">
        <f>VLOOKUP($C1593,'2022-23 School Level AAFTE'!$C:$X,8,FALSE)</f>
        <v>Yes</v>
      </c>
      <c r="F1593" s="103">
        <f>VLOOKUP($C1593,'2022-23 School Level AAFTE'!$C:$I,7,FALSE)</f>
        <v>201.10000000000002</v>
      </c>
      <c r="G1593" s="106">
        <f>IFERROR(IF(E1593= "yes",VLOOKUP(C1593,Summary!$B:$I,5,0),0),0)</f>
        <v>0</v>
      </c>
      <c r="H1593" s="105">
        <f t="shared" si="267"/>
        <v>201.10000000000002</v>
      </c>
      <c r="I1593" s="168">
        <f>VLOOKUP($A1593,'2023-24 Salary &amp; Benefits'!$A:$I,3,FALSE)</f>
        <v>1.18</v>
      </c>
      <c r="J1593" s="168">
        <f>VLOOKUP($A1593,'2023-24 Salary &amp; Benefits'!$A:$I,4,FALSE)</f>
        <v>1.18</v>
      </c>
      <c r="K1593" s="155">
        <f t="shared" si="270"/>
        <v>201.10000000000002</v>
      </c>
      <c r="L1593" s="154">
        <f t="shared" si="271"/>
        <v>0.59</v>
      </c>
      <c r="M1593" s="156">
        <f>'2023-24 Salary &amp; Benefits'!$E$6</f>
        <v>72728</v>
      </c>
      <c r="N1593" s="156">
        <f>'2023-24 Salary &amp; Benefits'!$F$6</f>
        <v>75419</v>
      </c>
      <c r="O1593" s="9">
        <f t="shared" si="272"/>
        <v>50633.23</v>
      </c>
      <c r="P1593" s="9">
        <f t="shared" si="273"/>
        <v>1873.4799999999959</v>
      </c>
      <c r="Q1593" s="9">
        <f>'2023-24 Salary &amp; Benefits'!G$6</f>
        <v>13464</v>
      </c>
      <c r="R1593" s="157">
        <f>'2023-24 Salary &amp; Benefits'!H$6</f>
        <v>0.1797</v>
      </c>
      <c r="S1593" s="157">
        <f>'2023-24 Salary &amp; Benefits'!I$6</f>
        <v>0.17330000000000001</v>
      </c>
      <c r="T1593" s="9">
        <f t="shared" si="274"/>
        <v>17367.23</v>
      </c>
      <c r="U1593" s="9">
        <f t="shared" si="275"/>
        <v>875.11</v>
      </c>
      <c r="V1593" s="9">
        <f t="shared" si="276"/>
        <v>151.66</v>
      </c>
      <c r="W1593" s="9">
        <f t="shared" si="268"/>
        <v>1026.77</v>
      </c>
      <c r="X1593" s="22">
        <f t="shared" si="269"/>
        <v>70900.710000000006</v>
      </c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</row>
    <row r="1594" spans="1:159" s="4" customFormat="1">
      <c r="A1594" s="83" t="s">
        <v>2349</v>
      </c>
      <c r="B1594" s="95" t="s">
        <v>734</v>
      </c>
      <c r="C1594" s="96">
        <v>3702</v>
      </c>
      <c r="D1594" s="95" t="s">
        <v>751</v>
      </c>
      <c r="E1594" s="116" t="str">
        <f>VLOOKUP($C1594,'2022-23 School Level AAFTE'!$C:$X,8,FALSE)</f>
        <v>Yes</v>
      </c>
      <c r="F1594" s="103">
        <f>VLOOKUP($C1594,'2022-23 School Level AAFTE'!$C:$I,7,FALSE)</f>
        <v>388.43</v>
      </c>
      <c r="G1594" s="106">
        <f>IFERROR(IF(E1594= "yes",VLOOKUP(C1594,Summary!$B:$I,5,0),0),0)</f>
        <v>0</v>
      </c>
      <c r="H1594" s="104">
        <f t="shared" si="267"/>
        <v>388.43</v>
      </c>
      <c r="I1594" s="168">
        <f>VLOOKUP($A1594,'2023-24 Salary &amp; Benefits'!$A:$I,3,FALSE)</f>
        <v>1.18</v>
      </c>
      <c r="J1594" s="168">
        <f>VLOOKUP($A1594,'2023-24 Salary &amp; Benefits'!$A:$I,4,FALSE)</f>
        <v>1.18</v>
      </c>
      <c r="K1594" s="155">
        <f t="shared" si="270"/>
        <v>388.43</v>
      </c>
      <c r="L1594" s="154">
        <f t="shared" si="271"/>
        <v>1.139</v>
      </c>
      <c r="M1594" s="156">
        <f>'2023-24 Salary &amp; Benefits'!$E$6</f>
        <v>72728</v>
      </c>
      <c r="N1594" s="156">
        <f>'2023-24 Salary &amp; Benefits'!$F$6</f>
        <v>75419</v>
      </c>
      <c r="O1594" s="9">
        <f t="shared" si="272"/>
        <v>97747.89</v>
      </c>
      <c r="P1594" s="9">
        <f t="shared" si="273"/>
        <v>3616.75</v>
      </c>
      <c r="Q1594" s="9">
        <f>'2023-24 Salary &amp; Benefits'!G$6</f>
        <v>13464</v>
      </c>
      <c r="R1594" s="157">
        <f>'2023-24 Salary &amp; Benefits'!H$6</f>
        <v>0.1797</v>
      </c>
      <c r="S1594" s="157">
        <f>'2023-24 Salary &amp; Benefits'!I$6</f>
        <v>0.17330000000000001</v>
      </c>
      <c r="T1594" s="9">
        <f t="shared" si="274"/>
        <v>33527.57</v>
      </c>
      <c r="U1594" s="9">
        <f t="shared" si="275"/>
        <v>1689.41</v>
      </c>
      <c r="V1594" s="9">
        <f t="shared" si="276"/>
        <v>292.77</v>
      </c>
      <c r="W1594" s="9">
        <f t="shared" si="268"/>
        <v>1982.18</v>
      </c>
      <c r="X1594" s="22">
        <f t="shared" si="269"/>
        <v>136874.38999999998</v>
      </c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</row>
    <row r="1595" spans="1:159" s="4" customFormat="1">
      <c r="A1595" s="83" t="s">
        <v>2306</v>
      </c>
      <c r="B1595" s="95" t="s">
        <v>365</v>
      </c>
      <c r="C1595" s="96">
        <v>2789</v>
      </c>
      <c r="D1595" s="95" t="s">
        <v>367</v>
      </c>
      <c r="E1595" s="116" t="str">
        <f>VLOOKUP($C1595,'2022-23 School Level AAFTE'!$C:$X,8,FALSE)</f>
        <v>Yes</v>
      </c>
      <c r="F1595" s="103">
        <f>VLOOKUP($C1595,'2022-23 School Level AAFTE'!$C:$I,7,FALSE)</f>
        <v>169.15</v>
      </c>
      <c r="G1595" s="106">
        <f>IFERROR(IF(E1595= "yes",VLOOKUP(C1595,Summary!$B:$I,5,0),0),0)</f>
        <v>0</v>
      </c>
      <c r="H1595" s="105">
        <f t="shared" si="267"/>
        <v>169.15</v>
      </c>
      <c r="I1595" s="168">
        <f>VLOOKUP($A1595,'2023-24 Salary &amp; Benefits'!$A:$I,3,FALSE)</f>
        <v>1</v>
      </c>
      <c r="J1595" s="168">
        <f>VLOOKUP($A1595,'2023-24 Salary &amp; Benefits'!$A:$I,4,FALSE)</f>
        <v>1.02</v>
      </c>
      <c r="K1595" s="155">
        <f t="shared" si="270"/>
        <v>169.15</v>
      </c>
      <c r="L1595" s="154">
        <f t="shared" si="271"/>
        <v>0.496</v>
      </c>
      <c r="M1595" s="156">
        <f>'2023-24 Salary &amp; Benefits'!$E$6</f>
        <v>72728</v>
      </c>
      <c r="N1595" s="156">
        <f>'2023-24 Salary &amp; Benefits'!$F$6</f>
        <v>75419</v>
      </c>
      <c r="O1595" s="9">
        <f t="shared" si="272"/>
        <v>36073.089999999997</v>
      </c>
      <c r="P1595" s="9">
        <f t="shared" si="273"/>
        <v>2082.8900000000067</v>
      </c>
      <c r="Q1595" s="9">
        <f>'2023-24 Salary &amp; Benefits'!G$6</f>
        <v>13464</v>
      </c>
      <c r="R1595" s="157">
        <f>'2023-24 Salary &amp; Benefits'!H$6</f>
        <v>0.1797</v>
      </c>
      <c r="S1595" s="157">
        <f>'2023-24 Salary &amp; Benefits'!I$6</f>
        <v>0.17330000000000001</v>
      </c>
      <c r="T1595" s="9">
        <f t="shared" si="274"/>
        <v>13521.44</v>
      </c>
      <c r="U1595" s="9">
        <f t="shared" si="275"/>
        <v>635.92999999999995</v>
      </c>
      <c r="V1595" s="9">
        <f t="shared" si="276"/>
        <v>110.21</v>
      </c>
      <c r="W1595" s="9">
        <f t="shared" si="268"/>
        <v>746.14</v>
      </c>
      <c r="X1595" s="22">
        <f t="shared" si="269"/>
        <v>52423.560000000005</v>
      </c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</row>
    <row r="1596" spans="1:159" s="4" customFormat="1">
      <c r="A1596" s="83" t="s">
        <v>2306</v>
      </c>
      <c r="B1596" s="95" t="s">
        <v>365</v>
      </c>
      <c r="C1596" s="94">
        <v>3559</v>
      </c>
      <c r="D1596" s="84" t="s">
        <v>368</v>
      </c>
      <c r="E1596" s="116" t="str">
        <f>VLOOKUP($C1596,'2022-23 School Level AAFTE'!$C:$X,8,FALSE)</f>
        <v>Yes</v>
      </c>
      <c r="F1596" s="103">
        <f>VLOOKUP($C1596,'2022-23 School Level AAFTE'!$C:$I,7,FALSE)</f>
        <v>55.15</v>
      </c>
      <c r="G1596" s="106">
        <f>IFERROR(IF(E1596= "yes",VLOOKUP(C1596,Summary!$B:$I,5,0),0),0)</f>
        <v>0</v>
      </c>
      <c r="H1596" s="104">
        <f t="shared" si="267"/>
        <v>55.15</v>
      </c>
      <c r="I1596" s="168">
        <f>VLOOKUP($A1596,'2023-24 Salary &amp; Benefits'!$A:$I,3,FALSE)</f>
        <v>1</v>
      </c>
      <c r="J1596" s="168">
        <f>VLOOKUP($A1596,'2023-24 Salary &amp; Benefits'!$A:$I,4,FALSE)</f>
        <v>1.02</v>
      </c>
      <c r="K1596" s="155">
        <f t="shared" si="270"/>
        <v>55.15</v>
      </c>
      <c r="L1596" s="154">
        <f t="shared" si="271"/>
        <v>0.16200000000000001</v>
      </c>
      <c r="M1596" s="156">
        <f>'2023-24 Salary &amp; Benefits'!$E$6</f>
        <v>72728</v>
      </c>
      <c r="N1596" s="156">
        <f>'2023-24 Salary &amp; Benefits'!$F$6</f>
        <v>75419</v>
      </c>
      <c r="O1596" s="9">
        <f t="shared" si="272"/>
        <v>11781.94</v>
      </c>
      <c r="P1596" s="9">
        <f t="shared" si="273"/>
        <v>680.29999999999927</v>
      </c>
      <c r="Q1596" s="9">
        <f>'2023-24 Salary &amp; Benefits'!G$6</f>
        <v>13464</v>
      </c>
      <c r="R1596" s="157">
        <f>'2023-24 Salary &amp; Benefits'!H$6</f>
        <v>0.1797</v>
      </c>
      <c r="S1596" s="157">
        <f>'2023-24 Salary &amp; Benefits'!I$6</f>
        <v>0.17330000000000001</v>
      </c>
      <c r="T1596" s="9">
        <f t="shared" si="274"/>
        <v>4416.28</v>
      </c>
      <c r="U1596" s="9">
        <f t="shared" si="275"/>
        <v>207.7</v>
      </c>
      <c r="V1596" s="9">
        <f t="shared" si="276"/>
        <v>35.99</v>
      </c>
      <c r="W1596" s="9">
        <f t="shared" si="268"/>
        <v>243.69</v>
      </c>
      <c r="X1596" s="22">
        <f t="shared" si="269"/>
        <v>17122.21</v>
      </c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</row>
    <row r="1597" spans="1:159" s="4" customFormat="1">
      <c r="A1597" s="83" t="s">
        <v>2306</v>
      </c>
      <c r="B1597" s="95" t="s">
        <v>365</v>
      </c>
      <c r="C1597" s="96">
        <v>1898</v>
      </c>
      <c r="D1597" s="95" t="s">
        <v>366</v>
      </c>
      <c r="E1597" s="116" t="str">
        <f>VLOOKUP($C1597,'2022-23 School Level AAFTE'!$C:$X,8,FALSE)</f>
        <v>No</v>
      </c>
      <c r="F1597" s="103">
        <f>VLOOKUP($C1597,'2022-23 School Level AAFTE'!$C:$I,7,FALSE)</f>
        <v>45.95</v>
      </c>
      <c r="G1597" s="106">
        <f>IFERROR(IF(E1597= "yes",VLOOKUP(C1597,Summary!$B:$I,5,0),0),0)</f>
        <v>0</v>
      </c>
      <c r="H1597" s="104">
        <f t="shared" si="267"/>
        <v>0</v>
      </c>
      <c r="I1597" s="168">
        <f>VLOOKUP($A1597,'2023-24 Salary &amp; Benefits'!$A:$I,3,FALSE)</f>
        <v>1</v>
      </c>
      <c r="J1597" s="168">
        <f>VLOOKUP($A1597,'2023-24 Salary &amp; Benefits'!$A:$I,4,FALSE)</f>
        <v>1.02</v>
      </c>
      <c r="K1597" s="155">
        <f t="shared" si="270"/>
        <v>0</v>
      </c>
      <c r="L1597" s="154">
        <f t="shared" si="271"/>
        <v>0</v>
      </c>
      <c r="M1597" s="156">
        <f>'2023-24 Salary &amp; Benefits'!$E$6</f>
        <v>72728</v>
      </c>
      <c r="N1597" s="156">
        <f>'2023-24 Salary &amp; Benefits'!$F$6</f>
        <v>75419</v>
      </c>
      <c r="O1597" s="9">
        <f t="shared" si="272"/>
        <v>0</v>
      </c>
      <c r="P1597" s="9">
        <f t="shared" si="273"/>
        <v>0</v>
      </c>
      <c r="Q1597" s="9">
        <f>'2023-24 Salary &amp; Benefits'!G$6</f>
        <v>13464</v>
      </c>
      <c r="R1597" s="157">
        <f>'2023-24 Salary &amp; Benefits'!H$6</f>
        <v>0.1797</v>
      </c>
      <c r="S1597" s="157">
        <f>'2023-24 Salary &amp; Benefits'!I$6</f>
        <v>0.17330000000000001</v>
      </c>
      <c r="T1597" s="9">
        <f t="shared" si="274"/>
        <v>0</v>
      </c>
      <c r="U1597" s="9">
        <f t="shared" si="275"/>
        <v>0</v>
      </c>
      <c r="V1597" s="9">
        <f t="shared" si="276"/>
        <v>0</v>
      </c>
      <c r="W1597" s="9">
        <f t="shared" si="268"/>
        <v>0</v>
      </c>
      <c r="X1597" s="22">
        <f t="shared" si="269"/>
        <v>0</v>
      </c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</row>
    <row r="1598" spans="1:159" s="4" customFormat="1">
      <c r="A1598" s="83" t="s">
        <v>2306</v>
      </c>
      <c r="B1598" s="95" t="s">
        <v>365</v>
      </c>
      <c r="C1598" s="96">
        <v>3579</v>
      </c>
      <c r="D1598" s="95" t="s">
        <v>369</v>
      </c>
      <c r="E1598" s="116" t="str">
        <f>VLOOKUP($C1598,'2022-23 School Level AAFTE'!$C:$X,8,FALSE)</f>
        <v>Yes</v>
      </c>
      <c r="F1598" s="103">
        <f>VLOOKUP($C1598,'2022-23 School Level AAFTE'!$C:$I,7,FALSE)</f>
        <v>106.28</v>
      </c>
      <c r="G1598" s="106">
        <f>IFERROR(IF(E1598= "yes",VLOOKUP(C1598,Summary!$B:$I,5,0),0),0)</f>
        <v>0</v>
      </c>
      <c r="H1598" s="105">
        <f t="shared" si="267"/>
        <v>106.28</v>
      </c>
      <c r="I1598" s="168">
        <f>VLOOKUP($A1598,'2023-24 Salary &amp; Benefits'!$A:$I,3,FALSE)</f>
        <v>1</v>
      </c>
      <c r="J1598" s="168">
        <f>VLOOKUP($A1598,'2023-24 Salary &amp; Benefits'!$A:$I,4,FALSE)</f>
        <v>1.02</v>
      </c>
      <c r="K1598" s="155">
        <f t="shared" si="270"/>
        <v>106.28</v>
      </c>
      <c r="L1598" s="154">
        <f t="shared" si="271"/>
        <v>0.312</v>
      </c>
      <c r="M1598" s="156">
        <f>'2023-24 Salary &amp; Benefits'!$E$6</f>
        <v>72728</v>
      </c>
      <c r="N1598" s="156">
        <f>'2023-24 Salary &amp; Benefits'!$F$6</f>
        <v>75419</v>
      </c>
      <c r="O1598" s="9">
        <f t="shared" si="272"/>
        <v>22691.14</v>
      </c>
      <c r="P1598" s="9">
        <f t="shared" si="273"/>
        <v>1310.2000000000007</v>
      </c>
      <c r="Q1598" s="9">
        <f>'2023-24 Salary &amp; Benefits'!G$6</f>
        <v>13464</v>
      </c>
      <c r="R1598" s="157">
        <f>'2023-24 Salary &amp; Benefits'!H$6</f>
        <v>0.1797</v>
      </c>
      <c r="S1598" s="157">
        <f>'2023-24 Salary &amp; Benefits'!I$6</f>
        <v>0.17330000000000001</v>
      </c>
      <c r="T1598" s="9">
        <f t="shared" si="274"/>
        <v>8505.42</v>
      </c>
      <c r="U1598" s="9">
        <f t="shared" si="275"/>
        <v>400.02</v>
      </c>
      <c r="V1598" s="9">
        <f t="shared" si="276"/>
        <v>69.319999999999993</v>
      </c>
      <c r="W1598" s="9">
        <f t="shared" si="268"/>
        <v>469.34</v>
      </c>
      <c r="X1598" s="22">
        <f t="shared" si="269"/>
        <v>32976.1</v>
      </c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</row>
    <row r="1599" spans="1:159" s="4" customFormat="1">
      <c r="A1599" s="83" t="s">
        <v>2264</v>
      </c>
      <c r="B1599" s="95" t="s">
        <v>75</v>
      </c>
      <c r="C1599" s="96">
        <v>4060</v>
      </c>
      <c r="D1599" s="95" t="s">
        <v>88</v>
      </c>
      <c r="E1599" s="116" t="str">
        <f>VLOOKUP($C1599,'2022-23 School Level AAFTE'!$C:$X,8,FALSE)</f>
        <v>No</v>
      </c>
      <c r="F1599" s="103">
        <f>VLOOKUP($C1599,'2022-23 School Level AAFTE'!$C:$I,7,FALSE)</f>
        <v>568.58000000000004</v>
      </c>
      <c r="G1599" s="106">
        <f>IFERROR(IF(E1599= "yes",VLOOKUP(C1599,Summary!$B:$I,5,0),0),0)</f>
        <v>0</v>
      </c>
      <c r="H1599" s="105">
        <f t="shared" si="267"/>
        <v>0</v>
      </c>
      <c r="I1599" s="168">
        <f>VLOOKUP($A1599,'2023-24 Salary &amp; Benefits'!$A:$I,3,FALSE)</f>
        <v>1.0150000000000001</v>
      </c>
      <c r="J1599" s="168">
        <f>VLOOKUP($A1599,'2023-24 Salary &amp; Benefits'!$A:$I,4,FALSE)</f>
        <v>1.0150000000000001</v>
      </c>
      <c r="K1599" s="155">
        <f t="shared" si="270"/>
        <v>0</v>
      </c>
      <c r="L1599" s="154">
        <f t="shared" si="271"/>
        <v>0</v>
      </c>
      <c r="M1599" s="156">
        <f>'2023-24 Salary &amp; Benefits'!$E$6</f>
        <v>72728</v>
      </c>
      <c r="N1599" s="156">
        <f>'2023-24 Salary &amp; Benefits'!$F$6</f>
        <v>75419</v>
      </c>
      <c r="O1599" s="9">
        <f t="shared" si="272"/>
        <v>0</v>
      </c>
      <c r="P1599" s="9">
        <f t="shared" si="273"/>
        <v>0</v>
      </c>
      <c r="Q1599" s="9">
        <f>'2023-24 Salary &amp; Benefits'!G$6</f>
        <v>13464</v>
      </c>
      <c r="R1599" s="157">
        <f>'2023-24 Salary &amp; Benefits'!H$6</f>
        <v>0.1797</v>
      </c>
      <c r="S1599" s="157">
        <f>'2023-24 Salary &amp; Benefits'!I$6</f>
        <v>0.17330000000000001</v>
      </c>
      <c r="T1599" s="9">
        <f t="shared" si="274"/>
        <v>0</v>
      </c>
      <c r="U1599" s="9">
        <f t="shared" si="275"/>
        <v>0</v>
      </c>
      <c r="V1599" s="9">
        <f t="shared" si="276"/>
        <v>0</v>
      </c>
      <c r="W1599" s="9">
        <f t="shared" si="268"/>
        <v>0</v>
      </c>
      <c r="X1599" s="22">
        <f t="shared" si="269"/>
        <v>0</v>
      </c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</row>
    <row r="1600" spans="1:159" s="4" customFormat="1">
      <c r="A1600" s="83" t="s">
        <v>2264</v>
      </c>
      <c r="B1600" s="95" t="s">
        <v>75</v>
      </c>
      <c r="C1600" s="96">
        <v>2721</v>
      </c>
      <c r="D1600" s="95" t="s">
        <v>80</v>
      </c>
      <c r="E1600" s="116" t="str">
        <f>VLOOKUP($C1600,'2022-23 School Level AAFTE'!$C:$X,8,FALSE)</f>
        <v>No</v>
      </c>
      <c r="F1600" s="103">
        <f>VLOOKUP($C1600,'2022-23 School Level AAFTE'!$C:$I,7,FALSE)</f>
        <v>808.26</v>
      </c>
      <c r="G1600" s="106">
        <f>IFERROR(IF(E1600= "yes",VLOOKUP(C1600,Summary!$B:$I,5,0),0),0)</f>
        <v>0</v>
      </c>
      <c r="H1600" s="105">
        <f t="shared" si="267"/>
        <v>0</v>
      </c>
      <c r="I1600" s="168">
        <f>VLOOKUP($A1600,'2023-24 Salary &amp; Benefits'!$A:$I,3,FALSE)</f>
        <v>1.0150000000000001</v>
      </c>
      <c r="J1600" s="168">
        <f>VLOOKUP($A1600,'2023-24 Salary &amp; Benefits'!$A:$I,4,FALSE)</f>
        <v>1.0150000000000001</v>
      </c>
      <c r="K1600" s="155">
        <f t="shared" si="270"/>
        <v>0</v>
      </c>
      <c r="L1600" s="154">
        <f t="shared" si="271"/>
        <v>0</v>
      </c>
      <c r="M1600" s="156">
        <f>'2023-24 Salary &amp; Benefits'!$E$6</f>
        <v>72728</v>
      </c>
      <c r="N1600" s="156">
        <f>'2023-24 Salary &amp; Benefits'!$F$6</f>
        <v>75419</v>
      </c>
      <c r="O1600" s="9">
        <f t="shared" si="272"/>
        <v>0</v>
      </c>
      <c r="P1600" s="9">
        <f t="shared" si="273"/>
        <v>0</v>
      </c>
      <c r="Q1600" s="9">
        <f>'2023-24 Salary &amp; Benefits'!G$6</f>
        <v>13464</v>
      </c>
      <c r="R1600" s="157">
        <f>'2023-24 Salary &amp; Benefits'!H$6</f>
        <v>0.1797</v>
      </c>
      <c r="S1600" s="157">
        <f>'2023-24 Salary &amp; Benefits'!I$6</f>
        <v>0.17330000000000001</v>
      </c>
      <c r="T1600" s="9">
        <f t="shared" si="274"/>
        <v>0</v>
      </c>
      <c r="U1600" s="9">
        <f t="shared" si="275"/>
        <v>0</v>
      </c>
      <c r="V1600" s="9">
        <f t="shared" si="276"/>
        <v>0</v>
      </c>
      <c r="W1600" s="9">
        <f t="shared" si="268"/>
        <v>0</v>
      </c>
      <c r="X1600" s="22">
        <f t="shared" si="269"/>
        <v>0</v>
      </c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</row>
    <row r="1601" spans="1:159" s="4" customFormat="1">
      <c r="A1601" s="83" t="s">
        <v>2264</v>
      </c>
      <c r="B1601" s="95" t="s">
        <v>75</v>
      </c>
      <c r="C1601" s="96">
        <v>2785</v>
      </c>
      <c r="D1601" s="95" t="s">
        <v>81</v>
      </c>
      <c r="E1601" s="116" t="str">
        <f>VLOOKUP($C1601,'2022-23 School Level AAFTE'!$C:$X,8,FALSE)</f>
        <v>No</v>
      </c>
      <c r="F1601" s="103">
        <f>VLOOKUP($C1601,'2022-23 School Level AAFTE'!$C:$I,7,FALSE)</f>
        <v>682.38</v>
      </c>
      <c r="G1601" s="106">
        <f>IFERROR(IF(E1601= "yes",VLOOKUP(C1601,Summary!$B:$I,5,0),0),0)</f>
        <v>0</v>
      </c>
      <c r="H1601" s="105">
        <f t="shared" si="267"/>
        <v>0</v>
      </c>
      <c r="I1601" s="168">
        <f>VLOOKUP($A1601,'2023-24 Salary &amp; Benefits'!$A:$I,3,FALSE)</f>
        <v>1.0150000000000001</v>
      </c>
      <c r="J1601" s="168">
        <f>VLOOKUP($A1601,'2023-24 Salary &amp; Benefits'!$A:$I,4,FALSE)</f>
        <v>1.0150000000000001</v>
      </c>
      <c r="K1601" s="155">
        <f t="shared" si="270"/>
        <v>0</v>
      </c>
      <c r="L1601" s="154">
        <f t="shared" si="271"/>
        <v>0</v>
      </c>
      <c r="M1601" s="156">
        <f>'2023-24 Salary &amp; Benefits'!$E$6</f>
        <v>72728</v>
      </c>
      <c r="N1601" s="156">
        <f>'2023-24 Salary &amp; Benefits'!$F$6</f>
        <v>75419</v>
      </c>
      <c r="O1601" s="9">
        <f t="shared" si="272"/>
        <v>0</v>
      </c>
      <c r="P1601" s="9">
        <f t="shared" si="273"/>
        <v>0</v>
      </c>
      <c r="Q1601" s="9">
        <f>'2023-24 Salary &amp; Benefits'!G$6</f>
        <v>13464</v>
      </c>
      <c r="R1601" s="157">
        <f>'2023-24 Salary &amp; Benefits'!H$6</f>
        <v>0.1797</v>
      </c>
      <c r="S1601" s="157">
        <f>'2023-24 Salary &amp; Benefits'!I$6</f>
        <v>0.17330000000000001</v>
      </c>
      <c r="T1601" s="9">
        <f t="shared" si="274"/>
        <v>0</v>
      </c>
      <c r="U1601" s="9">
        <f t="shared" si="275"/>
        <v>0</v>
      </c>
      <c r="V1601" s="9">
        <f t="shared" si="276"/>
        <v>0</v>
      </c>
      <c r="W1601" s="9">
        <f t="shared" si="268"/>
        <v>0</v>
      </c>
      <c r="X1601" s="22">
        <f t="shared" si="269"/>
        <v>0</v>
      </c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</row>
    <row r="1602" spans="1:159" s="4" customFormat="1">
      <c r="A1602" s="83" t="s">
        <v>2264</v>
      </c>
      <c r="B1602" s="95" t="s">
        <v>75</v>
      </c>
      <c r="C1602" s="96">
        <v>5732</v>
      </c>
      <c r="D1602" s="95" t="s">
        <v>3376</v>
      </c>
      <c r="E1602" s="116" t="str">
        <f>VLOOKUP($C1602,'2022-23 School Level AAFTE'!$C:$X,8,FALSE)</f>
        <v>No</v>
      </c>
      <c r="F1602" s="103">
        <f>VLOOKUP($C1602,'2022-23 School Level AAFTE'!$C:$I,7,FALSE)</f>
        <v>409.34</v>
      </c>
      <c r="G1602" s="106">
        <f>IFERROR(IF(E1602= "yes",VLOOKUP(C1602,Summary!$B:$I,5,0),0),0)</f>
        <v>0</v>
      </c>
      <c r="H1602" s="104">
        <f t="shared" si="267"/>
        <v>0</v>
      </c>
      <c r="I1602" s="168">
        <f>VLOOKUP($A1602,'2023-24 Salary &amp; Benefits'!$A:$I,3,FALSE)</f>
        <v>1.0150000000000001</v>
      </c>
      <c r="J1602" s="168">
        <f>VLOOKUP($A1602,'2023-24 Salary &amp; Benefits'!$A:$I,4,FALSE)</f>
        <v>1.0150000000000001</v>
      </c>
      <c r="K1602" s="155">
        <f t="shared" si="270"/>
        <v>0</v>
      </c>
      <c r="L1602" s="154">
        <f t="shared" si="271"/>
        <v>0</v>
      </c>
      <c r="M1602" s="156">
        <f>'2023-24 Salary &amp; Benefits'!$E$6</f>
        <v>72728</v>
      </c>
      <c r="N1602" s="156">
        <f>'2023-24 Salary &amp; Benefits'!$F$6</f>
        <v>75419</v>
      </c>
      <c r="O1602" s="9">
        <f t="shared" si="272"/>
        <v>0</v>
      </c>
      <c r="P1602" s="9">
        <f t="shared" si="273"/>
        <v>0</v>
      </c>
      <c r="Q1602" s="9">
        <f>'2023-24 Salary &amp; Benefits'!G$6</f>
        <v>13464</v>
      </c>
      <c r="R1602" s="157">
        <f>'2023-24 Salary &amp; Benefits'!H$6</f>
        <v>0.1797</v>
      </c>
      <c r="S1602" s="157">
        <f>'2023-24 Salary &amp; Benefits'!I$6</f>
        <v>0.17330000000000001</v>
      </c>
      <c r="T1602" s="9">
        <f t="shared" si="274"/>
        <v>0</v>
      </c>
      <c r="U1602" s="9">
        <f t="shared" si="275"/>
        <v>0</v>
      </c>
      <c r="V1602" s="9">
        <f t="shared" si="276"/>
        <v>0</v>
      </c>
      <c r="W1602" s="9">
        <f t="shared" si="268"/>
        <v>0</v>
      </c>
      <c r="X1602" s="22">
        <f t="shared" si="269"/>
        <v>0</v>
      </c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</row>
    <row r="1603" spans="1:159" s="4" customFormat="1">
      <c r="A1603" s="83" t="s">
        <v>2264</v>
      </c>
      <c r="B1603" s="95" t="s">
        <v>75</v>
      </c>
      <c r="C1603" s="96">
        <v>3926</v>
      </c>
      <c r="D1603" s="95" t="s">
        <v>86</v>
      </c>
      <c r="E1603" s="116" t="str">
        <f>VLOOKUP($C1603,'2022-23 School Level AAFTE'!$C:$X,8,FALSE)</f>
        <v>No</v>
      </c>
      <c r="F1603" s="103">
        <f>VLOOKUP($C1603,'2022-23 School Level AAFTE'!$C:$I,7,FALSE)</f>
        <v>697.76</v>
      </c>
      <c r="G1603" s="106">
        <f>IFERROR(IF(E1603= "yes",VLOOKUP(C1603,Summary!$B:$I,5,0),0),0)</f>
        <v>0</v>
      </c>
      <c r="H1603" s="104">
        <f t="shared" si="267"/>
        <v>0</v>
      </c>
      <c r="I1603" s="168">
        <f>VLOOKUP($A1603,'2023-24 Salary &amp; Benefits'!$A:$I,3,FALSE)</f>
        <v>1.0150000000000001</v>
      </c>
      <c r="J1603" s="168">
        <f>VLOOKUP($A1603,'2023-24 Salary &amp; Benefits'!$A:$I,4,FALSE)</f>
        <v>1.0150000000000001</v>
      </c>
      <c r="K1603" s="155">
        <f t="shared" si="270"/>
        <v>0</v>
      </c>
      <c r="L1603" s="154">
        <f t="shared" si="271"/>
        <v>0</v>
      </c>
      <c r="M1603" s="156">
        <f>'2023-24 Salary &amp; Benefits'!$E$6</f>
        <v>72728</v>
      </c>
      <c r="N1603" s="156">
        <f>'2023-24 Salary &amp; Benefits'!$F$6</f>
        <v>75419</v>
      </c>
      <c r="O1603" s="9">
        <f t="shared" si="272"/>
        <v>0</v>
      </c>
      <c r="P1603" s="9">
        <f t="shared" si="273"/>
        <v>0</v>
      </c>
      <c r="Q1603" s="9">
        <f>'2023-24 Salary &amp; Benefits'!G$6</f>
        <v>13464</v>
      </c>
      <c r="R1603" s="157">
        <f>'2023-24 Salary &amp; Benefits'!H$6</f>
        <v>0.1797</v>
      </c>
      <c r="S1603" s="157">
        <f>'2023-24 Salary &amp; Benefits'!I$6</f>
        <v>0.17330000000000001</v>
      </c>
      <c r="T1603" s="9">
        <f t="shared" si="274"/>
        <v>0</v>
      </c>
      <c r="U1603" s="9">
        <f t="shared" si="275"/>
        <v>0</v>
      </c>
      <c r="V1603" s="9">
        <f t="shared" si="276"/>
        <v>0</v>
      </c>
      <c r="W1603" s="9">
        <f t="shared" si="268"/>
        <v>0</v>
      </c>
      <c r="X1603" s="22">
        <f t="shared" si="269"/>
        <v>0</v>
      </c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</row>
    <row r="1604" spans="1:159" s="4" customFormat="1">
      <c r="A1604" s="83" t="s">
        <v>2264</v>
      </c>
      <c r="B1604" s="95" t="s">
        <v>75</v>
      </c>
      <c r="C1604" s="96">
        <v>3833</v>
      </c>
      <c r="D1604" s="95" t="s">
        <v>85</v>
      </c>
      <c r="E1604" s="116" t="str">
        <f>VLOOKUP($C1604,'2022-23 School Level AAFTE'!$C:$X,8,FALSE)</f>
        <v>No</v>
      </c>
      <c r="F1604" s="103">
        <f>VLOOKUP($C1604,'2022-23 School Level AAFTE'!$C:$I,7,FALSE)</f>
        <v>1773.86</v>
      </c>
      <c r="G1604" s="106">
        <f>IFERROR(IF(E1604= "yes",VLOOKUP(C1604,Summary!$B:$I,5,0),0),0)</f>
        <v>0</v>
      </c>
      <c r="H1604" s="105">
        <f t="shared" si="267"/>
        <v>0</v>
      </c>
      <c r="I1604" s="168">
        <f>VLOOKUP($A1604,'2023-24 Salary &amp; Benefits'!$A:$I,3,FALSE)</f>
        <v>1.0150000000000001</v>
      </c>
      <c r="J1604" s="168">
        <f>VLOOKUP($A1604,'2023-24 Salary &amp; Benefits'!$A:$I,4,FALSE)</f>
        <v>1.0150000000000001</v>
      </c>
      <c r="K1604" s="155">
        <f t="shared" si="270"/>
        <v>0</v>
      </c>
      <c r="L1604" s="154">
        <f t="shared" si="271"/>
        <v>0</v>
      </c>
      <c r="M1604" s="156">
        <f>'2023-24 Salary &amp; Benefits'!$E$6</f>
        <v>72728</v>
      </c>
      <c r="N1604" s="156">
        <f>'2023-24 Salary &amp; Benefits'!$F$6</f>
        <v>75419</v>
      </c>
      <c r="O1604" s="9">
        <f t="shared" si="272"/>
        <v>0</v>
      </c>
      <c r="P1604" s="9">
        <f t="shared" si="273"/>
        <v>0</v>
      </c>
      <c r="Q1604" s="9">
        <f>'2023-24 Salary &amp; Benefits'!G$6</f>
        <v>13464</v>
      </c>
      <c r="R1604" s="157">
        <f>'2023-24 Salary &amp; Benefits'!H$6</f>
        <v>0.1797</v>
      </c>
      <c r="S1604" s="157">
        <f>'2023-24 Salary &amp; Benefits'!I$6</f>
        <v>0.17330000000000001</v>
      </c>
      <c r="T1604" s="9">
        <f t="shared" si="274"/>
        <v>0</v>
      </c>
      <c r="U1604" s="9">
        <f t="shared" si="275"/>
        <v>0</v>
      </c>
      <c r="V1604" s="9">
        <f t="shared" si="276"/>
        <v>0</v>
      </c>
      <c r="W1604" s="9">
        <f t="shared" si="268"/>
        <v>0</v>
      </c>
      <c r="X1604" s="22">
        <f t="shared" si="269"/>
        <v>0</v>
      </c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</row>
    <row r="1605" spans="1:159" s="4" customFormat="1">
      <c r="A1605" s="83" t="s">
        <v>2264</v>
      </c>
      <c r="B1605" s="95" t="s">
        <v>75</v>
      </c>
      <c r="C1605" s="96">
        <v>2786</v>
      </c>
      <c r="D1605" s="95" t="s">
        <v>82</v>
      </c>
      <c r="E1605" s="116" t="str">
        <f>VLOOKUP($C1605,'2022-23 School Level AAFTE'!$C:$X,8,FALSE)</f>
        <v>Yes</v>
      </c>
      <c r="F1605" s="103">
        <f>VLOOKUP($C1605,'2022-23 School Level AAFTE'!$C:$I,7,FALSE)</f>
        <v>508.71</v>
      </c>
      <c r="G1605" s="106">
        <f>IFERROR(IF(E1605= "yes",VLOOKUP(C1605,Summary!$B:$I,5,0),0),0)</f>
        <v>0</v>
      </c>
      <c r="H1605" s="105">
        <f t="shared" si="267"/>
        <v>508.71</v>
      </c>
      <c r="I1605" s="168">
        <f>VLOOKUP($A1605,'2023-24 Salary &amp; Benefits'!$A:$I,3,FALSE)</f>
        <v>1.0150000000000001</v>
      </c>
      <c r="J1605" s="168">
        <f>VLOOKUP($A1605,'2023-24 Salary &amp; Benefits'!$A:$I,4,FALSE)</f>
        <v>1.0150000000000001</v>
      </c>
      <c r="K1605" s="155">
        <f t="shared" si="270"/>
        <v>508.71</v>
      </c>
      <c r="L1605" s="154">
        <f t="shared" si="271"/>
        <v>1.492</v>
      </c>
      <c r="M1605" s="156">
        <f>'2023-24 Salary &amp; Benefits'!$E$6</f>
        <v>72728</v>
      </c>
      <c r="N1605" s="156">
        <f>'2023-24 Salary &amp; Benefits'!$F$6</f>
        <v>75419</v>
      </c>
      <c r="O1605" s="9">
        <f t="shared" si="272"/>
        <v>110137.83</v>
      </c>
      <c r="P1605" s="9">
        <f t="shared" si="273"/>
        <v>4075.1999999999971</v>
      </c>
      <c r="Q1605" s="9">
        <f>'2023-24 Salary &amp; Benefits'!G$6</f>
        <v>13464</v>
      </c>
      <c r="R1605" s="157">
        <f>'2023-24 Salary &amp; Benefits'!H$6</f>
        <v>0.1797</v>
      </c>
      <c r="S1605" s="157">
        <f>'2023-24 Salary &amp; Benefits'!I$6</f>
        <v>0.17330000000000001</v>
      </c>
      <c r="T1605" s="9">
        <f t="shared" si="274"/>
        <v>40586.29</v>
      </c>
      <c r="U1605" s="9">
        <f t="shared" si="275"/>
        <v>1903.55</v>
      </c>
      <c r="V1605" s="9">
        <f t="shared" si="276"/>
        <v>329.89</v>
      </c>
      <c r="W1605" s="9">
        <f t="shared" si="268"/>
        <v>2233.44</v>
      </c>
      <c r="X1605" s="22">
        <f t="shared" si="269"/>
        <v>157032.76</v>
      </c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</row>
    <row r="1606" spans="1:159" s="4" customFormat="1">
      <c r="A1606" s="83" t="s">
        <v>2264</v>
      </c>
      <c r="B1606" s="95" t="s">
        <v>75</v>
      </c>
      <c r="C1606" s="96">
        <v>2642</v>
      </c>
      <c r="D1606" s="95" t="s">
        <v>77</v>
      </c>
      <c r="E1606" s="116" t="str">
        <f>VLOOKUP($C1606,'2022-23 School Level AAFTE'!$C:$X,8,FALSE)</f>
        <v>Yes</v>
      </c>
      <c r="F1606" s="103">
        <f>VLOOKUP($C1606,'2022-23 School Level AAFTE'!$C:$I,7,FALSE)</f>
        <v>412.85</v>
      </c>
      <c r="G1606" s="106">
        <f>IFERROR(IF(E1606= "yes",VLOOKUP(C1606,Summary!$B:$I,5,0),0),0)</f>
        <v>0</v>
      </c>
      <c r="H1606" s="105">
        <f t="shared" si="267"/>
        <v>412.85</v>
      </c>
      <c r="I1606" s="168">
        <f>VLOOKUP($A1606,'2023-24 Salary &amp; Benefits'!$A:$I,3,FALSE)</f>
        <v>1.0150000000000001</v>
      </c>
      <c r="J1606" s="168">
        <f>VLOOKUP($A1606,'2023-24 Salary &amp; Benefits'!$A:$I,4,FALSE)</f>
        <v>1.0150000000000001</v>
      </c>
      <c r="K1606" s="155">
        <f t="shared" si="270"/>
        <v>412.85</v>
      </c>
      <c r="L1606" s="154">
        <f t="shared" si="271"/>
        <v>1.2110000000000001</v>
      </c>
      <c r="M1606" s="156">
        <f>'2023-24 Salary &amp; Benefits'!$E$6</f>
        <v>72728</v>
      </c>
      <c r="N1606" s="156">
        <f>'2023-24 Salary &amp; Benefits'!$F$6</f>
        <v>75419</v>
      </c>
      <c r="O1606" s="9">
        <f t="shared" si="272"/>
        <v>89394.71</v>
      </c>
      <c r="P1606" s="9">
        <f t="shared" si="273"/>
        <v>3307.6899999999878</v>
      </c>
      <c r="Q1606" s="9">
        <f>'2023-24 Salary &amp; Benefits'!G$6</f>
        <v>13464</v>
      </c>
      <c r="R1606" s="157">
        <f>'2023-24 Salary &amp; Benefits'!H$6</f>
        <v>0.1797</v>
      </c>
      <c r="S1606" s="157">
        <f>'2023-24 Salary &amp; Benefits'!I$6</f>
        <v>0.17330000000000001</v>
      </c>
      <c r="T1606" s="9">
        <f t="shared" si="274"/>
        <v>32942.36</v>
      </c>
      <c r="U1606" s="9">
        <f t="shared" si="275"/>
        <v>1545.04</v>
      </c>
      <c r="V1606" s="9">
        <f t="shared" si="276"/>
        <v>267.76</v>
      </c>
      <c r="W1606" s="9">
        <f t="shared" si="268"/>
        <v>1812.8</v>
      </c>
      <c r="X1606" s="22">
        <f t="shared" si="269"/>
        <v>127457.56</v>
      </c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</row>
    <row r="1607" spans="1:159" s="4" customFormat="1">
      <c r="A1607" s="83" t="s">
        <v>2264</v>
      </c>
      <c r="B1607" s="95" t="s">
        <v>75</v>
      </c>
      <c r="C1607" s="96">
        <v>5493</v>
      </c>
      <c r="D1607" s="95" t="s">
        <v>2730</v>
      </c>
      <c r="E1607" s="116" t="str">
        <f>VLOOKUP($C1607,'2022-23 School Level AAFTE'!$C:$X,8,FALSE)</f>
        <v>No</v>
      </c>
      <c r="F1607" s="103">
        <f>VLOOKUP($C1607,'2022-23 School Level AAFTE'!$C:$I,7,FALSE)</f>
        <v>794.08</v>
      </c>
      <c r="G1607" s="106">
        <f>IFERROR(IF(E1607= "yes",VLOOKUP(C1607,Summary!$B:$I,5,0),0),0)</f>
        <v>0</v>
      </c>
      <c r="H1607" s="105">
        <f t="shared" si="267"/>
        <v>0</v>
      </c>
      <c r="I1607" s="168">
        <f>VLOOKUP($A1607,'2023-24 Salary &amp; Benefits'!$A:$I,3,FALSE)</f>
        <v>1.0150000000000001</v>
      </c>
      <c r="J1607" s="168">
        <f>VLOOKUP($A1607,'2023-24 Salary &amp; Benefits'!$A:$I,4,FALSE)</f>
        <v>1.0150000000000001</v>
      </c>
      <c r="K1607" s="155">
        <f t="shared" si="270"/>
        <v>0</v>
      </c>
      <c r="L1607" s="154">
        <f t="shared" si="271"/>
        <v>0</v>
      </c>
      <c r="M1607" s="156">
        <f>'2023-24 Salary &amp; Benefits'!$E$6</f>
        <v>72728</v>
      </c>
      <c r="N1607" s="156">
        <f>'2023-24 Salary &amp; Benefits'!$F$6</f>
        <v>75419</v>
      </c>
      <c r="O1607" s="9">
        <f t="shared" si="272"/>
        <v>0</v>
      </c>
      <c r="P1607" s="9">
        <f t="shared" si="273"/>
        <v>0</v>
      </c>
      <c r="Q1607" s="9">
        <f>'2023-24 Salary &amp; Benefits'!G$6</f>
        <v>13464</v>
      </c>
      <c r="R1607" s="157">
        <f>'2023-24 Salary &amp; Benefits'!H$6</f>
        <v>0.1797</v>
      </c>
      <c r="S1607" s="157">
        <f>'2023-24 Salary &amp; Benefits'!I$6</f>
        <v>0.17330000000000001</v>
      </c>
      <c r="T1607" s="9">
        <f t="shared" si="274"/>
        <v>0</v>
      </c>
      <c r="U1607" s="9">
        <f t="shared" si="275"/>
        <v>0</v>
      </c>
      <c r="V1607" s="9">
        <f t="shared" si="276"/>
        <v>0</v>
      </c>
      <c r="W1607" s="9">
        <f t="shared" si="268"/>
        <v>0</v>
      </c>
      <c r="X1607" s="22">
        <f t="shared" si="269"/>
        <v>0</v>
      </c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</row>
    <row r="1608" spans="1:159" s="4" customFormat="1">
      <c r="A1608" s="83" t="s">
        <v>2264</v>
      </c>
      <c r="B1608" s="95" t="s">
        <v>75</v>
      </c>
      <c r="C1608" s="96">
        <v>2657</v>
      </c>
      <c r="D1608" s="95" t="s">
        <v>79</v>
      </c>
      <c r="E1608" s="116" t="str">
        <f>VLOOKUP($C1608,'2022-23 School Level AAFTE'!$C:$X,8,FALSE)</f>
        <v>Yes</v>
      </c>
      <c r="F1608" s="103">
        <f>VLOOKUP($C1608,'2022-23 School Level AAFTE'!$C:$I,7,FALSE)</f>
        <v>482.4</v>
      </c>
      <c r="G1608" s="106">
        <f>IFERROR(IF(E1608= "yes",VLOOKUP(C1608,Summary!$B:$I,5,0),0),0)</f>
        <v>0</v>
      </c>
      <c r="H1608" s="105">
        <f t="shared" si="267"/>
        <v>482.4</v>
      </c>
      <c r="I1608" s="168">
        <f>VLOOKUP($A1608,'2023-24 Salary &amp; Benefits'!$A:$I,3,FALSE)</f>
        <v>1.0150000000000001</v>
      </c>
      <c r="J1608" s="168">
        <f>VLOOKUP($A1608,'2023-24 Salary &amp; Benefits'!$A:$I,4,FALSE)</f>
        <v>1.0150000000000001</v>
      </c>
      <c r="K1608" s="155">
        <f t="shared" si="270"/>
        <v>482.4</v>
      </c>
      <c r="L1608" s="154">
        <f t="shared" si="271"/>
        <v>1.415</v>
      </c>
      <c r="M1608" s="156">
        <f>'2023-24 Salary &amp; Benefits'!$E$6</f>
        <v>72728</v>
      </c>
      <c r="N1608" s="156">
        <f>'2023-24 Salary &amp; Benefits'!$F$6</f>
        <v>75419</v>
      </c>
      <c r="O1608" s="9">
        <f t="shared" si="272"/>
        <v>104453.77</v>
      </c>
      <c r="P1608" s="9">
        <f t="shared" si="273"/>
        <v>3864.8799999999901</v>
      </c>
      <c r="Q1608" s="9">
        <f>'2023-24 Salary &amp; Benefits'!G$6</f>
        <v>13464</v>
      </c>
      <c r="R1608" s="157">
        <f>'2023-24 Salary &amp; Benefits'!H$6</f>
        <v>0.1797</v>
      </c>
      <c r="S1608" s="157">
        <f>'2023-24 Salary &amp; Benefits'!I$6</f>
        <v>0.17330000000000001</v>
      </c>
      <c r="T1608" s="9">
        <f t="shared" si="274"/>
        <v>38491.69</v>
      </c>
      <c r="U1608" s="9">
        <f t="shared" si="275"/>
        <v>1805.31</v>
      </c>
      <c r="V1608" s="9">
        <f t="shared" si="276"/>
        <v>312.86</v>
      </c>
      <c r="W1608" s="9">
        <f t="shared" si="268"/>
        <v>2118.17</v>
      </c>
      <c r="X1608" s="22">
        <f t="shared" si="269"/>
        <v>148928.51000000004</v>
      </c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</row>
    <row r="1609" spans="1:159" s="4" customFormat="1">
      <c r="A1609" s="83" t="s">
        <v>2264</v>
      </c>
      <c r="B1609" s="95" t="s">
        <v>75</v>
      </c>
      <c r="C1609" s="96">
        <v>2656</v>
      </c>
      <c r="D1609" s="95" t="s">
        <v>78</v>
      </c>
      <c r="E1609" s="116" t="str">
        <f>VLOOKUP($C1609,'2022-23 School Level AAFTE'!$C:$X,8,FALSE)</f>
        <v>Yes</v>
      </c>
      <c r="F1609" s="103">
        <f>VLOOKUP($C1609,'2022-23 School Level AAFTE'!$C:$I,7,FALSE)</f>
        <v>487.29</v>
      </c>
      <c r="G1609" s="106">
        <f>IFERROR(IF(E1609= "yes",VLOOKUP(C1609,Summary!$B:$I,5,0),0),0)</f>
        <v>0</v>
      </c>
      <c r="H1609" s="104">
        <f t="shared" ref="H1609:H1671" si="277">IF(E1609= "yes", F1609,0)</f>
        <v>487.29</v>
      </c>
      <c r="I1609" s="168">
        <f>VLOOKUP($A1609,'2023-24 Salary &amp; Benefits'!$A:$I,3,FALSE)</f>
        <v>1.0150000000000001</v>
      </c>
      <c r="J1609" s="168">
        <f>VLOOKUP($A1609,'2023-24 Salary &amp; Benefits'!$A:$I,4,FALSE)</f>
        <v>1.0150000000000001</v>
      </c>
      <c r="K1609" s="155">
        <f t="shared" si="270"/>
        <v>487.29</v>
      </c>
      <c r="L1609" s="154">
        <f t="shared" si="271"/>
        <v>1.429</v>
      </c>
      <c r="M1609" s="156">
        <f>'2023-24 Salary &amp; Benefits'!$E$6</f>
        <v>72728</v>
      </c>
      <c r="N1609" s="156">
        <f>'2023-24 Salary &amp; Benefits'!$F$6</f>
        <v>75419</v>
      </c>
      <c r="O1609" s="9">
        <f t="shared" si="272"/>
        <v>105487.24</v>
      </c>
      <c r="P1609" s="9">
        <f t="shared" si="273"/>
        <v>3903.1199999999953</v>
      </c>
      <c r="Q1609" s="9">
        <f>'2023-24 Salary &amp; Benefits'!G$6</f>
        <v>13464</v>
      </c>
      <c r="R1609" s="157">
        <f>'2023-24 Salary &amp; Benefits'!H$6</f>
        <v>0.1797</v>
      </c>
      <c r="S1609" s="157">
        <f>'2023-24 Salary &amp; Benefits'!I$6</f>
        <v>0.17330000000000001</v>
      </c>
      <c r="T1609" s="9">
        <f t="shared" si="274"/>
        <v>38872.519999999997</v>
      </c>
      <c r="U1609" s="9">
        <f t="shared" si="275"/>
        <v>1823.17</v>
      </c>
      <c r="V1609" s="9">
        <f t="shared" si="276"/>
        <v>315.95999999999998</v>
      </c>
      <c r="W1609" s="9">
        <f t="shared" si="268"/>
        <v>2139.13</v>
      </c>
      <c r="X1609" s="22">
        <f t="shared" ref="X1609:X1671" si="278">SUM(T1609,O1609:P1609,W1609)</f>
        <v>150402.01</v>
      </c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</row>
    <row r="1610" spans="1:159" s="4" customFormat="1">
      <c r="A1610" s="83" t="s">
        <v>2264</v>
      </c>
      <c r="B1610" s="95" t="s">
        <v>75</v>
      </c>
      <c r="C1610" s="96">
        <v>5419</v>
      </c>
      <c r="D1610" s="95" t="s">
        <v>93</v>
      </c>
      <c r="E1610" s="116" t="str">
        <f>VLOOKUP($C1610,'2022-23 School Level AAFTE'!$C:$X,8,FALSE)</f>
        <v>No</v>
      </c>
      <c r="F1610" s="103">
        <f>VLOOKUP($C1610,'2022-23 School Level AAFTE'!$C:$I,7,FALSE)</f>
        <v>620.39</v>
      </c>
      <c r="G1610" s="106">
        <f>IFERROR(IF(E1610= "yes",VLOOKUP(C1610,Summary!$B:$I,5,0),0),0)</f>
        <v>0</v>
      </c>
      <c r="H1610" s="105">
        <f t="shared" si="277"/>
        <v>0</v>
      </c>
      <c r="I1610" s="168">
        <f>VLOOKUP($A1610,'2023-24 Salary &amp; Benefits'!$A:$I,3,FALSE)</f>
        <v>1.0150000000000001</v>
      </c>
      <c r="J1610" s="168">
        <f>VLOOKUP($A1610,'2023-24 Salary &amp; Benefits'!$A:$I,4,FALSE)</f>
        <v>1.0150000000000001</v>
      </c>
      <c r="K1610" s="155">
        <f t="shared" si="270"/>
        <v>0</v>
      </c>
      <c r="L1610" s="154">
        <f t="shared" si="271"/>
        <v>0</v>
      </c>
      <c r="M1610" s="156">
        <f>'2023-24 Salary &amp; Benefits'!$E$6</f>
        <v>72728</v>
      </c>
      <c r="N1610" s="156">
        <f>'2023-24 Salary &amp; Benefits'!$F$6</f>
        <v>75419</v>
      </c>
      <c r="O1610" s="9">
        <f t="shared" si="272"/>
        <v>0</v>
      </c>
      <c r="P1610" s="9">
        <f t="shared" si="273"/>
        <v>0</v>
      </c>
      <c r="Q1610" s="9">
        <f>'2023-24 Salary &amp; Benefits'!G$6</f>
        <v>13464</v>
      </c>
      <c r="R1610" s="157">
        <f>'2023-24 Salary &amp; Benefits'!H$6</f>
        <v>0.1797</v>
      </c>
      <c r="S1610" s="157">
        <f>'2023-24 Salary &amp; Benefits'!I$6</f>
        <v>0.17330000000000001</v>
      </c>
      <c r="T1610" s="9">
        <f t="shared" si="274"/>
        <v>0</v>
      </c>
      <c r="U1610" s="9">
        <f t="shared" si="275"/>
        <v>0</v>
      </c>
      <c r="V1610" s="9">
        <f t="shared" si="276"/>
        <v>0</v>
      </c>
      <c r="W1610" s="9">
        <f t="shared" ref="W1610:W1673" si="279">SUM(U1610:V1610)</f>
        <v>0</v>
      </c>
      <c r="X1610" s="22">
        <f t="shared" si="278"/>
        <v>0</v>
      </c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</row>
    <row r="1611" spans="1:159" s="4" customFormat="1">
      <c r="A1611" s="83" t="s">
        <v>2264</v>
      </c>
      <c r="B1611" s="95" t="s">
        <v>75</v>
      </c>
      <c r="C1611" s="96">
        <v>5689</v>
      </c>
      <c r="D1611" s="95" t="s">
        <v>3377</v>
      </c>
      <c r="E1611" s="116" t="str">
        <f>VLOOKUP($C1611,'2022-23 School Level AAFTE'!$C:$X,8,FALSE)</f>
        <v>Yes</v>
      </c>
      <c r="F1611" s="103">
        <f>VLOOKUP($C1611,'2022-23 School Level AAFTE'!$C:$I,7,FALSE)</f>
        <v>342.02</v>
      </c>
      <c r="G1611" s="106">
        <f>IFERROR(IF(E1611= "yes",VLOOKUP(C1611,Summary!$B:$I,5,0),0),0)</f>
        <v>0</v>
      </c>
      <c r="H1611" s="105">
        <f t="shared" si="277"/>
        <v>342.02</v>
      </c>
      <c r="I1611" s="168">
        <f>VLOOKUP($A1611,'2023-24 Salary &amp; Benefits'!$A:$I,3,FALSE)</f>
        <v>1.0150000000000001</v>
      </c>
      <c r="J1611" s="168">
        <f>VLOOKUP($A1611,'2023-24 Salary &amp; Benefits'!$A:$I,4,FALSE)</f>
        <v>1.0150000000000001</v>
      </c>
      <c r="K1611" s="155">
        <f t="shared" ref="K1611:K1674" si="280">IF(G1611&gt;0,G1611,H1611)</f>
        <v>342.02</v>
      </c>
      <c r="L1611" s="154">
        <f t="shared" ref="L1611:L1674" si="281">ROUND((($K1611*1.1*36)/15)/900,3)</f>
        <v>1.0029999999999999</v>
      </c>
      <c r="M1611" s="156">
        <f>'2023-24 Salary &amp; Benefits'!$E$6</f>
        <v>72728</v>
      </c>
      <c r="N1611" s="156">
        <f>'2023-24 Salary &amp; Benefits'!$F$6</f>
        <v>75419</v>
      </c>
      <c r="O1611" s="9">
        <f t="shared" ref="O1611:O1674" si="282">ROUND($I1611*$M1611*$L1611,2)</f>
        <v>74040.38</v>
      </c>
      <c r="P1611" s="9">
        <f t="shared" ref="P1611:P1674" si="283">ROUND($J1611*$N1611*$L1611,2)-O1611</f>
        <v>2739.5599999999977</v>
      </c>
      <c r="Q1611" s="9">
        <f>'2023-24 Salary &amp; Benefits'!G$6</f>
        <v>13464</v>
      </c>
      <c r="R1611" s="157">
        <f>'2023-24 Salary &amp; Benefits'!H$6</f>
        <v>0.1797</v>
      </c>
      <c r="S1611" s="157">
        <f>'2023-24 Salary &amp; Benefits'!I$6</f>
        <v>0.17330000000000001</v>
      </c>
      <c r="T1611" s="9">
        <f t="shared" ref="T1611:T1674" si="284">ROUND(O1611*R1611+P1611*S1611+L1611*Q1611,2)</f>
        <v>27284.21</v>
      </c>
      <c r="U1611" s="9">
        <f t="shared" ref="U1611:U1674" si="285">ROUND((($N1611*$J1611*$L1611)/180)*3,2)</f>
        <v>1279.67</v>
      </c>
      <c r="V1611" s="9">
        <f t="shared" ref="V1611:V1674" si="286">ROUND(U1611*S1611,2)</f>
        <v>221.77</v>
      </c>
      <c r="W1611" s="9">
        <f t="shared" si="279"/>
        <v>1501.44</v>
      </c>
      <c r="X1611" s="22">
        <f t="shared" si="278"/>
        <v>105565.59</v>
      </c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</row>
    <row r="1612" spans="1:159" s="4" customFormat="1">
      <c r="A1612" s="83" t="s">
        <v>2264</v>
      </c>
      <c r="B1612" s="95" t="s">
        <v>75</v>
      </c>
      <c r="C1612" s="96">
        <v>3511</v>
      </c>
      <c r="D1612" s="95" t="s">
        <v>83</v>
      </c>
      <c r="E1612" s="116" t="str">
        <f>VLOOKUP($C1612,'2022-23 School Level AAFTE'!$C:$X,8,FALSE)</f>
        <v>No</v>
      </c>
      <c r="F1612" s="103">
        <f>VLOOKUP($C1612,'2022-23 School Level AAFTE'!$C:$I,7,FALSE)</f>
        <v>2085</v>
      </c>
      <c r="G1612" s="106">
        <f>IFERROR(IF(E1612= "yes",VLOOKUP(C1612,Summary!$B:$I,5,0),0),0)</f>
        <v>0</v>
      </c>
      <c r="H1612" s="105">
        <f t="shared" si="277"/>
        <v>0</v>
      </c>
      <c r="I1612" s="168">
        <f>VLOOKUP($A1612,'2023-24 Salary &amp; Benefits'!$A:$I,3,FALSE)</f>
        <v>1.0150000000000001</v>
      </c>
      <c r="J1612" s="168">
        <f>VLOOKUP($A1612,'2023-24 Salary &amp; Benefits'!$A:$I,4,FALSE)</f>
        <v>1.0150000000000001</v>
      </c>
      <c r="K1612" s="155">
        <f t="shared" si="280"/>
        <v>0</v>
      </c>
      <c r="L1612" s="154">
        <f t="shared" si="281"/>
        <v>0</v>
      </c>
      <c r="M1612" s="156">
        <f>'2023-24 Salary &amp; Benefits'!$E$6</f>
        <v>72728</v>
      </c>
      <c r="N1612" s="156">
        <f>'2023-24 Salary &amp; Benefits'!$F$6</f>
        <v>75419</v>
      </c>
      <c r="O1612" s="9">
        <f t="shared" si="282"/>
        <v>0</v>
      </c>
      <c r="P1612" s="9">
        <f t="shared" si="283"/>
        <v>0</v>
      </c>
      <c r="Q1612" s="9">
        <f>'2023-24 Salary &amp; Benefits'!G$6</f>
        <v>13464</v>
      </c>
      <c r="R1612" s="157">
        <f>'2023-24 Salary &amp; Benefits'!H$6</f>
        <v>0.1797</v>
      </c>
      <c r="S1612" s="157">
        <f>'2023-24 Salary &amp; Benefits'!I$6</f>
        <v>0.17330000000000001</v>
      </c>
      <c r="T1612" s="9">
        <f t="shared" si="284"/>
        <v>0</v>
      </c>
      <c r="U1612" s="9">
        <f t="shared" si="285"/>
        <v>0</v>
      </c>
      <c r="V1612" s="9">
        <f t="shared" si="286"/>
        <v>0</v>
      </c>
      <c r="W1612" s="9">
        <f t="shared" si="279"/>
        <v>0</v>
      </c>
      <c r="X1612" s="22">
        <f t="shared" si="278"/>
        <v>0</v>
      </c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</row>
    <row r="1613" spans="1:159" s="4" customFormat="1">
      <c r="A1613" s="83" t="s">
        <v>2264</v>
      </c>
      <c r="B1613" s="95" t="s">
        <v>75</v>
      </c>
      <c r="C1613" s="96">
        <v>5526</v>
      </c>
      <c r="D1613" s="95" t="s">
        <v>3227</v>
      </c>
      <c r="E1613" s="116" t="str">
        <f>VLOOKUP($C1613,'2022-23 School Level AAFTE'!$C:$X,8,FALSE)</f>
        <v>Yes</v>
      </c>
      <c r="F1613" s="103">
        <f>VLOOKUP($C1613,'2022-23 School Level AAFTE'!$C:$I,7,FALSE)</f>
        <v>27.86</v>
      </c>
      <c r="G1613" s="106">
        <f>IFERROR(IF(E1613= "yes",VLOOKUP(C1613,Summary!$B:$I,5,0),0),0)</f>
        <v>0</v>
      </c>
      <c r="H1613" s="105">
        <f t="shared" si="277"/>
        <v>27.86</v>
      </c>
      <c r="I1613" s="168">
        <f>VLOOKUP($A1613,'2023-24 Salary &amp; Benefits'!$A:$I,3,FALSE)</f>
        <v>1.0150000000000001</v>
      </c>
      <c r="J1613" s="168">
        <f>VLOOKUP($A1613,'2023-24 Salary &amp; Benefits'!$A:$I,4,FALSE)</f>
        <v>1.0150000000000001</v>
      </c>
      <c r="K1613" s="155">
        <f t="shared" si="280"/>
        <v>27.86</v>
      </c>
      <c r="L1613" s="154">
        <f t="shared" si="281"/>
        <v>8.2000000000000003E-2</v>
      </c>
      <c r="M1613" s="156">
        <f>'2023-24 Salary &amp; Benefits'!$E$6</f>
        <v>72728</v>
      </c>
      <c r="N1613" s="156">
        <f>'2023-24 Salary &amp; Benefits'!$F$6</f>
        <v>75419</v>
      </c>
      <c r="O1613" s="9">
        <f t="shared" si="282"/>
        <v>6053.15</v>
      </c>
      <c r="P1613" s="9">
        <f t="shared" si="283"/>
        <v>223.97000000000025</v>
      </c>
      <c r="Q1613" s="9">
        <f>'2023-24 Salary &amp; Benefits'!G$6</f>
        <v>13464</v>
      </c>
      <c r="R1613" s="157">
        <f>'2023-24 Salary &amp; Benefits'!H$6</f>
        <v>0.1797</v>
      </c>
      <c r="S1613" s="157">
        <f>'2023-24 Salary &amp; Benefits'!I$6</f>
        <v>0.17330000000000001</v>
      </c>
      <c r="T1613" s="9">
        <f t="shared" si="284"/>
        <v>2230.61</v>
      </c>
      <c r="U1613" s="9">
        <f t="shared" si="285"/>
        <v>104.62</v>
      </c>
      <c r="V1613" s="9">
        <f t="shared" si="286"/>
        <v>18.13</v>
      </c>
      <c r="W1613" s="9">
        <f t="shared" si="279"/>
        <v>122.75</v>
      </c>
      <c r="X1613" s="22">
        <f t="shared" si="278"/>
        <v>8630.48</v>
      </c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</row>
    <row r="1614" spans="1:159" s="4" customFormat="1">
      <c r="A1614" s="83" t="s">
        <v>2264</v>
      </c>
      <c r="B1614" s="95" t="s">
        <v>75</v>
      </c>
      <c r="C1614" s="94">
        <v>4295</v>
      </c>
      <c r="D1614" s="93" t="s">
        <v>89</v>
      </c>
      <c r="E1614" s="116" t="str">
        <f>VLOOKUP($C1614,'2022-23 School Level AAFTE'!$C:$X,8,FALSE)</f>
        <v>Yes</v>
      </c>
      <c r="F1614" s="103">
        <f>VLOOKUP($C1614,'2022-23 School Level AAFTE'!$C:$I,7,FALSE)</f>
        <v>212.09</v>
      </c>
      <c r="G1614" s="106">
        <f>IFERROR(IF(E1614= "yes",VLOOKUP(C1614,Summary!$B:$I,5,0),0),0)</f>
        <v>0</v>
      </c>
      <c r="H1614" s="104">
        <f t="shared" si="277"/>
        <v>212.09</v>
      </c>
      <c r="I1614" s="168">
        <f>VLOOKUP($A1614,'2023-24 Salary &amp; Benefits'!$A:$I,3,FALSE)</f>
        <v>1.0150000000000001</v>
      </c>
      <c r="J1614" s="168">
        <f>VLOOKUP($A1614,'2023-24 Salary &amp; Benefits'!$A:$I,4,FALSE)</f>
        <v>1.0150000000000001</v>
      </c>
      <c r="K1614" s="155">
        <f t="shared" si="280"/>
        <v>212.09</v>
      </c>
      <c r="L1614" s="154">
        <f t="shared" si="281"/>
        <v>0.622</v>
      </c>
      <c r="M1614" s="156">
        <f>'2023-24 Salary &amp; Benefits'!$E$6</f>
        <v>72728</v>
      </c>
      <c r="N1614" s="156">
        <f>'2023-24 Salary &amp; Benefits'!$F$6</f>
        <v>75419</v>
      </c>
      <c r="O1614" s="9">
        <f t="shared" si="282"/>
        <v>45915.37</v>
      </c>
      <c r="P1614" s="9">
        <f t="shared" si="283"/>
        <v>1698.9099999999962</v>
      </c>
      <c r="Q1614" s="9">
        <f>'2023-24 Salary &amp; Benefits'!G$6</f>
        <v>13464</v>
      </c>
      <c r="R1614" s="157">
        <f>'2023-24 Salary &amp; Benefits'!H$6</f>
        <v>0.1797</v>
      </c>
      <c r="S1614" s="157">
        <f>'2023-24 Salary &amp; Benefits'!I$6</f>
        <v>0.17330000000000001</v>
      </c>
      <c r="T1614" s="9">
        <f t="shared" si="284"/>
        <v>16920.02</v>
      </c>
      <c r="U1614" s="9">
        <f t="shared" si="285"/>
        <v>793.57</v>
      </c>
      <c r="V1614" s="9">
        <f t="shared" si="286"/>
        <v>137.53</v>
      </c>
      <c r="W1614" s="9">
        <f t="shared" si="279"/>
        <v>931.1</v>
      </c>
      <c r="X1614" s="22">
        <f t="shared" si="278"/>
        <v>65465.399999999994</v>
      </c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</row>
    <row r="1615" spans="1:159" s="4" customFormat="1">
      <c r="A1615" s="83" t="s">
        <v>2264</v>
      </c>
      <c r="B1615" s="95" t="s">
        <v>75</v>
      </c>
      <c r="C1615" s="96">
        <v>3732</v>
      </c>
      <c r="D1615" s="95" t="s">
        <v>84</v>
      </c>
      <c r="E1615" s="116" t="str">
        <f>VLOOKUP($C1615,'2022-23 School Level AAFTE'!$C:$X,8,FALSE)</f>
        <v>No</v>
      </c>
      <c r="F1615" s="103">
        <f>VLOOKUP($C1615,'2022-23 School Level AAFTE'!$C:$I,7,FALSE)</f>
        <v>460.29</v>
      </c>
      <c r="G1615" s="106">
        <f>IFERROR(IF(E1615= "yes",VLOOKUP(C1615,Summary!$B:$I,5,0),0),0)</f>
        <v>0</v>
      </c>
      <c r="H1615" s="105">
        <f t="shared" si="277"/>
        <v>0</v>
      </c>
      <c r="I1615" s="168">
        <f>VLOOKUP($A1615,'2023-24 Salary &amp; Benefits'!$A:$I,3,FALSE)</f>
        <v>1.0150000000000001</v>
      </c>
      <c r="J1615" s="168">
        <f>VLOOKUP($A1615,'2023-24 Salary &amp; Benefits'!$A:$I,4,FALSE)</f>
        <v>1.0150000000000001</v>
      </c>
      <c r="K1615" s="155">
        <f t="shared" si="280"/>
        <v>0</v>
      </c>
      <c r="L1615" s="154">
        <f t="shared" si="281"/>
        <v>0</v>
      </c>
      <c r="M1615" s="156">
        <f>'2023-24 Salary &amp; Benefits'!$E$6</f>
        <v>72728</v>
      </c>
      <c r="N1615" s="156">
        <f>'2023-24 Salary &amp; Benefits'!$F$6</f>
        <v>75419</v>
      </c>
      <c r="O1615" s="9">
        <f t="shared" si="282"/>
        <v>0</v>
      </c>
      <c r="P1615" s="9">
        <f t="shared" si="283"/>
        <v>0</v>
      </c>
      <c r="Q1615" s="9">
        <f>'2023-24 Salary &amp; Benefits'!G$6</f>
        <v>13464</v>
      </c>
      <c r="R1615" s="157">
        <f>'2023-24 Salary &amp; Benefits'!H$6</f>
        <v>0.1797</v>
      </c>
      <c r="S1615" s="157">
        <f>'2023-24 Salary &amp; Benefits'!I$6</f>
        <v>0.17330000000000001</v>
      </c>
      <c r="T1615" s="9">
        <f t="shared" si="284"/>
        <v>0</v>
      </c>
      <c r="U1615" s="9">
        <f t="shared" si="285"/>
        <v>0</v>
      </c>
      <c r="V1615" s="9">
        <f t="shared" si="286"/>
        <v>0</v>
      </c>
      <c r="W1615" s="9">
        <f t="shared" si="279"/>
        <v>0</v>
      </c>
      <c r="X1615" s="22">
        <f t="shared" si="278"/>
        <v>0</v>
      </c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</row>
    <row r="1616" spans="1:159" s="4" customFormat="1">
      <c r="A1616" s="83" t="s">
        <v>2264</v>
      </c>
      <c r="B1616" s="95" t="s">
        <v>75</v>
      </c>
      <c r="C1616" s="96">
        <v>2001</v>
      </c>
      <c r="D1616" s="95" t="s">
        <v>76</v>
      </c>
      <c r="E1616" s="116" t="str">
        <f>VLOOKUP($C1616,'2022-23 School Level AAFTE'!$C:$X,8,FALSE)</f>
        <v>No</v>
      </c>
      <c r="F1616" s="103">
        <f>VLOOKUP($C1616,'2022-23 School Level AAFTE'!$C:$I,7,FALSE)</f>
        <v>0.64</v>
      </c>
      <c r="G1616" s="106">
        <f>IFERROR(IF(E1616= "yes",VLOOKUP(C1616,Summary!$B:$I,5,0),0),0)</f>
        <v>0</v>
      </c>
      <c r="H1616" s="105">
        <f t="shared" si="277"/>
        <v>0</v>
      </c>
      <c r="I1616" s="168">
        <f>VLOOKUP($A1616,'2023-24 Salary &amp; Benefits'!$A:$I,3,FALSE)</f>
        <v>1.0150000000000001</v>
      </c>
      <c r="J1616" s="168">
        <f>VLOOKUP($A1616,'2023-24 Salary &amp; Benefits'!$A:$I,4,FALSE)</f>
        <v>1.0150000000000001</v>
      </c>
      <c r="K1616" s="155">
        <f t="shared" si="280"/>
        <v>0</v>
      </c>
      <c r="L1616" s="154">
        <f t="shared" si="281"/>
        <v>0</v>
      </c>
      <c r="M1616" s="156">
        <f>'2023-24 Salary &amp; Benefits'!$E$6</f>
        <v>72728</v>
      </c>
      <c r="N1616" s="156">
        <f>'2023-24 Salary &amp; Benefits'!$F$6</f>
        <v>75419</v>
      </c>
      <c r="O1616" s="9">
        <f t="shared" si="282"/>
        <v>0</v>
      </c>
      <c r="P1616" s="9">
        <f t="shared" si="283"/>
        <v>0</v>
      </c>
      <c r="Q1616" s="9">
        <f>'2023-24 Salary &amp; Benefits'!G$6</f>
        <v>13464</v>
      </c>
      <c r="R1616" s="157">
        <f>'2023-24 Salary &amp; Benefits'!H$6</f>
        <v>0.1797</v>
      </c>
      <c r="S1616" s="157">
        <f>'2023-24 Salary &amp; Benefits'!I$6</f>
        <v>0.17330000000000001</v>
      </c>
      <c r="T1616" s="9">
        <f t="shared" si="284"/>
        <v>0</v>
      </c>
      <c r="U1616" s="9">
        <f t="shared" si="285"/>
        <v>0</v>
      </c>
      <c r="V1616" s="9">
        <f t="shared" si="286"/>
        <v>0</v>
      </c>
      <c r="W1616" s="9">
        <f t="shared" si="279"/>
        <v>0</v>
      </c>
      <c r="X1616" s="22">
        <f t="shared" si="278"/>
        <v>0</v>
      </c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</row>
    <row r="1617" spans="1:159" s="4" customFormat="1">
      <c r="A1617" s="83" t="s">
        <v>2264</v>
      </c>
      <c r="B1617" s="95" t="s">
        <v>75</v>
      </c>
      <c r="C1617" s="96">
        <v>4059</v>
      </c>
      <c r="D1617" s="95" t="s">
        <v>87</v>
      </c>
      <c r="E1617" s="116" t="str">
        <f>VLOOKUP($C1617,'2022-23 School Level AAFTE'!$C:$X,8,FALSE)</f>
        <v>No</v>
      </c>
      <c r="F1617" s="103">
        <f>VLOOKUP($C1617,'2022-23 School Level AAFTE'!$C:$I,7,FALSE)</f>
        <v>470.14</v>
      </c>
      <c r="G1617" s="106">
        <f>IFERROR(IF(E1617= "yes",VLOOKUP(C1617,Summary!$B:$I,5,0),0),0)</f>
        <v>0</v>
      </c>
      <c r="H1617" s="105">
        <f t="shared" si="277"/>
        <v>0</v>
      </c>
      <c r="I1617" s="168">
        <f>VLOOKUP($A1617,'2023-24 Salary &amp; Benefits'!$A:$I,3,FALSE)</f>
        <v>1.0150000000000001</v>
      </c>
      <c r="J1617" s="168">
        <f>VLOOKUP($A1617,'2023-24 Salary &amp; Benefits'!$A:$I,4,FALSE)</f>
        <v>1.0150000000000001</v>
      </c>
      <c r="K1617" s="155">
        <f t="shared" si="280"/>
        <v>0</v>
      </c>
      <c r="L1617" s="154">
        <f t="shared" si="281"/>
        <v>0</v>
      </c>
      <c r="M1617" s="156">
        <f>'2023-24 Salary &amp; Benefits'!$E$6</f>
        <v>72728</v>
      </c>
      <c r="N1617" s="156">
        <f>'2023-24 Salary &amp; Benefits'!$F$6</f>
        <v>75419</v>
      </c>
      <c r="O1617" s="9">
        <f t="shared" si="282"/>
        <v>0</v>
      </c>
      <c r="P1617" s="9">
        <f t="shared" si="283"/>
        <v>0</v>
      </c>
      <c r="Q1617" s="9">
        <f>'2023-24 Salary &amp; Benefits'!G$6</f>
        <v>13464</v>
      </c>
      <c r="R1617" s="157">
        <f>'2023-24 Salary &amp; Benefits'!H$6</f>
        <v>0.1797</v>
      </c>
      <c r="S1617" s="157">
        <f>'2023-24 Salary &amp; Benefits'!I$6</f>
        <v>0.17330000000000001</v>
      </c>
      <c r="T1617" s="9">
        <f t="shared" si="284"/>
        <v>0</v>
      </c>
      <c r="U1617" s="9">
        <f t="shared" si="285"/>
        <v>0</v>
      </c>
      <c r="V1617" s="9">
        <f t="shared" si="286"/>
        <v>0</v>
      </c>
      <c r="W1617" s="9">
        <f t="shared" si="279"/>
        <v>0</v>
      </c>
      <c r="X1617" s="22">
        <f t="shared" si="278"/>
        <v>0</v>
      </c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</row>
    <row r="1618" spans="1:159" s="4" customFormat="1">
      <c r="A1618" s="83" t="s">
        <v>2264</v>
      </c>
      <c r="B1618" s="95" t="s">
        <v>75</v>
      </c>
      <c r="C1618" s="96">
        <v>5165</v>
      </c>
      <c r="D1618" s="95" t="s">
        <v>92</v>
      </c>
      <c r="E1618" s="116" t="str">
        <f>VLOOKUP($C1618,'2022-23 School Level AAFTE'!$C:$X,8,FALSE)</f>
        <v>No</v>
      </c>
      <c r="F1618" s="103">
        <f>VLOOKUP($C1618,'2022-23 School Level AAFTE'!$C:$I,7,FALSE)</f>
        <v>642.92000000000007</v>
      </c>
      <c r="G1618" s="106">
        <f>IFERROR(IF(E1618= "yes",VLOOKUP(C1618,Summary!$B:$I,5,0),0),0)</f>
        <v>0</v>
      </c>
      <c r="H1618" s="105">
        <f t="shared" si="277"/>
        <v>0</v>
      </c>
      <c r="I1618" s="168">
        <f>VLOOKUP($A1618,'2023-24 Salary &amp; Benefits'!$A:$I,3,FALSE)</f>
        <v>1.0150000000000001</v>
      </c>
      <c r="J1618" s="168">
        <f>VLOOKUP($A1618,'2023-24 Salary &amp; Benefits'!$A:$I,4,FALSE)</f>
        <v>1.0150000000000001</v>
      </c>
      <c r="K1618" s="155">
        <f t="shared" si="280"/>
        <v>0</v>
      </c>
      <c r="L1618" s="154">
        <f t="shared" si="281"/>
        <v>0</v>
      </c>
      <c r="M1618" s="156">
        <f>'2023-24 Salary &amp; Benefits'!$E$6</f>
        <v>72728</v>
      </c>
      <c r="N1618" s="156">
        <f>'2023-24 Salary &amp; Benefits'!$F$6</f>
        <v>75419</v>
      </c>
      <c r="O1618" s="9">
        <f t="shared" si="282"/>
        <v>0</v>
      </c>
      <c r="P1618" s="9">
        <f t="shared" si="283"/>
        <v>0</v>
      </c>
      <c r="Q1618" s="9">
        <f>'2023-24 Salary &amp; Benefits'!G$6</f>
        <v>13464</v>
      </c>
      <c r="R1618" s="157">
        <f>'2023-24 Salary &amp; Benefits'!H$6</f>
        <v>0.1797</v>
      </c>
      <c r="S1618" s="157">
        <f>'2023-24 Salary &amp; Benefits'!I$6</f>
        <v>0.17330000000000001</v>
      </c>
      <c r="T1618" s="9">
        <f t="shared" si="284"/>
        <v>0</v>
      </c>
      <c r="U1618" s="9">
        <f t="shared" si="285"/>
        <v>0</v>
      </c>
      <c r="V1618" s="9">
        <f t="shared" si="286"/>
        <v>0</v>
      </c>
      <c r="W1618" s="9">
        <f t="shared" si="279"/>
        <v>0</v>
      </c>
      <c r="X1618" s="22">
        <f t="shared" si="278"/>
        <v>0</v>
      </c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</row>
    <row r="1619" spans="1:159" s="4" customFormat="1">
      <c r="A1619" s="83" t="s">
        <v>2264</v>
      </c>
      <c r="B1619" s="95" t="s">
        <v>75</v>
      </c>
      <c r="C1619" s="96">
        <v>5092</v>
      </c>
      <c r="D1619" s="95" t="s">
        <v>91</v>
      </c>
      <c r="E1619" s="116" t="str">
        <f>VLOOKUP($C1619,'2022-23 School Level AAFTE'!$C:$X,8,FALSE)</f>
        <v>No</v>
      </c>
      <c r="F1619" s="103">
        <f>VLOOKUP($C1619,'2022-23 School Level AAFTE'!$C:$I,7,FALSE)</f>
        <v>629.01</v>
      </c>
      <c r="G1619" s="106">
        <f>IFERROR(IF(E1619= "yes",VLOOKUP(C1619,Summary!$B:$I,5,0),0),0)</f>
        <v>0</v>
      </c>
      <c r="H1619" s="105">
        <f t="shared" si="277"/>
        <v>0</v>
      </c>
      <c r="I1619" s="168">
        <f>VLOOKUP($A1619,'2023-24 Salary &amp; Benefits'!$A:$I,3,FALSE)</f>
        <v>1.0150000000000001</v>
      </c>
      <c r="J1619" s="168">
        <f>VLOOKUP($A1619,'2023-24 Salary &amp; Benefits'!$A:$I,4,FALSE)</f>
        <v>1.0150000000000001</v>
      </c>
      <c r="K1619" s="155">
        <f t="shared" si="280"/>
        <v>0</v>
      </c>
      <c r="L1619" s="154">
        <f t="shared" si="281"/>
        <v>0</v>
      </c>
      <c r="M1619" s="156">
        <f>'2023-24 Salary &amp; Benefits'!$E$6</f>
        <v>72728</v>
      </c>
      <c r="N1619" s="156">
        <f>'2023-24 Salary &amp; Benefits'!$F$6</f>
        <v>75419</v>
      </c>
      <c r="O1619" s="9">
        <f t="shared" si="282"/>
        <v>0</v>
      </c>
      <c r="P1619" s="9">
        <f t="shared" si="283"/>
        <v>0</v>
      </c>
      <c r="Q1619" s="9">
        <f>'2023-24 Salary &amp; Benefits'!G$6</f>
        <v>13464</v>
      </c>
      <c r="R1619" s="157">
        <f>'2023-24 Salary &amp; Benefits'!H$6</f>
        <v>0.1797</v>
      </c>
      <c r="S1619" s="157">
        <f>'2023-24 Salary &amp; Benefits'!I$6</f>
        <v>0.17330000000000001</v>
      </c>
      <c r="T1619" s="9">
        <f t="shared" si="284"/>
        <v>0</v>
      </c>
      <c r="U1619" s="9">
        <f t="shared" si="285"/>
        <v>0</v>
      </c>
      <c r="V1619" s="9">
        <f t="shared" si="286"/>
        <v>0</v>
      </c>
      <c r="W1619" s="9">
        <f t="shared" si="279"/>
        <v>0</v>
      </c>
      <c r="X1619" s="22">
        <f t="shared" si="278"/>
        <v>0</v>
      </c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</row>
    <row r="1620" spans="1:159" s="4" customFormat="1">
      <c r="A1620" s="83" t="s">
        <v>2264</v>
      </c>
      <c r="B1620" s="95" t="s">
        <v>75</v>
      </c>
      <c r="C1620" s="96">
        <v>4543</v>
      </c>
      <c r="D1620" s="95" t="s">
        <v>90</v>
      </c>
      <c r="E1620" s="116" t="str">
        <f>VLOOKUP($C1620,'2022-23 School Level AAFTE'!$C:$X,8,FALSE)</f>
        <v>No</v>
      </c>
      <c r="F1620" s="103">
        <f>VLOOKUP($C1620,'2022-23 School Level AAFTE'!$C:$I,7,FALSE)</f>
        <v>524.33000000000004</v>
      </c>
      <c r="G1620" s="106">
        <f>IFERROR(IF(E1620= "yes",VLOOKUP(C1620,Summary!$B:$I,5,0),0),0)</f>
        <v>0</v>
      </c>
      <c r="H1620" s="105">
        <f t="shared" si="277"/>
        <v>0</v>
      </c>
      <c r="I1620" s="168">
        <f>VLOOKUP($A1620,'2023-24 Salary &amp; Benefits'!$A:$I,3,FALSE)</f>
        <v>1.0150000000000001</v>
      </c>
      <c r="J1620" s="168">
        <f>VLOOKUP($A1620,'2023-24 Salary &amp; Benefits'!$A:$I,4,FALSE)</f>
        <v>1.0150000000000001</v>
      </c>
      <c r="K1620" s="155">
        <f t="shared" si="280"/>
        <v>0</v>
      </c>
      <c r="L1620" s="154">
        <f t="shared" si="281"/>
        <v>0</v>
      </c>
      <c r="M1620" s="156">
        <f>'2023-24 Salary &amp; Benefits'!$E$6</f>
        <v>72728</v>
      </c>
      <c r="N1620" s="156">
        <f>'2023-24 Salary &amp; Benefits'!$F$6</f>
        <v>75419</v>
      </c>
      <c r="O1620" s="9">
        <f t="shared" si="282"/>
        <v>0</v>
      </c>
      <c r="P1620" s="9">
        <f t="shared" si="283"/>
        <v>0</v>
      </c>
      <c r="Q1620" s="9">
        <f>'2023-24 Salary &amp; Benefits'!G$6</f>
        <v>13464</v>
      </c>
      <c r="R1620" s="157">
        <f>'2023-24 Salary &amp; Benefits'!H$6</f>
        <v>0.1797</v>
      </c>
      <c r="S1620" s="157">
        <f>'2023-24 Salary &amp; Benefits'!I$6</f>
        <v>0.17330000000000001</v>
      </c>
      <c r="T1620" s="9">
        <f t="shared" si="284"/>
        <v>0</v>
      </c>
      <c r="U1620" s="9">
        <f t="shared" si="285"/>
        <v>0</v>
      </c>
      <c r="V1620" s="9">
        <f t="shared" si="286"/>
        <v>0</v>
      </c>
      <c r="W1620" s="9">
        <f t="shared" si="279"/>
        <v>0</v>
      </c>
      <c r="X1620" s="22">
        <f t="shared" si="278"/>
        <v>0</v>
      </c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</row>
    <row r="1621" spans="1:159" s="4" customFormat="1">
      <c r="A1621" s="83" t="s">
        <v>2286</v>
      </c>
      <c r="B1621" s="95" t="s">
        <v>282</v>
      </c>
      <c r="C1621" s="96">
        <v>2390</v>
      </c>
      <c r="D1621" s="95" t="s">
        <v>283</v>
      </c>
      <c r="E1621" s="116" t="str">
        <f>VLOOKUP($C1621,'2022-23 School Level AAFTE'!$C:$X,8,FALSE)</f>
        <v>No</v>
      </c>
      <c r="F1621" s="103">
        <f>VLOOKUP($C1621,'2022-23 School Level AAFTE'!$C:$I,7,FALSE)</f>
        <v>1104.5999999999999</v>
      </c>
      <c r="G1621" s="106">
        <f>IFERROR(IF(E1621= "yes",VLOOKUP(C1621,Summary!$B:$I,5,0),0),0)</f>
        <v>0</v>
      </c>
      <c r="H1621" s="104">
        <f t="shared" si="277"/>
        <v>0</v>
      </c>
      <c r="I1621" s="168">
        <f>VLOOKUP($A1621,'2023-24 Salary &amp; Benefits'!$A:$I,3,FALSE)</f>
        <v>1.06</v>
      </c>
      <c r="J1621" s="168">
        <f>VLOOKUP($A1621,'2023-24 Salary &amp; Benefits'!$A:$I,4,FALSE)</f>
        <v>1.06</v>
      </c>
      <c r="K1621" s="155">
        <f t="shared" si="280"/>
        <v>0</v>
      </c>
      <c r="L1621" s="154">
        <f t="shared" si="281"/>
        <v>0</v>
      </c>
      <c r="M1621" s="156">
        <f>'2023-24 Salary &amp; Benefits'!$E$6</f>
        <v>72728</v>
      </c>
      <c r="N1621" s="156">
        <f>'2023-24 Salary &amp; Benefits'!$F$6</f>
        <v>75419</v>
      </c>
      <c r="O1621" s="9">
        <f t="shared" si="282"/>
        <v>0</v>
      </c>
      <c r="P1621" s="9">
        <f t="shared" si="283"/>
        <v>0</v>
      </c>
      <c r="Q1621" s="9">
        <f>'2023-24 Salary &amp; Benefits'!G$6</f>
        <v>13464</v>
      </c>
      <c r="R1621" s="157">
        <f>'2023-24 Salary &amp; Benefits'!H$6</f>
        <v>0.1797</v>
      </c>
      <c r="S1621" s="157">
        <f>'2023-24 Salary &amp; Benefits'!I$6</f>
        <v>0.17330000000000001</v>
      </c>
      <c r="T1621" s="9">
        <f t="shared" si="284"/>
        <v>0</v>
      </c>
      <c r="U1621" s="9">
        <f t="shared" si="285"/>
        <v>0</v>
      </c>
      <c r="V1621" s="9">
        <f t="shared" si="286"/>
        <v>0</v>
      </c>
      <c r="W1621" s="9">
        <f t="shared" si="279"/>
        <v>0</v>
      </c>
      <c r="X1621" s="22">
        <f t="shared" si="278"/>
        <v>0</v>
      </c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</row>
    <row r="1622" spans="1:159" s="4" customFormat="1">
      <c r="A1622" s="83" t="s">
        <v>2286</v>
      </c>
      <c r="B1622" s="95" t="s">
        <v>282</v>
      </c>
      <c r="C1622" s="96">
        <v>3321</v>
      </c>
      <c r="D1622" s="95" t="s">
        <v>284</v>
      </c>
      <c r="E1622" s="116" t="str">
        <f>VLOOKUP($C1622,'2022-23 School Level AAFTE'!$C:$X,8,FALSE)</f>
        <v>No</v>
      </c>
      <c r="F1622" s="103">
        <f>VLOOKUP($C1622,'2022-23 School Level AAFTE'!$C:$I,7,FALSE)</f>
        <v>727.33</v>
      </c>
      <c r="G1622" s="106">
        <f>IFERROR(IF(E1622= "yes",VLOOKUP(C1622,Summary!$B:$I,5,0),0),0)</f>
        <v>0</v>
      </c>
      <c r="H1622" s="105">
        <f t="shared" si="277"/>
        <v>0</v>
      </c>
      <c r="I1622" s="168">
        <f>VLOOKUP($A1622,'2023-24 Salary &amp; Benefits'!$A:$I,3,FALSE)</f>
        <v>1.06</v>
      </c>
      <c r="J1622" s="168">
        <f>VLOOKUP($A1622,'2023-24 Salary &amp; Benefits'!$A:$I,4,FALSE)</f>
        <v>1.06</v>
      </c>
      <c r="K1622" s="155">
        <f t="shared" si="280"/>
        <v>0</v>
      </c>
      <c r="L1622" s="154">
        <f t="shared" si="281"/>
        <v>0</v>
      </c>
      <c r="M1622" s="156">
        <f>'2023-24 Salary &amp; Benefits'!$E$6</f>
        <v>72728</v>
      </c>
      <c r="N1622" s="156">
        <f>'2023-24 Salary &amp; Benefits'!$F$6</f>
        <v>75419</v>
      </c>
      <c r="O1622" s="9">
        <f t="shared" si="282"/>
        <v>0</v>
      </c>
      <c r="P1622" s="9">
        <f t="shared" si="283"/>
        <v>0</v>
      </c>
      <c r="Q1622" s="9">
        <f>'2023-24 Salary &amp; Benefits'!G$6</f>
        <v>13464</v>
      </c>
      <c r="R1622" s="157">
        <f>'2023-24 Salary &amp; Benefits'!H$6</f>
        <v>0.1797</v>
      </c>
      <c r="S1622" s="157">
        <f>'2023-24 Salary &amp; Benefits'!I$6</f>
        <v>0.17330000000000001</v>
      </c>
      <c r="T1622" s="9">
        <f t="shared" si="284"/>
        <v>0</v>
      </c>
      <c r="U1622" s="9">
        <f t="shared" si="285"/>
        <v>0</v>
      </c>
      <c r="V1622" s="9">
        <f t="shared" si="286"/>
        <v>0</v>
      </c>
      <c r="W1622" s="9">
        <f t="shared" si="279"/>
        <v>0</v>
      </c>
      <c r="X1622" s="22">
        <f t="shared" si="278"/>
        <v>0</v>
      </c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</row>
    <row r="1623" spans="1:159" s="4" customFormat="1">
      <c r="A1623" s="83" t="s">
        <v>2286</v>
      </c>
      <c r="B1623" s="95" t="s">
        <v>282</v>
      </c>
      <c r="C1623" s="96">
        <v>5518</v>
      </c>
      <c r="D1623" s="95" t="s">
        <v>3113</v>
      </c>
      <c r="E1623" s="116" t="str">
        <f>VLOOKUP($C1623,'2022-23 School Level AAFTE'!$C:$X,8,FALSE)</f>
        <v>No</v>
      </c>
      <c r="F1623" s="103">
        <f>VLOOKUP($C1623,'2022-23 School Level AAFTE'!$C:$I,7,FALSE)</f>
        <v>627.42999999999995</v>
      </c>
      <c r="G1623" s="106">
        <f>IFERROR(IF(E1623= "yes",VLOOKUP(C1623,Summary!$B:$I,5,0),0),0)</f>
        <v>0</v>
      </c>
      <c r="H1623" s="104">
        <f t="shared" si="277"/>
        <v>0</v>
      </c>
      <c r="I1623" s="168">
        <f>VLOOKUP($A1623,'2023-24 Salary &amp; Benefits'!$A:$I,3,FALSE)</f>
        <v>1.06</v>
      </c>
      <c r="J1623" s="168">
        <f>VLOOKUP($A1623,'2023-24 Salary &amp; Benefits'!$A:$I,4,FALSE)</f>
        <v>1.06</v>
      </c>
      <c r="K1623" s="155">
        <f t="shared" si="280"/>
        <v>0</v>
      </c>
      <c r="L1623" s="154">
        <f t="shared" si="281"/>
        <v>0</v>
      </c>
      <c r="M1623" s="156">
        <f>'2023-24 Salary &amp; Benefits'!$E$6</f>
        <v>72728</v>
      </c>
      <c r="N1623" s="156">
        <f>'2023-24 Salary &amp; Benefits'!$F$6</f>
        <v>75419</v>
      </c>
      <c r="O1623" s="9">
        <f t="shared" si="282"/>
        <v>0</v>
      </c>
      <c r="P1623" s="9">
        <f t="shared" si="283"/>
        <v>0</v>
      </c>
      <c r="Q1623" s="9">
        <f>'2023-24 Salary &amp; Benefits'!G$6</f>
        <v>13464</v>
      </c>
      <c r="R1623" s="157">
        <f>'2023-24 Salary &amp; Benefits'!H$6</f>
        <v>0.1797</v>
      </c>
      <c r="S1623" s="157">
        <f>'2023-24 Salary &amp; Benefits'!I$6</f>
        <v>0.17330000000000001</v>
      </c>
      <c r="T1623" s="9">
        <f t="shared" si="284"/>
        <v>0</v>
      </c>
      <c r="U1623" s="9">
        <f t="shared" si="285"/>
        <v>0</v>
      </c>
      <c r="V1623" s="9">
        <f t="shared" si="286"/>
        <v>0</v>
      </c>
      <c r="W1623" s="9">
        <f t="shared" si="279"/>
        <v>0</v>
      </c>
      <c r="X1623" s="22">
        <f t="shared" si="278"/>
        <v>0</v>
      </c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</row>
    <row r="1624" spans="1:159" s="4" customFormat="1">
      <c r="A1624" s="83" t="s">
        <v>2286</v>
      </c>
      <c r="B1624" s="95" t="s">
        <v>282</v>
      </c>
      <c r="C1624" s="96">
        <v>3786</v>
      </c>
      <c r="D1624" s="95" t="s">
        <v>285</v>
      </c>
      <c r="E1624" s="116" t="str">
        <f>VLOOKUP($C1624,'2022-23 School Level AAFTE'!$C:$X,8,FALSE)</f>
        <v>No</v>
      </c>
      <c r="F1624" s="103">
        <f>VLOOKUP($C1624,'2022-23 School Level AAFTE'!$C:$I,7,FALSE)</f>
        <v>711.75</v>
      </c>
      <c r="G1624" s="106">
        <f>IFERROR(IF(E1624= "yes",VLOOKUP(C1624,Summary!$B:$I,5,0),0),0)</f>
        <v>0</v>
      </c>
      <c r="H1624" s="104">
        <f t="shared" si="277"/>
        <v>0</v>
      </c>
      <c r="I1624" s="168">
        <f>VLOOKUP($A1624,'2023-24 Salary &amp; Benefits'!$A:$I,3,FALSE)</f>
        <v>1.06</v>
      </c>
      <c r="J1624" s="168">
        <f>VLOOKUP($A1624,'2023-24 Salary &amp; Benefits'!$A:$I,4,FALSE)</f>
        <v>1.06</v>
      </c>
      <c r="K1624" s="155">
        <f t="shared" si="280"/>
        <v>0</v>
      </c>
      <c r="L1624" s="154">
        <f t="shared" si="281"/>
        <v>0</v>
      </c>
      <c r="M1624" s="156">
        <f>'2023-24 Salary &amp; Benefits'!$E$6</f>
        <v>72728</v>
      </c>
      <c r="N1624" s="156">
        <f>'2023-24 Salary &amp; Benefits'!$F$6</f>
        <v>75419</v>
      </c>
      <c r="O1624" s="9">
        <f t="shared" si="282"/>
        <v>0</v>
      </c>
      <c r="P1624" s="9">
        <f t="shared" si="283"/>
        <v>0</v>
      </c>
      <c r="Q1624" s="9">
        <f>'2023-24 Salary &amp; Benefits'!G$6</f>
        <v>13464</v>
      </c>
      <c r="R1624" s="157">
        <f>'2023-24 Salary &amp; Benefits'!H$6</f>
        <v>0.1797</v>
      </c>
      <c r="S1624" s="157">
        <f>'2023-24 Salary &amp; Benefits'!I$6</f>
        <v>0.17330000000000001</v>
      </c>
      <c r="T1624" s="9">
        <f t="shared" si="284"/>
        <v>0</v>
      </c>
      <c r="U1624" s="9">
        <f t="shared" si="285"/>
        <v>0</v>
      </c>
      <c r="V1624" s="9">
        <f t="shared" si="286"/>
        <v>0</v>
      </c>
      <c r="W1624" s="9">
        <f t="shared" si="279"/>
        <v>0</v>
      </c>
      <c r="X1624" s="22">
        <f t="shared" si="278"/>
        <v>0</v>
      </c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</row>
    <row r="1625" spans="1:159" s="4" customFormat="1">
      <c r="A1625" s="83" t="s">
        <v>2286</v>
      </c>
      <c r="B1625" s="95" t="s">
        <v>282</v>
      </c>
      <c r="C1625" s="96">
        <v>3891</v>
      </c>
      <c r="D1625" s="95" t="s">
        <v>286</v>
      </c>
      <c r="E1625" s="116" t="str">
        <f>VLOOKUP($C1625,'2022-23 School Level AAFTE'!$C:$X,8,FALSE)</f>
        <v>No</v>
      </c>
      <c r="F1625" s="103">
        <f>VLOOKUP($C1625,'2022-23 School Level AAFTE'!$C:$I,7,FALSE)</f>
        <v>594.30999999999995</v>
      </c>
      <c r="G1625" s="106">
        <f>IFERROR(IF(E1625= "yes",VLOOKUP(C1625,Summary!$B:$I,5,0),0),0)</f>
        <v>0</v>
      </c>
      <c r="H1625" s="104">
        <f t="shared" si="277"/>
        <v>0</v>
      </c>
      <c r="I1625" s="168">
        <f>VLOOKUP($A1625,'2023-24 Salary &amp; Benefits'!$A:$I,3,FALSE)</f>
        <v>1.06</v>
      </c>
      <c r="J1625" s="168">
        <f>VLOOKUP($A1625,'2023-24 Salary &amp; Benefits'!$A:$I,4,FALSE)</f>
        <v>1.06</v>
      </c>
      <c r="K1625" s="155">
        <f t="shared" si="280"/>
        <v>0</v>
      </c>
      <c r="L1625" s="154">
        <f t="shared" si="281"/>
        <v>0</v>
      </c>
      <c r="M1625" s="156">
        <f>'2023-24 Salary &amp; Benefits'!$E$6</f>
        <v>72728</v>
      </c>
      <c r="N1625" s="156">
        <f>'2023-24 Salary &amp; Benefits'!$F$6</f>
        <v>75419</v>
      </c>
      <c r="O1625" s="9">
        <f t="shared" si="282"/>
        <v>0</v>
      </c>
      <c r="P1625" s="9">
        <f t="shared" si="283"/>
        <v>0</v>
      </c>
      <c r="Q1625" s="9">
        <f>'2023-24 Salary &amp; Benefits'!G$6</f>
        <v>13464</v>
      </c>
      <c r="R1625" s="157">
        <f>'2023-24 Salary &amp; Benefits'!H$6</f>
        <v>0.1797</v>
      </c>
      <c r="S1625" s="157">
        <f>'2023-24 Salary &amp; Benefits'!I$6</f>
        <v>0.17330000000000001</v>
      </c>
      <c r="T1625" s="9">
        <f t="shared" si="284"/>
        <v>0</v>
      </c>
      <c r="U1625" s="9">
        <f t="shared" si="285"/>
        <v>0</v>
      </c>
      <c r="V1625" s="9">
        <f t="shared" si="286"/>
        <v>0</v>
      </c>
      <c r="W1625" s="9">
        <f t="shared" si="279"/>
        <v>0</v>
      </c>
      <c r="X1625" s="22">
        <f t="shared" si="278"/>
        <v>0</v>
      </c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</row>
    <row r="1626" spans="1:159" s="4" customFormat="1">
      <c r="A1626" s="83" t="s">
        <v>2286</v>
      </c>
      <c r="B1626" s="95" t="s">
        <v>282</v>
      </c>
      <c r="C1626" s="96">
        <v>5690</v>
      </c>
      <c r="D1626" s="95" t="s">
        <v>3378</v>
      </c>
      <c r="E1626" s="116" t="str">
        <f>VLOOKUP($C1626,'2022-23 School Level AAFTE'!$C:$X,8,FALSE)</f>
        <v>No</v>
      </c>
      <c r="F1626" s="103">
        <f>VLOOKUP($C1626,'2022-23 School Level AAFTE'!$C:$I,7,FALSE)</f>
        <v>114.97</v>
      </c>
      <c r="G1626" s="106">
        <f>IFERROR(IF(E1626= "yes",VLOOKUP(C1626,Summary!$B:$I,5,0),0),0)</f>
        <v>0</v>
      </c>
      <c r="H1626" s="105">
        <f t="shared" si="277"/>
        <v>0</v>
      </c>
      <c r="I1626" s="168">
        <f>VLOOKUP($A1626,'2023-24 Salary &amp; Benefits'!$A:$I,3,FALSE)</f>
        <v>1.06</v>
      </c>
      <c r="J1626" s="168">
        <f>VLOOKUP($A1626,'2023-24 Salary &amp; Benefits'!$A:$I,4,FALSE)</f>
        <v>1.06</v>
      </c>
      <c r="K1626" s="155">
        <f t="shared" si="280"/>
        <v>0</v>
      </c>
      <c r="L1626" s="154">
        <f t="shared" si="281"/>
        <v>0</v>
      </c>
      <c r="M1626" s="156">
        <f>'2023-24 Salary &amp; Benefits'!$E$6</f>
        <v>72728</v>
      </c>
      <c r="N1626" s="156">
        <f>'2023-24 Salary &amp; Benefits'!$F$6</f>
        <v>75419</v>
      </c>
      <c r="O1626" s="9">
        <f t="shared" si="282"/>
        <v>0</v>
      </c>
      <c r="P1626" s="9">
        <f t="shared" si="283"/>
        <v>0</v>
      </c>
      <c r="Q1626" s="9">
        <f>'2023-24 Salary &amp; Benefits'!G$6</f>
        <v>13464</v>
      </c>
      <c r="R1626" s="157">
        <f>'2023-24 Salary &amp; Benefits'!H$6</f>
        <v>0.1797</v>
      </c>
      <c r="S1626" s="157">
        <f>'2023-24 Salary &amp; Benefits'!I$6</f>
        <v>0.17330000000000001</v>
      </c>
      <c r="T1626" s="9">
        <f t="shared" si="284"/>
        <v>0</v>
      </c>
      <c r="U1626" s="9">
        <f t="shared" si="285"/>
        <v>0</v>
      </c>
      <c r="V1626" s="9">
        <f t="shared" si="286"/>
        <v>0</v>
      </c>
      <c r="W1626" s="9">
        <f t="shared" si="279"/>
        <v>0</v>
      </c>
      <c r="X1626" s="22">
        <f t="shared" si="278"/>
        <v>0</v>
      </c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</row>
    <row r="1627" spans="1:159" s="4" customFormat="1">
      <c r="A1627" s="83" t="s">
        <v>2256</v>
      </c>
      <c r="B1627" s="95" t="s">
        <v>16</v>
      </c>
      <c r="C1627" s="96">
        <v>5303</v>
      </c>
      <c r="D1627" s="95" t="s">
        <v>19</v>
      </c>
      <c r="E1627" s="116" t="str">
        <f>VLOOKUP($C1627,'2022-23 School Level AAFTE'!$C:$X,8,FALSE)</f>
        <v>No</v>
      </c>
      <c r="F1627" s="103">
        <f>VLOOKUP($C1627,'2022-23 School Level AAFTE'!$C:$I,7,FALSE)</f>
        <v>93.42</v>
      </c>
      <c r="G1627" s="106">
        <f>IFERROR(IF(E1627= "yes",VLOOKUP(C1627,Summary!$B:$I,5,0),0),0)</f>
        <v>0</v>
      </c>
      <c r="H1627" s="104">
        <f t="shared" si="277"/>
        <v>0</v>
      </c>
      <c r="I1627" s="168">
        <f>VLOOKUP($A1627,'2023-24 Salary &amp; Benefits'!$A:$I,3,FALSE)</f>
        <v>1</v>
      </c>
      <c r="J1627" s="168">
        <f>VLOOKUP($A1627,'2023-24 Salary &amp; Benefits'!$A:$I,4,FALSE)</f>
        <v>1.04</v>
      </c>
      <c r="K1627" s="155">
        <f t="shared" si="280"/>
        <v>0</v>
      </c>
      <c r="L1627" s="154">
        <f t="shared" si="281"/>
        <v>0</v>
      </c>
      <c r="M1627" s="156">
        <f>'2023-24 Salary &amp; Benefits'!$E$6</f>
        <v>72728</v>
      </c>
      <c r="N1627" s="156">
        <f>'2023-24 Salary &amp; Benefits'!$F$6</f>
        <v>75419</v>
      </c>
      <c r="O1627" s="9">
        <f t="shared" si="282"/>
        <v>0</v>
      </c>
      <c r="P1627" s="9">
        <f t="shared" si="283"/>
        <v>0</v>
      </c>
      <c r="Q1627" s="9">
        <f>'2023-24 Salary &amp; Benefits'!G$6</f>
        <v>13464</v>
      </c>
      <c r="R1627" s="157">
        <f>'2023-24 Salary &amp; Benefits'!H$6</f>
        <v>0.1797</v>
      </c>
      <c r="S1627" s="157">
        <f>'2023-24 Salary &amp; Benefits'!I$6</f>
        <v>0.17330000000000001</v>
      </c>
      <c r="T1627" s="9">
        <f t="shared" si="284"/>
        <v>0</v>
      </c>
      <c r="U1627" s="9">
        <f t="shared" si="285"/>
        <v>0</v>
      </c>
      <c r="V1627" s="9">
        <f t="shared" si="286"/>
        <v>0</v>
      </c>
      <c r="W1627" s="9">
        <f t="shared" si="279"/>
        <v>0</v>
      </c>
      <c r="X1627" s="22">
        <f t="shared" si="278"/>
        <v>0</v>
      </c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</row>
    <row r="1628" spans="1:159" s="4" customFormat="1">
      <c r="A1628" s="83" t="s">
        <v>2256</v>
      </c>
      <c r="B1628" s="95" t="s">
        <v>16</v>
      </c>
      <c r="C1628" s="96">
        <v>2719</v>
      </c>
      <c r="D1628" s="95" t="s">
        <v>18</v>
      </c>
      <c r="E1628" s="116" t="str">
        <f>VLOOKUP($C1628,'2022-23 School Level AAFTE'!$C:$X,8,FALSE)</f>
        <v>Yes</v>
      </c>
      <c r="F1628" s="103">
        <f>VLOOKUP($C1628,'2022-23 School Level AAFTE'!$C:$I,7,FALSE)</f>
        <v>153.36000000000001</v>
      </c>
      <c r="G1628" s="106">
        <f>IFERROR(IF(E1628= "yes",VLOOKUP(C1628,Summary!$B:$I,5,0),0),0)</f>
        <v>0</v>
      </c>
      <c r="H1628" s="105">
        <f t="shared" si="277"/>
        <v>153.36000000000001</v>
      </c>
      <c r="I1628" s="168">
        <f>VLOOKUP($A1628,'2023-24 Salary &amp; Benefits'!$A:$I,3,FALSE)</f>
        <v>1</v>
      </c>
      <c r="J1628" s="168">
        <f>VLOOKUP($A1628,'2023-24 Salary &amp; Benefits'!$A:$I,4,FALSE)</f>
        <v>1.04</v>
      </c>
      <c r="K1628" s="155">
        <f t="shared" si="280"/>
        <v>153.36000000000001</v>
      </c>
      <c r="L1628" s="154">
        <f t="shared" si="281"/>
        <v>0.45</v>
      </c>
      <c r="M1628" s="156">
        <f>'2023-24 Salary &amp; Benefits'!$E$6</f>
        <v>72728</v>
      </c>
      <c r="N1628" s="156">
        <f>'2023-24 Salary &amp; Benefits'!$F$6</f>
        <v>75419</v>
      </c>
      <c r="O1628" s="9">
        <f t="shared" si="282"/>
        <v>32727.599999999999</v>
      </c>
      <c r="P1628" s="9">
        <f t="shared" si="283"/>
        <v>2568.489999999998</v>
      </c>
      <c r="Q1628" s="9">
        <f>'2023-24 Salary &amp; Benefits'!G$6</f>
        <v>13464</v>
      </c>
      <c r="R1628" s="157">
        <f>'2023-24 Salary &amp; Benefits'!H$6</f>
        <v>0.1797</v>
      </c>
      <c r="S1628" s="157">
        <f>'2023-24 Salary &amp; Benefits'!I$6</f>
        <v>0.17330000000000001</v>
      </c>
      <c r="T1628" s="9">
        <f t="shared" si="284"/>
        <v>12385.07</v>
      </c>
      <c r="U1628" s="9">
        <f t="shared" si="285"/>
        <v>588.27</v>
      </c>
      <c r="V1628" s="9">
        <f t="shared" si="286"/>
        <v>101.95</v>
      </c>
      <c r="W1628" s="9">
        <f t="shared" si="279"/>
        <v>690.22</v>
      </c>
      <c r="X1628" s="22">
        <f t="shared" si="278"/>
        <v>48371.38</v>
      </c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</row>
    <row r="1629" spans="1:159" s="4" customFormat="1">
      <c r="A1629" s="83" t="s">
        <v>2256</v>
      </c>
      <c r="B1629" s="95" t="s">
        <v>16</v>
      </c>
      <c r="C1629" s="96">
        <v>2132</v>
      </c>
      <c r="D1629" s="95" t="s">
        <v>17</v>
      </c>
      <c r="E1629" s="116" t="str">
        <f>VLOOKUP($C1629,'2022-23 School Level AAFTE'!$C:$X,8,FALSE)</f>
        <v>No</v>
      </c>
      <c r="F1629" s="103">
        <f>VLOOKUP($C1629,'2022-23 School Level AAFTE'!$C:$I,7,FALSE)</f>
        <v>107.55</v>
      </c>
      <c r="G1629" s="106">
        <f>IFERROR(IF(E1629= "yes",VLOOKUP(C1629,Summary!$B:$I,5,0),0),0)</f>
        <v>0</v>
      </c>
      <c r="H1629" s="104">
        <f t="shared" si="277"/>
        <v>0</v>
      </c>
      <c r="I1629" s="168">
        <f>VLOOKUP($A1629,'2023-24 Salary &amp; Benefits'!$A:$I,3,FALSE)</f>
        <v>1</v>
      </c>
      <c r="J1629" s="168">
        <f>VLOOKUP($A1629,'2023-24 Salary &amp; Benefits'!$A:$I,4,FALSE)</f>
        <v>1.04</v>
      </c>
      <c r="K1629" s="155">
        <f t="shared" si="280"/>
        <v>0</v>
      </c>
      <c r="L1629" s="154">
        <f t="shared" si="281"/>
        <v>0</v>
      </c>
      <c r="M1629" s="156">
        <f>'2023-24 Salary &amp; Benefits'!$E$6</f>
        <v>72728</v>
      </c>
      <c r="N1629" s="156">
        <f>'2023-24 Salary &amp; Benefits'!$F$6</f>
        <v>75419</v>
      </c>
      <c r="O1629" s="9">
        <f t="shared" si="282"/>
        <v>0</v>
      </c>
      <c r="P1629" s="9">
        <f t="shared" si="283"/>
        <v>0</v>
      </c>
      <c r="Q1629" s="9">
        <f>'2023-24 Salary &amp; Benefits'!G$6</f>
        <v>13464</v>
      </c>
      <c r="R1629" s="157">
        <f>'2023-24 Salary &amp; Benefits'!H$6</f>
        <v>0.1797</v>
      </c>
      <c r="S1629" s="157">
        <f>'2023-24 Salary &amp; Benefits'!I$6</f>
        <v>0.17330000000000001</v>
      </c>
      <c r="T1629" s="9">
        <f t="shared" si="284"/>
        <v>0</v>
      </c>
      <c r="U1629" s="9">
        <f t="shared" si="285"/>
        <v>0</v>
      </c>
      <c r="V1629" s="9">
        <f t="shared" si="286"/>
        <v>0</v>
      </c>
      <c r="W1629" s="9">
        <f t="shared" si="279"/>
        <v>0</v>
      </c>
      <c r="X1629" s="22">
        <f t="shared" si="278"/>
        <v>0</v>
      </c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</row>
    <row r="1630" spans="1:159" s="4" customFormat="1">
      <c r="A1630" s="83" t="s">
        <v>2494</v>
      </c>
      <c r="B1630" s="95" t="s">
        <v>1910</v>
      </c>
      <c r="C1630" s="96">
        <v>2525</v>
      </c>
      <c r="D1630" s="95" t="s">
        <v>1912</v>
      </c>
      <c r="E1630" s="116" t="str">
        <f>VLOOKUP($C1630,'2022-23 School Level AAFTE'!$C:$X,8,FALSE)</f>
        <v>Yes</v>
      </c>
      <c r="F1630" s="103">
        <f>VLOOKUP($C1630,'2022-23 School Level AAFTE'!$C:$I,7,FALSE)</f>
        <v>231.57</v>
      </c>
      <c r="G1630" s="106">
        <f>IFERROR(IF(E1630= "yes",VLOOKUP(C1630,Summary!$B:$I,5,0),0),0)</f>
        <v>0</v>
      </c>
      <c r="H1630" s="105">
        <f t="shared" si="277"/>
        <v>231.57</v>
      </c>
      <c r="I1630" s="168">
        <f>VLOOKUP($A1630,'2023-24 Salary &amp; Benefits'!$A:$I,3,FALSE)</f>
        <v>1</v>
      </c>
      <c r="J1630" s="168">
        <f>VLOOKUP($A1630,'2023-24 Salary &amp; Benefits'!$A:$I,4,FALSE)</f>
        <v>1</v>
      </c>
      <c r="K1630" s="155">
        <f t="shared" si="280"/>
        <v>231.57</v>
      </c>
      <c r="L1630" s="154">
        <f t="shared" si="281"/>
        <v>0.67900000000000005</v>
      </c>
      <c r="M1630" s="156">
        <f>'2023-24 Salary &amp; Benefits'!$E$6</f>
        <v>72728</v>
      </c>
      <c r="N1630" s="156">
        <f>'2023-24 Salary &amp; Benefits'!$F$6</f>
        <v>75419</v>
      </c>
      <c r="O1630" s="9">
        <f t="shared" si="282"/>
        <v>49382.31</v>
      </c>
      <c r="P1630" s="9">
        <f t="shared" si="283"/>
        <v>1827.1900000000023</v>
      </c>
      <c r="Q1630" s="9">
        <f>'2023-24 Salary &amp; Benefits'!G$6</f>
        <v>13464</v>
      </c>
      <c r="R1630" s="157">
        <f>'2023-24 Salary &amp; Benefits'!H$6</f>
        <v>0.1797</v>
      </c>
      <c r="S1630" s="157">
        <f>'2023-24 Salary &amp; Benefits'!I$6</f>
        <v>0.17330000000000001</v>
      </c>
      <c r="T1630" s="9">
        <f t="shared" si="284"/>
        <v>18332.71</v>
      </c>
      <c r="U1630" s="9">
        <f t="shared" si="285"/>
        <v>853.49</v>
      </c>
      <c r="V1630" s="9">
        <f t="shared" si="286"/>
        <v>147.91</v>
      </c>
      <c r="W1630" s="9">
        <f t="shared" si="279"/>
        <v>1001.4</v>
      </c>
      <c r="X1630" s="22">
        <f t="shared" si="278"/>
        <v>70543.609999999986</v>
      </c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</row>
    <row r="1631" spans="1:159" s="4" customFormat="1">
      <c r="A1631" s="83" t="s">
        <v>2494</v>
      </c>
      <c r="B1631" s="95" t="s">
        <v>1910</v>
      </c>
      <c r="C1631" s="96">
        <v>1919</v>
      </c>
      <c r="D1631" s="95" t="s">
        <v>1911</v>
      </c>
      <c r="E1631" s="116" t="str">
        <f>VLOOKUP($C1631,'2022-23 School Level AAFTE'!$C:$X,8,FALSE)</f>
        <v>No</v>
      </c>
      <c r="F1631" s="103">
        <f>VLOOKUP($C1631,'2022-23 School Level AAFTE'!$C:$I,7,FALSE)</f>
        <v>103.57</v>
      </c>
      <c r="G1631" s="106">
        <f>IFERROR(IF(E1631= "yes",VLOOKUP(C1631,Summary!$B:$I,5,0),0),0)</f>
        <v>0</v>
      </c>
      <c r="H1631" s="105">
        <f t="shared" si="277"/>
        <v>0</v>
      </c>
      <c r="I1631" s="168">
        <f>VLOOKUP($A1631,'2023-24 Salary &amp; Benefits'!$A:$I,3,FALSE)</f>
        <v>1</v>
      </c>
      <c r="J1631" s="168">
        <f>VLOOKUP($A1631,'2023-24 Salary &amp; Benefits'!$A:$I,4,FALSE)</f>
        <v>1</v>
      </c>
      <c r="K1631" s="155">
        <f t="shared" si="280"/>
        <v>0</v>
      </c>
      <c r="L1631" s="154">
        <f t="shared" si="281"/>
        <v>0</v>
      </c>
      <c r="M1631" s="156">
        <f>'2023-24 Salary &amp; Benefits'!$E$6</f>
        <v>72728</v>
      </c>
      <c r="N1631" s="156">
        <f>'2023-24 Salary &amp; Benefits'!$F$6</f>
        <v>75419</v>
      </c>
      <c r="O1631" s="9">
        <f t="shared" si="282"/>
        <v>0</v>
      </c>
      <c r="P1631" s="9">
        <f t="shared" si="283"/>
        <v>0</v>
      </c>
      <c r="Q1631" s="9">
        <f>'2023-24 Salary &amp; Benefits'!G$6</f>
        <v>13464</v>
      </c>
      <c r="R1631" s="157">
        <f>'2023-24 Salary &amp; Benefits'!H$6</f>
        <v>0.1797</v>
      </c>
      <c r="S1631" s="157">
        <f>'2023-24 Salary &amp; Benefits'!I$6</f>
        <v>0.17330000000000001</v>
      </c>
      <c r="T1631" s="9">
        <f t="shared" si="284"/>
        <v>0</v>
      </c>
      <c r="U1631" s="9">
        <f t="shared" si="285"/>
        <v>0</v>
      </c>
      <c r="V1631" s="9">
        <f t="shared" si="286"/>
        <v>0</v>
      </c>
      <c r="W1631" s="9">
        <f t="shared" si="279"/>
        <v>0</v>
      </c>
      <c r="X1631" s="22">
        <f t="shared" si="278"/>
        <v>0</v>
      </c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</row>
    <row r="1632" spans="1:159" s="4" customFormat="1">
      <c r="A1632" s="83" t="s">
        <v>2494</v>
      </c>
      <c r="B1632" s="95" t="s">
        <v>1910</v>
      </c>
      <c r="C1632" s="96">
        <v>4033</v>
      </c>
      <c r="D1632" s="95" t="s">
        <v>1914</v>
      </c>
      <c r="E1632" s="116" t="str">
        <f>VLOOKUP($C1632,'2022-23 School Level AAFTE'!$C:$X,8,FALSE)</f>
        <v>Yes</v>
      </c>
      <c r="F1632" s="103">
        <f>VLOOKUP($C1632,'2022-23 School Level AAFTE'!$C:$I,7,FALSE)</f>
        <v>397.43</v>
      </c>
      <c r="G1632" s="106">
        <f>IFERROR(IF(E1632= "yes",VLOOKUP(C1632,Summary!$B:$I,5,0),0),0)</f>
        <v>0</v>
      </c>
      <c r="H1632" s="104">
        <f t="shared" si="277"/>
        <v>397.43</v>
      </c>
      <c r="I1632" s="168">
        <f>VLOOKUP($A1632,'2023-24 Salary &amp; Benefits'!$A:$I,3,FALSE)</f>
        <v>1</v>
      </c>
      <c r="J1632" s="168">
        <f>VLOOKUP($A1632,'2023-24 Salary &amp; Benefits'!$A:$I,4,FALSE)</f>
        <v>1</v>
      </c>
      <c r="K1632" s="155">
        <f t="shared" si="280"/>
        <v>397.43</v>
      </c>
      <c r="L1632" s="154">
        <f t="shared" si="281"/>
        <v>1.1659999999999999</v>
      </c>
      <c r="M1632" s="156">
        <f>'2023-24 Salary &amp; Benefits'!$E$6</f>
        <v>72728</v>
      </c>
      <c r="N1632" s="156">
        <f>'2023-24 Salary &amp; Benefits'!$F$6</f>
        <v>75419</v>
      </c>
      <c r="O1632" s="9">
        <f t="shared" si="282"/>
        <v>84800.85</v>
      </c>
      <c r="P1632" s="9">
        <f t="shared" si="283"/>
        <v>3137.6999999999971</v>
      </c>
      <c r="Q1632" s="9">
        <f>'2023-24 Salary &amp; Benefits'!G$6</f>
        <v>13464</v>
      </c>
      <c r="R1632" s="157">
        <f>'2023-24 Salary &amp; Benefits'!H$6</f>
        <v>0.1797</v>
      </c>
      <c r="S1632" s="157">
        <f>'2023-24 Salary &amp; Benefits'!I$6</f>
        <v>0.17330000000000001</v>
      </c>
      <c r="T1632" s="9">
        <f t="shared" si="284"/>
        <v>31481.5</v>
      </c>
      <c r="U1632" s="9">
        <f t="shared" si="285"/>
        <v>1465.64</v>
      </c>
      <c r="V1632" s="9">
        <f t="shared" si="286"/>
        <v>254</v>
      </c>
      <c r="W1632" s="9">
        <f t="shared" si="279"/>
        <v>1719.64</v>
      </c>
      <c r="X1632" s="22">
        <f t="shared" si="278"/>
        <v>121139.69</v>
      </c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</row>
    <row r="1633" spans="1:159" s="4" customFormat="1">
      <c r="A1633" s="83" t="s">
        <v>2494</v>
      </c>
      <c r="B1633" s="95" t="s">
        <v>1910</v>
      </c>
      <c r="C1633" s="96">
        <v>4228</v>
      </c>
      <c r="D1633" s="95" t="s">
        <v>1915</v>
      </c>
      <c r="E1633" s="116" t="str">
        <f>VLOOKUP($C1633,'2022-23 School Level AAFTE'!$C:$X,8,FALSE)</f>
        <v>No</v>
      </c>
      <c r="F1633" s="103">
        <f>VLOOKUP($C1633,'2022-23 School Level AAFTE'!$C:$I,7,FALSE)</f>
        <v>463.86</v>
      </c>
      <c r="G1633" s="106">
        <f>IFERROR(IF(E1633= "yes",VLOOKUP(C1633,Summary!$B:$I,5,0),0),0)</f>
        <v>0</v>
      </c>
      <c r="H1633" s="105">
        <f t="shared" si="277"/>
        <v>0</v>
      </c>
      <c r="I1633" s="168">
        <f>VLOOKUP($A1633,'2023-24 Salary &amp; Benefits'!$A:$I,3,FALSE)</f>
        <v>1</v>
      </c>
      <c r="J1633" s="168">
        <f>VLOOKUP($A1633,'2023-24 Salary &amp; Benefits'!$A:$I,4,FALSE)</f>
        <v>1</v>
      </c>
      <c r="K1633" s="155">
        <f t="shared" si="280"/>
        <v>0</v>
      </c>
      <c r="L1633" s="154">
        <f t="shared" si="281"/>
        <v>0</v>
      </c>
      <c r="M1633" s="156">
        <f>'2023-24 Salary &amp; Benefits'!$E$6</f>
        <v>72728</v>
      </c>
      <c r="N1633" s="156">
        <f>'2023-24 Salary &amp; Benefits'!$F$6</f>
        <v>75419</v>
      </c>
      <c r="O1633" s="9">
        <f t="shared" si="282"/>
        <v>0</v>
      </c>
      <c r="P1633" s="9">
        <f t="shared" si="283"/>
        <v>0</v>
      </c>
      <c r="Q1633" s="9">
        <f>'2023-24 Salary &amp; Benefits'!G$6</f>
        <v>13464</v>
      </c>
      <c r="R1633" s="157">
        <f>'2023-24 Salary &amp; Benefits'!H$6</f>
        <v>0.1797</v>
      </c>
      <c r="S1633" s="157">
        <f>'2023-24 Salary &amp; Benefits'!I$6</f>
        <v>0.17330000000000001</v>
      </c>
      <c r="T1633" s="9">
        <f t="shared" si="284"/>
        <v>0</v>
      </c>
      <c r="U1633" s="9">
        <f t="shared" si="285"/>
        <v>0</v>
      </c>
      <c r="V1633" s="9">
        <f t="shared" si="286"/>
        <v>0</v>
      </c>
      <c r="W1633" s="9">
        <f t="shared" si="279"/>
        <v>0</v>
      </c>
      <c r="X1633" s="22">
        <f t="shared" si="278"/>
        <v>0</v>
      </c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</row>
    <row r="1634" spans="1:159" s="4" customFormat="1">
      <c r="A1634" s="83" t="s">
        <v>2494</v>
      </c>
      <c r="B1634" s="95" t="s">
        <v>1910</v>
      </c>
      <c r="C1634" s="96">
        <v>3466</v>
      </c>
      <c r="D1634" s="95" t="s">
        <v>1913</v>
      </c>
      <c r="E1634" s="116" t="str">
        <f>VLOOKUP($C1634,'2022-23 School Level AAFTE'!$C:$X,8,FALSE)</f>
        <v>Yes</v>
      </c>
      <c r="F1634" s="103">
        <f>VLOOKUP($C1634,'2022-23 School Level AAFTE'!$C:$I,7,FALSE)</f>
        <v>317.06</v>
      </c>
      <c r="G1634" s="106">
        <f>IFERROR(IF(E1634= "yes",VLOOKUP(C1634,Summary!$B:$I,5,0),0),0)</f>
        <v>0</v>
      </c>
      <c r="H1634" s="105">
        <f t="shared" si="277"/>
        <v>317.06</v>
      </c>
      <c r="I1634" s="168">
        <f>VLOOKUP($A1634,'2023-24 Salary &amp; Benefits'!$A:$I,3,FALSE)</f>
        <v>1</v>
      </c>
      <c r="J1634" s="168">
        <f>VLOOKUP($A1634,'2023-24 Salary &amp; Benefits'!$A:$I,4,FALSE)</f>
        <v>1</v>
      </c>
      <c r="K1634" s="155">
        <f t="shared" si="280"/>
        <v>317.06</v>
      </c>
      <c r="L1634" s="154">
        <f t="shared" si="281"/>
        <v>0.93</v>
      </c>
      <c r="M1634" s="156">
        <f>'2023-24 Salary &amp; Benefits'!$E$6</f>
        <v>72728</v>
      </c>
      <c r="N1634" s="156">
        <f>'2023-24 Salary &amp; Benefits'!$F$6</f>
        <v>75419</v>
      </c>
      <c r="O1634" s="9">
        <f t="shared" si="282"/>
        <v>67637.039999999994</v>
      </c>
      <c r="P1634" s="9">
        <f t="shared" si="283"/>
        <v>2502.6300000000047</v>
      </c>
      <c r="Q1634" s="9">
        <f>'2023-24 Salary &amp; Benefits'!G$6</f>
        <v>13464</v>
      </c>
      <c r="R1634" s="157">
        <f>'2023-24 Salary &amp; Benefits'!H$6</f>
        <v>0.1797</v>
      </c>
      <c r="S1634" s="157">
        <f>'2023-24 Salary &amp; Benefits'!I$6</f>
        <v>0.17330000000000001</v>
      </c>
      <c r="T1634" s="9">
        <f t="shared" si="284"/>
        <v>25109.599999999999</v>
      </c>
      <c r="U1634" s="9">
        <f t="shared" si="285"/>
        <v>1168.99</v>
      </c>
      <c r="V1634" s="9">
        <f t="shared" si="286"/>
        <v>202.59</v>
      </c>
      <c r="W1634" s="9">
        <f t="shared" si="279"/>
        <v>1371.58</v>
      </c>
      <c r="X1634" s="22">
        <f t="shared" si="278"/>
        <v>96620.849999999991</v>
      </c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</row>
    <row r="1635" spans="1:159" s="4" customFormat="1">
      <c r="A1635" s="83" t="s">
        <v>2353</v>
      </c>
      <c r="B1635" s="95" t="s">
        <v>796</v>
      </c>
      <c r="C1635" s="96">
        <v>2485</v>
      </c>
      <c r="D1635" s="95" t="s">
        <v>799</v>
      </c>
      <c r="E1635" s="116" t="str">
        <f>VLOOKUP($C1635,'2022-23 School Level AAFTE'!$C:$X,8,FALSE)</f>
        <v>No</v>
      </c>
      <c r="F1635" s="103">
        <f>VLOOKUP($C1635,'2022-23 School Level AAFTE'!$C:$I,7,FALSE)</f>
        <v>337.73</v>
      </c>
      <c r="G1635" s="106">
        <f>IFERROR(IF(E1635= "yes",VLOOKUP(C1635,Summary!$B:$I,5,0),0),0)</f>
        <v>0</v>
      </c>
      <c r="H1635" s="105">
        <f t="shared" si="277"/>
        <v>0</v>
      </c>
      <c r="I1635" s="168">
        <f>VLOOKUP($A1635,'2023-24 Salary &amp; Benefits'!$A:$I,3,FALSE)</f>
        <v>1.18</v>
      </c>
      <c r="J1635" s="168">
        <f>VLOOKUP($A1635,'2023-24 Salary &amp; Benefits'!$A:$I,4,FALSE)</f>
        <v>1.18</v>
      </c>
      <c r="K1635" s="155">
        <f t="shared" si="280"/>
        <v>0</v>
      </c>
      <c r="L1635" s="154">
        <f t="shared" si="281"/>
        <v>0</v>
      </c>
      <c r="M1635" s="156">
        <f>'2023-24 Salary &amp; Benefits'!$E$6</f>
        <v>72728</v>
      </c>
      <c r="N1635" s="156">
        <f>'2023-24 Salary &amp; Benefits'!$F$6</f>
        <v>75419</v>
      </c>
      <c r="O1635" s="9">
        <f t="shared" si="282"/>
        <v>0</v>
      </c>
      <c r="P1635" s="9">
        <f t="shared" si="283"/>
        <v>0</v>
      </c>
      <c r="Q1635" s="9">
        <f>'2023-24 Salary &amp; Benefits'!G$6</f>
        <v>13464</v>
      </c>
      <c r="R1635" s="157">
        <f>'2023-24 Salary &amp; Benefits'!H$6</f>
        <v>0.1797</v>
      </c>
      <c r="S1635" s="157">
        <f>'2023-24 Salary &amp; Benefits'!I$6</f>
        <v>0.17330000000000001</v>
      </c>
      <c r="T1635" s="9">
        <f t="shared" si="284"/>
        <v>0</v>
      </c>
      <c r="U1635" s="9">
        <f t="shared" si="285"/>
        <v>0</v>
      </c>
      <c r="V1635" s="9">
        <f t="shared" si="286"/>
        <v>0</v>
      </c>
      <c r="W1635" s="9">
        <f t="shared" si="279"/>
        <v>0</v>
      </c>
      <c r="X1635" s="22">
        <f t="shared" si="278"/>
        <v>0</v>
      </c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</row>
    <row r="1636" spans="1:159" s="4" customFormat="1">
      <c r="A1636" s="83" t="s">
        <v>2353</v>
      </c>
      <c r="B1636" s="95" t="s">
        <v>796</v>
      </c>
      <c r="C1636" s="96">
        <v>3524</v>
      </c>
      <c r="D1636" s="95" t="s">
        <v>802</v>
      </c>
      <c r="E1636" s="116" t="str">
        <f>VLOOKUP($C1636,'2022-23 School Level AAFTE'!$C:$X,8,FALSE)</f>
        <v>No</v>
      </c>
      <c r="F1636" s="103">
        <f>VLOOKUP($C1636,'2022-23 School Level AAFTE'!$C:$I,7,FALSE)</f>
        <v>932.01</v>
      </c>
      <c r="G1636" s="106">
        <f>IFERROR(IF(E1636= "yes",VLOOKUP(C1636,Summary!$B:$I,5,0),0),0)</f>
        <v>0</v>
      </c>
      <c r="H1636" s="105">
        <f t="shared" si="277"/>
        <v>0</v>
      </c>
      <c r="I1636" s="168">
        <f>VLOOKUP($A1636,'2023-24 Salary &amp; Benefits'!$A:$I,3,FALSE)</f>
        <v>1.18</v>
      </c>
      <c r="J1636" s="168">
        <f>VLOOKUP($A1636,'2023-24 Salary &amp; Benefits'!$A:$I,4,FALSE)</f>
        <v>1.18</v>
      </c>
      <c r="K1636" s="155">
        <f t="shared" si="280"/>
        <v>0</v>
      </c>
      <c r="L1636" s="154">
        <f t="shared" si="281"/>
        <v>0</v>
      </c>
      <c r="M1636" s="156">
        <f>'2023-24 Salary &amp; Benefits'!$E$6</f>
        <v>72728</v>
      </c>
      <c r="N1636" s="156">
        <f>'2023-24 Salary &amp; Benefits'!$F$6</f>
        <v>75419</v>
      </c>
      <c r="O1636" s="9">
        <f t="shared" si="282"/>
        <v>0</v>
      </c>
      <c r="P1636" s="9">
        <f t="shared" si="283"/>
        <v>0</v>
      </c>
      <c r="Q1636" s="9">
        <f>'2023-24 Salary &amp; Benefits'!G$6</f>
        <v>13464</v>
      </c>
      <c r="R1636" s="157">
        <f>'2023-24 Salary &amp; Benefits'!H$6</f>
        <v>0.1797</v>
      </c>
      <c r="S1636" s="157">
        <f>'2023-24 Salary &amp; Benefits'!I$6</f>
        <v>0.17330000000000001</v>
      </c>
      <c r="T1636" s="9">
        <f t="shared" si="284"/>
        <v>0</v>
      </c>
      <c r="U1636" s="9">
        <f t="shared" si="285"/>
        <v>0</v>
      </c>
      <c r="V1636" s="9">
        <f t="shared" si="286"/>
        <v>0</v>
      </c>
      <c r="W1636" s="9">
        <f t="shared" si="279"/>
        <v>0</v>
      </c>
      <c r="X1636" s="22">
        <f t="shared" si="278"/>
        <v>0</v>
      </c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</row>
    <row r="1637" spans="1:159" s="4" customFormat="1">
      <c r="A1637" s="83" t="s">
        <v>2353</v>
      </c>
      <c r="B1637" s="95" t="s">
        <v>796</v>
      </c>
      <c r="C1637" s="96">
        <v>3101</v>
      </c>
      <c r="D1637" s="95" t="s">
        <v>801</v>
      </c>
      <c r="E1637" s="116" t="str">
        <f>VLOOKUP($C1637,'2022-23 School Level AAFTE'!$C:$X,8,FALSE)</f>
        <v>No</v>
      </c>
      <c r="F1637" s="103">
        <f>VLOOKUP($C1637,'2022-23 School Level AAFTE'!$C:$I,7,FALSE)</f>
        <v>439.47</v>
      </c>
      <c r="G1637" s="106">
        <f>IFERROR(IF(E1637= "yes",VLOOKUP(C1637,Summary!$B:$I,5,0),0),0)</f>
        <v>0</v>
      </c>
      <c r="H1637" s="104">
        <f t="shared" si="277"/>
        <v>0</v>
      </c>
      <c r="I1637" s="168">
        <f>VLOOKUP($A1637,'2023-24 Salary &amp; Benefits'!$A:$I,3,FALSE)</f>
        <v>1.18</v>
      </c>
      <c r="J1637" s="168">
        <f>VLOOKUP($A1637,'2023-24 Salary &amp; Benefits'!$A:$I,4,FALSE)</f>
        <v>1.18</v>
      </c>
      <c r="K1637" s="155">
        <f t="shared" si="280"/>
        <v>0</v>
      </c>
      <c r="L1637" s="154">
        <f t="shared" si="281"/>
        <v>0</v>
      </c>
      <c r="M1637" s="156">
        <f>'2023-24 Salary &amp; Benefits'!$E$6</f>
        <v>72728</v>
      </c>
      <c r="N1637" s="156">
        <f>'2023-24 Salary &amp; Benefits'!$F$6</f>
        <v>75419</v>
      </c>
      <c r="O1637" s="9">
        <f t="shared" si="282"/>
        <v>0</v>
      </c>
      <c r="P1637" s="9">
        <f t="shared" si="283"/>
        <v>0</v>
      </c>
      <c r="Q1637" s="9">
        <f>'2023-24 Salary &amp; Benefits'!G$6</f>
        <v>13464</v>
      </c>
      <c r="R1637" s="157">
        <f>'2023-24 Salary &amp; Benefits'!H$6</f>
        <v>0.1797</v>
      </c>
      <c r="S1637" s="157">
        <f>'2023-24 Salary &amp; Benefits'!I$6</f>
        <v>0.17330000000000001</v>
      </c>
      <c r="T1637" s="9">
        <f t="shared" si="284"/>
        <v>0</v>
      </c>
      <c r="U1637" s="9">
        <f t="shared" si="285"/>
        <v>0</v>
      </c>
      <c r="V1637" s="9">
        <f t="shared" si="286"/>
        <v>0</v>
      </c>
      <c r="W1637" s="9">
        <f t="shared" si="279"/>
        <v>0</v>
      </c>
      <c r="X1637" s="22">
        <f t="shared" si="278"/>
        <v>0</v>
      </c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</row>
    <row r="1638" spans="1:159" s="4" customFormat="1">
      <c r="A1638" s="83" t="s">
        <v>2353</v>
      </c>
      <c r="B1638" s="95" t="s">
        <v>796</v>
      </c>
      <c r="C1638" s="96">
        <v>5244</v>
      </c>
      <c r="D1638" s="95" t="s">
        <v>805</v>
      </c>
      <c r="E1638" s="116" t="str">
        <f>VLOOKUP($C1638,'2022-23 School Level AAFTE'!$C:$X,8,FALSE)</f>
        <v>No</v>
      </c>
      <c r="F1638" s="103">
        <f>VLOOKUP($C1638,'2022-23 School Level AAFTE'!$C:$I,7,FALSE)</f>
        <v>14.43</v>
      </c>
      <c r="G1638" s="106">
        <f>IFERROR(IF(E1638= "yes",VLOOKUP(C1638,Summary!$B:$I,5,0),0),0)</f>
        <v>0</v>
      </c>
      <c r="H1638" s="105">
        <f t="shared" si="277"/>
        <v>0</v>
      </c>
      <c r="I1638" s="168">
        <f>VLOOKUP($A1638,'2023-24 Salary &amp; Benefits'!$A:$I,3,FALSE)</f>
        <v>1.18</v>
      </c>
      <c r="J1638" s="168">
        <f>VLOOKUP($A1638,'2023-24 Salary &amp; Benefits'!$A:$I,4,FALSE)</f>
        <v>1.18</v>
      </c>
      <c r="K1638" s="155">
        <f t="shared" si="280"/>
        <v>0</v>
      </c>
      <c r="L1638" s="154">
        <f t="shared" si="281"/>
        <v>0</v>
      </c>
      <c r="M1638" s="156">
        <f>'2023-24 Salary &amp; Benefits'!$E$6</f>
        <v>72728</v>
      </c>
      <c r="N1638" s="156">
        <f>'2023-24 Salary &amp; Benefits'!$F$6</f>
        <v>75419</v>
      </c>
      <c r="O1638" s="9">
        <f t="shared" si="282"/>
        <v>0</v>
      </c>
      <c r="P1638" s="9">
        <f t="shared" si="283"/>
        <v>0</v>
      </c>
      <c r="Q1638" s="9">
        <f>'2023-24 Salary &amp; Benefits'!G$6</f>
        <v>13464</v>
      </c>
      <c r="R1638" s="157">
        <f>'2023-24 Salary &amp; Benefits'!H$6</f>
        <v>0.1797</v>
      </c>
      <c r="S1638" s="157">
        <f>'2023-24 Salary &amp; Benefits'!I$6</f>
        <v>0.17330000000000001</v>
      </c>
      <c r="T1638" s="9">
        <f t="shared" si="284"/>
        <v>0</v>
      </c>
      <c r="U1638" s="9">
        <f t="shared" si="285"/>
        <v>0</v>
      </c>
      <c r="V1638" s="9">
        <f t="shared" si="286"/>
        <v>0</v>
      </c>
      <c r="W1638" s="9">
        <f t="shared" si="279"/>
        <v>0</v>
      </c>
      <c r="X1638" s="22">
        <f t="shared" si="278"/>
        <v>0</v>
      </c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</row>
    <row r="1639" spans="1:159" s="4" customFormat="1">
      <c r="A1639" s="83" t="s">
        <v>2353</v>
      </c>
      <c r="B1639" s="95" t="s">
        <v>796</v>
      </c>
      <c r="C1639" s="96">
        <v>1756</v>
      </c>
      <c r="D1639" s="95" t="s">
        <v>797</v>
      </c>
      <c r="E1639" s="116" t="str">
        <f>VLOOKUP($C1639,'2022-23 School Level AAFTE'!$C:$X,8,FALSE)</f>
        <v>No</v>
      </c>
      <c r="F1639" s="103">
        <f>VLOOKUP($C1639,'2022-23 School Level AAFTE'!$C:$I,7,FALSE)</f>
        <v>41.56</v>
      </c>
      <c r="G1639" s="106">
        <f>IFERROR(IF(E1639= "yes",VLOOKUP(C1639,Summary!$B:$I,5,0),0),0)</f>
        <v>0</v>
      </c>
      <c r="H1639" s="105">
        <f t="shared" si="277"/>
        <v>0</v>
      </c>
      <c r="I1639" s="168">
        <f>VLOOKUP($A1639,'2023-24 Salary &amp; Benefits'!$A:$I,3,FALSE)</f>
        <v>1.18</v>
      </c>
      <c r="J1639" s="168">
        <f>VLOOKUP($A1639,'2023-24 Salary &amp; Benefits'!$A:$I,4,FALSE)</f>
        <v>1.18</v>
      </c>
      <c r="K1639" s="155">
        <f t="shared" si="280"/>
        <v>0</v>
      </c>
      <c r="L1639" s="154">
        <f t="shared" si="281"/>
        <v>0</v>
      </c>
      <c r="M1639" s="156">
        <f>'2023-24 Salary &amp; Benefits'!$E$6</f>
        <v>72728</v>
      </c>
      <c r="N1639" s="156">
        <f>'2023-24 Salary &amp; Benefits'!$F$6</f>
        <v>75419</v>
      </c>
      <c r="O1639" s="9">
        <f t="shared" si="282"/>
        <v>0</v>
      </c>
      <c r="P1639" s="9">
        <f t="shared" si="283"/>
        <v>0</v>
      </c>
      <c r="Q1639" s="9">
        <f>'2023-24 Salary &amp; Benefits'!G$6</f>
        <v>13464</v>
      </c>
      <c r="R1639" s="157">
        <f>'2023-24 Salary &amp; Benefits'!H$6</f>
        <v>0.1797</v>
      </c>
      <c r="S1639" s="157">
        <f>'2023-24 Salary &amp; Benefits'!I$6</f>
        <v>0.17330000000000001</v>
      </c>
      <c r="T1639" s="9">
        <f t="shared" si="284"/>
        <v>0</v>
      </c>
      <c r="U1639" s="9">
        <f t="shared" si="285"/>
        <v>0</v>
      </c>
      <c r="V1639" s="9">
        <f t="shared" si="286"/>
        <v>0</v>
      </c>
      <c r="W1639" s="9">
        <f t="shared" si="279"/>
        <v>0</v>
      </c>
      <c r="X1639" s="22">
        <f t="shared" si="278"/>
        <v>0</v>
      </c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</row>
    <row r="1640" spans="1:159" s="4" customFormat="1">
      <c r="A1640" s="83" t="s">
        <v>2353</v>
      </c>
      <c r="B1640" s="95" t="s">
        <v>796</v>
      </c>
      <c r="C1640" s="96">
        <v>3006</v>
      </c>
      <c r="D1640" s="95" t="s">
        <v>800</v>
      </c>
      <c r="E1640" s="116" t="str">
        <f>VLOOKUP($C1640,'2022-23 School Level AAFTE'!$C:$X,8,FALSE)</f>
        <v>No</v>
      </c>
      <c r="F1640" s="103">
        <f>VLOOKUP($C1640,'2022-23 School Level AAFTE'!$C:$I,7,FALSE)</f>
        <v>58.86</v>
      </c>
      <c r="G1640" s="106">
        <f>IFERROR(IF(E1640= "yes",VLOOKUP(C1640,Summary!$B:$I,5,0),0),0)</f>
        <v>0</v>
      </c>
      <c r="H1640" s="105">
        <f t="shared" si="277"/>
        <v>0</v>
      </c>
      <c r="I1640" s="168">
        <f>VLOOKUP($A1640,'2023-24 Salary &amp; Benefits'!$A:$I,3,FALSE)</f>
        <v>1.18</v>
      </c>
      <c r="J1640" s="168">
        <f>VLOOKUP($A1640,'2023-24 Salary &amp; Benefits'!$A:$I,4,FALSE)</f>
        <v>1.18</v>
      </c>
      <c r="K1640" s="155">
        <f t="shared" si="280"/>
        <v>0</v>
      </c>
      <c r="L1640" s="154">
        <f t="shared" si="281"/>
        <v>0</v>
      </c>
      <c r="M1640" s="156">
        <f>'2023-24 Salary &amp; Benefits'!$E$6</f>
        <v>72728</v>
      </c>
      <c r="N1640" s="156">
        <f>'2023-24 Salary &amp; Benefits'!$F$6</f>
        <v>75419</v>
      </c>
      <c r="O1640" s="9">
        <f t="shared" si="282"/>
        <v>0</v>
      </c>
      <c r="P1640" s="9">
        <f t="shared" si="283"/>
        <v>0</v>
      </c>
      <c r="Q1640" s="9">
        <f>'2023-24 Salary &amp; Benefits'!G$6</f>
        <v>13464</v>
      </c>
      <c r="R1640" s="157">
        <f>'2023-24 Salary &amp; Benefits'!H$6</f>
        <v>0.1797</v>
      </c>
      <c r="S1640" s="157">
        <f>'2023-24 Salary &amp; Benefits'!I$6</f>
        <v>0.17330000000000001</v>
      </c>
      <c r="T1640" s="9">
        <f t="shared" si="284"/>
        <v>0</v>
      </c>
      <c r="U1640" s="9">
        <f t="shared" si="285"/>
        <v>0</v>
      </c>
      <c r="V1640" s="9">
        <f t="shared" si="286"/>
        <v>0</v>
      </c>
      <c r="W1640" s="9">
        <f t="shared" si="279"/>
        <v>0</v>
      </c>
      <c r="X1640" s="22">
        <f t="shared" si="278"/>
        <v>0</v>
      </c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</row>
    <row r="1641" spans="1:159" s="4" customFormat="1">
      <c r="A1641" s="83" t="s">
        <v>2353</v>
      </c>
      <c r="B1641" s="95" t="s">
        <v>796</v>
      </c>
      <c r="C1641" s="96">
        <v>1854</v>
      </c>
      <c r="D1641" s="95" t="s">
        <v>798</v>
      </c>
      <c r="E1641" s="116" t="str">
        <f>VLOOKUP($C1641,'2022-23 School Level AAFTE'!$C:$X,8,FALSE)</f>
        <v>No</v>
      </c>
      <c r="F1641" s="103">
        <f>VLOOKUP($C1641,'2022-23 School Level AAFTE'!$C:$I,7,FALSE)</f>
        <v>119.71</v>
      </c>
      <c r="G1641" s="106">
        <f>IFERROR(IF(E1641= "yes",VLOOKUP(C1641,Summary!$B:$I,5,0),0),0)</f>
        <v>0</v>
      </c>
      <c r="H1641" s="105">
        <f t="shared" si="277"/>
        <v>0</v>
      </c>
      <c r="I1641" s="168">
        <f>VLOOKUP($A1641,'2023-24 Salary &amp; Benefits'!$A:$I,3,FALSE)</f>
        <v>1.18</v>
      </c>
      <c r="J1641" s="168">
        <f>VLOOKUP($A1641,'2023-24 Salary &amp; Benefits'!$A:$I,4,FALSE)</f>
        <v>1.18</v>
      </c>
      <c r="K1641" s="155">
        <f t="shared" si="280"/>
        <v>0</v>
      </c>
      <c r="L1641" s="154">
        <f t="shared" si="281"/>
        <v>0</v>
      </c>
      <c r="M1641" s="156">
        <f>'2023-24 Salary &amp; Benefits'!$E$6</f>
        <v>72728</v>
      </c>
      <c r="N1641" s="156">
        <f>'2023-24 Salary &amp; Benefits'!$F$6</f>
        <v>75419</v>
      </c>
      <c r="O1641" s="9">
        <f t="shared" si="282"/>
        <v>0</v>
      </c>
      <c r="P1641" s="9">
        <f t="shared" si="283"/>
        <v>0</v>
      </c>
      <c r="Q1641" s="9">
        <f>'2023-24 Salary &amp; Benefits'!G$6</f>
        <v>13464</v>
      </c>
      <c r="R1641" s="157">
        <f>'2023-24 Salary &amp; Benefits'!H$6</f>
        <v>0.1797</v>
      </c>
      <c r="S1641" s="157">
        <f>'2023-24 Salary &amp; Benefits'!I$6</f>
        <v>0.17330000000000001</v>
      </c>
      <c r="T1641" s="9">
        <f t="shared" si="284"/>
        <v>0</v>
      </c>
      <c r="U1641" s="9">
        <f t="shared" si="285"/>
        <v>0</v>
      </c>
      <c r="V1641" s="9">
        <f t="shared" si="286"/>
        <v>0</v>
      </c>
      <c r="W1641" s="9">
        <f t="shared" si="279"/>
        <v>0</v>
      </c>
      <c r="X1641" s="22">
        <f t="shared" si="278"/>
        <v>0</v>
      </c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</row>
    <row r="1642" spans="1:159" s="4" customFormat="1">
      <c r="A1642" s="83" t="s">
        <v>2353</v>
      </c>
      <c r="B1642" s="95" t="s">
        <v>796</v>
      </c>
      <c r="C1642" s="96">
        <v>4332</v>
      </c>
      <c r="D1642" s="95" t="s">
        <v>804</v>
      </c>
      <c r="E1642" s="116" t="str">
        <f>VLOOKUP($C1642,'2022-23 School Level AAFTE'!$C:$X,8,FALSE)</f>
        <v>No</v>
      </c>
      <c r="F1642" s="103">
        <f>VLOOKUP($C1642,'2022-23 School Level AAFTE'!$C:$I,7,FALSE)</f>
        <v>486.01</v>
      </c>
      <c r="G1642" s="106">
        <f>IFERROR(IF(E1642= "yes",VLOOKUP(C1642,Summary!$B:$I,5,0),0),0)</f>
        <v>0</v>
      </c>
      <c r="H1642" s="105">
        <f t="shared" si="277"/>
        <v>0</v>
      </c>
      <c r="I1642" s="168">
        <f>VLOOKUP($A1642,'2023-24 Salary &amp; Benefits'!$A:$I,3,FALSE)</f>
        <v>1.18</v>
      </c>
      <c r="J1642" s="168">
        <f>VLOOKUP($A1642,'2023-24 Salary &amp; Benefits'!$A:$I,4,FALSE)</f>
        <v>1.18</v>
      </c>
      <c r="K1642" s="155">
        <f t="shared" si="280"/>
        <v>0</v>
      </c>
      <c r="L1642" s="154">
        <f t="shared" si="281"/>
        <v>0</v>
      </c>
      <c r="M1642" s="156">
        <f>'2023-24 Salary &amp; Benefits'!$E$6</f>
        <v>72728</v>
      </c>
      <c r="N1642" s="156">
        <f>'2023-24 Salary &amp; Benefits'!$F$6</f>
        <v>75419</v>
      </c>
      <c r="O1642" s="9">
        <f t="shared" si="282"/>
        <v>0</v>
      </c>
      <c r="P1642" s="9">
        <f t="shared" si="283"/>
        <v>0</v>
      </c>
      <c r="Q1642" s="9">
        <f>'2023-24 Salary &amp; Benefits'!G$6</f>
        <v>13464</v>
      </c>
      <c r="R1642" s="157">
        <f>'2023-24 Salary &amp; Benefits'!H$6</f>
        <v>0.1797</v>
      </c>
      <c r="S1642" s="157">
        <f>'2023-24 Salary &amp; Benefits'!I$6</f>
        <v>0.17330000000000001</v>
      </c>
      <c r="T1642" s="9">
        <f t="shared" si="284"/>
        <v>0</v>
      </c>
      <c r="U1642" s="9">
        <f t="shared" si="285"/>
        <v>0</v>
      </c>
      <c r="V1642" s="9">
        <f t="shared" si="286"/>
        <v>0</v>
      </c>
      <c r="W1642" s="9">
        <f t="shared" si="279"/>
        <v>0</v>
      </c>
      <c r="X1642" s="22">
        <f t="shared" si="278"/>
        <v>0</v>
      </c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</row>
    <row r="1643" spans="1:159" s="4" customFormat="1">
      <c r="A1643" s="83" t="s">
        <v>2353</v>
      </c>
      <c r="B1643" s="95" t="s">
        <v>796</v>
      </c>
      <c r="C1643" s="94">
        <v>4318</v>
      </c>
      <c r="D1643" s="84" t="s">
        <v>803</v>
      </c>
      <c r="E1643" s="116" t="str">
        <f>VLOOKUP($C1643,'2022-23 School Level AAFTE'!$C:$X,8,FALSE)</f>
        <v>No</v>
      </c>
      <c r="F1643" s="103">
        <f>VLOOKUP($C1643,'2022-23 School Level AAFTE'!$C:$I,7,FALSE)</f>
        <v>644.11</v>
      </c>
      <c r="G1643" s="106">
        <f>IFERROR(IF(E1643= "yes",VLOOKUP(C1643,Summary!$B:$I,5,0),0),0)</f>
        <v>0</v>
      </c>
      <c r="H1643" s="104">
        <f t="shared" si="277"/>
        <v>0</v>
      </c>
      <c r="I1643" s="168">
        <f>VLOOKUP($A1643,'2023-24 Salary &amp; Benefits'!$A:$I,3,FALSE)</f>
        <v>1.18</v>
      </c>
      <c r="J1643" s="168">
        <f>VLOOKUP($A1643,'2023-24 Salary &amp; Benefits'!$A:$I,4,FALSE)</f>
        <v>1.18</v>
      </c>
      <c r="K1643" s="155">
        <f t="shared" si="280"/>
        <v>0</v>
      </c>
      <c r="L1643" s="154">
        <f t="shared" si="281"/>
        <v>0</v>
      </c>
      <c r="M1643" s="156">
        <f>'2023-24 Salary &amp; Benefits'!$E$6</f>
        <v>72728</v>
      </c>
      <c r="N1643" s="156">
        <f>'2023-24 Salary &amp; Benefits'!$F$6</f>
        <v>75419</v>
      </c>
      <c r="O1643" s="9">
        <f t="shared" si="282"/>
        <v>0</v>
      </c>
      <c r="P1643" s="9">
        <f t="shared" si="283"/>
        <v>0</v>
      </c>
      <c r="Q1643" s="9">
        <f>'2023-24 Salary &amp; Benefits'!G$6</f>
        <v>13464</v>
      </c>
      <c r="R1643" s="157">
        <f>'2023-24 Salary &amp; Benefits'!H$6</f>
        <v>0.1797</v>
      </c>
      <c r="S1643" s="157">
        <f>'2023-24 Salary &amp; Benefits'!I$6</f>
        <v>0.17330000000000001</v>
      </c>
      <c r="T1643" s="9">
        <f t="shared" si="284"/>
        <v>0</v>
      </c>
      <c r="U1643" s="9">
        <f t="shared" si="285"/>
        <v>0</v>
      </c>
      <c r="V1643" s="9">
        <f t="shared" si="286"/>
        <v>0</v>
      </c>
      <c r="W1643" s="9">
        <f t="shared" si="279"/>
        <v>0</v>
      </c>
      <c r="X1643" s="22">
        <f t="shared" si="278"/>
        <v>0</v>
      </c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</row>
    <row r="1644" spans="1:159" s="4" customFormat="1">
      <c r="A1644" s="83" t="s">
        <v>2516</v>
      </c>
      <c r="B1644" s="95" t="s">
        <v>2021</v>
      </c>
      <c r="C1644" s="96">
        <v>3801</v>
      </c>
      <c r="D1644" s="95" t="s">
        <v>2025</v>
      </c>
      <c r="E1644" s="116" t="str">
        <f>VLOOKUP($C1644,'2022-23 School Level AAFTE'!$C:$X,8,FALSE)</f>
        <v>Yes</v>
      </c>
      <c r="F1644" s="103">
        <f>VLOOKUP($C1644,'2022-23 School Level AAFTE'!$C:$I,7,FALSE)</f>
        <v>497.14</v>
      </c>
      <c r="G1644" s="106">
        <f>IFERROR(IF(E1644= "yes",VLOOKUP(C1644,Summary!$B:$I,5,0),0),0)</f>
        <v>0</v>
      </c>
      <c r="H1644" s="105">
        <f t="shared" si="277"/>
        <v>497.14</v>
      </c>
      <c r="I1644" s="168">
        <f>VLOOKUP($A1644,'2023-24 Salary &amp; Benefits'!$A:$I,3,FALSE)</f>
        <v>1</v>
      </c>
      <c r="J1644" s="168">
        <f>VLOOKUP($A1644,'2023-24 Salary &amp; Benefits'!$A:$I,4,FALSE)</f>
        <v>1</v>
      </c>
      <c r="K1644" s="155">
        <f t="shared" si="280"/>
        <v>497.14</v>
      </c>
      <c r="L1644" s="154">
        <f t="shared" si="281"/>
        <v>1.458</v>
      </c>
      <c r="M1644" s="156">
        <f>'2023-24 Salary &amp; Benefits'!$E$6</f>
        <v>72728</v>
      </c>
      <c r="N1644" s="156">
        <f>'2023-24 Salary &amp; Benefits'!$F$6</f>
        <v>75419</v>
      </c>
      <c r="O1644" s="9">
        <f t="shared" si="282"/>
        <v>106037.42</v>
      </c>
      <c r="P1644" s="9">
        <f t="shared" si="283"/>
        <v>3923.4799999999959</v>
      </c>
      <c r="Q1644" s="9">
        <f>'2023-24 Salary &amp; Benefits'!G$6</f>
        <v>13464</v>
      </c>
      <c r="R1644" s="157">
        <f>'2023-24 Salary &amp; Benefits'!H$6</f>
        <v>0.1797</v>
      </c>
      <c r="S1644" s="157">
        <f>'2023-24 Salary &amp; Benefits'!I$6</f>
        <v>0.17330000000000001</v>
      </c>
      <c r="T1644" s="9">
        <f t="shared" si="284"/>
        <v>39365.379999999997</v>
      </c>
      <c r="U1644" s="9">
        <f t="shared" si="285"/>
        <v>1832.68</v>
      </c>
      <c r="V1644" s="9">
        <f t="shared" si="286"/>
        <v>317.60000000000002</v>
      </c>
      <c r="W1644" s="9">
        <f t="shared" si="279"/>
        <v>2150.2800000000002</v>
      </c>
      <c r="X1644" s="22">
        <f t="shared" si="278"/>
        <v>151476.55999999997</v>
      </c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</row>
    <row r="1645" spans="1:159" s="4" customFormat="1">
      <c r="A1645" s="83" t="s">
        <v>2516</v>
      </c>
      <c r="B1645" s="95" t="s">
        <v>2021</v>
      </c>
      <c r="C1645" s="96">
        <v>1735</v>
      </c>
      <c r="D1645" s="95" t="s">
        <v>2022</v>
      </c>
      <c r="E1645" s="116" t="str">
        <f>VLOOKUP($C1645,'2022-23 School Level AAFTE'!$C:$X,8,FALSE)</f>
        <v>Yes</v>
      </c>
      <c r="F1645" s="103">
        <f>VLOOKUP($C1645,'2022-23 School Level AAFTE'!$C:$I,7,FALSE)</f>
        <v>43.01</v>
      </c>
      <c r="G1645" s="106">
        <f>IFERROR(IF(E1645= "yes",VLOOKUP(C1645,Summary!$B:$I,5,0),0),0)</f>
        <v>0</v>
      </c>
      <c r="H1645" s="105">
        <f t="shared" si="277"/>
        <v>43.01</v>
      </c>
      <c r="I1645" s="168">
        <f>VLOOKUP($A1645,'2023-24 Salary &amp; Benefits'!$A:$I,3,FALSE)</f>
        <v>1</v>
      </c>
      <c r="J1645" s="168">
        <f>VLOOKUP($A1645,'2023-24 Salary &amp; Benefits'!$A:$I,4,FALSE)</f>
        <v>1</v>
      </c>
      <c r="K1645" s="155">
        <f t="shared" si="280"/>
        <v>43.01</v>
      </c>
      <c r="L1645" s="154">
        <f t="shared" si="281"/>
        <v>0.126</v>
      </c>
      <c r="M1645" s="156">
        <f>'2023-24 Salary &amp; Benefits'!$E$6</f>
        <v>72728</v>
      </c>
      <c r="N1645" s="156">
        <f>'2023-24 Salary &amp; Benefits'!$F$6</f>
        <v>75419</v>
      </c>
      <c r="O1645" s="9">
        <f t="shared" si="282"/>
        <v>9163.73</v>
      </c>
      <c r="P1645" s="9">
        <f t="shared" si="283"/>
        <v>339.06000000000131</v>
      </c>
      <c r="Q1645" s="9">
        <f>'2023-24 Salary &amp; Benefits'!G$6</f>
        <v>13464</v>
      </c>
      <c r="R1645" s="157">
        <f>'2023-24 Salary &amp; Benefits'!H$6</f>
        <v>0.1797</v>
      </c>
      <c r="S1645" s="157">
        <f>'2023-24 Salary &amp; Benefits'!I$6</f>
        <v>0.17330000000000001</v>
      </c>
      <c r="T1645" s="9">
        <f t="shared" si="284"/>
        <v>3401.95</v>
      </c>
      <c r="U1645" s="9">
        <f t="shared" si="285"/>
        <v>158.38</v>
      </c>
      <c r="V1645" s="9">
        <f t="shared" si="286"/>
        <v>27.45</v>
      </c>
      <c r="W1645" s="9">
        <f t="shared" si="279"/>
        <v>185.82999999999998</v>
      </c>
      <c r="X1645" s="22">
        <f t="shared" si="278"/>
        <v>13090.570000000002</v>
      </c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</row>
    <row r="1646" spans="1:159" s="4" customFormat="1">
      <c r="A1646" s="83" t="s">
        <v>2516</v>
      </c>
      <c r="B1646" s="95" t="s">
        <v>2021</v>
      </c>
      <c r="C1646" s="96">
        <v>4326</v>
      </c>
      <c r="D1646" s="86" t="s">
        <v>2026</v>
      </c>
      <c r="E1646" s="116" t="str">
        <f>VLOOKUP($C1646,'2022-23 School Level AAFTE'!$C:$X,8,FALSE)</f>
        <v>No</v>
      </c>
      <c r="F1646" s="103">
        <f>VLOOKUP($C1646,'2022-23 School Level AAFTE'!$C:$I,7,FALSE)</f>
        <v>572.99</v>
      </c>
      <c r="G1646" s="106">
        <f>IFERROR(IF(E1646= "yes",VLOOKUP(C1646,Summary!$B:$I,5,0),0),0)</f>
        <v>0</v>
      </c>
      <c r="H1646" s="105">
        <f t="shared" si="277"/>
        <v>0</v>
      </c>
      <c r="I1646" s="168">
        <f>VLOOKUP($A1646,'2023-24 Salary &amp; Benefits'!$A:$I,3,FALSE)</f>
        <v>1</v>
      </c>
      <c r="J1646" s="168">
        <f>VLOOKUP($A1646,'2023-24 Salary &amp; Benefits'!$A:$I,4,FALSE)</f>
        <v>1</v>
      </c>
      <c r="K1646" s="155">
        <f t="shared" si="280"/>
        <v>0</v>
      </c>
      <c r="L1646" s="154">
        <f t="shared" si="281"/>
        <v>0</v>
      </c>
      <c r="M1646" s="156">
        <f>'2023-24 Salary &amp; Benefits'!$E$6</f>
        <v>72728</v>
      </c>
      <c r="N1646" s="156">
        <f>'2023-24 Salary &amp; Benefits'!$F$6</f>
        <v>75419</v>
      </c>
      <c r="O1646" s="9">
        <f t="shared" si="282"/>
        <v>0</v>
      </c>
      <c r="P1646" s="9">
        <f t="shared" si="283"/>
        <v>0</v>
      </c>
      <c r="Q1646" s="9">
        <f>'2023-24 Salary &amp; Benefits'!G$6</f>
        <v>13464</v>
      </c>
      <c r="R1646" s="157">
        <f>'2023-24 Salary &amp; Benefits'!H$6</f>
        <v>0.1797</v>
      </c>
      <c r="S1646" s="157">
        <f>'2023-24 Salary &amp; Benefits'!I$6</f>
        <v>0.17330000000000001</v>
      </c>
      <c r="T1646" s="9">
        <f t="shared" si="284"/>
        <v>0</v>
      </c>
      <c r="U1646" s="9">
        <f t="shared" si="285"/>
        <v>0</v>
      </c>
      <c r="V1646" s="9">
        <f t="shared" si="286"/>
        <v>0</v>
      </c>
      <c r="W1646" s="9">
        <f t="shared" si="279"/>
        <v>0</v>
      </c>
      <c r="X1646" s="22">
        <f t="shared" si="278"/>
        <v>0</v>
      </c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</row>
    <row r="1647" spans="1:159" s="4" customFormat="1">
      <c r="A1647" s="83" t="s">
        <v>2516</v>
      </c>
      <c r="B1647" s="95" t="s">
        <v>2021</v>
      </c>
      <c r="C1647" s="96">
        <v>3067</v>
      </c>
      <c r="D1647" s="95" t="s">
        <v>2024</v>
      </c>
      <c r="E1647" s="116" t="str">
        <f>VLOOKUP($C1647,'2022-23 School Level AAFTE'!$C:$X,8,FALSE)</f>
        <v>Yes</v>
      </c>
      <c r="F1647" s="103">
        <f>VLOOKUP($C1647,'2022-23 School Level AAFTE'!$C:$I,7,FALSE)</f>
        <v>497.72</v>
      </c>
      <c r="G1647" s="106">
        <f>IFERROR(IF(E1647= "yes",VLOOKUP(C1647,Summary!$B:$I,5,0),0),0)</f>
        <v>0</v>
      </c>
      <c r="H1647" s="105">
        <f t="shared" si="277"/>
        <v>497.72</v>
      </c>
      <c r="I1647" s="168">
        <f>VLOOKUP($A1647,'2023-24 Salary &amp; Benefits'!$A:$I,3,FALSE)</f>
        <v>1</v>
      </c>
      <c r="J1647" s="168">
        <f>VLOOKUP($A1647,'2023-24 Salary &amp; Benefits'!$A:$I,4,FALSE)</f>
        <v>1</v>
      </c>
      <c r="K1647" s="155">
        <f t="shared" si="280"/>
        <v>497.72</v>
      </c>
      <c r="L1647" s="154">
        <f t="shared" si="281"/>
        <v>1.46</v>
      </c>
      <c r="M1647" s="156">
        <f>'2023-24 Salary &amp; Benefits'!$E$6</f>
        <v>72728</v>
      </c>
      <c r="N1647" s="156">
        <f>'2023-24 Salary &amp; Benefits'!$F$6</f>
        <v>75419</v>
      </c>
      <c r="O1647" s="9">
        <f t="shared" si="282"/>
        <v>106182.88</v>
      </c>
      <c r="P1647" s="9">
        <f t="shared" si="283"/>
        <v>3928.8600000000006</v>
      </c>
      <c r="Q1647" s="9">
        <f>'2023-24 Salary &amp; Benefits'!G$6</f>
        <v>13464</v>
      </c>
      <c r="R1647" s="157">
        <f>'2023-24 Salary &amp; Benefits'!H$6</f>
        <v>0.1797</v>
      </c>
      <c r="S1647" s="157">
        <f>'2023-24 Salary &amp; Benefits'!I$6</f>
        <v>0.17330000000000001</v>
      </c>
      <c r="T1647" s="9">
        <f t="shared" si="284"/>
        <v>39419.370000000003</v>
      </c>
      <c r="U1647" s="9">
        <f t="shared" si="285"/>
        <v>1835.2</v>
      </c>
      <c r="V1647" s="9">
        <f t="shared" si="286"/>
        <v>318.04000000000002</v>
      </c>
      <c r="W1647" s="9">
        <f t="shared" si="279"/>
        <v>2153.2400000000002</v>
      </c>
      <c r="X1647" s="22">
        <f t="shared" si="278"/>
        <v>151684.34999999998</v>
      </c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</row>
    <row r="1648" spans="1:159" s="4" customFormat="1">
      <c r="A1648" s="83" t="s">
        <v>2516</v>
      </c>
      <c r="B1648" s="95" t="s">
        <v>2021</v>
      </c>
      <c r="C1648" s="96">
        <v>2527</v>
      </c>
      <c r="D1648" s="95" t="s">
        <v>2023</v>
      </c>
      <c r="E1648" s="116" t="str">
        <f>VLOOKUP($C1648,'2022-23 School Level AAFTE'!$C:$X,8,FALSE)</f>
        <v>Yes</v>
      </c>
      <c r="F1648" s="103">
        <f>VLOOKUP($C1648,'2022-23 School Level AAFTE'!$C:$I,7,FALSE)</f>
        <v>499.44</v>
      </c>
      <c r="G1648" s="106">
        <f>IFERROR(IF(E1648= "yes",VLOOKUP(C1648,Summary!$B:$I,5,0),0),0)</f>
        <v>0</v>
      </c>
      <c r="H1648" s="104">
        <f t="shared" si="277"/>
        <v>499.44</v>
      </c>
      <c r="I1648" s="168">
        <f>VLOOKUP($A1648,'2023-24 Salary &amp; Benefits'!$A:$I,3,FALSE)</f>
        <v>1</v>
      </c>
      <c r="J1648" s="168">
        <f>VLOOKUP($A1648,'2023-24 Salary &amp; Benefits'!$A:$I,4,FALSE)</f>
        <v>1</v>
      </c>
      <c r="K1648" s="155">
        <f t="shared" si="280"/>
        <v>499.44</v>
      </c>
      <c r="L1648" s="154">
        <f t="shared" si="281"/>
        <v>1.4650000000000001</v>
      </c>
      <c r="M1648" s="156">
        <f>'2023-24 Salary &amp; Benefits'!$E$6</f>
        <v>72728</v>
      </c>
      <c r="N1648" s="156">
        <f>'2023-24 Salary &amp; Benefits'!$F$6</f>
        <v>75419</v>
      </c>
      <c r="O1648" s="9">
        <f t="shared" si="282"/>
        <v>106546.52</v>
      </c>
      <c r="P1648" s="9">
        <f t="shared" si="283"/>
        <v>3942.3199999999924</v>
      </c>
      <c r="Q1648" s="9">
        <f>'2023-24 Salary &amp; Benefits'!G$6</f>
        <v>13464</v>
      </c>
      <c r="R1648" s="157">
        <f>'2023-24 Salary &amp; Benefits'!H$6</f>
        <v>0.1797</v>
      </c>
      <c r="S1648" s="157">
        <f>'2023-24 Salary &amp; Benefits'!I$6</f>
        <v>0.17330000000000001</v>
      </c>
      <c r="T1648" s="9">
        <f t="shared" si="284"/>
        <v>39554.370000000003</v>
      </c>
      <c r="U1648" s="9">
        <f t="shared" si="285"/>
        <v>1841.48</v>
      </c>
      <c r="V1648" s="9">
        <f t="shared" si="286"/>
        <v>319.13</v>
      </c>
      <c r="W1648" s="9">
        <f t="shared" si="279"/>
        <v>2160.61</v>
      </c>
      <c r="X1648" s="22">
        <f t="shared" si="278"/>
        <v>152203.82</v>
      </c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</row>
    <row r="1649" spans="1:159" s="4" customFormat="1">
      <c r="A1649" s="83" t="s">
        <v>2384</v>
      </c>
      <c r="B1649" s="95" t="s">
        <v>1115</v>
      </c>
      <c r="C1649" s="96">
        <v>3530</v>
      </c>
      <c r="D1649" s="95" t="s">
        <v>142</v>
      </c>
      <c r="E1649" s="116" t="str">
        <f>VLOOKUP($C1649,'2022-23 School Level AAFTE'!$C:$X,8,FALSE)</f>
        <v>No</v>
      </c>
      <c r="F1649" s="103">
        <f>VLOOKUP($C1649,'2022-23 School Level AAFTE'!$C:$I,7,FALSE)</f>
        <v>25.71</v>
      </c>
      <c r="G1649" s="106">
        <f>IFERROR(IF(E1649= "yes",VLOOKUP(C1649,Summary!$B:$I,5,0),0),0)</f>
        <v>0</v>
      </c>
      <c r="H1649" s="105">
        <f t="shared" si="277"/>
        <v>0</v>
      </c>
      <c r="I1649" s="168">
        <f>VLOOKUP($A1649,'2023-24 Salary &amp; Benefits'!$A:$I,3,FALSE)</f>
        <v>1</v>
      </c>
      <c r="J1649" s="168">
        <f>VLOOKUP($A1649,'2023-24 Salary &amp; Benefits'!$A:$I,4,FALSE)</f>
        <v>1</v>
      </c>
      <c r="K1649" s="155">
        <f t="shared" si="280"/>
        <v>0</v>
      </c>
      <c r="L1649" s="154">
        <f t="shared" si="281"/>
        <v>0</v>
      </c>
      <c r="M1649" s="156">
        <f>'2023-24 Salary &amp; Benefits'!$E$6</f>
        <v>72728</v>
      </c>
      <c r="N1649" s="156">
        <f>'2023-24 Salary &amp; Benefits'!$F$6</f>
        <v>75419</v>
      </c>
      <c r="O1649" s="9">
        <f t="shared" si="282"/>
        <v>0</v>
      </c>
      <c r="P1649" s="9">
        <f t="shared" si="283"/>
        <v>0</v>
      </c>
      <c r="Q1649" s="9">
        <f>'2023-24 Salary &amp; Benefits'!G$6</f>
        <v>13464</v>
      </c>
      <c r="R1649" s="157">
        <f>'2023-24 Salary &amp; Benefits'!H$6</f>
        <v>0.1797</v>
      </c>
      <c r="S1649" s="157">
        <f>'2023-24 Salary &amp; Benefits'!I$6</f>
        <v>0.17330000000000001</v>
      </c>
      <c r="T1649" s="9">
        <f t="shared" si="284"/>
        <v>0</v>
      </c>
      <c r="U1649" s="9">
        <f t="shared" si="285"/>
        <v>0</v>
      </c>
      <c r="V1649" s="9">
        <f t="shared" si="286"/>
        <v>0</v>
      </c>
      <c r="W1649" s="9">
        <f t="shared" si="279"/>
        <v>0</v>
      </c>
      <c r="X1649" s="22">
        <f t="shared" si="278"/>
        <v>0</v>
      </c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</row>
    <row r="1650" spans="1:159" s="4" customFormat="1">
      <c r="A1650" s="83" t="s">
        <v>2545</v>
      </c>
      <c r="B1650" s="95" t="s">
        <v>2152</v>
      </c>
      <c r="C1650" s="96">
        <v>3204</v>
      </c>
      <c r="D1650" s="95" t="s">
        <v>2153</v>
      </c>
      <c r="E1650" s="116" t="str">
        <f>VLOOKUP($C1650,'2022-23 School Level AAFTE'!$C:$X,8,FALSE)</f>
        <v>Yes</v>
      </c>
      <c r="F1650" s="103">
        <f>VLOOKUP($C1650,'2022-23 School Level AAFTE'!$C:$I,7,FALSE)</f>
        <v>149.51</v>
      </c>
      <c r="G1650" s="106">
        <f>IFERROR(IF(E1650= "yes",VLOOKUP(C1650,Summary!$B:$I,5,0),0),0)</f>
        <v>0</v>
      </c>
      <c r="H1650" s="104">
        <f t="shared" si="277"/>
        <v>149.51</v>
      </c>
      <c r="I1650" s="168">
        <f>VLOOKUP($A1650,'2023-24 Salary &amp; Benefits'!$A:$I,3,FALSE)</f>
        <v>1</v>
      </c>
      <c r="J1650" s="168">
        <f>VLOOKUP($A1650,'2023-24 Salary &amp; Benefits'!$A:$I,4,FALSE)</f>
        <v>1.04</v>
      </c>
      <c r="K1650" s="155">
        <f t="shared" si="280"/>
        <v>149.51</v>
      </c>
      <c r="L1650" s="154">
        <f t="shared" si="281"/>
        <v>0.439</v>
      </c>
      <c r="M1650" s="156">
        <f>'2023-24 Salary &amp; Benefits'!$E$6</f>
        <v>72728</v>
      </c>
      <c r="N1650" s="156">
        <f>'2023-24 Salary &amp; Benefits'!$F$6</f>
        <v>75419</v>
      </c>
      <c r="O1650" s="9">
        <f t="shared" si="282"/>
        <v>31927.59</v>
      </c>
      <c r="P1650" s="9">
        <f t="shared" si="283"/>
        <v>2505.7100000000028</v>
      </c>
      <c r="Q1650" s="9">
        <f>'2023-24 Salary &amp; Benefits'!G$6</f>
        <v>13464</v>
      </c>
      <c r="R1650" s="157">
        <f>'2023-24 Salary &amp; Benefits'!H$6</f>
        <v>0.1797</v>
      </c>
      <c r="S1650" s="157">
        <f>'2023-24 Salary &amp; Benefits'!I$6</f>
        <v>0.17330000000000001</v>
      </c>
      <c r="T1650" s="9">
        <f t="shared" si="284"/>
        <v>12082.32</v>
      </c>
      <c r="U1650" s="9">
        <f t="shared" si="285"/>
        <v>573.89</v>
      </c>
      <c r="V1650" s="9">
        <f t="shared" si="286"/>
        <v>99.46</v>
      </c>
      <c r="W1650" s="9">
        <f t="shared" si="279"/>
        <v>673.35</v>
      </c>
      <c r="X1650" s="22">
        <f t="shared" si="278"/>
        <v>47188.970000000008</v>
      </c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</row>
    <row r="1651" spans="1:159" s="4" customFormat="1">
      <c r="A1651" s="83" t="s">
        <v>2317</v>
      </c>
      <c r="B1651" s="95" t="s">
        <v>429</v>
      </c>
      <c r="C1651" s="96">
        <v>3090</v>
      </c>
      <c r="D1651" s="95" t="s">
        <v>430</v>
      </c>
      <c r="E1651" s="116" t="str">
        <f>VLOOKUP($C1651,'2022-23 School Level AAFTE'!$C:$X,8,FALSE)</f>
        <v>Yes</v>
      </c>
      <c r="F1651" s="103">
        <f>VLOOKUP($C1651,'2022-23 School Level AAFTE'!$C:$I,7,FALSE)</f>
        <v>496.71</v>
      </c>
      <c r="G1651" s="106">
        <f>IFERROR(IF(E1651= "yes",VLOOKUP(C1651,Summary!$B:$I,5,0),0),0)</f>
        <v>0</v>
      </c>
      <c r="H1651" s="104">
        <f t="shared" si="277"/>
        <v>496.71</v>
      </c>
      <c r="I1651" s="168">
        <f>VLOOKUP($A1651,'2023-24 Salary &amp; Benefits'!$A:$I,3,FALSE)</f>
        <v>1</v>
      </c>
      <c r="J1651" s="168">
        <f>VLOOKUP($A1651,'2023-24 Salary &amp; Benefits'!$A:$I,4,FALSE)</f>
        <v>1</v>
      </c>
      <c r="K1651" s="155">
        <f t="shared" si="280"/>
        <v>496.71</v>
      </c>
      <c r="L1651" s="154">
        <f t="shared" si="281"/>
        <v>1.4570000000000001</v>
      </c>
      <c r="M1651" s="156">
        <f>'2023-24 Salary &amp; Benefits'!$E$6</f>
        <v>72728</v>
      </c>
      <c r="N1651" s="156">
        <f>'2023-24 Salary &amp; Benefits'!$F$6</f>
        <v>75419</v>
      </c>
      <c r="O1651" s="9">
        <f t="shared" si="282"/>
        <v>105964.7</v>
      </c>
      <c r="P1651" s="9">
        <f t="shared" si="283"/>
        <v>3920.7799999999988</v>
      </c>
      <c r="Q1651" s="9">
        <f>'2023-24 Salary &amp; Benefits'!G$6</f>
        <v>13464</v>
      </c>
      <c r="R1651" s="157">
        <f>'2023-24 Salary &amp; Benefits'!H$6</f>
        <v>0.1797</v>
      </c>
      <c r="S1651" s="157">
        <f>'2023-24 Salary &amp; Benefits'!I$6</f>
        <v>0.17330000000000001</v>
      </c>
      <c r="T1651" s="9">
        <f t="shared" si="284"/>
        <v>39338.379999999997</v>
      </c>
      <c r="U1651" s="9">
        <f t="shared" si="285"/>
        <v>1831.42</v>
      </c>
      <c r="V1651" s="9">
        <f t="shared" si="286"/>
        <v>317.39</v>
      </c>
      <c r="W1651" s="9">
        <f t="shared" si="279"/>
        <v>2148.81</v>
      </c>
      <c r="X1651" s="22">
        <f t="shared" si="278"/>
        <v>151372.66999999998</v>
      </c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</row>
    <row r="1652" spans="1:159" s="4" customFormat="1">
      <c r="A1652" s="83" t="s">
        <v>2317</v>
      </c>
      <c r="B1652" s="95" t="s">
        <v>429</v>
      </c>
      <c r="C1652" s="96">
        <v>3516</v>
      </c>
      <c r="D1652" s="95" t="s">
        <v>431</v>
      </c>
      <c r="E1652" s="116" t="str">
        <f>VLOOKUP($C1652,'2022-23 School Level AAFTE'!$C:$X,8,FALSE)</f>
        <v>Yes</v>
      </c>
      <c r="F1652" s="103">
        <f>VLOOKUP($C1652,'2022-23 School Level AAFTE'!$C:$I,7,FALSE)</f>
        <v>542.46</v>
      </c>
      <c r="G1652" s="106">
        <f>IFERROR(IF(E1652= "yes",VLOOKUP(C1652,Summary!$B:$I,5,0),0),0)</f>
        <v>0</v>
      </c>
      <c r="H1652" s="104">
        <f t="shared" si="277"/>
        <v>542.46</v>
      </c>
      <c r="I1652" s="168">
        <f>VLOOKUP($A1652,'2023-24 Salary &amp; Benefits'!$A:$I,3,FALSE)</f>
        <v>1</v>
      </c>
      <c r="J1652" s="168">
        <f>VLOOKUP($A1652,'2023-24 Salary &amp; Benefits'!$A:$I,4,FALSE)</f>
        <v>1</v>
      </c>
      <c r="K1652" s="155">
        <f t="shared" si="280"/>
        <v>542.46</v>
      </c>
      <c r="L1652" s="154">
        <f t="shared" si="281"/>
        <v>1.591</v>
      </c>
      <c r="M1652" s="156">
        <f>'2023-24 Salary &amp; Benefits'!$E$6</f>
        <v>72728</v>
      </c>
      <c r="N1652" s="156">
        <f>'2023-24 Salary &amp; Benefits'!$F$6</f>
        <v>75419</v>
      </c>
      <c r="O1652" s="9">
        <f t="shared" si="282"/>
        <v>115710.25</v>
      </c>
      <c r="P1652" s="9">
        <f t="shared" si="283"/>
        <v>4281.3800000000047</v>
      </c>
      <c r="Q1652" s="9">
        <f>'2023-24 Salary &amp; Benefits'!G$6</f>
        <v>13464</v>
      </c>
      <c r="R1652" s="157">
        <f>'2023-24 Salary &amp; Benefits'!H$6</f>
        <v>0.1797</v>
      </c>
      <c r="S1652" s="157">
        <f>'2023-24 Salary &amp; Benefits'!I$6</f>
        <v>0.17330000000000001</v>
      </c>
      <c r="T1652" s="9">
        <f t="shared" si="284"/>
        <v>42956.32</v>
      </c>
      <c r="U1652" s="9">
        <f t="shared" si="285"/>
        <v>1999.86</v>
      </c>
      <c r="V1652" s="9">
        <f t="shared" si="286"/>
        <v>346.58</v>
      </c>
      <c r="W1652" s="9">
        <f t="shared" si="279"/>
        <v>2346.44</v>
      </c>
      <c r="X1652" s="22">
        <f t="shared" si="278"/>
        <v>165294.39000000001</v>
      </c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</row>
    <row r="1653" spans="1:159" s="4" customFormat="1">
      <c r="A1653" s="83" t="s">
        <v>2317</v>
      </c>
      <c r="B1653" s="95" t="s">
        <v>429</v>
      </c>
      <c r="C1653" s="96">
        <v>5388</v>
      </c>
      <c r="D1653" s="95" t="s">
        <v>433</v>
      </c>
      <c r="E1653" s="116" t="str">
        <f>VLOOKUP($C1653,'2022-23 School Level AAFTE'!$C:$X,8,FALSE)</f>
        <v>Yes</v>
      </c>
      <c r="F1653" s="103">
        <f>VLOOKUP($C1653,'2022-23 School Level AAFTE'!$C:$I,7,FALSE)</f>
        <v>406.79</v>
      </c>
      <c r="G1653" s="106">
        <f>IFERROR(IF(E1653= "yes",VLOOKUP(C1653,Summary!$B:$I,5,0),0),0)</f>
        <v>0</v>
      </c>
      <c r="H1653" s="105">
        <f t="shared" si="277"/>
        <v>406.79</v>
      </c>
      <c r="I1653" s="168">
        <f>VLOOKUP($A1653,'2023-24 Salary &amp; Benefits'!$A:$I,3,FALSE)</f>
        <v>1</v>
      </c>
      <c r="J1653" s="168">
        <f>VLOOKUP($A1653,'2023-24 Salary &amp; Benefits'!$A:$I,4,FALSE)</f>
        <v>1</v>
      </c>
      <c r="K1653" s="155">
        <f t="shared" si="280"/>
        <v>406.79</v>
      </c>
      <c r="L1653" s="154">
        <f t="shared" si="281"/>
        <v>1.1930000000000001</v>
      </c>
      <c r="M1653" s="156">
        <f>'2023-24 Salary &amp; Benefits'!$E$6</f>
        <v>72728</v>
      </c>
      <c r="N1653" s="156">
        <f>'2023-24 Salary &amp; Benefits'!$F$6</f>
        <v>75419</v>
      </c>
      <c r="O1653" s="9">
        <f t="shared" si="282"/>
        <v>86764.5</v>
      </c>
      <c r="P1653" s="9">
        <f t="shared" si="283"/>
        <v>3210.3699999999953</v>
      </c>
      <c r="Q1653" s="9">
        <f>'2023-24 Salary &amp; Benefits'!G$6</f>
        <v>13464</v>
      </c>
      <c r="R1653" s="157">
        <f>'2023-24 Salary &amp; Benefits'!H$6</f>
        <v>0.1797</v>
      </c>
      <c r="S1653" s="157">
        <f>'2023-24 Salary &amp; Benefits'!I$6</f>
        <v>0.17330000000000001</v>
      </c>
      <c r="T1653" s="9">
        <f t="shared" si="284"/>
        <v>32210.49</v>
      </c>
      <c r="U1653" s="9">
        <f t="shared" si="285"/>
        <v>1499.58</v>
      </c>
      <c r="V1653" s="9">
        <f t="shared" si="286"/>
        <v>259.88</v>
      </c>
      <c r="W1653" s="9">
        <f t="shared" si="279"/>
        <v>1759.46</v>
      </c>
      <c r="X1653" s="22">
        <f t="shared" si="278"/>
        <v>123944.82</v>
      </c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</row>
    <row r="1654" spans="1:159" s="4" customFormat="1">
      <c r="A1654" s="83" t="s">
        <v>2317</v>
      </c>
      <c r="B1654" s="95" t="s">
        <v>429</v>
      </c>
      <c r="C1654" s="96">
        <v>3620</v>
      </c>
      <c r="D1654" s="95" t="s">
        <v>432</v>
      </c>
      <c r="E1654" s="116" t="str">
        <f>VLOOKUP($C1654,'2022-23 School Level AAFTE'!$C:$X,8,FALSE)</f>
        <v>Yes</v>
      </c>
      <c r="F1654" s="103">
        <f>VLOOKUP($C1654,'2022-23 School Level AAFTE'!$C:$I,7,FALSE)</f>
        <v>286.57</v>
      </c>
      <c r="G1654" s="106">
        <f>IFERROR(IF(E1654= "yes",VLOOKUP(C1654,Summary!$B:$I,5,0),0),0)</f>
        <v>0</v>
      </c>
      <c r="H1654" s="105">
        <f t="shared" si="277"/>
        <v>286.57</v>
      </c>
      <c r="I1654" s="168">
        <f>VLOOKUP($A1654,'2023-24 Salary &amp; Benefits'!$A:$I,3,FALSE)</f>
        <v>1</v>
      </c>
      <c r="J1654" s="168">
        <f>VLOOKUP($A1654,'2023-24 Salary &amp; Benefits'!$A:$I,4,FALSE)</f>
        <v>1</v>
      </c>
      <c r="K1654" s="155">
        <f t="shared" si="280"/>
        <v>286.57</v>
      </c>
      <c r="L1654" s="154">
        <f t="shared" si="281"/>
        <v>0.84099999999999997</v>
      </c>
      <c r="M1654" s="156">
        <f>'2023-24 Salary &amp; Benefits'!$E$6</f>
        <v>72728</v>
      </c>
      <c r="N1654" s="156">
        <f>'2023-24 Salary &amp; Benefits'!$F$6</f>
        <v>75419</v>
      </c>
      <c r="O1654" s="9">
        <f t="shared" si="282"/>
        <v>61164.25</v>
      </c>
      <c r="P1654" s="9">
        <f t="shared" si="283"/>
        <v>2263.1299999999974</v>
      </c>
      <c r="Q1654" s="9">
        <f>'2023-24 Salary &amp; Benefits'!G$6</f>
        <v>13464</v>
      </c>
      <c r="R1654" s="157">
        <f>'2023-24 Salary &amp; Benefits'!H$6</f>
        <v>0.1797</v>
      </c>
      <c r="S1654" s="157">
        <f>'2023-24 Salary &amp; Benefits'!I$6</f>
        <v>0.17330000000000001</v>
      </c>
      <c r="T1654" s="9">
        <f t="shared" si="284"/>
        <v>22706.639999999999</v>
      </c>
      <c r="U1654" s="9">
        <f t="shared" si="285"/>
        <v>1057.1199999999999</v>
      </c>
      <c r="V1654" s="9">
        <f t="shared" si="286"/>
        <v>183.2</v>
      </c>
      <c r="W1654" s="9">
        <f t="shared" si="279"/>
        <v>1240.32</v>
      </c>
      <c r="X1654" s="22">
        <f t="shared" si="278"/>
        <v>87374.34</v>
      </c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</row>
    <row r="1655" spans="1:159" s="4" customFormat="1">
      <c r="A1655" s="83" t="s">
        <v>2454</v>
      </c>
      <c r="B1655" s="95" t="s">
        <v>1535</v>
      </c>
      <c r="C1655" s="96">
        <v>2520</v>
      </c>
      <c r="D1655" s="95" t="s">
        <v>1537</v>
      </c>
      <c r="E1655" s="116" t="str">
        <f>VLOOKUP($C1655,'2022-23 School Level AAFTE'!$C:$X,8,FALSE)</f>
        <v>No</v>
      </c>
      <c r="F1655" s="103">
        <f>VLOOKUP($C1655,'2022-23 School Level AAFTE'!$C:$I,7,FALSE)</f>
        <v>315.81</v>
      </c>
      <c r="G1655" s="106">
        <f>IFERROR(IF(E1655= "yes",VLOOKUP(C1655,Summary!$B:$I,5,0),0),0)</f>
        <v>0</v>
      </c>
      <c r="H1655" s="105">
        <f t="shared" si="277"/>
        <v>0</v>
      </c>
      <c r="I1655" s="168">
        <f>VLOOKUP($A1655,'2023-24 Salary &amp; Benefits'!$A:$I,3,FALSE)</f>
        <v>1.1200000000000001</v>
      </c>
      <c r="J1655" s="168">
        <f>VLOOKUP($A1655,'2023-24 Salary &amp; Benefits'!$A:$I,4,FALSE)</f>
        <v>1.1200000000000001</v>
      </c>
      <c r="K1655" s="155">
        <f t="shared" si="280"/>
        <v>0</v>
      </c>
      <c r="L1655" s="154">
        <f t="shared" si="281"/>
        <v>0</v>
      </c>
      <c r="M1655" s="156">
        <f>'2023-24 Salary &amp; Benefits'!$E$6</f>
        <v>72728</v>
      </c>
      <c r="N1655" s="156">
        <f>'2023-24 Salary &amp; Benefits'!$F$6</f>
        <v>75419</v>
      </c>
      <c r="O1655" s="9">
        <f t="shared" si="282"/>
        <v>0</v>
      </c>
      <c r="P1655" s="9">
        <f t="shared" si="283"/>
        <v>0</v>
      </c>
      <c r="Q1655" s="9">
        <f>'2023-24 Salary &amp; Benefits'!G$6</f>
        <v>13464</v>
      </c>
      <c r="R1655" s="157">
        <f>'2023-24 Salary &amp; Benefits'!H$6</f>
        <v>0.1797</v>
      </c>
      <c r="S1655" s="157">
        <f>'2023-24 Salary &amp; Benefits'!I$6</f>
        <v>0.17330000000000001</v>
      </c>
      <c r="T1655" s="9">
        <f t="shared" si="284"/>
        <v>0</v>
      </c>
      <c r="U1655" s="9">
        <f t="shared" si="285"/>
        <v>0</v>
      </c>
      <c r="V1655" s="9">
        <f t="shared" si="286"/>
        <v>0</v>
      </c>
      <c r="W1655" s="9">
        <f t="shared" si="279"/>
        <v>0</v>
      </c>
      <c r="X1655" s="22">
        <f t="shared" si="278"/>
        <v>0</v>
      </c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</row>
    <row r="1656" spans="1:159" s="4" customFormat="1">
      <c r="A1656" s="83" t="s">
        <v>2454</v>
      </c>
      <c r="B1656" s="95" t="s">
        <v>1535</v>
      </c>
      <c r="C1656" s="96">
        <v>2879</v>
      </c>
      <c r="D1656" s="95" t="s">
        <v>1538</v>
      </c>
      <c r="E1656" s="116" t="str">
        <f>VLOOKUP($C1656,'2022-23 School Level AAFTE'!$C:$X,8,FALSE)</f>
        <v>No</v>
      </c>
      <c r="F1656" s="103">
        <f>VLOOKUP($C1656,'2022-23 School Level AAFTE'!$C:$I,7,FALSE)</f>
        <v>243.06</v>
      </c>
      <c r="G1656" s="106">
        <f>IFERROR(IF(E1656= "yes",VLOOKUP(C1656,Summary!$B:$I,5,0),0),0)</f>
        <v>0</v>
      </c>
      <c r="H1656" s="105">
        <f t="shared" si="277"/>
        <v>0</v>
      </c>
      <c r="I1656" s="168">
        <f>VLOOKUP($A1656,'2023-24 Salary &amp; Benefits'!$A:$I,3,FALSE)</f>
        <v>1.1200000000000001</v>
      </c>
      <c r="J1656" s="168">
        <f>VLOOKUP($A1656,'2023-24 Salary &amp; Benefits'!$A:$I,4,FALSE)</f>
        <v>1.1200000000000001</v>
      </c>
      <c r="K1656" s="155">
        <f t="shared" si="280"/>
        <v>0</v>
      </c>
      <c r="L1656" s="154">
        <f t="shared" si="281"/>
        <v>0</v>
      </c>
      <c r="M1656" s="156">
        <f>'2023-24 Salary &amp; Benefits'!$E$6</f>
        <v>72728</v>
      </c>
      <c r="N1656" s="156">
        <f>'2023-24 Salary &amp; Benefits'!$F$6</f>
        <v>75419</v>
      </c>
      <c r="O1656" s="9">
        <f t="shared" si="282"/>
        <v>0</v>
      </c>
      <c r="P1656" s="9">
        <f t="shared" si="283"/>
        <v>0</v>
      </c>
      <c r="Q1656" s="9">
        <f>'2023-24 Salary &amp; Benefits'!G$6</f>
        <v>13464</v>
      </c>
      <c r="R1656" s="157">
        <f>'2023-24 Salary &amp; Benefits'!H$6</f>
        <v>0.1797</v>
      </c>
      <c r="S1656" s="157">
        <f>'2023-24 Salary &amp; Benefits'!I$6</f>
        <v>0.17330000000000001</v>
      </c>
      <c r="T1656" s="9">
        <f t="shared" si="284"/>
        <v>0</v>
      </c>
      <c r="U1656" s="9">
        <f t="shared" si="285"/>
        <v>0</v>
      </c>
      <c r="V1656" s="9">
        <f t="shared" si="286"/>
        <v>0</v>
      </c>
      <c r="W1656" s="9">
        <f t="shared" si="279"/>
        <v>0</v>
      </c>
      <c r="X1656" s="22">
        <f t="shared" si="278"/>
        <v>0</v>
      </c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</row>
    <row r="1657" spans="1:159" s="4" customFormat="1">
      <c r="A1657" s="83" t="s">
        <v>2454</v>
      </c>
      <c r="B1657" s="95" t="s">
        <v>1535</v>
      </c>
      <c r="C1657" s="96">
        <v>3011</v>
      </c>
      <c r="D1657" s="95" t="s">
        <v>1539</v>
      </c>
      <c r="E1657" s="116" t="str">
        <f>VLOOKUP($C1657,'2022-23 School Level AAFTE'!$C:$X,8,FALSE)</f>
        <v>No</v>
      </c>
      <c r="F1657" s="103">
        <f>VLOOKUP($C1657,'2022-23 School Level AAFTE'!$C:$I,7,FALSE)</f>
        <v>172.82</v>
      </c>
      <c r="G1657" s="106">
        <f>IFERROR(IF(E1657= "yes",VLOOKUP(C1657,Summary!$B:$I,5,0),0),0)</f>
        <v>0</v>
      </c>
      <c r="H1657" s="105">
        <f t="shared" si="277"/>
        <v>0</v>
      </c>
      <c r="I1657" s="168">
        <f>VLOOKUP($A1657,'2023-24 Salary &amp; Benefits'!$A:$I,3,FALSE)</f>
        <v>1.1200000000000001</v>
      </c>
      <c r="J1657" s="168">
        <f>VLOOKUP($A1657,'2023-24 Salary &amp; Benefits'!$A:$I,4,FALSE)</f>
        <v>1.1200000000000001</v>
      </c>
      <c r="K1657" s="155">
        <f t="shared" si="280"/>
        <v>0</v>
      </c>
      <c r="L1657" s="154">
        <f t="shared" si="281"/>
        <v>0</v>
      </c>
      <c r="M1657" s="156">
        <f>'2023-24 Salary &amp; Benefits'!$E$6</f>
        <v>72728</v>
      </c>
      <c r="N1657" s="156">
        <f>'2023-24 Salary &amp; Benefits'!$F$6</f>
        <v>75419</v>
      </c>
      <c r="O1657" s="9">
        <f t="shared" si="282"/>
        <v>0</v>
      </c>
      <c r="P1657" s="9">
        <f t="shared" si="283"/>
        <v>0</v>
      </c>
      <c r="Q1657" s="9">
        <f>'2023-24 Salary &amp; Benefits'!G$6</f>
        <v>13464</v>
      </c>
      <c r="R1657" s="157">
        <f>'2023-24 Salary &amp; Benefits'!H$6</f>
        <v>0.1797</v>
      </c>
      <c r="S1657" s="157">
        <f>'2023-24 Salary &amp; Benefits'!I$6</f>
        <v>0.17330000000000001</v>
      </c>
      <c r="T1657" s="9">
        <f t="shared" si="284"/>
        <v>0</v>
      </c>
      <c r="U1657" s="9">
        <f t="shared" si="285"/>
        <v>0</v>
      </c>
      <c r="V1657" s="9">
        <f t="shared" si="286"/>
        <v>0</v>
      </c>
      <c r="W1657" s="9">
        <f t="shared" si="279"/>
        <v>0</v>
      </c>
      <c r="X1657" s="22">
        <f t="shared" si="278"/>
        <v>0</v>
      </c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</row>
    <row r="1658" spans="1:159" s="4" customFormat="1">
      <c r="A1658" s="83" t="s">
        <v>2454</v>
      </c>
      <c r="B1658" s="95" t="s">
        <v>1535</v>
      </c>
      <c r="C1658" s="96">
        <v>1963</v>
      </c>
      <c r="D1658" s="95" t="s">
        <v>1536</v>
      </c>
      <c r="E1658" s="116" t="str">
        <f>VLOOKUP($C1658,'2022-23 School Level AAFTE'!$C:$X,8,FALSE)</f>
        <v>No</v>
      </c>
      <c r="F1658" s="103">
        <f>VLOOKUP($C1658,'2022-23 School Level AAFTE'!$C:$I,7,FALSE)</f>
        <v>43.71</v>
      </c>
      <c r="G1658" s="106">
        <f>IFERROR(IF(E1658= "yes",VLOOKUP(C1658,Summary!$B:$I,5,0),0),0)</f>
        <v>0</v>
      </c>
      <c r="H1658" s="105">
        <f t="shared" si="277"/>
        <v>0</v>
      </c>
      <c r="I1658" s="168">
        <f>VLOOKUP($A1658,'2023-24 Salary &amp; Benefits'!$A:$I,3,FALSE)</f>
        <v>1.1200000000000001</v>
      </c>
      <c r="J1658" s="168">
        <f>VLOOKUP($A1658,'2023-24 Salary &amp; Benefits'!$A:$I,4,FALSE)</f>
        <v>1.1200000000000001</v>
      </c>
      <c r="K1658" s="155">
        <f t="shared" si="280"/>
        <v>0</v>
      </c>
      <c r="L1658" s="154">
        <f t="shared" si="281"/>
        <v>0</v>
      </c>
      <c r="M1658" s="156">
        <f>'2023-24 Salary &amp; Benefits'!$E$6</f>
        <v>72728</v>
      </c>
      <c r="N1658" s="156">
        <f>'2023-24 Salary &amp; Benefits'!$F$6</f>
        <v>75419</v>
      </c>
      <c r="O1658" s="9">
        <f t="shared" si="282"/>
        <v>0</v>
      </c>
      <c r="P1658" s="9">
        <f t="shared" si="283"/>
        <v>0</v>
      </c>
      <c r="Q1658" s="9">
        <f>'2023-24 Salary &amp; Benefits'!G$6</f>
        <v>13464</v>
      </c>
      <c r="R1658" s="157">
        <f>'2023-24 Salary &amp; Benefits'!H$6</f>
        <v>0.1797</v>
      </c>
      <c r="S1658" s="157">
        <f>'2023-24 Salary &amp; Benefits'!I$6</f>
        <v>0.17330000000000001</v>
      </c>
      <c r="T1658" s="9">
        <f t="shared" si="284"/>
        <v>0</v>
      </c>
      <c r="U1658" s="9">
        <f t="shared" si="285"/>
        <v>0</v>
      </c>
      <c r="V1658" s="9">
        <f t="shared" si="286"/>
        <v>0</v>
      </c>
      <c r="W1658" s="9">
        <f t="shared" si="279"/>
        <v>0</v>
      </c>
      <c r="X1658" s="22">
        <f t="shared" si="278"/>
        <v>0</v>
      </c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</row>
    <row r="1659" spans="1:159" s="4" customFormat="1">
      <c r="A1659" s="83" t="s">
        <v>2454</v>
      </c>
      <c r="B1659" s="95" t="s">
        <v>1535</v>
      </c>
      <c r="C1659" s="96">
        <v>5559</v>
      </c>
      <c r="D1659" s="95" t="s">
        <v>3228</v>
      </c>
      <c r="E1659" s="116" t="str">
        <f>VLOOKUP($C1659,'2022-23 School Level AAFTE'!$C:$X,8,FALSE)</f>
        <v>No</v>
      </c>
      <c r="F1659" s="103">
        <f>VLOOKUP($C1659,'2022-23 School Level AAFTE'!$C:$I,7,FALSE)</f>
        <v>2.4300000000000002</v>
      </c>
      <c r="G1659" s="106">
        <f>IFERROR(IF(E1659= "yes",VLOOKUP(C1659,Summary!$B:$I,5,0),0),0)</f>
        <v>0</v>
      </c>
      <c r="H1659" s="105">
        <f t="shared" si="277"/>
        <v>0</v>
      </c>
      <c r="I1659" s="168">
        <f>VLOOKUP($A1659,'2023-24 Salary &amp; Benefits'!$A:$I,3,FALSE)</f>
        <v>1.1200000000000001</v>
      </c>
      <c r="J1659" s="168">
        <f>VLOOKUP($A1659,'2023-24 Salary &amp; Benefits'!$A:$I,4,FALSE)</f>
        <v>1.1200000000000001</v>
      </c>
      <c r="K1659" s="155">
        <f t="shared" si="280"/>
        <v>0</v>
      </c>
      <c r="L1659" s="154">
        <f t="shared" si="281"/>
        <v>0</v>
      </c>
      <c r="M1659" s="156">
        <f>'2023-24 Salary &amp; Benefits'!$E$6</f>
        <v>72728</v>
      </c>
      <c r="N1659" s="156">
        <f>'2023-24 Salary &amp; Benefits'!$F$6</f>
        <v>75419</v>
      </c>
      <c r="O1659" s="9">
        <f t="shared" si="282"/>
        <v>0</v>
      </c>
      <c r="P1659" s="9">
        <f t="shared" si="283"/>
        <v>0</v>
      </c>
      <c r="Q1659" s="9">
        <f>'2023-24 Salary &amp; Benefits'!G$6</f>
        <v>13464</v>
      </c>
      <c r="R1659" s="157">
        <f>'2023-24 Salary &amp; Benefits'!H$6</f>
        <v>0.1797</v>
      </c>
      <c r="S1659" s="157">
        <f>'2023-24 Salary &amp; Benefits'!I$6</f>
        <v>0.17330000000000001</v>
      </c>
      <c r="T1659" s="9">
        <f t="shared" si="284"/>
        <v>0</v>
      </c>
      <c r="U1659" s="9">
        <f t="shared" si="285"/>
        <v>0</v>
      </c>
      <c r="V1659" s="9">
        <f t="shared" si="286"/>
        <v>0</v>
      </c>
      <c r="W1659" s="9">
        <f t="shared" si="279"/>
        <v>0</v>
      </c>
      <c r="X1659" s="22">
        <f t="shared" si="278"/>
        <v>0</v>
      </c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</row>
    <row r="1660" spans="1:159" s="4" customFormat="1">
      <c r="A1660" s="83" t="s">
        <v>2331</v>
      </c>
      <c r="B1660" s="95" t="s">
        <v>501</v>
      </c>
      <c r="C1660" s="96">
        <v>2010</v>
      </c>
      <c r="D1660" s="95" t="s">
        <v>502</v>
      </c>
      <c r="E1660" s="116" t="str">
        <f>VLOOKUP($C1660,'2022-23 School Level AAFTE'!$C:$X,8,FALSE)</f>
        <v>Yes</v>
      </c>
      <c r="F1660" s="103">
        <f>VLOOKUP($C1660,'2022-23 School Level AAFTE'!$C:$I,7,FALSE)</f>
        <v>53</v>
      </c>
      <c r="G1660" s="106">
        <f>IFERROR(IF(E1660= "yes",VLOOKUP(C1660,Summary!$B:$I,5,0),0),0)</f>
        <v>0</v>
      </c>
      <c r="H1660" s="105">
        <f t="shared" si="277"/>
        <v>53</v>
      </c>
      <c r="I1660" s="168">
        <f>VLOOKUP($A1660,'2023-24 Salary &amp; Benefits'!$A:$I,3,FALSE)</f>
        <v>1</v>
      </c>
      <c r="J1660" s="168">
        <f>VLOOKUP($A1660,'2023-24 Salary &amp; Benefits'!$A:$I,4,FALSE)</f>
        <v>1</v>
      </c>
      <c r="K1660" s="155">
        <f t="shared" si="280"/>
        <v>53</v>
      </c>
      <c r="L1660" s="154">
        <f t="shared" si="281"/>
        <v>0.155</v>
      </c>
      <c r="M1660" s="156">
        <f>'2023-24 Salary &amp; Benefits'!$E$6</f>
        <v>72728</v>
      </c>
      <c r="N1660" s="156">
        <f>'2023-24 Salary &amp; Benefits'!$F$6</f>
        <v>75419</v>
      </c>
      <c r="O1660" s="9">
        <f t="shared" si="282"/>
        <v>11272.84</v>
      </c>
      <c r="P1660" s="9">
        <f t="shared" si="283"/>
        <v>417.11000000000058</v>
      </c>
      <c r="Q1660" s="9">
        <f>'2023-24 Salary &amp; Benefits'!G$6</f>
        <v>13464</v>
      </c>
      <c r="R1660" s="157">
        <f>'2023-24 Salary &amp; Benefits'!H$6</f>
        <v>0.1797</v>
      </c>
      <c r="S1660" s="157">
        <f>'2023-24 Salary &amp; Benefits'!I$6</f>
        <v>0.17330000000000001</v>
      </c>
      <c r="T1660" s="9">
        <f t="shared" si="284"/>
        <v>4184.93</v>
      </c>
      <c r="U1660" s="9">
        <f t="shared" si="285"/>
        <v>194.83</v>
      </c>
      <c r="V1660" s="9">
        <f t="shared" si="286"/>
        <v>33.76</v>
      </c>
      <c r="W1660" s="9">
        <f t="shared" si="279"/>
        <v>228.59</v>
      </c>
      <c r="X1660" s="22">
        <f t="shared" si="278"/>
        <v>16103.470000000001</v>
      </c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</row>
    <row r="1661" spans="1:159" s="4" customFormat="1">
      <c r="A1661" s="83" t="s">
        <v>2343</v>
      </c>
      <c r="B1661" s="95" t="s">
        <v>545</v>
      </c>
      <c r="C1661" s="96">
        <v>2138</v>
      </c>
      <c r="D1661" s="95" t="s">
        <v>565</v>
      </c>
      <c r="E1661" s="116" t="str">
        <f>VLOOKUP($C1661,'2022-23 School Level AAFTE'!$C:$X,8,FALSE)</f>
        <v>No</v>
      </c>
      <c r="F1661" s="103">
        <f>VLOOKUP($C1661,'2022-23 School Level AAFTE'!$C:$I,7,FALSE)</f>
        <v>318.17</v>
      </c>
      <c r="G1661" s="106">
        <f>IFERROR(IF(E1661= "yes",VLOOKUP(C1661,Summary!$B:$I,5,0),0),0)</f>
        <v>0</v>
      </c>
      <c r="H1661" s="105">
        <f t="shared" si="277"/>
        <v>0</v>
      </c>
      <c r="I1661" s="168">
        <f>VLOOKUP($A1661,'2023-24 Salary &amp; Benefits'!$A:$I,3,FALSE)</f>
        <v>1.18</v>
      </c>
      <c r="J1661" s="168">
        <f>VLOOKUP($A1661,'2023-24 Salary &amp; Benefits'!$A:$I,4,FALSE)</f>
        <v>1.18</v>
      </c>
      <c r="K1661" s="155">
        <f t="shared" si="280"/>
        <v>0</v>
      </c>
      <c r="L1661" s="154">
        <f t="shared" si="281"/>
        <v>0</v>
      </c>
      <c r="M1661" s="156">
        <f>'2023-24 Salary &amp; Benefits'!$E$6</f>
        <v>72728</v>
      </c>
      <c r="N1661" s="156">
        <f>'2023-24 Salary &amp; Benefits'!$F$6</f>
        <v>75419</v>
      </c>
      <c r="O1661" s="9">
        <f t="shared" si="282"/>
        <v>0</v>
      </c>
      <c r="P1661" s="9">
        <f t="shared" si="283"/>
        <v>0</v>
      </c>
      <c r="Q1661" s="9">
        <f>'2023-24 Salary &amp; Benefits'!G$6</f>
        <v>13464</v>
      </c>
      <c r="R1661" s="157">
        <f>'2023-24 Salary &amp; Benefits'!H$6</f>
        <v>0.1797</v>
      </c>
      <c r="S1661" s="157">
        <f>'2023-24 Salary &amp; Benefits'!I$6</f>
        <v>0.17330000000000001</v>
      </c>
      <c r="T1661" s="9">
        <f t="shared" si="284"/>
        <v>0</v>
      </c>
      <c r="U1661" s="9">
        <f t="shared" si="285"/>
        <v>0</v>
      </c>
      <c r="V1661" s="9">
        <f t="shared" si="286"/>
        <v>0</v>
      </c>
      <c r="W1661" s="9">
        <f t="shared" si="279"/>
        <v>0</v>
      </c>
      <c r="X1661" s="22">
        <f t="shared" si="278"/>
        <v>0</v>
      </c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</row>
    <row r="1662" spans="1:159" s="4" customFormat="1">
      <c r="A1662" s="83" t="s">
        <v>2343</v>
      </c>
      <c r="B1662" s="95" t="s">
        <v>545</v>
      </c>
      <c r="C1662" s="96">
        <v>3774</v>
      </c>
      <c r="D1662" s="95" t="s">
        <v>623</v>
      </c>
      <c r="E1662" s="116" t="str">
        <f>VLOOKUP($C1662,'2022-23 School Level AAFTE'!$C:$X,8,FALSE)</f>
        <v>Yes</v>
      </c>
      <c r="F1662" s="103">
        <f>VLOOKUP($C1662,'2022-23 School Level AAFTE'!$C:$I,7,FALSE)</f>
        <v>780.66</v>
      </c>
      <c r="G1662" s="106">
        <f>IFERROR(IF(E1662= "yes",VLOOKUP(C1662,Summary!$B:$I,5,0),0),0)</f>
        <v>0</v>
      </c>
      <c r="H1662" s="105">
        <f t="shared" si="277"/>
        <v>780.66</v>
      </c>
      <c r="I1662" s="168">
        <f>VLOOKUP($A1662,'2023-24 Salary &amp; Benefits'!$A:$I,3,FALSE)</f>
        <v>1.18</v>
      </c>
      <c r="J1662" s="168">
        <f>VLOOKUP($A1662,'2023-24 Salary &amp; Benefits'!$A:$I,4,FALSE)</f>
        <v>1.18</v>
      </c>
      <c r="K1662" s="155">
        <f t="shared" si="280"/>
        <v>780.66</v>
      </c>
      <c r="L1662" s="154">
        <f t="shared" si="281"/>
        <v>2.29</v>
      </c>
      <c r="M1662" s="156">
        <f>'2023-24 Salary &amp; Benefits'!$E$6</f>
        <v>72728</v>
      </c>
      <c r="N1662" s="156">
        <f>'2023-24 Salary &amp; Benefits'!$F$6</f>
        <v>75419</v>
      </c>
      <c r="O1662" s="9">
        <f t="shared" si="282"/>
        <v>196525.6</v>
      </c>
      <c r="P1662" s="9">
        <f t="shared" si="283"/>
        <v>7271.6199999999953</v>
      </c>
      <c r="Q1662" s="9">
        <f>'2023-24 Salary &amp; Benefits'!G$6</f>
        <v>13464</v>
      </c>
      <c r="R1662" s="157">
        <f>'2023-24 Salary &amp; Benefits'!H$6</f>
        <v>0.1797</v>
      </c>
      <c r="S1662" s="157">
        <f>'2023-24 Salary &amp; Benefits'!I$6</f>
        <v>0.17330000000000001</v>
      </c>
      <c r="T1662" s="9">
        <f t="shared" si="284"/>
        <v>67408.38</v>
      </c>
      <c r="U1662" s="9">
        <f t="shared" si="285"/>
        <v>3396.62</v>
      </c>
      <c r="V1662" s="9">
        <f t="shared" si="286"/>
        <v>588.63</v>
      </c>
      <c r="W1662" s="9">
        <f t="shared" si="279"/>
        <v>3985.25</v>
      </c>
      <c r="X1662" s="22">
        <f t="shared" si="278"/>
        <v>275190.84999999998</v>
      </c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</row>
    <row r="1663" spans="1:159" s="4" customFormat="1">
      <c r="A1663" s="83" t="s">
        <v>2343</v>
      </c>
      <c r="B1663" s="95" t="s">
        <v>545</v>
      </c>
      <c r="C1663" s="96">
        <v>2181</v>
      </c>
      <c r="D1663" s="95" t="s">
        <v>570</v>
      </c>
      <c r="E1663" s="116" t="str">
        <f>VLOOKUP($C1663,'2022-23 School Level AAFTE'!$C:$X,8,FALSE)</f>
        <v>No</v>
      </c>
      <c r="F1663" s="103">
        <f>VLOOKUP($C1663,'2022-23 School Level AAFTE'!$C:$I,7,FALSE)</f>
        <v>295.86</v>
      </c>
      <c r="G1663" s="106">
        <f>IFERROR(IF(E1663= "yes",VLOOKUP(C1663,Summary!$B:$I,5,0),0),0)</f>
        <v>0</v>
      </c>
      <c r="H1663" s="105">
        <f t="shared" si="277"/>
        <v>0</v>
      </c>
      <c r="I1663" s="168">
        <f>VLOOKUP($A1663,'2023-24 Salary &amp; Benefits'!$A:$I,3,FALSE)</f>
        <v>1.18</v>
      </c>
      <c r="J1663" s="168">
        <f>VLOOKUP($A1663,'2023-24 Salary &amp; Benefits'!$A:$I,4,FALSE)</f>
        <v>1.18</v>
      </c>
      <c r="K1663" s="155">
        <f t="shared" si="280"/>
        <v>0</v>
      </c>
      <c r="L1663" s="154">
        <f t="shared" si="281"/>
        <v>0</v>
      </c>
      <c r="M1663" s="156">
        <f>'2023-24 Salary &amp; Benefits'!$E$6</f>
        <v>72728</v>
      </c>
      <c r="N1663" s="156">
        <f>'2023-24 Salary &amp; Benefits'!$F$6</f>
        <v>75419</v>
      </c>
      <c r="O1663" s="9">
        <f t="shared" si="282"/>
        <v>0</v>
      </c>
      <c r="P1663" s="9">
        <f t="shared" si="283"/>
        <v>0</v>
      </c>
      <c r="Q1663" s="9">
        <f>'2023-24 Salary &amp; Benefits'!G$6</f>
        <v>13464</v>
      </c>
      <c r="R1663" s="157">
        <f>'2023-24 Salary &amp; Benefits'!H$6</f>
        <v>0.1797</v>
      </c>
      <c r="S1663" s="157">
        <f>'2023-24 Salary &amp; Benefits'!I$6</f>
        <v>0.17330000000000001</v>
      </c>
      <c r="T1663" s="9">
        <f t="shared" si="284"/>
        <v>0</v>
      </c>
      <c r="U1663" s="9">
        <f t="shared" si="285"/>
        <v>0</v>
      </c>
      <c r="V1663" s="9">
        <f t="shared" si="286"/>
        <v>0</v>
      </c>
      <c r="W1663" s="9">
        <f t="shared" si="279"/>
        <v>0</v>
      </c>
      <c r="X1663" s="22">
        <f t="shared" si="278"/>
        <v>0</v>
      </c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</row>
    <row r="1664" spans="1:159" s="4" customFormat="1">
      <c r="A1664" s="83" t="s">
        <v>2343</v>
      </c>
      <c r="B1664" s="95" t="s">
        <v>545</v>
      </c>
      <c r="C1664" s="94">
        <v>2730</v>
      </c>
      <c r="D1664" s="84" t="s">
        <v>596</v>
      </c>
      <c r="E1664" s="116" t="str">
        <f>VLOOKUP($C1664,'2022-23 School Level AAFTE'!$C:$X,8,FALSE)</f>
        <v>No</v>
      </c>
      <c r="F1664" s="103">
        <f>VLOOKUP($C1664,'2022-23 School Level AAFTE'!$C:$I,7,FALSE)</f>
        <v>486</v>
      </c>
      <c r="G1664" s="106">
        <f>IFERROR(IF(E1664= "yes",VLOOKUP(C1664,Summary!$B:$I,5,0),0),0)</f>
        <v>0</v>
      </c>
      <c r="H1664" s="105">
        <f t="shared" si="277"/>
        <v>0</v>
      </c>
      <c r="I1664" s="168">
        <f>VLOOKUP($A1664,'2023-24 Salary &amp; Benefits'!$A:$I,3,FALSE)</f>
        <v>1.18</v>
      </c>
      <c r="J1664" s="168">
        <f>VLOOKUP($A1664,'2023-24 Salary &amp; Benefits'!$A:$I,4,FALSE)</f>
        <v>1.18</v>
      </c>
      <c r="K1664" s="155">
        <f t="shared" si="280"/>
        <v>0</v>
      </c>
      <c r="L1664" s="154">
        <f t="shared" si="281"/>
        <v>0</v>
      </c>
      <c r="M1664" s="156">
        <f>'2023-24 Salary &amp; Benefits'!$E$6</f>
        <v>72728</v>
      </c>
      <c r="N1664" s="156">
        <f>'2023-24 Salary &amp; Benefits'!$F$6</f>
        <v>75419</v>
      </c>
      <c r="O1664" s="9">
        <f t="shared" si="282"/>
        <v>0</v>
      </c>
      <c r="P1664" s="9">
        <f t="shared" si="283"/>
        <v>0</v>
      </c>
      <c r="Q1664" s="9">
        <f>'2023-24 Salary &amp; Benefits'!G$6</f>
        <v>13464</v>
      </c>
      <c r="R1664" s="157">
        <f>'2023-24 Salary &amp; Benefits'!H$6</f>
        <v>0.1797</v>
      </c>
      <c r="S1664" s="157">
        <f>'2023-24 Salary &amp; Benefits'!I$6</f>
        <v>0.17330000000000001</v>
      </c>
      <c r="T1664" s="9">
        <f t="shared" si="284"/>
        <v>0</v>
      </c>
      <c r="U1664" s="9">
        <f t="shared" si="285"/>
        <v>0</v>
      </c>
      <c r="V1664" s="9">
        <f t="shared" si="286"/>
        <v>0</v>
      </c>
      <c r="W1664" s="9">
        <f t="shared" si="279"/>
        <v>0</v>
      </c>
      <c r="X1664" s="22">
        <f t="shared" si="278"/>
        <v>0</v>
      </c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</row>
    <row r="1665" spans="1:159" s="4" customFormat="1">
      <c r="A1665" s="83" t="s">
        <v>2343</v>
      </c>
      <c r="B1665" s="95" t="s">
        <v>545</v>
      </c>
      <c r="C1665" s="96">
        <v>3717</v>
      </c>
      <c r="D1665" s="95" t="s">
        <v>622</v>
      </c>
      <c r="E1665" s="116" t="str">
        <f>VLOOKUP($C1665,'2022-23 School Level AAFTE'!$C:$X,8,FALSE)</f>
        <v>No</v>
      </c>
      <c r="F1665" s="103">
        <f>VLOOKUP($C1665,'2022-23 School Level AAFTE'!$C:$I,7,FALSE)</f>
        <v>355.57</v>
      </c>
      <c r="G1665" s="106">
        <f>IFERROR(IF(E1665= "yes",VLOOKUP(C1665,Summary!$B:$I,5,0),0),0)</f>
        <v>0</v>
      </c>
      <c r="H1665" s="105">
        <f t="shared" si="277"/>
        <v>0</v>
      </c>
      <c r="I1665" s="168">
        <f>VLOOKUP($A1665,'2023-24 Salary &amp; Benefits'!$A:$I,3,FALSE)</f>
        <v>1.18</v>
      </c>
      <c r="J1665" s="168">
        <f>VLOOKUP($A1665,'2023-24 Salary &amp; Benefits'!$A:$I,4,FALSE)</f>
        <v>1.18</v>
      </c>
      <c r="K1665" s="155">
        <f t="shared" si="280"/>
        <v>0</v>
      </c>
      <c r="L1665" s="154">
        <f t="shared" si="281"/>
        <v>0</v>
      </c>
      <c r="M1665" s="156">
        <f>'2023-24 Salary &amp; Benefits'!$E$6</f>
        <v>72728</v>
      </c>
      <c r="N1665" s="156">
        <f>'2023-24 Salary &amp; Benefits'!$F$6</f>
        <v>75419</v>
      </c>
      <c r="O1665" s="9">
        <f t="shared" si="282"/>
        <v>0</v>
      </c>
      <c r="P1665" s="9">
        <f t="shared" si="283"/>
        <v>0</v>
      </c>
      <c r="Q1665" s="9">
        <f>'2023-24 Salary &amp; Benefits'!G$6</f>
        <v>13464</v>
      </c>
      <c r="R1665" s="157">
        <f>'2023-24 Salary &amp; Benefits'!H$6</f>
        <v>0.1797</v>
      </c>
      <c r="S1665" s="157">
        <f>'2023-24 Salary &amp; Benefits'!I$6</f>
        <v>0.17330000000000001</v>
      </c>
      <c r="T1665" s="9">
        <f t="shared" si="284"/>
        <v>0</v>
      </c>
      <c r="U1665" s="9">
        <f t="shared" si="285"/>
        <v>0</v>
      </c>
      <c r="V1665" s="9">
        <f t="shared" si="286"/>
        <v>0</v>
      </c>
      <c r="W1665" s="9">
        <f t="shared" si="279"/>
        <v>0</v>
      </c>
      <c r="X1665" s="22">
        <f t="shared" si="278"/>
        <v>0</v>
      </c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</row>
    <row r="1666" spans="1:159" s="4" customFormat="1">
      <c r="A1666" s="83" t="s">
        <v>2343</v>
      </c>
      <c r="B1666" s="95" t="s">
        <v>545</v>
      </c>
      <c r="C1666" s="96">
        <v>2307</v>
      </c>
      <c r="D1666" s="95" t="s">
        <v>582</v>
      </c>
      <c r="E1666" s="116" t="str">
        <f>VLOOKUP($C1666,'2022-23 School Level AAFTE'!$C:$X,8,FALSE)</f>
        <v>Yes</v>
      </c>
      <c r="F1666" s="103">
        <f>VLOOKUP($C1666,'2022-23 School Level AAFTE'!$C:$I,7,FALSE)</f>
        <v>319.43</v>
      </c>
      <c r="G1666" s="106">
        <f>IFERROR(IF(E1666= "yes",VLOOKUP(C1666,Summary!$B:$I,5,0),0),0)</f>
        <v>0</v>
      </c>
      <c r="H1666" s="104">
        <f t="shared" si="277"/>
        <v>319.43</v>
      </c>
      <c r="I1666" s="168">
        <f>VLOOKUP($A1666,'2023-24 Salary &amp; Benefits'!$A:$I,3,FALSE)</f>
        <v>1.18</v>
      </c>
      <c r="J1666" s="168">
        <f>VLOOKUP($A1666,'2023-24 Salary &amp; Benefits'!$A:$I,4,FALSE)</f>
        <v>1.18</v>
      </c>
      <c r="K1666" s="155">
        <f t="shared" si="280"/>
        <v>319.43</v>
      </c>
      <c r="L1666" s="154">
        <f t="shared" si="281"/>
        <v>0.93700000000000006</v>
      </c>
      <c r="M1666" s="156">
        <f>'2023-24 Salary &amp; Benefits'!$E$6</f>
        <v>72728</v>
      </c>
      <c r="N1666" s="156">
        <f>'2023-24 Salary &amp; Benefits'!$F$6</f>
        <v>75419</v>
      </c>
      <c r="O1666" s="9">
        <f t="shared" si="282"/>
        <v>80412.44</v>
      </c>
      <c r="P1666" s="9">
        <f t="shared" si="283"/>
        <v>2975.3300000000017</v>
      </c>
      <c r="Q1666" s="9">
        <f>'2023-24 Salary &amp; Benefits'!G$6</f>
        <v>13464</v>
      </c>
      <c r="R1666" s="157">
        <f>'2023-24 Salary &amp; Benefits'!H$6</f>
        <v>0.1797</v>
      </c>
      <c r="S1666" s="157">
        <f>'2023-24 Salary &amp; Benefits'!I$6</f>
        <v>0.17330000000000001</v>
      </c>
      <c r="T1666" s="9">
        <f t="shared" si="284"/>
        <v>27581.51</v>
      </c>
      <c r="U1666" s="9">
        <f t="shared" si="285"/>
        <v>1389.8</v>
      </c>
      <c r="V1666" s="9">
        <f t="shared" si="286"/>
        <v>240.85</v>
      </c>
      <c r="W1666" s="9">
        <f t="shared" si="279"/>
        <v>1630.6499999999999</v>
      </c>
      <c r="X1666" s="22">
        <f t="shared" si="278"/>
        <v>112599.93</v>
      </c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</row>
    <row r="1667" spans="1:159" s="4" customFormat="1">
      <c r="A1667" s="83" t="s">
        <v>2343</v>
      </c>
      <c r="B1667" s="95" t="s">
        <v>545</v>
      </c>
      <c r="C1667" s="96">
        <v>2220</v>
      </c>
      <c r="D1667" s="95" t="s">
        <v>576</v>
      </c>
      <c r="E1667" s="116" t="str">
        <f>VLOOKUP($C1667,'2022-23 School Level AAFTE'!$C:$X,8,FALSE)</f>
        <v>No</v>
      </c>
      <c r="F1667" s="103">
        <f>VLOOKUP($C1667,'2022-23 School Level AAFTE'!$C:$I,7,FALSE)</f>
        <v>1567.69</v>
      </c>
      <c r="G1667" s="106">
        <f>IFERROR(IF(E1667= "yes",VLOOKUP(C1667,Summary!$B:$I,5,0),0),0)</f>
        <v>0</v>
      </c>
      <c r="H1667" s="105">
        <f t="shared" si="277"/>
        <v>0</v>
      </c>
      <c r="I1667" s="168">
        <f>VLOOKUP($A1667,'2023-24 Salary &amp; Benefits'!$A:$I,3,FALSE)</f>
        <v>1.18</v>
      </c>
      <c r="J1667" s="168">
        <f>VLOOKUP($A1667,'2023-24 Salary &amp; Benefits'!$A:$I,4,FALSE)</f>
        <v>1.18</v>
      </c>
      <c r="K1667" s="155">
        <f t="shared" si="280"/>
        <v>0</v>
      </c>
      <c r="L1667" s="154">
        <f t="shared" si="281"/>
        <v>0</v>
      </c>
      <c r="M1667" s="156">
        <f>'2023-24 Salary &amp; Benefits'!$E$6</f>
        <v>72728</v>
      </c>
      <c r="N1667" s="156">
        <f>'2023-24 Salary &amp; Benefits'!$F$6</f>
        <v>75419</v>
      </c>
      <c r="O1667" s="9">
        <f t="shared" si="282"/>
        <v>0</v>
      </c>
      <c r="P1667" s="9">
        <f t="shared" si="283"/>
        <v>0</v>
      </c>
      <c r="Q1667" s="9">
        <f>'2023-24 Salary &amp; Benefits'!G$6</f>
        <v>13464</v>
      </c>
      <c r="R1667" s="157">
        <f>'2023-24 Salary &amp; Benefits'!H$6</f>
        <v>0.1797</v>
      </c>
      <c r="S1667" s="157">
        <f>'2023-24 Salary &amp; Benefits'!I$6</f>
        <v>0.17330000000000001</v>
      </c>
      <c r="T1667" s="9">
        <f t="shared" si="284"/>
        <v>0</v>
      </c>
      <c r="U1667" s="9">
        <f t="shared" si="285"/>
        <v>0</v>
      </c>
      <c r="V1667" s="9">
        <f t="shared" si="286"/>
        <v>0</v>
      </c>
      <c r="W1667" s="9">
        <f t="shared" si="279"/>
        <v>0</v>
      </c>
      <c r="X1667" s="22">
        <f t="shared" si="278"/>
        <v>0</v>
      </c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</row>
    <row r="1668" spans="1:159" s="4" customFormat="1">
      <c r="A1668" s="83" t="s">
        <v>2343</v>
      </c>
      <c r="B1668" s="95" t="s">
        <v>545</v>
      </c>
      <c r="C1668" s="96">
        <v>2070</v>
      </c>
      <c r="D1668" s="95" t="s">
        <v>557</v>
      </c>
      <c r="E1668" s="116" t="str">
        <f>VLOOKUP($C1668,'2022-23 School Level AAFTE'!$C:$X,8,FALSE)</f>
        <v>No</v>
      </c>
      <c r="F1668" s="103">
        <f>VLOOKUP($C1668,'2022-23 School Level AAFTE'!$C:$I,7,FALSE)</f>
        <v>345.29</v>
      </c>
      <c r="G1668" s="106">
        <f>IFERROR(IF(E1668= "yes",VLOOKUP(C1668,Summary!$B:$I,5,0),0),0)</f>
        <v>0</v>
      </c>
      <c r="H1668" s="104">
        <f t="shared" si="277"/>
        <v>0</v>
      </c>
      <c r="I1668" s="168">
        <f>VLOOKUP($A1668,'2023-24 Salary &amp; Benefits'!$A:$I,3,FALSE)</f>
        <v>1.18</v>
      </c>
      <c r="J1668" s="168">
        <f>VLOOKUP($A1668,'2023-24 Salary &amp; Benefits'!$A:$I,4,FALSE)</f>
        <v>1.18</v>
      </c>
      <c r="K1668" s="155">
        <f t="shared" si="280"/>
        <v>0</v>
      </c>
      <c r="L1668" s="154">
        <f t="shared" si="281"/>
        <v>0</v>
      </c>
      <c r="M1668" s="156">
        <f>'2023-24 Salary &amp; Benefits'!$E$6</f>
        <v>72728</v>
      </c>
      <c r="N1668" s="156">
        <f>'2023-24 Salary &amp; Benefits'!$F$6</f>
        <v>75419</v>
      </c>
      <c r="O1668" s="9">
        <f t="shared" si="282"/>
        <v>0</v>
      </c>
      <c r="P1668" s="9">
        <f t="shared" si="283"/>
        <v>0</v>
      </c>
      <c r="Q1668" s="9">
        <f>'2023-24 Salary &amp; Benefits'!G$6</f>
        <v>13464</v>
      </c>
      <c r="R1668" s="157">
        <f>'2023-24 Salary &amp; Benefits'!H$6</f>
        <v>0.1797</v>
      </c>
      <c r="S1668" s="157">
        <f>'2023-24 Salary &amp; Benefits'!I$6</f>
        <v>0.17330000000000001</v>
      </c>
      <c r="T1668" s="9">
        <f t="shared" si="284"/>
        <v>0</v>
      </c>
      <c r="U1668" s="9">
        <f t="shared" si="285"/>
        <v>0</v>
      </c>
      <c r="V1668" s="9">
        <f t="shared" si="286"/>
        <v>0</v>
      </c>
      <c r="W1668" s="9">
        <f t="shared" si="279"/>
        <v>0</v>
      </c>
      <c r="X1668" s="22">
        <f t="shared" si="278"/>
        <v>0</v>
      </c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</row>
    <row r="1669" spans="1:159" s="4" customFormat="1">
      <c r="A1669" s="83" t="s">
        <v>2343</v>
      </c>
      <c r="B1669" s="95" t="s">
        <v>545</v>
      </c>
      <c r="C1669" s="96">
        <v>5406</v>
      </c>
      <c r="D1669" s="95" t="s">
        <v>642</v>
      </c>
      <c r="E1669" s="116" t="str">
        <f>VLOOKUP($C1669,'2022-23 School Level AAFTE'!$C:$X,8,FALSE)</f>
        <v>No</v>
      </c>
      <c r="F1669" s="103">
        <f>VLOOKUP($C1669,'2022-23 School Level AAFTE'!$C:$I,7,FALSE)</f>
        <v>125.86</v>
      </c>
      <c r="G1669" s="106">
        <f>IFERROR(IF(E1669= "yes",VLOOKUP(C1669,Summary!$B:$I,5,0),0),0)</f>
        <v>0</v>
      </c>
      <c r="H1669" s="104">
        <f t="shared" si="277"/>
        <v>0</v>
      </c>
      <c r="I1669" s="168">
        <f>VLOOKUP($A1669,'2023-24 Salary &amp; Benefits'!$A:$I,3,FALSE)</f>
        <v>1.18</v>
      </c>
      <c r="J1669" s="168">
        <f>VLOOKUP($A1669,'2023-24 Salary &amp; Benefits'!$A:$I,4,FALSE)</f>
        <v>1.18</v>
      </c>
      <c r="K1669" s="155">
        <f t="shared" si="280"/>
        <v>0</v>
      </c>
      <c r="L1669" s="154">
        <f t="shared" si="281"/>
        <v>0</v>
      </c>
      <c r="M1669" s="156">
        <f>'2023-24 Salary &amp; Benefits'!$E$6</f>
        <v>72728</v>
      </c>
      <c r="N1669" s="156">
        <f>'2023-24 Salary &amp; Benefits'!$F$6</f>
        <v>75419</v>
      </c>
      <c r="O1669" s="9">
        <f t="shared" si="282"/>
        <v>0</v>
      </c>
      <c r="P1669" s="9">
        <f t="shared" si="283"/>
        <v>0</v>
      </c>
      <c r="Q1669" s="9">
        <f>'2023-24 Salary &amp; Benefits'!G$6</f>
        <v>13464</v>
      </c>
      <c r="R1669" s="157">
        <f>'2023-24 Salary &amp; Benefits'!H$6</f>
        <v>0.1797</v>
      </c>
      <c r="S1669" s="157">
        <f>'2023-24 Salary &amp; Benefits'!I$6</f>
        <v>0.17330000000000001</v>
      </c>
      <c r="T1669" s="9">
        <f t="shared" si="284"/>
        <v>0</v>
      </c>
      <c r="U1669" s="9">
        <f t="shared" si="285"/>
        <v>0</v>
      </c>
      <c r="V1669" s="9">
        <f t="shared" si="286"/>
        <v>0</v>
      </c>
      <c r="W1669" s="9">
        <f t="shared" si="279"/>
        <v>0</v>
      </c>
      <c r="X1669" s="22">
        <f t="shared" si="278"/>
        <v>0</v>
      </c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</row>
    <row r="1670" spans="1:159" s="4" customFormat="1">
      <c r="A1670" s="83" t="s">
        <v>2343</v>
      </c>
      <c r="B1670" s="95" t="s">
        <v>545</v>
      </c>
      <c r="C1670" s="96">
        <v>2209</v>
      </c>
      <c r="D1670" s="95" t="s">
        <v>575</v>
      </c>
      <c r="E1670" s="116" t="str">
        <f>VLOOKUP($C1670,'2022-23 School Level AAFTE'!$C:$X,8,FALSE)</f>
        <v>Yes</v>
      </c>
      <c r="F1670" s="103">
        <f>VLOOKUP($C1670,'2022-23 School Level AAFTE'!$C:$I,7,FALSE)</f>
        <v>514.07000000000005</v>
      </c>
      <c r="G1670" s="106">
        <f>IFERROR(IF(E1670= "yes",VLOOKUP(C1670,Summary!$B:$I,5,0),0),0)</f>
        <v>0</v>
      </c>
      <c r="H1670" s="104">
        <f t="shared" si="277"/>
        <v>514.07000000000005</v>
      </c>
      <c r="I1670" s="168">
        <f>VLOOKUP($A1670,'2023-24 Salary &amp; Benefits'!$A:$I,3,FALSE)</f>
        <v>1.18</v>
      </c>
      <c r="J1670" s="168">
        <f>VLOOKUP($A1670,'2023-24 Salary &amp; Benefits'!$A:$I,4,FALSE)</f>
        <v>1.18</v>
      </c>
      <c r="K1670" s="155">
        <f t="shared" si="280"/>
        <v>514.07000000000005</v>
      </c>
      <c r="L1670" s="154">
        <f t="shared" si="281"/>
        <v>1.508</v>
      </c>
      <c r="M1670" s="156">
        <f>'2023-24 Salary &amp; Benefits'!$E$6</f>
        <v>72728</v>
      </c>
      <c r="N1670" s="156">
        <f>'2023-24 Salary &amp; Benefits'!$F$6</f>
        <v>75419</v>
      </c>
      <c r="O1670" s="9">
        <f t="shared" si="282"/>
        <v>129415.11</v>
      </c>
      <c r="P1670" s="9">
        <f t="shared" si="283"/>
        <v>4788.4799999999959</v>
      </c>
      <c r="Q1670" s="9">
        <f>'2023-24 Salary &amp; Benefits'!G$6</f>
        <v>13464</v>
      </c>
      <c r="R1670" s="157">
        <f>'2023-24 Salary &amp; Benefits'!H$6</f>
        <v>0.1797</v>
      </c>
      <c r="S1670" s="157">
        <f>'2023-24 Salary &amp; Benefits'!I$6</f>
        <v>0.17330000000000001</v>
      </c>
      <c r="T1670" s="9">
        <f t="shared" si="284"/>
        <v>44389.45</v>
      </c>
      <c r="U1670" s="9">
        <f t="shared" si="285"/>
        <v>2236.73</v>
      </c>
      <c r="V1670" s="9">
        <f t="shared" si="286"/>
        <v>387.63</v>
      </c>
      <c r="W1670" s="9">
        <f t="shared" si="279"/>
        <v>2624.36</v>
      </c>
      <c r="X1670" s="22">
        <f t="shared" si="278"/>
        <v>181217.39999999997</v>
      </c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</row>
    <row r="1671" spans="1:159" s="4" customFormat="1">
      <c r="A1671" s="83" t="s">
        <v>2343</v>
      </c>
      <c r="B1671" s="95" t="s">
        <v>545</v>
      </c>
      <c r="C1671" s="96">
        <v>2372</v>
      </c>
      <c r="D1671" s="95" t="s">
        <v>587</v>
      </c>
      <c r="E1671" s="116" t="str">
        <f>VLOOKUP($C1671,'2022-23 School Level AAFTE'!$C:$X,8,FALSE)</f>
        <v>No</v>
      </c>
      <c r="F1671" s="103">
        <f>VLOOKUP($C1671,'2022-23 School Level AAFTE'!$C:$I,7,FALSE)</f>
        <v>480.48</v>
      </c>
      <c r="G1671" s="106">
        <f>IFERROR(IF(E1671= "yes",VLOOKUP(C1671,Summary!$B:$I,5,0),0),0)</f>
        <v>0</v>
      </c>
      <c r="H1671" s="104">
        <f t="shared" si="277"/>
        <v>0</v>
      </c>
      <c r="I1671" s="168">
        <f>VLOOKUP($A1671,'2023-24 Salary &amp; Benefits'!$A:$I,3,FALSE)</f>
        <v>1.18</v>
      </c>
      <c r="J1671" s="168">
        <f>VLOOKUP($A1671,'2023-24 Salary &amp; Benefits'!$A:$I,4,FALSE)</f>
        <v>1.18</v>
      </c>
      <c r="K1671" s="155">
        <f t="shared" si="280"/>
        <v>0</v>
      </c>
      <c r="L1671" s="154">
        <f t="shared" si="281"/>
        <v>0</v>
      </c>
      <c r="M1671" s="156">
        <f>'2023-24 Salary &amp; Benefits'!$E$6</f>
        <v>72728</v>
      </c>
      <c r="N1671" s="156">
        <f>'2023-24 Salary &amp; Benefits'!$F$6</f>
        <v>75419</v>
      </c>
      <c r="O1671" s="9">
        <f t="shared" si="282"/>
        <v>0</v>
      </c>
      <c r="P1671" s="9">
        <f t="shared" si="283"/>
        <v>0</v>
      </c>
      <c r="Q1671" s="9">
        <f>'2023-24 Salary &amp; Benefits'!G$6</f>
        <v>13464</v>
      </c>
      <c r="R1671" s="157">
        <f>'2023-24 Salary &amp; Benefits'!H$6</f>
        <v>0.1797</v>
      </c>
      <c r="S1671" s="157">
        <f>'2023-24 Salary &amp; Benefits'!I$6</f>
        <v>0.17330000000000001</v>
      </c>
      <c r="T1671" s="9">
        <f t="shared" si="284"/>
        <v>0</v>
      </c>
      <c r="U1671" s="9">
        <f t="shared" si="285"/>
        <v>0</v>
      </c>
      <c r="V1671" s="9">
        <f t="shared" si="286"/>
        <v>0</v>
      </c>
      <c r="W1671" s="9">
        <f t="shared" si="279"/>
        <v>0</v>
      </c>
      <c r="X1671" s="22">
        <f t="shared" si="278"/>
        <v>0</v>
      </c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</row>
    <row r="1672" spans="1:159" s="4" customFormat="1">
      <c r="A1672" s="83" t="s">
        <v>2343</v>
      </c>
      <c r="B1672" s="95" t="s">
        <v>545</v>
      </c>
      <c r="C1672" s="96">
        <v>5649</v>
      </c>
      <c r="D1672" s="95" t="s">
        <v>551</v>
      </c>
      <c r="E1672" s="116" t="str">
        <f>VLOOKUP($C1672,'2022-23 School Level AAFTE'!$C:$X,8,FALSE)</f>
        <v>No</v>
      </c>
      <c r="F1672" s="103">
        <f>VLOOKUP($C1672,'2022-23 School Level AAFTE'!$C:$I,7,FALSE)</f>
        <v>348.21</v>
      </c>
      <c r="G1672" s="106">
        <f>IFERROR(IF(E1672= "yes",VLOOKUP(C1672,Summary!$B:$I,5,0),0),0)</f>
        <v>0</v>
      </c>
      <c r="H1672" s="105">
        <f t="shared" ref="H1672:H1733" si="287">IF(E1672= "yes", F1672,0)</f>
        <v>0</v>
      </c>
      <c r="I1672" s="168">
        <f>VLOOKUP($A1672,'2023-24 Salary &amp; Benefits'!$A:$I,3,FALSE)</f>
        <v>1.18</v>
      </c>
      <c r="J1672" s="168">
        <f>VLOOKUP($A1672,'2023-24 Salary &amp; Benefits'!$A:$I,4,FALSE)</f>
        <v>1.18</v>
      </c>
      <c r="K1672" s="155">
        <f t="shared" si="280"/>
        <v>0</v>
      </c>
      <c r="L1672" s="154">
        <f t="shared" si="281"/>
        <v>0</v>
      </c>
      <c r="M1672" s="156">
        <f>'2023-24 Salary &amp; Benefits'!$E$6</f>
        <v>72728</v>
      </c>
      <c r="N1672" s="156">
        <f>'2023-24 Salary &amp; Benefits'!$F$6</f>
        <v>75419</v>
      </c>
      <c r="O1672" s="9">
        <f t="shared" si="282"/>
        <v>0</v>
      </c>
      <c r="P1672" s="9">
        <f t="shared" si="283"/>
        <v>0</v>
      </c>
      <c r="Q1672" s="9">
        <f>'2023-24 Salary &amp; Benefits'!G$6</f>
        <v>13464</v>
      </c>
      <c r="R1672" s="157">
        <f>'2023-24 Salary &amp; Benefits'!H$6</f>
        <v>0.1797</v>
      </c>
      <c r="S1672" s="157">
        <f>'2023-24 Salary &amp; Benefits'!I$6</f>
        <v>0.17330000000000001</v>
      </c>
      <c r="T1672" s="9">
        <f t="shared" si="284"/>
        <v>0</v>
      </c>
      <c r="U1672" s="9">
        <f t="shared" si="285"/>
        <v>0</v>
      </c>
      <c r="V1672" s="9">
        <f t="shared" si="286"/>
        <v>0</v>
      </c>
      <c r="W1672" s="9">
        <f t="shared" si="279"/>
        <v>0</v>
      </c>
      <c r="X1672" s="22">
        <f t="shared" ref="X1672:X1733" si="288">SUM(T1672,O1672:P1672,W1672)</f>
        <v>0</v>
      </c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</row>
    <row r="1673" spans="1:159" s="4" customFormat="1">
      <c r="A1673" s="83" t="s">
        <v>2343</v>
      </c>
      <c r="B1673" s="95" t="s">
        <v>545</v>
      </c>
      <c r="C1673" s="96">
        <v>5292</v>
      </c>
      <c r="D1673" s="95" t="s">
        <v>639</v>
      </c>
      <c r="E1673" s="116" t="str">
        <f>VLOOKUP($C1673,'2022-23 School Level AAFTE'!$C:$X,8,FALSE)</f>
        <v>No</v>
      </c>
      <c r="F1673" s="103">
        <f>VLOOKUP($C1673,'2022-23 School Level AAFTE'!$C:$I,7,FALSE)</f>
        <v>474.43</v>
      </c>
      <c r="G1673" s="106">
        <f>IFERROR(IF(E1673= "yes",VLOOKUP(C1673,Summary!$B:$I,5,0),0),0)</f>
        <v>0</v>
      </c>
      <c r="H1673" s="105">
        <f t="shared" si="287"/>
        <v>0</v>
      </c>
      <c r="I1673" s="168">
        <f>VLOOKUP($A1673,'2023-24 Salary &amp; Benefits'!$A:$I,3,FALSE)</f>
        <v>1.18</v>
      </c>
      <c r="J1673" s="168">
        <f>VLOOKUP($A1673,'2023-24 Salary &amp; Benefits'!$A:$I,4,FALSE)</f>
        <v>1.18</v>
      </c>
      <c r="K1673" s="155">
        <f t="shared" si="280"/>
        <v>0</v>
      </c>
      <c r="L1673" s="154">
        <f t="shared" si="281"/>
        <v>0</v>
      </c>
      <c r="M1673" s="156">
        <f>'2023-24 Salary &amp; Benefits'!$E$6</f>
        <v>72728</v>
      </c>
      <c r="N1673" s="156">
        <f>'2023-24 Salary &amp; Benefits'!$F$6</f>
        <v>75419</v>
      </c>
      <c r="O1673" s="9">
        <f t="shared" si="282"/>
        <v>0</v>
      </c>
      <c r="P1673" s="9">
        <f t="shared" si="283"/>
        <v>0</v>
      </c>
      <c r="Q1673" s="9">
        <f>'2023-24 Salary &amp; Benefits'!G$6</f>
        <v>13464</v>
      </c>
      <c r="R1673" s="157">
        <f>'2023-24 Salary &amp; Benefits'!H$6</f>
        <v>0.1797</v>
      </c>
      <c r="S1673" s="157">
        <f>'2023-24 Salary &amp; Benefits'!I$6</f>
        <v>0.17330000000000001</v>
      </c>
      <c r="T1673" s="9">
        <f t="shared" si="284"/>
        <v>0</v>
      </c>
      <c r="U1673" s="9">
        <f t="shared" si="285"/>
        <v>0</v>
      </c>
      <c r="V1673" s="9">
        <f t="shared" si="286"/>
        <v>0</v>
      </c>
      <c r="W1673" s="9">
        <f t="shared" si="279"/>
        <v>0</v>
      </c>
      <c r="X1673" s="22">
        <f t="shared" si="288"/>
        <v>0</v>
      </c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</row>
    <row r="1674" spans="1:159" s="4" customFormat="1">
      <c r="A1674" s="83" t="s">
        <v>2343</v>
      </c>
      <c r="B1674" s="95" t="s">
        <v>545</v>
      </c>
      <c r="C1674" s="96">
        <v>2838</v>
      </c>
      <c r="D1674" s="95" t="s">
        <v>598</v>
      </c>
      <c r="E1674" s="116" t="str">
        <f>VLOOKUP($C1674,'2022-23 School Level AAFTE'!$C:$X,8,FALSE)</f>
        <v>No</v>
      </c>
      <c r="F1674" s="103">
        <f>VLOOKUP($C1674,'2022-23 School Level AAFTE'!$C:$I,7,FALSE)</f>
        <v>451.63</v>
      </c>
      <c r="G1674" s="106">
        <f>IFERROR(IF(E1674= "yes",VLOOKUP(C1674,Summary!$B:$I,5,0),0),0)</f>
        <v>0</v>
      </c>
      <c r="H1674" s="104">
        <f t="shared" si="287"/>
        <v>0</v>
      </c>
      <c r="I1674" s="168">
        <f>VLOOKUP($A1674,'2023-24 Salary &amp; Benefits'!$A:$I,3,FALSE)</f>
        <v>1.18</v>
      </c>
      <c r="J1674" s="168">
        <f>VLOOKUP($A1674,'2023-24 Salary &amp; Benefits'!$A:$I,4,FALSE)</f>
        <v>1.18</v>
      </c>
      <c r="K1674" s="155">
        <f t="shared" si="280"/>
        <v>0</v>
      </c>
      <c r="L1674" s="154">
        <f t="shared" si="281"/>
        <v>0</v>
      </c>
      <c r="M1674" s="156">
        <f>'2023-24 Salary &amp; Benefits'!$E$6</f>
        <v>72728</v>
      </c>
      <c r="N1674" s="156">
        <f>'2023-24 Salary &amp; Benefits'!$F$6</f>
        <v>75419</v>
      </c>
      <c r="O1674" s="9">
        <f t="shared" si="282"/>
        <v>0</v>
      </c>
      <c r="P1674" s="9">
        <f t="shared" si="283"/>
        <v>0</v>
      </c>
      <c r="Q1674" s="9">
        <f>'2023-24 Salary &amp; Benefits'!G$6</f>
        <v>13464</v>
      </c>
      <c r="R1674" s="157">
        <f>'2023-24 Salary &amp; Benefits'!H$6</f>
        <v>0.1797</v>
      </c>
      <c r="S1674" s="157">
        <f>'2023-24 Salary &amp; Benefits'!I$6</f>
        <v>0.17330000000000001</v>
      </c>
      <c r="T1674" s="9">
        <f t="shared" si="284"/>
        <v>0</v>
      </c>
      <c r="U1674" s="9">
        <f t="shared" si="285"/>
        <v>0</v>
      </c>
      <c r="V1674" s="9">
        <f t="shared" si="286"/>
        <v>0</v>
      </c>
      <c r="W1674" s="9">
        <f t="shared" ref="W1674:W1737" si="289">SUM(U1674:V1674)</f>
        <v>0</v>
      </c>
      <c r="X1674" s="22">
        <f t="shared" si="288"/>
        <v>0</v>
      </c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</row>
    <row r="1675" spans="1:159" s="4" customFormat="1">
      <c r="A1675" s="83" t="s">
        <v>2343</v>
      </c>
      <c r="B1675" s="95" t="s">
        <v>545</v>
      </c>
      <c r="C1675" s="96">
        <v>5487</v>
      </c>
      <c r="D1675" s="95" t="s">
        <v>2731</v>
      </c>
      <c r="E1675" s="116" t="str">
        <f>VLOOKUP($C1675,'2022-23 School Level AAFTE'!$C:$X,8,FALSE)</f>
        <v>No</v>
      </c>
      <c r="F1675" s="103">
        <f>VLOOKUP($C1675,'2022-23 School Level AAFTE'!$C:$I,7,FALSE)</f>
        <v>203.57</v>
      </c>
      <c r="G1675" s="106">
        <f>IFERROR(IF(E1675= "yes",VLOOKUP(C1675,Summary!$B:$I,5,0),0),0)</f>
        <v>0</v>
      </c>
      <c r="H1675" s="105">
        <f t="shared" si="287"/>
        <v>0</v>
      </c>
      <c r="I1675" s="168">
        <f>VLOOKUP($A1675,'2023-24 Salary &amp; Benefits'!$A:$I,3,FALSE)</f>
        <v>1.18</v>
      </c>
      <c r="J1675" s="168">
        <f>VLOOKUP($A1675,'2023-24 Salary &amp; Benefits'!$A:$I,4,FALSE)</f>
        <v>1.18</v>
      </c>
      <c r="K1675" s="155">
        <f t="shared" ref="K1675:K1738" si="290">IF(G1675&gt;0,G1675,H1675)</f>
        <v>0</v>
      </c>
      <c r="L1675" s="154">
        <f t="shared" ref="L1675:L1738" si="291">ROUND((($K1675*1.1*36)/15)/900,3)</f>
        <v>0</v>
      </c>
      <c r="M1675" s="156">
        <f>'2023-24 Salary &amp; Benefits'!$E$6</f>
        <v>72728</v>
      </c>
      <c r="N1675" s="156">
        <f>'2023-24 Salary &amp; Benefits'!$F$6</f>
        <v>75419</v>
      </c>
      <c r="O1675" s="9">
        <f t="shared" ref="O1675:O1738" si="292">ROUND($I1675*$M1675*$L1675,2)</f>
        <v>0</v>
      </c>
      <c r="P1675" s="9">
        <f t="shared" ref="P1675:P1738" si="293">ROUND($J1675*$N1675*$L1675,2)-O1675</f>
        <v>0</v>
      </c>
      <c r="Q1675" s="9">
        <f>'2023-24 Salary &amp; Benefits'!G$6</f>
        <v>13464</v>
      </c>
      <c r="R1675" s="157">
        <f>'2023-24 Salary &amp; Benefits'!H$6</f>
        <v>0.1797</v>
      </c>
      <c r="S1675" s="157">
        <f>'2023-24 Salary &amp; Benefits'!I$6</f>
        <v>0.17330000000000001</v>
      </c>
      <c r="T1675" s="9">
        <f t="shared" ref="T1675:T1738" si="294">ROUND(O1675*R1675+P1675*S1675+L1675*Q1675,2)</f>
        <v>0</v>
      </c>
      <c r="U1675" s="9">
        <f t="shared" ref="U1675:U1738" si="295">ROUND((($N1675*$J1675*$L1675)/180)*3,2)</f>
        <v>0</v>
      </c>
      <c r="V1675" s="9">
        <f t="shared" ref="V1675:V1738" si="296">ROUND(U1675*S1675,2)</f>
        <v>0</v>
      </c>
      <c r="W1675" s="9">
        <f t="shared" si="289"/>
        <v>0</v>
      </c>
      <c r="X1675" s="22">
        <f t="shared" si="288"/>
        <v>0</v>
      </c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</row>
    <row r="1676" spans="1:159" s="4" customFormat="1">
      <c r="A1676" s="83" t="s">
        <v>2343</v>
      </c>
      <c r="B1676" s="95" t="s">
        <v>545</v>
      </c>
      <c r="C1676" s="96">
        <v>3096</v>
      </c>
      <c r="D1676" s="95" t="s">
        <v>606</v>
      </c>
      <c r="E1676" s="116" t="str">
        <f>VLOOKUP($C1676,'2022-23 School Level AAFTE'!$C:$X,8,FALSE)</f>
        <v>Yes</v>
      </c>
      <c r="F1676" s="103">
        <f>VLOOKUP($C1676,'2022-23 School Level AAFTE'!$C:$I,7,FALSE)</f>
        <v>1239.23</v>
      </c>
      <c r="G1676" s="106">
        <f>IFERROR(IF(E1676= "yes",VLOOKUP(C1676,Summary!$B:$I,5,0),0),0)</f>
        <v>0</v>
      </c>
      <c r="H1676" s="104">
        <f t="shared" si="287"/>
        <v>1239.23</v>
      </c>
      <c r="I1676" s="168">
        <f>VLOOKUP($A1676,'2023-24 Salary &amp; Benefits'!$A:$I,3,FALSE)</f>
        <v>1.18</v>
      </c>
      <c r="J1676" s="168">
        <f>VLOOKUP($A1676,'2023-24 Salary &amp; Benefits'!$A:$I,4,FALSE)</f>
        <v>1.18</v>
      </c>
      <c r="K1676" s="155">
        <f t="shared" si="290"/>
        <v>1239.23</v>
      </c>
      <c r="L1676" s="154">
        <f t="shared" si="291"/>
        <v>3.6349999999999998</v>
      </c>
      <c r="M1676" s="156">
        <f>'2023-24 Salary &amp; Benefits'!$E$6</f>
        <v>72728</v>
      </c>
      <c r="N1676" s="156">
        <f>'2023-24 Salary &amp; Benefits'!$F$6</f>
        <v>75419</v>
      </c>
      <c r="O1676" s="9">
        <f t="shared" si="292"/>
        <v>311952.21000000002</v>
      </c>
      <c r="P1676" s="9">
        <f t="shared" si="293"/>
        <v>11542.509999999951</v>
      </c>
      <c r="Q1676" s="9">
        <f>'2023-24 Salary &amp; Benefits'!G$6</f>
        <v>13464</v>
      </c>
      <c r="R1676" s="157">
        <f>'2023-24 Salary &amp; Benefits'!H$6</f>
        <v>0.1797</v>
      </c>
      <c r="S1676" s="157">
        <f>'2023-24 Salary &amp; Benefits'!I$6</f>
        <v>0.17330000000000001</v>
      </c>
      <c r="T1676" s="9">
        <f t="shared" si="294"/>
        <v>106999.77</v>
      </c>
      <c r="U1676" s="9">
        <f t="shared" si="295"/>
        <v>5391.58</v>
      </c>
      <c r="V1676" s="9">
        <f t="shared" si="296"/>
        <v>934.36</v>
      </c>
      <c r="W1676" s="9">
        <f t="shared" si="289"/>
        <v>6325.94</v>
      </c>
      <c r="X1676" s="22">
        <f t="shared" si="288"/>
        <v>436820.43</v>
      </c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</row>
    <row r="1677" spans="1:159" s="4" customFormat="1">
      <c r="A1677" s="83" t="s">
        <v>2343</v>
      </c>
      <c r="B1677" s="95" t="s">
        <v>545</v>
      </c>
      <c r="C1677" s="96">
        <v>2392</v>
      </c>
      <c r="D1677" s="95" t="s">
        <v>588</v>
      </c>
      <c r="E1677" s="116" t="str">
        <f>VLOOKUP($C1677,'2022-23 School Level AAFTE'!$C:$X,8,FALSE)</f>
        <v>Yes</v>
      </c>
      <c r="F1677" s="103">
        <f>VLOOKUP($C1677,'2022-23 School Level AAFTE'!$C:$I,7,FALSE)</f>
        <v>888.2</v>
      </c>
      <c r="G1677" s="106">
        <f>IFERROR(IF(E1677= "yes",VLOOKUP(C1677,Summary!$B:$I,5,0),0),0)</f>
        <v>0</v>
      </c>
      <c r="H1677" s="104">
        <f t="shared" si="287"/>
        <v>888.2</v>
      </c>
      <c r="I1677" s="168">
        <f>VLOOKUP($A1677,'2023-24 Salary &amp; Benefits'!$A:$I,3,FALSE)</f>
        <v>1.18</v>
      </c>
      <c r="J1677" s="168">
        <f>VLOOKUP($A1677,'2023-24 Salary &amp; Benefits'!$A:$I,4,FALSE)</f>
        <v>1.18</v>
      </c>
      <c r="K1677" s="155">
        <f t="shared" si="290"/>
        <v>888.2</v>
      </c>
      <c r="L1677" s="154">
        <f t="shared" si="291"/>
        <v>2.605</v>
      </c>
      <c r="M1677" s="156">
        <f>'2023-24 Salary &amp; Benefits'!$E$6</f>
        <v>72728</v>
      </c>
      <c r="N1677" s="156">
        <f>'2023-24 Salary &amp; Benefits'!$F$6</f>
        <v>75419</v>
      </c>
      <c r="O1677" s="9">
        <f t="shared" si="292"/>
        <v>223558.6</v>
      </c>
      <c r="P1677" s="9">
        <f t="shared" si="293"/>
        <v>8271.859999999986</v>
      </c>
      <c r="Q1677" s="9">
        <f>'2023-24 Salary &amp; Benefits'!G$6</f>
        <v>13464</v>
      </c>
      <c r="R1677" s="157">
        <f>'2023-24 Salary &amp; Benefits'!H$6</f>
        <v>0.1797</v>
      </c>
      <c r="S1677" s="157">
        <f>'2023-24 Salary &amp; Benefits'!I$6</f>
        <v>0.17330000000000001</v>
      </c>
      <c r="T1677" s="9">
        <f t="shared" si="294"/>
        <v>76680.710000000006</v>
      </c>
      <c r="U1677" s="9">
        <f t="shared" si="295"/>
        <v>3863.84</v>
      </c>
      <c r="V1677" s="9">
        <f t="shared" si="296"/>
        <v>669.6</v>
      </c>
      <c r="W1677" s="9">
        <f t="shared" si="289"/>
        <v>4533.4400000000005</v>
      </c>
      <c r="X1677" s="22">
        <f t="shared" si="288"/>
        <v>313044.61</v>
      </c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</row>
    <row r="1678" spans="1:159" s="4" customFormat="1">
      <c r="A1678" s="83" t="s">
        <v>2343</v>
      </c>
      <c r="B1678" s="95" t="s">
        <v>545</v>
      </c>
      <c r="C1678" s="96">
        <v>2199</v>
      </c>
      <c r="D1678" s="95" t="s">
        <v>573</v>
      </c>
      <c r="E1678" s="116" t="str">
        <f>VLOOKUP($C1678,'2022-23 School Level AAFTE'!$C:$X,8,FALSE)</f>
        <v>Yes</v>
      </c>
      <c r="F1678" s="103">
        <f>VLOOKUP($C1678,'2022-23 School Level AAFTE'!$C:$I,7,FALSE)</f>
        <v>286.43</v>
      </c>
      <c r="G1678" s="106">
        <f>IFERROR(IF(E1678= "yes",VLOOKUP(C1678,Summary!$B:$I,5,0),0),0)</f>
        <v>0</v>
      </c>
      <c r="H1678" s="104">
        <f t="shared" si="287"/>
        <v>286.43</v>
      </c>
      <c r="I1678" s="168">
        <f>VLOOKUP($A1678,'2023-24 Salary &amp; Benefits'!$A:$I,3,FALSE)</f>
        <v>1.18</v>
      </c>
      <c r="J1678" s="168">
        <f>VLOOKUP($A1678,'2023-24 Salary &amp; Benefits'!$A:$I,4,FALSE)</f>
        <v>1.18</v>
      </c>
      <c r="K1678" s="155">
        <f t="shared" si="290"/>
        <v>286.43</v>
      </c>
      <c r="L1678" s="154">
        <f t="shared" si="291"/>
        <v>0.84</v>
      </c>
      <c r="M1678" s="156">
        <f>'2023-24 Salary &amp; Benefits'!$E$6</f>
        <v>72728</v>
      </c>
      <c r="N1678" s="156">
        <f>'2023-24 Salary &amp; Benefits'!$F$6</f>
        <v>75419</v>
      </c>
      <c r="O1678" s="9">
        <f t="shared" si="292"/>
        <v>72087.990000000005</v>
      </c>
      <c r="P1678" s="9">
        <f t="shared" si="293"/>
        <v>2667.3199999999924</v>
      </c>
      <c r="Q1678" s="9">
        <f>'2023-24 Salary &amp; Benefits'!G$6</f>
        <v>13464</v>
      </c>
      <c r="R1678" s="157">
        <f>'2023-24 Salary &amp; Benefits'!H$6</f>
        <v>0.1797</v>
      </c>
      <c r="S1678" s="157">
        <f>'2023-24 Salary &amp; Benefits'!I$6</f>
        <v>0.17330000000000001</v>
      </c>
      <c r="T1678" s="9">
        <f t="shared" si="294"/>
        <v>24726.22</v>
      </c>
      <c r="U1678" s="9">
        <f t="shared" si="295"/>
        <v>1245.92</v>
      </c>
      <c r="V1678" s="9">
        <f t="shared" si="296"/>
        <v>215.92</v>
      </c>
      <c r="W1678" s="9">
        <f t="shared" si="289"/>
        <v>1461.8400000000001</v>
      </c>
      <c r="X1678" s="22">
        <f t="shared" si="288"/>
        <v>100943.37</v>
      </c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</row>
    <row r="1679" spans="1:159" s="4" customFormat="1">
      <c r="A1679" s="83" t="s">
        <v>2343</v>
      </c>
      <c r="B1679" s="95" t="s">
        <v>545</v>
      </c>
      <c r="C1679" s="96">
        <v>2450</v>
      </c>
      <c r="D1679" s="95" t="s">
        <v>591</v>
      </c>
      <c r="E1679" s="116" t="str">
        <f>VLOOKUP($C1679,'2022-23 School Level AAFTE'!$C:$X,8,FALSE)</f>
        <v>No</v>
      </c>
      <c r="F1679" s="103">
        <f>VLOOKUP($C1679,'2022-23 School Level AAFTE'!$C:$I,7,FALSE)</f>
        <v>319.70999999999998</v>
      </c>
      <c r="G1679" s="106">
        <f>IFERROR(IF(E1679= "yes",VLOOKUP(C1679,Summary!$B:$I,5,0),0),0)</f>
        <v>0</v>
      </c>
      <c r="H1679" s="104">
        <f t="shared" si="287"/>
        <v>0</v>
      </c>
      <c r="I1679" s="168">
        <f>VLOOKUP($A1679,'2023-24 Salary &amp; Benefits'!$A:$I,3,FALSE)</f>
        <v>1.18</v>
      </c>
      <c r="J1679" s="168">
        <f>VLOOKUP($A1679,'2023-24 Salary &amp; Benefits'!$A:$I,4,FALSE)</f>
        <v>1.18</v>
      </c>
      <c r="K1679" s="155">
        <f t="shared" si="290"/>
        <v>0</v>
      </c>
      <c r="L1679" s="154">
        <f t="shared" si="291"/>
        <v>0</v>
      </c>
      <c r="M1679" s="156">
        <f>'2023-24 Salary &amp; Benefits'!$E$6</f>
        <v>72728</v>
      </c>
      <c r="N1679" s="156">
        <f>'2023-24 Salary &amp; Benefits'!$F$6</f>
        <v>75419</v>
      </c>
      <c r="O1679" s="9">
        <f t="shared" si="292"/>
        <v>0</v>
      </c>
      <c r="P1679" s="9">
        <f t="shared" si="293"/>
        <v>0</v>
      </c>
      <c r="Q1679" s="9">
        <f>'2023-24 Salary &amp; Benefits'!G$6</f>
        <v>13464</v>
      </c>
      <c r="R1679" s="157">
        <f>'2023-24 Salary &amp; Benefits'!H$6</f>
        <v>0.1797</v>
      </c>
      <c r="S1679" s="157">
        <f>'2023-24 Salary &amp; Benefits'!I$6</f>
        <v>0.17330000000000001</v>
      </c>
      <c r="T1679" s="9">
        <f t="shared" si="294"/>
        <v>0</v>
      </c>
      <c r="U1679" s="9">
        <f t="shared" si="295"/>
        <v>0</v>
      </c>
      <c r="V1679" s="9">
        <f t="shared" si="296"/>
        <v>0</v>
      </c>
      <c r="W1679" s="9">
        <f t="shared" si="289"/>
        <v>0</v>
      </c>
      <c r="X1679" s="22">
        <f t="shared" si="288"/>
        <v>0</v>
      </c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</row>
    <row r="1680" spans="1:159" s="4" customFormat="1">
      <c r="A1680" s="83" t="s">
        <v>2343</v>
      </c>
      <c r="B1680" s="95" t="s">
        <v>545</v>
      </c>
      <c r="C1680" s="96">
        <v>2839</v>
      </c>
      <c r="D1680" s="95" t="s">
        <v>599</v>
      </c>
      <c r="E1680" s="116" t="str">
        <f>VLOOKUP($C1680,'2022-23 School Level AAFTE'!$C:$X,8,FALSE)</f>
        <v>Yes</v>
      </c>
      <c r="F1680" s="103">
        <f>VLOOKUP($C1680,'2022-23 School Level AAFTE'!$C:$I,7,FALSE)</f>
        <v>812.2</v>
      </c>
      <c r="G1680" s="106">
        <f>IFERROR(IF(E1680= "yes",VLOOKUP(C1680,Summary!$B:$I,5,0),0),0)</f>
        <v>0</v>
      </c>
      <c r="H1680" s="104">
        <f t="shared" si="287"/>
        <v>812.2</v>
      </c>
      <c r="I1680" s="168">
        <f>VLOOKUP($A1680,'2023-24 Salary &amp; Benefits'!$A:$I,3,FALSE)</f>
        <v>1.18</v>
      </c>
      <c r="J1680" s="168">
        <f>VLOOKUP($A1680,'2023-24 Salary &amp; Benefits'!$A:$I,4,FALSE)</f>
        <v>1.18</v>
      </c>
      <c r="K1680" s="155">
        <f t="shared" si="290"/>
        <v>812.2</v>
      </c>
      <c r="L1680" s="154">
        <f t="shared" si="291"/>
        <v>2.3820000000000001</v>
      </c>
      <c r="M1680" s="156">
        <f>'2023-24 Salary &amp; Benefits'!$E$6</f>
        <v>72728</v>
      </c>
      <c r="N1680" s="156">
        <f>'2023-24 Salary &amp; Benefits'!$F$6</f>
        <v>75419</v>
      </c>
      <c r="O1680" s="9">
        <f t="shared" si="292"/>
        <v>204420.95</v>
      </c>
      <c r="P1680" s="9">
        <f t="shared" si="293"/>
        <v>7563.7599999999802</v>
      </c>
      <c r="Q1680" s="9">
        <f>'2023-24 Salary &amp; Benefits'!G$6</f>
        <v>13464</v>
      </c>
      <c r="R1680" s="157">
        <f>'2023-24 Salary &amp; Benefits'!H$6</f>
        <v>0.1797</v>
      </c>
      <c r="S1680" s="157">
        <f>'2023-24 Salary &amp; Benefits'!I$6</f>
        <v>0.17330000000000001</v>
      </c>
      <c r="T1680" s="9">
        <f t="shared" si="294"/>
        <v>70116.490000000005</v>
      </c>
      <c r="U1680" s="9">
        <f t="shared" si="295"/>
        <v>3533.08</v>
      </c>
      <c r="V1680" s="9">
        <f t="shared" si="296"/>
        <v>612.28</v>
      </c>
      <c r="W1680" s="9">
        <f t="shared" si="289"/>
        <v>4145.3599999999997</v>
      </c>
      <c r="X1680" s="22">
        <f t="shared" si="288"/>
        <v>286246.55999999994</v>
      </c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</row>
    <row r="1681" spans="1:159" s="4" customFormat="1">
      <c r="A1681" s="83" t="s">
        <v>2343</v>
      </c>
      <c r="B1681" s="95" t="s">
        <v>545</v>
      </c>
      <c r="C1681" s="96">
        <v>3803</v>
      </c>
      <c r="D1681" s="95" t="s">
        <v>625</v>
      </c>
      <c r="E1681" s="116" t="str">
        <f>VLOOKUP($C1681,'2022-23 School Level AAFTE'!$C:$X,8,FALSE)</f>
        <v>Yes</v>
      </c>
      <c r="F1681" s="103">
        <f>VLOOKUP($C1681,'2022-23 School Level AAFTE'!$C:$I,7,FALSE)</f>
        <v>306.43</v>
      </c>
      <c r="G1681" s="106">
        <f>IFERROR(IF(E1681= "yes",VLOOKUP(C1681,Summary!$B:$I,5,0),0),0)</f>
        <v>0</v>
      </c>
      <c r="H1681" s="104">
        <f t="shared" si="287"/>
        <v>306.43</v>
      </c>
      <c r="I1681" s="168">
        <f>VLOOKUP($A1681,'2023-24 Salary &amp; Benefits'!$A:$I,3,FALSE)</f>
        <v>1.18</v>
      </c>
      <c r="J1681" s="168">
        <f>VLOOKUP($A1681,'2023-24 Salary &amp; Benefits'!$A:$I,4,FALSE)</f>
        <v>1.18</v>
      </c>
      <c r="K1681" s="155">
        <f t="shared" si="290"/>
        <v>306.43</v>
      </c>
      <c r="L1681" s="154">
        <f t="shared" si="291"/>
        <v>0.89900000000000002</v>
      </c>
      <c r="M1681" s="156">
        <f>'2023-24 Salary &amp; Benefits'!$E$6</f>
        <v>72728</v>
      </c>
      <c r="N1681" s="156">
        <f>'2023-24 Salary &amp; Benefits'!$F$6</f>
        <v>75419</v>
      </c>
      <c r="O1681" s="9">
        <f t="shared" si="292"/>
        <v>77151.320000000007</v>
      </c>
      <c r="P1681" s="9">
        <f t="shared" si="293"/>
        <v>2854.6599999999889</v>
      </c>
      <c r="Q1681" s="9">
        <f>'2023-24 Salary &amp; Benefits'!G$6</f>
        <v>13464</v>
      </c>
      <c r="R1681" s="157">
        <f>'2023-24 Salary &amp; Benefits'!H$6</f>
        <v>0.1797</v>
      </c>
      <c r="S1681" s="157">
        <f>'2023-24 Salary &amp; Benefits'!I$6</f>
        <v>0.17330000000000001</v>
      </c>
      <c r="T1681" s="9">
        <f t="shared" si="294"/>
        <v>26462.94</v>
      </c>
      <c r="U1681" s="9">
        <f t="shared" si="295"/>
        <v>1333.43</v>
      </c>
      <c r="V1681" s="9">
        <f t="shared" si="296"/>
        <v>231.08</v>
      </c>
      <c r="W1681" s="9">
        <f t="shared" si="289"/>
        <v>1564.51</v>
      </c>
      <c r="X1681" s="22">
        <f t="shared" si="288"/>
        <v>108033.43</v>
      </c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</row>
    <row r="1682" spans="1:159" s="4" customFormat="1">
      <c r="A1682" s="83" t="s">
        <v>2343</v>
      </c>
      <c r="B1682" s="95" t="s">
        <v>545</v>
      </c>
      <c r="C1682" s="96">
        <v>5488</v>
      </c>
      <c r="D1682" s="95" t="s">
        <v>2732</v>
      </c>
      <c r="E1682" s="116" t="str">
        <f>VLOOKUP($C1682,'2022-23 School Level AAFTE'!$C:$X,8,FALSE)</f>
        <v>No</v>
      </c>
      <c r="F1682" s="103">
        <f>VLOOKUP($C1682,'2022-23 School Level AAFTE'!$C:$I,7,FALSE)</f>
        <v>208.43</v>
      </c>
      <c r="G1682" s="106">
        <f>IFERROR(IF(E1682= "yes",VLOOKUP(C1682,Summary!$B:$I,5,0),0),0)</f>
        <v>0</v>
      </c>
      <c r="H1682" s="104">
        <f t="shared" si="287"/>
        <v>0</v>
      </c>
      <c r="I1682" s="168">
        <f>VLOOKUP($A1682,'2023-24 Salary &amp; Benefits'!$A:$I,3,FALSE)</f>
        <v>1.18</v>
      </c>
      <c r="J1682" s="168">
        <f>VLOOKUP($A1682,'2023-24 Salary &amp; Benefits'!$A:$I,4,FALSE)</f>
        <v>1.18</v>
      </c>
      <c r="K1682" s="155">
        <f t="shared" si="290"/>
        <v>0</v>
      </c>
      <c r="L1682" s="154">
        <f t="shared" si="291"/>
        <v>0</v>
      </c>
      <c r="M1682" s="156">
        <f>'2023-24 Salary &amp; Benefits'!$E$6</f>
        <v>72728</v>
      </c>
      <c r="N1682" s="156">
        <f>'2023-24 Salary &amp; Benefits'!$F$6</f>
        <v>75419</v>
      </c>
      <c r="O1682" s="9">
        <f t="shared" si="292"/>
        <v>0</v>
      </c>
      <c r="P1682" s="9">
        <f t="shared" si="293"/>
        <v>0</v>
      </c>
      <c r="Q1682" s="9">
        <f>'2023-24 Salary &amp; Benefits'!G$6</f>
        <v>13464</v>
      </c>
      <c r="R1682" s="157">
        <f>'2023-24 Salary &amp; Benefits'!H$6</f>
        <v>0.1797</v>
      </c>
      <c r="S1682" s="157">
        <f>'2023-24 Salary &amp; Benefits'!I$6</f>
        <v>0.17330000000000001</v>
      </c>
      <c r="T1682" s="9">
        <f t="shared" si="294"/>
        <v>0</v>
      </c>
      <c r="U1682" s="9">
        <f t="shared" si="295"/>
        <v>0</v>
      </c>
      <c r="V1682" s="9">
        <f t="shared" si="296"/>
        <v>0</v>
      </c>
      <c r="W1682" s="9">
        <f t="shared" si="289"/>
        <v>0</v>
      </c>
      <c r="X1682" s="22">
        <f t="shared" si="288"/>
        <v>0</v>
      </c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</row>
    <row r="1683" spans="1:159" s="4" customFormat="1">
      <c r="A1683" s="83" t="s">
        <v>2343</v>
      </c>
      <c r="B1683" s="95" t="s">
        <v>545</v>
      </c>
      <c r="C1683" s="96">
        <v>2321</v>
      </c>
      <c r="D1683" s="95" t="s">
        <v>583</v>
      </c>
      <c r="E1683" s="116" t="str">
        <f>VLOOKUP($C1683,'2022-23 School Level AAFTE'!$C:$X,8,FALSE)</f>
        <v>Yes</v>
      </c>
      <c r="F1683" s="103">
        <f>VLOOKUP($C1683,'2022-23 School Level AAFTE'!$C:$I,7,FALSE)</f>
        <v>239.86</v>
      </c>
      <c r="G1683" s="106">
        <f>IFERROR(IF(E1683= "yes",VLOOKUP(C1683,Summary!$B:$I,5,0),0),0)</f>
        <v>0</v>
      </c>
      <c r="H1683" s="104">
        <f t="shared" si="287"/>
        <v>239.86</v>
      </c>
      <c r="I1683" s="168">
        <f>VLOOKUP($A1683,'2023-24 Salary &amp; Benefits'!$A:$I,3,FALSE)</f>
        <v>1.18</v>
      </c>
      <c r="J1683" s="168">
        <f>VLOOKUP($A1683,'2023-24 Salary &amp; Benefits'!$A:$I,4,FALSE)</f>
        <v>1.18</v>
      </c>
      <c r="K1683" s="155">
        <f t="shared" si="290"/>
        <v>239.86</v>
      </c>
      <c r="L1683" s="154">
        <f t="shared" si="291"/>
        <v>0.70399999999999996</v>
      </c>
      <c r="M1683" s="156">
        <f>'2023-24 Salary &amp; Benefits'!$E$6</f>
        <v>72728</v>
      </c>
      <c r="N1683" s="156">
        <f>'2023-24 Salary &amp; Benefits'!$F$6</f>
        <v>75419</v>
      </c>
      <c r="O1683" s="9">
        <f t="shared" si="292"/>
        <v>60416.6</v>
      </c>
      <c r="P1683" s="9">
        <f t="shared" si="293"/>
        <v>2235.4700000000012</v>
      </c>
      <c r="Q1683" s="9">
        <f>'2023-24 Salary &amp; Benefits'!G$6</f>
        <v>13464</v>
      </c>
      <c r="R1683" s="157">
        <f>'2023-24 Salary &amp; Benefits'!H$6</f>
        <v>0.1797</v>
      </c>
      <c r="S1683" s="157">
        <f>'2023-24 Salary &amp; Benefits'!I$6</f>
        <v>0.17330000000000001</v>
      </c>
      <c r="T1683" s="9">
        <f t="shared" si="294"/>
        <v>20722.93</v>
      </c>
      <c r="U1683" s="9">
        <f t="shared" si="295"/>
        <v>1044.2</v>
      </c>
      <c r="V1683" s="9">
        <f t="shared" si="296"/>
        <v>180.96</v>
      </c>
      <c r="W1683" s="9">
        <f t="shared" si="289"/>
        <v>1225.1600000000001</v>
      </c>
      <c r="X1683" s="22">
        <f t="shared" si="288"/>
        <v>84600.16</v>
      </c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</row>
    <row r="1684" spans="1:159" s="4" customFormat="1">
      <c r="A1684" s="83" t="s">
        <v>2343</v>
      </c>
      <c r="B1684" s="95" t="s">
        <v>545</v>
      </c>
      <c r="C1684" s="97">
        <v>2729</v>
      </c>
      <c r="D1684" s="110" t="s">
        <v>595</v>
      </c>
      <c r="E1684" s="116" t="str">
        <f>VLOOKUP($C1684,'2022-23 School Level AAFTE'!$C:$X,8,FALSE)</f>
        <v>No</v>
      </c>
      <c r="F1684" s="103">
        <f>VLOOKUP($C1684,'2022-23 School Level AAFTE'!$C:$I,7,FALSE)</f>
        <v>1047.6199999999999</v>
      </c>
      <c r="G1684" s="106">
        <f>IFERROR(IF(E1684= "yes",VLOOKUP(C1684,Summary!$B:$I,5,0),0),0)</f>
        <v>0</v>
      </c>
      <c r="H1684" s="104">
        <f t="shared" si="287"/>
        <v>0</v>
      </c>
      <c r="I1684" s="168">
        <f>VLOOKUP($A1684,'2023-24 Salary &amp; Benefits'!$A:$I,3,FALSE)</f>
        <v>1.18</v>
      </c>
      <c r="J1684" s="168">
        <f>VLOOKUP($A1684,'2023-24 Salary &amp; Benefits'!$A:$I,4,FALSE)</f>
        <v>1.18</v>
      </c>
      <c r="K1684" s="155">
        <f t="shared" si="290"/>
        <v>0</v>
      </c>
      <c r="L1684" s="154">
        <f t="shared" si="291"/>
        <v>0</v>
      </c>
      <c r="M1684" s="156">
        <f>'2023-24 Salary &amp; Benefits'!$E$6</f>
        <v>72728</v>
      </c>
      <c r="N1684" s="156">
        <f>'2023-24 Salary &amp; Benefits'!$F$6</f>
        <v>75419</v>
      </c>
      <c r="O1684" s="9">
        <f t="shared" si="292"/>
        <v>0</v>
      </c>
      <c r="P1684" s="9">
        <f t="shared" si="293"/>
        <v>0</v>
      </c>
      <c r="Q1684" s="9">
        <f>'2023-24 Salary &amp; Benefits'!G$6</f>
        <v>13464</v>
      </c>
      <c r="R1684" s="157">
        <f>'2023-24 Salary &amp; Benefits'!H$6</f>
        <v>0.1797</v>
      </c>
      <c r="S1684" s="157">
        <f>'2023-24 Salary &amp; Benefits'!I$6</f>
        <v>0.17330000000000001</v>
      </c>
      <c r="T1684" s="9">
        <f t="shared" si="294"/>
        <v>0</v>
      </c>
      <c r="U1684" s="9">
        <f t="shared" si="295"/>
        <v>0</v>
      </c>
      <c r="V1684" s="9">
        <f t="shared" si="296"/>
        <v>0</v>
      </c>
      <c r="W1684" s="9">
        <f t="shared" si="289"/>
        <v>0</v>
      </c>
      <c r="X1684" s="22">
        <f t="shared" si="288"/>
        <v>0</v>
      </c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</row>
    <row r="1685" spans="1:159" s="4" customFormat="1">
      <c r="A1685" s="83" t="s">
        <v>2343</v>
      </c>
      <c r="B1685" s="95" t="s">
        <v>545</v>
      </c>
      <c r="C1685" s="96">
        <v>2118</v>
      </c>
      <c r="D1685" s="95" t="s">
        <v>562</v>
      </c>
      <c r="E1685" s="116" t="str">
        <f>VLOOKUP($C1685,'2022-23 School Level AAFTE'!$C:$X,8,FALSE)</f>
        <v>Yes</v>
      </c>
      <c r="F1685" s="103">
        <f>VLOOKUP($C1685,'2022-23 School Level AAFTE'!$C:$I,7,FALSE)</f>
        <v>313.14</v>
      </c>
      <c r="G1685" s="106">
        <f>IFERROR(IF(E1685= "yes",VLOOKUP(C1685,Summary!$B:$I,5,0),0),0)</f>
        <v>0</v>
      </c>
      <c r="H1685" s="104">
        <f t="shared" si="287"/>
        <v>313.14</v>
      </c>
      <c r="I1685" s="168">
        <f>VLOOKUP($A1685,'2023-24 Salary &amp; Benefits'!$A:$I,3,FALSE)</f>
        <v>1.18</v>
      </c>
      <c r="J1685" s="168">
        <f>VLOOKUP($A1685,'2023-24 Salary &amp; Benefits'!$A:$I,4,FALSE)</f>
        <v>1.18</v>
      </c>
      <c r="K1685" s="155">
        <f t="shared" si="290"/>
        <v>313.14</v>
      </c>
      <c r="L1685" s="154">
        <f t="shared" si="291"/>
        <v>0.91900000000000004</v>
      </c>
      <c r="M1685" s="156">
        <f>'2023-24 Salary &amp; Benefits'!$E$6</f>
        <v>72728</v>
      </c>
      <c r="N1685" s="156">
        <f>'2023-24 Salary &amp; Benefits'!$F$6</f>
        <v>75419</v>
      </c>
      <c r="O1685" s="9">
        <f t="shared" si="292"/>
        <v>78867.7</v>
      </c>
      <c r="P1685" s="9">
        <f t="shared" si="293"/>
        <v>2918.1699999999983</v>
      </c>
      <c r="Q1685" s="9">
        <f>'2023-24 Salary &amp; Benefits'!G$6</f>
        <v>13464</v>
      </c>
      <c r="R1685" s="157">
        <f>'2023-24 Salary &amp; Benefits'!H$6</f>
        <v>0.1797</v>
      </c>
      <c r="S1685" s="157">
        <f>'2023-24 Salary &amp; Benefits'!I$6</f>
        <v>0.17330000000000001</v>
      </c>
      <c r="T1685" s="9">
        <f t="shared" si="294"/>
        <v>27051.66</v>
      </c>
      <c r="U1685" s="9">
        <f t="shared" si="295"/>
        <v>1363.1</v>
      </c>
      <c r="V1685" s="9">
        <f t="shared" si="296"/>
        <v>236.23</v>
      </c>
      <c r="W1685" s="9">
        <f t="shared" si="289"/>
        <v>1599.33</v>
      </c>
      <c r="X1685" s="22">
        <f t="shared" si="288"/>
        <v>110436.86</v>
      </c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</row>
    <row r="1686" spans="1:159" s="4" customFormat="1">
      <c r="A1686" s="83" t="s">
        <v>2343</v>
      </c>
      <c r="B1686" s="95" t="s">
        <v>545</v>
      </c>
      <c r="C1686" s="96">
        <v>3518</v>
      </c>
      <c r="D1686" s="95" t="s">
        <v>618</v>
      </c>
      <c r="E1686" s="116" t="str">
        <f>VLOOKUP($C1686,'2022-23 School Level AAFTE'!$C:$X,8,FALSE)</f>
        <v>No</v>
      </c>
      <c r="F1686" s="103">
        <f>VLOOKUP($C1686,'2022-23 School Level AAFTE'!$C:$I,7,FALSE)</f>
        <v>416.5</v>
      </c>
      <c r="G1686" s="106">
        <f>IFERROR(IF(E1686= "yes",VLOOKUP(C1686,Summary!$B:$I,5,0),0),0)</f>
        <v>0</v>
      </c>
      <c r="H1686" s="105">
        <f t="shared" si="287"/>
        <v>0</v>
      </c>
      <c r="I1686" s="168">
        <f>VLOOKUP($A1686,'2023-24 Salary &amp; Benefits'!$A:$I,3,FALSE)</f>
        <v>1.18</v>
      </c>
      <c r="J1686" s="168">
        <f>VLOOKUP($A1686,'2023-24 Salary &amp; Benefits'!$A:$I,4,FALSE)</f>
        <v>1.18</v>
      </c>
      <c r="K1686" s="155">
        <f t="shared" si="290"/>
        <v>0</v>
      </c>
      <c r="L1686" s="154">
        <f t="shared" si="291"/>
        <v>0</v>
      </c>
      <c r="M1686" s="156">
        <f>'2023-24 Salary &amp; Benefits'!$E$6</f>
        <v>72728</v>
      </c>
      <c r="N1686" s="156">
        <f>'2023-24 Salary &amp; Benefits'!$F$6</f>
        <v>75419</v>
      </c>
      <c r="O1686" s="9">
        <f t="shared" si="292"/>
        <v>0</v>
      </c>
      <c r="P1686" s="9">
        <f t="shared" si="293"/>
        <v>0</v>
      </c>
      <c r="Q1686" s="9">
        <f>'2023-24 Salary &amp; Benefits'!G$6</f>
        <v>13464</v>
      </c>
      <c r="R1686" s="157">
        <f>'2023-24 Salary &amp; Benefits'!H$6</f>
        <v>0.1797</v>
      </c>
      <c r="S1686" s="157">
        <f>'2023-24 Salary &amp; Benefits'!I$6</f>
        <v>0.17330000000000001</v>
      </c>
      <c r="T1686" s="9">
        <f t="shared" si="294"/>
        <v>0</v>
      </c>
      <c r="U1686" s="9">
        <f t="shared" si="295"/>
        <v>0</v>
      </c>
      <c r="V1686" s="9">
        <f t="shared" si="296"/>
        <v>0</v>
      </c>
      <c r="W1686" s="9">
        <f t="shared" si="289"/>
        <v>0</v>
      </c>
      <c r="X1686" s="22">
        <f t="shared" si="288"/>
        <v>0</v>
      </c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</row>
    <row r="1687" spans="1:159" s="4" customFormat="1">
      <c r="A1687" s="83" t="s">
        <v>2343</v>
      </c>
      <c r="B1687" s="95" t="s">
        <v>545</v>
      </c>
      <c r="C1687" s="96">
        <v>2182</v>
      </c>
      <c r="D1687" s="95" t="s">
        <v>571</v>
      </c>
      <c r="E1687" s="116" t="str">
        <f>VLOOKUP($C1687,'2022-23 School Level AAFTE'!$C:$X,8,FALSE)</f>
        <v>Yes</v>
      </c>
      <c r="F1687" s="103">
        <f>VLOOKUP($C1687,'2022-23 School Level AAFTE'!$C:$I,7,FALSE)</f>
        <v>1188.47</v>
      </c>
      <c r="G1687" s="106">
        <f>IFERROR(IF(E1687= "yes",VLOOKUP(C1687,Summary!$B:$I,5,0),0),0)</f>
        <v>0</v>
      </c>
      <c r="H1687" s="105">
        <f t="shared" si="287"/>
        <v>1188.47</v>
      </c>
      <c r="I1687" s="168">
        <f>VLOOKUP($A1687,'2023-24 Salary &amp; Benefits'!$A:$I,3,FALSE)</f>
        <v>1.18</v>
      </c>
      <c r="J1687" s="168">
        <f>VLOOKUP($A1687,'2023-24 Salary &amp; Benefits'!$A:$I,4,FALSE)</f>
        <v>1.18</v>
      </c>
      <c r="K1687" s="155">
        <f t="shared" si="290"/>
        <v>1188.47</v>
      </c>
      <c r="L1687" s="154">
        <f t="shared" si="291"/>
        <v>3.4860000000000002</v>
      </c>
      <c r="M1687" s="156">
        <f>'2023-24 Salary &amp; Benefits'!$E$6</f>
        <v>72728</v>
      </c>
      <c r="N1687" s="156">
        <f>'2023-24 Salary &amp; Benefits'!$F$6</f>
        <v>75419</v>
      </c>
      <c r="O1687" s="9">
        <f t="shared" si="292"/>
        <v>299165.17</v>
      </c>
      <c r="P1687" s="9">
        <f t="shared" si="293"/>
        <v>11069.380000000005</v>
      </c>
      <c r="Q1687" s="9">
        <f>'2023-24 Salary &amp; Benefits'!G$6</f>
        <v>13464</v>
      </c>
      <c r="R1687" s="157">
        <f>'2023-24 Salary &amp; Benefits'!H$6</f>
        <v>0.1797</v>
      </c>
      <c r="S1687" s="157">
        <f>'2023-24 Salary &amp; Benefits'!I$6</f>
        <v>0.17330000000000001</v>
      </c>
      <c r="T1687" s="9">
        <f t="shared" si="294"/>
        <v>102613.81</v>
      </c>
      <c r="U1687" s="9">
        <f t="shared" si="295"/>
        <v>5170.58</v>
      </c>
      <c r="V1687" s="9">
        <f t="shared" si="296"/>
        <v>896.06</v>
      </c>
      <c r="W1687" s="9">
        <f t="shared" si="289"/>
        <v>6066.6399999999994</v>
      </c>
      <c r="X1687" s="22">
        <f t="shared" si="288"/>
        <v>418915</v>
      </c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</row>
    <row r="1688" spans="1:159" s="4" customFormat="1">
      <c r="A1688" s="83" t="s">
        <v>2343</v>
      </c>
      <c r="B1688" s="95" t="s">
        <v>545</v>
      </c>
      <c r="C1688" s="96">
        <v>2090</v>
      </c>
      <c r="D1688" s="95" t="s">
        <v>560</v>
      </c>
      <c r="E1688" s="116" t="str">
        <f>VLOOKUP($C1688,'2022-23 School Level AAFTE'!$C:$X,8,FALSE)</f>
        <v>No</v>
      </c>
      <c r="F1688" s="103">
        <f>VLOOKUP($C1688,'2022-23 School Level AAFTE'!$C:$I,7,FALSE)</f>
        <v>455.74</v>
      </c>
      <c r="G1688" s="106">
        <f>IFERROR(IF(E1688= "yes",VLOOKUP(C1688,Summary!$B:$I,5,0),0),0)</f>
        <v>0</v>
      </c>
      <c r="H1688" s="105">
        <f t="shared" si="287"/>
        <v>0</v>
      </c>
      <c r="I1688" s="168">
        <f>VLOOKUP($A1688,'2023-24 Salary &amp; Benefits'!$A:$I,3,FALSE)</f>
        <v>1.18</v>
      </c>
      <c r="J1688" s="168">
        <f>VLOOKUP($A1688,'2023-24 Salary &amp; Benefits'!$A:$I,4,FALSE)</f>
        <v>1.18</v>
      </c>
      <c r="K1688" s="155">
        <f t="shared" si="290"/>
        <v>0</v>
      </c>
      <c r="L1688" s="154">
        <f t="shared" si="291"/>
        <v>0</v>
      </c>
      <c r="M1688" s="156">
        <f>'2023-24 Salary &amp; Benefits'!$E$6</f>
        <v>72728</v>
      </c>
      <c r="N1688" s="156">
        <f>'2023-24 Salary &amp; Benefits'!$F$6</f>
        <v>75419</v>
      </c>
      <c r="O1688" s="9">
        <f t="shared" si="292"/>
        <v>0</v>
      </c>
      <c r="P1688" s="9">
        <f t="shared" si="293"/>
        <v>0</v>
      </c>
      <c r="Q1688" s="9">
        <f>'2023-24 Salary &amp; Benefits'!G$6</f>
        <v>13464</v>
      </c>
      <c r="R1688" s="157">
        <f>'2023-24 Salary &amp; Benefits'!H$6</f>
        <v>0.1797</v>
      </c>
      <c r="S1688" s="157">
        <f>'2023-24 Salary &amp; Benefits'!I$6</f>
        <v>0.17330000000000001</v>
      </c>
      <c r="T1688" s="9">
        <f t="shared" si="294"/>
        <v>0</v>
      </c>
      <c r="U1688" s="9">
        <f t="shared" si="295"/>
        <v>0</v>
      </c>
      <c r="V1688" s="9">
        <f t="shared" si="296"/>
        <v>0</v>
      </c>
      <c r="W1688" s="9">
        <f t="shared" si="289"/>
        <v>0</v>
      </c>
      <c r="X1688" s="22">
        <f t="shared" si="288"/>
        <v>0</v>
      </c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</row>
    <row r="1689" spans="1:159" s="4" customFormat="1">
      <c r="A1689" s="83" t="s">
        <v>2343</v>
      </c>
      <c r="B1689" s="95" t="s">
        <v>545</v>
      </c>
      <c r="C1689" s="96">
        <v>2306</v>
      </c>
      <c r="D1689" s="95" t="s">
        <v>581</v>
      </c>
      <c r="E1689" s="116" t="str">
        <f>VLOOKUP($C1689,'2022-23 School Level AAFTE'!$C:$X,8,FALSE)</f>
        <v>No</v>
      </c>
      <c r="F1689" s="103">
        <f>VLOOKUP($C1689,'2022-23 School Level AAFTE'!$C:$I,7,FALSE)</f>
        <v>1598.13</v>
      </c>
      <c r="G1689" s="106">
        <f>IFERROR(IF(E1689= "yes",VLOOKUP(C1689,Summary!$B:$I,5,0),0),0)</f>
        <v>0</v>
      </c>
      <c r="H1689" s="105">
        <f t="shared" si="287"/>
        <v>0</v>
      </c>
      <c r="I1689" s="168">
        <f>VLOOKUP($A1689,'2023-24 Salary &amp; Benefits'!$A:$I,3,FALSE)</f>
        <v>1.18</v>
      </c>
      <c r="J1689" s="168">
        <f>VLOOKUP($A1689,'2023-24 Salary &amp; Benefits'!$A:$I,4,FALSE)</f>
        <v>1.18</v>
      </c>
      <c r="K1689" s="155">
        <f t="shared" si="290"/>
        <v>0</v>
      </c>
      <c r="L1689" s="154">
        <f t="shared" si="291"/>
        <v>0</v>
      </c>
      <c r="M1689" s="156">
        <f>'2023-24 Salary &amp; Benefits'!$E$6</f>
        <v>72728</v>
      </c>
      <c r="N1689" s="156">
        <f>'2023-24 Salary &amp; Benefits'!$F$6</f>
        <v>75419</v>
      </c>
      <c r="O1689" s="9">
        <f t="shared" si="292"/>
        <v>0</v>
      </c>
      <c r="P1689" s="9">
        <f t="shared" si="293"/>
        <v>0</v>
      </c>
      <c r="Q1689" s="9">
        <f>'2023-24 Salary &amp; Benefits'!G$6</f>
        <v>13464</v>
      </c>
      <c r="R1689" s="157">
        <f>'2023-24 Salary &amp; Benefits'!H$6</f>
        <v>0.1797</v>
      </c>
      <c r="S1689" s="157">
        <f>'2023-24 Salary &amp; Benefits'!I$6</f>
        <v>0.17330000000000001</v>
      </c>
      <c r="T1689" s="9">
        <f t="shared" si="294"/>
        <v>0</v>
      </c>
      <c r="U1689" s="9">
        <f t="shared" si="295"/>
        <v>0</v>
      </c>
      <c r="V1689" s="9">
        <f t="shared" si="296"/>
        <v>0</v>
      </c>
      <c r="W1689" s="9">
        <f t="shared" si="289"/>
        <v>0</v>
      </c>
      <c r="X1689" s="22">
        <f t="shared" si="288"/>
        <v>0</v>
      </c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</row>
    <row r="1690" spans="1:159" s="4" customFormat="1">
      <c r="A1690" s="83" t="s">
        <v>2343</v>
      </c>
      <c r="B1690" s="95" t="s">
        <v>545</v>
      </c>
      <c r="C1690" s="96">
        <v>2139</v>
      </c>
      <c r="D1690" s="95" t="s">
        <v>566</v>
      </c>
      <c r="E1690" s="116" t="str">
        <f>VLOOKUP($C1690,'2022-23 School Level AAFTE'!$C:$X,8,FALSE)</f>
        <v>No</v>
      </c>
      <c r="F1690" s="103">
        <f>VLOOKUP($C1690,'2022-23 School Level AAFTE'!$C:$I,7,FALSE)</f>
        <v>370.73</v>
      </c>
      <c r="G1690" s="106">
        <f>IFERROR(IF(E1690= "yes",VLOOKUP(C1690,Summary!$B:$I,5,0),0),0)</f>
        <v>0</v>
      </c>
      <c r="H1690" s="105">
        <f t="shared" si="287"/>
        <v>0</v>
      </c>
      <c r="I1690" s="168">
        <f>VLOOKUP($A1690,'2023-24 Salary &amp; Benefits'!$A:$I,3,FALSE)</f>
        <v>1.18</v>
      </c>
      <c r="J1690" s="168">
        <f>VLOOKUP($A1690,'2023-24 Salary &amp; Benefits'!$A:$I,4,FALSE)</f>
        <v>1.18</v>
      </c>
      <c r="K1690" s="155">
        <f t="shared" si="290"/>
        <v>0</v>
      </c>
      <c r="L1690" s="154">
        <f t="shared" si="291"/>
        <v>0</v>
      </c>
      <c r="M1690" s="156">
        <f>'2023-24 Salary &amp; Benefits'!$E$6</f>
        <v>72728</v>
      </c>
      <c r="N1690" s="156">
        <f>'2023-24 Salary &amp; Benefits'!$F$6</f>
        <v>75419</v>
      </c>
      <c r="O1690" s="9">
        <f t="shared" si="292"/>
        <v>0</v>
      </c>
      <c r="P1690" s="9">
        <f t="shared" si="293"/>
        <v>0</v>
      </c>
      <c r="Q1690" s="9">
        <f>'2023-24 Salary &amp; Benefits'!G$6</f>
        <v>13464</v>
      </c>
      <c r="R1690" s="157">
        <f>'2023-24 Salary &amp; Benefits'!H$6</f>
        <v>0.1797</v>
      </c>
      <c r="S1690" s="157">
        <f>'2023-24 Salary &amp; Benefits'!I$6</f>
        <v>0.17330000000000001</v>
      </c>
      <c r="T1690" s="9">
        <f t="shared" si="294"/>
        <v>0</v>
      </c>
      <c r="U1690" s="9">
        <f t="shared" si="295"/>
        <v>0</v>
      </c>
      <c r="V1690" s="9">
        <f t="shared" si="296"/>
        <v>0</v>
      </c>
      <c r="W1690" s="9">
        <f t="shared" si="289"/>
        <v>0</v>
      </c>
      <c r="X1690" s="22">
        <f t="shared" si="288"/>
        <v>0</v>
      </c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</row>
    <row r="1691" spans="1:159" s="4" customFormat="1">
      <c r="A1691" s="83" t="s">
        <v>2343</v>
      </c>
      <c r="B1691" s="95" t="s">
        <v>545</v>
      </c>
      <c r="C1691" s="96">
        <v>3429</v>
      </c>
      <c r="D1691" s="95" t="s">
        <v>614</v>
      </c>
      <c r="E1691" s="116" t="str">
        <f>VLOOKUP($C1691,'2022-23 School Level AAFTE'!$C:$X,8,FALSE)</f>
        <v>No</v>
      </c>
      <c r="F1691" s="103">
        <f>VLOOKUP($C1691,'2022-23 School Level AAFTE'!$C:$I,7,FALSE)</f>
        <v>519.29</v>
      </c>
      <c r="G1691" s="106">
        <f>IFERROR(IF(E1691= "yes",VLOOKUP(C1691,Summary!$B:$I,5,0),0),0)</f>
        <v>0</v>
      </c>
      <c r="H1691" s="105">
        <f t="shared" si="287"/>
        <v>0</v>
      </c>
      <c r="I1691" s="168">
        <f>VLOOKUP($A1691,'2023-24 Salary &amp; Benefits'!$A:$I,3,FALSE)</f>
        <v>1.18</v>
      </c>
      <c r="J1691" s="168">
        <f>VLOOKUP($A1691,'2023-24 Salary &amp; Benefits'!$A:$I,4,FALSE)</f>
        <v>1.18</v>
      </c>
      <c r="K1691" s="155">
        <f t="shared" si="290"/>
        <v>0</v>
      </c>
      <c r="L1691" s="154">
        <f t="shared" si="291"/>
        <v>0</v>
      </c>
      <c r="M1691" s="156">
        <f>'2023-24 Salary &amp; Benefits'!$E$6</f>
        <v>72728</v>
      </c>
      <c r="N1691" s="156">
        <f>'2023-24 Salary &amp; Benefits'!$F$6</f>
        <v>75419</v>
      </c>
      <c r="O1691" s="9">
        <f t="shared" si="292"/>
        <v>0</v>
      </c>
      <c r="P1691" s="9">
        <f t="shared" si="293"/>
        <v>0</v>
      </c>
      <c r="Q1691" s="9">
        <f>'2023-24 Salary &amp; Benefits'!G$6</f>
        <v>13464</v>
      </c>
      <c r="R1691" s="157">
        <f>'2023-24 Salary &amp; Benefits'!H$6</f>
        <v>0.1797</v>
      </c>
      <c r="S1691" s="157">
        <f>'2023-24 Salary &amp; Benefits'!I$6</f>
        <v>0.17330000000000001</v>
      </c>
      <c r="T1691" s="9">
        <f t="shared" si="294"/>
        <v>0</v>
      </c>
      <c r="U1691" s="9">
        <f t="shared" si="295"/>
        <v>0</v>
      </c>
      <c r="V1691" s="9">
        <f t="shared" si="296"/>
        <v>0</v>
      </c>
      <c r="W1691" s="9">
        <f t="shared" si="289"/>
        <v>0</v>
      </c>
      <c r="X1691" s="22">
        <f t="shared" si="288"/>
        <v>0</v>
      </c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</row>
    <row r="1692" spans="1:159" s="4" customFormat="1">
      <c r="A1692" s="83" t="s">
        <v>2343</v>
      </c>
      <c r="B1692" s="95" t="s">
        <v>545</v>
      </c>
      <c r="C1692" s="96">
        <v>3378</v>
      </c>
      <c r="D1692" s="95" t="s">
        <v>612</v>
      </c>
      <c r="E1692" s="116" t="str">
        <f>VLOOKUP($C1692,'2022-23 School Level AAFTE'!$C:$X,8,FALSE)</f>
        <v>Yes</v>
      </c>
      <c r="F1692" s="103">
        <f>VLOOKUP($C1692,'2022-23 School Level AAFTE'!$C:$I,7,FALSE)</f>
        <v>263.14</v>
      </c>
      <c r="G1692" s="106">
        <f>IFERROR(IF(E1692= "yes",VLOOKUP(C1692,Summary!$B:$I,5,0),0),0)</f>
        <v>0</v>
      </c>
      <c r="H1692" s="104">
        <f t="shared" si="287"/>
        <v>263.14</v>
      </c>
      <c r="I1692" s="168">
        <f>VLOOKUP($A1692,'2023-24 Salary &amp; Benefits'!$A:$I,3,FALSE)</f>
        <v>1.18</v>
      </c>
      <c r="J1692" s="168">
        <f>VLOOKUP($A1692,'2023-24 Salary &amp; Benefits'!$A:$I,4,FALSE)</f>
        <v>1.18</v>
      </c>
      <c r="K1692" s="155">
        <f t="shared" si="290"/>
        <v>263.14</v>
      </c>
      <c r="L1692" s="154">
        <f t="shared" si="291"/>
        <v>0.77200000000000002</v>
      </c>
      <c r="M1692" s="156">
        <f>'2023-24 Salary &amp; Benefits'!$E$6</f>
        <v>72728</v>
      </c>
      <c r="N1692" s="156">
        <f>'2023-24 Salary &amp; Benefits'!$F$6</f>
        <v>75419</v>
      </c>
      <c r="O1692" s="9">
        <f t="shared" si="292"/>
        <v>66252.3</v>
      </c>
      <c r="P1692" s="9">
        <f t="shared" si="293"/>
        <v>2451.3899999999994</v>
      </c>
      <c r="Q1692" s="9">
        <f>'2023-24 Salary &amp; Benefits'!G$6</f>
        <v>13464</v>
      </c>
      <c r="R1692" s="157">
        <f>'2023-24 Salary &amp; Benefits'!H$6</f>
        <v>0.1797</v>
      </c>
      <c r="S1692" s="157">
        <f>'2023-24 Salary &amp; Benefits'!I$6</f>
        <v>0.17330000000000001</v>
      </c>
      <c r="T1692" s="9">
        <f t="shared" si="294"/>
        <v>22724.57</v>
      </c>
      <c r="U1692" s="9">
        <f t="shared" si="295"/>
        <v>1145.06</v>
      </c>
      <c r="V1692" s="9">
        <f t="shared" si="296"/>
        <v>198.44</v>
      </c>
      <c r="W1692" s="9">
        <f t="shared" si="289"/>
        <v>1343.5</v>
      </c>
      <c r="X1692" s="22">
        <f t="shared" si="288"/>
        <v>92771.76</v>
      </c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</row>
    <row r="1693" spans="1:159" s="4" customFormat="1">
      <c r="A1693" s="83" t="s">
        <v>2343</v>
      </c>
      <c r="B1693" s="95" t="s">
        <v>545</v>
      </c>
      <c r="C1693" s="96">
        <v>2061</v>
      </c>
      <c r="D1693" s="95" t="s">
        <v>554</v>
      </c>
      <c r="E1693" s="116" t="str">
        <f>VLOOKUP($C1693,'2022-23 School Level AAFTE'!$C:$X,8,FALSE)</f>
        <v>No</v>
      </c>
      <c r="F1693" s="103">
        <f>VLOOKUP($C1693,'2022-23 School Level AAFTE'!$C:$I,7,FALSE)</f>
        <v>337</v>
      </c>
      <c r="G1693" s="106">
        <f>IFERROR(IF(E1693= "yes",VLOOKUP(C1693,Summary!$B:$I,5,0),0),0)</f>
        <v>0</v>
      </c>
      <c r="H1693" s="104">
        <f t="shared" si="287"/>
        <v>0</v>
      </c>
      <c r="I1693" s="168">
        <f>VLOOKUP($A1693,'2023-24 Salary &amp; Benefits'!$A:$I,3,FALSE)</f>
        <v>1.18</v>
      </c>
      <c r="J1693" s="168">
        <f>VLOOKUP($A1693,'2023-24 Salary &amp; Benefits'!$A:$I,4,FALSE)</f>
        <v>1.18</v>
      </c>
      <c r="K1693" s="155">
        <f t="shared" si="290"/>
        <v>0</v>
      </c>
      <c r="L1693" s="154">
        <f t="shared" si="291"/>
        <v>0</v>
      </c>
      <c r="M1693" s="156">
        <f>'2023-24 Salary &amp; Benefits'!$E$6</f>
        <v>72728</v>
      </c>
      <c r="N1693" s="156">
        <f>'2023-24 Salary &amp; Benefits'!$F$6</f>
        <v>75419</v>
      </c>
      <c r="O1693" s="9">
        <f t="shared" si="292"/>
        <v>0</v>
      </c>
      <c r="P1693" s="9">
        <f t="shared" si="293"/>
        <v>0</v>
      </c>
      <c r="Q1693" s="9">
        <f>'2023-24 Salary &amp; Benefits'!G$6</f>
        <v>13464</v>
      </c>
      <c r="R1693" s="157">
        <f>'2023-24 Salary &amp; Benefits'!H$6</f>
        <v>0.1797</v>
      </c>
      <c r="S1693" s="157">
        <f>'2023-24 Salary &amp; Benefits'!I$6</f>
        <v>0.17330000000000001</v>
      </c>
      <c r="T1693" s="9">
        <f t="shared" si="294"/>
        <v>0</v>
      </c>
      <c r="U1693" s="9">
        <f t="shared" si="295"/>
        <v>0</v>
      </c>
      <c r="V1693" s="9">
        <f t="shared" si="296"/>
        <v>0</v>
      </c>
      <c r="W1693" s="9">
        <f t="shared" si="289"/>
        <v>0</v>
      </c>
      <c r="X1693" s="22">
        <f t="shared" si="288"/>
        <v>0</v>
      </c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</row>
    <row r="1694" spans="1:159" s="4" customFormat="1">
      <c r="A1694" s="83" t="s">
        <v>2343</v>
      </c>
      <c r="B1694" s="95" t="s">
        <v>545</v>
      </c>
      <c r="C1694" s="96">
        <v>2123</v>
      </c>
      <c r="D1694" s="95" t="s">
        <v>564</v>
      </c>
      <c r="E1694" s="116" t="str">
        <f>VLOOKUP($C1694,'2022-23 School Level AAFTE'!$C:$X,8,FALSE)</f>
        <v>No</v>
      </c>
      <c r="F1694" s="103">
        <f>VLOOKUP($C1694,'2022-23 School Level AAFTE'!$C:$I,7,FALSE)</f>
        <v>320.69</v>
      </c>
      <c r="G1694" s="106">
        <f>IFERROR(IF(E1694= "yes",VLOOKUP(C1694,Summary!$B:$I,5,0),0),0)</f>
        <v>0</v>
      </c>
      <c r="H1694" s="104">
        <f t="shared" si="287"/>
        <v>0</v>
      </c>
      <c r="I1694" s="168">
        <f>VLOOKUP($A1694,'2023-24 Salary &amp; Benefits'!$A:$I,3,FALSE)</f>
        <v>1.18</v>
      </c>
      <c r="J1694" s="168">
        <f>VLOOKUP($A1694,'2023-24 Salary &amp; Benefits'!$A:$I,4,FALSE)</f>
        <v>1.18</v>
      </c>
      <c r="K1694" s="155">
        <f t="shared" si="290"/>
        <v>0</v>
      </c>
      <c r="L1694" s="154">
        <f t="shared" si="291"/>
        <v>0</v>
      </c>
      <c r="M1694" s="156">
        <f>'2023-24 Salary &amp; Benefits'!$E$6</f>
        <v>72728</v>
      </c>
      <c r="N1694" s="156">
        <f>'2023-24 Salary &amp; Benefits'!$F$6</f>
        <v>75419</v>
      </c>
      <c r="O1694" s="9">
        <f t="shared" si="292"/>
        <v>0</v>
      </c>
      <c r="P1694" s="9">
        <f t="shared" si="293"/>
        <v>0</v>
      </c>
      <c r="Q1694" s="9">
        <f>'2023-24 Salary &amp; Benefits'!G$6</f>
        <v>13464</v>
      </c>
      <c r="R1694" s="157">
        <f>'2023-24 Salary &amp; Benefits'!H$6</f>
        <v>0.1797</v>
      </c>
      <c r="S1694" s="157">
        <f>'2023-24 Salary &amp; Benefits'!I$6</f>
        <v>0.17330000000000001</v>
      </c>
      <c r="T1694" s="9">
        <f t="shared" si="294"/>
        <v>0</v>
      </c>
      <c r="U1694" s="9">
        <f t="shared" si="295"/>
        <v>0</v>
      </c>
      <c r="V1694" s="9">
        <f t="shared" si="296"/>
        <v>0</v>
      </c>
      <c r="W1694" s="9">
        <f t="shared" si="289"/>
        <v>0</v>
      </c>
      <c r="X1694" s="22">
        <f t="shared" si="288"/>
        <v>0</v>
      </c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</row>
    <row r="1695" spans="1:159" s="4" customFormat="1">
      <c r="A1695" s="83" t="s">
        <v>2343</v>
      </c>
      <c r="B1695" s="95" t="s">
        <v>545</v>
      </c>
      <c r="C1695" s="96">
        <v>2371</v>
      </c>
      <c r="D1695" s="95" t="s">
        <v>586</v>
      </c>
      <c r="E1695" s="116" t="str">
        <f>VLOOKUP($C1695,'2022-23 School Level AAFTE'!$C:$X,8,FALSE)</f>
        <v>No</v>
      </c>
      <c r="F1695" s="103">
        <f>VLOOKUP($C1695,'2022-23 School Level AAFTE'!$C:$I,7,FALSE)</f>
        <v>923.86</v>
      </c>
      <c r="G1695" s="106">
        <f>IFERROR(IF(E1695= "yes",VLOOKUP(C1695,Summary!$B:$I,5,0),0),0)</f>
        <v>0</v>
      </c>
      <c r="H1695" s="104">
        <f t="shared" si="287"/>
        <v>0</v>
      </c>
      <c r="I1695" s="168">
        <f>VLOOKUP($A1695,'2023-24 Salary &amp; Benefits'!$A:$I,3,FALSE)</f>
        <v>1.18</v>
      </c>
      <c r="J1695" s="168">
        <f>VLOOKUP($A1695,'2023-24 Salary &amp; Benefits'!$A:$I,4,FALSE)</f>
        <v>1.18</v>
      </c>
      <c r="K1695" s="155">
        <f t="shared" si="290"/>
        <v>0</v>
      </c>
      <c r="L1695" s="154">
        <f t="shared" si="291"/>
        <v>0</v>
      </c>
      <c r="M1695" s="156">
        <f>'2023-24 Salary &amp; Benefits'!$E$6</f>
        <v>72728</v>
      </c>
      <c r="N1695" s="156">
        <f>'2023-24 Salary &amp; Benefits'!$F$6</f>
        <v>75419</v>
      </c>
      <c r="O1695" s="9">
        <f t="shared" si="292"/>
        <v>0</v>
      </c>
      <c r="P1695" s="9">
        <f t="shared" si="293"/>
        <v>0</v>
      </c>
      <c r="Q1695" s="9">
        <f>'2023-24 Salary &amp; Benefits'!G$6</f>
        <v>13464</v>
      </c>
      <c r="R1695" s="157">
        <f>'2023-24 Salary &amp; Benefits'!H$6</f>
        <v>0.1797</v>
      </c>
      <c r="S1695" s="157">
        <f>'2023-24 Salary &amp; Benefits'!I$6</f>
        <v>0.17330000000000001</v>
      </c>
      <c r="T1695" s="9">
        <f t="shared" si="294"/>
        <v>0</v>
      </c>
      <c r="U1695" s="9">
        <f t="shared" si="295"/>
        <v>0</v>
      </c>
      <c r="V1695" s="9">
        <f t="shared" si="296"/>
        <v>0</v>
      </c>
      <c r="W1695" s="9">
        <f t="shared" si="289"/>
        <v>0</v>
      </c>
      <c r="X1695" s="22">
        <f t="shared" si="288"/>
        <v>0</v>
      </c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</row>
    <row r="1696" spans="1:159" s="4" customFormat="1">
      <c r="A1696" s="83" t="s">
        <v>2343</v>
      </c>
      <c r="B1696" s="95" t="s">
        <v>545</v>
      </c>
      <c r="C1696" s="96">
        <v>4248</v>
      </c>
      <c r="D1696" s="95" t="s">
        <v>632</v>
      </c>
      <c r="E1696" s="116" t="str">
        <f>VLOOKUP($C1696,'2022-23 School Level AAFTE'!$C:$X,8,FALSE)</f>
        <v>No</v>
      </c>
      <c r="F1696" s="103">
        <f>VLOOKUP($C1696,'2022-23 School Level AAFTE'!$C:$I,7,FALSE)</f>
        <v>362.71</v>
      </c>
      <c r="G1696" s="106">
        <f>IFERROR(IF(E1696= "yes",VLOOKUP(C1696,Summary!$B:$I,5,0),0),0)</f>
        <v>0</v>
      </c>
      <c r="H1696" s="104">
        <f t="shared" si="287"/>
        <v>0</v>
      </c>
      <c r="I1696" s="168">
        <f>VLOOKUP($A1696,'2023-24 Salary &amp; Benefits'!$A:$I,3,FALSE)</f>
        <v>1.18</v>
      </c>
      <c r="J1696" s="168">
        <f>VLOOKUP($A1696,'2023-24 Salary &amp; Benefits'!$A:$I,4,FALSE)</f>
        <v>1.18</v>
      </c>
      <c r="K1696" s="155">
        <f t="shared" si="290"/>
        <v>0</v>
      </c>
      <c r="L1696" s="154">
        <f t="shared" si="291"/>
        <v>0</v>
      </c>
      <c r="M1696" s="156">
        <f>'2023-24 Salary &amp; Benefits'!$E$6</f>
        <v>72728</v>
      </c>
      <c r="N1696" s="156">
        <f>'2023-24 Salary &amp; Benefits'!$F$6</f>
        <v>75419</v>
      </c>
      <c r="O1696" s="9">
        <f t="shared" si="292"/>
        <v>0</v>
      </c>
      <c r="P1696" s="9">
        <f t="shared" si="293"/>
        <v>0</v>
      </c>
      <c r="Q1696" s="9">
        <f>'2023-24 Salary &amp; Benefits'!G$6</f>
        <v>13464</v>
      </c>
      <c r="R1696" s="157">
        <f>'2023-24 Salary &amp; Benefits'!H$6</f>
        <v>0.1797</v>
      </c>
      <c r="S1696" s="157">
        <f>'2023-24 Salary &amp; Benefits'!I$6</f>
        <v>0.17330000000000001</v>
      </c>
      <c r="T1696" s="9">
        <f t="shared" si="294"/>
        <v>0</v>
      </c>
      <c r="U1696" s="9">
        <f t="shared" si="295"/>
        <v>0</v>
      </c>
      <c r="V1696" s="9">
        <f t="shared" si="296"/>
        <v>0</v>
      </c>
      <c r="W1696" s="9">
        <f t="shared" si="289"/>
        <v>0</v>
      </c>
      <c r="X1696" s="22">
        <f t="shared" si="288"/>
        <v>0</v>
      </c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</row>
    <row r="1697" spans="1:159" s="4" customFormat="1">
      <c r="A1697" s="83" t="s">
        <v>2343</v>
      </c>
      <c r="B1697" s="95" t="s">
        <v>545</v>
      </c>
      <c r="C1697" s="96">
        <v>5175</v>
      </c>
      <c r="D1697" s="95" t="s">
        <v>634</v>
      </c>
      <c r="E1697" s="116" t="str">
        <f>VLOOKUP($C1697,'2022-23 School Level AAFTE'!$C:$X,8,FALSE)</f>
        <v>No</v>
      </c>
      <c r="F1697" s="103">
        <f>VLOOKUP($C1697,'2022-23 School Level AAFTE'!$C:$I,7,FALSE)</f>
        <v>721.63</v>
      </c>
      <c r="G1697" s="106">
        <f>IFERROR(IF(E1697= "yes",VLOOKUP(C1697,Summary!$B:$I,5,0),0),0)</f>
        <v>0</v>
      </c>
      <c r="H1697" s="104">
        <f t="shared" si="287"/>
        <v>0</v>
      </c>
      <c r="I1697" s="168">
        <f>VLOOKUP($A1697,'2023-24 Salary &amp; Benefits'!$A:$I,3,FALSE)</f>
        <v>1.18</v>
      </c>
      <c r="J1697" s="168">
        <f>VLOOKUP($A1697,'2023-24 Salary &amp; Benefits'!$A:$I,4,FALSE)</f>
        <v>1.18</v>
      </c>
      <c r="K1697" s="155">
        <f t="shared" si="290"/>
        <v>0</v>
      </c>
      <c r="L1697" s="154">
        <f t="shared" si="291"/>
        <v>0</v>
      </c>
      <c r="M1697" s="156">
        <f>'2023-24 Salary &amp; Benefits'!$E$6</f>
        <v>72728</v>
      </c>
      <c r="N1697" s="156">
        <f>'2023-24 Salary &amp; Benefits'!$F$6</f>
        <v>75419</v>
      </c>
      <c r="O1697" s="9">
        <f t="shared" si="292"/>
        <v>0</v>
      </c>
      <c r="P1697" s="9">
        <f t="shared" si="293"/>
        <v>0</v>
      </c>
      <c r="Q1697" s="9">
        <f>'2023-24 Salary &amp; Benefits'!G$6</f>
        <v>13464</v>
      </c>
      <c r="R1697" s="157">
        <f>'2023-24 Salary &amp; Benefits'!H$6</f>
        <v>0.1797</v>
      </c>
      <c r="S1697" s="157">
        <f>'2023-24 Salary &amp; Benefits'!I$6</f>
        <v>0.17330000000000001</v>
      </c>
      <c r="T1697" s="9">
        <f t="shared" si="294"/>
        <v>0</v>
      </c>
      <c r="U1697" s="9">
        <f t="shared" si="295"/>
        <v>0</v>
      </c>
      <c r="V1697" s="9">
        <f t="shared" si="296"/>
        <v>0</v>
      </c>
      <c r="W1697" s="9">
        <f t="shared" si="289"/>
        <v>0</v>
      </c>
      <c r="X1697" s="22">
        <f t="shared" si="288"/>
        <v>0</v>
      </c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</row>
    <row r="1698" spans="1:159" s="4" customFormat="1">
      <c r="A1698" s="83" t="s">
        <v>2343</v>
      </c>
      <c r="B1698" s="95" t="s">
        <v>545</v>
      </c>
      <c r="C1698" s="96">
        <v>2269</v>
      </c>
      <c r="D1698" s="95" t="s">
        <v>579</v>
      </c>
      <c r="E1698" s="116" t="str">
        <f>VLOOKUP($C1698,'2022-23 School Level AAFTE'!$C:$X,8,FALSE)</f>
        <v>Yes</v>
      </c>
      <c r="F1698" s="103">
        <f>VLOOKUP($C1698,'2022-23 School Level AAFTE'!$C:$I,7,FALSE)</f>
        <v>286.45</v>
      </c>
      <c r="G1698" s="106">
        <f>IFERROR(IF(E1698= "yes",VLOOKUP(C1698,Summary!$B:$I,5,0),0),0)</f>
        <v>0</v>
      </c>
      <c r="H1698" s="104">
        <f t="shared" si="287"/>
        <v>286.45</v>
      </c>
      <c r="I1698" s="168">
        <f>VLOOKUP($A1698,'2023-24 Salary &amp; Benefits'!$A:$I,3,FALSE)</f>
        <v>1.18</v>
      </c>
      <c r="J1698" s="168">
        <f>VLOOKUP($A1698,'2023-24 Salary &amp; Benefits'!$A:$I,4,FALSE)</f>
        <v>1.18</v>
      </c>
      <c r="K1698" s="155">
        <f t="shared" si="290"/>
        <v>286.45</v>
      </c>
      <c r="L1698" s="154">
        <f t="shared" si="291"/>
        <v>0.84</v>
      </c>
      <c r="M1698" s="156">
        <f>'2023-24 Salary &amp; Benefits'!$E$6</f>
        <v>72728</v>
      </c>
      <c r="N1698" s="156">
        <f>'2023-24 Salary &amp; Benefits'!$F$6</f>
        <v>75419</v>
      </c>
      <c r="O1698" s="9">
        <f t="shared" si="292"/>
        <v>72087.990000000005</v>
      </c>
      <c r="P1698" s="9">
        <f t="shared" si="293"/>
        <v>2667.3199999999924</v>
      </c>
      <c r="Q1698" s="9">
        <f>'2023-24 Salary &amp; Benefits'!G$6</f>
        <v>13464</v>
      </c>
      <c r="R1698" s="157">
        <f>'2023-24 Salary &amp; Benefits'!H$6</f>
        <v>0.1797</v>
      </c>
      <c r="S1698" s="157">
        <f>'2023-24 Salary &amp; Benefits'!I$6</f>
        <v>0.17330000000000001</v>
      </c>
      <c r="T1698" s="9">
        <f t="shared" si="294"/>
        <v>24726.22</v>
      </c>
      <c r="U1698" s="9">
        <f t="shared" si="295"/>
        <v>1245.92</v>
      </c>
      <c r="V1698" s="9">
        <f t="shared" si="296"/>
        <v>215.92</v>
      </c>
      <c r="W1698" s="9">
        <f t="shared" si="289"/>
        <v>1461.8400000000001</v>
      </c>
      <c r="X1698" s="22">
        <f t="shared" si="288"/>
        <v>100943.37</v>
      </c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</row>
    <row r="1699" spans="1:159" s="4" customFormat="1">
      <c r="A1699" s="83" t="s">
        <v>2343</v>
      </c>
      <c r="B1699" s="95" t="s">
        <v>545</v>
      </c>
      <c r="C1699" s="96">
        <v>3276</v>
      </c>
      <c r="D1699" s="95" t="s">
        <v>609</v>
      </c>
      <c r="E1699" s="116" t="str">
        <f>VLOOKUP($C1699,'2022-23 School Level AAFTE'!$C:$X,8,FALSE)</f>
        <v>No</v>
      </c>
      <c r="F1699" s="103">
        <f>VLOOKUP($C1699,'2022-23 School Level AAFTE'!$C:$I,7,FALSE)</f>
        <v>1415.55</v>
      </c>
      <c r="G1699" s="106">
        <f>IFERROR(IF(E1699= "yes",VLOOKUP(C1699,Summary!$B:$I,5,0),0),0)</f>
        <v>0</v>
      </c>
      <c r="H1699" s="104">
        <f t="shared" si="287"/>
        <v>0</v>
      </c>
      <c r="I1699" s="168">
        <f>VLOOKUP($A1699,'2023-24 Salary &amp; Benefits'!$A:$I,3,FALSE)</f>
        <v>1.18</v>
      </c>
      <c r="J1699" s="168">
        <f>VLOOKUP($A1699,'2023-24 Salary &amp; Benefits'!$A:$I,4,FALSE)</f>
        <v>1.18</v>
      </c>
      <c r="K1699" s="155">
        <f t="shared" si="290"/>
        <v>0</v>
      </c>
      <c r="L1699" s="154">
        <f t="shared" si="291"/>
        <v>0</v>
      </c>
      <c r="M1699" s="156">
        <f>'2023-24 Salary &amp; Benefits'!$E$6</f>
        <v>72728</v>
      </c>
      <c r="N1699" s="156">
        <f>'2023-24 Salary &amp; Benefits'!$F$6</f>
        <v>75419</v>
      </c>
      <c r="O1699" s="9">
        <f t="shared" si="292"/>
        <v>0</v>
      </c>
      <c r="P1699" s="9">
        <f t="shared" si="293"/>
        <v>0</v>
      </c>
      <c r="Q1699" s="9">
        <f>'2023-24 Salary &amp; Benefits'!G$6</f>
        <v>13464</v>
      </c>
      <c r="R1699" s="157">
        <f>'2023-24 Salary &amp; Benefits'!H$6</f>
        <v>0.1797</v>
      </c>
      <c r="S1699" s="157">
        <f>'2023-24 Salary &amp; Benefits'!I$6</f>
        <v>0.17330000000000001</v>
      </c>
      <c r="T1699" s="9">
        <f t="shared" si="294"/>
        <v>0</v>
      </c>
      <c r="U1699" s="9">
        <f t="shared" si="295"/>
        <v>0</v>
      </c>
      <c r="V1699" s="9">
        <f t="shared" si="296"/>
        <v>0</v>
      </c>
      <c r="W1699" s="9">
        <f t="shared" si="289"/>
        <v>0</v>
      </c>
      <c r="X1699" s="22">
        <f t="shared" si="288"/>
        <v>0</v>
      </c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</row>
    <row r="1700" spans="1:159" s="4" customFormat="1">
      <c r="A1700" s="83" t="s">
        <v>2343</v>
      </c>
      <c r="B1700" s="95" t="s">
        <v>545</v>
      </c>
      <c r="C1700" s="96">
        <v>5405</v>
      </c>
      <c r="D1700" s="95" t="s">
        <v>641</v>
      </c>
      <c r="E1700" s="116" t="str">
        <f>VLOOKUP($C1700,'2022-23 School Level AAFTE'!$C:$X,8,FALSE)</f>
        <v>No</v>
      </c>
      <c r="F1700" s="103">
        <f>VLOOKUP($C1700,'2022-23 School Level AAFTE'!$C:$I,7,FALSE)</f>
        <v>52.690000000000005</v>
      </c>
      <c r="G1700" s="106">
        <f>IFERROR(IF(E1700= "yes",VLOOKUP(C1700,Summary!$B:$I,5,0),0),0)</f>
        <v>0</v>
      </c>
      <c r="H1700" s="105">
        <f t="shared" si="287"/>
        <v>0</v>
      </c>
      <c r="I1700" s="168">
        <f>VLOOKUP($A1700,'2023-24 Salary &amp; Benefits'!$A:$I,3,FALSE)</f>
        <v>1.18</v>
      </c>
      <c r="J1700" s="168">
        <f>VLOOKUP($A1700,'2023-24 Salary &amp; Benefits'!$A:$I,4,FALSE)</f>
        <v>1.18</v>
      </c>
      <c r="K1700" s="155">
        <f t="shared" si="290"/>
        <v>0</v>
      </c>
      <c r="L1700" s="154">
        <f t="shared" si="291"/>
        <v>0</v>
      </c>
      <c r="M1700" s="156">
        <f>'2023-24 Salary &amp; Benefits'!$E$6</f>
        <v>72728</v>
      </c>
      <c r="N1700" s="156">
        <f>'2023-24 Salary &amp; Benefits'!$F$6</f>
        <v>75419</v>
      </c>
      <c r="O1700" s="9">
        <f t="shared" si="292"/>
        <v>0</v>
      </c>
      <c r="P1700" s="9">
        <f t="shared" si="293"/>
        <v>0</v>
      </c>
      <c r="Q1700" s="9">
        <f>'2023-24 Salary &amp; Benefits'!G$6</f>
        <v>13464</v>
      </c>
      <c r="R1700" s="157">
        <f>'2023-24 Salary &amp; Benefits'!H$6</f>
        <v>0.1797</v>
      </c>
      <c r="S1700" s="157">
        <f>'2023-24 Salary &amp; Benefits'!I$6</f>
        <v>0.17330000000000001</v>
      </c>
      <c r="T1700" s="9">
        <f t="shared" si="294"/>
        <v>0</v>
      </c>
      <c r="U1700" s="9">
        <f t="shared" si="295"/>
        <v>0</v>
      </c>
      <c r="V1700" s="9">
        <f t="shared" si="296"/>
        <v>0</v>
      </c>
      <c r="W1700" s="9">
        <f t="shared" si="289"/>
        <v>0</v>
      </c>
      <c r="X1700" s="22">
        <f t="shared" si="288"/>
        <v>0</v>
      </c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</row>
    <row r="1701" spans="1:159" s="4" customFormat="1">
      <c r="A1701" s="83" t="s">
        <v>2343</v>
      </c>
      <c r="B1701" s="95" t="s">
        <v>545</v>
      </c>
      <c r="C1701" s="96">
        <v>1635</v>
      </c>
      <c r="D1701" s="95" t="s">
        <v>550</v>
      </c>
      <c r="E1701" s="116" t="str">
        <f>VLOOKUP($C1701,'2022-23 School Level AAFTE'!$C:$X,8,FALSE)</f>
        <v>Yes</v>
      </c>
      <c r="F1701" s="103">
        <f>VLOOKUP($C1701,'2022-23 School Level AAFTE'!$C:$I,7,FALSE)</f>
        <v>219.41</v>
      </c>
      <c r="G1701" s="106">
        <f>IFERROR(IF(E1701= "yes",VLOOKUP(C1701,Summary!$B:$I,5,0),0),0)</f>
        <v>0</v>
      </c>
      <c r="H1701" s="105">
        <f t="shared" si="287"/>
        <v>219.41</v>
      </c>
      <c r="I1701" s="168">
        <f>VLOOKUP($A1701,'2023-24 Salary &amp; Benefits'!$A:$I,3,FALSE)</f>
        <v>1.18</v>
      </c>
      <c r="J1701" s="168">
        <f>VLOOKUP($A1701,'2023-24 Salary &amp; Benefits'!$A:$I,4,FALSE)</f>
        <v>1.18</v>
      </c>
      <c r="K1701" s="155">
        <f t="shared" si="290"/>
        <v>219.41</v>
      </c>
      <c r="L1701" s="154">
        <f t="shared" si="291"/>
        <v>0.64400000000000002</v>
      </c>
      <c r="M1701" s="156">
        <f>'2023-24 Salary &amp; Benefits'!$E$6</f>
        <v>72728</v>
      </c>
      <c r="N1701" s="156">
        <f>'2023-24 Salary &amp; Benefits'!$F$6</f>
        <v>75419</v>
      </c>
      <c r="O1701" s="9">
        <f t="shared" si="292"/>
        <v>55267.46</v>
      </c>
      <c r="P1701" s="9">
        <f t="shared" si="293"/>
        <v>2044.9500000000044</v>
      </c>
      <c r="Q1701" s="9">
        <f>'2023-24 Salary &amp; Benefits'!G$6</f>
        <v>13464</v>
      </c>
      <c r="R1701" s="157">
        <f>'2023-24 Salary &amp; Benefits'!H$6</f>
        <v>0.1797</v>
      </c>
      <c r="S1701" s="157">
        <f>'2023-24 Salary &amp; Benefits'!I$6</f>
        <v>0.17330000000000001</v>
      </c>
      <c r="T1701" s="9">
        <f t="shared" si="294"/>
        <v>18956.77</v>
      </c>
      <c r="U1701" s="9">
        <f t="shared" si="295"/>
        <v>955.21</v>
      </c>
      <c r="V1701" s="9">
        <f t="shared" si="296"/>
        <v>165.54</v>
      </c>
      <c r="W1701" s="9">
        <f t="shared" si="289"/>
        <v>1120.75</v>
      </c>
      <c r="X1701" s="22">
        <f t="shared" si="288"/>
        <v>77389.929999999993</v>
      </c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</row>
    <row r="1702" spans="1:159" s="4" customFormat="1">
      <c r="A1702" s="83" t="s">
        <v>2343</v>
      </c>
      <c r="B1702" s="95" t="s">
        <v>545</v>
      </c>
      <c r="C1702" s="96">
        <v>5351</v>
      </c>
      <c r="D1702" s="95" t="s">
        <v>640</v>
      </c>
      <c r="E1702" s="116" t="str">
        <f>VLOOKUP($C1702,'2022-23 School Level AAFTE'!$C:$X,8,FALSE)</f>
        <v>No</v>
      </c>
      <c r="F1702" s="103">
        <f>VLOOKUP($C1702,'2022-23 School Level AAFTE'!$C:$I,7,FALSE)</f>
        <v>881.05</v>
      </c>
      <c r="G1702" s="106">
        <f>IFERROR(IF(E1702= "yes",VLOOKUP(C1702,Summary!$B:$I,5,0),0),0)</f>
        <v>0</v>
      </c>
      <c r="H1702" s="104">
        <f t="shared" si="287"/>
        <v>0</v>
      </c>
      <c r="I1702" s="168">
        <f>VLOOKUP($A1702,'2023-24 Salary &amp; Benefits'!$A:$I,3,FALSE)</f>
        <v>1.18</v>
      </c>
      <c r="J1702" s="168">
        <f>VLOOKUP($A1702,'2023-24 Salary &amp; Benefits'!$A:$I,4,FALSE)</f>
        <v>1.18</v>
      </c>
      <c r="K1702" s="155">
        <f t="shared" si="290"/>
        <v>0</v>
      </c>
      <c r="L1702" s="154">
        <f t="shared" si="291"/>
        <v>0</v>
      </c>
      <c r="M1702" s="156">
        <f>'2023-24 Salary &amp; Benefits'!$E$6</f>
        <v>72728</v>
      </c>
      <c r="N1702" s="156">
        <f>'2023-24 Salary &amp; Benefits'!$F$6</f>
        <v>75419</v>
      </c>
      <c r="O1702" s="9">
        <f t="shared" si="292"/>
        <v>0</v>
      </c>
      <c r="P1702" s="9">
        <f t="shared" si="293"/>
        <v>0</v>
      </c>
      <c r="Q1702" s="9">
        <f>'2023-24 Salary &amp; Benefits'!G$6</f>
        <v>13464</v>
      </c>
      <c r="R1702" s="157">
        <f>'2023-24 Salary &amp; Benefits'!H$6</f>
        <v>0.1797</v>
      </c>
      <c r="S1702" s="157">
        <f>'2023-24 Salary &amp; Benefits'!I$6</f>
        <v>0.17330000000000001</v>
      </c>
      <c r="T1702" s="9">
        <f t="shared" si="294"/>
        <v>0</v>
      </c>
      <c r="U1702" s="9">
        <f t="shared" si="295"/>
        <v>0</v>
      </c>
      <c r="V1702" s="9">
        <f t="shared" si="296"/>
        <v>0</v>
      </c>
      <c r="W1702" s="9">
        <f t="shared" si="289"/>
        <v>0</v>
      </c>
      <c r="X1702" s="22">
        <f t="shared" si="288"/>
        <v>0</v>
      </c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</row>
    <row r="1703" spans="1:159" s="4" customFormat="1">
      <c r="A1703" s="83" t="s">
        <v>2343</v>
      </c>
      <c r="B1703" s="95" t="s">
        <v>545</v>
      </c>
      <c r="C1703" s="96">
        <v>2063</v>
      </c>
      <c r="D1703" s="95" t="s">
        <v>555</v>
      </c>
      <c r="E1703" s="116" t="str">
        <f>VLOOKUP($C1703,'2022-23 School Level AAFTE'!$C:$X,8,FALSE)</f>
        <v>No</v>
      </c>
      <c r="F1703" s="103">
        <f>VLOOKUP($C1703,'2022-23 School Level AAFTE'!$C:$I,7,FALSE)</f>
        <v>271.61</v>
      </c>
      <c r="G1703" s="106">
        <f>IFERROR(IF(E1703= "yes",VLOOKUP(C1703,Summary!$B:$I,5,0),0),0)</f>
        <v>0</v>
      </c>
      <c r="H1703" s="105">
        <f t="shared" si="287"/>
        <v>0</v>
      </c>
      <c r="I1703" s="168">
        <f>VLOOKUP($A1703,'2023-24 Salary &amp; Benefits'!$A:$I,3,FALSE)</f>
        <v>1.18</v>
      </c>
      <c r="J1703" s="168">
        <f>VLOOKUP($A1703,'2023-24 Salary &amp; Benefits'!$A:$I,4,FALSE)</f>
        <v>1.18</v>
      </c>
      <c r="K1703" s="155">
        <f t="shared" si="290"/>
        <v>0</v>
      </c>
      <c r="L1703" s="154">
        <f t="shared" si="291"/>
        <v>0</v>
      </c>
      <c r="M1703" s="156">
        <f>'2023-24 Salary &amp; Benefits'!$E$6</f>
        <v>72728</v>
      </c>
      <c r="N1703" s="156">
        <f>'2023-24 Salary &amp; Benefits'!$F$6</f>
        <v>75419</v>
      </c>
      <c r="O1703" s="9">
        <f t="shared" si="292"/>
        <v>0</v>
      </c>
      <c r="P1703" s="9">
        <f t="shared" si="293"/>
        <v>0</v>
      </c>
      <c r="Q1703" s="9">
        <f>'2023-24 Salary &amp; Benefits'!G$6</f>
        <v>13464</v>
      </c>
      <c r="R1703" s="157">
        <f>'2023-24 Salary &amp; Benefits'!H$6</f>
        <v>0.1797</v>
      </c>
      <c r="S1703" s="157">
        <f>'2023-24 Salary &amp; Benefits'!I$6</f>
        <v>0.17330000000000001</v>
      </c>
      <c r="T1703" s="9">
        <f t="shared" si="294"/>
        <v>0</v>
      </c>
      <c r="U1703" s="9">
        <f t="shared" si="295"/>
        <v>0</v>
      </c>
      <c r="V1703" s="9">
        <f t="shared" si="296"/>
        <v>0</v>
      </c>
      <c r="W1703" s="9">
        <f t="shared" si="289"/>
        <v>0</v>
      </c>
      <c r="X1703" s="22">
        <f t="shared" si="288"/>
        <v>0</v>
      </c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</row>
    <row r="1704" spans="1:159" s="4" customFormat="1">
      <c r="A1704" s="83" t="s">
        <v>2343</v>
      </c>
      <c r="B1704" s="95" t="s">
        <v>545</v>
      </c>
      <c r="C1704" s="96">
        <v>2143</v>
      </c>
      <c r="D1704" s="95" t="s">
        <v>569</v>
      </c>
      <c r="E1704" s="116" t="str">
        <f>VLOOKUP($C1704,'2022-23 School Level AAFTE'!$C:$X,8,FALSE)</f>
        <v>Yes</v>
      </c>
      <c r="F1704" s="103">
        <f>VLOOKUP($C1704,'2022-23 School Level AAFTE'!$C:$I,7,FALSE)</f>
        <v>320.70999999999998</v>
      </c>
      <c r="G1704" s="106">
        <f>IFERROR(IF(E1704= "yes",VLOOKUP(C1704,Summary!$B:$I,5,0),0),0)</f>
        <v>0</v>
      </c>
      <c r="H1704" s="105">
        <f t="shared" si="287"/>
        <v>320.70999999999998</v>
      </c>
      <c r="I1704" s="168">
        <f>VLOOKUP($A1704,'2023-24 Salary &amp; Benefits'!$A:$I,3,FALSE)</f>
        <v>1.18</v>
      </c>
      <c r="J1704" s="168">
        <f>VLOOKUP($A1704,'2023-24 Salary &amp; Benefits'!$A:$I,4,FALSE)</f>
        <v>1.18</v>
      </c>
      <c r="K1704" s="155">
        <f t="shared" si="290"/>
        <v>320.70999999999998</v>
      </c>
      <c r="L1704" s="154">
        <f t="shared" si="291"/>
        <v>0.94099999999999995</v>
      </c>
      <c r="M1704" s="156">
        <f>'2023-24 Salary &amp; Benefits'!$E$6</f>
        <v>72728</v>
      </c>
      <c r="N1704" s="156">
        <f>'2023-24 Salary &amp; Benefits'!$F$6</f>
        <v>75419</v>
      </c>
      <c r="O1704" s="9">
        <f t="shared" si="292"/>
        <v>80755.72</v>
      </c>
      <c r="P1704" s="9">
        <f t="shared" si="293"/>
        <v>2988.0299999999988</v>
      </c>
      <c r="Q1704" s="9">
        <f>'2023-24 Salary &amp; Benefits'!G$6</f>
        <v>13464</v>
      </c>
      <c r="R1704" s="157">
        <f>'2023-24 Salary &amp; Benefits'!H$6</f>
        <v>0.1797</v>
      </c>
      <c r="S1704" s="157">
        <f>'2023-24 Salary &amp; Benefits'!I$6</f>
        <v>0.17330000000000001</v>
      </c>
      <c r="T1704" s="9">
        <f t="shared" si="294"/>
        <v>27699.25</v>
      </c>
      <c r="U1704" s="9">
        <f t="shared" si="295"/>
        <v>1395.73</v>
      </c>
      <c r="V1704" s="9">
        <f t="shared" si="296"/>
        <v>241.88</v>
      </c>
      <c r="W1704" s="9">
        <f t="shared" si="289"/>
        <v>1637.6100000000001</v>
      </c>
      <c r="X1704" s="22">
        <f t="shared" si="288"/>
        <v>113080.61</v>
      </c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</row>
    <row r="1705" spans="1:159" s="4" customFormat="1">
      <c r="A1705" s="83" t="s">
        <v>2343</v>
      </c>
      <c r="B1705" s="95" t="s">
        <v>545</v>
      </c>
      <c r="C1705" s="96">
        <v>2975</v>
      </c>
      <c r="D1705" s="95" t="s">
        <v>600</v>
      </c>
      <c r="E1705" s="116" t="str">
        <f>VLOOKUP($C1705,'2022-23 School Level AAFTE'!$C:$X,8,FALSE)</f>
        <v>No</v>
      </c>
      <c r="F1705" s="103">
        <f>VLOOKUP($C1705,'2022-23 School Level AAFTE'!$C:$I,7,FALSE)</f>
        <v>254.14</v>
      </c>
      <c r="G1705" s="106">
        <f>IFERROR(IF(E1705= "yes",VLOOKUP(C1705,Summary!$B:$I,5,0),0),0)</f>
        <v>0</v>
      </c>
      <c r="H1705" s="105">
        <f t="shared" si="287"/>
        <v>0</v>
      </c>
      <c r="I1705" s="168">
        <f>VLOOKUP($A1705,'2023-24 Salary &amp; Benefits'!$A:$I,3,FALSE)</f>
        <v>1.18</v>
      </c>
      <c r="J1705" s="168">
        <f>VLOOKUP($A1705,'2023-24 Salary &amp; Benefits'!$A:$I,4,FALSE)</f>
        <v>1.18</v>
      </c>
      <c r="K1705" s="155">
        <f t="shared" si="290"/>
        <v>0</v>
      </c>
      <c r="L1705" s="154">
        <f t="shared" si="291"/>
        <v>0</v>
      </c>
      <c r="M1705" s="156">
        <f>'2023-24 Salary &amp; Benefits'!$E$6</f>
        <v>72728</v>
      </c>
      <c r="N1705" s="156">
        <f>'2023-24 Salary &amp; Benefits'!$F$6</f>
        <v>75419</v>
      </c>
      <c r="O1705" s="9">
        <f t="shared" si="292"/>
        <v>0</v>
      </c>
      <c r="P1705" s="9">
        <f t="shared" si="293"/>
        <v>0</v>
      </c>
      <c r="Q1705" s="9">
        <f>'2023-24 Salary &amp; Benefits'!G$6</f>
        <v>13464</v>
      </c>
      <c r="R1705" s="157">
        <f>'2023-24 Salary &amp; Benefits'!H$6</f>
        <v>0.1797</v>
      </c>
      <c r="S1705" s="157">
        <f>'2023-24 Salary &amp; Benefits'!I$6</f>
        <v>0.17330000000000001</v>
      </c>
      <c r="T1705" s="9">
        <f t="shared" si="294"/>
        <v>0</v>
      </c>
      <c r="U1705" s="9">
        <f t="shared" si="295"/>
        <v>0</v>
      </c>
      <c r="V1705" s="9">
        <f t="shared" si="296"/>
        <v>0</v>
      </c>
      <c r="W1705" s="9">
        <f t="shared" si="289"/>
        <v>0</v>
      </c>
      <c r="X1705" s="22">
        <f t="shared" si="288"/>
        <v>0</v>
      </c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</row>
    <row r="1706" spans="1:159" s="4" customFormat="1">
      <c r="A1706" s="83" t="s">
        <v>2343</v>
      </c>
      <c r="B1706" s="95" t="s">
        <v>545</v>
      </c>
      <c r="C1706" s="96">
        <v>2081</v>
      </c>
      <c r="D1706" s="95" t="s">
        <v>558</v>
      </c>
      <c r="E1706" s="116" t="str">
        <f>VLOOKUP($C1706,'2022-23 School Level AAFTE'!$C:$X,8,FALSE)</f>
        <v>No</v>
      </c>
      <c r="F1706" s="103">
        <f>VLOOKUP($C1706,'2022-23 School Level AAFTE'!$C:$I,7,FALSE)</f>
        <v>430</v>
      </c>
      <c r="G1706" s="106">
        <f>IFERROR(IF(E1706= "yes",VLOOKUP(C1706,Summary!$B:$I,5,0),0),0)</f>
        <v>0</v>
      </c>
      <c r="H1706" s="104">
        <f t="shared" si="287"/>
        <v>0</v>
      </c>
      <c r="I1706" s="168">
        <f>VLOOKUP($A1706,'2023-24 Salary &amp; Benefits'!$A:$I,3,FALSE)</f>
        <v>1.18</v>
      </c>
      <c r="J1706" s="168">
        <f>VLOOKUP($A1706,'2023-24 Salary &amp; Benefits'!$A:$I,4,FALSE)</f>
        <v>1.18</v>
      </c>
      <c r="K1706" s="155">
        <f t="shared" si="290"/>
        <v>0</v>
      </c>
      <c r="L1706" s="154">
        <f t="shared" si="291"/>
        <v>0</v>
      </c>
      <c r="M1706" s="156">
        <f>'2023-24 Salary &amp; Benefits'!$E$6</f>
        <v>72728</v>
      </c>
      <c r="N1706" s="156">
        <f>'2023-24 Salary &amp; Benefits'!$F$6</f>
        <v>75419</v>
      </c>
      <c r="O1706" s="9">
        <f t="shared" si="292"/>
        <v>0</v>
      </c>
      <c r="P1706" s="9">
        <f t="shared" si="293"/>
        <v>0</v>
      </c>
      <c r="Q1706" s="9">
        <f>'2023-24 Salary &amp; Benefits'!G$6</f>
        <v>13464</v>
      </c>
      <c r="R1706" s="157">
        <f>'2023-24 Salary &amp; Benefits'!H$6</f>
        <v>0.1797</v>
      </c>
      <c r="S1706" s="157">
        <f>'2023-24 Salary &amp; Benefits'!I$6</f>
        <v>0.17330000000000001</v>
      </c>
      <c r="T1706" s="9">
        <f t="shared" si="294"/>
        <v>0</v>
      </c>
      <c r="U1706" s="9">
        <f t="shared" si="295"/>
        <v>0</v>
      </c>
      <c r="V1706" s="9">
        <f t="shared" si="296"/>
        <v>0</v>
      </c>
      <c r="W1706" s="9">
        <f t="shared" si="289"/>
        <v>0</v>
      </c>
      <c r="X1706" s="22">
        <f t="shared" si="288"/>
        <v>0</v>
      </c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</row>
    <row r="1707" spans="1:159" s="4" customFormat="1">
      <c r="A1707" s="83" t="s">
        <v>2343</v>
      </c>
      <c r="B1707" s="95" t="s">
        <v>545</v>
      </c>
      <c r="C1707" s="96">
        <v>3478</v>
      </c>
      <c r="D1707" s="95" t="s">
        <v>615</v>
      </c>
      <c r="E1707" s="116" t="str">
        <f>VLOOKUP($C1707,'2022-23 School Level AAFTE'!$C:$X,8,FALSE)</f>
        <v>No</v>
      </c>
      <c r="F1707" s="103">
        <f>VLOOKUP($C1707,'2022-23 School Level AAFTE'!$C:$I,7,FALSE)</f>
        <v>376.43</v>
      </c>
      <c r="G1707" s="106">
        <f>IFERROR(IF(E1707= "yes",VLOOKUP(C1707,Summary!$B:$I,5,0),0),0)</f>
        <v>0</v>
      </c>
      <c r="H1707" s="104">
        <f t="shared" si="287"/>
        <v>0</v>
      </c>
      <c r="I1707" s="168">
        <f>VLOOKUP($A1707,'2023-24 Salary &amp; Benefits'!$A:$I,3,FALSE)</f>
        <v>1.18</v>
      </c>
      <c r="J1707" s="168">
        <f>VLOOKUP($A1707,'2023-24 Salary &amp; Benefits'!$A:$I,4,FALSE)</f>
        <v>1.18</v>
      </c>
      <c r="K1707" s="155">
        <f t="shared" si="290"/>
        <v>0</v>
      </c>
      <c r="L1707" s="154">
        <f t="shared" si="291"/>
        <v>0</v>
      </c>
      <c r="M1707" s="156">
        <f>'2023-24 Salary &amp; Benefits'!$E$6</f>
        <v>72728</v>
      </c>
      <c r="N1707" s="156">
        <f>'2023-24 Salary &amp; Benefits'!$F$6</f>
        <v>75419</v>
      </c>
      <c r="O1707" s="9">
        <f t="shared" si="292"/>
        <v>0</v>
      </c>
      <c r="P1707" s="9">
        <f t="shared" si="293"/>
        <v>0</v>
      </c>
      <c r="Q1707" s="9">
        <f>'2023-24 Salary &amp; Benefits'!G$6</f>
        <v>13464</v>
      </c>
      <c r="R1707" s="157">
        <f>'2023-24 Salary &amp; Benefits'!H$6</f>
        <v>0.1797</v>
      </c>
      <c r="S1707" s="157">
        <f>'2023-24 Salary &amp; Benefits'!I$6</f>
        <v>0.17330000000000001</v>
      </c>
      <c r="T1707" s="9">
        <f t="shared" si="294"/>
        <v>0</v>
      </c>
      <c r="U1707" s="9">
        <f t="shared" si="295"/>
        <v>0</v>
      </c>
      <c r="V1707" s="9">
        <f t="shared" si="296"/>
        <v>0</v>
      </c>
      <c r="W1707" s="9">
        <f t="shared" si="289"/>
        <v>0</v>
      </c>
      <c r="X1707" s="22">
        <f t="shared" si="288"/>
        <v>0</v>
      </c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</row>
    <row r="1708" spans="1:159" s="4" customFormat="1">
      <c r="A1708" s="83" t="s">
        <v>2343</v>
      </c>
      <c r="B1708" s="95" t="s">
        <v>545</v>
      </c>
      <c r="C1708" s="96">
        <v>2733</v>
      </c>
      <c r="D1708" s="95" t="s">
        <v>597</v>
      </c>
      <c r="E1708" s="116" t="str">
        <f>VLOOKUP($C1708,'2022-23 School Level AAFTE'!$C:$X,8,FALSE)</f>
        <v>No</v>
      </c>
      <c r="F1708" s="103">
        <f>VLOOKUP($C1708,'2022-23 School Level AAFTE'!$C:$I,7,FALSE)</f>
        <v>468.71</v>
      </c>
      <c r="G1708" s="106">
        <f>IFERROR(IF(E1708= "yes",VLOOKUP(C1708,Summary!$B:$I,5,0),0),0)</f>
        <v>0</v>
      </c>
      <c r="H1708" s="104">
        <f t="shared" si="287"/>
        <v>0</v>
      </c>
      <c r="I1708" s="168">
        <f>VLOOKUP($A1708,'2023-24 Salary &amp; Benefits'!$A:$I,3,FALSE)</f>
        <v>1.18</v>
      </c>
      <c r="J1708" s="168">
        <f>VLOOKUP($A1708,'2023-24 Salary &amp; Benefits'!$A:$I,4,FALSE)</f>
        <v>1.18</v>
      </c>
      <c r="K1708" s="155">
        <f t="shared" si="290"/>
        <v>0</v>
      </c>
      <c r="L1708" s="154">
        <f t="shared" si="291"/>
        <v>0</v>
      </c>
      <c r="M1708" s="156">
        <f>'2023-24 Salary &amp; Benefits'!$E$6</f>
        <v>72728</v>
      </c>
      <c r="N1708" s="156">
        <f>'2023-24 Salary &amp; Benefits'!$F$6</f>
        <v>75419</v>
      </c>
      <c r="O1708" s="9">
        <f t="shared" si="292"/>
        <v>0</v>
      </c>
      <c r="P1708" s="9">
        <f t="shared" si="293"/>
        <v>0</v>
      </c>
      <c r="Q1708" s="9">
        <f>'2023-24 Salary &amp; Benefits'!G$6</f>
        <v>13464</v>
      </c>
      <c r="R1708" s="157">
        <f>'2023-24 Salary &amp; Benefits'!H$6</f>
        <v>0.1797</v>
      </c>
      <c r="S1708" s="157">
        <f>'2023-24 Salary &amp; Benefits'!I$6</f>
        <v>0.17330000000000001</v>
      </c>
      <c r="T1708" s="9">
        <f t="shared" si="294"/>
        <v>0</v>
      </c>
      <c r="U1708" s="9">
        <f t="shared" si="295"/>
        <v>0</v>
      </c>
      <c r="V1708" s="9">
        <f t="shared" si="296"/>
        <v>0</v>
      </c>
      <c r="W1708" s="9">
        <f t="shared" si="289"/>
        <v>0</v>
      </c>
      <c r="X1708" s="22">
        <f t="shared" si="288"/>
        <v>0</v>
      </c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</row>
    <row r="1709" spans="1:159" s="4" customFormat="1">
      <c r="A1709" s="83" t="s">
        <v>2343</v>
      </c>
      <c r="B1709" s="95" t="s">
        <v>545</v>
      </c>
      <c r="C1709" s="96">
        <v>2437</v>
      </c>
      <c r="D1709" s="95" t="s">
        <v>590</v>
      </c>
      <c r="E1709" s="116" t="str">
        <f>VLOOKUP($C1709,'2022-23 School Level AAFTE'!$C:$X,8,FALSE)</f>
        <v>No</v>
      </c>
      <c r="F1709" s="103">
        <f>VLOOKUP($C1709,'2022-23 School Level AAFTE'!$C:$I,7,FALSE)</f>
        <v>273.93</v>
      </c>
      <c r="G1709" s="106">
        <f>IFERROR(IF(E1709= "yes",VLOOKUP(C1709,Summary!$B:$I,5,0),0),0)</f>
        <v>0</v>
      </c>
      <c r="H1709" s="104">
        <f t="shared" si="287"/>
        <v>0</v>
      </c>
      <c r="I1709" s="168">
        <f>VLOOKUP($A1709,'2023-24 Salary &amp; Benefits'!$A:$I,3,FALSE)</f>
        <v>1.18</v>
      </c>
      <c r="J1709" s="168">
        <f>VLOOKUP($A1709,'2023-24 Salary &amp; Benefits'!$A:$I,4,FALSE)</f>
        <v>1.18</v>
      </c>
      <c r="K1709" s="155">
        <f t="shared" si="290"/>
        <v>0</v>
      </c>
      <c r="L1709" s="154">
        <f t="shared" si="291"/>
        <v>0</v>
      </c>
      <c r="M1709" s="156">
        <f>'2023-24 Salary &amp; Benefits'!$E$6</f>
        <v>72728</v>
      </c>
      <c r="N1709" s="156">
        <f>'2023-24 Salary &amp; Benefits'!$F$6</f>
        <v>75419</v>
      </c>
      <c r="O1709" s="9">
        <f t="shared" si="292"/>
        <v>0</v>
      </c>
      <c r="P1709" s="9">
        <f t="shared" si="293"/>
        <v>0</v>
      </c>
      <c r="Q1709" s="9">
        <f>'2023-24 Salary &amp; Benefits'!G$6</f>
        <v>13464</v>
      </c>
      <c r="R1709" s="157">
        <f>'2023-24 Salary &amp; Benefits'!H$6</f>
        <v>0.1797</v>
      </c>
      <c r="S1709" s="157">
        <f>'2023-24 Salary &amp; Benefits'!I$6</f>
        <v>0.17330000000000001</v>
      </c>
      <c r="T1709" s="9">
        <f t="shared" si="294"/>
        <v>0</v>
      </c>
      <c r="U1709" s="9">
        <f t="shared" si="295"/>
        <v>0</v>
      </c>
      <c r="V1709" s="9">
        <f t="shared" si="296"/>
        <v>0</v>
      </c>
      <c r="W1709" s="9">
        <f t="shared" si="289"/>
        <v>0</v>
      </c>
      <c r="X1709" s="22">
        <f t="shared" si="288"/>
        <v>0</v>
      </c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</row>
    <row r="1710" spans="1:159" s="4" customFormat="1">
      <c r="A1710" s="83" t="s">
        <v>2343</v>
      </c>
      <c r="B1710" s="95" t="s">
        <v>545</v>
      </c>
      <c r="C1710" s="94">
        <v>2183</v>
      </c>
      <c r="D1710" s="84" t="s">
        <v>572</v>
      </c>
      <c r="E1710" s="116" t="str">
        <f>VLOOKUP($C1710,'2022-23 School Level AAFTE'!$C:$X,8,FALSE)</f>
        <v>No</v>
      </c>
      <c r="F1710" s="103">
        <f>VLOOKUP($C1710,'2022-23 School Level AAFTE'!$C:$I,7,FALSE)</f>
        <v>335</v>
      </c>
      <c r="G1710" s="106">
        <f>IFERROR(IF(E1710= "yes",VLOOKUP(C1710,Summary!$B:$I,5,0),0),0)</f>
        <v>0</v>
      </c>
      <c r="H1710" s="104">
        <f t="shared" si="287"/>
        <v>0</v>
      </c>
      <c r="I1710" s="168">
        <f>VLOOKUP($A1710,'2023-24 Salary &amp; Benefits'!$A:$I,3,FALSE)</f>
        <v>1.18</v>
      </c>
      <c r="J1710" s="168">
        <f>VLOOKUP($A1710,'2023-24 Salary &amp; Benefits'!$A:$I,4,FALSE)</f>
        <v>1.18</v>
      </c>
      <c r="K1710" s="155">
        <f t="shared" si="290"/>
        <v>0</v>
      </c>
      <c r="L1710" s="154">
        <f t="shared" si="291"/>
        <v>0</v>
      </c>
      <c r="M1710" s="156">
        <f>'2023-24 Salary &amp; Benefits'!$E$6</f>
        <v>72728</v>
      </c>
      <c r="N1710" s="156">
        <f>'2023-24 Salary &amp; Benefits'!$F$6</f>
        <v>75419</v>
      </c>
      <c r="O1710" s="9">
        <f t="shared" si="292"/>
        <v>0</v>
      </c>
      <c r="P1710" s="9">
        <f t="shared" si="293"/>
        <v>0</v>
      </c>
      <c r="Q1710" s="9">
        <f>'2023-24 Salary &amp; Benefits'!G$6</f>
        <v>13464</v>
      </c>
      <c r="R1710" s="157">
        <f>'2023-24 Salary &amp; Benefits'!H$6</f>
        <v>0.1797</v>
      </c>
      <c r="S1710" s="157">
        <f>'2023-24 Salary &amp; Benefits'!I$6</f>
        <v>0.17330000000000001</v>
      </c>
      <c r="T1710" s="9">
        <f t="shared" si="294"/>
        <v>0</v>
      </c>
      <c r="U1710" s="9">
        <f t="shared" si="295"/>
        <v>0</v>
      </c>
      <c r="V1710" s="9">
        <f t="shared" si="296"/>
        <v>0</v>
      </c>
      <c r="W1710" s="9">
        <f t="shared" si="289"/>
        <v>0</v>
      </c>
      <c r="X1710" s="22">
        <f t="shared" si="288"/>
        <v>0</v>
      </c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</row>
    <row r="1711" spans="1:159" s="4" customFormat="1">
      <c r="A1711" s="83" t="s">
        <v>2343</v>
      </c>
      <c r="B1711" s="95" t="s">
        <v>545</v>
      </c>
      <c r="C1711" s="96">
        <v>2121</v>
      </c>
      <c r="D1711" s="95" t="s">
        <v>563</v>
      </c>
      <c r="E1711" s="116" t="str">
        <f>VLOOKUP($C1711,'2022-23 School Level AAFTE'!$C:$X,8,FALSE)</f>
        <v>No</v>
      </c>
      <c r="F1711" s="103">
        <f>VLOOKUP($C1711,'2022-23 School Level AAFTE'!$C:$I,7,FALSE)</f>
        <v>278.14</v>
      </c>
      <c r="G1711" s="106">
        <f>IFERROR(IF(E1711= "yes",VLOOKUP(C1711,Summary!$B:$I,5,0),0),0)</f>
        <v>0</v>
      </c>
      <c r="H1711" s="104">
        <f t="shared" si="287"/>
        <v>0</v>
      </c>
      <c r="I1711" s="168">
        <f>VLOOKUP($A1711,'2023-24 Salary &amp; Benefits'!$A:$I,3,FALSE)</f>
        <v>1.18</v>
      </c>
      <c r="J1711" s="168">
        <f>VLOOKUP($A1711,'2023-24 Salary &amp; Benefits'!$A:$I,4,FALSE)</f>
        <v>1.18</v>
      </c>
      <c r="K1711" s="155">
        <f t="shared" si="290"/>
        <v>0</v>
      </c>
      <c r="L1711" s="154">
        <f t="shared" si="291"/>
        <v>0</v>
      </c>
      <c r="M1711" s="156">
        <f>'2023-24 Salary &amp; Benefits'!$E$6</f>
        <v>72728</v>
      </c>
      <c r="N1711" s="156">
        <f>'2023-24 Salary &amp; Benefits'!$F$6</f>
        <v>75419</v>
      </c>
      <c r="O1711" s="9">
        <f t="shared" si="292"/>
        <v>0</v>
      </c>
      <c r="P1711" s="9">
        <f t="shared" si="293"/>
        <v>0</v>
      </c>
      <c r="Q1711" s="9">
        <f>'2023-24 Salary &amp; Benefits'!G$6</f>
        <v>13464</v>
      </c>
      <c r="R1711" s="157">
        <f>'2023-24 Salary &amp; Benefits'!H$6</f>
        <v>0.1797</v>
      </c>
      <c r="S1711" s="157">
        <f>'2023-24 Salary &amp; Benefits'!I$6</f>
        <v>0.17330000000000001</v>
      </c>
      <c r="T1711" s="9">
        <f t="shared" si="294"/>
        <v>0</v>
      </c>
      <c r="U1711" s="9">
        <f t="shared" si="295"/>
        <v>0</v>
      </c>
      <c r="V1711" s="9">
        <f t="shared" si="296"/>
        <v>0</v>
      </c>
      <c r="W1711" s="9">
        <f t="shared" si="289"/>
        <v>0</v>
      </c>
      <c r="X1711" s="22">
        <f t="shared" si="288"/>
        <v>0</v>
      </c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</row>
    <row r="1712" spans="1:159" s="4" customFormat="1">
      <c r="A1712" s="83" t="s">
        <v>2343</v>
      </c>
      <c r="B1712" s="95" t="s">
        <v>545</v>
      </c>
      <c r="C1712" s="96">
        <v>3874</v>
      </c>
      <c r="D1712" s="95" t="s">
        <v>627</v>
      </c>
      <c r="E1712" s="116" t="str">
        <f>VLOOKUP($C1712,'2022-23 School Level AAFTE'!$C:$X,8,FALSE)</f>
        <v>Yes</v>
      </c>
      <c r="F1712" s="103">
        <f>VLOOKUP($C1712,'2022-23 School Level AAFTE'!$C:$I,7,FALSE)</f>
        <v>96.43</v>
      </c>
      <c r="G1712" s="106">
        <f>IFERROR(IF(E1712= "yes",VLOOKUP(C1712,Summary!$B:$I,5,0),0),0)</f>
        <v>0</v>
      </c>
      <c r="H1712" s="104">
        <f t="shared" si="287"/>
        <v>96.43</v>
      </c>
      <c r="I1712" s="168">
        <f>VLOOKUP($A1712,'2023-24 Salary &amp; Benefits'!$A:$I,3,FALSE)</f>
        <v>1.18</v>
      </c>
      <c r="J1712" s="168">
        <f>VLOOKUP($A1712,'2023-24 Salary &amp; Benefits'!$A:$I,4,FALSE)</f>
        <v>1.18</v>
      </c>
      <c r="K1712" s="155">
        <f t="shared" si="290"/>
        <v>96.43</v>
      </c>
      <c r="L1712" s="154">
        <f t="shared" si="291"/>
        <v>0.28299999999999997</v>
      </c>
      <c r="M1712" s="156">
        <f>'2023-24 Salary &amp; Benefits'!$E$6</f>
        <v>72728</v>
      </c>
      <c r="N1712" s="156">
        <f>'2023-24 Salary &amp; Benefits'!$F$6</f>
        <v>75419</v>
      </c>
      <c r="O1712" s="9">
        <f t="shared" si="292"/>
        <v>24286.79</v>
      </c>
      <c r="P1712" s="9">
        <f t="shared" si="293"/>
        <v>898.62999999999738</v>
      </c>
      <c r="Q1712" s="9">
        <f>'2023-24 Salary &amp; Benefits'!G$6</f>
        <v>13464</v>
      </c>
      <c r="R1712" s="157">
        <f>'2023-24 Salary &amp; Benefits'!H$6</f>
        <v>0.1797</v>
      </c>
      <c r="S1712" s="157">
        <f>'2023-24 Salary &amp; Benefits'!I$6</f>
        <v>0.17330000000000001</v>
      </c>
      <c r="T1712" s="9">
        <f t="shared" si="294"/>
        <v>8330.3799999999992</v>
      </c>
      <c r="U1712" s="9">
        <f t="shared" si="295"/>
        <v>419.76</v>
      </c>
      <c r="V1712" s="9">
        <f t="shared" si="296"/>
        <v>72.739999999999995</v>
      </c>
      <c r="W1712" s="9">
        <f t="shared" si="289"/>
        <v>492.5</v>
      </c>
      <c r="X1712" s="22">
        <f t="shared" si="288"/>
        <v>34008.299999999996</v>
      </c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</row>
    <row r="1713" spans="1:159" s="4" customFormat="1">
      <c r="A1713" s="83" t="s">
        <v>2343</v>
      </c>
      <c r="B1713" s="95" t="s">
        <v>545</v>
      </c>
      <c r="C1713" s="96">
        <v>5566</v>
      </c>
      <c r="D1713" s="95" t="s">
        <v>140</v>
      </c>
      <c r="E1713" s="116" t="str">
        <f>VLOOKUP($C1713,'2022-23 School Level AAFTE'!$C:$X,8,FALSE)</f>
        <v>No</v>
      </c>
      <c r="F1713" s="103">
        <f>VLOOKUP($C1713,'2022-23 School Level AAFTE'!$C:$I,7,FALSE)</f>
        <v>1639.28</v>
      </c>
      <c r="G1713" s="106">
        <f>IFERROR(IF(E1713= "yes",VLOOKUP(C1713,Summary!$B:$I,5,0),0),0)</f>
        <v>0</v>
      </c>
      <c r="H1713" s="104">
        <f t="shared" si="287"/>
        <v>0</v>
      </c>
      <c r="I1713" s="168">
        <f>VLOOKUP($A1713,'2023-24 Salary &amp; Benefits'!$A:$I,3,FALSE)</f>
        <v>1.18</v>
      </c>
      <c r="J1713" s="168">
        <f>VLOOKUP($A1713,'2023-24 Salary &amp; Benefits'!$A:$I,4,FALSE)</f>
        <v>1.18</v>
      </c>
      <c r="K1713" s="155">
        <f t="shared" si="290"/>
        <v>0</v>
      </c>
      <c r="L1713" s="154">
        <f t="shared" si="291"/>
        <v>0</v>
      </c>
      <c r="M1713" s="156">
        <f>'2023-24 Salary &amp; Benefits'!$E$6</f>
        <v>72728</v>
      </c>
      <c r="N1713" s="156">
        <f>'2023-24 Salary &amp; Benefits'!$F$6</f>
        <v>75419</v>
      </c>
      <c r="O1713" s="9">
        <f t="shared" si="292"/>
        <v>0</v>
      </c>
      <c r="P1713" s="9">
        <f t="shared" si="293"/>
        <v>0</v>
      </c>
      <c r="Q1713" s="9">
        <f>'2023-24 Salary &amp; Benefits'!G$6</f>
        <v>13464</v>
      </c>
      <c r="R1713" s="157">
        <f>'2023-24 Salary &amp; Benefits'!H$6</f>
        <v>0.1797</v>
      </c>
      <c r="S1713" s="157">
        <f>'2023-24 Salary &amp; Benefits'!I$6</f>
        <v>0.17330000000000001</v>
      </c>
      <c r="T1713" s="9">
        <f t="shared" si="294"/>
        <v>0</v>
      </c>
      <c r="U1713" s="9">
        <f t="shared" si="295"/>
        <v>0</v>
      </c>
      <c r="V1713" s="9">
        <f t="shared" si="296"/>
        <v>0</v>
      </c>
      <c r="W1713" s="9">
        <f t="shared" si="289"/>
        <v>0</v>
      </c>
      <c r="X1713" s="22">
        <f t="shared" si="288"/>
        <v>0</v>
      </c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</row>
    <row r="1714" spans="1:159" s="4" customFormat="1">
      <c r="A1714" s="83" t="s">
        <v>2343</v>
      </c>
      <c r="B1714" s="95" t="s">
        <v>545</v>
      </c>
      <c r="C1714" s="96">
        <v>5276</v>
      </c>
      <c r="D1714" s="95" t="s">
        <v>638</v>
      </c>
      <c r="E1714" s="116" t="str">
        <f>VLOOKUP($C1714,'2022-23 School Level AAFTE'!$C:$X,8,FALSE)</f>
        <v>No</v>
      </c>
      <c r="F1714" s="103">
        <f>VLOOKUP($C1714,'2022-23 School Level AAFTE'!$C:$I,7,FALSE)</f>
        <v>471.1</v>
      </c>
      <c r="G1714" s="106">
        <f>IFERROR(IF(E1714= "yes",VLOOKUP(C1714,Summary!$B:$I,5,0),0),0)</f>
        <v>0</v>
      </c>
      <c r="H1714" s="104">
        <f t="shared" si="287"/>
        <v>0</v>
      </c>
      <c r="I1714" s="168">
        <f>VLOOKUP($A1714,'2023-24 Salary &amp; Benefits'!$A:$I,3,FALSE)</f>
        <v>1.18</v>
      </c>
      <c r="J1714" s="168">
        <f>VLOOKUP($A1714,'2023-24 Salary &amp; Benefits'!$A:$I,4,FALSE)</f>
        <v>1.18</v>
      </c>
      <c r="K1714" s="155">
        <f t="shared" si="290"/>
        <v>0</v>
      </c>
      <c r="L1714" s="154">
        <f t="shared" si="291"/>
        <v>0</v>
      </c>
      <c r="M1714" s="156">
        <f>'2023-24 Salary &amp; Benefits'!$E$6</f>
        <v>72728</v>
      </c>
      <c r="N1714" s="156">
        <f>'2023-24 Salary &amp; Benefits'!$F$6</f>
        <v>75419</v>
      </c>
      <c r="O1714" s="9">
        <f t="shared" si="292"/>
        <v>0</v>
      </c>
      <c r="P1714" s="9">
        <f t="shared" si="293"/>
        <v>0</v>
      </c>
      <c r="Q1714" s="9">
        <f>'2023-24 Salary &amp; Benefits'!G$6</f>
        <v>13464</v>
      </c>
      <c r="R1714" s="157">
        <f>'2023-24 Salary &amp; Benefits'!H$6</f>
        <v>0.1797</v>
      </c>
      <c r="S1714" s="157">
        <f>'2023-24 Salary &amp; Benefits'!I$6</f>
        <v>0.17330000000000001</v>
      </c>
      <c r="T1714" s="9">
        <f t="shared" si="294"/>
        <v>0</v>
      </c>
      <c r="U1714" s="9">
        <f t="shared" si="295"/>
        <v>0</v>
      </c>
      <c r="V1714" s="9">
        <f t="shared" si="296"/>
        <v>0</v>
      </c>
      <c r="W1714" s="9">
        <f t="shared" si="289"/>
        <v>0</v>
      </c>
      <c r="X1714" s="22">
        <f t="shared" si="288"/>
        <v>0</v>
      </c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</row>
    <row r="1715" spans="1:159" s="4" customFormat="1">
      <c r="A1715" s="83" t="s">
        <v>2343</v>
      </c>
      <c r="B1715" s="95" t="s">
        <v>545</v>
      </c>
      <c r="C1715" s="96">
        <v>3714</v>
      </c>
      <c r="D1715" s="95" t="s">
        <v>621</v>
      </c>
      <c r="E1715" s="116" t="str">
        <f>VLOOKUP($C1715,'2022-23 School Level AAFTE'!$C:$X,8,FALSE)</f>
        <v>Yes</v>
      </c>
      <c r="F1715" s="103">
        <f>VLOOKUP($C1715,'2022-23 School Level AAFTE'!$C:$I,7,FALSE)</f>
        <v>321.70999999999998</v>
      </c>
      <c r="G1715" s="106">
        <f>IFERROR(IF(E1715= "yes",VLOOKUP(C1715,Summary!$B:$I,5,0),0),0)</f>
        <v>0</v>
      </c>
      <c r="H1715" s="104">
        <f t="shared" si="287"/>
        <v>321.70999999999998</v>
      </c>
      <c r="I1715" s="168">
        <f>VLOOKUP($A1715,'2023-24 Salary &amp; Benefits'!$A:$I,3,FALSE)</f>
        <v>1.18</v>
      </c>
      <c r="J1715" s="168">
        <f>VLOOKUP($A1715,'2023-24 Salary &amp; Benefits'!$A:$I,4,FALSE)</f>
        <v>1.18</v>
      </c>
      <c r="K1715" s="155">
        <f t="shared" si="290"/>
        <v>321.70999999999998</v>
      </c>
      <c r="L1715" s="154">
        <f t="shared" si="291"/>
        <v>0.94399999999999995</v>
      </c>
      <c r="M1715" s="156">
        <f>'2023-24 Salary &amp; Benefits'!$E$6</f>
        <v>72728</v>
      </c>
      <c r="N1715" s="156">
        <f>'2023-24 Salary &amp; Benefits'!$F$6</f>
        <v>75419</v>
      </c>
      <c r="O1715" s="9">
        <f t="shared" si="292"/>
        <v>81013.17</v>
      </c>
      <c r="P1715" s="9">
        <f t="shared" si="293"/>
        <v>2997.5599999999977</v>
      </c>
      <c r="Q1715" s="9">
        <f>'2023-24 Salary &amp; Benefits'!G$6</f>
        <v>13464</v>
      </c>
      <c r="R1715" s="157">
        <f>'2023-24 Salary &amp; Benefits'!H$6</f>
        <v>0.1797</v>
      </c>
      <c r="S1715" s="157">
        <f>'2023-24 Salary &amp; Benefits'!I$6</f>
        <v>0.17330000000000001</v>
      </c>
      <c r="T1715" s="9">
        <f t="shared" si="294"/>
        <v>27787.56</v>
      </c>
      <c r="U1715" s="9">
        <f t="shared" si="295"/>
        <v>1400.18</v>
      </c>
      <c r="V1715" s="9">
        <f t="shared" si="296"/>
        <v>242.65</v>
      </c>
      <c r="W1715" s="9">
        <f t="shared" si="289"/>
        <v>1642.8300000000002</v>
      </c>
      <c r="X1715" s="22">
        <f t="shared" si="288"/>
        <v>113441.12</v>
      </c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</row>
    <row r="1716" spans="1:159" s="4" customFormat="1">
      <c r="A1716" s="83" t="s">
        <v>2343</v>
      </c>
      <c r="B1716" s="95" t="s">
        <v>545</v>
      </c>
      <c r="C1716" s="96">
        <v>2462</v>
      </c>
      <c r="D1716" s="95" t="s">
        <v>592</v>
      </c>
      <c r="E1716" s="116" t="str">
        <f>VLOOKUP($C1716,'2022-23 School Level AAFTE'!$C:$X,8,FALSE)</f>
        <v>No</v>
      </c>
      <c r="F1716" s="103">
        <f>VLOOKUP($C1716,'2022-23 School Level AAFTE'!$C:$I,7,FALSE)</f>
        <v>502</v>
      </c>
      <c r="G1716" s="106">
        <f>IFERROR(IF(E1716= "yes",VLOOKUP(C1716,Summary!$B:$I,5,0),0),0)</f>
        <v>0</v>
      </c>
      <c r="H1716" s="104">
        <f t="shared" si="287"/>
        <v>0</v>
      </c>
      <c r="I1716" s="168">
        <f>VLOOKUP($A1716,'2023-24 Salary &amp; Benefits'!$A:$I,3,FALSE)</f>
        <v>1.18</v>
      </c>
      <c r="J1716" s="168">
        <f>VLOOKUP($A1716,'2023-24 Salary &amp; Benefits'!$A:$I,4,FALSE)</f>
        <v>1.18</v>
      </c>
      <c r="K1716" s="155">
        <f t="shared" si="290"/>
        <v>0</v>
      </c>
      <c r="L1716" s="154">
        <f t="shared" si="291"/>
        <v>0</v>
      </c>
      <c r="M1716" s="156">
        <f>'2023-24 Salary &amp; Benefits'!$E$6</f>
        <v>72728</v>
      </c>
      <c r="N1716" s="156">
        <f>'2023-24 Salary &amp; Benefits'!$F$6</f>
        <v>75419</v>
      </c>
      <c r="O1716" s="9">
        <f t="shared" si="292"/>
        <v>0</v>
      </c>
      <c r="P1716" s="9">
        <f t="shared" si="293"/>
        <v>0</v>
      </c>
      <c r="Q1716" s="9">
        <f>'2023-24 Salary &amp; Benefits'!G$6</f>
        <v>13464</v>
      </c>
      <c r="R1716" s="157">
        <f>'2023-24 Salary &amp; Benefits'!H$6</f>
        <v>0.1797</v>
      </c>
      <c r="S1716" s="157">
        <f>'2023-24 Salary &amp; Benefits'!I$6</f>
        <v>0.17330000000000001</v>
      </c>
      <c r="T1716" s="9">
        <f t="shared" si="294"/>
        <v>0</v>
      </c>
      <c r="U1716" s="9">
        <f t="shared" si="295"/>
        <v>0</v>
      </c>
      <c r="V1716" s="9">
        <f t="shared" si="296"/>
        <v>0</v>
      </c>
      <c r="W1716" s="9">
        <f t="shared" si="289"/>
        <v>0</v>
      </c>
      <c r="X1716" s="22">
        <f t="shared" si="288"/>
        <v>0</v>
      </c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</row>
    <row r="1717" spans="1:159" s="4" customFormat="1">
      <c r="A1717" s="83" t="s">
        <v>2343</v>
      </c>
      <c r="B1717" s="95" t="s">
        <v>545</v>
      </c>
      <c r="C1717" s="96">
        <v>2435</v>
      </c>
      <c r="D1717" s="95" t="s">
        <v>589</v>
      </c>
      <c r="E1717" s="116" t="str">
        <f>VLOOKUP($C1717,'2022-23 School Level AAFTE'!$C:$X,8,FALSE)</f>
        <v>No</v>
      </c>
      <c r="F1717" s="103">
        <f>VLOOKUP($C1717,'2022-23 School Level AAFTE'!$C:$I,7,FALSE)</f>
        <v>983.71</v>
      </c>
      <c r="G1717" s="106">
        <f>IFERROR(IF(E1717= "yes",VLOOKUP(C1717,Summary!$B:$I,5,0),0),0)</f>
        <v>0</v>
      </c>
      <c r="H1717" s="104">
        <f t="shared" si="287"/>
        <v>0</v>
      </c>
      <c r="I1717" s="168">
        <f>VLOOKUP($A1717,'2023-24 Salary &amp; Benefits'!$A:$I,3,FALSE)</f>
        <v>1.18</v>
      </c>
      <c r="J1717" s="168">
        <f>VLOOKUP($A1717,'2023-24 Salary &amp; Benefits'!$A:$I,4,FALSE)</f>
        <v>1.18</v>
      </c>
      <c r="K1717" s="155">
        <f t="shared" si="290"/>
        <v>0</v>
      </c>
      <c r="L1717" s="154">
        <f t="shared" si="291"/>
        <v>0</v>
      </c>
      <c r="M1717" s="156">
        <f>'2023-24 Salary &amp; Benefits'!$E$6</f>
        <v>72728</v>
      </c>
      <c r="N1717" s="156">
        <f>'2023-24 Salary &amp; Benefits'!$F$6</f>
        <v>75419</v>
      </c>
      <c r="O1717" s="9">
        <f t="shared" si="292"/>
        <v>0</v>
      </c>
      <c r="P1717" s="9">
        <f t="shared" si="293"/>
        <v>0</v>
      </c>
      <c r="Q1717" s="9">
        <f>'2023-24 Salary &amp; Benefits'!G$6</f>
        <v>13464</v>
      </c>
      <c r="R1717" s="157">
        <f>'2023-24 Salary &amp; Benefits'!H$6</f>
        <v>0.1797</v>
      </c>
      <c r="S1717" s="157">
        <f>'2023-24 Salary &amp; Benefits'!I$6</f>
        <v>0.17330000000000001</v>
      </c>
      <c r="T1717" s="9">
        <f t="shared" si="294"/>
        <v>0</v>
      </c>
      <c r="U1717" s="9">
        <f t="shared" si="295"/>
        <v>0</v>
      </c>
      <c r="V1717" s="9">
        <f t="shared" si="296"/>
        <v>0</v>
      </c>
      <c r="W1717" s="9">
        <f t="shared" si="289"/>
        <v>0</v>
      </c>
      <c r="X1717" s="22">
        <f t="shared" si="288"/>
        <v>0</v>
      </c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</row>
    <row r="1718" spans="1:159" s="4" customFormat="1">
      <c r="A1718" s="83" t="s">
        <v>2343</v>
      </c>
      <c r="B1718" s="95" t="s">
        <v>545</v>
      </c>
      <c r="C1718" s="96">
        <v>2069</v>
      </c>
      <c r="D1718" s="95" t="s">
        <v>556</v>
      </c>
      <c r="E1718" s="116" t="str">
        <f>VLOOKUP($C1718,'2022-23 School Level AAFTE'!$C:$X,8,FALSE)</f>
        <v>No</v>
      </c>
      <c r="F1718" s="103">
        <f>VLOOKUP($C1718,'2022-23 School Level AAFTE'!$C:$I,7,FALSE)</f>
        <v>214.29</v>
      </c>
      <c r="G1718" s="106">
        <f>IFERROR(IF(E1718= "yes",VLOOKUP(C1718,Summary!$B:$I,5,0),0),0)</f>
        <v>0</v>
      </c>
      <c r="H1718" s="104">
        <f t="shared" si="287"/>
        <v>0</v>
      </c>
      <c r="I1718" s="168">
        <f>VLOOKUP($A1718,'2023-24 Salary &amp; Benefits'!$A:$I,3,FALSE)</f>
        <v>1.18</v>
      </c>
      <c r="J1718" s="168">
        <f>VLOOKUP($A1718,'2023-24 Salary &amp; Benefits'!$A:$I,4,FALSE)</f>
        <v>1.18</v>
      </c>
      <c r="K1718" s="155">
        <f t="shared" si="290"/>
        <v>0</v>
      </c>
      <c r="L1718" s="154">
        <f t="shared" si="291"/>
        <v>0</v>
      </c>
      <c r="M1718" s="156">
        <f>'2023-24 Salary &amp; Benefits'!$E$6</f>
        <v>72728</v>
      </c>
      <c r="N1718" s="156">
        <f>'2023-24 Salary &amp; Benefits'!$F$6</f>
        <v>75419</v>
      </c>
      <c r="O1718" s="9">
        <f t="shared" si="292"/>
        <v>0</v>
      </c>
      <c r="P1718" s="9">
        <f t="shared" si="293"/>
        <v>0</v>
      </c>
      <c r="Q1718" s="9">
        <f>'2023-24 Salary &amp; Benefits'!G$6</f>
        <v>13464</v>
      </c>
      <c r="R1718" s="157">
        <f>'2023-24 Salary &amp; Benefits'!H$6</f>
        <v>0.1797</v>
      </c>
      <c r="S1718" s="157">
        <f>'2023-24 Salary &amp; Benefits'!I$6</f>
        <v>0.17330000000000001</v>
      </c>
      <c r="T1718" s="9">
        <f t="shared" si="294"/>
        <v>0</v>
      </c>
      <c r="U1718" s="9">
        <f t="shared" si="295"/>
        <v>0</v>
      </c>
      <c r="V1718" s="9">
        <f t="shared" si="296"/>
        <v>0</v>
      </c>
      <c r="W1718" s="9">
        <f t="shared" si="289"/>
        <v>0</v>
      </c>
      <c r="X1718" s="22">
        <f t="shared" si="288"/>
        <v>0</v>
      </c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</row>
    <row r="1719" spans="1:159" s="4" customFormat="1">
      <c r="A1719" s="83" t="s">
        <v>2343</v>
      </c>
      <c r="B1719" s="95" t="s">
        <v>545</v>
      </c>
      <c r="C1719" s="94">
        <v>5565</v>
      </c>
      <c r="D1719" s="84" t="s">
        <v>3229</v>
      </c>
      <c r="E1719" s="116" t="str">
        <f>VLOOKUP($C1719,'2022-23 School Level AAFTE'!$C:$X,8,FALSE)</f>
        <v>No</v>
      </c>
      <c r="F1719" s="103">
        <f>VLOOKUP($C1719,'2022-23 School Level AAFTE'!$C:$I,7,FALSE)</f>
        <v>318.43</v>
      </c>
      <c r="G1719" s="106">
        <f>IFERROR(IF(E1719= "yes",VLOOKUP(C1719,Summary!$B:$I,5,0),0),0)</f>
        <v>0</v>
      </c>
      <c r="H1719" s="104">
        <f t="shared" si="287"/>
        <v>0</v>
      </c>
      <c r="I1719" s="168">
        <f>VLOOKUP($A1719,'2023-24 Salary &amp; Benefits'!$A:$I,3,FALSE)</f>
        <v>1.18</v>
      </c>
      <c r="J1719" s="168">
        <f>VLOOKUP($A1719,'2023-24 Salary &amp; Benefits'!$A:$I,4,FALSE)</f>
        <v>1.18</v>
      </c>
      <c r="K1719" s="155">
        <f t="shared" si="290"/>
        <v>0</v>
      </c>
      <c r="L1719" s="154">
        <f t="shared" si="291"/>
        <v>0</v>
      </c>
      <c r="M1719" s="156">
        <f>'2023-24 Salary &amp; Benefits'!$E$6</f>
        <v>72728</v>
      </c>
      <c r="N1719" s="156">
        <f>'2023-24 Salary &amp; Benefits'!$F$6</f>
        <v>75419</v>
      </c>
      <c r="O1719" s="9">
        <f t="shared" si="292"/>
        <v>0</v>
      </c>
      <c r="P1719" s="9">
        <f t="shared" si="293"/>
        <v>0</v>
      </c>
      <c r="Q1719" s="9">
        <f>'2023-24 Salary &amp; Benefits'!G$6</f>
        <v>13464</v>
      </c>
      <c r="R1719" s="157">
        <f>'2023-24 Salary &amp; Benefits'!H$6</f>
        <v>0.1797</v>
      </c>
      <c r="S1719" s="157">
        <f>'2023-24 Salary &amp; Benefits'!I$6</f>
        <v>0.17330000000000001</v>
      </c>
      <c r="T1719" s="9">
        <f t="shared" si="294"/>
        <v>0</v>
      </c>
      <c r="U1719" s="9">
        <f t="shared" si="295"/>
        <v>0</v>
      </c>
      <c r="V1719" s="9">
        <f t="shared" si="296"/>
        <v>0</v>
      </c>
      <c r="W1719" s="9">
        <f t="shared" si="289"/>
        <v>0</v>
      </c>
      <c r="X1719" s="22">
        <f t="shared" si="288"/>
        <v>0</v>
      </c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</row>
    <row r="1720" spans="1:159" s="4" customFormat="1">
      <c r="A1720" s="83" t="s">
        <v>2343</v>
      </c>
      <c r="B1720" s="95" t="s">
        <v>545</v>
      </c>
      <c r="C1720" s="96">
        <v>2353</v>
      </c>
      <c r="D1720" s="95" t="s">
        <v>585</v>
      </c>
      <c r="E1720" s="116" t="str">
        <f>VLOOKUP($C1720,'2022-23 School Level AAFTE'!$C:$X,8,FALSE)</f>
        <v>No</v>
      </c>
      <c r="F1720" s="103">
        <f>VLOOKUP($C1720,'2022-23 School Level AAFTE'!$C:$I,7,FALSE)</f>
        <v>434</v>
      </c>
      <c r="G1720" s="106">
        <f>IFERROR(IF(E1720= "yes",VLOOKUP(C1720,Summary!$B:$I,5,0),0),0)</f>
        <v>0</v>
      </c>
      <c r="H1720" s="104">
        <f t="shared" si="287"/>
        <v>0</v>
      </c>
      <c r="I1720" s="168">
        <f>VLOOKUP($A1720,'2023-24 Salary &amp; Benefits'!$A:$I,3,FALSE)</f>
        <v>1.18</v>
      </c>
      <c r="J1720" s="168">
        <f>VLOOKUP($A1720,'2023-24 Salary &amp; Benefits'!$A:$I,4,FALSE)</f>
        <v>1.18</v>
      </c>
      <c r="K1720" s="155">
        <f t="shared" si="290"/>
        <v>0</v>
      </c>
      <c r="L1720" s="154">
        <f t="shared" si="291"/>
        <v>0</v>
      </c>
      <c r="M1720" s="156">
        <f>'2023-24 Salary &amp; Benefits'!$E$6</f>
        <v>72728</v>
      </c>
      <c r="N1720" s="156">
        <f>'2023-24 Salary &amp; Benefits'!$F$6</f>
        <v>75419</v>
      </c>
      <c r="O1720" s="9">
        <f t="shared" si="292"/>
        <v>0</v>
      </c>
      <c r="P1720" s="9">
        <f t="shared" si="293"/>
        <v>0</v>
      </c>
      <c r="Q1720" s="9">
        <f>'2023-24 Salary &amp; Benefits'!G$6</f>
        <v>13464</v>
      </c>
      <c r="R1720" s="157">
        <f>'2023-24 Salary &amp; Benefits'!H$6</f>
        <v>0.1797</v>
      </c>
      <c r="S1720" s="157">
        <f>'2023-24 Salary &amp; Benefits'!I$6</f>
        <v>0.17330000000000001</v>
      </c>
      <c r="T1720" s="9">
        <f t="shared" si="294"/>
        <v>0</v>
      </c>
      <c r="U1720" s="9">
        <f t="shared" si="295"/>
        <v>0</v>
      </c>
      <c r="V1720" s="9">
        <f t="shared" si="296"/>
        <v>0</v>
      </c>
      <c r="W1720" s="9">
        <f t="shared" si="289"/>
        <v>0</v>
      </c>
      <c r="X1720" s="22">
        <f t="shared" si="288"/>
        <v>0</v>
      </c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</row>
    <row r="1721" spans="1:159" s="4" customFormat="1">
      <c r="A1721" s="83" t="s">
        <v>2343</v>
      </c>
      <c r="B1721" s="95" t="s">
        <v>545</v>
      </c>
      <c r="C1721" s="96">
        <v>2089</v>
      </c>
      <c r="D1721" s="95" t="s">
        <v>559</v>
      </c>
      <c r="E1721" s="116" t="str">
        <f>VLOOKUP($C1721,'2022-23 School Level AAFTE'!$C:$X,8,FALSE)</f>
        <v>Yes</v>
      </c>
      <c r="F1721" s="103">
        <f>VLOOKUP($C1721,'2022-23 School Level AAFTE'!$C:$I,7,FALSE)</f>
        <v>243.29</v>
      </c>
      <c r="G1721" s="106">
        <f>IFERROR(IF(E1721= "yes",VLOOKUP(C1721,Summary!$B:$I,5,0),0),0)</f>
        <v>0</v>
      </c>
      <c r="H1721" s="104">
        <f t="shared" si="287"/>
        <v>243.29</v>
      </c>
      <c r="I1721" s="168">
        <f>VLOOKUP($A1721,'2023-24 Salary &amp; Benefits'!$A:$I,3,FALSE)</f>
        <v>1.18</v>
      </c>
      <c r="J1721" s="168">
        <f>VLOOKUP($A1721,'2023-24 Salary &amp; Benefits'!$A:$I,4,FALSE)</f>
        <v>1.18</v>
      </c>
      <c r="K1721" s="155">
        <f t="shared" si="290"/>
        <v>243.29</v>
      </c>
      <c r="L1721" s="154">
        <f t="shared" si="291"/>
        <v>0.71399999999999997</v>
      </c>
      <c r="M1721" s="156">
        <f>'2023-24 Salary &amp; Benefits'!$E$6</f>
        <v>72728</v>
      </c>
      <c r="N1721" s="156">
        <f>'2023-24 Salary &amp; Benefits'!$F$6</f>
        <v>75419</v>
      </c>
      <c r="O1721" s="9">
        <f t="shared" si="292"/>
        <v>61274.79</v>
      </c>
      <c r="P1721" s="9">
        <f t="shared" si="293"/>
        <v>2267.2299999999959</v>
      </c>
      <c r="Q1721" s="9">
        <f>'2023-24 Salary &amp; Benefits'!G$6</f>
        <v>13464</v>
      </c>
      <c r="R1721" s="157">
        <f>'2023-24 Salary &amp; Benefits'!H$6</f>
        <v>0.1797</v>
      </c>
      <c r="S1721" s="157">
        <f>'2023-24 Salary &amp; Benefits'!I$6</f>
        <v>0.17330000000000001</v>
      </c>
      <c r="T1721" s="9">
        <f t="shared" si="294"/>
        <v>21017.29</v>
      </c>
      <c r="U1721" s="9">
        <f t="shared" si="295"/>
        <v>1059.03</v>
      </c>
      <c r="V1721" s="9">
        <f t="shared" si="296"/>
        <v>183.53</v>
      </c>
      <c r="W1721" s="9">
        <f t="shared" si="289"/>
        <v>1242.56</v>
      </c>
      <c r="X1721" s="22">
        <f t="shared" si="288"/>
        <v>85801.87</v>
      </c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</row>
    <row r="1722" spans="1:159" s="4" customFormat="1">
      <c r="A1722" s="83" t="s">
        <v>2343</v>
      </c>
      <c r="B1722" s="95" t="s">
        <v>545</v>
      </c>
      <c r="C1722" s="96">
        <v>3517</v>
      </c>
      <c r="D1722" s="95" t="s">
        <v>617</v>
      </c>
      <c r="E1722" s="116" t="str">
        <f>VLOOKUP($C1722,'2022-23 School Level AAFTE'!$C:$X,8,FALSE)</f>
        <v>No</v>
      </c>
      <c r="F1722" s="103">
        <f>VLOOKUP($C1722,'2022-23 School Level AAFTE'!$C:$I,7,FALSE)</f>
        <v>426.57</v>
      </c>
      <c r="G1722" s="106">
        <f>IFERROR(IF(E1722= "yes",VLOOKUP(C1722,Summary!$B:$I,5,0),0),0)</f>
        <v>0</v>
      </c>
      <c r="H1722" s="104">
        <f t="shared" si="287"/>
        <v>0</v>
      </c>
      <c r="I1722" s="168">
        <f>VLOOKUP($A1722,'2023-24 Salary &amp; Benefits'!$A:$I,3,FALSE)</f>
        <v>1.18</v>
      </c>
      <c r="J1722" s="168">
        <f>VLOOKUP($A1722,'2023-24 Salary &amp; Benefits'!$A:$I,4,FALSE)</f>
        <v>1.18</v>
      </c>
      <c r="K1722" s="155">
        <f t="shared" si="290"/>
        <v>0</v>
      </c>
      <c r="L1722" s="154">
        <f t="shared" si="291"/>
        <v>0</v>
      </c>
      <c r="M1722" s="156">
        <f>'2023-24 Salary &amp; Benefits'!$E$6</f>
        <v>72728</v>
      </c>
      <c r="N1722" s="156">
        <f>'2023-24 Salary &amp; Benefits'!$F$6</f>
        <v>75419</v>
      </c>
      <c r="O1722" s="9">
        <f t="shared" si="292"/>
        <v>0</v>
      </c>
      <c r="P1722" s="9">
        <f t="shared" si="293"/>
        <v>0</v>
      </c>
      <c r="Q1722" s="9">
        <f>'2023-24 Salary &amp; Benefits'!G$6</f>
        <v>13464</v>
      </c>
      <c r="R1722" s="157">
        <f>'2023-24 Salary &amp; Benefits'!H$6</f>
        <v>0.1797</v>
      </c>
      <c r="S1722" s="157">
        <f>'2023-24 Salary &amp; Benefits'!I$6</f>
        <v>0.17330000000000001</v>
      </c>
      <c r="T1722" s="9">
        <f t="shared" si="294"/>
        <v>0</v>
      </c>
      <c r="U1722" s="9">
        <f t="shared" si="295"/>
        <v>0</v>
      </c>
      <c r="V1722" s="9">
        <f t="shared" si="296"/>
        <v>0</v>
      </c>
      <c r="W1722" s="9">
        <f t="shared" si="289"/>
        <v>0</v>
      </c>
      <c r="X1722" s="22">
        <f t="shared" si="288"/>
        <v>0</v>
      </c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</row>
    <row r="1723" spans="1:159" s="4" customFormat="1">
      <c r="A1723" s="83" t="s">
        <v>2343</v>
      </c>
      <c r="B1723" s="95" t="s">
        <v>545</v>
      </c>
      <c r="C1723" s="96">
        <v>5203</v>
      </c>
      <c r="D1723" s="95" t="s">
        <v>635</v>
      </c>
      <c r="E1723" s="116" t="str">
        <f>VLOOKUP($C1723,'2022-23 School Level AAFTE'!$C:$X,8,FALSE)</f>
        <v>No</v>
      </c>
      <c r="F1723" s="103">
        <f>VLOOKUP($C1723,'2022-23 School Level AAFTE'!$C:$I,7,FALSE)</f>
        <v>458.43</v>
      </c>
      <c r="G1723" s="106">
        <f>IFERROR(IF(E1723= "yes",VLOOKUP(C1723,Summary!$B:$I,5,0),0),0)</f>
        <v>0</v>
      </c>
      <c r="H1723" s="104">
        <f t="shared" si="287"/>
        <v>0</v>
      </c>
      <c r="I1723" s="168">
        <f>VLOOKUP($A1723,'2023-24 Salary &amp; Benefits'!$A:$I,3,FALSE)</f>
        <v>1.18</v>
      </c>
      <c r="J1723" s="168">
        <f>VLOOKUP($A1723,'2023-24 Salary &amp; Benefits'!$A:$I,4,FALSE)</f>
        <v>1.18</v>
      </c>
      <c r="K1723" s="155">
        <f t="shared" si="290"/>
        <v>0</v>
      </c>
      <c r="L1723" s="154">
        <f t="shared" si="291"/>
        <v>0</v>
      </c>
      <c r="M1723" s="156">
        <f>'2023-24 Salary &amp; Benefits'!$E$6</f>
        <v>72728</v>
      </c>
      <c r="N1723" s="156">
        <f>'2023-24 Salary &amp; Benefits'!$F$6</f>
        <v>75419</v>
      </c>
      <c r="O1723" s="9">
        <f t="shared" si="292"/>
        <v>0</v>
      </c>
      <c r="P1723" s="9">
        <f t="shared" si="293"/>
        <v>0</v>
      </c>
      <c r="Q1723" s="9">
        <f>'2023-24 Salary &amp; Benefits'!G$6</f>
        <v>13464</v>
      </c>
      <c r="R1723" s="157">
        <f>'2023-24 Salary &amp; Benefits'!H$6</f>
        <v>0.1797</v>
      </c>
      <c r="S1723" s="157">
        <f>'2023-24 Salary &amp; Benefits'!I$6</f>
        <v>0.17330000000000001</v>
      </c>
      <c r="T1723" s="9">
        <f t="shared" si="294"/>
        <v>0</v>
      </c>
      <c r="U1723" s="9">
        <f t="shared" si="295"/>
        <v>0</v>
      </c>
      <c r="V1723" s="9">
        <f t="shared" si="296"/>
        <v>0</v>
      </c>
      <c r="W1723" s="9">
        <f t="shared" si="289"/>
        <v>0</v>
      </c>
      <c r="X1723" s="22">
        <f t="shared" si="288"/>
        <v>0</v>
      </c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</row>
    <row r="1724" spans="1:159" s="4" customFormat="1">
      <c r="A1724" s="83" t="s">
        <v>2343</v>
      </c>
      <c r="B1724" s="95" t="s">
        <v>545</v>
      </c>
      <c r="C1724" s="96">
        <v>2201</v>
      </c>
      <c r="D1724" s="95" t="s">
        <v>574</v>
      </c>
      <c r="E1724" s="116" t="str">
        <f>VLOOKUP($C1724,'2022-23 School Level AAFTE'!$C:$X,8,FALSE)</f>
        <v>No</v>
      </c>
      <c r="F1724" s="103">
        <f>VLOOKUP($C1724,'2022-23 School Level AAFTE'!$C:$I,7,FALSE)</f>
        <v>221.15</v>
      </c>
      <c r="G1724" s="106">
        <f>IFERROR(IF(E1724= "yes",VLOOKUP(C1724,Summary!$B:$I,5,0),0),0)</f>
        <v>0</v>
      </c>
      <c r="H1724" s="104">
        <f t="shared" si="287"/>
        <v>0</v>
      </c>
      <c r="I1724" s="168">
        <f>VLOOKUP($A1724,'2023-24 Salary &amp; Benefits'!$A:$I,3,FALSE)</f>
        <v>1.18</v>
      </c>
      <c r="J1724" s="168">
        <f>VLOOKUP($A1724,'2023-24 Salary &amp; Benefits'!$A:$I,4,FALSE)</f>
        <v>1.18</v>
      </c>
      <c r="K1724" s="155">
        <f t="shared" si="290"/>
        <v>0</v>
      </c>
      <c r="L1724" s="154">
        <f t="shared" si="291"/>
        <v>0</v>
      </c>
      <c r="M1724" s="156">
        <f>'2023-24 Salary &amp; Benefits'!$E$6</f>
        <v>72728</v>
      </c>
      <c r="N1724" s="156">
        <f>'2023-24 Salary &amp; Benefits'!$F$6</f>
        <v>75419</v>
      </c>
      <c r="O1724" s="9">
        <f t="shared" si="292"/>
        <v>0</v>
      </c>
      <c r="P1724" s="9">
        <f t="shared" si="293"/>
        <v>0</v>
      </c>
      <c r="Q1724" s="9">
        <f>'2023-24 Salary &amp; Benefits'!G$6</f>
        <v>13464</v>
      </c>
      <c r="R1724" s="157">
        <f>'2023-24 Salary &amp; Benefits'!H$6</f>
        <v>0.1797</v>
      </c>
      <c r="S1724" s="157">
        <f>'2023-24 Salary &amp; Benefits'!I$6</f>
        <v>0.17330000000000001</v>
      </c>
      <c r="T1724" s="9">
        <f t="shared" si="294"/>
        <v>0</v>
      </c>
      <c r="U1724" s="9">
        <f t="shared" si="295"/>
        <v>0</v>
      </c>
      <c r="V1724" s="9">
        <f t="shared" si="296"/>
        <v>0</v>
      </c>
      <c r="W1724" s="9">
        <f t="shared" si="289"/>
        <v>0</v>
      </c>
      <c r="X1724" s="22">
        <f t="shared" si="288"/>
        <v>0</v>
      </c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</row>
    <row r="1725" spans="1:159" s="4" customFormat="1">
      <c r="A1725" s="83" t="s">
        <v>2343</v>
      </c>
      <c r="B1725" s="95" t="s">
        <v>545</v>
      </c>
      <c r="C1725" s="96">
        <v>5485</v>
      </c>
      <c r="D1725" s="95" t="s">
        <v>2733</v>
      </c>
      <c r="E1725" s="116" t="str">
        <f>VLOOKUP($C1725,'2022-23 School Level AAFTE'!$C:$X,8,FALSE)</f>
        <v>No</v>
      </c>
      <c r="F1725" s="103">
        <f>VLOOKUP($C1725,'2022-23 School Level AAFTE'!$C:$I,7,FALSE)</f>
        <v>506.65</v>
      </c>
      <c r="G1725" s="106">
        <f>IFERROR(IF(E1725= "yes",VLOOKUP(C1725,Summary!$B:$I,5,0),0),0)</f>
        <v>0</v>
      </c>
      <c r="H1725" s="104">
        <f t="shared" si="287"/>
        <v>0</v>
      </c>
      <c r="I1725" s="168">
        <f>VLOOKUP($A1725,'2023-24 Salary &amp; Benefits'!$A:$I,3,FALSE)</f>
        <v>1.18</v>
      </c>
      <c r="J1725" s="168">
        <f>VLOOKUP($A1725,'2023-24 Salary &amp; Benefits'!$A:$I,4,FALSE)</f>
        <v>1.18</v>
      </c>
      <c r="K1725" s="155">
        <f t="shared" si="290"/>
        <v>0</v>
      </c>
      <c r="L1725" s="154">
        <f t="shared" si="291"/>
        <v>0</v>
      </c>
      <c r="M1725" s="156">
        <f>'2023-24 Salary &amp; Benefits'!$E$6</f>
        <v>72728</v>
      </c>
      <c r="N1725" s="156">
        <f>'2023-24 Salary &amp; Benefits'!$F$6</f>
        <v>75419</v>
      </c>
      <c r="O1725" s="9">
        <f t="shared" si="292"/>
        <v>0</v>
      </c>
      <c r="P1725" s="9">
        <f t="shared" si="293"/>
        <v>0</v>
      </c>
      <c r="Q1725" s="9">
        <f>'2023-24 Salary &amp; Benefits'!G$6</f>
        <v>13464</v>
      </c>
      <c r="R1725" s="157">
        <f>'2023-24 Salary &amp; Benefits'!H$6</f>
        <v>0.1797</v>
      </c>
      <c r="S1725" s="157">
        <f>'2023-24 Salary &amp; Benefits'!I$6</f>
        <v>0.17330000000000001</v>
      </c>
      <c r="T1725" s="9">
        <f t="shared" si="294"/>
        <v>0</v>
      </c>
      <c r="U1725" s="9">
        <f t="shared" si="295"/>
        <v>0</v>
      </c>
      <c r="V1725" s="9">
        <f t="shared" si="296"/>
        <v>0</v>
      </c>
      <c r="W1725" s="9">
        <f t="shared" si="289"/>
        <v>0</v>
      </c>
      <c r="X1725" s="22">
        <f t="shared" si="288"/>
        <v>0</v>
      </c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</row>
    <row r="1726" spans="1:159" s="4" customFormat="1">
      <c r="A1726" s="83" t="s">
        <v>2343</v>
      </c>
      <c r="B1726" s="95" t="s">
        <v>545</v>
      </c>
      <c r="C1726" s="96">
        <v>3095</v>
      </c>
      <c r="D1726" s="95" t="s">
        <v>605</v>
      </c>
      <c r="E1726" s="116" t="str">
        <f>VLOOKUP($C1726,'2022-23 School Level AAFTE'!$C:$X,8,FALSE)</f>
        <v>Yes</v>
      </c>
      <c r="F1726" s="103">
        <f>VLOOKUP($C1726,'2022-23 School Level AAFTE'!$C:$I,7,FALSE)</f>
        <v>857.94</v>
      </c>
      <c r="G1726" s="106">
        <f>IFERROR(IF(E1726= "yes",VLOOKUP(C1726,Summary!$B:$I,5,0),0),0)</f>
        <v>0</v>
      </c>
      <c r="H1726" s="104">
        <f t="shared" si="287"/>
        <v>857.94</v>
      </c>
      <c r="I1726" s="168">
        <f>VLOOKUP($A1726,'2023-24 Salary &amp; Benefits'!$A:$I,3,FALSE)</f>
        <v>1.18</v>
      </c>
      <c r="J1726" s="168">
        <f>VLOOKUP($A1726,'2023-24 Salary &amp; Benefits'!$A:$I,4,FALSE)</f>
        <v>1.18</v>
      </c>
      <c r="K1726" s="155">
        <f t="shared" si="290"/>
        <v>857.94</v>
      </c>
      <c r="L1726" s="154">
        <f t="shared" si="291"/>
        <v>2.5169999999999999</v>
      </c>
      <c r="M1726" s="156">
        <f>'2023-24 Salary &amp; Benefits'!$E$6</f>
        <v>72728</v>
      </c>
      <c r="N1726" s="156">
        <f>'2023-24 Salary &amp; Benefits'!$F$6</f>
        <v>75419</v>
      </c>
      <c r="O1726" s="9">
        <f t="shared" si="292"/>
        <v>216006.52</v>
      </c>
      <c r="P1726" s="9">
        <f t="shared" si="293"/>
        <v>7992.4400000000023</v>
      </c>
      <c r="Q1726" s="9">
        <f>'2023-24 Salary &amp; Benefits'!G$6</f>
        <v>13464</v>
      </c>
      <c r="R1726" s="157">
        <f>'2023-24 Salary &amp; Benefits'!H$6</f>
        <v>0.1797</v>
      </c>
      <c r="S1726" s="157">
        <f>'2023-24 Salary &amp; Benefits'!I$6</f>
        <v>0.17330000000000001</v>
      </c>
      <c r="T1726" s="9">
        <f t="shared" si="294"/>
        <v>74090.350000000006</v>
      </c>
      <c r="U1726" s="9">
        <f t="shared" si="295"/>
        <v>3733.32</v>
      </c>
      <c r="V1726" s="9">
        <f t="shared" si="296"/>
        <v>646.98</v>
      </c>
      <c r="W1726" s="9">
        <f t="shared" si="289"/>
        <v>4380.3</v>
      </c>
      <c r="X1726" s="22">
        <f t="shared" si="288"/>
        <v>302469.61</v>
      </c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</row>
    <row r="1727" spans="1:159" s="4" customFormat="1">
      <c r="A1727" s="83" t="s">
        <v>2343</v>
      </c>
      <c r="B1727" s="95" t="s">
        <v>545</v>
      </c>
      <c r="C1727" s="96">
        <v>1547</v>
      </c>
      <c r="D1727" s="95" t="s">
        <v>546</v>
      </c>
      <c r="E1727" s="116" t="str">
        <f>VLOOKUP($C1727,'2022-23 School Level AAFTE'!$C:$X,8,FALSE)</f>
        <v>No</v>
      </c>
      <c r="F1727" s="103">
        <f>VLOOKUP($C1727,'2022-23 School Level AAFTE'!$C:$I,7,FALSE)</f>
        <v>97.94</v>
      </c>
      <c r="G1727" s="106">
        <f>IFERROR(IF(E1727= "yes",VLOOKUP(C1727,Summary!$B:$I,5,0),0),0)</f>
        <v>0</v>
      </c>
      <c r="H1727" s="104">
        <f t="shared" si="287"/>
        <v>0</v>
      </c>
      <c r="I1727" s="168">
        <f>VLOOKUP($A1727,'2023-24 Salary &amp; Benefits'!$A:$I,3,FALSE)</f>
        <v>1.18</v>
      </c>
      <c r="J1727" s="168">
        <f>VLOOKUP($A1727,'2023-24 Salary &amp; Benefits'!$A:$I,4,FALSE)</f>
        <v>1.18</v>
      </c>
      <c r="K1727" s="155">
        <f t="shared" si="290"/>
        <v>0</v>
      </c>
      <c r="L1727" s="154">
        <f t="shared" si="291"/>
        <v>0</v>
      </c>
      <c r="M1727" s="156">
        <f>'2023-24 Salary &amp; Benefits'!$E$6</f>
        <v>72728</v>
      </c>
      <c r="N1727" s="156">
        <f>'2023-24 Salary &amp; Benefits'!$F$6</f>
        <v>75419</v>
      </c>
      <c r="O1727" s="9">
        <f t="shared" si="292"/>
        <v>0</v>
      </c>
      <c r="P1727" s="9">
        <f t="shared" si="293"/>
        <v>0</v>
      </c>
      <c r="Q1727" s="9">
        <f>'2023-24 Salary &amp; Benefits'!G$6</f>
        <v>13464</v>
      </c>
      <c r="R1727" s="157">
        <f>'2023-24 Salary &amp; Benefits'!H$6</f>
        <v>0.1797</v>
      </c>
      <c r="S1727" s="157">
        <f>'2023-24 Salary &amp; Benefits'!I$6</f>
        <v>0.17330000000000001</v>
      </c>
      <c r="T1727" s="9">
        <f t="shared" si="294"/>
        <v>0</v>
      </c>
      <c r="U1727" s="9">
        <f t="shared" si="295"/>
        <v>0</v>
      </c>
      <c r="V1727" s="9">
        <f t="shared" si="296"/>
        <v>0</v>
      </c>
      <c r="W1727" s="9">
        <f t="shared" si="289"/>
        <v>0</v>
      </c>
      <c r="X1727" s="22">
        <f t="shared" si="288"/>
        <v>0</v>
      </c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</row>
    <row r="1728" spans="1:159" s="4" customFormat="1">
      <c r="A1728" s="83" t="s">
        <v>2343</v>
      </c>
      <c r="B1728" s="95" t="s">
        <v>545</v>
      </c>
      <c r="C1728" s="96">
        <v>2322</v>
      </c>
      <c r="D1728" s="95" t="s">
        <v>584</v>
      </c>
      <c r="E1728" s="116" t="str">
        <f>VLOOKUP($C1728,'2022-23 School Level AAFTE'!$C:$X,8,FALSE)</f>
        <v>No</v>
      </c>
      <c r="F1728" s="103">
        <f>VLOOKUP($C1728,'2022-23 School Level AAFTE'!$C:$I,7,FALSE)</f>
        <v>182.71</v>
      </c>
      <c r="G1728" s="106">
        <f>IFERROR(IF(E1728= "yes",VLOOKUP(C1728,Summary!$B:$I,5,0),0),0)</f>
        <v>0</v>
      </c>
      <c r="H1728" s="105">
        <f t="shared" si="287"/>
        <v>0</v>
      </c>
      <c r="I1728" s="168">
        <f>VLOOKUP($A1728,'2023-24 Salary &amp; Benefits'!$A:$I,3,FALSE)</f>
        <v>1.18</v>
      </c>
      <c r="J1728" s="168">
        <f>VLOOKUP($A1728,'2023-24 Salary &amp; Benefits'!$A:$I,4,FALSE)</f>
        <v>1.18</v>
      </c>
      <c r="K1728" s="155">
        <f t="shared" si="290"/>
        <v>0</v>
      </c>
      <c r="L1728" s="154">
        <f t="shared" si="291"/>
        <v>0</v>
      </c>
      <c r="M1728" s="156">
        <f>'2023-24 Salary &amp; Benefits'!$E$6</f>
        <v>72728</v>
      </c>
      <c r="N1728" s="156">
        <f>'2023-24 Salary &amp; Benefits'!$F$6</f>
        <v>75419</v>
      </c>
      <c r="O1728" s="9">
        <f t="shared" si="292"/>
        <v>0</v>
      </c>
      <c r="P1728" s="9">
        <f t="shared" si="293"/>
        <v>0</v>
      </c>
      <c r="Q1728" s="9">
        <f>'2023-24 Salary &amp; Benefits'!G$6</f>
        <v>13464</v>
      </c>
      <c r="R1728" s="157">
        <f>'2023-24 Salary &amp; Benefits'!H$6</f>
        <v>0.1797</v>
      </c>
      <c r="S1728" s="157">
        <f>'2023-24 Salary &amp; Benefits'!I$6</f>
        <v>0.17330000000000001</v>
      </c>
      <c r="T1728" s="9">
        <f t="shared" si="294"/>
        <v>0</v>
      </c>
      <c r="U1728" s="9">
        <f t="shared" si="295"/>
        <v>0</v>
      </c>
      <c r="V1728" s="9">
        <f t="shared" si="296"/>
        <v>0</v>
      </c>
      <c r="W1728" s="9">
        <f t="shared" si="289"/>
        <v>0</v>
      </c>
      <c r="X1728" s="22">
        <f t="shared" si="288"/>
        <v>0</v>
      </c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</row>
    <row r="1729" spans="1:159" s="4" customFormat="1">
      <c r="A1729" s="83" t="s">
        <v>2343</v>
      </c>
      <c r="B1729" s="95" t="s">
        <v>545</v>
      </c>
      <c r="C1729" s="96">
        <v>3479</v>
      </c>
      <c r="D1729" s="95" t="s">
        <v>616</v>
      </c>
      <c r="E1729" s="116" t="str">
        <f>VLOOKUP($C1729,'2022-23 School Level AAFTE'!$C:$X,8,FALSE)</f>
        <v>No</v>
      </c>
      <c r="F1729" s="103">
        <f>VLOOKUP($C1729,'2022-23 School Level AAFTE'!$C:$I,7,FALSE)</f>
        <v>1075.71</v>
      </c>
      <c r="G1729" s="106">
        <f>IFERROR(IF(E1729= "yes",VLOOKUP(C1729,Summary!$B:$I,5,0),0),0)</f>
        <v>0</v>
      </c>
      <c r="H1729" s="105">
        <f t="shared" si="287"/>
        <v>0</v>
      </c>
      <c r="I1729" s="168">
        <f>VLOOKUP($A1729,'2023-24 Salary &amp; Benefits'!$A:$I,3,FALSE)</f>
        <v>1.18</v>
      </c>
      <c r="J1729" s="168">
        <f>VLOOKUP($A1729,'2023-24 Salary &amp; Benefits'!$A:$I,4,FALSE)</f>
        <v>1.18</v>
      </c>
      <c r="K1729" s="155">
        <f t="shared" si="290"/>
        <v>0</v>
      </c>
      <c r="L1729" s="154">
        <f t="shared" si="291"/>
        <v>0</v>
      </c>
      <c r="M1729" s="156">
        <f>'2023-24 Salary &amp; Benefits'!$E$6</f>
        <v>72728</v>
      </c>
      <c r="N1729" s="156">
        <f>'2023-24 Salary &amp; Benefits'!$F$6</f>
        <v>75419</v>
      </c>
      <c r="O1729" s="9">
        <f t="shared" si="292"/>
        <v>0</v>
      </c>
      <c r="P1729" s="9">
        <f t="shared" si="293"/>
        <v>0</v>
      </c>
      <c r="Q1729" s="9">
        <f>'2023-24 Salary &amp; Benefits'!G$6</f>
        <v>13464</v>
      </c>
      <c r="R1729" s="157">
        <f>'2023-24 Salary &amp; Benefits'!H$6</f>
        <v>0.1797</v>
      </c>
      <c r="S1729" s="157">
        <f>'2023-24 Salary &amp; Benefits'!I$6</f>
        <v>0.17330000000000001</v>
      </c>
      <c r="T1729" s="9">
        <f t="shared" si="294"/>
        <v>0</v>
      </c>
      <c r="U1729" s="9">
        <f t="shared" si="295"/>
        <v>0</v>
      </c>
      <c r="V1729" s="9">
        <f t="shared" si="296"/>
        <v>0</v>
      </c>
      <c r="W1729" s="9">
        <f t="shared" si="289"/>
        <v>0</v>
      </c>
      <c r="X1729" s="22">
        <f t="shared" si="288"/>
        <v>0</v>
      </c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</row>
    <row r="1730" spans="1:159" s="4" customFormat="1">
      <c r="A1730" s="83" t="s">
        <v>2343</v>
      </c>
      <c r="B1730" s="95" t="s">
        <v>545</v>
      </c>
      <c r="C1730" s="96">
        <v>3218</v>
      </c>
      <c r="D1730" s="95" t="s">
        <v>608</v>
      </c>
      <c r="E1730" s="116" t="str">
        <f>VLOOKUP($C1730,'2022-23 School Level AAFTE'!$C:$X,8,FALSE)</f>
        <v>No</v>
      </c>
      <c r="F1730" s="103">
        <f>VLOOKUP($C1730,'2022-23 School Level AAFTE'!$C:$I,7,FALSE)</f>
        <v>339.86</v>
      </c>
      <c r="G1730" s="106">
        <f>IFERROR(IF(E1730= "yes",VLOOKUP(C1730,Summary!$B:$I,5,0),0),0)</f>
        <v>0</v>
      </c>
      <c r="H1730" s="104">
        <f t="shared" si="287"/>
        <v>0</v>
      </c>
      <c r="I1730" s="168">
        <f>VLOOKUP($A1730,'2023-24 Salary &amp; Benefits'!$A:$I,3,FALSE)</f>
        <v>1.18</v>
      </c>
      <c r="J1730" s="168">
        <f>VLOOKUP($A1730,'2023-24 Salary &amp; Benefits'!$A:$I,4,FALSE)</f>
        <v>1.18</v>
      </c>
      <c r="K1730" s="155">
        <f t="shared" si="290"/>
        <v>0</v>
      </c>
      <c r="L1730" s="154">
        <f t="shared" si="291"/>
        <v>0</v>
      </c>
      <c r="M1730" s="156">
        <f>'2023-24 Salary &amp; Benefits'!$E$6</f>
        <v>72728</v>
      </c>
      <c r="N1730" s="156">
        <f>'2023-24 Salary &amp; Benefits'!$F$6</f>
        <v>75419</v>
      </c>
      <c r="O1730" s="9">
        <f t="shared" si="292"/>
        <v>0</v>
      </c>
      <c r="P1730" s="9">
        <f t="shared" si="293"/>
        <v>0</v>
      </c>
      <c r="Q1730" s="9">
        <f>'2023-24 Salary &amp; Benefits'!G$6</f>
        <v>13464</v>
      </c>
      <c r="R1730" s="157">
        <f>'2023-24 Salary &amp; Benefits'!H$6</f>
        <v>0.1797</v>
      </c>
      <c r="S1730" s="157">
        <f>'2023-24 Salary &amp; Benefits'!I$6</f>
        <v>0.17330000000000001</v>
      </c>
      <c r="T1730" s="9">
        <f t="shared" si="294"/>
        <v>0</v>
      </c>
      <c r="U1730" s="9">
        <f t="shared" si="295"/>
        <v>0</v>
      </c>
      <c r="V1730" s="9">
        <f t="shared" si="296"/>
        <v>0</v>
      </c>
      <c r="W1730" s="9">
        <f t="shared" si="289"/>
        <v>0</v>
      </c>
      <c r="X1730" s="22">
        <f t="shared" si="288"/>
        <v>0</v>
      </c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</row>
    <row r="1731" spans="1:159" s="4" customFormat="1">
      <c r="A1731" s="151" t="s">
        <v>2343</v>
      </c>
      <c r="B1731" s="95" t="s">
        <v>545</v>
      </c>
      <c r="C1731" s="96">
        <v>3027</v>
      </c>
      <c r="D1731" s="95" t="s">
        <v>604</v>
      </c>
      <c r="E1731" s="116" t="str">
        <f>VLOOKUP($C1731,'2022-23 School Level AAFTE'!$C:$X,8,FALSE)</f>
        <v>Yes</v>
      </c>
      <c r="F1731" s="103">
        <f>VLOOKUP($C1731,'2022-23 School Level AAFTE'!$C:$I,7,FALSE)</f>
        <v>187.57</v>
      </c>
      <c r="G1731" s="106">
        <f>IFERROR(IF(E1731= "yes",VLOOKUP(C1731,Summary!$B:$I,5,0),0),0)</f>
        <v>0</v>
      </c>
      <c r="H1731" s="104">
        <f t="shared" si="287"/>
        <v>187.57</v>
      </c>
      <c r="I1731" s="168">
        <f>VLOOKUP($A1731,'2023-24 Salary &amp; Benefits'!$A:$I,3,FALSE)</f>
        <v>1.18</v>
      </c>
      <c r="J1731" s="168">
        <f>VLOOKUP($A1731,'2023-24 Salary &amp; Benefits'!$A:$I,4,FALSE)</f>
        <v>1.18</v>
      </c>
      <c r="K1731" s="155">
        <f t="shared" si="290"/>
        <v>187.57</v>
      </c>
      <c r="L1731" s="154">
        <f t="shared" si="291"/>
        <v>0.55000000000000004</v>
      </c>
      <c r="M1731" s="156">
        <f>'2023-24 Salary &amp; Benefits'!$E$6</f>
        <v>72728</v>
      </c>
      <c r="N1731" s="156">
        <f>'2023-24 Salary &amp; Benefits'!$F$6</f>
        <v>75419</v>
      </c>
      <c r="O1731" s="9">
        <f t="shared" si="292"/>
        <v>47200.47</v>
      </c>
      <c r="P1731" s="9">
        <f t="shared" si="293"/>
        <v>1746.4599999999991</v>
      </c>
      <c r="Q1731" s="9">
        <f>'2023-24 Salary &amp; Benefits'!G$6</f>
        <v>13464</v>
      </c>
      <c r="R1731" s="157">
        <f>'2023-24 Salary &amp; Benefits'!H$6</f>
        <v>0.1797</v>
      </c>
      <c r="S1731" s="157">
        <f>'2023-24 Salary &amp; Benefits'!I$6</f>
        <v>0.17330000000000001</v>
      </c>
      <c r="T1731" s="9">
        <f t="shared" si="294"/>
        <v>16189.79</v>
      </c>
      <c r="U1731" s="9">
        <f t="shared" si="295"/>
        <v>815.78</v>
      </c>
      <c r="V1731" s="9">
        <f t="shared" si="296"/>
        <v>141.37</v>
      </c>
      <c r="W1731" s="9">
        <f t="shared" si="289"/>
        <v>957.15</v>
      </c>
      <c r="X1731" s="22">
        <f t="shared" si="288"/>
        <v>66093.87</v>
      </c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</row>
    <row r="1732" spans="1:159" s="4" customFormat="1">
      <c r="A1732" s="83" t="s">
        <v>2343</v>
      </c>
      <c r="B1732" s="95" t="s">
        <v>545</v>
      </c>
      <c r="C1732" s="96">
        <v>3868</v>
      </c>
      <c r="D1732" s="95" t="s">
        <v>626</v>
      </c>
      <c r="E1732" s="116" t="str">
        <f>VLOOKUP($C1732,'2022-23 School Level AAFTE'!$C:$X,8,FALSE)</f>
        <v>No</v>
      </c>
      <c r="F1732" s="103">
        <f>VLOOKUP($C1732,'2022-23 School Level AAFTE'!$C:$I,7,FALSE)</f>
        <v>270.76</v>
      </c>
      <c r="G1732" s="106">
        <f>IFERROR(IF(E1732= "yes",VLOOKUP(C1732,Summary!$B:$I,5,0),0),0)</f>
        <v>0</v>
      </c>
      <c r="H1732" s="104">
        <f t="shared" si="287"/>
        <v>0</v>
      </c>
      <c r="I1732" s="168">
        <f>VLOOKUP($A1732,'2023-24 Salary &amp; Benefits'!$A:$I,3,FALSE)</f>
        <v>1.18</v>
      </c>
      <c r="J1732" s="168">
        <f>VLOOKUP($A1732,'2023-24 Salary &amp; Benefits'!$A:$I,4,FALSE)</f>
        <v>1.18</v>
      </c>
      <c r="K1732" s="155">
        <f t="shared" si="290"/>
        <v>0</v>
      </c>
      <c r="L1732" s="154">
        <f t="shared" si="291"/>
        <v>0</v>
      </c>
      <c r="M1732" s="156">
        <f>'2023-24 Salary &amp; Benefits'!$E$6</f>
        <v>72728</v>
      </c>
      <c r="N1732" s="156">
        <f>'2023-24 Salary &amp; Benefits'!$F$6</f>
        <v>75419</v>
      </c>
      <c r="O1732" s="9">
        <f t="shared" si="292"/>
        <v>0</v>
      </c>
      <c r="P1732" s="9">
        <f t="shared" si="293"/>
        <v>0</v>
      </c>
      <c r="Q1732" s="9">
        <f>'2023-24 Salary &amp; Benefits'!G$6</f>
        <v>13464</v>
      </c>
      <c r="R1732" s="157">
        <f>'2023-24 Salary &amp; Benefits'!H$6</f>
        <v>0.1797</v>
      </c>
      <c r="S1732" s="157">
        <f>'2023-24 Salary &amp; Benefits'!I$6</f>
        <v>0.17330000000000001</v>
      </c>
      <c r="T1732" s="9">
        <f t="shared" si="294"/>
        <v>0</v>
      </c>
      <c r="U1732" s="9">
        <f t="shared" si="295"/>
        <v>0</v>
      </c>
      <c r="V1732" s="9">
        <f t="shared" si="296"/>
        <v>0</v>
      </c>
      <c r="W1732" s="9">
        <f t="shared" si="289"/>
        <v>0</v>
      </c>
      <c r="X1732" s="22">
        <f t="shared" si="288"/>
        <v>0</v>
      </c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</row>
    <row r="1733" spans="1:159" s="4" customFormat="1">
      <c r="A1733" s="83" t="s">
        <v>2343</v>
      </c>
      <c r="B1733" s="95" t="s">
        <v>545</v>
      </c>
      <c r="C1733" s="96">
        <v>2976</v>
      </c>
      <c r="D1733" s="95" t="s">
        <v>601</v>
      </c>
      <c r="E1733" s="116" t="str">
        <f>VLOOKUP($C1733,'2022-23 School Level AAFTE'!$C:$X,8,FALSE)</f>
        <v>Yes</v>
      </c>
      <c r="F1733" s="103">
        <f>VLOOKUP($C1733,'2022-23 School Level AAFTE'!$C:$I,7,FALSE)</f>
        <v>451.43</v>
      </c>
      <c r="G1733" s="106">
        <f>IFERROR(IF(E1733= "yes",VLOOKUP(C1733,Summary!$B:$I,5,0),0),0)</f>
        <v>0</v>
      </c>
      <c r="H1733" s="104">
        <f t="shared" si="287"/>
        <v>451.43</v>
      </c>
      <c r="I1733" s="168">
        <f>VLOOKUP($A1733,'2023-24 Salary &amp; Benefits'!$A:$I,3,FALSE)</f>
        <v>1.18</v>
      </c>
      <c r="J1733" s="168">
        <f>VLOOKUP($A1733,'2023-24 Salary &amp; Benefits'!$A:$I,4,FALSE)</f>
        <v>1.18</v>
      </c>
      <c r="K1733" s="155">
        <f t="shared" si="290"/>
        <v>451.43</v>
      </c>
      <c r="L1733" s="154">
        <f t="shared" si="291"/>
        <v>1.3240000000000001</v>
      </c>
      <c r="M1733" s="156">
        <f>'2023-24 Salary &amp; Benefits'!$E$6</f>
        <v>72728</v>
      </c>
      <c r="N1733" s="156">
        <f>'2023-24 Salary &amp; Benefits'!$F$6</f>
        <v>75419</v>
      </c>
      <c r="O1733" s="9">
        <f t="shared" si="292"/>
        <v>113624.41</v>
      </c>
      <c r="P1733" s="9">
        <f t="shared" si="293"/>
        <v>4204.1999999999971</v>
      </c>
      <c r="Q1733" s="9">
        <f>'2023-24 Salary &amp; Benefits'!G$6</f>
        <v>13464</v>
      </c>
      <c r="R1733" s="157">
        <f>'2023-24 Salary &amp; Benefits'!H$6</f>
        <v>0.1797</v>
      </c>
      <c r="S1733" s="157">
        <f>'2023-24 Salary &amp; Benefits'!I$6</f>
        <v>0.17330000000000001</v>
      </c>
      <c r="T1733" s="9">
        <f t="shared" si="294"/>
        <v>38973.230000000003</v>
      </c>
      <c r="U1733" s="9">
        <f t="shared" si="295"/>
        <v>1963.81</v>
      </c>
      <c r="V1733" s="9">
        <f t="shared" si="296"/>
        <v>340.33</v>
      </c>
      <c r="W1733" s="9">
        <f t="shared" si="289"/>
        <v>2304.14</v>
      </c>
      <c r="X1733" s="22">
        <f t="shared" si="288"/>
        <v>159105.98000000004</v>
      </c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</row>
    <row r="1734" spans="1:159" s="4" customFormat="1">
      <c r="A1734" s="83" t="s">
        <v>2343</v>
      </c>
      <c r="B1734" s="95" t="s">
        <v>545</v>
      </c>
      <c r="C1734" s="96">
        <v>2256</v>
      </c>
      <c r="D1734" s="95" t="s">
        <v>578</v>
      </c>
      <c r="E1734" s="116" t="str">
        <f>VLOOKUP($C1734,'2022-23 School Level AAFTE'!$C:$X,8,FALSE)</f>
        <v>No</v>
      </c>
      <c r="F1734" s="103">
        <f>VLOOKUP($C1734,'2022-23 School Level AAFTE'!$C:$I,7,FALSE)</f>
        <v>358.73</v>
      </c>
      <c r="G1734" s="106">
        <f>IFERROR(IF(E1734= "yes",VLOOKUP(C1734,Summary!$B:$I,5,0),0),0)</f>
        <v>0</v>
      </c>
      <c r="H1734" s="104">
        <f t="shared" ref="H1734:H1794" si="297">IF(E1734= "yes", F1734,0)</f>
        <v>0</v>
      </c>
      <c r="I1734" s="168">
        <f>VLOOKUP($A1734,'2023-24 Salary &amp; Benefits'!$A:$I,3,FALSE)</f>
        <v>1.18</v>
      </c>
      <c r="J1734" s="168">
        <f>VLOOKUP($A1734,'2023-24 Salary &amp; Benefits'!$A:$I,4,FALSE)</f>
        <v>1.18</v>
      </c>
      <c r="K1734" s="155">
        <f t="shared" si="290"/>
        <v>0</v>
      </c>
      <c r="L1734" s="154">
        <f t="shared" si="291"/>
        <v>0</v>
      </c>
      <c r="M1734" s="156">
        <f>'2023-24 Salary &amp; Benefits'!$E$6</f>
        <v>72728</v>
      </c>
      <c r="N1734" s="156">
        <f>'2023-24 Salary &amp; Benefits'!$F$6</f>
        <v>75419</v>
      </c>
      <c r="O1734" s="9">
        <f t="shared" si="292"/>
        <v>0</v>
      </c>
      <c r="P1734" s="9">
        <f t="shared" si="293"/>
        <v>0</v>
      </c>
      <c r="Q1734" s="9">
        <f>'2023-24 Salary &amp; Benefits'!G$6</f>
        <v>13464</v>
      </c>
      <c r="R1734" s="157">
        <f>'2023-24 Salary &amp; Benefits'!H$6</f>
        <v>0.1797</v>
      </c>
      <c r="S1734" s="157">
        <f>'2023-24 Salary &amp; Benefits'!I$6</f>
        <v>0.17330000000000001</v>
      </c>
      <c r="T1734" s="9">
        <f t="shared" si="294"/>
        <v>0</v>
      </c>
      <c r="U1734" s="9">
        <f t="shared" si="295"/>
        <v>0</v>
      </c>
      <c r="V1734" s="9">
        <f t="shared" si="296"/>
        <v>0</v>
      </c>
      <c r="W1734" s="9">
        <f t="shared" si="289"/>
        <v>0</v>
      </c>
      <c r="X1734" s="22">
        <f t="shared" ref="X1734:X1794" si="298">SUM(T1734,O1734:P1734,W1734)</f>
        <v>0</v>
      </c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</row>
    <row r="1735" spans="1:159" s="4" customFormat="1">
      <c r="A1735" s="83" t="s">
        <v>2343</v>
      </c>
      <c r="B1735" s="95" t="s">
        <v>545</v>
      </c>
      <c r="C1735" s="96">
        <v>4065</v>
      </c>
      <c r="D1735" s="95" t="s">
        <v>630</v>
      </c>
      <c r="E1735" s="116" t="str">
        <f>VLOOKUP($C1735,'2022-23 School Level AAFTE'!$C:$X,8,FALSE)</f>
        <v>No</v>
      </c>
      <c r="F1735" s="103">
        <f>VLOOKUP($C1735,'2022-23 School Level AAFTE'!$C:$I,7,FALSE)</f>
        <v>396.46</v>
      </c>
      <c r="G1735" s="106">
        <f>IFERROR(IF(E1735= "yes",VLOOKUP(C1735,Summary!$B:$I,5,0),0),0)</f>
        <v>0</v>
      </c>
      <c r="H1735" s="104">
        <f t="shared" si="297"/>
        <v>0</v>
      </c>
      <c r="I1735" s="168">
        <f>VLOOKUP($A1735,'2023-24 Salary &amp; Benefits'!$A:$I,3,FALSE)</f>
        <v>1.18</v>
      </c>
      <c r="J1735" s="168">
        <f>VLOOKUP($A1735,'2023-24 Salary &amp; Benefits'!$A:$I,4,FALSE)</f>
        <v>1.18</v>
      </c>
      <c r="K1735" s="155">
        <f t="shared" si="290"/>
        <v>0</v>
      </c>
      <c r="L1735" s="154">
        <f t="shared" si="291"/>
        <v>0</v>
      </c>
      <c r="M1735" s="156">
        <f>'2023-24 Salary &amp; Benefits'!$E$6</f>
        <v>72728</v>
      </c>
      <c r="N1735" s="156">
        <f>'2023-24 Salary &amp; Benefits'!$F$6</f>
        <v>75419</v>
      </c>
      <c r="O1735" s="9">
        <f t="shared" si="292"/>
        <v>0</v>
      </c>
      <c r="P1735" s="9">
        <f t="shared" si="293"/>
        <v>0</v>
      </c>
      <c r="Q1735" s="9">
        <f>'2023-24 Salary &amp; Benefits'!G$6</f>
        <v>13464</v>
      </c>
      <c r="R1735" s="157">
        <f>'2023-24 Salary &amp; Benefits'!H$6</f>
        <v>0.1797</v>
      </c>
      <c r="S1735" s="157">
        <f>'2023-24 Salary &amp; Benefits'!I$6</f>
        <v>0.17330000000000001</v>
      </c>
      <c r="T1735" s="9">
        <f t="shared" si="294"/>
        <v>0</v>
      </c>
      <c r="U1735" s="9">
        <f t="shared" si="295"/>
        <v>0</v>
      </c>
      <c r="V1735" s="9">
        <f t="shared" si="296"/>
        <v>0</v>
      </c>
      <c r="W1735" s="9">
        <f t="shared" si="289"/>
        <v>0</v>
      </c>
      <c r="X1735" s="22">
        <f t="shared" si="298"/>
        <v>0</v>
      </c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</row>
    <row r="1736" spans="1:159" s="4" customFormat="1">
      <c r="A1736" s="83" t="s">
        <v>2343</v>
      </c>
      <c r="B1736" s="95" t="s">
        <v>545</v>
      </c>
      <c r="C1736" s="96">
        <v>1620</v>
      </c>
      <c r="D1736" s="95" t="s">
        <v>549</v>
      </c>
      <c r="E1736" s="116" t="str">
        <f>VLOOKUP($C1736,'2022-23 School Level AAFTE'!$C:$X,8,FALSE)</f>
        <v>No</v>
      </c>
      <c r="F1736" s="103">
        <f>VLOOKUP($C1736,'2022-23 School Level AAFTE'!$C:$I,7,FALSE)</f>
        <v>463.68</v>
      </c>
      <c r="G1736" s="106">
        <f>IFERROR(IF(E1736= "yes",VLOOKUP(C1736,Summary!$B:$I,5,0),0),0)</f>
        <v>0</v>
      </c>
      <c r="H1736" s="104">
        <f t="shared" si="297"/>
        <v>0</v>
      </c>
      <c r="I1736" s="168">
        <f>VLOOKUP($A1736,'2023-24 Salary &amp; Benefits'!$A:$I,3,FALSE)</f>
        <v>1.18</v>
      </c>
      <c r="J1736" s="168">
        <f>VLOOKUP($A1736,'2023-24 Salary &amp; Benefits'!$A:$I,4,FALSE)</f>
        <v>1.18</v>
      </c>
      <c r="K1736" s="155">
        <f t="shared" si="290"/>
        <v>0</v>
      </c>
      <c r="L1736" s="154">
        <f t="shared" si="291"/>
        <v>0</v>
      </c>
      <c r="M1736" s="156">
        <f>'2023-24 Salary &amp; Benefits'!$E$6</f>
        <v>72728</v>
      </c>
      <c r="N1736" s="156">
        <f>'2023-24 Salary &amp; Benefits'!$F$6</f>
        <v>75419</v>
      </c>
      <c r="O1736" s="9">
        <f t="shared" si="292"/>
        <v>0</v>
      </c>
      <c r="P1736" s="9">
        <f t="shared" si="293"/>
        <v>0</v>
      </c>
      <c r="Q1736" s="9">
        <f>'2023-24 Salary &amp; Benefits'!G$6</f>
        <v>13464</v>
      </c>
      <c r="R1736" s="157">
        <f>'2023-24 Salary &amp; Benefits'!H$6</f>
        <v>0.1797</v>
      </c>
      <c r="S1736" s="157">
        <f>'2023-24 Salary &amp; Benefits'!I$6</f>
        <v>0.17330000000000001</v>
      </c>
      <c r="T1736" s="9">
        <f t="shared" si="294"/>
        <v>0</v>
      </c>
      <c r="U1736" s="9">
        <f t="shared" si="295"/>
        <v>0</v>
      </c>
      <c r="V1736" s="9">
        <f t="shared" si="296"/>
        <v>0</v>
      </c>
      <c r="W1736" s="9">
        <f t="shared" si="289"/>
        <v>0</v>
      </c>
      <c r="X1736" s="22">
        <f t="shared" si="298"/>
        <v>0</v>
      </c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</row>
    <row r="1737" spans="1:159" s="4" customFormat="1">
      <c r="A1737" s="83" t="s">
        <v>2343</v>
      </c>
      <c r="B1737" s="95" t="s">
        <v>545</v>
      </c>
      <c r="C1737" s="96">
        <v>5046</v>
      </c>
      <c r="D1737" s="95" t="s">
        <v>633</v>
      </c>
      <c r="E1737" s="116" t="str">
        <f>VLOOKUP($C1737,'2022-23 School Level AAFTE'!$C:$X,8,FALSE)</f>
        <v>No</v>
      </c>
      <c r="F1737" s="103">
        <f>VLOOKUP($C1737,'2022-23 School Level AAFTE'!$C:$I,7,FALSE)</f>
        <v>104.41999999999999</v>
      </c>
      <c r="G1737" s="106">
        <f>IFERROR(IF(E1737= "yes",VLOOKUP(C1737,Summary!$B:$I,5,0),0),0)</f>
        <v>0</v>
      </c>
      <c r="H1737" s="104">
        <f t="shared" si="297"/>
        <v>0</v>
      </c>
      <c r="I1737" s="168">
        <f>VLOOKUP($A1737,'2023-24 Salary &amp; Benefits'!$A:$I,3,FALSE)</f>
        <v>1.18</v>
      </c>
      <c r="J1737" s="168">
        <f>VLOOKUP($A1737,'2023-24 Salary &amp; Benefits'!$A:$I,4,FALSE)</f>
        <v>1.18</v>
      </c>
      <c r="K1737" s="155">
        <f t="shared" si="290"/>
        <v>0</v>
      </c>
      <c r="L1737" s="154">
        <f t="shared" si="291"/>
        <v>0</v>
      </c>
      <c r="M1737" s="156">
        <f>'2023-24 Salary &amp; Benefits'!$E$6</f>
        <v>72728</v>
      </c>
      <c r="N1737" s="156">
        <f>'2023-24 Salary &amp; Benefits'!$F$6</f>
        <v>75419</v>
      </c>
      <c r="O1737" s="9">
        <f t="shared" si="292"/>
        <v>0</v>
      </c>
      <c r="P1737" s="9">
        <f t="shared" si="293"/>
        <v>0</v>
      </c>
      <c r="Q1737" s="9">
        <f>'2023-24 Salary &amp; Benefits'!G$6</f>
        <v>13464</v>
      </c>
      <c r="R1737" s="157">
        <f>'2023-24 Salary &amp; Benefits'!H$6</f>
        <v>0.1797</v>
      </c>
      <c r="S1737" s="157">
        <f>'2023-24 Salary &amp; Benefits'!I$6</f>
        <v>0.17330000000000001</v>
      </c>
      <c r="T1737" s="9">
        <f t="shared" si="294"/>
        <v>0</v>
      </c>
      <c r="U1737" s="9">
        <f t="shared" si="295"/>
        <v>0</v>
      </c>
      <c r="V1737" s="9">
        <f t="shared" si="296"/>
        <v>0</v>
      </c>
      <c r="W1737" s="9">
        <f t="shared" si="289"/>
        <v>0</v>
      </c>
      <c r="X1737" s="22">
        <f t="shared" si="298"/>
        <v>0</v>
      </c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</row>
    <row r="1738" spans="1:159" s="4" customFormat="1">
      <c r="A1738" s="83" t="s">
        <v>2343</v>
      </c>
      <c r="B1738" s="95" t="s">
        <v>545</v>
      </c>
      <c r="C1738" s="96">
        <v>5204</v>
      </c>
      <c r="D1738" s="95" t="s">
        <v>636</v>
      </c>
      <c r="E1738" s="116" t="str">
        <f>VLOOKUP($C1738,'2022-23 School Level AAFTE'!$C:$X,8,FALSE)</f>
        <v>No</v>
      </c>
      <c r="F1738" s="103">
        <f>VLOOKUP($C1738,'2022-23 School Level AAFTE'!$C:$I,7,FALSE)</f>
        <v>203</v>
      </c>
      <c r="G1738" s="106">
        <f>IFERROR(IF(E1738= "yes",VLOOKUP(C1738,Summary!$B:$I,5,0),0),0)</f>
        <v>0</v>
      </c>
      <c r="H1738" s="104">
        <f t="shared" si="297"/>
        <v>0</v>
      </c>
      <c r="I1738" s="168">
        <f>VLOOKUP($A1738,'2023-24 Salary &amp; Benefits'!$A:$I,3,FALSE)</f>
        <v>1.18</v>
      </c>
      <c r="J1738" s="168">
        <f>VLOOKUP($A1738,'2023-24 Salary &amp; Benefits'!$A:$I,4,FALSE)</f>
        <v>1.18</v>
      </c>
      <c r="K1738" s="155">
        <f t="shared" si="290"/>
        <v>0</v>
      </c>
      <c r="L1738" s="154">
        <f t="shared" si="291"/>
        <v>0</v>
      </c>
      <c r="M1738" s="156">
        <f>'2023-24 Salary &amp; Benefits'!$E$6</f>
        <v>72728</v>
      </c>
      <c r="N1738" s="156">
        <f>'2023-24 Salary &amp; Benefits'!$F$6</f>
        <v>75419</v>
      </c>
      <c r="O1738" s="9">
        <f t="shared" si="292"/>
        <v>0</v>
      </c>
      <c r="P1738" s="9">
        <f t="shared" si="293"/>
        <v>0</v>
      </c>
      <c r="Q1738" s="9">
        <f>'2023-24 Salary &amp; Benefits'!G$6</f>
        <v>13464</v>
      </c>
      <c r="R1738" s="157">
        <f>'2023-24 Salary &amp; Benefits'!H$6</f>
        <v>0.1797</v>
      </c>
      <c r="S1738" s="157">
        <f>'2023-24 Salary &amp; Benefits'!I$6</f>
        <v>0.17330000000000001</v>
      </c>
      <c r="T1738" s="9">
        <f t="shared" si="294"/>
        <v>0</v>
      </c>
      <c r="U1738" s="9">
        <f t="shared" si="295"/>
        <v>0</v>
      </c>
      <c r="V1738" s="9">
        <f t="shared" si="296"/>
        <v>0</v>
      </c>
      <c r="W1738" s="9">
        <f t="shared" ref="W1738:W1801" si="299">SUM(U1738:V1738)</f>
        <v>0</v>
      </c>
      <c r="X1738" s="22">
        <f t="shared" si="298"/>
        <v>0</v>
      </c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</row>
    <row r="1739" spans="1:159" s="4" customFormat="1">
      <c r="A1739" s="83" t="s">
        <v>2343</v>
      </c>
      <c r="B1739" s="95" t="s">
        <v>545</v>
      </c>
      <c r="C1739" s="97">
        <v>3327</v>
      </c>
      <c r="D1739" s="110" t="s">
        <v>611</v>
      </c>
      <c r="E1739" s="116" t="str">
        <f>VLOOKUP($C1739,'2022-23 School Level AAFTE'!$C:$X,8,FALSE)</f>
        <v>Yes</v>
      </c>
      <c r="F1739" s="103">
        <f>VLOOKUP($C1739,'2022-23 School Level AAFTE'!$C:$I,7,FALSE)</f>
        <v>775.82</v>
      </c>
      <c r="G1739" s="106">
        <f>IFERROR(IF(E1739= "yes",VLOOKUP(C1739,Summary!$B:$I,5,0),0),0)</f>
        <v>0</v>
      </c>
      <c r="H1739" s="104">
        <f t="shared" si="297"/>
        <v>775.82</v>
      </c>
      <c r="I1739" s="168">
        <f>VLOOKUP($A1739,'2023-24 Salary &amp; Benefits'!$A:$I,3,FALSE)</f>
        <v>1.18</v>
      </c>
      <c r="J1739" s="168">
        <f>VLOOKUP($A1739,'2023-24 Salary &amp; Benefits'!$A:$I,4,FALSE)</f>
        <v>1.18</v>
      </c>
      <c r="K1739" s="155">
        <f t="shared" ref="K1739:K1802" si="300">IF(G1739&gt;0,G1739,H1739)</f>
        <v>775.82</v>
      </c>
      <c r="L1739" s="154">
        <f t="shared" ref="L1739:L1802" si="301">ROUND((($K1739*1.1*36)/15)/900,3)</f>
        <v>2.2759999999999998</v>
      </c>
      <c r="M1739" s="156">
        <f>'2023-24 Salary &amp; Benefits'!$E$6</f>
        <v>72728</v>
      </c>
      <c r="N1739" s="156">
        <f>'2023-24 Salary &amp; Benefits'!$F$6</f>
        <v>75419</v>
      </c>
      <c r="O1739" s="9">
        <f t="shared" ref="O1739:O1802" si="302">ROUND($I1739*$M1739*$L1739,2)</f>
        <v>195324.14</v>
      </c>
      <c r="P1739" s="9">
        <f t="shared" ref="P1739:P1802" si="303">ROUND($J1739*$N1739*$L1739,2)-O1739</f>
        <v>7227.1599999999744</v>
      </c>
      <c r="Q1739" s="9">
        <f>'2023-24 Salary &amp; Benefits'!G$6</f>
        <v>13464</v>
      </c>
      <c r="R1739" s="157">
        <f>'2023-24 Salary &amp; Benefits'!H$6</f>
        <v>0.1797</v>
      </c>
      <c r="S1739" s="157">
        <f>'2023-24 Salary &amp; Benefits'!I$6</f>
        <v>0.17330000000000001</v>
      </c>
      <c r="T1739" s="9">
        <f t="shared" ref="T1739:T1802" si="304">ROUND(O1739*R1739+P1739*S1739+L1739*Q1739,2)</f>
        <v>66996.28</v>
      </c>
      <c r="U1739" s="9">
        <f t="shared" ref="U1739:U1802" si="305">ROUND((($N1739*$J1739*$L1739)/180)*3,2)</f>
        <v>3375.85</v>
      </c>
      <c r="V1739" s="9">
        <f t="shared" ref="V1739:V1802" si="306">ROUND(U1739*S1739,2)</f>
        <v>585.03</v>
      </c>
      <c r="W1739" s="9">
        <f t="shared" si="299"/>
        <v>3960.88</v>
      </c>
      <c r="X1739" s="22">
        <f t="shared" si="298"/>
        <v>273508.46000000002</v>
      </c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</row>
    <row r="1740" spans="1:159" s="4" customFormat="1">
      <c r="A1740" s="83" t="s">
        <v>2343</v>
      </c>
      <c r="B1740" s="95" t="s">
        <v>545</v>
      </c>
      <c r="C1740" s="96">
        <v>3380</v>
      </c>
      <c r="D1740" s="95" t="s">
        <v>613</v>
      </c>
      <c r="E1740" s="116" t="str">
        <f>VLOOKUP($C1740,'2022-23 School Level AAFTE'!$C:$X,8,FALSE)</f>
        <v>Yes</v>
      </c>
      <c r="F1740" s="103">
        <f>VLOOKUP($C1740,'2022-23 School Level AAFTE'!$C:$I,7,FALSE)</f>
        <v>239.71</v>
      </c>
      <c r="G1740" s="106">
        <f>IFERROR(IF(E1740= "yes",VLOOKUP(C1740,Summary!$B:$I,5,0),0),0)</f>
        <v>0</v>
      </c>
      <c r="H1740" s="104">
        <f t="shared" si="297"/>
        <v>239.71</v>
      </c>
      <c r="I1740" s="168">
        <f>VLOOKUP($A1740,'2023-24 Salary &amp; Benefits'!$A:$I,3,FALSE)</f>
        <v>1.18</v>
      </c>
      <c r="J1740" s="168">
        <f>VLOOKUP($A1740,'2023-24 Salary &amp; Benefits'!$A:$I,4,FALSE)</f>
        <v>1.18</v>
      </c>
      <c r="K1740" s="155">
        <f t="shared" si="300"/>
        <v>239.71</v>
      </c>
      <c r="L1740" s="154">
        <f t="shared" si="301"/>
        <v>0.70299999999999996</v>
      </c>
      <c r="M1740" s="156">
        <f>'2023-24 Salary &amp; Benefits'!$E$6</f>
        <v>72728</v>
      </c>
      <c r="N1740" s="156">
        <f>'2023-24 Salary &amp; Benefits'!$F$6</f>
        <v>75419</v>
      </c>
      <c r="O1740" s="9">
        <f t="shared" si="302"/>
        <v>60330.79</v>
      </c>
      <c r="P1740" s="9">
        <f t="shared" si="303"/>
        <v>2232.2900000000009</v>
      </c>
      <c r="Q1740" s="9">
        <f>'2023-24 Salary &amp; Benefits'!G$6</f>
        <v>13464</v>
      </c>
      <c r="R1740" s="157">
        <f>'2023-24 Salary &amp; Benefits'!H$6</f>
        <v>0.1797</v>
      </c>
      <c r="S1740" s="157">
        <f>'2023-24 Salary &amp; Benefits'!I$6</f>
        <v>0.17330000000000001</v>
      </c>
      <c r="T1740" s="9">
        <f t="shared" si="304"/>
        <v>20693.490000000002</v>
      </c>
      <c r="U1740" s="9">
        <f t="shared" si="305"/>
        <v>1042.72</v>
      </c>
      <c r="V1740" s="9">
        <f t="shared" si="306"/>
        <v>180.7</v>
      </c>
      <c r="W1740" s="9">
        <f t="shared" si="299"/>
        <v>1223.42</v>
      </c>
      <c r="X1740" s="22">
        <f t="shared" si="298"/>
        <v>84479.99</v>
      </c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</row>
    <row r="1741" spans="1:159" s="4" customFormat="1">
      <c r="A1741" s="83" t="s">
        <v>2343</v>
      </c>
      <c r="B1741" s="95" t="s">
        <v>545</v>
      </c>
      <c r="C1741" s="96">
        <v>2120</v>
      </c>
      <c r="D1741" s="95" t="s">
        <v>3230</v>
      </c>
      <c r="E1741" s="116" t="str">
        <f>VLOOKUP($C1741,'2022-23 School Level AAFTE'!$C:$X,8,FALSE)</f>
        <v>Yes</v>
      </c>
      <c r="F1741" s="103">
        <f>VLOOKUP($C1741,'2022-23 School Level AAFTE'!$C:$I,7,FALSE)</f>
        <v>306.70999999999998</v>
      </c>
      <c r="G1741" s="106">
        <f>IFERROR(IF(E1741= "yes",VLOOKUP(C1741,Summary!$B:$I,5,0),0),0)</f>
        <v>0</v>
      </c>
      <c r="H1741" s="104">
        <f t="shared" si="297"/>
        <v>306.70999999999998</v>
      </c>
      <c r="I1741" s="168">
        <f>VLOOKUP($A1741,'2023-24 Salary &amp; Benefits'!$A:$I,3,FALSE)</f>
        <v>1.18</v>
      </c>
      <c r="J1741" s="168">
        <f>VLOOKUP($A1741,'2023-24 Salary &amp; Benefits'!$A:$I,4,FALSE)</f>
        <v>1.18</v>
      </c>
      <c r="K1741" s="155">
        <f t="shared" si="300"/>
        <v>306.70999999999998</v>
      </c>
      <c r="L1741" s="154">
        <f t="shared" si="301"/>
        <v>0.9</v>
      </c>
      <c r="M1741" s="156">
        <f>'2023-24 Salary &amp; Benefits'!$E$6</f>
        <v>72728</v>
      </c>
      <c r="N1741" s="156">
        <f>'2023-24 Salary &amp; Benefits'!$F$6</f>
        <v>75419</v>
      </c>
      <c r="O1741" s="9">
        <f t="shared" si="302"/>
        <v>77237.14</v>
      </c>
      <c r="P1741" s="9">
        <f t="shared" si="303"/>
        <v>2857.8399999999965</v>
      </c>
      <c r="Q1741" s="9">
        <f>'2023-24 Salary &amp; Benefits'!G$6</f>
        <v>13464</v>
      </c>
      <c r="R1741" s="157">
        <f>'2023-24 Salary &amp; Benefits'!H$6</f>
        <v>0.1797</v>
      </c>
      <c r="S1741" s="157">
        <f>'2023-24 Salary &amp; Benefits'!I$6</f>
        <v>0.17330000000000001</v>
      </c>
      <c r="T1741" s="9">
        <f t="shared" si="304"/>
        <v>26492.38</v>
      </c>
      <c r="U1741" s="9">
        <f t="shared" si="305"/>
        <v>1334.92</v>
      </c>
      <c r="V1741" s="9">
        <f t="shared" si="306"/>
        <v>231.34</v>
      </c>
      <c r="W1741" s="9">
        <f t="shared" si="299"/>
        <v>1566.26</v>
      </c>
      <c r="X1741" s="22">
        <f t="shared" si="298"/>
        <v>108153.62</v>
      </c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</row>
    <row r="1742" spans="1:159" s="4" customFormat="1">
      <c r="A1742" s="83" t="s">
        <v>2343</v>
      </c>
      <c r="B1742" s="95" t="s">
        <v>545</v>
      </c>
      <c r="C1742" s="96">
        <v>5486</v>
      </c>
      <c r="D1742" s="95" t="s">
        <v>2734</v>
      </c>
      <c r="E1742" s="116" t="str">
        <f>VLOOKUP($C1742,'2022-23 School Level AAFTE'!$C:$X,8,FALSE)</f>
        <v>No</v>
      </c>
      <c r="F1742" s="103">
        <f>VLOOKUP($C1742,'2022-23 School Level AAFTE'!$C:$I,7,FALSE)</f>
        <v>679.62</v>
      </c>
      <c r="G1742" s="106">
        <f>IFERROR(IF(E1742= "yes",VLOOKUP(C1742,Summary!$B:$I,5,0),0),0)</f>
        <v>0</v>
      </c>
      <c r="H1742" s="104">
        <f t="shared" si="297"/>
        <v>0</v>
      </c>
      <c r="I1742" s="168">
        <f>VLOOKUP($A1742,'2023-24 Salary &amp; Benefits'!$A:$I,3,FALSE)</f>
        <v>1.18</v>
      </c>
      <c r="J1742" s="168">
        <f>VLOOKUP($A1742,'2023-24 Salary &amp; Benefits'!$A:$I,4,FALSE)</f>
        <v>1.18</v>
      </c>
      <c r="K1742" s="155">
        <f t="shared" si="300"/>
        <v>0</v>
      </c>
      <c r="L1742" s="154">
        <f t="shared" si="301"/>
        <v>0</v>
      </c>
      <c r="M1742" s="156">
        <f>'2023-24 Salary &amp; Benefits'!$E$6</f>
        <v>72728</v>
      </c>
      <c r="N1742" s="156">
        <f>'2023-24 Salary &amp; Benefits'!$F$6</f>
        <v>75419</v>
      </c>
      <c r="O1742" s="9">
        <f t="shared" si="302"/>
        <v>0</v>
      </c>
      <c r="P1742" s="9">
        <f t="shared" si="303"/>
        <v>0</v>
      </c>
      <c r="Q1742" s="9">
        <f>'2023-24 Salary &amp; Benefits'!G$6</f>
        <v>13464</v>
      </c>
      <c r="R1742" s="157">
        <f>'2023-24 Salary &amp; Benefits'!H$6</f>
        <v>0.1797</v>
      </c>
      <c r="S1742" s="157">
        <f>'2023-24 Salary &amp; Benefits'!I$6</f>
        <v>0.17330000000000001</v>
      </c>
      <c r="T1742" s="9">
        <f t="shared" si="304"/>
        <v>0</v>
      </c>
      <c r="U1742" s="9">
        <f t="shared" si="305"/>
        <v>0</v>
      </c>
      <c r="V1742" s="9">
        <f t="shared" si="306"/>
        <v>0</v>
      </c>
      <c r="W1742" s="9">
        <f t="shared" si="299"/>
        <v>0</v>
      </c>
      <c r="X1742" s="22">
        <f t="shared" si="298"/>
        <v>0</v>
      </c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</row>
    <row r="1743" spans="1:159" s="4" customFormat="1">
      <c r="A1743" s="83" t="s">
        <v>2343</v>
      </c>
      <c r="B1743" s="95" t="s">
        <v>545</v>
      </c>
      <c r="C1743" s="96">
        <v>2285</v>
      </c>
      <c r="D1743" s="95" t="s">
        <v>580</v>
      </c>
      <c r="E1743" s="116" t="str">
        <f>VLOOKUP($C1743,'2022-23 School Level AAFTE'!$C:$X,8,FALSE)</f>
        <v>No</v>
      </c>
      <c r="F1743" s="103">
        <f>VLOOKUP($C1743,'2022-23 School Level AAFTE'!$C:$I,7,FALSE)</f>
        <v>1504.09</v>
      </c>
      <c r="G1743" s="106">
        <f>IFERROR(IF(E1743= "yes",VLOOKUP(C1743,Summary!$B:$I,5,0),0),0)</f>
        <v>0</v>
      </c>
      <c r="H1743" s="105">
        <f t="shared" si="297"/>
        <v>0</v>
      </c>
      <c r="I1743" s="168">
        <f>VLOOKUP($A1743,'2023-24 Salary &amp; Benefits'!$A:$I,3,FALSE)</f>
        <v>1.18</v>
      </c>
      <c r="J1743" s="168">
        <f>VLOOKUP($A1743,'2023-24 Salary &amp; Benefits'!$A:$I,4,FALSE)</f>
        <v>1.18</v>
      </c>
      <c r="K1743" s="155">
        <f t="shared" si="300"/>
        <v>0</v>
      </c>
      <c r="L1743" s="154">
        <f t="shared" si="301"/>
        <v>0</v>
      </c>
      <c r="M1743" s="156">
        <f>'2023-24 Salary &amp; Benefits'!$E$6</f>
        <v>72728</v>
      </c>
      <c r="N1743" s="156">
        <f>'2023-24 Salary &amp; Benefits'!$F$6</f>
        <v>75419</v>
      </c>
      <c r="O1743" s="9">
        <f t="shared" si="302"/>
        <v>0</v>
      </c>
      <c r="P1743" s="9">
        <f t="shared" si="303"/>
        <v>0</v>
      </c>
      <c r="Q1743" s="9">
        <f>'2023-24 Salary &amp; Benefits'!G$6</f>
        <v>13464</v>
      </c>
      <c r="R1743" s="157">
        <f>'2023-24 Salary &amp; Benefits'!H$6</f>
        <v>0.1797</v>
      </c>
      <c r="S1743" s="157">
        <f>'2023-24 Salary &amp; Benefits'!I$6</f>
        <v>0.17330000000000001</v>
      </c>
      <c r="T1743" s="9">
        <f t="shared" si="304"/>
        <v>0</v>
      </c>
      <c r="U1743" s="9">
        <f t="shared" si="305"/>
        <v>0</v>
      </c>
      <c r="V1743" s="9">
        <f t="shared" si="306"/>
        <v>0</v>
      </c>
      <c r="W1743" s="9">
        <f t="shared" si="299"/>
        <v>0</v>
      </c>
      <c r="X1743" s="22">
        <f t="shared" si="298"/>
        <v>0</v>
      </c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</row>
    <row r="1744" spans="1:159" s="4" customFormat="1">
      <c r="A1744" s="83" t="s">
        <v>2343</v>
      </c>
      <c r="B1744" s="95" t="s">
        <v>545</v>
      </c>
      <c r="C1744" s="96">
        <v>3157</v>
      </c>
      <c r="D1744" s="95" t="s">
        <v>607</v>
      </c>
      <c r="E1744" s="116" t="str">
        <f>VLOOKUP($C1744,'2022-23 School Level AAFTE'!$C:$X,8,FALSE)</f>
        <v>Yes</v>
      </c>
      <c r="F1744" s="103">
        <f>VLOOKUP($C1744,'2022-23 School Level AAFTE'!$C:$I,7,FALSE)</f>
        <v>246.25</v>
      </c>
      <c r="G1744" s="106">
        <f>IFERROR(IF(E1744= "yes",VLOOKUP(C1744,Summary!$B:$I,5,0),0),0)</f>
        <v>0</v>
      </c>
      <c r="H1744" s="104">
        <f t="shared" si="297"/>
        <v>246.25</v>
      </c>
      <c r="I1744" s="168">
        <f>VLOOKUP($A1744,'2023-24 Salary &amp; Benefits'!$A:$I,3,FALSE)</f>
        <v>1.18</v>
      </c>
      <c r="J1744" s="168">
        <f>VLOOKUP($A1744,'2023-24 Salary &amp; Benefits'!$A:$I,4,FALSE)</f>
        <v>1.18</v>
      </c>
      <c r="K1744" s="155">
        <f t="shared" si="300"/>
        <v>246.25</v>
      </c>
      <c r="L1744" s="154">
        <f t="shared" si="301"/>
        <v>0.72199999999999998</v>
      </c>
      <c r="M1744" s="156">
        <f>'2023-24 Salary &amp; Benefits'!$E$6</f>
        <v>72728</v>
      </c>
      <c r="N1744" s="156">
        <f>'2023-24 Salary &amp; Benefits'!$F$6</f>
        <v>75419</v>
      </c>
      <c r="O1744" s="9">
        <f t="shared" si="302"/>
        <v>61961.35</v>
      </c>
      <c r="P1744" s="9">
        <f t="shared" si="303"/>
        <v>2292.6200000000026</v>
      </c>
      <c r="Q1744" s="9">
        <f>'2023-24 Salary &amp; Benefits'!G$6</f>
        <v>13464</v>
      </c>
      <c r="R1744" s="157">
        <f>'2023-24 Salary &amp; Benefits'!H$6</f>
        <v>0.1797</v>
      </c>
      <c r="S1744" s="157">
        <f>'2023-24 Salary &amp; Benefits'!I$6</f>
        <v>0.17330000000000001</v>
      </c>
      <c r="T1744" s="9">
        <f t="shared" si="304"/>
        <v>21252.77</v>
      </c>
      <c r="U1744" s="9">
        <f t="shared" si="305"/>
        <v>1070.9000000000001</v>
      </c>
      <c r="V1744" s="9">
        <f t="shared" si="306"/>
        <v>185.59</v>
      </c>
      <c r="W1744" s="9">
        <f t="shared" si="299"/>
        <v>1256.49</v>
      </c>
      <c r="X1744" s="22">
        <f t="shared" si="298"/>
        <v>86763.23</v>
      </c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</row>
    <row r="1745" spans="1:159" s="4" customFormat="1">
      <c r="A1745" s="83" t="s">
        <v>2343</v>
      </c>
      <c r="B1745" s="95" t="s">
        <v>545</v>
      </c>
      <c r="C1745" s="96">
        <v>3028</v>
      </c>
      <c r="D1745" s="95" t="s">
        <v>190</v>
      </c>
      <c r="E1745" s="116" t="str">
        <f>VLOOKUP($C1745,'2022-23 School Level AAFTE'!$C:$X,8,FALSE)</f>
        <v>No</v>
      </c>
      <c r="F1745" s="103">
        <f>VLOOKUP($C1745,'2022-23 School Level AAFTE'!$C:$I,7,FALSE)</f>
        <v>199.29</v>
      </c>
      <c r="G1745" s="106">
        <f>IFERROR(IF(E1745= "yes",VLOOKUP(C1745,Summary!$B:$I,5,0),0),0)</f>
        <v>0</v>
      </c>
      <c r="H1745" s="104">
        <f t="shared" si="297"/>
        <v>0</v>
      </c>
      <c r="I1745" s="168">
        <f>VLOOKUP($A1745,'2023-24 Salary &amp; Benefits'!$A:$I,3,FALSE)</f>
        <v>1.18</v>
      </c>
      <c r="J1745" s="168">
        <f>VLOOKUP($A1745,'2023-24 Salary &amp; Benefits'!$A:$I,4,FALSE)</f>
        <v>1.18</v>
      </c>
      <c r="K1745" s="155">
        <f t="shared" si="300"/>
        <v>0</v>
      </c>
      <c r="L1745" s="154">
        <f t="shared" si="301"/>
        <v>0</v>
      </c>
      <c r="M1745" s="156">
        <f>'2023-24 Salary &amp; Benefits'!$E$6</f>
        <v>72728</v>
      </c>
      <c r="N1745" s="156">
        <f>'2023-24 Salary &amp; Benefits'!$F$6</f>
        <v>75419</v>
      </c>
      <c r="O1745" s="9">
        <f t="shared" si="302"/>
        <v>0</v>
      </c>
      <c r="P1745" s="9">
        <f t="shared" si="303"/>
        <v>0</v>
      </c>
      <c r="Q1745" s="9">
        <f>'2023-24 Salary &amp; Benefits'!G$6</f>
        <v>13464</v>
      </c>
      <c r="R1745" s="157">
        <f>'2023-24 Salary &amp; Benefits'!H$6</f>
        <v>0.1797</v>
      </c>
      <c r="S1745" s="157">
        <f>'2023-24 Salary &amp; Benefits'!I$6</f>
        <v>0.17330000000000001</v>
      </c>
      <c r="T1745" s="9">
        <f t="shared" si="304"/>
        <v>0</v>
      </c>
      <c r="U1745" s="9">
        <f t="shared" si="305"/>
        <v>0</v>
      </c>
      <c r="V1745" s="9">
        <f t="shared" si="306"/>
        <v>0</v>
      </c>
      <c r="W1745" s="9">
        <f t="shared" si="299"/>
        <v>0</v>
      </c>
      <c r="X1745" s="22">
        <f t="shared" si="298"/>
        <v>0</v>
      </c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</row>
    <row r="1746" spans="1:159" s="4" customFormat="1">
      <c r="A1746" s="83" t="s">
        <v>2343</v>
      </c>
      <c r="B1746" s="95" t="s">
        <v>545</v>
      </c>
      <c r="C1746" s="96">
        <v>1796</v>
      </c>
      <c r="D1746" s="95" t="s">
        <v>552</v>
      </c>
      <c r="E1746" s="116" t="str">
        <f>VLOOKUP($C1746,'2022-23 School Level AAFTE'!$C:$X,8,FALSE)</f>
        <v>No</v>
      </c>
      <c r="F1746" s="103">
        <f>VLOOKUP($C1746,'2022-23 School Level AAFTE'!$C:$I,7,FALSE)</f>
        <v>660.52</v>
      </c>
      <c r="G1746" s="106">
        <f>IFERROR(IF(E1746= "yes",VLOOKUP(C1746,Summary!$B:$I,5,0),0),0)</f>
        <v>0</v>
      </c>
      <c r="H1746" s="105">
        <f t="shared" si="297"/>
        <v>0</v>
      </c>
      <c r="I1746" s="168">
        <f>VLOOKUP($A1746,'2023-24 Salary &amp; Benefits'!$A:$I,3,FALSE)</f>
        <v>1.18</v>
      </c>
      <c r="J1746" s="168">
        <f>VLOOKUP($A1746,'2023-24 Salary &amp; Benefits'!$A:$I,4,FALSE)</f>
        <v>1.18</v>
      </c>
      <c r="K1746" s="155">
        <f t="shared" si="300"/>
        <v>0</v>
      </c>
      <c r="L1746" s="154">
        <f t="shared" si="301"/>
        <v>0</v>
      </c>
      <c r="M1746" s="156">
        <f>'2023-24 Salary &amp; Benefits'!$E$6</f>
        <v>72728</v>
      </c>
      <c r="N1746" s="156">
        <f>'2023-24 Salary &amp; Benefits'!$F$6</f>
        <v>75419</v>
      </c>
      <c r="O1746" s="9">
        <f t="shared" si="302"/>
        <v>0</v>
      </c>
      <c r="P1746" s="9">
        <f t="shared" si="303"/>
        <v>0</v>
      </c>
      <c r="Q1746" s="9">
        <f>'2023-24 Salary &amp; Benefits'!G$6</f>
        <v>13464</v>
      </c>
      <c r="R1746" s="157">
        <f>'2023-24 Salary &amp; Benefits'!H$6</f>
        <v>0.1797</v>
      </c>
      <c r="S1746" s="157">
        <f>'2023-24 Salary &amp; Benefits'!I$6</f>
        <v>0.17330000000000001</v>
      </c>
      <c r="T1746" s="9">
        <f t="shared" si="304"/>
        <v>0</v>
      </c>
      <c r="U1746" s="9">
        <f t="shared" si="305"/>
        <v>0</v>
      </c>
      <c r="V1746" s="9">
        <f t="shared" si="306"/>
        <v>0</v>
      </c>
      <c r="W1746" s="9">
        <f t="shared" si="299"/>
        <v>0</v>
      </c>
      <c r="X1746" s="22">
        <f t="shared" si="298"/>
        <v>0</v>
      </c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</row>
    <row r="1747" spans="1:159" s="4" customFormat="1">
      <c r="A1747" s="83" t="s">
        <v>2343</v>
      </c>
      <c r="B1747" s="95" t="s">
        <v>545</v>
      </c>
      <c r="C1747" s="96">
        <v>5205</v>
      </c>
      <c r="D1747" s="95" t="s">
        <v>637</v>
      </c>
      <c r="E1747" s="116" t="str">
        <f>VLOOKUP($C1747,'2022-23 School Level AAFTE'!$C:$X,8,FALSE)</f>
        <v>No</v>
      </c>
      <c r="F1747" s="103">
        <f>VLOOKUP($C1747,'2022-23 School Level AAFTE'!$C:$I,7,FALSE)</f>
        <v>160.57</v>
      </c>
      <c r="G1747" s="106">
        <f>IFERROR(IF(E1747= "yes",VLOOKUP(C1747,Summary!$B:$I,5,0),0),0)</f>
        <v>0</v>
      </c>
      <c r="H1747" s="105">
        <f t="shared" si="297"/>
        <v>0</v>
      </c>
      <c r="I1747" s="168">
        <f>VLOOKUP($A1747,'2023-24 Salary &amp; Benefits'!$A:$I,3,FALSE)</f>
        <v>1.18</v>
      </c>
      <c r="J1747" s="168">
        <f>VLOOKUP($A1747,'2023-24 Salary &amp; Benefits'!$A:$I,4,FALSE)</f>
        <v>1.18</v>
      </c>
      <c r="K1747" s="155">
        <f t="shared" si="300"/>
        <v>0</v>
      </c>
      <c r="L1747" s="154">
        <f t="shared" si="301"/>
        <v>0</v>
      </c>
      <c r="M1747" s="156">
        <f>'2023-24 Salary &amp; Benefits'!$E$6</f>
        <v>72728</v>
      </c>
      <c r="N1747" s="156">
        <f>'2023-24 Salary &amp; Benefits'!$F$6</f>
        <v>75419</v>
      </c>
      <c r="O1747" s="9">
        <f t="shared" si="302"/>
        <v>0</v>
      </c>
      <c r="P1747" s="9">
        <f t="shared" si="303"/>
        <v>0</v>
      </c>
      <c r="Q1747" s="9">
        <f>'2023-24 Salary &amp; Benefits'!G$6</f>
        <v>13464</v>
      </c>
      <c r="R1747" s="157">
        <f>'2023-24 Salary &amp; Benefits'!H$6</f>
        <v>0.1797</v>
      </c>
      <c r="S1747" s="157">
        <f>'2023-24 Salary &amp; Benefits'!I$6</f>
        <v>0.17330000000000001</v>
      </c>
      <c r="T1747" s="9">
        <f t="shared" si="304"/>
        <v>0</v>
      </c>
      <c r="U1747" s="9">
        <f t="shared" si="305"/>
        <v>0</v>
      </c>
      <c r="V1747" s="9">
        <f t="shared" si="306"/>
        <v>0</v>
      </c>
      <c r="W1747" s="9">
        <f t="shared" si="299"/>
        <v>0</v>
      </c>
      <c r="X1747" s="22">
        <f t="shared" si="298"/>
        <v>0</v>
      </c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</row>
    <row r="1748" spans="1:159" s="4" customFormat="1">
      <c r="A1748" s="83" t="s">
        <v>2343</v>
      </c>
      <c r="B1748" s="95" t="s">
        <v>545</v>
      </c>
      <c r="C1748" s="96">
        <v>3665</v>
      </c>
      <c r="D1748" s="95" t="s">
        <v>620</v>
      </c>
      <c r="E1748" s="116" t="str">
        <f>VLOOKUP($C1748,'2022-23 School Level AAFTE'!$C:$X,8,FALSE)</f>
        <v>Yes</v>
      </c>
      <c r="F1748" s="103">
        <f>VLOOKUP($C1748,'2022-23 School Level AAFTE'!$C:$I,7,FALSE)</f>
        <v>178.14</v>
      </c>
      <c r="G1748" s="106">
        <f>IFERROR(IF(E1748= "yes",VLOOKUP(C1748,Summary!$B:$I,5,0),0),0)</f>
        <v>0</v>
      </c>
      <c r="H1748" s="104">
        <f t="shared" si="297"/>
        <v>178.14</v>
      </c>
      <c r="I1748" s="168">
        <f>VLOOKUP($A1748,'2023-24 Salary &amp; Benefits'!$A:$I,3,FALSE)</f>
        <v>1.18</v>
      </c>
      <c r="J1748" s="168">
        <f>VLOOKUP($A1748,'2023-24 Salary &amp; Benefits'!$A:$I,4,FALSE)</f>
        <v>1.18</v>
      </c>
      <c r="K1748" s="155">
        <f t="shared" si="300"/>
        <v>178.14</v>
      </c>
      <c r="L1748" s="154">
        <f t="shared" si="301"/>
        <v>0.52300000000000002</v>
      </c>
      <c r="M1748" s="156">
        <f>'2023-24 Salary &amp; Benefits'!$E$6</f>
        <v>72728</v>
      </c>
      <c r="N1748" s="156">
        <f>'2023-24 Salary &amp; Benefits'!$F$6</f>
        <v>75419</v>
      </c>
      <c r="O1748" s="9">
        <f t="shared" si="302"/>
        <v>44883.360000000001</v>
      </c>
      <c r="P1748" s="9">
        <f t="shared" si="303"/>
        <v>1660.7200000000012</v>
      </c>
      <c r="Q1748" s="9">
        <f>'2023-24 Salary &amp; Benefits'!G$6</f>
        <v>13464</v>
      </c>
      <c r="R1748" s="157">
        <f>'2023-24 Salary &amp; Benefits'!H$6</f>
        <v>0.1797</v>
      </c>
      <c r="S1748" s="157">
        <f>'2023-24 Salary &amp; Benefits'!I$6</f>
        <v>0.17330000000000001</v>
      </c>
      <c r="T1748" s="9">
        <f t="shared" si="304"/>
        <v>15395.01</v>
      </c>
      <c r="U1748" s="9">
        <f t="shared" si="305"/>
        <v>775.73</v>
      </c>
      <c r="V1748" s="9">
        <f t="shared" si="306"/>
        <v>134.43</v>
      </c>
      <c r="W1748" s="9">
        <f t="shared" si="299"/>
        <v>910.16000000000008</v>
      </c>
      <c r="X1748" s="22">
        <f t="shared" si="298"/>
        <v>62849.250000000007</v>
      </c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</row>
    <row r="1749" spans="1:159" s="4" customFormat="1">
      <c r="A1749" s="83" t="s">
        <v>2343</v>
      </c>
      <c r="B1749" s="95" t="s">
        <v>545</v>
      </c>
      <c r="C1749" s="96">
        <v>1596</v>
      </c>
      <c r="D1749" s="95" t="s">
        <v>548</v>
      </c>
      <c r="E1749" s="116" t="str">
        <f>VLOOKUP($C1749,'2022-23 School Level AAFTE'!$C:$X,8,FALSE)</f>
        <v>Yes</v>
      </c>
      <c r="F1749" s="103">
        <f>VLOOKUP($C1749,'2022-23 School Level AAFTE'!$C:$I,7,FALSE)</f>
        <v>190.20000000000002</v>
      </c>
      <c r="G1749" s="106">
        <f>IFERROR(IF(E1749= "yes",VLOOKUP(C1749,Summary!$B:$I,5,0),0),0)</f>
        <v>0</v>
      </c>
      <c r="H1749" s="105">
        <f t="shared" si="297"/>
        <v>190.20000000000002</v>
      </c>
      <c r="I1749" s="168">
        <f>VLOOKUP($A1749,'2023-24 Salary &amp; Benefits'!$A:$I,3,FALSE)</f>
        <v>1.18</v>
      </c>
      <c r="J1749" s="168">
        <f>VLOOKUP($A1749,'2023-24 Salary &amp; Benefits'!$A:$I,4,FALSE)</f>
        <v>1.18</v>
      </c>
      <c r="K1749" s="155">
        <f t="shared" si="300"/>
        <v>190.20000000000002</v>
      </c>
      <c r="L1749" s="154">
        <f t="shared" si="301"/>
        <v>0.55800000000000005</v>
      </c>
      <c r="M1749" s="156">
        <f>'2023-24 Salary &amp; Benefits'!$E$6</f>
        <v>72728</v>
      </c>
      <c r="N1749" s="156">
        <f>'2023-24 Salary &amp; Benefits'!$F$6</f>
        <v>75419</v>
      </c>
      <c r="O1749" s="9">
        <f t="shared" si="302"/>
        <v>47887.02</v>
      </c>
      <c r="P1749" s="9">
        <f t="shared" si="303"/>
        <v>1771.8700000000026</v>
      </c>
      <c r="Q1749" s="9">
        <f>'2023-24 Salary &amp; Benefits'!G$6</f>
        <v>13464</v>
      </c>
      <c r="R1749" s="157">
        <f>'2023-24 Salary &amp; Benefits'!H$6</f>
        <v>0.1797</v>
      </c>
      <c r="S1749" s="157">
        <f>'2023-24 Salary &amp; Benefits'!I$6</f>
        <v>0.17330000000000001</v>
      </c>
      <c r="T1749" s="9">
        <f t="shared" si="304"/>
        <v>16425.27</v>
      </c>
      <c r="U1749" s="9">
        <f t="shared" si="305"/>
        <v>827.65</v>
      </c>
      <c r="V1749" s="9">
        <f t="shared" si="306"/>
        <v>143.43</v>
      </c>
      <c r="W1749" s="9">
        <f t="shared" si="299"/>
        <v>971.07999999999993</v>
      </c>
      <c r="X1749" s="22">
        <f t="shared" si="298"/>
        <v>67055.240000000005</v>
      </c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</row>
    <row r="1750" spans="1:159" s="4" customFormat="1">
      <c r="A1750" s="83" t="s">
        <v>2343</v>
      </c>
      <c r="B1750" s="95" t="s">
        <v>545</v>
      </c>
      <c r="C1750" s="96">
        <v>3778</v>
      </c>
      <c r="D1750" s="95" t="s">
        <v>624</v>
      </c>
      <c r="E1750" s="116" t="str">
        <f>VLOOKUP($C1750,'2022-23 School Level AAFTE'!$C:$X,8,FALSE)</f>
        <v>Yes</v>
      </c>
      <c r="F1750" s="103">
        <f>VLOOKUP($C1750,'2022-23 School Level AAFTE'!$C:$I,7,FALSE)</f>
        <v>31.28</v>
      </c>
      <c r="G1750" s="106">
        <f>IFERROR(IF(E1750= "yes",VLOOKUP(C1750,Summary!$B:$I,5,0),0),0)</f>
        <v>0</v>
      </c>
      <c r="H1750" s="105">
        <f t="shared" si="297"/>
        <v>31.28</v>
      </c>
      <c r="I1750" s="168">
        <f>VLOOKUP($A1750,'2023-24 Salary &amp; Benefits'!$A:$I,3,FALSE)</f>
        <v>1.18</v>
      </c>
      <c r="J1750" s="168">
        <f>VLOOKUP($A1750,'2023-24 Salary &amp; Benefits'!$A:$I,4,FALSE)</f>
        <v>1.18</v>
      </c>
      <c r="K1750" s="155">
        <f t="shared" si="300"/>
        <v>31.28</v>
      </c>
      <c r="L1750" s="154">
        <f t="shared" si="301"/>
        <v>9.1999999999999998E-2</v>
      </c>
      <c r="M1750" s="156">
        <f>'2023-24 Salary &amp; Benefits'!$E$6</f>
        <v>72728</v>
      </c>
      <c r="N1750" s="156">
        <f>'2023-24 Salary &amp; Benefits'!$F$6</f>
        <v>75419</v>
      </c>
      <c r="O1750" s="9">
        <f t="shared" si="302"/>
        <v>7895.35</v>
      </c>
      <c r="P1750" s="9">
        <f t="shared" si="303"/>
        <v>292.13999999999942</v>
      </c>
      <c r="Q1750" s="9">
        <f>'2023-24 Salary &amp; Benefits'!G$6</f>
        <v>13464</v>
      </c>
      <c r="R1750" s="157">
        <f>'2023-24 Salary &amp; Benefits'!H$6</f>
        <v>0.1797</v>
      </c>
      <c r="S1750" s="157">
        <f>'2023-24 Salary &amp; Benefits'!I$6</f>
        <v>0.17330000000000001</v>
      </c>
      <c r="T1750" s="9">
        <f t="shared" si="304"/>
        <v>2708.11</v>
      </c>
      <c r="U1750" s="9">
        <f t="shared" si="305"/>
        <v>136.46</v>
      </c>
      <c r="V1750" s="9">
        <f t="shared" si="306"/>
        <v>23.65</v>
      </c>
      <c r="W1750" s="9">
        <f t="shared" si="299"/>
        <v>160.11000000000001</v>
      </c>
      <c r="X1750" s="22">
        <f t="shared" si="298"/>
        <v>11055.710000000001</v>
      </c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</row>
    <row r="1751" spans="1:159" s="4" customFormat="1">
      <c r="A1751" s="83" t="s">
        <v>2343</v>
      </c>
      <c r="B1751" s="95" t="s">
        <v>545</v>
      </c>
      <c r="C1751" s="96">
        <v>4218</v>
      </c>
      <c r="D1751" s="95" t="s">
        <v>631</v>
      </c>
      <c r="E1751" s="116" t="str">
        <f>VLOOKUP($C1751,'2022-23 School Level AAFTE'!$C:$X,8,FALSE)</f>
        <v>Yes</v>
      </c>
      <c r="F1751" s="103">
        <f>VLOOKUP($C1751,'2022-23 School Level AAFTE'!$C:$I,7,FALSE)</f>
        <v>561.77</v>
      </c>
      <c r="G1751" s="106">
        <f>IFERROR(IF(E1751= "yes",VLOOKUP(C1751,Summary!$B:$I,5,0),0),0)</f>
        <v>0</v>
      </c>
      <c r="H1751" s="105">
        <f t="shared" si="297"/>
        <v>561.77</v>
      </c>
      <c r="I1751" s="168">
        <f>VLOOKUP($A1751,'2023-24 Salary &amp; Benefits'!$A:$I,3,FALSE)</f>
        <v>1.18</v>
      </c>
      <c r="J1751" s="168">
        <f>VLOOKUP($A1751,'2023-24 Salary &amp; Benefits'!$A:$I,4,FALSE)</f>
        <v>1.18</v>
      </c>
      <c r="K1751" s="155">
        <f t="shared" si="300"/>
        <v>561.77</v>
      </c>
      <c r="L1751" s="154">
        <f t="shared" si="301"/>
        <v>1.6479999999999999</v>
      </c>
      <c r="M1751" s="156">
        <f>'2023-24 Salary &amp; Benefits'!$E$6</f>
        <v>72728</v>
      </c>
      <c r="N1751" s="156">
        <f>'2023-24 Salary &amp; Benefits'!$F$6</f>
        <v>75419</v>
      </c>
      <c r="O1751" s="9">
        <f t="shared" si="302"/>
        <v>141429.78</v>
      </c>
      <c r="P1751" s="9">
        <f t="shared" si="303"/>
        <v>5233.0199999999895</v>
      </c>
      <c r="Q1751" s="9">
        <f>'2023-24 Salary &amp; Benefits'!G$6</f>
        <v>13464</v>
      </c>
      <c r="R1751" s="157">
        <f>'2023-24 Salary &amp; Benefits'!H$6</f>
        <v>0.1797</v>
      </c>
      <c r="S1751" s="157">
        <f>'2023-24 Salary &amp; Benefits'!I$6</f>
        <v>0.17330000000000001</v>
      </c>
      <c r="T1751" s="9">
        <f t="shared" si="304"/>
        <v>48510.49</v>
      </c>
      <c r="U1751" s="9">
        <f t="shared" si="305"/>
        <v>2444.38</v>
      </c>
      <c r="V1751" s="9">
        <f t="shared" si="306"/>
        <v>423.61</v>
      </c>
      <c r="W1751" s="9">
        <f t="shared" si="299"/>
        <v>2867.9900000000002</v>
      </c>
      <c r="X1751" s="22">
        <f t="shared" si="298"/>
        <v>198041.27999999997</v>
      </c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</row>
    <row r="1752" spans="1:159" s="4" customFormat="1">
      <c r="A1752" s="83" t="s">
        <v>2343</v>
      </c>
      <c r="B1752" s="95" t="s">
        <v>545</v>
      </c>
      <c r="C1752" s="96">
        <v>2080</v>
      </c>
      <c r="D1752" s="95" t="s">
        <v>467</v>
      </c>
      <c r="E1752" s="116" t="str">
        <f>VLOOKUP($C1752,'2022-23 School Level AAFTE'!$C:$X,8,FALSE)</f>
        <v>No</v>
      </c>
      <c r="F1752" s="103">
        <f>VLOOKUP($C1752,'2022-23 School Level AAFTE'!$C:$I,7,FALSE)</f>
        <v>169.4</v>
      </c>
      <c r="G1752" s="106">
        <f>IFERROR(IF(E1752= "yes",VLOOKUP(C1752,Summary!$B:$I,5,0),0),0)</f>
        <v>0</v>
      </c>
      <c r="H1752" s="105">
        <f t="shared" si="297"/>
        <v>0</v>
      </c>
      <c r="I1752" s="168">
        <f>VLOOKUP($A1752,'2023-24 Salary &amp; Benefits'!$A:$I,3,FALSE)</f>
        <v>1.18</v>
      </c>
      <c r="J1752" s="168">
        <f>VLOOKUP($A1752,'2023-24 Salary &amp; Benefits'!$A:$I,4,FALSE)</f>
        <v>1.18</v>
      </c>
      <c r="K1752" s="155">
        <f t="shared" si="300"/>
        <v>0</v>
      </c>
      <c r="L1752" s="154">
        <f t="shared" si="301"/>
        <v>0</v>
      </c>
      <c r="M1752" s="156">
        <f>'2023-24 Salary &amp; Benefits'!$E$6</f>
        <v>72728</v>
      </c>
      <c r="N1752" s="156">
        <f>'2023-24 Salary &amp; Benefits'!$F$6</f>
        <v>75419</v>
      </c>
      <c r="O1752" s="9">
        <f t="shared" si="302"/>
        <v>0</v>
      </c>
      <c r="P1752" s="9">
        <f t="shared" si="303"/>
        <v>0</v>
      </c>
      <c r="Q1752" s="9">
        <f>'2023-24 Salary &amp; Benefits'!G$6</f>
        <v>13464</v>
      </c>
      <c r="R1752" s="157">
        <f>'2023-24 Salary &amp; Benefits'!H$6</f>
        <v>0.1797</v>
      </c>
      <c r="S1752" s="157">
        <f>'2023-24 Salary &amp; Benefits'!I$6</f>
        <v>0.17330000000000001</v>
      </c>
      <c r="T1752" s="9">
        <f t="shared" si="304"/>
        <v>0</v>
      </c>
      <c r="U1752" s="9">
        <f t="shared" si="305"/>
        <v>0</v>
      </c>
      <c r="V1752" s="9">
        <f t="shared" si="306"/>
        <v>0</v>
      </c>
      <c r="W1752" s="9">
        <f t="shared" si="299"/>
        <v>0</v>
      </c>
      <c r="X1752" s="22">
        <f t="shared" si="298"/>
        <v>0</v>
      </c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</row>
    <row r="1753" spans="1:159" s="4" customFormat="1">
      <c r="A1753" s="80" t="s">
        <v>2343</v>
      </c>
      <c r="B1753" s="95" t="s">
        <v>545</v>
      </c>
      <c r="C1753" s="96">
        <v>1856</v>
      </c>
      <c r="D1753" s="95" t="s">
        <v>553</v>
      </c>
      <c r="E1753" s="116" t="str">
        <f>VLOOKUP($C1753,'2022-23 School Level AAFTE'!$C:$X,8,FALSE)</f>
        <v>No</v>
      </c>
      <c r="F1753" s="103">
        <f>VLOOKUP($C1753,'2022-23 School Level AAFTE'!$C:$I,7,FALSE)</f>
        <v>223.85999999999999</v>
      </c>
      <c r="G1753" s="106">
        <f>IFERROR(IF(E1753= "yes",VLOOKUP(C1753,Summary!$B:$I,5,0),0),0)</f>
        <v>0</v>
      </c>
      <c r="H1753" s="104">
        <f t="shared" si="297"/>
        <v>0</v>
      </c>
      <c r="I1753" s="168">
        <f>VLOOKUP($A1753,'2023-24 Salary &amp; Benefits'!$A:$I,3,FALSE)</f>
        <v>1.18</v>
      </c>
      <c r="J1753" s="168">
        <f>VLOOKUP($A1753,'2023-24 Salary &amp; Benefits'!$A:$I,4,FALSE)</f>
        <v>1.18</v>
      </c>
      <c r="K1753" s="155">
        <f t="shared" si="300"/>
        <v>0</v>
      </c>
      <c r="L1753" s="154">
        <f t="shared" si="301"/>
        <v>0</v>
      </c>
      <c r="M1753" s="156">
        <f>'2023-24 Salary &amp; Benefits'!$E$6</f>
        <v>72728</v>
      </c>
      <c r="N1753" s="156">
        <f>'2023-24 Salary &amp; Benefits'!$F$6</f>
        <v>75419</v>
      </c>
      <c r="O1753" s="9">
        <f t="shared" si="302"/>
        <v>0</v>
      </c>
      <c r="P1753" s="9">
        <f t="shared" si="303"/>
        <v>0</v>
      </c>
      <c r="Q1753" s="9">
        <f>'2023-24 Salary &amp; Benefits'!G$6</f>
        <v>13464</v>
      </c>
      <c r="R1753" s="157">
        <f>'2023-24 Salary &amp; Benefits'!H$6</f>
        <v>0.1797</v>
      </c>
      <c r="S1753" s="157">
        <f>'2023-24 Salary &amp; Benefits'!I$6</f>
        <v>0.17330000000000001</v>
      </c>
      <c r="T1753" s="9">
        <f t="shared" si="304"/>
        <v>0</v>
      </c>
      <c r="U1753" s="9">
        <f t="shared" si="305"/>
        <v>0</v>
      </c>
      <c r="V1753" s="9">
        <f t="shared" si="306"/>
        <v>0</v>
      </c>
      <c r="W1753" s="9">
        <f t="shared" si="299"/>
        <v>0</v>
      </c>
      <c r="X1753" s="22">
        <f t="shared" si="298"/>
        <v>0</v>
      </c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</row>
    <row r="1754" spans="1:159" s="4" customFormat="1">
      <c r="A1754" s="83" t="s">
        <v>2343</v>
      </c>
      <c r="B1754" s="95" t="s">
        <v>545</v>
      </c>
      <c r="C1754" s="96">
        <v>3974</v>
      </c>
      <c r="D1754" s="95" t="s">
        <v>628</v>
      </c>
      <c r="E1754" s="116" t="str">
        <f>VLOOKUP($C1754,'2022-23 School Level AAFTE'!$C:$X,8,FALSE)</f>
        <v>No</v>
      </c>
      <c r="F1754" s="103">
        <f>VLOOKUP($C1754,'2022-23 School Level AAFTE'!$C:$I,7,FALSE)</f>
        <v>418.29</v>
      </c>
      <c r="G1754" s="106">
        <f>IFERROR(IF(E1754= "yes",VLOOKUP(C1754,Summary!$B:$I,5,0),0),0)</f>
        <v>0</v>
      </c>
      <c r="H1754" s="104">
        <f t="shared" si="297"/>
        <v>0</v>
      </c>
      <c r="I1754" s="168">
        <f>VLOOKUP($A1754,'2023-24 Salary &amp; Benefits'!$A:$I,3,FALSE)</f>
        <v>1.18</v>
      </c>
      <c r="J1754" s="168">
        <f>VLOOKUP($A1754,'2023-24 Salary &amp; Benefits'!$A:$I,4,FALSE)</f>
        <v>1.18</v>
      </c>
      <c r="K1754" s="155">
        <f t="shared" si="300"/>
        <v>0</v>
      </c>
      <c r="L1754" s="154">
        <f t="shared" si="301"/>
        <v>0</v>
      </c>
      <c r="M1754" s="156">
        <f>'2023-24 Salary &amp; Benefits'!$E$6</f>
        <v>72728</v>
      </c>
      <c r="N1754" s="156">
        <f>'2023-24 Salary &amp; Benefits'!$F$6</f>
        <v>75419</v>
      </c>
      <c r="O1754" s="9">
        <f t="shared" si="302"/>
        <v>0</v>
      </c>
      <c r="P1754" s="9">
        <f t="shared" si="303"/>
        <v>0</v>
      </c>
      <c r="Q1754" s="9">
        <f>'2023-24 Salary &amp; Benefits'!G$6</f>
        <v>13464</v>
      </c>
      <c r="R1754" s="157">
        <f>'2023-24 Salary &amp; Benefits'!H$6</f>
        <v>0.1797</v>
      </c>
      <c r="S1754" s="157">
        <f>'2023-24 Salary &amp; Benefits'!I$6</f>
        <v>0.17330000000000001</v>
      </c>
      <c r="T1754" s="9">
        <f t="shared" si="304"/>
        <v>0</v>
      </c>
      <c r="U1754" s="9">
        <f t="shared" si="305"/>
        <v>0</v>
      </c>
      <c r="V1754" s="9">
        <f t="shared" si="306"/>
        <v>0</v>
      </c>
      <c r="W1754" s="9">
        <f t="shared" si="299"/>
        <v>0</v>
      </c>
      <c r="X1754" s="22">
        <f t="shared" si="298"/>
        <v>0</v>
      </c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</row>
    <row r="1755" spans="1:159" s="4" customFormat="1">
      <c r="A1755" s="83" t="s">
        <v>2343</v>
      </c>
      <c r="B1755" s="95" t="s">
        <v>545</v>
      </c>
      <c r="C1755" s="96">
        <v>2141</v>
      </c>
      <c r="D1755" s="95" t="s">
        <v>567</v>
      </c>
      <c r="E1755" s="116" t="str">
        <f>VLOOKUP($C1755,'2022-23 School Level AAFTE'!$C:$X,8,FALSE)</f>
        <v>No</v>
      </c>
      <c r="F1755" s="103">
        <f>VLOOKUP($C1755,'2022-23 School Level AAFTE'!$C:$I,7,FALSE)</f>
        <v>461.29</v>
      </c>
      <c r="G1755" s="106">
        <f>IFERROR(IF(E1755= "yes",VLOOKUP(C1755,Summary!$B:$I,5,0),0),0)</f>
        <v>0</v>
      </c>
      <c r="H1755" s="104">
        <f t="shared" si="297"/>
        <v>0</v>
      </c>
      <c r="I1755" s="168">
        <f>VLOOKUP($A1755,'2023-24 Salary &amp; Benefits'!$A:$I,3,FALSE)</f>
        <v>1.18</v>
      </c>
      <c r="J1755" s="168">
        <f>VLOOKUP($A1755,'2023-24 Salary &amp; Benefits'!$A:$I,4,FALSE)</f>
        <v>1.18</v>
      </c>
      <c r="K1755" s="155">
        <f t="shared" si="300"/>
        <v>0</v>
      </c>
      <c r="L1755" s="154">
        <f t="shared" si="301"/>
        <v>0</v>
      </c>
      <c r="M1755" s="156">
        <f>'2023-24 Salary &amp; Benefits'!$E$6</f>
        <v>72728</v>
      </c>
      <c r="N1755" s="156">
        <f>'2023-24 Salary &amp; Benefits'!$F$6</f>
        <v>75419</v>
      </c>
      <c r="O1755" s="9">
        <f t="shared" si="302"/>
        <v>0</v>
      </c>
      <c r="P1755" s="9">
        <f t="shared" si="303"/>
        <v>0</v>
      </c>
      <c r="Q1755" s="9">
        <f>'2023-24 Salary &amp; Benefits'!G$6</f>
        <v>13464</v>
      </c>
      <c r="R1755" s="157">
        <f>'2023-24 Salary &amp; Benefits'!H$6</f>
        <v>0.1797</v>
      </c>
      <c r="S1755" s="157">
        <f>'2023-24 Salary &amp; Benefits'!I$6</f>
        <v>0.17330000000000001</v>
      </c>
      <c r="T1755" s="9">
        <f t="shared" si="304"/>
        <v>0</v>
      </c>
      <c r="U1755" s="9">
        <f t="shared" si="305"/>
        <v>0</v>
      </c>
      <c r="V1755" s="9">
        <f t="shared" si="306"/>
        <v>0</v>
      </c>
      <c r="W1755" s="9">
        <f t="shared" si="299"/>
        <v>0</v>
      </c>
      <c r="X1755" s="22">
        <f t="shared" si="298"/>
        <v>0</v>
      </c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</row>
    <row r="1756" spans="1:159" s="4" customFormat="1">
      <c r="A1756" s="83" t="s">
        <v>2343</v>
      </c>
      <c r="B1756" s="95" t="s">
        <v>545</v>
      </c>
      <c r="C1756" s="96">
        <v>1579</v>
      </c>
      <c r="D1756" s="95" t="s">
        <v>547</v>
      </c>
      <c r="E1756" s="116" t="str">
        <f>VLOOKUP($C1756,'2022-23 School Level AAFTE'!$C:$X,8,FALSE)</f>
        <v>No</v>
      </c>
      <c r="F1756" s="103">
        <f>VLOOKUP($C1756,'2022-23 School Level AAFTE'!$C:$I,7,FALSE)</f>
        <v>476.21</v>
      </c>
      <c r="G1756" s="106">
        <f>IFERROR(IF(E1756= "yes",VLOOKUP(C1756,Summary!$B:$I,5,0),0),0)</f>
        <v>0</v>
      </c>
      <c r="H1756" s="105">
        <f t="shared" si="297"/>
        <v>0</v>
      </c>
      <c r="I1756" s="168">
        <f>VLOOKUP($A1756,'2023-24 Salary &amp; Benefits'!$A:$I,3,FALSE)</f>
        <v>1.18</v>
      </c>
      <c r="J1756" s="168">
        <f>VLOOKUP($A1756,'2023-24 Salary &amp; Benefits'!$A:$I,4,FALSE)</f>
        <v>1.18</v>
      </c>
      <c r="K1756" s="155">
        <f t="shared" si="300"/>
        <v>0</v>
      </c>
      <c r="L1756" s="154">
        <f t="shared" si="301"/>
        <v>0</v>
      </c>
      <c r="M1756" s="156">
        <f>'2023-24 Salary &amp; Benefits'!$E$6</f>
        <v>72728</v>
      </c>
      <c r="N1756" s="156">
        <f>'2023-24 Salary &amp; Benefits'!$F$6</f>
        <v>75419</v>
      </c>
      <c r="O1756" s="9">
        <f t="shared" si="302"/>
        <v>0</v>
      </c>
      <c r="P1756" s="9">
        <f t="shared" si="303"/>
        <v>0</v>
      </c>
      <c r="Q1756" s="9">
        <f>'2023-24 Salary &amp; Benefits'!G$6</f>
        <v>13464</v>
      </c>
      <c r="R1756" s="157">
        <f>'2023-24 Salary &amp; Benefits'!H$6</f>
        <v>0.1797</v>
      </c>
      <c r="S1756" s="157">
        <f>'2023-24 Salary &amp; Benefits'!I$6</f>
        <v>0.17330000000000001</v>
      </c>
      <c r="T1756" s="9">
        <f t="shared" si="304"/>
        <v>0</v>
      </c>
      <c r="U1756" s="9">
        <f t="shared" si="305"/>
        <v>0</v>
      </c>
      <c r="V1756" s="9">
        <f t="shared" si="306"/>
        <v>0</v>
      </c>
      <c r="W1756" s="9">
        <f t="shared" si="299"/>
        <v>0</v>
      </c>
      <c r="X1756" s="22">
        <f t="shared" si="298"/>
        <v>0</v>
      </c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</row>
    <row r="1757" spans="1:159" s="4" customFormat="1">
      <c r="A1757" s="83" t="s">
        <v>2343</v>
      </c>
      <c r="B1757" s="95" t="s">
        <v>545</v>
      </c>
      <c r="C1757" s="96">
        <v>2667</v>
      </c>
      <c r="D1757" s="95" t="s">
        <v>594</v>
      </c>
      <c r="E1757" s="116" t="str">
        <f>VLOOKUP($C1757,'2022-23 School Level AAFTE'!$C:$X,8,FALSE)</f>
        <v>No</v>
      </c>
      <c r="F1757" s="103">
        <f>VLOOKUP($C1757,'2022-23 School Level AAFTE'!$C:$I,7,FALSE)</f>
        <v>301.20999999999998</v>
      </c>
      <c r="G1757" s="106">
        <f>IFERROR(IF(E1757= "yes",VLOOKUP(C1757,Summary!$B:$I,5,0),0),0)</f>
        <v>0</v>
      </c>
      <c r="H1757" s="105">
        <f t="shared" si="297"/>
        <v>0</v>
      </c>
      <c r="I1757" s="168">
        <f>VLOOKUP($A1757,'2023-24 Salary &amp; Benefits'!$A:$I,3,FALSE)</f>
        <v>1.18</v>
      </c>
      <c r="J1757" s="168">
        <f>VLOOKUP($A1757,'2023-24 Salary &amp; Benefits'!$A:$I,4,FALSE)</f>
        <v>1.18</v>
      </c>
      <c r="K1757" s="155">
        <f t="shared" si="300"/>
        <v>0</v>
      </c>
      <c r="L1757" s="154">
        <f t="shared" si="301"/>
        <v>0</v>
      </c>
      <c r="M1757" s="156">
        <f>'2023-24 Salary &amp; Benefits'!$E$6</f>
        <v>72728</v>
      </c>
      <c r="N1757" s="156">
        <f>'2023-24 Salary &amp; Benefits'!$F$6</f>
        <v>75419</v>
      </c>
      <c r="O1757" s="9">
        <f t="shared" si="302"/>
        <v>0</v>
      </c>
      <c r="P1757" s="9">
        <f t="shared" si="303"/>
        <v>0</v>
      </c>
      <c r="Q1757" s="9">
        <f>'2023-24 Salary &amp; Benefits'!G$6</f>
        <v>13464</v>
      </c>
      <c r="R1757" s="157">
        <f>'2023-24 Salary &amp; Benefits'!H$6</f>
        <v>0.1797</v>
      </c>
      <c r="S1757" s="157">
        <f>'2023-24 Salary &amp; Benefits'!I$6</f>
        <v>0.17330000000000001</v>
      </c>
      <c r="T1757" s="9">
        <f t="shared" si="304"/>
        <v>0</v>
      </c>
      <c r="U1757" s="9">
        <f t="shared" si="305"/>
        <v>0</v>
      </c>
      <c r="V1757" s="9">
        <f t="shared" si="306"/>
        <v>0</v>
      </c>
      <c r="W1757" s="9">
        <f t="shared" si="299"/>
        <v>0</v>
      </c>
      <c r="X1757" s="22">
        <f t="shared" si="298"/>
        <v>0</v>
      </c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</row>
    <row r="1758" spans="1:159" s="4" customFormat="1">
      <c r="A1758" s="83" t="s">
        <v>2343</v>
      </c>
      <c r="B1758" s="95" t="s">
        <v>545</v>
      </c>
      <c r="C1758" s="96">
        <v>2977</v>
      </c>
      <c r="D1758" s="95" t="s">
        <v>602</v>
      </c>
      <c r="E1758" s="116" t="str">
        <f>VLOOKUP($C1758,'2022-23 School Level AAFTE'!$C:$X,8,FALSE)</f>
        <v>No</v>
      </c>
      <c r="F1758" s="103">
        <f>VLOOKUP($C1758,'2022-23 School Level AAFTE'!$C:$I,7,FALSE)</f>
        <v>272.29000000000002</v>
      </c>
      <c r="G1758" s="106">
        <f>IFERROR(IF(E1758= "yes",VLOOKUP(C1758,Summary!$B:$I,5,0),0),0)</f>
        <v>0</v>
      </c>
      <c r="H1758" s="105">
        <f t="shared" si="297"/>
        <v>0</v>
      </c>
      <c r="I1758" s="168">
        <f>VLOOKUP($A1758,'2023-24 Salary &amp; Benefits'!$A:$I,3,FALSE)</f>
        <v>1.18</v>
      </c>
      <c r="J1758" s="168">
        <f>VLOOKUP($A1758,'2023-24 Salary &amp; Benefits'!$A:$I,4,FALSE)</f>
        <v>1.18</v>
      </c>
      <c r="K1758" s="155">
        <f t="shared" si="300"/>
        <v>0</v>
      </c>
      <c r="L1758" s="154">
        <f t="shared" si="301"/>
        <v>0</v>
      </c>
      <c r="M1758" s="156">
        <f>'2023-24 Salary &amp; Benefits'!$E$6</f>
        <v>72728</v>
      </c>
      <c r="N1758" s="156">
        <f>'2023-24 Salary &amp; Benefits'!$F$6</f>
        <v>75419</v>
      </c>
      <c r="O1758" s="9">
        <f t="shared" si="302"/>
        <v>0</v>
      </c>
      <c r="P1758" s="9">
        <f t="shared" si="303"/>
        <v>0</v>
      </c>
      <c r="Q1758" s="9">
        <f>'2023-24 Salary &amp; Benefits'!G$6</f>
        <v>13464</v>
      </c>
      <c r="R1758" s="157">
        <f>'2023-24 Salary &amp; Benefits'!H$6</f>
        <v>0.1797</v>
      </c>
      <c r="S1758" s="157">
        <f>'2023-24 Salary &amp; Benefits'!I$6</f>
        <v>0.17330000000000001</v>
      </c>
      <c r="T1758" s="9">
        <f t="shared" si="304"/>
        <v>0</v>
      </c>
      <c r="U1758" s="9">
        <f t="shared" si="305"/>
        <v>0</v>
      </c>
      <c r="V1758" s="9">
        <f t="shared" si="306"/>
        <v>0</v>
      </c>
      <c r="W1758" s="9">
        <f t="shared" si="299"/>
        <v>0</v>
      </c>
      <c r="X1758" s="22">
        <f t="shared" si="298"/>
        <v>0</v>
      </c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</row>
    <row r="1759" spans="1:159" s="4" customFormat="1">
      <c r="A1759" s="83" t="s">
        <v>2343</v>
      </c>
      <c r="B1759" s="95" t="s">
        <v>545</v>
      </c>
      <c r="C1759" s="96">
        <v>4064</v>
      </c>
      <c r="D1759" s="95" t="s">
        <v>629</v>
      </c>
      <c r="E1759" s="116" t="str">
        <f>VLOOKUP($C1759,'2022-23 School Level AAFTE'!$C:$X,8,FALSE)</f>
        <v>Yes</v>
      </c>
      <c r="F1759" s="103">
        <f>VLOOKUP($C1759,'2022-23 School Level AAFTE'!$C:$I,7,FALSE)</f>
        <v>552</v>
      </c>
      <c r="G1759" s="106">
        <f>IFERROR(IF(E1759= "yes",VLOOKUP(C1759,Summary!$B:$I,5,0),0),0)</f>
        <v>0</v>
      </c>
      <c r="H1759" s="105">
        <f t="shared" si="297"/>
        <v>552</v>
      </c>
      <c r="I1759" s="168">
        <f>VLOOKUP($A1759,'2023-24 Salary &amp; Benefits'!$A:$I,3,FALSE)</f>
        <v>1.18</v>
      </c>
      <c r="J1759" s="168">
        <f>VLOOKUP($A1759,'2023-24 Salary &amp; Benefits'!$A:$I,4,FALSE)</f>
        <v>1.18</v>
      </c>
      <c r="K1759" s="155">
        <f t="shared" si="300"/>
        <v>552</v>
      </c>
      <c r="L1759" s="154">
        <f t="shared" si="301"/>
        <v>1.619</v>
      </c>
      <c r="M1759" s="156">
        <f>'2023-24 Salary &amp; Benefits'!$E$6</f>
        <v>72728</v>
      </c>
      <c r="N1759" s="156">
        <f>'2023-24 Salary &amp; Benefits'!$F$6</f>
        <v>75419</v>
      </c>
      <c r="O1759" s="9">
        <f t="shared" si="302"/>
        <v>138941.03</v>
      </c>
      <c r="P1759" s="9">
        <f t="shared" si="303"/>
        <v>5140.9400000000023</v>
      </c>
      <c r="Q1759" s="9">
        <f>'2023-24 Salary &amp; Benefits'!G$6</f>
        <v>13464</v>
      </c>
      <c r="R1759" s="157">
        <f>'2023-24 Salary &amp; Benefits'!H$6</f>
        <v>0.1797</v>
      </c>
      <c r="S1759" s="157">
        <f>'2023-24 Salary &amp; Benefits'!I$6</f>
        <v>0.17330000000000001</v>
      </c>
      <c r="T1759" s="9">
        <f t="shared" si="304"/>
        <v>47656.84</v>
      </c>
      <c r="U1759" s="9">
        <f t="shared" si="305"/>
        <v>2401.37</v>
      </c>
      <c r="V1759" s="9">
        <f t="shared" si="306"/>
        <v>416.16</v>
      </c>
      <c r="W1759" s="9">
        <f t="shared" si="299"/>
        <v>2817.5299999999997</v>
      </c>
      <c r="X1759" s="22">
        <f t="shared" si="298"/>
        <v>194556.34</v>
      </c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</row>
    <row r="1760" spans="1:159" s="4" customFormat="1">
      <c r="A1760" s="83" t="s">
        <v>2343</v>
      </c>
      <c r="B1760" s="95" t="s">
        <v>545</v>
      </c>
      <c r="C1760" s="96">
        <v>3026</v>
      </c>
      <c r="D1760" s="95" t="s">
        <v>603</v>
      </c>
      <c r="E1760" s="116" t="str">
        <f>VLOOKUP($C1760,'2022-23 School Level AAFTE'!$C:$X,8,FALSE)</f>
        <v>No</v>
      </c>
      <c r="F1760" s="103">
        <f>VLOOKUP($C1760,'2022-23 School Level AAFTE'!$C:$I,7,FALSE)</f>
        <v>358.71</v>
      </c>
      <c r="G1760" s="106">
        <f>IFERROR(IF(E1760= "yes",VLOOKUP(C1760,Summary!$B:$I,5,0),0),0)</f>
        <v>0</v>
      </c>
      <c r="H1760" s="105">
        <f t="shared" si="297"/>
        <v>0</v>
      </c>
      <c r="I1760" s="168">
        <f>VLOOKUP($A1760,'2023-24 Salary &amp; Benefits'!$A:$I,3,FALSE)</f>
        <v>1.18</v>
      </c>
      <c r="J1760" s="168">
        <f>VLOOKUP($A1760,'2023-24 Salary &amp; Benefits'!$A:$I,4,FALSE)</f>
        <v>1.18</v>
      </c>
      <c r="K1760" s="155">
        <f t="shared" si="300"/>
        <v>0</v>
      </c>
      <c r="L1760" s="154">
        <f t="shared" si="301"/>
        <v>0</v>
      </c>
      <c r="M1760" s="156">
        <f>'2023-24 Salary &amp; Benefits'!$E$6</f>
        <v>72728</v>
      </c>
      <c r="N1760" s="156">
        <f>'2023-24 Salary &amp; Benefits'!$F$6</f>
        <v>75419</v>
      </c>
      <c r="O1760" s="9">
        <f t="shared" si="302"/>
        <v>0</v>
      </c>
      <c r="P1760" s="9">
        <f t="shared" si="303"/>
        <v>0</v>
      </c>
      <c r="Q1760" s="9">
        <f>'2023-24 Salary &amp; Benefits'!G$6</f>
        <v>13464</v>
      </c>
      <c r="R1760" s="157">
        <f>'2023-24 Salary &amp; Benefits'!H$6</f>
        <v>0.1797</v>
      </c>
      <c r="S1760" s="157">
        <f>'2023-24 Salary &amp; Benefits'!I$6</f>
        <v>0.17330000000000001</v>
      </c>
      <c r="T1760" s="9">
        <f t="shared" si="304"/>
        <v>0</v>
      </c>
      <c r="U1760" s="9">
        <f t="shared" si="305"/>
        <v>0</v>
      </c>
      <c r="V1760" s="9">
        <f t="shared" si="306"/>
        <v>0</v>
      </c>
      <c r="W1760" s="9">
        <f t="shared" si="299"/>
        <v>0</v>
      </c>
      <c r="X1760" s="22">
        <f t="shared" si="298"/>
        <v>0</v>
      </c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</row>
    <row r="1761" spans="1:159" s="4" customFormat="1">
      <c r="A1761" s="83" t="s">
        <v>2343</v>
      </c>
      <c r="B1761" s="95" t="s">
        <v>545</v>
      </c>
      <c r="C1761" s="96">
        <v>2645</v>
      </c>
      <c r="D1761" s="95" t="s">
        <v>593</v>
      </c>
      <c r="E1761" s="116" t="str">
        <f>VLOOKUP($C1761,'2022-23 School Level AAFTE'!$C:$X,8,FALSE)</f>
        <v>Yes</v>
      </c>
      <c r="F1761" s="103">
        <f>VLOOKUP($C1761,'2022-23 School Level AAFTE'!$C:$I,7,FALSE)</f>
        <v>327.14</v>
      </c>
      <c r="G1761" s="106">
        <f>IFERROR(IF(E1761= "yes",VLOOKUP(C1761,Summary!$B:$I,5,0),0),0)</f>
        <v>0</v>
      </c>
      <c r="H1761" s="105">
        <f t="shared" si="297"/>
        <v>327.14</v>
      </c>
      <c r="I1761" s="168">
        <f>VLOOKUP($A1761,'2023-24 Salary &amp; Benefits'!$A:$I,3,FALSE)</f>
        <v>1.18</v>
      </c>
      <c r="J1761" s="168">
        <f>VLOOKUP($A1761,'2023-24 Salary &amp; Benefits'!$A:$I,4,FALSE)</f>
        <v>1.18</v>
      </c>
      <c r="K1761" s="155">
        <f t="shared" si="300"/>
        <v>327.14</v>
      </c>
      <c r="L1761" s="154">
        <f t="shared" si="301"/>
        <v>0.96</v>
      </c>
      <c r="M1761" s="156">
        <f>'2023-24 Salary &amp; Benefits'!$E$6</f>
        <v>72728</v>
      </c>
      <c r="N1761" s="156">
        <f>'2023-24 Salary &amp; Benefits'!$F$6</f>
        <v>75419</v>
      </c>
      <c r="O1761" s="9">
        <f t="shared" si="302"/>
        <v>82386.28</v>
      </c>
      <c r="P1761" s="9">
        <f t="shared" si="303"/>
        <v>3048.3600000000006</v>
      </c>
      <c r="Q1761" s="9">
        <f>'2023-24 Salary &amp; Benefits'!G$6</f>
        <v>13464</v>
      </c>
      <c r="R1761" s="157">
        <f>'2023-24 Salary &amp; Benefits'!H$6</f>
        <v>0.1797</v>
      </c>
      <c r="S1761" s="157">
        <f>'2023-24 Salary &amp; Benefits'!I$6</f>
        <v>0.17330000000000001</v>
      </c>
      <c r="T1761" s="9">
        <f t="shared" si="304"/>
        <v>28258.54</v>
      </c>
      <c r="U1761" s="9">
        <f t="shared" si="305"/>
        <v>1423.91</v>
      </c>
      <c r="V1761" s="9">
        <f t="shared" si="306"/>
        <v>246.76</v>
      </c>
      <c r="W1761" s="9">
        <f t="shared" si="299"/>
        <v>1670.67</v>
      </c>
      <c r="X1761" s="22">
        <f t="shared" si="298"/>
        <v>115363.85</v>
      </c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</row>
    <row r="1762" spans="1:159" s="4" customFormat="1">
      <c r="A1762" s="83" t="s">
        <v>2343</v>
      </c>
      <c r="B1762" s="95" t="s">
        <v>545</v>
      </c>
      <c r="C1762" s="96">
        <v>2234</v>
      </c>
      <c r="D1762" s="95" t="s">
        <v>577</v>
      </c>
      <c r="E1762" s="116" t="str">
        <f>VLOOKUP($C1762,'2022-23 School Level AAFTE'!$C:$X,8,FALSE)</f>
        <v>No</v>
      </c>
      <c r="F1762" s="103">
        <f>VLOOKUP($C1762,'2022-23 School Level AAFTE'!$C:$I,7,FALSE)</f>
        <v>1306.53</v>
      </c>
      <c r="G1762" s="106">
        <f>IFERROR(IF(E1762= "yes",VLOOKUP(C1762,Summary!$B:$I,5,0),0),0)</f>
        <v>0</v>
      </c>
      <c r="H1762" s="105">
        <f t="shared" si="297"/>
        <v>0</v>
      </c>
      <c r="I1762" s="168">
        <f>VLOOKUP($A1762,'2023-24 Salary &amp; Benefits'!$A:$I,3,FALSE)</f>
        <v>1.18</v>
      </c>
      <c r="J1762" s="168">
        <f>VLOOKUP($A1762,'2023-24 Salary &amp; Benefits'!$A:$I,4,FALSE)</f>
        <v>1.18</v>
      </c>
      <c r="K1762" s="155">
        <f t="shared" si="300"/>
        <v>0</v>
      </c>
      <c r="L1762" s="154">
        <f t="shared" si="301"/>
        <v>0</v>
      </c>
      <c r="M1762" s="156">
        <f>'2023-24 Salary &amp; Benefits'!$E$6</f>
        <v>72728</v>
      </c>
      <c r="N1762" s="156">
        <f>'2023-24 Salary &amp; Benefits'!$F$6</f>
        <v>75419</v>
      </c>
      <c r="O1762" s="9">
        <f t="shared" si="302"/>
        <v>0</v>
      </c>
      <c r="P1762" s="9">
        <f t="shared" si="303"/>
        <v>0</v>
      </c>
      <c r="Q1762" s="9">
        <f>'2023-24 Salary &amp; Benefits'!G$6</f>
        <v>13464</v>
      </c>
      <c r="R1762" s="157">
        <f>'2023-24 Salary &amp; Benefits'!H$6</f>
        <v>0.1797</v>
      </c>
      <c r="S1762" s="157">
        <f>'2023-24 Salary &amp; Benefits'!I$6</f>
        <v>0.17330000000000001</v>
      </c>
      <c r="T1762" s="9">
        <f t="shared" si="304"/>
        <v>0</v>
      </c>
      <c r="U1762" s="9">
        <f t="shared" si="305"/>
        <v>0</v>
      </c>
      <c r="V1762" s="9">
        <f t="shared" si="306"/>
        <v>0</v>
      </c>
      <c r="W1762" s="9">
        <f t="shared" si="299"/>
        <v>0</v>
      </c>
      <c r="X1762" s="22">
        <f t="shared" si="298"/>
        <v>0</v>
      </c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</row>
    <row r="1763" spans="1:159" s="4" customFormat="1">
      <c r="A1763" s="83" t="s">
        <v>2343</v>
      </c>
      <c r="B1763" s="95" t="s">
        <v>545</v>
      </c>
      <c r="C1763" s="96">
        <v>2142</v>
      </c>
      <c r="D1763" s="95" t="s">
        <v>568</v>
      </c>
      <c r="E1763" s="116" t="str">
        <f>VLOOKUP($C1763,'2022-23 School Level AAFTE'!$C:$X,8,FALSE)</f>
        <v>No</v>
      </c>
      <c r="F1763" s="103">
        <f>VLOOKUP($C1763,'2022-23 School Level AAFTE'!$C:$I,7,FALSE)</f>
        <v>397.43</v>
      </c>
      <c r="G1763" s="106">
        <f>IFERROR(IF(E1763= "yes",VLOOKUP(C1763,Summary!$B:$I,5,0),0),0)</f>
        <v>0</v>
      </c>
      <c r="H1763" s="105">
        <f t="shared" si="297"/>
        <v>0</v>
      </c>
      <c r="I1763" s="168">
        <f>VLOOKUP($A1763,'2023-24 Salary &amp; Benefits'!$A:$I,3,FALSE)</f>
        <v>1.18</v>
      </c>
      <c r="J1763" s="168">
        <f>VLOOKUP($A1763,'2023-24 Salary &amp; Benefits'!$A:$I,4,FALSE)</f>
        <v>1.18</v>
      </c>
      <c r="K1763" s="155">
        <f t="shared" si="300"/>
        <v>0</v>
      </c>
      <c r="L1763" s="154">
        <f t="shared" si="301"/>
        <v>0</v>
      </c>
      <c r="M1763" s="156">
        <f>'2023-24 Salary &amp; Benefits'!$E$6</f>
        <v>72728</v>
      </c>
      <c r="N1763" s="156">
        <f>'2023-24 Salary &amp; Benefits'!$F$6</f>
        <v>75419</v>
      </c>
      <c r="O1763" s="9">
        <f t="shared" si="302"/>
        <v>0</v>
      </c>
      <c r="P1763" s="9">
        <f t="shared" si="303"/>
        <v>0</v>
      </c>
      <c r="Q1763" s="9">
        <f>'2023-24 Salary &amp; Benefits'!G$6</f>
        <v>13464</v>
      </c>
      <c r="R1763" s="157">
        <f>'2023-24 Salary &amp; Benefits'!H$6</f>
        <v>0.1797</v>
      </c>
      <c r="S1763" s="157">
        <f>'2023-24 Salary &amp; Benefits'!I$6</f>
        <v>0.17330000000000001</v>
      </c>
      <c r="T1763" s="9">
        <f t="shared" si="304"/>
        <v>0</v>
      </c>
      <c r="U1763" s="9">
        <f t="shared" si="305"/>
        <v>0</v>
      </c>
      <c r="V1763" s="9">
        <f t="shared" si="306"/>
        <v>0</v>
      </c>
      <c r="W1763" s="9">
        <f t="shared" si="299"/>
        <v>0</v>
      </c>
      <c r="X1763" s="22">
        <f t="shared" si="298"/>
        <v>0</v>
      </c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</row>
    <row r="1764" spans="1:159" s="4" customFormat="1">
      <c r="A1764" s="83" t="s">
        <v>2343</v>
      </c>
      <c r="B1764" s="95" t="s">
        <v>545</v>
      </c>
      <c r="C1764" s="96">
        <v>3277</v>
      </c>
      <c r="D1764" s="95" t="s">
        <v>610</v>
      </c>
      <c r="E1764" s="116" t="str">
        <f>VLOOKUP($C1764,'2022-23 School Level AAFTE'!$C:$X,8,FALSE)</f>
        <v>No</v>
      </c>
      <c r="F1764" s="103">
        <f>VLOOKUP($C1764,'2022-23 School Level AAFTE'!$C:$I,7,FALSE)</f>
        <v>678.28</v>
      </c>
      <c r="G1764" s="106">
        <f>IFERROR(IF(E1764= "yes",VLOOKUP(C1764,Summary!$B:$I,5,0),0),0)</f>
        <v>0</v>
      </c>
      <c r="H1764" s="104">
        <f t="shared" si="297"/>
        <v>0</v>
      </c>
      <c r="I1764" s="168">
        <f>VLOOKUP($A1764,'2023-24 Salary &amp; Benefits'!$A:$I,3,FALSE)</f>
        <v>1.18</v>
      </c>
      <c r="J1764" s="168">
        <f>VLOOKUP($A1764,'2023-24 Salary &amp; Benefits'!$A:$I,4,FALSE)</f>
        <v>1.18</v>
      </c>
      <c r="K1764" s="155">
        <f t="shared" si="300"/>
        <v>0</v>
      </c>
      <c r="L1764" s="154">
        <f t="shared" si="301"/>
        <v>0</v>
      </c>
      <c r="M1764" s="156">
        <f>'2023-24 Salary &amp; Benefits'!$E$6</f>
        <v>72728</v>
      </c>
      <c r="N1764" s="156">
        <f>'2023-24 Salary &amp; Benefits'!$F$6</f>
        <v>75419</v>
      </c>
      <c r="O1764" s="9">
        <f t="shared" si="302"/>
        <v>0</v>
      </c>
      <c r="P1764" s="9">
        <f t="shared" si="303"/>
        <v>0</v>
      </c>
      <c r="Q1764" s="9">
        <f>'2023-24 Salary &amp; Benefits'!G$6</f>
        <v>13464</v>
      </c>
      <c r="R1764" s="157">
        <f>'2023-24 Salary &amp; Benefits'!H$6</f>
        <v>0.1797</v>
      </c>
      <c r="S1764" s="157">
        <f>'2023-24 Salary &amp; Benefits'!I$6</f>
        <v>0.17330000000000001</v>
      </c>
      <c r="T1764" s="9">
        <f t="shared" si="304"/>
        <v>0</v>
      </c>
      <c r="U1764" s="9">
        <f t="shared" si="305"/>
        <v>0</v>
      </c>
      <c r="V1764" s="9">
        <f t="shared" si="306"/>
        <v>0</v>
      </c>
      <c r="W1764" s="9">
        <f t="shared" si="299"/>
        <v>0</v>
      </c>
      <c r="X1764" s="22">
        <f t="shared" si="298"/>
        <v>0</v>
      </c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</row>
    <row r="1765" spans="1:159" s="4" customFormat="1">
      <c r="A1765" s="83" t="s">
        <v>2343</v>
      </c>
      <c r="B1765" s="95" t="s">
        <v>545</v>
      </c>
      <c r="C1765" s="96">
        <v>2092</v>
      </c>
      <c r="D1765" s="95" t="s">
        <v>561</v>
      </c>
      <c r="E1765" s="116" t="str">
        <f>VLOOKUP($C1765,'2022-23 School Level AAFTE'!$C:$X,8,FALSE)</f>
        <v>No</v>
      </c>
      <c r="F1765" s="103">
        <f>VLOOKUP($C1765,'2022-23 School Level AAFTE'!$C:$I,7,FALSE)</f>
        <v>362.58</v>
      </c>
      <c r="G1765" s="106">
        <f>IFERROR(IF(E1765= "yes",VLOOKUP(C1765,Summary!$B:$I,5,0),0),0)</f>
        <v>0</v>
      </c>
      <c r="H1765" s="105">
        <f t="shared" si="297"/>
        <v>0</v>
      </c>
      <c r="I1765" s="168">
        <f>VLOOKUP($A1765,'2023-24 Salary &amp; Benefits'!$A:$I,3,FALSE)</f>
        <v>1.18</v>
      </c>
      <c r="J1765" s="168">
        <f>VLOOKUP($A1765,'2023-24 Salary &amp; Benefits'!$A:$I,4,FALSE)</f>
        <v>1.18</v>
      </c>
      <c r="K1765" s="155">
        <f t="shared" si="300"/>
        <v>0</v>
      </c>
      <c r="L1765" s="154">
        <f t="shared" si="301"/>
        <v>0</v>
      </c>
      <c r="M1765" s="156">
        <f>'2023-24 Salary &amp; Benefits'!$E$6</f>
        <v>72728</v>
      </c>
      <c r="N1765" s="156">
        <f>'2023-24 Salary &amp; Benefits'!$F$6</f>
        <v>75419</v>
      </c>
      <c r="O1765" s="9">
        <f t="shared" si="302"/>
        <v>0</v>
      </c>
      <c r="P1765" s="9">
        <f t="shared" si="303"/>
        <v>0</v>
      </c>
      <c r="Q1765" s="9">
        <f>'2023-24 Salary &amp; Benefits'!G$6</f>
        <v>13464</v>
      </c>
      <c r="R1765" s="157">
        <f>'2023-24 Salary &amp; Benefits'!H$6</f>
        <v>0.1797</v>
      </c>
      <c r="S1765" s="157">
        <f>'2023-24 Salary &amp; Benefits'!I$6</f>
        <v>0.17330000000000001</v>
      </c>
      <c r="T1765" s="9">
        <f t="shared" si="304"/>
        <v>0</v>
      </c>
      <c r="U1765" s="9">
        <f t="shared" si="305"/>
        <v>0</v>
      </c>
      <c r="V1765" s="9">
        <f t="shared" si="306"/>
        <v>0</v>
      </c>
      <c r="W1765" s="9">
        <f t="shared" si="299"/>
        <v>0</v>
      </c>
      <c r="X1765" s="22">
        <f t="shared" si="298"/>
        <v>0</v>
      </c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</row>
    <row r="1766" spans="1:159" s="4" customFormat="1">
      <c r="A1766" s="83" t="s">
        <v>2343</v>
      </c>
      <c r="B1766" s="95" t="s">
        <v>545</v>
      </c>
      <c r="C1766" s="96">
        <v>3581</v>
      </c>
      <c r="D1766" s="95" t="s">
        <v>619</v>
      </c>
      <c r="E1766" s="116" t="str">
        <f>VLOOKUP($C1766,'2022-23 School Level AAFTE'!$C:$X,8,FALSE)</f>
        <v>Yes</v>
      </c>
      <c r="F1766" s="103">
        <f>VLOOKUP($C1766,'2022-23 School Level AAFTE'!$C:$I,7,FALSE)</f>
        <v>285.86</v>
      </c>
      <c r="G1766" s="106">
        <f>IFERROR(IF(E1766= "yes",VLOOKUP(C1766,Summary!$B:$I,5,0),0),0)</f>
        <v>0</v>
      </c>
      <c r="H1766" s="104">
        <f t="shared" si="297"/>
        <v>285.86</v>
      </c>
      <c r="I1766" s="168">
        <f>VLOOKUP($A1766,'2023-24 Salary &amp; Benefits'!$A:$I,3,FALSE)</f>
        <v>1.18</v>
      </c>
      <c r="J1766" s="168">
        <f>VLOOKUP($A1766,'2023-24 Salary &amp; Benefits'!$A:$I,4,FALSE)</f>
        <v>1.18</v>
      </c>
      <c r="K1766" s="155">
        <f t="shared" si="300"/>
        <v>285.86</v>
      </c>
      <c r="L1766" s="154">
        <f t="shared" si="301"/>
        <v>0.83899999999999997</v>
      </c>
      <c r="M1766" s="156">
        <f>'2023-24 Salary &amp; Benefits'!$E$6</f>
        <v>72728</v>
      </c>
      <c r="N1766" s="156">
        <f>'2023-24 Salary &amp; Benefits'!$F$6</f>
        <v>75419</v>
      </c>
      <c r="O1766" s="9">
        <f t="shared" si="302"/>
        <v>72002.17</v>
      </c>
      <c r="P1766" s="9">
        <f t="shared" si="303"/>
        <v>2664.1500000000087</v>
      </c>
      <c r="Q1766" s="9">
        <f>'2023-24 Salary &amp; Benefits'!G$6</f>
        <v>13464</v>
      </c>
      <c r="R1766" s="157">
        <f>'2023-24 Salary &amp; Benefits'!H$6</f>
        <v>0.1797</v>
      </c>
      <c r="S1766" s="157">
        <f>'2023-24 Salary &amp; Benefits'!I$6</f>
        <v>0.17330000000000001</v>
      </c>
      <c r="T1766" s="9">
        <f t="shared" si="304"/>
        <v>24696.78</v>
      </c>
      <c r="U1766" s="9">
        <f t="shared" si="305"/>
        <v>1244.44</v>
      </c>
      <c r="V1766" s="9">
        <f t="shared" si="306"/>
        <v>215.66</v>
      </c>
      <c r="W1766" s="9">
        <f t="shared" si="299"/>
        <v>1460.1000000000001</v>
      </c>
      <c r="X1766" s="22">
        <f t="shared" si="298"/>
        <v>100823.20000000001</v>
      </c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</row>
    <row r="1767" spans="1:159" s="4" customFormat="1">
      <c r="A1767" s="83" t="s">
        <v>2457</v>
      </c>
      <c r="B1767" s="95" t="s">
        <v>1552</v>
      </c>
      <c r="C1767" s="96">
        <v>2521</v>
      </c>
      <c r="D1767" s="95" t="s">
        <v>1555</v>
      </c>
      <c r="E1767" s="116" t="str">
        <f>VLOOKUP($C1767,'2022-23 School Level AAFTE'!$C:$X,8,FALSE)</f>
        <v>No</v>
      </c>
      <c r="F1767" s="103">
        <f>VLOOKUP($C1767,'2022-23 School Level AAFTE'!$C:$I,7,FALSE)</f>
        <v>273.44</v>
      </c>
      <c r="G1767" s="106">
        <f>IFERROR(IF(E1767= "yes",VLOOKUP(C1767,Summary!$B:$I,5,0),0),0)</f>
        <v>0</v>
      </c>
      <c r="H1767" s="104">
        <f t="shared" si="297"/>
        <v>0</v>
      </c>
      <c r="I1767" s="168">
        <f>VLOOKUP($A1767,'2023-24 Salary &amp; Benefits'!$A:$I,3,FALSE)</f>
        <v>1.1200000000000001</v>
      </c>
      <c r="J1767" s="168">
        <f>VLOOKUP($A1767,'2023-24 Salary &amp; Benefits'!$A:$I,4,FALSE)</f>
        <v>1.1200000000000001</v>
      </c>
      <c r="K1767" s="155">
        <f t="shared" si="300"/>
        <v>0</v>
      </c>
      <c r="L1767" s="154">
        <f t="shared" si="301"/>
        <v>0</v>
      </c>
      <c r="M1767" s="156">
        <f>'2023-24 Salary &amp; Benefits'!$E$6</f>
        <v>72728</v>
      </c>
      <c r="N1767" s="156">
        <f>'2023-24 Salary &amp; Benefits'!$F$6</f>
        <v>75419</v>
      </c>
      <c r="O1767" s="9">
        <f t="shared" si="302"/>
        <v>0</v>
      </c>
      <c r="P1767" s="9">
        <f t="shared" si="303"/>
        <v>0</v>
      </c>
      <c r="Q1767" s="9">
        <f>'2023-24 Salary &amp; Benefits'!G$6</f>
        <v>13464</v>
      </c>
      <c r="R1767" s="157">
        <f>'2023-24 Salary &amp; Benefits'!H$6</f>
        <v>0.1797</v>
      </c>
      <c r="S1767" s="157">
        <f>'2023-24 Salary &amp; Benefits'!I$6</f>
        <v>0.17330000000000001</v>
      </c>
      <c r="T1767" s="9">
        <f t="shared" si="304"/>
        <v>0</v>
      </c>
      <c r="U1767" s="9">
        <f t="shared" si="305"/>
        <v>0</v>
      </c>
      <c r="V1767" s="9">
        <f t="shared" si="306"/>
        <v>0</v>
      </c>
      <c r="W1767" s="9">
        <f t="shared" si="299"/>
        <v>0</v>
      </c>
      <c r="X1767" s="22">
        <f t="shared" si="298"/>
        <v>0</v>
      </c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</row>
    <row r="1768" spans="1:159" s="4" customFormat="1">
      <c r="A1768" s="83" t="s">
        <v>2457</v>
      </c>
      <c r="B1768" s="95" t="s">
        <v>1552</v>
      </c>
      <c r="C1768" s="96">
        <v>3181</v>
      </c>
      <c r="D1768" s="95" t="s">
        <v>229</v>
      </c>
      <c r="E1768" s="116" t="str">
        <f>VLOOKUP($C1768,'2022-23 School Level AAFTE'!$C:$X,8,FALSE)</f>
        <v>Yes</v>
      </c>
      <c r="F1768" s="103">
        <f>VLOOKUP($C1768,'2022-23 School Level AAFTE'!$C:$I,7,FALSE)</f>
        <v>688.72</v>
      </c>
      <c r="G1768" s="106">
        <f>IFERROR(IF(E1768= "yes",VLOOKUP(C1768,Summary!$B:$I,5,0),0),0)</f>
        <v>0</v>
      </c>
      <c r="H1768" s="104">
        <f t="shared" si="297"/>
        <v>688.72</v>
      </c>
      <c r="I1768" s="168">
        <f>VLOOKUP($A1768,'2023-24 Salary &amp; Benefits'!$A:$I,3,FALSE)</f>
        <v>1.1200000000000001</v>
      </c>
      <c r="J1768" s="168">
        <f>VLOOKUP($A1768,'2023-24 Salary &amp; Benefits'!$A:$I,4,FALSE)</f>
        <v>1.1200000000000001</v>
      </c>
      <c r="K1768" s="155">
        <f t="shared" si="300"/>
        <v>688.72</v>
      </c>
      <c r="L1768" s="154">
        <f t="shared" si="301"/>
        <v>2.02</v>
      </c>
      <c r="M1768" s="156">
        <f>'2023-24 Salary &amp; Benefits'!$E$6</f>
        <v>72728</v>
      </c>
      <c r="N1768" s="156">
        <f>'2023-24 Salary &amp; Benefits'!$F$6</f>
        <v>75419</v>
      </c>
      <c r="O1768" s="9">
        <f t="shared" si="302"/>
        <v>164539.82999999999</v>
      </c>
      <c r="P1768" s="9">
        <f t="shared" si="303"/>
        <v>6088.1200000000244</v>
      </c>
      <c r="Q1768" s="9">
        <f>'2023-24 Salary &amp; Benefits'!G$6</f>
        <v>13464</v>
      </c>
      <c r="R1768" s="157">
        <f>'2023-24 Salary &amp; Benefits'!H$6</f>
        <v>0.1797</v>
      </c>
      <c r="S1768" s="157">
        <f>'2023-24 Salary &amp; Benefits'!I$6</f>
        <v>0.17330000000000001</v>
      </c>
      <c r="T1768" s="9">
        <f t="shared" si="304"/>
        <v>57820.160000000003</v>
      </c>
      <c r="U1768" s="9">
        <f t="shared" si="305"/>
        <v>2843.8</v>
      </c>
      <c r="V1768" s="9">
        <f t="shared" si="306"/>
        <v>492.83</v>
      </c>
      <c r="W1768" s="9">
        <f t="shared" si="299"/>
        <v>3336.63</v>
      </c>
      <c r="X1768" s="22">
        <f t="shared" si="298"/>
        <v>231784.74000000002</v>
      </c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</row>
    <row r="1769" spans="1:159" s="4" customFormat="1">
      <c r="A1769" s="83" t="s">
        <v>2457</v>
      </c>
      <c r="B1769" s="95" t="s">
        <v>1552</v>
      </c>
      <c r="C1769" s="97">
        <v>2380</v>
      </c>
      <c r="D1769" s="110" t="s">
        <v>474</v>
      </c>
      <c r="E1769" s="116" t="str">
        <f>VLOOKUP($C1769,'2022-23 School Level AAFTE'!$C:$X,8,FALSE)</f>
        <v>Yes</v>
      </c>
      <c r="F1769" s="103">
        <f>VLOOKUP($C1769,'2022-23 School Level AAFTE'!$C:$I,7,FALSE)</f>
        <v>470.86</v>
      </c>
      <c r="G1769" s="106">
        <f>IFERROR(IF(E1769= "yes",VLOOKUP(C1769,Summary!$B:$I,5,0),0),0)</f>
        <v>0</v>
      </c>
      <c r="H1769" s="104">
        <f t="shared" si="297"/>
        <v>470.86</v>
      </c>
      <c r="I1769" s="168">
        <f>VLOOKUP($A1769,'2023-24 Salary &amp; Benefits'!$A:$I,3,FALSE)</f>
        <v>1.1200000000000001</v>
      </c>
      <c r="J1769" s="168">
        <f>VLOOKUP($A1769,'2023-24 Salary &amp; Benefits'!$A:$I,4,FALSE)</f>
        <v>1.1200000000000001</v>
      </c>
      <c r="K1769" s="155">
        <f t="shared" si="300"/>
        <v>470.86</v>
      </c>
      <c r="L1769" s="154">
        <f t="shared" si="301"/>
        <v>1.381</v>
      </c>
      <c r="M1769" s="156">
        <f>'2023-24 Salary &amp; Benefits'!$E$6</f>
        <v>72728</v>
      </c>
      <c r="N1769" s="156">
        <f>'2023-24 Salary &amp; Benefits'!$F$6</f>
        <v>75419</v>
      </c>
      <c r="O1769" s="9">
        <f t="shared" si="302"/>
        <v>112489.85</v>
      </c>
      <c r="P1769" s="9">
        <f t="shared" si="303"/>
        <v>4162.2299999999959</v>
      </c>
      <c r="Q1769" s="9">
        <f>'2023-24 Salary &amp; Benefits'!G$6</f>
        <v>13464</v>
      </c>
      <c r="R1769" s="157">
        <f>'2023-24 Salary &amp; Benefits'!H$6</f>
        <v>0.1797</v>
      </c>
      <c r="S1769" s="157">
        <f>'2023-24 Salary &amp; Benefits'!I$6</f>
        <v>0.17330000000000001</v>
      </c>
      <c r="T1769" s="9">
        <f t="shared" si="304"/>
        <v>39529.519999999997</v>
      </c>
      <c r="U1769" s="9">
        <f t="shared" si="305"/>
        <v>1944.2</v>
      </c>
      <c r="V1769" s="9">
        <f t="shared" si="306"/>
        <v>336.93</v>
      </c>
      <c r="W1769" s="9">
        <f t="shared" si="299"/>
        <v>2281.13</v>
      </c>
      <c r="X1769" s="22">
        <f t="shared" si="298"/>
        <v>158462.72999999998</v>
      </c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</row>
    <row r="1770" spans="1:159" s="4" customFormat="1">
      <c r="A1770" s="83" t="s">
        <v>2457</v>
      </c>
      <c r="B1770" s="95" t="s">
        <v>1552</v>
      </c>
      <c r="C1770" s="96">
        <v>3403</v>
      </c>
      <c r="D1770" s="95" t="s">
        <v>1559</v>
      </c>
      <c r="E1770" s="116" t="str">
        <f>VLOOKUP($C1770,'2022-23 School Level AAFTE'!$C:$X,8,FALSE)</f>
        <v>No</v>
      </c>
      <c r="F1770" s="103">
        <f>VLOOKUP($C1770,'2022-23 School Level AAFTE'!$C:$I,7,FALSE)</f>
        <v>296.67</v>
      </c>
      <c r="G1770" s="106">
        <f>IFERROR(IF(E1770= "yes",VLOOKUP(C1770,Summary!$B:$I,5,0),0),0)</f>
        <v>0</v>
      </c>
      <c r="H1770" s="105">
        <f t="shared" si="297"/>
        <v>0</v>
      </c>
      <c r="I1770" s="168">
        <f>VLOOKUP($A1770,'2023-24 Salary &amp; Benefits'!$A:$I,3,FALSE)</f>
        <v>1.1200000000000001</v>
      </c>
      <c r="J1770" s="168">
        <f>VLOOKUP($A1770,'2023-24 Salary &amp; Benefits'!$A:$I,4,FALSE)</f>
        <v>1.1200000000000001</v>
      </c>
      <c r="K1770" s="155">
        <f t="shared" si="300"/>
        <v>0</v>
      </c>
      <c r="L1770" s="154">
        <f t="shared" si="301"/>
        <v>0</v>
      </c>
      <c r="M1770" s="156">
        <f>'2023-24 Salary &amp; Benefits'!$E$6</f>
        <v>72728</v>
      </c>
      <c r="N1770" s="156">
        <f>'2023-24 Salary &amp; Benefits'!$F$6</f>
        <v>75419</v>
      </c>
      <c r="O1770" s="9">
        <f t="shared" si="302"/>
        <v>0</v>
      </c>
      <c r="P1770" s="9">
        <f t="shared" si="303"/>
        <v>0</v>
      </c>
      <c r="Q1770" s="9">
        <f>'2023-24 Salary &amp; Benefits'!G$6</f>
        <v>13464</v>
      </c>
      <c r="R1770" s="157">
        <f>'2023-24 Salary &amp; Benefits'!H$6</f>
        <v>0.1797</v>
      </c>
      <c r="S1770" s="157">
        <f>'2023-24 Salary &amp; Benefits'!I$6</f>
        <v>0.17330000000000001</v>
      </c>
      <c r="T1770" s="9">
        <f t="shared" si="304"/>
        <v>0</v>
      </c>
      <c r="U1770" s="9">
        <f t="shared" si="305"/>
        <v>0</v>
      </c>
      <c r="V1770" s="9">
        <f t="shared" si="306"/>
        <v>0</v>
      </c>
      <c r="W1770" s="9">
        <f t="shared" si="299"/>
        <v>0</v>
      </c>
      <c r="X1770" s="22">
        <f t="shared" si="298"/>
        <v>0</v>
      </c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</row>
    <row r="1771" spans="1:159" s="4" customFormat="1">
      <c r="A1771" s="83" t="s">
        <v>2457</v>
      </c>
      <c r="B1771" s="95" t="s">
        <v>1552</v>
      </c>
      <c r="C1771" s="96">
        <v>3942</v>
      </c>
      <c r="D1771" s="95" t="s">
        <v>1206</v>
      </c>
      <c r="E1771" s="116" t="str">
        <f>VLOOKUP($C1771,'2022-23 School Level AAFTE'!$C:$X,8,FALSE)</f>
        <v>Yes</v>
      </c>
      <c r="F1771" s="103">
        <f>VLOOKUP($C1771,'2022-23 School Level AAFTE'!$C:$I,7,FALSE)</f>
        <v>548.73</v>
      </c>
      <c r="G1771" s="106">
        <f>IFERROR(IF(E1771= "yes",VLOOKUP(C1771,Summary!$B:$I,5,0),0),0)</f>
        <v>0</v>
      </c>
      <c r="H1771" s="105">
        <f t="shared" si="297"/>
        <v>548.73</v>
      </c>
      <c r="I1771" s="168">
        <f>VLOOKUP($A1771,'2023-24 Salary &amp; Benefits'!$A:$I,3,FALSE)</f>
        <v>1.1200000000000001</v>
      </c>
      <c r="J1771" s="168">
        <f>VLOOKUP($A1771,'2023-24 Salary &amp; Benefits'!$A:$I,4,FALSE)</f>
        <v>1.1200000000000001</v>
      </c>
      <c r="K1771" s="155">
        <f t="shared" si="300"/>
        <v>548.73</v>
      </c>
      <c r="L1771" s="154">
        <f t="shared" si="301"/>
        <v>1.61</v>
      </c>
      <c r="M1771" s="156">
        <f>'2023-24 Salary &amp; Benefits'!$E$6</f>
        <v>72728</v>
      </c>
      <c r="N1771" s="156">
        <f>'2023-24 Salary &amp; Benefits'!$F$6</f>
        <v>75419</v>
      </c>
      <c r="O1771" s="9">
        <f t="shared" si="302"/>
        <v>131143.13</v>
      </c>
      <c r="P1771" s="9">
        <f t="shared" si="303"/>
        <v>4852.4100000000035</v>
      </c>
      <c r="Q1771" s="9">
        <f>'2023-24 Salary &amp; Benefits'!G$6</f>
        <v>13464</v>
      </c>
      <c r="R1771" s="157">
        <f>'2023-24 Salary &amp; Benefits'!H$6</f>
        <v>0.1797</v>
      </c>
      <c r="S1771" s="157">
        <f>'2023-24 Salary &amp; Benefits'!I$6</f>
        <v>0.17330000000000001</v>
      </c>
      <c r="T1771" s="9">
        <f t="shared" si="304"/>
        <v>46084.38</v>
      </c>
      <c r="U1771" s="9">
        <f t="shared" si="305"/>
        <v>2266.59</v>
      </c>
      <c r="V1771" s="9">
        <f t="shared" si="306"/>
        <v>392.8</v>
      </c>
      <c r="W1771" s="9">
        <f t="shared" si="299"/>
        <v>2659.3900000000003</v>
      </c>
      <c r="X1771" s="22">
        <f t="shared" si="298"/>
        <v>184739.31000000003</v>
      </c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</row>
    <row r="1772" spans="1:159" s="4" customFormat="1">
      <c r="A1772" s="83" t="s">
        <v>2457</v>
      </c>
      <c r="B1772" s="95" t="s">
        <v>1552</v>
      </c>
      <c r="C1772" s="96">
        <v>2620</v>
      </c>
      <c r="D1772" s="95" t="s">
        <v>1556</v>
      </c>
      <c r="E1772" s="116" t="str">
        <f>VLOOKUP($C1772,'2022-23 School Level AAFTE'!$C:$X,8,FALSE)</f>
        <v>No</v>
      </c>
      <c r="F1772" s="103">
        <f>VLOOKUP($C1772,'2022-23 School Level AAFTE'!$C:$I,7,FALSE)</f>
        <v>164.57</v>
      </c>
      <c r="G1772" s="106">
        <f>IFERROR(IF(E1772= "yes",VLOOKUP(C1772,Summary!$B:$I,5,0),0),0)</f>
        <v>0</v>
      </c>
      <c r="H1772" s="104">
        <f t="shared" si="297"/>
        <v>0</v>
      </c>
      <c r="I1772" s="168">
        <f>VLOOKUP($A1772,'2023-24 Salary &amp; Benefits'!$A:$I,3,FALSE)</f>
        <v>1.1200000000000001</v>
      </c>
      <c r="J1772" s="168">
        <f>VLOOKUP($A1772,'2023-24 Salary &amp; Benefits'!$A:$I,4,FALSE)</f>
        <v>1.1200000000000001</v>
      </c>
      <c r="K1772" s="155">
        <f t="shared" si="300"/>
        <v>0</v>
      </c>
      <c r="L1772" s="154">
        <f t="shared" si="301"/>
        <v>0</v>
      </c>
      <c r="M1772" s="156">
        <f>'2023-24 Salary &amp; Benefits'!$E$6</f>
        <v>72728</v>
      </c>
      <c r="N1772" s="156">
        <f>'2023-24 Salary &amp; Benefits'!$F$6</f>
        <v>75419</v>
      </c>
      <c r="O1772" s="9">
        <f t="shared" si="302"/>
        <v>0</v>
      </c>
      <c r="P1772" s="9">
        <f t="shared" si="303"/>
        <v>0</v>
      </c>
      <c r="Q1772" s="9">
        <f>'2023-24 Salary &amp; Benefits'!G$6</f>
        <v>13464</v>
      </c>
      <c r="R1772" s="157">
        <f>'2023-24 Salary &amp; Benefits'!H$6</f>
        <v>0.1797</v>
      </c>
      <c r="S1772" s="157">
        <f>'2023-24 Salary &amp; Benefits'!I$6</f>
        <v>0.17330000000000001</v>
      </c>
      <c r="T1772" s="9">
        <f t="shared" si="304"/>
        <v>0</v>
      </c>
      <c r="U1772" s="9">
        <f t="shared" si="305"/>
        <v>0</v>
      </c>
      <c r="V1772" s="9">
        <f t="shared" si="306"/>
        <v>0</v>
      </c>
      <c r="W1772" s="9">
        <f t="shared" si="299"/>
        <v>0</v>
      </c>
      <c r="X1772" s="22">
        <f t="shared" si="298"/>
        <v>0</v>
      </c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</row>
    <row r="1773" spans="1:159" s="4" customFormat="1">
      <c r="A1773" s="83" t="s">
        <v>2457</v>
      </c>
      <c r="B1773" s="95" t="s">
        <v>1552</v>
      </c>
      <c r="C1773" s="96">
        <v>2774</v>
      </c>
      <c r="D1773" s="95" t="s">
        <v>1557</v>
      </c>
      <c r="E1773" s="116" t="str">
        <f>VLOOKUP($C1773,'2022-23 School Level AAFTE'!$C:$X,8,FALSE)</f>
        <v>Yes</v>
      </c>
      <c r="F1773" s="103">
        <f>VLOOKUP($C1773,'2022-23 School Level AAFTE'!$C:$I,7,FALSE)</f>
        <v>421.14</v>
      </c>
      <c r="G1773" s="106">
        <f>IFERROR(IF(E1773= "yes",VLOOKUP(C1773,Summary!$B:$I,5,0),0),0)</f>
        <v>0</v>
      </c>
      <c r="H1773" s="105">
        <f t="shared" si="297"/>
        <v>421.14</v>
      </c>
      <c r="I1773" s="168">
        <f>VLOOKUP($A1773,'2023-24 Salary &amp; Benefits'!$A:$I,3,FALSE)</f>
        <v>1.1200000000000001</v>
      </c>
      <c r="J1773" s="168">
        <f>VLOOKUP($A1773,'2023-24 Salary &amp; Benefits'!$A:$I,4,FALSE)</f>
        <v>1.1200000000000001</v>
      </c>
      <c r="K1773" s="155">
        <f t="shared" si="300"/>
        <v>421.14</v>
      </c>
      <c r="L1773" s="154">
        <f t="shared" si="301"/>
        <v>1.2350000000000001</v>
      </c>
      <c r="M1773" s="156">
        <f>'2023-24 Salary &amp; Benefits'!$E$6</f>
        <v>72728</v>
      </c>
      <c r="N1773" s="156">
        <f>'2023-24 Salary &amp; Benefits'!$F$6</f>
        <v>75419</v>
      </c>
      <c r="O1773" s="9">
        <f t="shared" si="302"/>
        <v>100597.37</v>
      </c>
      <c r="P1773" s="9">
        <f t="shared" si="303"/>
        <v>3722.1900000000023</v>
      </c>
      <c r="Q1773" s="9">
        <f>'2023-24 Salary &amp; Benefits'!G$6</f>
        <v>13464</v>
      </c>
      <c r="R1773" s="157">
        <f>'2023-24 Salary &amp; Benefits'!H$6</f>
        <v>0.1797</v>
      </c>
      <c r="S1773" s="157">
        <f>'2023-24 Salary &amp; Benefits'!I$6</f>
        <v>0.17330000000000001</v>
      </c>
      <c r="T1773" s="9">
        <f t="shared" si="304"/>
        <v>35350.44</v>
      </c>
      <c r="U1773" s="9">
        <f t="shared" si="305"/>
        <v>1738.66</v>
      </c>
      <c r="V1773" s="9">
        <f t="shared" si="306"/>
        <v>301.31</v>
      </c>
      <c r="W1773" s="9">
        <f t="shared" si="299"/>
        <v>2039.97</v>
      </c>
      <c r="X1773" s="22">
        <f t="shared" si="298"/>
        <v>141709.97</v>
      </c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</row>
    <row r="1774" spans="1:159" s="4" customFormat="1">
      <c r="A1774" s="83" t="s">
        <v>2457</v>
      </c>
      <c r="B1774" s="95" t="s">
        <v>1552</v>
      </c>
      <c r="C1774" s="96">
        <v>3402</v>
      </c>
      <c r="D1774" s="95" t="s">
        <v>1558</v>
      </c>
      <c r="E1774" s="116" t="str">
        <f>VLOOKUP($C1774,'2022-23 School Level AAFTE'!$C:$X,8,FALSE)</f>
        <v>No</v>
      </c>
      <c r="F1774" s="103">
        <f>VLOOKUP($C1774,'2022-23 School Level AAFTE'!$C:$I,7,FALSE)</f>
        <v>175.29</v>
      </c>
      <c r="G1774" s="106">
        <f>IFERROR(IF(E1774= "yes",VLOOKUP(C1774,Summary!$B:$I,5,0),0),0)</f>
        <v>0</v>
      </c>
      <c r="H1774" s="105">
        <f t="shared" si="297"/>
        <v>0</v>
      </c>
      <c r="I1774" s="168">
        <f>VLOOKUP($A1774,'2023-24 Salary &amp; Benefits'!$A:$I,3,FALSE)</f>
        <v>1.1200000000000001</v>
      </c>
      <c r="J1774" s="168">
        <f>VLOOKUP($A1774,'2023-24 Salary &amp; Benefits'!$A:$I,4,FALSE)</f>
        <v>1.1200000000000001</v>
      </c>
      <c r="K1774" s="155">
        <f t="shared" si="300"/>
        <v>0</v>
      </c>
      <c r="L1774" s="154">
        <f t="shared" si="301"/>
        <v>0</v>
      </c>
      <c r="M1774" s="156">
        <f>'2023-24 Salary &amp; Benefits'!$E$6</f>
        <v>72728</v>
      </c>
      <c r="N1774" s="156">
        <f>'2023-24 Salary &amp; Benefits'!$F$6</f>
        <v>75419</v>
      </c>
      <c r="O1774" s="9">
        <f t="shared" si="302"/>
        <v>0</v>
      </c>
      <c r="P1774" s="9">
        <f t="shared" si="303"/>
        <v>0</v>
      </c>
      <c r="Q1774" s="9">
        <f>'2023-24 Salary &amp; Benefits'!G$6</f>
        <v>13464</v>
      </c>
      <c r="R1774" s="157">
        <f>'2023-24 Salary &amp; Benefits'!H$6</f>
        <v>0.1797</v>
      </c>
      <c r="S1774" s="157">
        <f>'2023-24 Salary &amp; Benefits'!I$6</f>
        <v>0.17330000000000001</v>
      </c>
      <c r="T1774" s="9">
        <f t="shared" si="304"/>
        <v>0</v>
      </c>
      <c r="U1774" s="9">
        <f t="shared" si="305"/>
        <v>0</v>
      </c>
      <c r="V1774" s="9">
        <f t="shared" si="306"/>
        <v>0</v>
      </c>
      <c r="W1774" s="9">
        <f t="shared" si="299"/>
        <v>0</v>
      </c>
      <c r="X1774" s="22">
        <f t="shared" si="298"/>
        <v>0</v>
      </c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</row>
    <row r="1775" spans="1:159" s="4" customFormat="1">
      <c r="A1775" s="83" t="s">
        <v>2457</v>
      </c>
      <c r="B1775" s="95" t="s">
        <v>1552</v>
      </c>
      <c r="C1775" s="96">
        <v>2150</v>
      </c>
      <c r="D1775" s="95" t="s">
        <v>1554</v>
      </c>
      <c r="E1775" s="116" t="str">
        <f>VLOOKUP($C1775,'2022-23 School Level AAFTE'!$C:$X,8,FALSE)</f>
        <v>No</v>
      </c>
      <c r="F1775" s="103">
        <f>VLOOKUP($C1775,'2022-23 School Level AAFTE'!$C:$I,7,FALSE)</f>
        <v>1181.68</v>
      </c>
      <c r="G1775" s="106">
        <f>IFERROR(IF(E1775= "yes",VLOOKUP(C1775,Summary!$B:$I,5,0),0),0)</f>
        <v>0</v>
      </c>
      <c r="H1775" s="105">
        <f t="shared" si="297"/>
        <v>0</v>
      </c>
      <c r="I1775" s="168">
        <f>VLOOKUP($A1775,'2023-24 Salary &amp; Benefits'!$A:$I,3,FALSE)</f>
        <v>1.1200000000000001</v>
      </c>
      <c r="J1775" s="168">
        <f>VLOOKUP($A1775,'2023-24 Salary &amp; Benefits'!$A:$I,4,FALSE)</f>
        <v>1.1200000000000001</v>
      </c>
      <c r="K1775" s="155">
        <f t="shared" si="300"/>
        <v>0</v>
      </c>
      <c r="L1775" s="154">
        <f t="shared" si="301"/>
        <v>0</v>
      </c>
      <c r="M1775" s="156">
        <f>'2023-24 Salary &amp; Benefits'!$E$6</f>
        <v>72728</v>
      </c>
      <c r="N1775" s="156">
        <f>'2023-24 Salary &amp; Benefits'!$F$6</f>
        <v>75419</v>
      </c>
      <c r="O1775" s="9">
        <f t="shared" si="302"/>
        <v>0</v>
      </c>
      <c r="P1775" s="9">
        <f t="shared" si="303"/>
        <v>0</v>
      </c>
      <c r="Q1775" s="9">
        <f>'2023-24 Salary &amp; Benefits'!G$6</f>
        <v>13464</v>
      </c>
      <c r="R1775" s="157">
        <f>'2023-24 Salary &amp; Benefits'!H$6</f>
        <v>0.1797</v>
      </c>
      <c r="S1775" s="157">
        <f>'2023-24 Salary &amp; Benefits'!I$6</f>
        <v>0.17330000000000001</v>
      </c>
      <c r="T1775" s="9">
        <f t="shared" si="304"/>
        <v>0</v>
      </c>
      <c r="U1775" s="9">
        <f t="shared" si="305"/>
        <v>0</v>
      </c>
      <c r="V1775" s="9">
        <f t="shared" si="306"/>
        <v>0</v>
      </c>
      <c r="W1775" s="9">
        <f t="shared" si="299"/>
        <v>0</v>
      </c>
      <c r="X1775" s="22">
        <f t="shared" si="298"/>
        <v>0</v>
      </c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</row>
    <row r="1776" spans="1:159" s="4" customFormat="1">
      <c r="A1776" s="83" t="s">
        <v>2457</v>
      </c>
      <c r="B1776" s="95" t="s">
        <v>1552</v>
      </c>
      <c r="C1776" s="96">
        <v>1537</v>
      </c>
      <c r="D1776" s="95" t="s">
        <v>1553</v>
      </c>
      <c r="E1776" s="116" t="str">
        <f>VLOOKUP($C1776,'2022-23 School Level AAFTE'!$C:$X,8,FALSE)</f>
        <v>Yes</v>
      </c>
      <c r="F1776" s="103">
        <f>VLOOKUP($C1776,'2022-23 School Level AAFTE'!$C:$I,7,FALSE)</f>
        <v>151.54</v>
      </c>
      <c r="G1776" s="106">
        <f>IFERROR(IF(E1776= "yes",VLOOKUP(C1776,Summary!$B:$I,5,0),0),0)</f>
        <v>0</v>
      </c>
      <c r="H1776" s="105">
        <f t="shared" si="297"/>
        <v>151.54</v>
      </c>
      <c r="I1776" s="168">
        <f>VLOOKUP($A1776,'2023-24 Salary &amp; Benefits'!$A:$I,3,FALSE)</f>
        <v>1.1200000000000001</v>
      </c>
      <c r="J1776" s="168">
        <f>VLOOKUP($A1776,'2023-24 Salary &amp; Benefits'!$A:$I,4,FALSE)</f>
        <v>1.1200000000000001</v>
      </c>
      <c r="K1776" s="155">
        <f t="shared" si="300"/>
        <v>151.54</v>
      </c>
      <c r="L1776" s="154">
        <f t="shared" si="301"/>
        <v>0.44500000000000001</v>
      </c>
      <c r="M1776" s="156">
        <f>'2023-24 Salary &amp; Benefits'!$E$6</f>
        <v>72728</v>
      </c>
      <c r="N1776" s="156">
        <f>'2023-24 Salary &amp; Benefits'!$F$6</f>
        <v>75419</v>
      </c>
      <c r="O1776" s="9">
        <f t="shared" si="302"/>
        <v>36247.64</v>
      </c>
      <c r="P1776" s="9">
        <f t="shared" si="303"/>
        <v>1341.1900000000023</v>
      </c>
      <c r="Q1776" s="9">
        <f>'2023-24 Salary &amp; Benefits'!G$6</f>
        <v>13464</v>
      </c>
      <c r="R1776" s="157">
        <f>'2023-24 Salary &amp; Benefits'!H$6</f>
        <v>0.1797</v>
      </c>
      <c r="S1776" s="157">
        <f>'2023-24 Salary &amp; Benefits'!I$6</f>
        <v>0.17330000000000001</v>
      </c>
      <c r="T1776" s="9">
        <f t="shared" si="304"/>
        <v>12737.61</v>
      </c>
      <c r="U1776" s="9">
        <f t="shared" si="305"/>
        <v>626.48</v>
      </c>
      <c r="V1776" s="9">
        <f t="shared" si="306"/>
        <v>108.57</v>
      </c>
      <c r="W1776" s="9">
        <f t="shared" si="299"/>
        <v>735.05</v>
      </c>
      <c r="X1776" s="22">
        <f t="shared" si="298"/>
        <v>51061.490000000005</v>
      </c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</row>
    <row r="1777" spans="1:159" s="4" customFormat="1">
      <c r="A1777" s="83" t="s">
        <v>2552</v>
      </c>
      <c r="B1777" s="95" t="s">
        <v>2190</v>
      </c>
      <c r="C1777" s="96">
        <v>5383</v>
      </c>
      <c r="D1777" s="95" t="s">
        <v>2193</v>
      </c>
      <c r="E1777" s="116" t="str">
        <f>VLOOKUP($C1777,'2022-23 School Level AAFTE'!$C:$X,8,FALSE)</f>
        <v>Yes</v>
      </c>
      <c r="F1777" s="103">
        <f>VLOOKUP($C1777,'2022-23 School Level AAFTE'!$C:$I,7,FALSE)</f>
        <v>519.66999999999996</v>
      </c>
      <c r="G1777" s="106">
        <f>IFERROR(IF(E1777= "yes",VLOOKUP(C1777,Summary!$B:$I,5,0),0),0)</f>
        <v>0</v>
      </c>
      <c r="H1777" s="105">
        <f t="shared" si="297"/>
        <v>519.66999999999996</v>
      </c>
      <c r="I1777" s="168">
        <f>VLOOKUP($A1777,'2023-24 Salary &amp; Benefits'!$A:$I,3,FALSE)</f>
        <v>1</v>
      </c>
      <c r="J1777" s="168">
        <f>VLOOKUP($A1777,'2023-24 Salary &amp; Benefits'!$A:$I,4,FALSE)</f>
        <v>1</v>
      </c>
      <c r="K1777" s="155">
        <f t="shared" si="300"/>
        <v>519.66999999999996</v>
      </c>
      <c r="L1777" s="154">
        <f t="shared" si="301"/>
        <v>1.524</v>
      </c>
      <c r="M1777" s="156">
        <f>'2023-24 Salary &amp; Benefits'!$E$6</f>
        <v>72728</v>
      </c>
      <c r="N1777" s="156">
        <f>'2023-24 Salary &amp; Benefits'!$F$6</f>
        <v>75419</v>
      </c>
      <c r="O1777" s="9">
        <f t="shared" si="302"/>
        <v>110837.47</v>
      </c>
      <c r="P1777" s="9">
        <f t="shared" si="303"/>
        <v>4101.0899999999965</v>
      </c>
      <c r="Q1777" s="9">
        <f>'2023-24 Salary &amp; Benefits'!G$6</f>
        <v>13464</v>
      </c>
      <c r="R1777" s="157">
        <f>'2023-24 Salary &amp; Benefits'!H$6</f>
        <v>0.1797</v>
      </c>
      <c r="S1777" s="157">
        <f>'2023-24 Salary &amp; Benefits'!I$6</f>
        <v>0.17330000000000001</v>
      </c>
      <c r="T1777" s="9">
        <f t="shared" si="304"/>
        <v>41147.35</v>
      </c>
      <c r="U1777" s="9">
        <f t="shared" si="305"/>
        <v>1915.64</v>
      </c>
      <c r="V1777" s="9">
        <f t="shared" si="306"/>
        <v>331.98</v>
      </c>
      <c r="W1777" s="9">
        <f t="shared" si="299"/>
        <v>2247.62</v>
      </c>
      <c r="X1777" s="22">
        <f t="shared" si="298"/>
        <v>158333.53</v>
      </c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</row>
    <row r="1778" spans="1:159" s="4" customFormat="1">
      <c r="A1778" s="83" t="s">
        <v>2552</v>
      </c>
      <c r="B1778" s="95" t="s">
        <v>2190</v>
      </c>
      <c r="C1778" s="96">
        <v>5232</v>
      </c>
      <c r="D1778" s="95" t="s">
        <v>3231</v>
      </c>
      <c r="E1778" s="116" t="str">
        <f>VLOOKUP($C1778,'2022-23 School Level AAFTE'!$C:$X,8,FALSE)</f>
        <v>Yes</v>
      </c>
      <c r="F1778" s="103">
        <f>VLOOKUP($C1778,'2022-23 School Level AAFTE'!$C:$I,7,FALSE)</f>
        <v>267.52999999999997</v>
      </c>
      <c r="G1778" s="106">
        <f>IFERROR(IF(E1778= "yes",VLOOKUP(C1778,Summary!$B:$I,5,0),0),0)</f>
        <v>0</v>
      </c>
      <c r="H1778" s="105">
        <f t="shared" si="297"/>
        <v>267.52999999999997</v>
      </c>
      <c r="I1778" s="168">
        <f>VLOOKUP($A1778,'2023-24 Salary &amp; Benefits'!$A:$I,3,FALSE)</f>
        <v>1</v>
      </c>
      <c r="J1778" s="168">
        <f>VLOOKUP($A1778,'2023-24 Salary &amp; Benefits'!$A:$I,4,FALSE)</f>
        <v>1</v>
      </c>
      <c r="K1778" s="155">
        <f t="shared" si="300"/>
        <v>267.52999999999997</v>
      </c>
      <c r="L1778" s="154">
        <f t="shared" si="301"/>
        <v>0.78500000000000003</v>
      </c>
      <c r="M1778" s="156">
        <f>'2023-24 Salary &amp; Benefits'!$E$6</f>
        <v>72728</v>
      </c>
      <c r="N1778" s="156">
        <f>'2023-24 Salary &amp; Benefits'!$F$6</f>
        <v>75419</v>
      </c>
      <c r="O1778" s="9">
        <f t="shared" si="302"/>
        <v>57091.48</v>
      </c>
      <c r="P1778" s="9">
        <f t="shared" si="303"/>
        <v>2112.4399999999951</v>
      </c>
      <c r="Q1778" s="9">
        <f>'2023-24 Salary &amp; Benefits'!G$6</f>
        <v>13464</v>
      </c>
      <c r="R1778" s="157">
        <f>'2023-24 Salary &amp; Benefits'!H$6</f>
        <v>0.1797</v>
      </c>
      <c r="S1778" s="157">
        <f>'2023-24 Salary &amp; Benefits'!I$6</f>
        <v>0.17330000000000001</v>
      </c>
      <c r="T1778" s="9">
        <f t="shared" si="304"/>
        <v>21194.66</v>
      </c>
      <c r="U1778" s="9">
        <f t="shared" si="305"/>
        <v>986.73</v>
      </c>
      <c r="V1778" s="9">
        <f t="shared" si="306"/>
        <v>171</v>
      </c>
      <c r="W1778" s="9">
        <f t="shared" si="299"/>
        <v>1157.73</v>
      </c>
      <c r="X1778" s="22">
        <f t="shared" si="298"/>
        <v>81556.309999999983</v>
      </c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</row>
    <row r="1779" spans="1:159" s="4" customFormat="1">
      <c r="A1779" s="83" t="s">
        <v>2552</v>
      </c>
      <c r="B1779" s="95" t="s">
        <v>2190</v>
      </c>
      <c r="C1779" s="96">
        <v>5560</v>
      </c>
      <c r="D1779" s="95" t="s">
        <v>3143</v>
      </c>
      <c r="E1779" s="116" t="str">
        <f>VLOOKUP($C1779,'2022-23 School Level AAFTE'!$C:$X,8,FALSE)</f>
        <v>No</v>
      </c>
      <c r="F1779" s="103">
        <f>VLOOKUP($C1779,'2022-23 School Level AAFTE'!$C:$I,7,FALSE)</f>
        <v>8.86</v>
      </c>
      <c r="G1779" s="106">
        <f>IFERROR(IF(E1779= "yes",VLOOKUP(C1779,Summary!$B:$I,5,0),0),0)</f>
        <v>0</v>
      </c>
      <c r="H1779" s="104">
        <f t="shared" si="297"/>
        <v>0</v>
      </c>
      <c r="I1779" s="168">
        <f>VLOOKUP($A1779,'2023-24 Salary &amp; Benefits'!$A:$I,3,FALSE)</f>
        <v>1</v>
      </c>
      <c r="J1779" s="168">
        <f>VLOOKUP($A1779,'2023-24 Salary &amp; Benefits'!$A:$I,4,FALSE)</f>
        <v>1</v>
      </c>
      <c r="K1779" s="155">
        <f t="shared" si="300"/>
        <v>0</v>
      </c>
      <c r="L1779" s="154">
        <f t="shared" si="301"/>
        <v>0</v>
      </c>
      <c r="M1779" s="156">
        <f>'2023-24 Salary &amp; Benefits'!$E$6</f>
        <v>72728</v>
      </c>
      <c r="N1779" s="156">
        <f>'2023-24 Salary &amp; Benefits'!$F$6</f>
        <v>75419</v>
      </c>
      <c r="O1779" s="9">
        <f t="shared" si="302"/>
        <v>0</v>
      </c>
      <c r="P1779" s="9">
        <f t="shared" si="303"/>
        <v>0</v>
      </c>
      <c r="Q1779" s="9">
        <f>'2023-24 Salary &amp; Benefits'!G$6</f>
        <v>13464</v>
      </c>
      <c r="R1779" s="157">
        <f>'2023-24 Salary &amp; Benefits'!H$6</f>
        <v>0.1797</v>
      </c>
      <c r="S1779" s="157">
        <f>'2023-24 Salary &amp; Benefits'!I$6</f>
        <v>0.17330000000000001</v>
      </c>
      <c r="T1779" s="9">
        <f t="shared" si="304"/>
        <v>0</v>
      </c>
      <c r="U1779" s="9">
        <f t="shared" si="305"/>
        <v>0</v>
      </c>
      <c r="V1779" s="9">
        <f t="shared" si="306"/>
        <v>0</v>
      </c>
      <c r="W1779" s="9">
        <f t="shared" si="299"/>
        <v>0</v>
      </c>
      <c r="X1779" s="22">
        <f t="shared" si="298"/>
        <v>0</v>
      </c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</row>
    <row r="1780" spans="1:159" s="4" customFormat="1">
      <c r="A1780" s="83" t="s">
        <v>2552</v>
      </c>
      <c r="B1780" s="95" t="s">
        <v>2190</v>
      </c>
      <c r="C1780" s="96">
        <v>5561</v>
      </c>
      <c r="D1780" s="95" t="s">
        <v>3144</v>
      </c>
      <c r="E1780" s="116" t="str">
        <f>VLOOKUP($C1780,'2022-23 School Level AAFTE'!$C:$X,8,FALSE)</f>
        <v>Yes</v>
      </c>
      <c r="F1780" s="103">
        <f>VLOOKUP($C1780,'2022-23 School Level AAFTE'!$C:$I,7,FALSE)</f>
        <v>8.23</v>
      </c>
      <c r="G1780" s="106">
        <f>IFERROR(IF(E1780= "yes",VLOOKUP(C1780,Summary!$B:$I,5,0),0),0)</f>
        <v>0</v>
      </c>
      <c r="H1780" s="104">
        <f t="shared" si="297"/>
        <v>8.23</v>
      </c>
      <c r="I1780" s="168">
        <f>VLOOKUP($A1780,'2023-24 Salary &amp; Benefits'!$A:$I,3,FALSE)</f>
        <v>1</v>
      </c>
      <c r="J1780" s="168">
        <f>VLOOKUP($A1780,'2023-24 Salary &amp; Benefits'!$A:$I,4,FALSE)</f>
        <v>1</v>
      </c>
      <c r="K1780" s="155">
        <f t="shared" si="300"/>
        <v>8.23</v>
      </c>
      <c r="L1780" s="154">
        <f t="shared" si="301"/>
        <v>2.4E-2</v>
      </c>
      <c r="M1780" s="156">
        <f>'2023-24 Salary &amp; Benefits'!$E$6</f>
        <v>72728</v>
      </c>
      <c r="N1780" s="156">
        <f>'2023-24 Salary &amp; Benefits'!$F$6</f>
        <v>75419</v>
      </c>
      <c r="O1780" s="9">
        <f t="shared" si="302"/>
        <v>1745.47</v>
      </c>
      <c r="P1780" s="9">
        <f t="shared" si="303"/>
        <v>64.589999999999918</v>
      </c>
      <c r="Q1780" s="9">
        <f>'2023-24 Salary &amp; Benefits'!G$6</f>
        <v>13464</v>
      </c>
      <c r="R1780" s="157">
        <f>'2023-24 Salary &amp; Benefits'!H$6</f>
        <v>0.1797</v>
      </c>
      <c r="S1780" s="157">
        <f>'2023-24 Salary &amp; Benefits'!I$6</f>
        <v>0.17330000000000001</v>
      </c>
      <c r="T1780" s="9">
        <f t="shared" si="304"/>
        <v>647.99</v>
      </c>
      <c r="U1780" s="9">
        <f t="shared" si="305"/>
        <v>30.17</v>
      </c>
      <c r="V1780" s="9">
        <f t="shared" si="306"/>
        <v>5.23</v>
      </c>
      <c r="W1780" s="9">
        <f t="shared" si="299"/>
        <v>35.400000000000006</v>
      </c>
      <c r="X1780" s="22">
        <f t="shared" si="298"/>
        <v>2493.4500000000003</v>
      </c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</row>
    <row r="1781" spans="1:159" s="4" customFormat="1">
      <c r="A1781" s="83" t="s">
        <v>2552</v>
      </c>
      <c r="B1781" s="95" t="s">
        <v>2190</v>
      </c>
      <c r="C1781" s="96">
        <v>4272</v>
      </c>
      <c r="D1781" s="95" t="s">
        <v>3232</v>
      </c>
      <c r="E1781" s="116" t="str">
        <f>VLOOKUP($C1781,'2022-23 School Level AAFTE'!$C:$X,8,FALSE)</f>
        <v>Yes</v>
      </c>
      <c r="F1781" s="103">
        <f>VLOOKUP($C1781,'2022-23 School Level AAFTE'!$C:$I,7,FALSE)</f>
        <v>29.71</v>
      </c>
      <c r="G1781" s="106">
        <f>IFERROR(IF(E1781= "yes",VLOOKUP(C1781,Summary!$B:$I,5,0),0),0)</f>
        <v>0</v>
      </c>
      <c r="H1781" s="104">
        <f t="shared" si="297"/>
        <v>29.71</v>
      </c>
      <c r="I1781" s="168">
        <f>VLOOKUP($A1781,'2023-24 Salary &amp; Benefits'!$A:$I,3,FALSE)</f>
        <v>1</v>
      </c>
      <c r="J1781" s="168">
        <f>VLOOKUP($A1781,'2023-24 Salary &amp; Benefits'!$A:$I,4,FALSE)</f>
        <v>1</v>
      </c>
      <c r="K1781" s="155">
        <f t="shared" si="300"/>
        <v>29.71</v>
      </c>
      <c r="L1781" s="154">
        <f t="shared" si="301"/>
        <v>8.6999999999999994E-2</v>
      </c>
      <c r="M1781" s="156">
        <f>'2023-24 Salary &amp; Benefits'!$E$6</f>
        <v>72728</v>
      </c>
      <c r="N1781" s="156">
        <f>'2023-24 Salary &amp; Benefits'!$F$6</f>
        <v>75419</v>
      </c>
      <c r="O1781" s="9">
        <f t="shared" si="302"/>
        <v>6327.34</v>
      </c>
      <c r="P1781" s="9">
        <f t="shared" si="303"/>
        <v>234.10999999999967</v>
      </c>
      <c r="Q1781" s="9">
        <f>'2023-24 Salary &amp; Benefits'!G$6</f>
        <v>13464</v>
      </c>
      <c r="R1781" s="157">
        <f>'2023-24 Salary &amp; Benefits'!H$6</f>
        <v>0.1797</v>
      </c>
      <c r="S1781" s="157">
        <f>'2023-24 Salary &amp; Benefits'!I$6</f>
        <v>0.17330000000000001</v>
      </c>
      <c r="T1781" s="9">
        <f t="shared" si="304"/>
        <v>2348.96</v>
      </c>
      <c r="U1781" s="9">
        <f t="shared" si="305"/>
        <v>109.36</v>
      </c>
      <c r="V1781" s="9">
        <f t="shared" si="306"/>
        <v>18.95</v>
      </c>
      <c r="W1781" s="9">
        <f t="shared" si="299"/>
        <v>128.31</v>
      </c>
      <c r="X1781" s="22">
        <f t="shared" si="298"/>
        <v>9038.7199999999993</v>
      </c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</row>
    <row r="1782" spans="1:159" s="4" customFormat="1">
      <c r="A1782" s="83" t="s">
        <v>2552</v>
      </c>
      <c r="B1782" s="95" t="s">
        <v>2190</v>
      </c>
      <c r="C1782" s="96">
        <v>5334</v>
      </c>
      <c r="D1782" s="95" t="s">
        <v>3379</v>
      </c>
      <c r="E1782" s="116" t="str">
        <f>VLOOKUP($C1782,'2022-23 School Level AAFTE'!$C:$X,8,FALSE)</f>
        <v>No</v>
      </c>
      <c r="F1782" s="103">
        <f>VLOOKUP($C1782,'2022-23 School Level AAFTE'!$C:$I,7,FALSE)</f>
        <v>17.29</v>
      </c>
      <c r="G1782" s="106">
        <f>IFERROR(IF(E1782= "yes",VLOOKUP(C1782,Summary!$B:$I,5,0),0),0)</f>
        <v>0</v>
      </c>
      <c r="H1782" s="104">
        <f t="shared" si="297"/>
        <v>0</v>
      </c>
      <c r="I1782" s="168">
        <f>VLOOKUP($A1782,'2023-24 Salary &amp; Benefits'!$A:$I,3,FALSE)</f>
        <v>1</v>
      </c>
      <c r="J1782" s="168">
        <f>VLOOKUP($A1782,'2023-24 Salary &amp; Benefits'!$A:$I,4,FALSE)</f>
        <v>1</v>
      </c>
      <c r="K1782" s="155">
        <f t="shared" si="300"/>
        <v>0</v>
      </c>
      <c r="L1782" s="154">
        <f t="shared" si="301"/>
        <v>0</v>
      </c>
      <c r="M1782" s="156">
        <f>'2023-24 Salary &amp; Benefits'!$E$6</f>
        <v>72728</v>
      </c>
      <c r="N1782" s="156">
        <f>'2023-24 Salary &amp; Benefits'!$F$6</f>
        <v>75419</v>
      </c>
      <c r="O1782" s="9">
        <f t="shared" si="302"/>
        <v>0</v>
      </c>
      <c r="P1782" s="9">
        <f t="shared" si="303"/>
        <v>0</v>
      </c>
      <c r="Q1782" s="9">
        <f>'2023-24 Salary &amp; Benefits'!G$6</f>
        <v>13464</v>
      </c>
      <c r="R1782" s="157">
        <f>'2023-24 Salary &amp; Benefits'!H$6</f>
        <v>0.1797</v>
      </c>
      <c r="S1782" s="157">
        <f>'2023-24 Salary &amp; Benefits'!I$6</f>
        <v>0.17330000000000001</v>
      </c>
      <c r="T1782" s="9">
        <f t="shared" si="304"/>
        <v>0</v>
      </c>
      <c r="U1782" s="9">
        <f t="shared" si="305"/>
        <v>0</v>
      </c>
      <c r="V1782" s="9">
        <f t="shared" si="306"/>
        <v>0</v>
      </c>
      <c r="W1782" s="9">
        <f t="shared" si="299"/>
        <v>0</v>
      </c>
      <c r="X1782" s="22">
        <f t="shared" si="298"/>
        <v>0</v>
      </c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</row>
    <row r="1783" spans="1:159" s="4" customFormat="1">
      <c r="A1783" s="83" t="s">
        <v>2552</v>
      </c>
      <c r="B1783" s="95" t="s">
        <v>2190</v>
      </c>
      <c r="C1783" s="96">
        <v>2388</v>
      </c>
      <c r="D1783" s="95" t="s">
        <v>2191</v>
      </c>
      <c r="E1783" s="116" t="str">
        <f>VLOOKUP($C1783,'2022-23 School Level AAFTE'!$C:$X,8,FALSE)</f>
        <v>Yes</v>
      </c>
      <c r="F1783" s="103">
        <f>VLOOKUP($C1783,'2022-23 School Level AAFTE'!$C:$I,7,FALSE)</f>
        <v>1112.78</v>
      </c>
      <c r="G1783" s="106">
        <f>IFERROR(IF(E1783= "yes",VLOOKUP(C1783,Summary!$B:$I,5,0),0),0)</f>
        <v>0</v>
      </c>
      <c r="H1783" s="104">
        <f t="shared" si="297"/>
        <v>1112.78</v>
      </c>
      <c r="I1783" s="168">
        <f>VLOOKUP($A1783,'2023-24 Salary &amp; Benefits'!$A:$I,3,FALSE)</f>
        <v>1</v>
      </c>
      <c r="J1783" s="168">
        <f>VLOOKUP($A1783,'2023-24 Salary &amp; Benefits'!$A:$I,4,FALSE)</f>
        <v>1</v>
      </c>
      <c r="K1783" s="155">
        <f t="shared" si="300"/>
        <v>1112.78</v>
      </c>
      <c r="L1783" s="154">
        <f t="shared" si="301"/>
        <v>3.2639999999999998</v>
      </c>
      <c r="M1783" s="156">
        <f>'2023-24 Salary &amp; Benefits'!$E$6</f>
        <v>72728</v>
      </c>
      <c r="N1783" s="156">
        <f>'2023-24 Salary &amp; Benefits'!$F$6</f>
        <v>75419</v>
      </c>
      <c r="O1783" s="9">
        <f t="shared" si="302"/>
        <v>237384.19</v>
      </c>
      <c r="P1783" s="9">
        <f t="shared" si="303"/>
        <v>8783.429999999993</v>
      </c>
      <c r="Q1783" s="9">
        <f>'2023-24 Salary &amp; Benefits'!G$6</f>
        <v>13464</v>
      </c>
      <c r="R1783" s="157">
        <f>'2023-24 Salary &amp; Benefits'!H$6</f>
        <v>0.1797</v>
      </c>
      <c r="S1783" s="157">
        <f>'2023-24 Salary &amp; Benefits'!I$6</f>
        <v>0.17330000000000001</v>
      </c>
      <c r="T1783" s="9">
        <f t="shared" si="304"/>
        <v>88126.6</v>
      </c>
      <c r="U1783" s="9">
        <f t="shared" si="305"/>
        <v>4102.79</v>
      </c>
      <c r="V1783" s="9">
        <f t="shared" si="306"/>
        <v>711.01</v>
      </c>
      <c r="W1783" s="9">
        <f t="shared" si="299"/>
        <v>4813.8</v>
      </c>
      <c r="X1783" s="22">
        <f t="shared" si="298"/>
        <v>339108.02</v>
      </c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</row>
    <row r="1784" spans="1:159" s="4" customFormat="1">
      <c r="A1784" s="83" t="s">
        <v>2552</v>
      </c>
      <c r="B1784" s="95" t="s">
        <v>2190</v>
      </c>
      <c r="C1784" s="96">
        <v>5231</v>
      </c>
      <c r="D1784" s="95" t="s">
        <v>2192</v>
      </c>
      <c r="E1784" s="116" t="str">
        <f>VLOOKUP($C1784,'2022-23 School Level AAFTE'!$C:$X,8,FALSE)</f>
        <v>No</v>
      </c>
      <c r="F1784" s="103">
        <f>VLOOKUP($C1784,'2022-23 School Level AAFTE'!$C:$I,7,FALSE)</f>
        <v>18.23</v>
      </c>
      <c r="G1784" s="106">
        <f>IFERROR(IF(E1784= "yes",VLOOKUP(C1784,Summary!$B:$I,5,0),0),0)</f>
        <v>0</v>
      </c>
      <c r="H1784" s="105">
        <f t="shared" si="297"/>
        <v>0</v>
      </c>
      <c r="I1784" s="168">
        <f>VLOOKUP($A1784,'2023-24 Salary &amp; Benefits'!$A:$I,3,FALSE)</f>
        <v>1</v>
      </c>
      <c r="J1784" s="168">
        <f>VLOOKUP($A1784,'2023-24 Salary &amp; Benefits'!$A:$I,4,FALSE)</f>
        <v>1</v>
      </c>
      <c r="K1784" s="155">
        <f t="shared" si="300"/>
        <v>0</v>
      </c>
      <c r="L1784" s="154">
        <f t="shared" si="301"/>
        <v>0</v>
      </c>
      <c r="M1784" s="156">
        <f>'2023-24 Salary &amp; Benefits'!$E$6</f>
        <v>72728</v>
      </c>
      <c r="N1784" s="156">
        <f>'2023-24 Salary &amp; Benefits'!$F$6</f>
        <v>75419</v>
      </c>
      <c r="O1784" s="9">
        <f t="shared" si="302"/>
        <v>0</v>
      </c>
      <c r="P1784" s="9">
        <f t="shared" si="303"/>
        <v>0</v>
      </c>
      <c r="Q1784" s="9">
        <f>'2023-24 Salary &amp; Benefits'!G$6</f>
        <v>13464</v>
      </c>
      <c r="R1784" s="157">
        <f>'2023-24 Salary &amp; Benefits'!H$6</f>
        <v>0.1797</v>
      </c>
      <c r="S1784" s="157">
        <f>'2023-24 Salary &amp; Benefits'!I$6</f>
        <v>0.17330000000000001</v>
      </c>
      <c r="T1784" s="9">
        <f t="shared" si="304"/>
        <v>0</v>
      </c>
      <c r="U1784" s="9">
        <f t="shared" si="305"/>
        <v>0</v>
      </c>
      <c r="V1784" s="9">
        <f t="shared" si="306"/>
        <v>0</v>
      </c>
      <c r="W1784" s="9">
        <f t="shared" si="299"/>
        <v>0</v>
      </c>
      <c r="X1784" s="22">
        <f t="shared" si="298"/>
        <v>0</v>
      </c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</row>
    <row r="1785" spans="1:159" s="4" customFormat="1">
      <c r="A1785" s="83" t="s">
        <v>2552</v>
      </c>
      <c r="B1785" s="95" t="s">
        <v>2190</v>
      </c>
      <c r="C1785" s="96">
        <v>5384</v>
      </c>
      <c r="D1785" s="95" t="s">
        <v>2194</v>
      </c>
      <c r="E1785" s="116" t="str">
        <f>VLOOKUP($C1785,'2022-23 School Level AAFTE'!$C:$X,8,FALSE)</f>
        <v>Yes</v>
      </c>
      <c r="F1785" s="103">
        <f>VLOOKUP($C1785,'2022-23 School Level AAFTE'!$C:$I,7,FALSE)</f>
        <v>821.32</v>
      </c>
      <c r="G1785" s="106">
        <f>IFERROR(IF(E1785= "yes",VLOOKUP(C1785,Summary!$B:$I,5,0),0),0)</f>
        <v>0</v>
      </c>
      <c r="H1785" s="105">
        <f t="shared" si="297"/>
        <v>821.32</v>
      </c>
      <c r="I1785" s="168">
        <f>VLOOKUP($A1785,'2023-24 Salary &amp; Benefits'!$A:$I,3,FALSE)</f>
        <v>1</v>
      </c>
      <c r="J1785" s="168">
        <f>VLOOKUP($A1785,'2023-24 Salary &amp; Benefits'!$A:$I,4,FALSE)</f>
        <v>1</v>
      </c>
      <c r="K1785" s="155">
        <f t="shared" si="300"/>
        <v>821.32</v>
      </c>
      <c r="L1785" s="154">
        <f t="shared" si="301"/>
        <v>2.4089999999999998</v>
      </c>
      <c r="M1785" s="156">
        <f>'2023-24 Salary &amp; Benefits'!$E$6</f>
        <v>72728</v>
      </c>
      <c r="N1785" s="156">
        <f>'2023-24 Salary &amp; Benefits'!$F$6</f>
        <v>75419</v>
      </c>
      <c r="O1785" s="9">
        <f t="shared" si="302"/>
        <v>175201.75</v>
      </c>
      <c r="P1785" s="9">
        <f t="shared" si="303"/>
        <v>6482.6199999999953</v>
      </c>
      <c r="Q1785" s="9">
        <f>'2023-24 Salary &amp; Benefits'!G$6</f>
        <v>13464</v>
      </c>
      <c r="R1785" s="157">
        <f>'2023-24 Salary &amp; Benefits'!H$6</f>
        <v>0.1797</v>
      </c>
      <c r="S1785" s="157">
        <f>'2023-24 Salary &amp; Benefits'!I$6</f>
        <v>0.17330000000000001</v>
      </c>
      <c r="T1785" s="9">
        <f t="shared" si="304"/>
        <v>65041.97</v>
      </c>
      <c r="U1785" s="9">
        <f t="shared" si="305"/>
        <v>3028.07</v>
      </c>
      <c r="V1785" s="9">
        <f t="shared" si="306"/>
        <v>524.76</v>
      </c>
      <c r="W1785" s="9">
        <f t="shared" si="299"/>
        <v>3552.83</v>
      </c>
      <c r="X1785" s="22">
        <f t="shared" si="298"/>
        <v>250279.16999999998</v>
      </c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</row>
    <row r="1786" spans="1:159" s="4" customFormat="1">
      <c r="A1786" s="83" t="s">
        <v>2552</v>
      </c>
      <c r="B1786" s="95" t="s">
        <v>2190</v>
      </c>
      <c r="C1786" s="96">
        <v>5385</v>
      </c>
      <c r="D1786" s="95" t="s">
        <v>2195</v>
      </c>
      <c r="E1786" s="116" t="str">
        <f>VLOOKUP($C1786,'2022-23 School Level AAFTE'!$C:$X,8,FALSE)</f>
        <v>Yes</v>
      </c>
      <c r="F1786" s="103">
        <f>VLOOKUP($C1786,'2022-23 School Level AAFTE'!$C:$I,7,FALSE)</f>
        <v>895.81</v>
      </c>
      <c r="G1786" s="106">
        <f>IFERROR(IF(E1786= "yes",VLOOKUP(C1786,Summary!$B:$I,5,0),0),0)</f>
        <v>0</v>
      </c>
      <c r="H1786" s="105">
        <f t="shared" si="297"/>
        <v>895.81</v>
      </c>
      <c r="I1786" s="168">
        <f>VLOOKUP($A1786,'2023-24 Salary &amp; Benefits'!$A:$I,3,FALSE)</f>
        <v>1</v>
      </c>
      <c r="J1786" s="168">
        <f>VLOOKUP($A1786,'2023-24 Salary &amp; Benefits'!$A:$I,4,FALSE)</f>
        <v>1</v>
      </c>
      <c r="K1786" s="155">
        <f t="shared" si="300"/>
        <v>895.81</v>
      </c>
      <c r="L1786" s="154">
        <f t="shared" si="301"/>
        <v>2.6280000000000001</v>
      </c>
      <c r="M1786" s="156">
        <f>'2023-24 Salary &amp; Benefits'!$E$6</f>
        <v>72728</v>
      </c>
      <c r="N1786" s="156">
        <f>'2023-24 Salary &amp; Benefits'!$F$6</f>
        <v>75419</v>
      </c>
      <c r="O1786" s="9">
        <f t="shared" si="302"/>
        <v>191129.18</v>
      </c>
      <c r="P1786" s="9">
        <f t="shared" si="303"/>
        <v>7071.9500000000116</v>
      </c>
      <c r="Q1786" s="9">
        <f>'2023-24 Salary &amp; Benefits'!G$6</f>
        <v>13464</v>
      </c>
      <c r="R1786" s="157">
        <f>'2023-24 Salary &amp; Benefits'!H$6</f>
        <v>0.1797</v>
      </c>
      <c r="S1786" s="157">
        <f>'2023-24 Salary &amp; Benefits'!I$6</f>
        <v>0.17330000000000001</v>
      </c>
      <c r="T1786" s="9">
        <f t="shared" si="304"/>
        <v>70954.87</v>
      </c>
      <c r="U1786" s="9">
        <f t="shared" si="305"/>
        <v>3303.35</v>
      </c>
      <c r="V1786" s="9">
        <f t="shared" si="306"/>
        <v>572.47</v>
      </c>
      <c r="W1786" s="9">
        <f t="shared" si="299"/>
        <v>3875.8199999999997</v>
      </c>
      <c r="X1786" s="22">
        <f t="shared" si="298"/>
        <v>273031.82</v>
      </c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</row>
    <row r="1787" spans="1:159" s="4" customFormat="1">
      <c r="A1787" s="83" t="s">
        <v>2432</v>
      </c>
      <c r="B1787" s="95" t="s">
        <v>1286</v>
      </c>
      <c r="C1787" s="96">
        <v>5075</v>
      </c>
      <c r="D1787" s="95" t="s">
        <v>1287</v>
      </c>
      <c r="E1787" s="116" t="str">
        <f>VLOOKUP($C1787,'2022-23 School Level AAFTE'!$C:$X,8,FALSE)</f>
        <v>Yes</v>
      </c>
      <c r="F1787" s="103">
        <f>VLOOKUP($C1787,'2022-23 School Level AAFTE'!$C:$I,7,FALSE)</f>
        <v>123.23</v>
      </c>
      <c r="G1787" s="106">
        <f>IFERROR(IF(E1787= "yes",VLOOKUP(C1787,Summary!$B:$I,5,0),0),0)</f>
        <v>0</v>
      </c>
      <c r="H1787" s="105">
        <f t="shared" si="297"/>
        <v>123.23</v>
      </c>
      <c r="I1787" s="168">
        <f>VLOOKUP($A1787,'2023-24 Salary &amp; Benefits'!$A:$I,3,FALSE)</f>
        <v>1</v>
      </c>
      <c r="J1787" s="168">
        <f>VLOOKUP($A1787,'2023-24 Salary &amp; Benefits'!$A:$I,4,FALSE)</f>
        <v>1</v>
      </c>
      <c r="K1787" s="155">
        <f t="shared" si="300"/>
        <v>123.23</v>
      </c>
      <c r="L1787" s="154">
        <f t="shared" si="301"/>
        <v>0.36099999999999999</v>
      </c>
      <c r="M1787" s="156">
        <f>'2023-24 Salary &amp; Benefits'!$E$6</f>
        <v>72728</v>
      </c>
      <c r="N1787" s="156">
        <f>'2023-24 Salary &amp; Benefits'!$F$6</f>
        <v>75419</v>
      </c>
      <c r="O1787" s="9">
        <f t="shared" si="302"/>
        <v>26254.81</v>
      </c>
      <c r="P1787" s="9">
        <f t="shared" si="303"/>
        <v>971.44999999999709</v>
      </c>
      <c r="Q1787" s="9">
        <f>'2023-24 Salary &amp; Benefits'!G$6</f>
        <v>13464</v>
      </c>
      <c r="R1787" s="157">
        <f>'2023-24 Salary &amp; Benefits'!H$6</f>
        <v>0.1797</v>
      </c>
      <c r="S1787" s="157">
        <f>'2023-24 Salary &amp; Benefits'!I$6</f>
        <v>0.17330000000000001</v>
      </c>
      <c r="T1787" s="9">
        <f t="shared" si="304"/>
        <v>9746.85</v>
      </c>
      <c r="U1787" s="9">
        <f t="shared" si="305"/>
        <v>453.77</v>
      </c>
      <c r="V1787" s="9">
        <f t="shared" si="306"/>
        <v>78.64</v>
      </c>
      <c r="W1787" s="9">
        <f t="shared" si="299"/>
        <v>532.41</v>
      </c>
      <c r="X1787" s="22">
        <f t="shared" si="298"/>
        <v>37505.520000000004</v>
      </c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</row>
    <row r="1788" spans="1:159" s="4" customFormat="1">
      <c r="A1788" s="83" t="s">
        <v>2432</v>
      </c>
      <c r="B1788" s="95" t="s">
        <v>1286</v>
      </c>
      <c r="C1788" s="96">
        <v>5226</v>
      </c>
      <c r="D1788" s="95" t="s">
        <v>1289</v>
      </c>
      <c r="E1788" s="116" t="str">
        <f>VLOOKUP($C1788,'2022-23 School Level AAFTE'!$C:$X,8,FALSE)</f>
        <v>No</v>
      </c>
      <c r="F1788" s="103">
        <f>VLOOKUP($C1788,'2022-23 School Level AAFTE'!$C:$I,7,FALSE)</f>
        <v>76.23</v>
      </c>
      <c r="G1788" s="106">
        <f>IFERROR(IF(E1788= "yes",VLOOKUP(C1788,Summary!$B:$I,5,0),0),0)</f>
        <v>0</v>
      </c>
      <c r="H1788" s="105">
        <f t="shared" si="297"/>
        <v>0</v>
      </c>
      <c r="I1788" s="168">
        <f>VLOOKUP($A1788,'2023-24 Salary &amp; Benefits'!$A:$I,3,FALSE)</f>
        <v>1</v>
      </c>
      <c r="J1788" s="168">
        <f>VLOOKUP($A1788,'2023-24 Salary &amp; Benefits'!$A:$I,4,FALSE)</f>
        <v>1</v>
      </c>
      <c r="K1788" s="155">
        <f t="shared" si="300"/>
        <v>0</v>
      </c>
      <c r="L1788" s="154">
        <f t="shared" si="301"/>
        <v>0</v>
      </c>
      <c r="M1788" s="156">
        <f>'2023-24 Salary &amp; Benefits'!$E$6</f>
        <v>72728</v>
      </c>
      <c r="N1788" s="156">
        <f>'2023-24 Salary &amp; Benefits'!$F$6</f>
        <v>75419</v>
      </c>
      <c r="O1788" s="9">
        <f t="shared" si="302"/>
        <v>0</v>
      </c>
      <c r="P1788" s="9">
        <f t="shared" si="303"/>
        <v>0</v>
      </c>
      <c r="Q1788" s="9">
        <f>'2023-24 Salary &amp; Benefits'!G$6</f>
        <v>13464</v>
      </c>
      <c r="R1788" s="157">
        <f>'2023-24 Salary &amp; Benefits'!H$6</f>
        <v>0.1797</v>
      </c>
      <c r="S1788" s="157">
        <f>'2023-24 Salary &amp; Benefits'!I$6</f>
        <v>0.17330000000000001</v>
      </c>
      <c r="T1788" s="9">
        <f t="shared" si="304"/>
        <v>0</v>
      </c>
      <c r="U1788" s="9">
        <f t="shared" si="305"/>
        <v>0</v>
      </c>
      <c r="V1788" s="9">
        <f t="shared" si="306"/>
        <v>0</v>
      </c>
      <c r="W1788" s="9">
        <f t="shared" si="299"/>
        <v>0</v>
      </c>
      <c r="X1788" s="22">
        <f t="shared" si="298"/>
        <v>0</v>
      </c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</row>
    <row r="1789" spans="1:159" s="4" customFormat="1">
      <c r="A1789" s="83" t="s">
        <v>2432</v>
      </c>
      <c r="B1789" s="95" t="s">
        <v>1286</v>
      </c>
      <c r="C1789" s="96">
        <v>5225</v>
      </c>
      <c r="D1789" s="95" t="s">
        <v>1288</v>
      </c>
      <c r="E1789" s="116" t="str">
        <f>VLOOKUP($C1789,'2022-23 School Level AAFTE'!$C:$X,8,FALSE)</f>
        <v>Yes</v>
      </c>
      <c r="F1789" s="103">
        <f>VLOOKUP($C1789,'2022-23 School Level AAFTE'!$C:$I,7,FALSE)</f>
        <v>63.07</v>
      </c>
      <c r="G1789" s="106">
        <f>IFERROR(IF(E1789= "yes",VLOOKUP(C1789,Summary!$B:$I,5,0),0),0)</f>
        <v>0</v>
      </c>
      <c r="H1789" s="105">
        <f t="shared" si="297"/>
        <v>63.07</v>
      </c>
      <c r="I1789" s="168">
        <f>VLOOKUP($A1789,'2023-24 Salary &amp; Benefits'!$A:$I,3,FALSE)</f>
        <v>1</v>
      </c>
      <c r="J1789" s="168">
        <f>VLOOKUP($A1789,'2023-24 Salary &amp; Benefits'!$A:$I,4,FALSE)</f>
        <v>1</v>
      </c>
      <c r="K1789" s="155">
        <f t="shared" si="300"/>
        <v>63.07</v>
      </c>
      <c r="L1789" s="154">
        <f t="shared" si="301"/>
        <v>0.185</v>
      </c>
      <c r="M1789" s="156">
        <f>'2023-24 Salary &amp; Benefits'!$E$6</f>
        <v>72728</v>
      </c>
      <c r="N1789" s="156">
        <f>'2023-24 Salary &amp; Benefits'!$F$6</f>
        <v>75419</v>
      </c>
      <c r="O1789" s="9">
        <f t="shared" si="302"/>
        <v>13454.68</v>
      </c>
      <c r="P1789" s="9">
        <f t="shared" si="303"/>
        <v>497.84000000000015</v>
      </c>
      <c r="Q1789" s="9">
        <f>'2023-24 Salary &amp; Benefits'!G$6</f>
        <v>13464</v>
      </c>
      <c r="R1789" s="157">
        <f>'2023-24 Salary &amp; Benefits'!H$6</f>
        <v>0.1797</v>
      </c>
      <c r="S1789" s="157">
        <f>'2023-24 Salary &amp; Benefits'!I$6</f>
        <v>0.17330000000000001</v>
      </c>
      <c r="T1789" s="9">
        <f t="shared" si="304"/>
        <v>4994.92</v>
      </c>
      <c r="U1789" s="9">
        <f t="shared" si="305"/>
        <v>232.54</v>
      </c>
      <c r="V1789" s="9">
        <f t="shared" si="306"/>
        <v>40.299999999999997</v>
      </c>
      <c r="W1789" s="9">
        <f t="shared" si="299"/>
        <v>272.83999999999997</v>
      </c>
      <c r="X1789" s="22">
        <f t="shared" si="298"/>
        <v>19220.28</v>
      </c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</row>
    <row r="1790" spans="1:159" s="4" customFormat="1">
      <c r="A1790" s="83" t="s">
        <v>2274</v>
      </c>
      <c r="B1790" s="95" t="s">
        <v>146</v>
      </c>
      <c r="C1790" s="96">
        <v>5613</v>
      </c>
      <c r="D1790" s="95" t="s">
        <v>3233</v>
      </c>
      <c r="E1790" s="116" t="str">
        <f>VLOOKUP($C1790,'2022-23 School Level AAFTE'!$C:$X,8,FALSE)</f>
        <v>No</v>
      </c>
      <c r="F1790" s="103">
        <f>VLOOKUP($C1790,'2022-23 School Level AAFTE'!$C:$I,7,FALSE)</f>
        <v>103.41</v>
      </c>
      <c r="G1790" s="106">
        <f>IFERROR(IF(E1790= "yes",VLOOKUP(C1790,Summary!$B:$I,5,0),0),0)</f>
        <v>0</v>
      </c>
      <c r="H1790" s="104">
        <f t="shared" si="297"/>
        <v>0</v>
      </c>
      <c r="I1790" s="168">
        <f>VLOOKUP($A1790,'2023-24 Salary &amp; Benefits'!$A:$I,3,FALSE)</f>
        <v>1.06</v>
      </c>
      <c r="J1790" s="168">
        <f>VLOOKUP($A1790,'2023-24 Salary &amp; Benefits'!$A:$I,4,FALSE)</f>
        <v>1.06</v>
      </c>
      <c r="K1790" s="155">
        <f t="shared" si="300"/>
        <v>0</v>
      </c>
      <c r="L1790" s="154">
        <f t="shared" si="301"/>
        <v>0</v>
      </c>
      <c r="M1790" s="156">
        <f>'2023-24 Salary &amp; Benefits'!$E$6</f>
        <v>72728</v>
      </c>
      <c r="N1790" s="156">
        <f>'2023-24 Salary &amp; Benefits'!$F$6</f>
        <v>75419</v>
      </c>
      <c r="O1790" s="9">
        <f t="shared" si="302"/>
        <v>0</v>
      </c>
      <c r="P1790" s="9">
        <f t="shared" si="303"/>
        <v>0</v>
      </c>
      <c r="Q1790" s="9">
        <f>'2023-24 Salary &amp; Benefits'!G$6</f>
        <v>13464</v>
      </c>
      <c r="R1790" s="157">
        <f>'2023-24 Salary &amp; Benefits'!H$6</f>
        <v>0.1797</v>
      </c>
      <c r="S1790" s="157">
        <f>'2023-24 Salary &amp; Benefits'!I$6</f>
        <v>0.17330000000000001</v>
      </c>
      <c r="T1790" s="9">
        <f t="shared" si="304"/>
        <v>0</v>
      </c>
      <c r="U1790" s="9">
        <f t="shared" si="305"/>
        <v>0</v>
      </c>
      <c r="V1790" s="9">
        <f t="shared" si="306"/>
        <v>0</v>
      </c>
      <c r="W1790" s="9">
        <f t="shared" si="299"/>
        <v>0</v>
      </c>
      <c r="X1790" s="22">
        <f t="shared" si="298"/>
        <v>0</v>
      </c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</row>
    <row r="1791" spans="1:159" s="4" customFormat="1">
      <c r="A1791" s="83" t="s">
        <v>2274</v>
      </c>
      <c r="B1791" s="95" t="s">
        <v>146</v>
      </c>
      <c r="C1791" s="96">
        <v>4378</v>
      </c>
      <c r="D1791" s="95" t="s">
        <v>149</v>
      </c>
      <c r="E1791" s="116" t="str">
        <f>VLOOKUP($C1791,'2022-23 School Level AAFTE'!$C:$X,8,FALSE)</f>
        <v>No</v>
      </c>
      <c r="F1791" s="103">
        <f>VLOOKUP($C1791,'2022-23 School Level AAFTE'!$C:$I,7,FALSE)</f>
        <v>529.67999999999995</v>
      </c>
      <c r="G1791" s="106">
        <f>IFERROR(IF(E1791= "yes",VLOOKUP(C1791,Summary!$B:$I,5,0),0),0)</f>
        <v>0</v>
      </c>
      <c r="H1791" s="104">
        <f t="shared" si="297"/>
        <v>0</v>
      </c>
      <c r="I1791" s="168">
        <f>VLOOKUP($A1791,'2023-24 Salary &amp; Benefits'!$A:$I,3,FALSE)</f>
        <v>1.06</v>
      </c>
      <c r="J1791" s="168">
        <f>VLOOKUP($A1791,'2023-24 Salary &amp; Benefits'!$A:$I,4,FALSE)</f>
        <v>1.06</v>
      </c>
      <c r="K1791" s="155">
        <f t="shared" si="300"/>
        <v>0</v>
      </c>
      <c r="L1791" s="154">
        <f t="shared" si="301"/>
        <v>0</v>
      </c>
      <c r="M1791" s="156">
        <f>'2023-24 Salary &amp; Benefits'!$E$6</f>
        <v>72728</v>
      </c>
      <c r="N1791" s="156">
        <f>'2023-24 Salary &amp; Benefits'!$F$6</f>
        <v>75419</v>
      </c>
      <c r="O1791" s="9">
        <f t="shared" si="302"/>
        <v>0</v>
      </c>
      <c r="P1791" s="9">
        <f t="shared" si="303"/>
        <v>0</v>
      </c>
      <c r="Q1791" s="9">
        <f>'2023-24 Salary &amp; Benefits'!G$6</f>
        <v>13464</v>
      </c>
      <c r="R1791" s="157">
        <f>'2023-24 Salary &amp; Benefits'!H$6</f>
        <v>0.1797</v>
      </c>
      <c r="S1791" s="157">
        <f>'2023-24 Salary &amp; Benefits'!I$6</f>
        <v>0.17330000000000001</v>
      </c>
      <c r="T1791" s="9">
        <f t="shared" si="304"/>
        <v>0</v>
      </c>
      <c r="U1791" s="9">
        <f t="shared" si="305"/>
        <v>0</v>
      </c>
      <c r="V1791" s="9">
        <f t="shared" si="306"/>
        <v>0</v>
      </c>
      <c r="W1791" s="9">
        <f t="shared" si="299"/>
        <v>0</v>
      </c>
      <c r="X1791" s="22">
        <f t="shared" si="298"/>
        <v>0</v>
      </c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</row>
    <row r="1792" spans="1:159" s="4" customFormat="1">
      <c r="A1792" s="83" t="s">
        <v>2274</v>
      </c>
      <c r="B1792" s="95" t="s">
        <v>146</v>
      </c>
      <c r="C1792" s="96">
        <v>2722</v>
      </c>
      <c r="D1792" s="95" t="s">
        <v>148</v>
      </c>
      <c r="E1792" s="116" t="str">
        <f>VLOOKUP($C1792,'2022-23 School Level AAFTE'!$C:$X,8,FALSE)</f>
        <v>Yes</v>
      </c>
      <c r="F1792" s="103">
        <f>VLOOKUP($C1792,'2022-23 School Level AAFTE'!$C:$I,7,FALSE)</f>
        <v>503.23</v>
      </c>
      <c r="G1792" s="106">
        <f>IFERROR(IF(E1792= "yes",VLOOKUP(C1792,Summary!$B:$I,5,0),0),0)</f>
        <v>0</v>
      </c>
      <c r="H1792" s="105">
        <f t="shared" si="297"/>
        <v>503.23</v>
      </c>
      <c r="I1792" s="168">
        <f>VLOOKUP($A1792,'2023-24 Salary &amp; Benefits'!$A:$I,3,FALSE)</f>
        <v>1.06</v>
      </c>
      <c r="J1792" s="168">
        <f>VLOOKUP($A1792,'2023-24 Salary &amp; Benefits'!$A:$I,4,FALSE)</f>
        <v>1.06</v>
      </c>
      <c r="K1792" s="155">
        <f t="shared" si="300"/>
        <v>503.23</v>
      </c>
      <c r="L1792" s="154">
        <f t="shared" si="301"/>
        <v>1.476</v>
      </c>
      <c r="M1792" s="156">
        <f>'2023-24 Salary &amp; Benefits'!$E$6</f>
        <v>72728</v>
      </c>
      <c r="N1792" s="156">
        <f>'2023-24 Salary &amp; Benefits'!$F$6</f>
        <v>75419</v>
      </c>
      <c r="O1792" s="9">
        <f t="shared" si="302"/>
        <v>113787.32</v>
      </c>
      <c r="P1792" s="9">
        <f t="shared" si="303"/>
        <v>4210.2299999999959</v>
      </c>
      <c r="Q1792" s="9">
        <f>'2023-24 Salary &amp; Benefits'!G$6</f>
        <v>13464</v>
      </c>
      <c r="R1792" s="157">
        <f>'2023-24 Salary &amp; Benefits'!H$6</f>
        <v>0.1797</v>
      </c>
      <c r="S1792" s="157">
        <f>'2023-24 Salary &amp; Benefits'!I$6</f>
        <v>0.17330000000000001</v>
      </c>
      <c r="T1792" s="9">
        <f t="shared" si="304"/>
        <v>41050.080000000002</v>
      </c>
      <c r="U1792" s="9">
        <f t="shared" si="305"/>
        <v>1966.63</v>
      </c>
      <c r="V1792" s="9">
        <f t="shared" si="306"/>
        <v>340.82</v>
      </c>
      <c r="W1792" s="9">
        <f t="shared" si="299"/>
        <v>2307.4500000000003</v>
      </c>
      <c r="X1792" s="22">
        <f t="shared" si="298"/>
        <v>161355.08000000002</v>
      </c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</row>
    <row r="1793" spans="1:159" s="4" customFormat="1">
      <c r="A1793" s="83" t="s">
        <v>2274</v>
      </c>
      <c r="B1793" s="95" t="s">
        <v>146</v>
      </c>
      <c r="C1793" s="96">
        <v>1708</v>
      </c>
      <c r="D1793" s="95" t="s">
        <v>3234</v>
      </c>
      <c r="E1793" s="116" t="str">
        <f>VLOOKUP($C1793,'2022-23 School Level AAFTE'!$C:$X,8,FALSE)</f>
        <v>No</v>
      </c>
      <c r="F1793" s="103">
        <f>VLOOKUP($C1793,'2022-23 School Level AAFTE'!$C:$I,7,FALSE)</f>
        <v>103.99</v>
      </c>
      <c r="G1793" s="106">
        <f>IFERROR(IF(E1793= "yes",VLOOKUP(C1793,Summary!$B:$I,5,0),0),0)</f>
        <v>0</v>
      </c>
      <c r="H1793" s="104">
        <f t="shared" si="297"/>
        <v>0</v>
      </c>
      <c r="I1793" s="168">
        <f>VLOOKUP($A1793,'2023-24 Salary &amp; Benefits'!$A:$I,3,FALSE)</f>
        <v>1.06</v>
      </c>
      <c r="J1793" s="168">
        <f>VLOOKUP($A1793,'2023-24 Salary &amp; Benefits'!$A:$I,4,FALSE)</f>
        <v>1.06</v>
      </c>
      <c r="K1793" s="155">
        <f t="shared" si="300"/>
        <v>0</v>
      </c>
      <c r="L1793" s="154">
        <f t="shared" si="301"/>
        <v>0</v>
      </c>
      <c r="M1793" s="156">
        <f>'2023-24 Salary &amp; Benefits'!$E$6</f>
        <v>72728</v>
      </c>
      <c r="N1793" s="156">
        <f>'2023-24 Salary &amp; Benefits'!$F$6</f>
        <v>75419</v>
      </c>
      <c r="O1793" s="9">
        <f t="shared" si="302"/>
        <v>0</v>
      </c>
      <c r="P1793" s="9">
        <f t="shared" si="303"/>
        <v>0</v>
      </c>
      <c r="Q1793" s="9">
        <f>'2023-24 Salary &amp; Benefits'!G$6</f>
        <v>13464</v>
      </c>
      <c r="R1793" s="157">
        <f>'2023-24 Salary &amp; Benefits'!H$6</f>
        <v>0.1797</v>
      </c>
      <c r="S1793" s="157">
        <f>'2023-24 Salary &amp; Benefits'!I$6</f>
        <v>0.17330000000000001</v>
      </c>
      <c r="T1793" s="9">
        <f t="shared" si="304"/>
        <v>0</v>
      </c>
      <c r="U1793" s="9">
        <f t="shared" si="305"/>
        <v>0</v>
      </c>
      <c r="V1793" s="9">
        <f t="shared" si="306"/>
        <v>0</v>
      </c>
      <c r="W1793" s="9">
        <f t="shared" si="299"/>
        <v>0</v>
      </c>
      <c r="X1793" s="22">
        <f t="shared" si="298"/>
        <v>0</v>
      </c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</row>
    <row r="1794" spans="1:159" s="4" customFormat="1">
      <c r="A1794" s="83" t="s">
        <v>2274</v>
      </c>
      <c r="B1794" s="95" t="s">
        <v>146</v>
      </c>
      <c r="C1794" s="96">
        <v>4519</v>
      </c>
      <c r="D1794" s="95" t="s">
        <v>150</v>
      </c>
      <c r="E1794" s="116" t="str">
        <f>VLOOKUP($C1794,'2022-23 School Level AAFTE'!$C:$X,8,FALSE)</f>
        <v>No</v>
      </c>
      <c r="F1794" s="103">
        <f>VLOOKUP($C1794,'2022-23 School Level AAFTE'!$C:$I,7,FALSE)</f>
        <v>565.45000000000005</v>
      </c>
      <c r="G1794" s="106">
        <f>IFERROR(IF(E1794= "yes",VLOOKUP(C1794,Summary!$B:$I,5,0),0),0)</f>
        <v>0</v>
      </c>
      <c r="H1794" s="104">
        <f t="shared" si="297"/>
        <v>0</v>
      </c>
      <c r="I1794" s="168">
        <f>VLOOKUP($A1794,'2023-24 Salary &amp; Benefits'!$A:$I,3,FALSE)</f>
        <v>1.06</v>
      </c>
      <c r="J1794" s="168">
        <f>VLOOKUP($A1794,'2023-24 Salary &amp; Benefits'!$A:$I,4,FALSE)</f>
        <v>1.06</v>
      </c>
      <c r="K1794" s="155">
        <f t="shared" si="300"/>
        <v>0</v>
      </c>
      <c r="L1794" s="154">
        <f t="shared" si="301"/>
        <v>0</v>
      </c>
      <c r="M1794" s="156">
        <f>'2023-24 Salary &amp; Benefits'!$E$6</f>
        <v>72728</v>
      </c>
      <c r="N1794" s="156">
        <f>'2023-24 Salary &amp; Benefits'!$F$6</f>
        <v>75419</v>
      </c>
      <c r="O1794" s="9">
        <f t="shared" si="302"/>
        <v>0</v>
      </c>
      <c r="P1794" s="9">
        <f t="shared" si="303"/>
        <v>0</v>
      </c>
      <c r="Q1794" s="9">
        <f>'2023-24 Salary &amp; Benefits'!G$6</f>
        <v>13464</v>
      </c>
      <c r="R1794" s="157">
        <f>'2023-24 Salary &amp; Benefits'!H$6</f>
        <v>0.1797</v>
      </c>
      <c r="S1794" s="157">
        <f>'2023-24 Salary &amp; Benefits'!I$6</f>
        <v>0.17330000000000001</v>
      </c>
      <c r="T1794" s="9">
        <f t="shared" si="304"/>
        <v>0</v>
      </c>
      <c r="U1794" s="9">
        <f t="shared" si="305"/>
        <v>0</v>
      </c>
      <c r="V1794" s="9">
        <f t="shared" si="306"/>
        <v>0</v>
      </c>
      <c r="W1794" s="9">
        <f t="shared" si="299"/>
        <v>0</v>
      </c>
      <c r="X1794" s="22">
        <f t="shared" si="298"/>
        <v>0</v>
      </c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</row>
    <row r="1795" spans="1:159" s="4" customFormat="1">
      <c r="A1795" s="83" t="s">
        <v>2274</v>
      </c>
      <c r="B1795" s="95" t="s">
        <v>146</v>
      </c>
      <c r="C1795" s="96">
        <v>2471</v>
      </c>
      <c r="D1795" s="95" t="s">
        <v>147</v>
      </c>
      <c r="E1795" s="116" t="str">
        <f>VLOOKUP($C1795,'2022-23 School Level AAFTE'!$C:$X,8,FALSE)</f>
        <v>No</v>
      </c>
      <c r="F1795" s="103">
        <f>VLOOKUP($C1795,'2022-23 School Level AAFTE'!$C:$I,7,FALSE)</f>
        <v>770.13</v>
      </c>
      <c r="G1795" s="106">
        <f>IFERROR(IF(E1795= "yes",VLOOKUP(C1795,Summary!$B:$I,5,0),0),0)</f>
        <v>0</v>
      </c>
      <c r="H1795" s="104">
        <f t="shared" ref="H1795:H1856" si="307">IF(E1795= "yes", F1795,0)</f>
        <v>0</v>
      </c>
      <c r="I1795" s="168">
        <f>VLOOKUP($A1795,'2023-24 Salary &amp; Benefits'!$A:$I,3,FALSE)</f>
        <v>1.06</v>
      </c>
      <c r="J1795" s="168">
        <f>VLOOKUP($A1795,'2023-24 Salary &amp; Benefits'!$A:$I,4,FALSE)</f>
        <v>1.06</v>
      </c>
      <c r="K1795" s="155">
        <f t="shared" si="300"/>
        <v>0</v>
      </c>
      <c r="L1795" s="154">
        <f t="shared" si="301"/>
        <v>0</v>
      </c>
      <c r="M1795" s="156">
        <f>'2023-24 Salary &amp; Benefits'!$E$6</f>
        <v>72728</v>
      </c>
      <c r="N1795" s="156">
        <f>'2023-24 Salary &amp; Benefits'!$F$6</f>
        <v>75419</v>
      </c>
      <c r="O1795" s="9">
        <f t="shared" si="302"/>
        <v>0</v>
      </c>
      <c r="P1795" s="9">
        <f t="shared" si="303"/>
        <v>0</v>
      </c>
      <c r="Q1795" s="9">
        <f>'2023-24 Salary &amp; Benefits'!G$6</f>
        <v>13464</v>
      </c>
      <c r="R1795" s="157">
        <f>'2023-24 Salary &amp; Benefits'!H$6</f>
        <v>0.1797</v>
      </c>
      <c r="S1795" s="157">
        <f>'2023-24 Salary &amp; Benefits'!I$6</f>
        <v>0.17330000000000001</v>
      </c>
      <c r="T1795" s="9">
        <f t="shared" si="304"/>
        <v>0</v>
      </c>
      <c r="U1795" s="9">
        <f t="shared" si="305"/>
        <v>0</v>
      </c>
      <c r="V1795" s="9">
        <f t="shared" si="306"/>
        <v>0</v>
      </c>
      <c r="W1795" s="9">
        <f t="shared" si="299"/>
        <v>0</v>
      </c>
      <c r="X1795" s="22">
        <f t="shared" ref="X1795:X1856" si="308">SUM(T1795,O1795:P1795,W1795)</f>
        <v>0</v>
      </c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</row>
    <row r="1796" spans="1:159" s="4" customFormat="1">
      <c r="A1796" s="83" t="s">
        <v>2451</v>
      </c>
      <c r="B1796" s="95" t="s">
        <v>1523</v>
      </c>
      <c r="C1796" s="96">
        <v>3725</v>
      </c>
      <c r="D1796" s="95" t="s">
        <v>1524</v>
      </c>
      <c r="E1796" s="116" t="str">
        <f>VLOOKUP($C1796,'2022-23 School Level AAFTE'!$C:$X,8,FALSE)</f>
        <v>No</v>
      </c>
      <c r="F1796" s="103">
        <f>VLOOKUP($C1796,'2022-23 School Level AAFTE'!$C:$I,7,FALSE)</f>
        <v>9</v>
      </c>
      <c r="G1796" s="106">
        <f>IFERROR(IF(E1796= "yes",VLOOKUP(C1796,Summary!$B:$I,5,0),0),0)</f>
        <v>0</v>
      </c>
      <c r="H1796" s="104">
        <f t="shared" si="307"/>
        <v>0</v>
      </c>
      <c r="I1796" s="168">
        <f>VLOOKUP($A1796,'2023-24 Salary &amp; Benefits'!$A:$I,3,FALSE)</f>
        <v>1.18</v>
      </c>
      <c r="J1796" s="168">
        <f>VLOOKUP($A1796,'2023-24 Salary &amp; Benefits'!$A:$I,4,FALSE)</f>
        <v>1.18</v>
      </c>
      <c r="K1796" s="155">
        <f t="shared" si="300"/>
        <v>0</v>
      </c>
      <c r="L1796" s="154">
        <f t="shared" si="301"/>
        <v>0</v>
      </c>
      <c r="M1796" s="156">
        <f>'2023-24 Salary &amp; Benefits'!$E$6</f>
        <v>72728</v>
      </c>
      <c r="N1796" s="156">
        <f>'2023-24 Salary &amp; Benefits'!$F$6</f>
        <v>75419</v>
      </c>
      <c r="O1796" s="9">
        <f t="shared" si="302"/>
        <v>0</v>
      </c>
      <c r="P1796" s="9">
        <f t="shared" si="303"/>
        <v>0</v>
      </c>
      <c r="Q1796" s="9">
        <f>'2023-24 Salary &amp; Benefits'!G$6</f>
        <v>13464</v>
      </c>
      <c r="R1796" s="157">
        <f>'2023-24 Salary &amp; Benefits'!H$6</f>
        <v>0.1797</v>
      </c>
      <c r="S1796" s="157">
        <f>'2023-24 Salary &amp; Benefits'!I$6</f>
        <v>0.17330000000000001</v>
      </c>
      <c r="T1796" s="9">
        <f t="shared" si="304"/>
        <v>0</v>
      </c>
      <c r="U1796" s="9">
        <f t="shared" si="305"/>
        <v>0</v>
      </c>
      <c r="V1796" s="9">
        <f t="shared" si="306"/>
        <v>0</v>
      </c>
      <c r="W1796" s="9">
        <f t="shared" si="299"/>
        <v>0</v>
      </c>
      <c r="X1796" s="22">
        <f t="shared" si="308"/>
        <v>0</v>
      </c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</row>
    <row r="1797" spans="1:159" s="4" customFormat="1">
      <c r="A1797" s="83" t="s">
        <v>2411</v>
      </c>
      <c r="B1797" s="95" t="s">
        <v>1205</v>
      </c>
      <c r="C1797" s="96">
        <v>3291</v>
      </c>
      <c r="D1797" s="95" t="s">
        <v>1208</v>
      </c>
      <c r="E1797" s="116" t="str">
        <f>VLOOKUP($C1797,'2022-23 School Level AAFTE'!$C:$X,8,FALSE)</f>
        <v>Yes</v>
      </c>
      <c r="F1797" s="103">
        <f>VLOOKUP($C1797,'2022-23 School Level AAFTE'!$C:$I,7,FALSE)</f>
        <v>503.08</v>
      </c>
      <c r="G1797" s="106">
        <f>IFERROR(IF(E1797= "yes",VLOOKUP(C1797,Summary!$B:$I,5,0),0),0)</f>
        <v>0</v>
      </c>
      <c r="H1797" s="104">
        <f t="shared" si="307"/>
        <v>503.08</v>
      </c>
      <c r="I1797" s="168">
        <f>VLOOKUP($A1797,'2023-24 Salary &amp; Benefits'!$A:$I,3,FALSE)</f>
        <v>1</v>
      </c>
      <c r="J1797" s="168">
        <f>VLOOKUP($A1797,'2023-24 Salary &amp; Benefits'!$A:$I,4,FALSE)</f>
        <v>1</v>
      </c>
      <c r="K1797" s="155">
        <f t="shared" si="300"/>
        <v>503.08</v>
      </c>
      <c r="L1797" s="154">
        <f t="shared" si="301"/>
        <v>1.476</v>
      </c>
      <c r="M1797" s="156">
        <f>'2023-24 Salary &amp; Benefits'!$E$6</f>
        <v>72728</v>
      </c>
      <c r="N1797" s="156">
        <f>'2023-24 Salary &amp; Benefits'!$F$6</f>
        <v>75419</v>
      </c>
      <c r="O1797" s="9">
        <f t="shared" si="302"/>
        <v>107346.53</v>
      </c>
      <c r="P1797" s="9">
        <f t="shared" si="303"/>
        <v>3971.9100000000035</v>
      </c>
      <c r="Q1797" s="9">
        <f>'2023-24 Salary &amp; Benefits'!G$6</f>
        <v>13464</v>
      </c>
      <c r="R1797" s="157">
        <f>'2023-24 Salary &amp; Benefits'!H$6</f>
        <v>0.1797</v>
      </c>
      <c r="S1797" s="157">
        <f>'2023-24 Salary &amp; Benefits'!I$6</f>
        <v>0.17330000000000001</v>
      </c>
      <c r="T1797" s="9">
        <f t="shared" si="304"/>
        <v>39851.370000000003</v>
      </c>
      <c r="U1797" s="9">
        <f t="shared" si="305"/>
        <v>1855.31</v>
      </c>
      <c r="V1797" s="9">
        <f t="shared" si="306"/>
        <v>321.52999999999997</v>
      </c>
      <c r="W1797" s="9">
        <f t="shared" si="299"/>
        <v>2176.84</v>
      </c>
      <c r="X1797" s="22">
        <f t="shared" si="308"/>
        <v>153346.65</v>
      </c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</row>
    <row r="1798" spans="1:159" s="4" customFormat="1">
      <c r="A1798" s="83" t="s">
        <v>2411</v>
      </c>
      <c r="B1798" s="95" t="s">
        <v>1205</v>
      </c>
      <c r="C1798" s="96">
        <v>5621</v>
      </c>
      <c r="D1798" s="86" t="s">
        <v>3235</v>
      </c>
      <c r="E1798" s="116" t="str">
        <f>VLOOKUP($C1798,'2022-23 School Level AAFTE'!$C:$X,8,FALSE)</f>
        <v>Yes</v>
      </c>
      <c r="F1798" s="103">
        <f>VLOOKUP($C1798,'2022-23 School Level AAFTE'!$C:$I,7,FALSE)</f>
        <v>89.84</v>
      </c>
      <c r="G1798" s="106">
        <f>IFERROR(IF(E1798= "yes",VLOOKUP(C1798,Summary!$B:$I,5,0),0),0)</f>
        <v>0</v>
      </c>
      <c r="H1798" s="104">
        <f t="shared" si="307"/>
        <v>89.84</v>
      </c>
      <c r="I1798" s="168">
        <f>VLOOKUP($A1798,'2023-24 Salary &amp; Benefits'!$A:$I,3,FALSE)</f>
        <v>1</v>
      </c>
      <c r="J1798" s="168">
        <f>VLOOKUP($A1798,'2023-24 Salary &amp; Benefits'!$A:$I,4,FALSE)</f>
        <v>1</v>
      </c>
      <c r="K1798" s="155">
        <f t="shared" si="300"/>
        <v>89.84</v>
      </c>
      <c r="L1798" s="154">
        <f t="shared" si="301"/>
        <v>0.26400000000000001</v>
      </c>
      <c r="M1798" s="156">
        <f>'2023-24 Salary &amp; Benefits'!$E$6</f>
        <v>72728</v>
      </c>
      <c r="N1798" s="156">
        <f>'2023-24 Salary &amp; Benefits'!$F$6</f>
        <v>75419</v>
      </c>
      <c r="O1798" s="9">
        <f t="shared" si="302"/>
        <v>19200.189999999999</v>
      </c>
      <c r="P1798" s="9">
        <f t="shared" si="303"/>
        <v>710.43000000000029</v>
      </c>
      <c r="Q1798" s="9">
        <f>'2023-24 Salary &amp; Benefits'!G$6</f>
        <v>13464</v>
      </c>
      <c r="R1798" s="157">
        <f>'2023-24 Salary &amp; Benefits'!H$6</f>
        <v>0.1797</v>
      </c>
      <c r="S1798" s="157">
        <f>'2023-24 Salary &amp; Benefits'!I$6</f>
        <v>0.17330000000000001</v>
      </c>
      <c r="T1798" s="9">
        <f t="shared" si="304"/>
        <v>7127.89</v>
      </c>
      <c r="U1798" s="9">
        <f t="shared" si="305"/>
        <v>331.84</v>
      </c>
      <c r="V1798" s="9">
        <f t="shared" si="306"/>
        <v>57.51</v>
      </c>
      <c r="W1798" s="9">
        <f t="shared" si="299"/>
        <v>389.34999999999997</v>
      </c>
      <c r="X1798" s="22">
        <f t="shared" si="308"/>
        <v>27427.859999999997</v>
      </c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</row>
    <row r="1799" spans="1:159" s="4" customFormat="1">
      <c r="A1799" s="83" t="s">
        <v>2411</v>
      </c>
      <c r="B1799" s="95" t="s">
        <v>1205</v>
      </c>
      <c r="C1799" s="96">
        <v>4288</v>
      </c>
      <c r="D1799" s="95" t="s">
        <v>3236</v>
      </c>
      <c r="E1799" s="116" t="str">
        <f>VLOOKUP($C1799,'2022-23 School Level AAFTE'!$C:$X,8,FALSE)</f>
        <v>Yes</v>
      </c>
      <c r="F1799" s="103">
        <f>VLOOKUP($C1799,'2022-23 School Level AAFTE'!$C:$I,7,FALSE)</f>
        <v>173.47</v>
      </c>
      <c r="G1799" s="106">
        <f>IFERROR(IF(E1799= "yes",VLOOKUP(C1799,Summary!$B:$I,5,0),0),0)</f>
        <v>0</v>
      </c>
      <c r="H1799" s="105">
        <f t="shared" si="307"/>
        <v>173.47</v>
      </c>
      <c r="I1799" s="168">
        <f>VLOOKUP($A1799,'2023-24 Salary &amp; Benefits'!$A:$I,3,FALSE)</f>
        <v>1</v>
      </c>
      <c r="J1799" s="168">
        <f>VLOOKUP($A1799,'2023-24 Salary &amp; Benefits'!$A:$I,4,FALSE)</f>
        <v>1</v>
      </c>
      <c r="K1799" s="155">
        <f t="shared" si="300"/>
        <v>173.47</v>
      </c>
      <c r="L1799" s="154">
        <f t="shared" si="301"/>
        <v>0.50900000000000001</v>
      </c>
      <c r="M1799" s="156">
        <f>'2023-24 Salary &amp; Benefits'!$E$6</f>
        <v>72728</v>
      </c>
      <c r="N1799" s="156">
        <f>'2023-24 Salary &amp; Benefits'!$F$6</f>
        <v>75419</v>
      </c>
      <c r="O1799" s="9">
        <f t="shared" si="302"/>
        <v>37018.550000000003</v>
      </c>
      <c r="P1799" s="9">
        <f t="shared" si="303"/>
        <v>1369.7199999999939</v>
      </c>
      <c r="Q1799" s="9">
        <f>'2023-24 Salary &amp; Benefits'!G$6</f>
        <v>13464</v>
      </c>
      <c r="R1799" s="157">
        <f>'2023-24 Salary &amp; Benefits'!H$6</f>
        <v>0.1797</v>
      </c>
      <c r="S1799" s="157">
        <f>'2023-24 Salary &amp; Benefits'!I$6</f>
        <v>0.17330000000000001</v>
      </c>
      <c r="T1799" s="9">
        <f t="shared" si="304"/>
        <v>13742.78</v>
      </c>
      <c r="U1799" s="9">
        <f t="shared" si="305"/>
        <v>639.79999999999995</v>
      </c>
      <c r="V1799" s="9">
        <f t="shared" si="306"/>
        <v>110.88</v>
      </c>
      <c r="W1799" s="9">
        <f t="shared" si="299"/>
        <v>750.68</v>
      </c>
      <c r="X1799" s="22">
        <f t="shared" si="308"/>
        <v>52881.729999999996</v>
      </c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</row>
    <row r="1800" spans="1:159" s="4" customFormat="1">
      <c r="A1800" s="83" t="s">
        <v>2411</v>
      </c>
      <c r="B1800" s="95" t="s">
        <v>1205</v>
      </c>
      <c r="C1800" s="96">
        <v>2745</v>
      </c>
      <c r="D1800" s="95" t="s">
        <v>1206</v>
      </c>
      <c r="E1800" s="116" t="str">
        <f>VLOOKUP($C1800,'2022-23 School Level AAFTE'!$C:$X,8,FALSE)</f>
        <v>Yes</v>
      </c>
      <c r="F1800" s="103">
        <f>VLOOKUP($C1800,'2022-23 School Level AAFTE'!$C:$I,7,FALSE)</f>
        <v>431.8</v>
      </c>
      <c r="G1800" s="106">
        <f>IFERROR(IF(E1800= "yes",VLOOKUP(C1800,Summary!$B:$I,5,0),0),0)</f>
        <v>0</v>
      </c>
      <c r="H1800" s="105">
        <f t="shared" si="307"/>
        <v>431.8</v>
      </c>
      <c r="I1800" s="168">
        <f>VLOOKUP($A1800,'2023-24 Salary &amp; Benefits'!$A:$I,3,FALSE)</f>
        <v>1</v>
      </c>
      <c r="J1800" s="168">
        <f>VLOOKUP($A1800,'2023-24 Salary &amp; Benefits'!$A:$I,4,FALSE)</f>
        <v>1</v>
      </c>
      <c r="K1800" s="155">
        <f t="shared" si="300"/>
        <v>431.8</v>
      </c>
      <c r="L1800" s="154">
        <f t="shared" si="301"/>
        <v>1.2669999999999999</v>
      </c>
      <c r="M1800" s="156">
        <f>'2023-24 Salary &amp; Benefits'!$E$6</f>
        <v>72728</v>
      </c>
      <c r="N1800" s="156">
        <f>'2023-24 Salary &amp; Benefits'!$F$6</f>
        <v>75419</v>
      </c>
      <c r="O1800" s="9">
        <f t="shared" si="302"/>
        <v>92146.38</v>
      </c>
      <c r="P1800" s="9">
        <f t="shared" si="303"/>
        <v>3409.4899999999907</v>
      </c>
      <c r="Q1800" s="9">
        <f>'2023-24 Salary &amp; Benefits'!G$6</f>
        <v>13464</v>
      </c>
      <c r="R1800" s="157">
        <f>'2023-24 Salary &amp; Benefits'!H$6</f>
        <v>0.1797</v>
      </c>
      <c r="S1800" s="157">
        <f>'2023-24 Salary &amp; Benefits'!I$6</f>
        <v>0.17330000000000001</v>
      </c>
      <c r="T1800" s="9">
        <f t="shared" si="304"/>
        <v>34208.46</v>
      </c>
      <c r="U1800" s="9">
        <f t="shared" si="305"/>
        <v>1592.6</v>
      </c>
      <c r="V1800" s="9">
        <f t="shared" si="306"/>
        <v>276</v>
      </c>
      <c r="W1800" s="9">
        <f t="shared" si="299"/>
        <v>1868.6</v>
      </c>
      <c r="X1800" s="22">
        <f t="shared" si="308"/>
        <v>131632.93</v>
      </c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</row>
    <row r="1801" spans="1:159" s="4" customFormat="1">
      <c r="A1801" s="83" t="s">
        <v>2411</v>
      </c>
      <c r="B1801" s="95" t="s">
        <v>1205</v>
      </c>
      <c r="C1801" s="96">
        <v>3292</v>
      </c>
      <c r="D1801" s="95" t="s">
        <v>415</v>
      </c>
      <c r="E1801" s="116" t="str">
        <f>VLOOKUP($C1801,'2022-23 School Level AAFTE'!$C:$X,8,FALSE)</f>
        <v>Yes</v>
      </c>
      <c r="F1801" s="103">
        <f>VLOOKUP($C1801,'2022-23 School Level AAFTE'!$C:$I,7,FALSE)</f>
        <v>521.35</v>
      </c>
      <c r="G1801" s="106">
        <f>IFERROR(IF(E1801= "yes",VLOOKUP(C1801,Summary!$B:$I,5,0),0),0)</f>
        <v>0</v>
      </c>
      <c r="H1801" s="105">
        <f t="shared" si="307"/>
        <v>521.35</v>
      </c>
      <c r="I1801" s="168">
        <f>VLOOKUP($A1801,'2023-24 Salary &amp; Benefits'!$A:$I,3,FALSE)</f>
        <v>1</v>
      </c>
      <c r="J1801" s="168">
        <f>VLOOKUP($A1801,'2023-24 Salary &amp; Benefits'!$A:$I,4,FALSE)</f>
        <v>1</v>
      </c>
      <c r="K1801" s="155">
        <f t="shared" si="300"/>
        <v>521.35</v>
      </c>
      <c r="L1801" s="154">
        <f t="shared" si="301"/>
        <v>1.5289999999999999</v>
      </c>
      <c r="M1801" s="156">
        <f>'2023-24 Salary &amp; Benefits'!$E$6</f>
        <v>72728</v>
      </c>
      <c r="N1801" s="156">
        <f>'2023-24 Salary &amp; Benefits'!$F$6</f>
        <v>75419</v>
      </c>
      <c r="O1801" s="9">
        <f t="shared" si="302"/>
        <v>111201.11</v>
      </c>
      <c r="P1801" s="9">
        <f t="shared" si="303"/>
        <v>4114.5399999999936</v>
      </c>
      <c r="Q1801" s="9">
        <f>'2023-24 Salary &amp; Benefits'!G$6</f>
        <v>13464</v>
      </c>
      <c r="R1801" s="157">
        <f>'2023-24 Salary &amp; Benefits'!H$6</f>
        <v>0.1797</v>
      </c>
      <c r="S1801" s="157">
        <f>'2023-24 Salary &amp; Benefits'!I$6</f>
        <v>0.17330000000000001</v>
      </c>
      <c r="T1801" s="9">
        <f t="shared" si="304"/>
        <v>41282.35</v>
      </c>
      <c r="U1801" s="9">
        <f t="shared" si="305"/>
        <v>1921.93</v>
      </c>
      <c r="V1801" s="9">
        <f t="shared" si="306"/>
        <v>333.07</v>
      </c>
      <c r="W1801" s="9">
        <f t="shared" si="299"/>
        <v>2255</v>
      </c>
      <c r="X1801" s="22">
        <f t="shared" si="308"/>
        <v>158853</v>
      </c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</row>
    <row r="1802" spans="1:159" s="4" customFormat="1">
      <c r="A1802" s="83" t="s">
        <v>2411</v>
      </c>
      <c r="B1802" s="95" t="s">
        <v>1205</v>
      </c>
      <c r="C1802" s="96">
        <v>4363</v>
      </c>
      <c r="D1802" s="95" t="s">
        <v>1209</v>
      </c>
      <c r="E1802" s="116" t="str">
        <f>VLOOKUP($C1802,'2022-23 School Level AAFTE'!$C:$X,8,FALSE)</f>
        <v>Yes</v>
      </c>
      <c r="F1802" s="103">
        <f>VLOOKUP($C1802,'2022-23 School Level AAFTE'!$C:$I,7,FALSE)</f>
        <v>602.49</v>
      </c>
      <c r="G1802" s="106">
        <f>IFERROR(IF(E1802= "yes",VLOOKUP(C1802,Summary!$B:$I,5,0),0),0)</f>
        <v>0</v>
      </c>
      <c r="H1802" s="105">
        <f t="shared" si="307"/>
        <v>602.49</v>
      </c>
      <c r="I1802" s="168">
        <f>VLOOKUP($A1802,'2023-24 Salary &amp; Benefits'!$A:$I,3,FALSE)</f>
        <v>1</v>
      </c>
      <c r="J1802" s="168">
        <f>VLOOKUP($A1802,'2023-24 Salary &amp; Benefits'!$A:$I,4,FALSE)</f>
        <v>1</v>
      </c>
      <c r="K1802" s="155">
        <f t="shared" si="300"/>
        <v>602.49</v>
      </c>
      <c r="L1802" s="154">
        <f t="shared" si="301"/>
        <v>1.7669999999999999</v>
      </c>
      <c r="M1802" s="156">
        <f>'2023-24 Salary &amp; Benefits'!$E$6</f>
        <v>72728</v>
      </c>
      <c r="N1802" s="156">
        <f>'2023-24 Salary &amp; Benefits'!$F$6</f>
        <v>75419</v>
      </c>
      <c r="O1802" s="9">
        <f t="shared" si="302"/>
        <v>128510.38</v>
      </c>
      <c r="P1802" s="9">
        <f t="shared" si="303"/>
        <v>4754.9899999999907</v>
      </c>
      <c r="Q1802" s="9">
        <f>'2023-24 Salary &amp; Benefits'!G$6</f>
        <v>13464</v>
      </c>
      <c r="R1802" s="157">
        <f>'2023-24 Salary &amp; Benefits'!H$6</f>
        <v>0.1797</v>
      </c>
      <c r="S1802" s="157">
        <f>'2023-24 Salary &amp; Benefits'!I$6</f>
        <v>0.17330000000000001</v>
      </c>
      <c r="T1802" s="9">
        <f t="shared" si="304"/>
        <v>47708.24</v>
      </c>
      <c r="U1802" s="9">
        <f t="shared" si="305"/>
        <v>2221.09</v>
      </c>
      <c r="V1802" s="9">
        <f t="shared" si="306"/>
        <v>384.91</v>
      </c>
      <c r="W1802" s="9">
        <f t="shared" ref="W1802:W1865" si="309">SUM(U1802:V1802)</f>
        <v>2606</v>
      </c>
      <c r="X1802" s="22">
        <f t="shared" si="308"/>
        <v>183579.61</v>
      </c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</row>
    <row r="1803" spans="1:159" s="4" customFormat="1">
      <c r="A1803" s="83" t="s">
        <v>2411</v>
      </c>
      <c r="B1803" s="95" t="s">
        <v>1205</v>
      </c>
      <c r="C1803" s="96">
        <v>4586</v>
      </c>
      <c r="D1803" s="95" t="s">
        <v>811</v>
      </c>
      <c r="E1803" s="116" t="str">
        <f>VLOOKUP($C1803,'2022-23 School Level AAFTE'!$C:$X,8,FALSE)</f>
        <v>Yes</v>
      </c>
      <c r="F1803" s="103">
        <f>VLOOKUP($C1803,'2022-23 School Level AAFTE'!$C:$I,7,FALSE)</f>
        <v>535.41</v>
      </c>
      <c r="G1803" s="106">
        <f>IFERROR(IF(E1803= "yes",VLOOKUP(C1803,Summary!$B:$I,5,0),0),0)</f>
        <v>0</v>
      </c>
      <c r="H1803" s="105">
        <f t="shared" si="307"/>
        <v>535.41</v>
      </c>
      <c r="I1803" s="168">
        <f>VLOOKUP($A1803,'2023-24 Salary &amp; Benefits'!$A:$I,3,FALSE)</f>
        <v>1</v>
      </c>
      <c r="J1803" s="168">
        <f>VLOOKUP($A1803,'2023-24 Salary &amp; Benefits'!$A:$I,4,FALSE)</f>
        <v>1</v>
      </c>
      <c r="K1803" s="155">
        <f t="shared" ref="K1803:K1866" si="310">IF(G1803&gt;0,G1803,H1803)</f>
        <v>535.41</v>
      </c>
      <c r="L1803" s="154">
        <f t="shared" ref="L1803:L1866" si="311">ROUND((($K1803*1.1*36)/15)/900,3)</f>
        <v>1.571</v>
      </c>
      <c r="M1803" s="156">
        <f>'2023-24 Salary &amp; Benefits'!$E$6</f>
        <v>72728</v>
      </c>
      <c r="N1803" s="156">
        <f>'2023-24 Salary &amp; Benefits'!$F$6</f>
        <v>75419</v>
      </c>
      <c r="O1803" s="9">
        <f t="shared" ref="O1803:O1866" si="312">ROUND($I1803*$M1803*$L1803,2)</f>
        <v>114255.69</v>
      </c>
      <c r="P1803" s="9">
        <f t="shared" ref="P1803:P1866" si="313">ROUND($J1803*$N1803*$L1803,2)-O1803</f>
        <v>4227.5599999999977</v>
      </c>
      <c r="Q1803" s="9">
        <f>'2023-24 Salary &amp; Benefits'!G$6</f>
        <v>13464</v>
      </c>
      <c r="R1803" s="157">
        <f>'2023-24 Salary &amp; Benefits'!H$6</f>
        <v>0.1797</v>
      </c>
      <c r="S1803" s="157">
        <f>'2023-24 Salary &amp; Benefits'!I$6</f>
        <v>0.17330000000000001</v>
      </c>
      <c r="T1803" s="9">
        <f t="shared" ref="T1803:T1866" si="314">ROUND(O1803*R1803+P1803*S1803+L1803*Q1803,2)</f>
        <v>42416.33</v>
      </c>
      <c r="U1803" s="9">
        <f t="shared" ref="U1803:U1866" si="315">ROUND((($N1803*$J1803*$L1803)/180)*3,2)</f>
        <v>1974.72</v>
      </c>
      <c r="V1803" s="9">
        <f t="shared" ref="V1803:V1866" si="316">ROUND(U1803*S1803,2)</f>
        <v>342.22</v>
      </c>
      <c r="W1803" s="9">
        <f t="shared" si="309"/>
        <v>2316.94</v>
      </c>
      <c r="X1803" s="22">
        <f t="shared" si="308"/>
        <v>163216.52000000002</v>
      </c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</row>
    <row r="1804" spans="1:159" s="4" customFormat="1">
      <c r="A1804" s="83" t="s">
        <v>2411</v>
      </c>
      <c r="B1804" s="95" t="s">
        <v>1205</v>
      </c>
      <c r="C1804" s="96">
        <v>3241</v>
      </c>
      <c r="D1804" s="95" t="s">
        <v>1207</v>
      </c>
      <c r="E1804" s="116" t="str">
        <f>VLOOKUP($C1804,'2022-23 School Level AAFTE'!$C:$X,8,FALSE)</f>
        <v>Yes</v>
      </c>
      <c r="F1804" s="103">
        <f>VLOOKUP($C1804,'2022-23 School Level AAFTE'!$C:$I,7,FALSE)</f>
        <v>1441.47</v>
      </c>
      <c r="G1804" s="106">
        <f>IFERROR(IF(E1804= "yes",VLOOKUP(C1804,Summary!$B:$I,5,0),0),0)</f>
        <v>0</v>
      </c>
      <c r="H1804" s="105">
        <f t="shared" si="307"/>
        <v>1441.47</v>
      </c>
      <c r="I1804" s="168">
        <f>VLOOKUP($A1804,'2023-24 Salary &amp; Benefits'!$A:$I,3,FALSE)</f>
        <v>1</v>
      </c>
      <c r="J1804" s="168">
        <f>VLOOKUP($A1804,'2023-24 Salary &amp; Benefits'!$A:$I,4,FALSE)</f>
        <v>1</v>
      </c>
      <c r="K1804" s="155">
        <f t="shared" si="310"/>
        <v>1441.47</v>
      </c>
      <c r="L1804" s="154">
        <f t="shared" si="311"/>
        <v>4.2279999999999998</v>
      </c>
      <c r="M1804" s="156">
        <f>'2023-24 Salary &amp; Benefits'!$E$6</f>
        <v>72728</v>
      </c>
      <c r="N1804" s="156">
        <f>'2023-24 Salary &amp; Benefits'!$F$6</f>
        <v>75419</v>
      </c>
      <c r="O1804" s="9">
        <f t="shared" si="312"/>
        <v>307493.98</v>
      </c>
      <c r="P1804" s="9">
        <f t="shared" si="313"/>
        <v>11377.550000000047</v>
      </c>
      <c r="Q1804" s="9">
        <f>'2023-24 Salary &amp; Benefits'!G$6</f>
        <v>13464</v>
      </c>
      <c r="R1804" s="157">
        <f>'2023-24 Salary &amp; Benefits'!H$6</f>
        <v>0.1797</v>
      </c>
      <c r="S1804" s="157">
        <f>'2023-24 Salary &amp; Benefits'!I$6</f>
        <v>0.17330000000000001</v>
      </c>
      <c r="T1804" s="9">
        <f t="shared" si="314"/>
        <v>114154.19</v>
      </c>
      <c r="U1804" s="9">
        <f t="shared" si="315"/>
        <v>5314.53</v>
      </c>
      <c r="V1804" s="9">
        <f t="shared" si="316"/>
        <v>921.01</v>
      </c>
      <c r="W1804" s="9">
        <f t="shared" si="309"/>
        <v>6235.54</v>
      </c>
      <c r="X1804" s="22">
        <f t="shared" si="308"/>
        <v>439261.26</v>
      </c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</row>
    <row r="1805" spans="1:159" s="4" customFormat="1">
      <c r="A1805" s="83" t="s">
        <v>2411</v>
      </c>
      <c r="B1805" s="95" t="s">
        <v>1205</v>
      </c>
      <c r="C1805" s="96">
        <v>5548</v>
      </c>
      <c r="D1805" s="95" t="s">
        <v>3114</v>
      </c>
      <c r="E1805" s="116" t="str">
        <f>VLOOKUP($C1805,'2022-23 School Level AAFTE'!$C:$X,8,FALSE)</f>
        <v>Yes</v>
      </c>
      <c r="F1805" s="103">
        <f>VLOOKUP($C1805,'2022-23 School Level AAFTE'!$C:$I,7,FALSE)</f>
        <v>51</v>
      </c>
      <c r="G1805" s="106">
        <f>IFERROR(IF(E1805= "yes",VLOOKUP(C1805,Summary!$B:$I,5,0),0),0)</f>
        <v>0</v>
      </c>
      <c r="H1805" s="105">
        <f t="shared" si="307"/>
        <v>51</v>
      </c>
      <c r="I1805" s="168">
        <f>VLOOKUP($A1805,'2023-24 Salary &amp; Benefits'!$A:$I,3,FALSE)</f>
        <v>1</v>
      </c>
      <c r="J1805" s="168">
        <f>VLOOKUP($A1805,'2023-24 Salary &amp; Benefits'!$A:$I,4,FALSE)</f>
        <v>1</v>
      </c>
      <c r="K1805" s="155">
        <f t="shared" si="310"/>
        <v>51</v>
      </c>
      <c r="L1805" s="154">
        <f t="shared" si="311"/>
        <v>0.15</v>
      </c>
      <c r="M1805" s="156">
        <f>'2023-24 Salary &amp; Benefits'!$E$6</f>
        <v>72728</v>
      </c>
      <c r="N1805" s="156">
        <f>'2023-24 Salary &amp; Benefits'!$F$6</f>
        <v>75419</v>
      </c>
      <c r="O1805" s="9">
        <f t="shared" si="312"/>
        <v>10909.2</v>
      </c>
      <c r="P1805" s="9">
        <f t="shared" si="313"/>
        <v>403.64999999999964</v>
      </c>
      <c r="Q1805" s="9">
        <f>'2023-24 Salary &amp; Benefits'!G$6</f>
        <v>13464</v>
      </c>
      <c r="R1805" s="157">
        <f>'2023-24 Salary &amp; Benefits'!H$6</f>
        <v>0.1797</v>
      </c>
      <c r="S1805" s="157">
        <f>'2023-24 Salary &amp; Benefits'!I$6</f>
        <v>0.17330000000000001</v>
      </c>
      <c r="T1805" s="9">
        <f t="shared" si="314"/>
        <v>4049.94</v>
      </c>
      <c r="U1805" s="9">
        <f t="shared" si="315"/>
        <v>188.55</v>
      </c>
      <c r="V1805" s="9">
        <f t="shared" si="316"/>
        <v>32.68</v>
      </c>
      <c r="W1805" s="9">
        <f t="shared" si="309"/>
        <v>221.23000000000002</v>
      </c>
      <c r="X1805" s="22">
        <f t="shared" si="308"/>
        <v>15584.02</v>
      </c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</row>
    <row r="1806" spans="1:159" s="4" customFormat="1">
      <c r="A1806" s="83" t="s">
        <v>2358</v>
      </c>
      <c r="B1806" s="95" t="s">
        <v>869</v>
      </c>
      <c r="C1806" s="96">
        <v>3674</v>
      </c>
      <c r="D1806" s="95" t="s">
        <v>883</v>
      </c>
      <c r="E1806" s="116" t="str">
        <f>VLOOKUP($C1806,'2022-23 School Level AAFTE'!$C:$X,8,FALSE)</f>
        <v>No</v>
      </c>
      <c r="F1806" s="103">
        <f>VLOOKUP($C1806,'2022-23 School Level AAFTE'!$C:$I,7,FALSE)</f>
        <v>1011.09</v>
      </c>
      <c r="G1806" s="106">
        <f>IFERROR(IF(E1806= "yes",VLOOKUP(C1806,Summary!$B:$I,5,0),0),0)</f>
        <v>0</v>
      </c>
      <c r="H1806" s="104">
        <f t="shared" si="307"/>
        <v>0</v>
      </c>
      <c r="I1806" s="168">
        <f>VLOOKUP($A1806,'2023-24 Salary &amp; Benefits'!$A:$I,3,FALSE)</f>
        <v>1.18</v>
      </c>
      <c r="J1806" s="168">
        <f>VLOOKUP($A1806,'2023-24 Salary &amp; Benefits'!$A:$I,4,FALSE)</f>
        <v>1.18</v>
      </c>
      <c r="K1806" s="155">
        <f t="shared" si="310"/>
        <v>0</v>
      </c>
      <c r="L1806" s="154">
        <f t="shared" si="311"/>
        <v>0</v>
      </c>
      <c r="M1806" s="156">
        <f>'2023-24 Salary &amp; Benefits'!$E$6</f>
        <v>72728</v>
      </c>
      <c r="N1806" s="156">
        <f>'2023-24 Salary &amp; Benefits'!$F$6</f>
        <v>75419</v>
      </c>
      <c r="O1806" s="9">
        <f t="shared" si="312"/>
        <v>0</v>
      </c>
      <c r="P1806" s="9">
        <f t="shared" si="313"/>
        <v>0</v>
      </c>
      <c r="Q1806" s="9">
        <f>'2023-24 Salary &amp; Benefits'!G$6</f>
        <v>13464</v>
      </c>
      <c r="R1806" s="157">
        <f>'2023-24 Salary &amp; Benefits'!H$6</f>
        <v>0.1797</v>
      </c>
      <c r="S1806" s="157">
        <f>'2023-24 Salary &amp; Benefits'!I$6</f>
        <v>0.17330000000000001</v>
      </c>
      <c r="T1806" s="9">
        <f t="shared" si="314"/>
        <v>0</v>
      </c>
      <c r="U1806" s="9">
        <f t="shared" si="315"/>
        <v>0</v>
      </c>
      <c r="V1806" s="9">
        <f t="shared" si="316"/>
        <v>0</v>
      </c>
      <c r="W1806" s="9">
        <f t="shared" si="309"/>
        <v>0</v>
      </c>
      <c r="X1806" s="22">
        <f t="shared" si="308"/>
        <v>0</v>
      </c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</row>
    <row r="1807" spans="1:159" s="4" customFormat="1">
      <c r="A1807" s="83" t="s">
        <v>2358</v>
      </c>
      <c r="B1807" s="95" t="s">
        <v>869</v>
      </c>
      <c r="C1807" s="96">
        <v>2990</v>
      </c>
      <c r="D1807" s="95" t="s">
        <v>875</v>
      </c>
      <c r="E1807" s="116" t="str">
        <f>VLOOKUP($C1807,'2022-23 School Level AAFTE'!$C:$X,8,FALSE)</f>
        <v>No</v>
      </c>
      <c r="F1807" s="103">
        <f>VLOOKUP($C1807,'2022-23 School Level AAFTE'!$C:$I,7,FALSE)</f>
        <v>461.25</v>
      </c>
      <c r="G1807" s="106">
        <f>IFERROR(IF(E1807= "yes",VLOOKUP(C1807,Summary!$B:$I,5,0),0),0)</f>
        <v>0</v>
      </c>
      <c r="H1807" s="105">
        <f t="shared" si="307"/>
        <v>0</v>
      </c>
      <c r="I1807" s="168">
        <f>VLOOKUP($A1807,'2023-24 Salary &amp; Benefits'!$A:$I,3,FALSE)</f>
        <v>1.18</v>
      </c>
      <c r="J1807" s="168">
        <f>VLOOKUP($A1807,'2023-24 Salary &amp; Benefits'!$A:$I,4,FALSE)</f>
        <v>1.18</v>
      </c>
      <c r="K1807" s="155">
        <f t="shared" si="310"/>
        <v>0</v>
      </c>
      <c r="L1807" s="154">
        <f t="shared" si="311"/>
        <v>0</v>
      </c>
      <c r="M1807" s="156">
        <f>'2023-24 Salary &amp; Benefits'!$E$6</f>
        <v>72728</v>
      </c>
      <c r="N1807" s="156">
        <f>'2023-24 Salary &amp; Benefits'!$F$6</f>
        <v>75419</v>
      </c>
      <c r="O1807" s="9">
        <f t="shared" si="312"/>
        <v>0</v>
      </c>
      <c r="P1807" s="9">
        <f t="shared" si="313"/>
        <v>0</v>
      </c>
      <c r="Q1807" s="9">
        <f>'2023-24 Salary &amp; Benefits'!G$6</f>
        <v>13464</v>
      </c>
      <c r="R1807" s="157">
        <f>'2023-24 Salary &amp; Benefits'!H$6</f>
        <v>0.1797</v>
      </c>
      <c r="S1807" s="157">
        <f>'2023-24 Salary &amp; Benefits'!I$6</f>
        <v>0.17330000000000001</v>
      </c>
      <c r="T1807" s="9">
        <f t="shared" si="314"/>
        <v>0</v>
      </c>
      <c r="U1807" s="9">
        <f t="shared" si="315"/>
        <v>0</v>
      </c>
      <c r="V1807" s="9">
        <f t="shared" si="316"/>
        <v>0</v>
      </c>
      <c r="W1807" s="9">
        <f t="shared" si="309"/>
        <v>0</v>
      </c>
      <c r="X1807" s="22">
        <f t="shared" si="308"/>
        <v>0</v>
      </c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</row>
    <row r="1808" spans="1:159" s="4" customFormat="1">
      <c r="A1808" s="83" t="s">
        <v>2358</v>
      </c>
      <c r="B1808" s="95" t="s">
        <v>869</v>
      </c>
      <c r="C1808" s="96">
        <v>3230</v>
      </c>
      <c r="D1808" s="95" t="s">
        <v>877</v>
      </c>
      <c r="E1808" s="116" t="str">
        <f>VLOOKUP($C1808,'2022-23 School Level AAFTE'!$C:$X,8,FALSE)</f>
        <v>No</v>
      </c>
      <c r="F1808" s="103">
        <f>VLOOKUP($C1808,'2022-23 School Level AAFTE'!$C:$I,7,FALSE)</f>
        <v>339.8</v>
      </c>
      <c r="G1808" s="106">
        <f>IFERROR(IF(E1808= "yes",VLOOKUP(C1808,Summary!$B:$I,5,0),0),0)</f>
        <v>0</v>
      </c>
      <c r="H1808" s="105">
        <f t="shared" si="307"/>
        <v>0</v>
      </c>
      <c r="I1808" s="168">
        <f>VLOOKUP($A1808,'2023-24 Salary &amp; Benefits'!$A:$I,3,FALSE)</f>
        <v>1.18</v>
      </c>
      <c r="J1808" s="168">
        <f>VLOOKUP($A1808,'2023-24 Salary &amp; Benefits'!$A:$I,4,FALSE)</f>
        <v>1.18</v>
      </c>
      <c r="K1808" s="155">
        <f t="shared" si="310"/>
        <v>0</v>
      </c>
      <c r="L1808" s="154">
        <f t="shared" si="311"/>
        <v>0</v>
      </c>
      <c r="M1808" s="156">
        <f>'2023-24 Salary &amp; Benefits'!$E$6</f>
        <v>72728</v>
      </c>
      <c r="N1808" s="156">
        <f>'2023-24 Salary &amp; Benefits'!$F$6</f>
        <v>75419</v>
      </c>
      <c r="O1808" s="9">
        <f t="shared" si="312"/>
        <v>0</v>
      </c>
      <c r="P1808" s="9">
        <f t="shared" si="313"/>
        <v>0</v>
      </c>
      <c r="Q1808" s="9">
        <f>'2023-24 Salary &amp; Benefits'!G$6</f>
        <v>13464</v>
      </c>
      <c r="R1808" s="157">
        <f>'2023-24 Salary &amp; Benefits'!H$6</f>
        <v>0.1797</v>
      </c>
      <c r="S1808" s="157">
        <f>'2023-24 Salary &amp; Benefits'!I$6</f>
        <v>0.17330000000000001</v>
      </c>
      <c r="T1808" s="9">
        <f t="shared" si="314"/>
        <v>0</v>
      </c>
      <c r="U1808" s="9">
        <f t="shared" si="315"/>
        <v>0</v>
      </c>
      <c r="V1808" s="9">
        <f t="shared" si="316"/>
        <v>0</v>
      </c>
      <c r="W1808" s="9">
        <f t="shared" si="309"/>
        <v>0</v>
      </c>
      <c r="X1808" s="22">
        <f t="shared" si="308"/>
        <v>0</v>
      </c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</row>
    <row r="1809" spans="1:159" s="4" customFormat="1">
      <c r="A1809" s="83" t="s">
        <v>2358</v>
      </c>
      <c r="B1809" s="95" t="s">
        <v>869</v>
      </c>
      <c r="C1809" s="96">
        <v>1942</v>
      </c>
      <c r="D1809" s="95" t="s">
        <v>872</v>
      </c>
      <c r="E1809" s="116" t="str">
        <f>VLOOKUP($C1809,'2022-23 School Level AAFTE'!$C:$X,8,FALSE)</f>
        <v>No</v>
      </c>
      <c r="F1809" s="103">
        <f>VLOOKUP($C1809,'2022-23 School Level AAFTE'!$C:$I,7,FALSE)</f>
        <v>209.24</v>
      </c>
      <c r="G1809" s="106">
        <f>IFERROR(IF(E1809= "yes",VLOOKUP(C1809,Summary!$B:$I,5,0),0),0)</f>
        <v>0</v>
      </c>
      <c r="H1809" s="105">
        <f t="shared" si="307"/>
        <v>0</v>
      </c>
      <c r="I1809" s="168">
        <f>VLOOKUP($A1809,'2023-24 Salary &amp; Benefits'!$A:$I,3,FALSE)</f>
        <v>1.18</v>
      </c>
      <c r="J1809" s="168">
        <f>VLOOKUP($A1809,'2023-24 Salary &amp; Benefits'!$A:$I,4,FALSE)</f>
        <v>1.18</v>
      </c>
      <c r="K1809" s="155">
        <f t="shared" si="310"/>
        <v>0</v>
      </c>
      <c r="L1809" s="154">
        <f t="shared" si="311"/>
        <v>0</v>
      </c>
      <c r="M1809" s="156">
        <f>'2023-24 Salary &amp; Benefits'!$E$6</f>
        <v>72728</v>
      </c>
      <c r="N1809" s="156">
        <f>'2023-24 Salary &amp; Benefits'!$F$6</f>
        <v>75419</v>
      </c>
      <c r="O1809" s="9">
        <f t="shared" si="312"/>
        <v>0</v>
      </c>
      <c r="P1809" s="9">
        <f t="shared" si="313"/>
        <v>0</v>
      </c>
      <c r="Q1809" s="9">
        <f>'2023-24 Salary &amp; Benefits'!G$6</f>
        <v>13464</v>
      </c>
      <c r="R1809" s="157">
        <f>'2023-24 Salary &amp; Benefits'!H$6</f>
        <v>0.1797</v>
      </c>
      <c r="S1809" s="157">
        <f>'2023-24 Salary &amp; Benefits'!I$6</f>
        <v>0.17330000000000001</v>
      </c>
      <c r="T1809" s="9">
        <f t="shared" si="314"/>
        <v>0</v>
      </c>
      <c r="U1809" s="9">
        <f t="shared" si="315"/>
        <v>0</v>
      </c>
      <c r="V1809" s="9">
        <f t="shared" si="316"/>
        <v>0</v>
      </c>
      <c r="W1809" s="9">
        <f t="shared" si="309"/>
        <v>0</v>
      </c>
      <c r="X1809" s="22">
        <f t="shared" si="308"/>
        <v>0</v>
      </c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</row>
    <row r="1810" spans="1:159" s="4" customFormat="1">
      <c r="A1810" s="83" t="s">
        <v>2358</v>
      </c>
      <c r="B1810" s="95" t="s">
        <v>869</v>
      </c>
      <c r="C1810" s="96">
        <v>3104</v>
      </c>
      <c r="D1810" s="95" t="s">
        <v>876</v>
      </c>
      <c r="E1810" s="116" t="str">
        <f>VLOOKUP($C1810,'2022-23 School Level AAFTE'!$C:$X,8,FALSE)</f>
        <v>No</v>
      </c>
      <c r="F1810" s="103">
        <f>VLOOKUP($C1810,'2022-23 School Level AAFTE'!$C:$I,7,FALSE)</f>
        <v>409</v>
      </c>
      <c r="G1810" s="106">
        <f>IFERROR(IF(E1810= "yes",VLOOKUP(C1810,Summary!$B:$I,5,0),0),0)</f>
        <v>0</v>
      </c>
      <c r="H1810" s="105">
        <f t="shared" si="307"/>
        <v>0</v>
      </c>
      <c r="I1810" s="168">
        <f>VLOOKUP($A1810,'2023-24 Salary &amp; Benefits'!$A:$I,3,FALSE)</f>
        <v>1.18</v>
      </c>
      <c r="J1810" s="168">
        <f>VLOOKUP($A1810,'2023-24 Salary &amp; Benefits'!$A:$I,4,FALSE)</f>
        <v>1.18</v>
      </c>
      <c r="K1810" s="155">
        <f t="shared" si="310"/>
        <v>0</v>
      </c>
      <c r="L1810" s="154">
        <f t="shared" si="311"/>
        <v>0</v>
      </c>
      <c r="M1810" s="156">
        <f>'2023-24 Salary &amp; Benefits'!$E$6</f>
        <v>72728</v>
      </c>
      <c r="N1810" s="156">
        <f>'2023-24 Salary &amp; Benefits'!$F$6</f>
        <v>75419</v>
      </c>
      <c r="O1810" s="9">
        <f t="shared" si="312"/>
        <v>0</v>
      </c>
      <c r="P1810" s="9">
        <f t="shared" si="313"/>
        <v>0</v>
      </c>
      <c r="Q1810" s="9">
        <f>'2023-24 Salary &amp; Benefits'!G$6</f>
        <v>13464</v>
      </c>
      <c r="R1810" s="157">
        <f>'2023-24 Salary &amp; Benefits'!H$6</f>
        <v>0.1797</v>
      </c>
      <c r="S1810" s="157">
        <f>'2023-24 Salary &amp; Benefits'!I$6</f>
        <v>0.17330000000000001</v>
      </c>
      <c r="T1810" s="9">
        <f t="shared" si="314"/>
        <v>0</v>
      </c>
      <c r="U1810" s="9">
        <f t="shared" si="315"/>
        <v>0</v>
      </c>
      <c r="V1810" s="9">
        <f t="shared" si="316"/>
        <v>0</v>
      </c>
      <c r="W1810" s="9">
        <f t="shared" si="309"/>
        <v>0</v>
      </c>
      <c r="X1810" s="22">
        <f t="shared" si="308"/>
        <v>0</v>
      </c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</row>
    <row r="1811" spans="1:159" s="4" customFormat="1">
      <c r="A1811" s="83" t="s">
        <v>2358</v>
      </c>
      <c r="B1811" s="95" t="s">
        <v>869</v>
      </c>
      <c r="C1811" s="96">
        <v>1667</v>
      </c>
      <c r="D1811" s="95" t="s">
        <v>870</v>
      </c>
      <c r="E1811" s="116" t="str">
        <f>VLOOKUP($C1811,'2022-23 School Level AAFTE'!$C:$X,8,FALSE)</f>
        <v>No</v>
      </c>
      <c r="F1811" s="103">
        <f>VLOOKUP($C1811,'2022-23 School Level AAFTE'!$C:$I,7,FALSE)</f>
        <v>9.2100000000000009</v>
      </c>
      <c r="G1811" s="106">
        <f>IFERROR(IF(E1811= "yes",VLOOKUP(C1811,Summary!$B:$I,5,0),0),0)</f>
        <v>0</v>
      </c>
      <c r="H1811" s="105">
        <f t="shared" si="307"/>
        <v>0</v>
      </c>
      <c r="I1811" s="168">
        <f>VLOOKUP($A1811,'2023-24 Salary &amp; Benefits'!$A:$I,3,FALSE)</f>
        <v>1.18</v>
      </c>
      <c r="J1811" s="168">
        <f>VLOOKUP($A1811,'2023-24 Salary &amp; Benefits'!$A:$I,4,FALSE)</f>
        <v>1.18</v>
      </c>
      <c r="K1811" s="155">
        <f t="shared" si="310"/>
        <v>0</v>
      </c>
      <c r="L1811" s="154">
        <f t="shared" si="311"/>
        <v>0</v>
      </c>
      <c r="M1811" s="156">
        <f>'2023-24 Salary &amp; Benefits'!$E$6</f>
        <v>72728</v>
      </c>
      <c r="N1811" s="156">
        <f>'2023-24 Salary &amp; Benefits'!$F$6</f>
        <v>75419</v>
      </c>
      <c r="O1811" s="9">
        <f t="shared" si="312"/>
        <v>0</v>
      </c>
      <c r="P1811" s="9">
        <f t="shared" si="313"/>
        <v>0</v>
      </c>
      <c r="Q1811" s="9">
        <f>'2023-24 Salary &amp; Benefits'!G$6</f>
        <v>13464</v>
      </c>
      <c r="R1811" s="157">
        <f>'2023-24 Salary &amp; Benefits'!H$6</f>
        <v>0.1797</v>
      </c>
      <c r="S1811" s="157">
        <f>'2023-24 Salary &amp; Benefits'!I$6</f>
        <v>0.17330000000000001</v>
      </c>
      <c r="T1811" s="9">
        <f t="shared" si="314"/>
        <v>0</v>
      </c>
      <c r="U1811" s="9">
        <f t="shared" si="315"/>
        <v>0</v>
      </c>
      <c r="V1811" s="9">
        <f t="shared" si="316"/>
        <v>0</v>
      </c>
      <c r="W1811" s="9">
        <f t="shared" si="309"/>
        <v>0</v>
      </c>
      <c r="X1811" s="22">
        <f t="shared" si="308"/>
        <v>0</v>
      </c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</row>
    <row r="1812" spans="1:159" s="4" customFormat="1">
      <c r="A1812" s="83" t="s">
        <v>2358</v>
      </c>
      <c r="B1812" s="95" t="s">
        <v>869</v>
      </c>
      <c r="C1812" s="96">
        <v>3231</v>
      </c>
      <c r="D1812" s="95" t="s">
        <v>878</v>
      </c>
      <c r="E1812" s="116" t="str">
        <f>VLOOKUP($C1812,'2022-23 School Level AAFTE'!$C:$X,8,FALSE)</f>
        <v>No</v>
      </c>
      <c r="F1812" s="103">
        <f>VLOOKUP($C1812,'2022-23 School Level AAFTE'!$C:$I,7,FALSE)</f>
        <v>346.58</v>
      </c>
      <c r="G1812" s="106">
        <f>IFERROR(IF(E1812= "yes",VLOOKUP(C1812,Summary!$B:$I,5,0),0),0)</f>
        <v>0</v>
      </c>
      <c r="H1812" s="105">
        <f t="shared" si="307"/>
        <v>0</v>
      </c>
      <c r="I1812" s="168">
        <f>VLOOKUP($A1812,'2023-24 Salary &amp; Benefits'!$A:$I,3,FALSE)</f>
        <v>1.18</v>
      </c>
      <c r="J1812" s="168">
        <f>VLOOKUP($A1812,'2023-24 Salary &amp; Benefits'!$A:$I,4,FALSE)</f>
        <v>1.18</v>
      </c>
      <c r="K1812" s="155">
        <f t="shared" si="310"/>
        <v>0</v>
      </c>
      <c r="L1812" s="154">
        <f t="shared" si="311"/>
        <v>0</v>
      </c>
      <c r="M1812" s="156">
        <f>'2023-24 Salary &amp; Benefits'!$E$6</f>
        <v>72728</v>
      </c>
      <c r="N1812" s="156">
        <f>'2023-24 Salary &amp; Benefits'!$F$6</f>
        <v>75419</v>
      </c>
      <c r="O1812" s="9">
        <f t="shared" si="312"/>
        <v>0</v>
      </c>
      <c r="P1812" s="9">
        <f t="shared" si="313"/>
        <v>0</v>
      </c>
      <c r="Q1812" s="9">
        <f>'2023-24 Salary &amp; Benefits'!G$6</f>
        <v>13464</v>
      </c>
      <c r="R1812" s="157">
        <f>'2023-24 Salary &amp; Benefits'!H$6</f>
        <v>0.1797</v>
      </c>
      <c r="S1812" s="157">
        <f>'2023-24 Salary &amp; Benefits'!I$6</f>
        <v>0.17330000000000001</v>
      </c>
      <c r="T1812" s="9">
        <f t="shared" si="314"/>
        <v>0</v>
      </c>
      <c r="U1812" s="9">
        <f t="shared" si="315"/>
        <v>0</v>
      </c>
      <c r="V1812" s="9">
        <f t="shared" si="316"/>
        <v>0</v>
      </c>
      <c r="W1812" s="9">
        <f t="shared" si="309"/>
        <v>0</v>
      </c>
      <c r="X1812" s="22">
        <f t="shared" si="308"/>
        <v>0</v>
      </c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</row>
    <row r="1813" spans="1:159" s="4" customFormat="1">
      <c r="A1813" s="83" t="s">
        <v>2358</v>
      </c>
      <c r="B1813" s="95" t="s">
        <v>869</v>
      </c>
      <c r="C1813" s="96">
        <v>1771</v>
      </c>
      <c r="D1813" s="95" t="s">
        <v>871</v>
      </c>
      <c r="E1813" s="116" t="str">
        <f>VLOOKUP($C1813,'2022-23 School Level AAFTE'!$C:$X,8,FALSE)</f>
        <v>No</v>
      </c>
      <c r="F1813" s="103">
        <f>VLOOKUP($C1813,'2022-23 School Level AAFTE'!$C:$I,7,FALSE)</f>
        <v>94.27</v>
      </c>
      <c r="G1813" s="106">
        <f>IFERROR(IF(E1813= "yes",VLOOKUP(C1813,Summary!$B:$I,5,0),0),0)</f>
        <v>0</v>
      </c>
      <c r="H1813" s="104">
        <f t="shared" si="307"/>
        <v>0</v>
      </c>
      <c r="I1813" s="168">
        <f>VLOOKUP($A1813,'2023-24 Salary &amp; Benefits'!$A:$I,3,FALSE)</f>
        <v>1.18</v>
      </c>
      <c r="J1813" s="168">
        <f>VLOOKUP($A1813,'2023-24 Salary &amp; Benefits'!$A:$I,4,FALSE)</f>
        <v>1.18</v>
      </c>
      <c r="K1813" s="155">
        <f t="shared" si="310"/>
        <v>0</v>
      </c>
      <c r="L1813" s="154">
        <f t="shared" si="311"/>
        <v>0</v>
      </c>
      <c r="M1813" s="156">
        <f>'2023-24 Salary &amp; Benefits'!$E$6</f>
        <v>72728</v>
      </c>
      <c r="N1813" s="156">
        <f>'2023-24 Salary &amp; Benefits'!$F$6</f>
        <v>75419</v>
      </c>
      <c r="O1813" s="9">
        <f t="shared" si="312"/>
        <v>0</v>
      </c>
      <c r="P1813" s="9">
        <f t="shared" si="313"/>
        <v>0</v>
      </c>
      <c r="Q1813" s="9">
        <f>'2023-24 Salary &amp; Benefits'!G$6</f>
        <v>13464</v>
      </c>
      <c r="R1813" s="157">
        <f>'2023-24 Salary &amp; Benefits'!H$6</f>
        <v>0.1797</v>
      </c>
      <c r="S1813" s="157">
        <f>'2023-24 Salary &amp; Benefits'!I$6</f>
        <v>0.17330000000000001</v>
      </c>
      <c r="T1813" s="9">
        <f t="shared" si="314"/>
        <v>0</v>
      </c>
      <c r="U1813" s="9">
        <f t="shared" si="315"/>
        <v>0</v>
      </c>
      <c r="V1813" s="9">
        <f t="shared" si="316"/>
        <v>0</v>
      </c>
      <c r="W1813" s="9">
        <f t="shared" si="309"/>
        <v>0</v>
      </c>
      <c r="X1813" s="22">
        <f t="shared" si="308"/>
        <v>0</v>
      </c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</row>
    <row r="1814" spans="1:159" s="4" customFormat="1">
      <c r="A1814" s="83" t="s">
        <v>2358</v>
      </c>
      <c r="B1814" s="95" t="s">
        <v>869</v>
      </c>
      <c r="C1814" s="97">
        <v>3387</v>
      </c>
      <c r="D1814" s="110" t="s">
        <v>880</v>
      </c>
      <c r="E1814" s="116" t="str">
        <f>VLOOKUP($C1814,'2022-23 School Level AAFTE'!$C:$X,8,FALSE)</f>
        <v>No</v>
      </c>
      <c r="F1814" s="103">
        <f>VLOOKUP($C1814,'2022-23 School Level AAFTE'!$C:$I,7,FALSE)</f>
        <v>979.52</v>
      </c>
      <c r="G1814" s="106">
        <f>IFERROR(IF(E1814= "yes",VLOOKUP(C1814,Summary!$B:$I,5,0),0),0)</f>
        <v>0</v>
      </c>
      <c r="H1814" s="104">
        <f t="shared" si="307"/>
        <v>0</v>
      </c>
      <c r="I1814" s="168">
        <f>VLOOKUP($A1814,'2023-24 Salary &amp; Benefits'!$A:$I,3,FALSE)</f>
        <v>1.18</v>
      </c>
      <c r="J1814" s="168">
        <f>VLOOKUP($A1814,'2023-24 Salary &amp; Benefits'!$A:$I,4,FALSE)</f>
        <v>1.18</v>
      </c>
      <c r="K1814" s="155">
        <f t="shared" si="310"/>
        <v>0</v>
      </c>
      <c r="L1814" s="154">
        <f t="shared" si="311"/>
        <v>0</v>
      </c>
      <c r="M1814" s="156">
        <f>'2023-24 Salary &amp; Benefits'!$E$6</f>
        <v>72728</v>
      </c>
      <c r="N1814" s="156">
        <f>'2023-24 Salary &amp; Benefits'!$F$6</f>
        <v>75419</v>
      </c>
      <c r="O1814" s="9">
        <f t="shared" si="312"/>
        <v>0</v>
      </c>
      <c r="P1814" s="9">
        <f t="shared" si="313"/>
        <v>0</v>
      </c>
      <c r="Q1814" s="9">
        <f>'2023-24 Salary &amp; Benefits'!G$6</f>
        <v>13464</v>
      </c>
      <c r="R1814" s="157">
        <f>'2023-24 Salary &amp; Benefits'!H$6</f>
        <v>0.1797</v>
      </c>
      <c r="S1814" s="157">
        <f>'2023-24 Salary &amp; Benefits'!I$6</f>
        <v>0.17330000000000001</v>
      </c>
      <c r="T1814" s="9">
        <f t="shared" si="314"/>
        <v>0</v>
      </c>
      <c r="U1814" s="9">
        <f t="shared" si="315"/>
        <v>0</v>
      </c>
      <c r="V1814" s="9">
        <f t="shared" si="316"/>
        <v>0</v>
      </c>
      <c r="W1814" s="9">
        <f t="shared" si="309"/>
        <v>0</v>
      </c>
      <c r="X1814" s="22">
        <f t="shared" si="308"/>
        <v>0</v>
      </c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</row>
    <row r="1815" spans="1:159" s="4" customFormat="1">
      <c r="A1815" s="83" t="s">
        <v>2358</v>
      </c>
      <c r="B1815" s="95" t="s">
        <v>869</v>
      </c>
      <c r="C1815" s="96">
        <v>2185</v>
      </c>
      <c r="D1815" s="95" t="s">
        <v>873</v>
      </c>
      <c r="E1815" s="116" t="str">
        <f>VLOOKUP($C1815,'2022-23 School Level AAFTE'!$C:$X,8,FALSE)</f>
        <v>No</v>
      </c>
      <c r="F1815" s="103">
        <f>VLOOKUP($C1815,'2022-23 School Level AAFTE'!$C:$I,7,FALSE)</f>
        <v>419.16</v>
      </c>
      <c r="G1815" s="106">
        <f>IFERROR(IF(E1815= "yes",VLOOKUP(C1815,Summary!$B:$I,5,0),0),0)</f>
        <v>0</v>
      </c>
      <c r="H1815" s="104">
        <f t="shared" si="307"/>
        <v>0</v>
      </c>
      <c r="I1815" s="168">
        <f>VLOOKUP($A1815,'2023-24 Salary &amp; Benefits'!$A:$I,3,FALSE)</f>
        <v>1.18</v>
      </c>
      <c r="J1815" s="168">
        <f>VLOOKUP($A1815,'2023-24 Salary &amp; Benefits'!$A:$I,4,FALSE)</f>
        <v>1.18</v>
      </c>
      <c r="K1815" s="155">
        <f t="shared" si="310"/>
        <v>0</v>
      </c>
      <c r="L1815" s="154">
        <f t="shared" si="311"/>
        <v>0</v>
      </c>
      <c r="M1815" s="156">
        <f>'2023-24 Salary &amp; Benefits'!$E$6</f>
        <v>72728</v>
      </c>
      <c r="N1815" s="156">
        <f>'2023-24 Salary &amp; Benefits'!$F$6</f>
        <v>75419</v>
      </c>
      <c r="O1815" s="9">
        <f t="shared" si="312"/>
        <v>0</v>
      </c>
      <c r="P1815" s="9">
        <f t="shared" si="313"/>
        <v>0</v>
      </c>
      <c r="Q1815" s="9">
        <f>'2023-24 Salary &amp; Benefits'!G$6</f>
        <v>13464</v>
      </c>
      <c r="R1815" s="157">
        <f>'2023-24 Salary &amp; Benefits'!H$6</f>
        <v>0.1797</v>
      </c>
      <c r="S1815" s="157">
        <f>'2023-24 Salary &amp; Benefits'!I$6</f>
        <v>0.17330000000000001</v>
      </c>
      <c r="T1815" s="9">
        <f t="shared" si="314"/>
        <v>0</v>
      </c>
      <c r="U1815" s="9">
        <f t="shared" si="315"/>
        <v>0</v>
      </c>
      <c r="V1815" s="9">
        <f t="shared" si="316"/>
        <v>0</v>
      </c>
      <c r="W1815" s="9">
        <f t="shared" si="309"/>
        <v>0</v>
      </c>
      <c r="X1815" s="22">
        <f t="shared" si="308"/>
        <v>0</v>
      </c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</row>
    <row r="1816" spans="1:159" s="4" customFormat="1">
      <c r="A1816" s="83" t="s">
        <v>2358</v>
      </c>
      <c r="B1816" s="95" t="s">
        <v>869</v>
      </c>
      <c r="C1816" s="96">
        <v>3527</v>
      </c>
      <c r="D1816" s="95" t="s">
        <v>882</v>
      </c>
      <c r="E1816" s="116" t="str">
        <f>VLOOKUP($C1816,'2022-23 School Level AAFTE'!$C:$X,8,FALSE)</f>
        <v>No</v>
      </c>
      <c r="F1816" s="103">
        <f>VLOOKUP($C1816,'2022-23 School Level AAFTE'!$C:$I,7,FALSE)</f>
        <v>474.15</v>
      </c>
      <c r="G1816" s="106">
        <f>IFERROR(IF(E1816= "yes",VLOOKUP(C1816,Summary!$B:$I,5,0),0),0)</f>
        <v>0</v>
      </c>
      <c r="H1816" s="105">
        <f t="shared" si="307"/>
        <v>0</v>
      </c>
      <c r="I1816" s="168">
        <f>VLOOKUP($A1816,'2023-24 Salary &amp; Benefits'!$A:$I,3,FALSE)</f>
        <v>1.18</v>
      </c>
      <c r="J1816" s="168">
        <f>VLOOKUP($A1816,'2023-24 Salary &amp; Benefits'!$A:$I,4,FALSE)</f>
        <v>1.18</v>
      </c>
      <c r="K1816" s="155">
        <f t="shared" si="310"/>
        <v>0</v>
      </c>
      <c r="L1816" s="154">
        <f t="shared" si="311"/>
        <v>0</v>
      </c>
      <c r="M1816" s="156">
        <f>'2023-24 Salary &amp; Benefits'!$E$6</f>
        <v>72728</v>
      </c>
      <c r="N1816" s="156">
        <f>'2023-24 Salary &amp; Benefits'!$F$6</f>
        <v>75419</v>
      </c>
      <c r="O1816" s="9">
        <f t="shared" si="312"/>
        <v>0</v>
      </c>
      <c r="P1816" s="9">
        <f t="shared" si="313"/>
        <v>0</v>
      </c>
      <c r="Q1816" s="9">
        <f>'2023-24 Salary &amp; Benefits'!G$6</f>
        <v>13464</v>
      </c>
      <c r="R1816" s="157">
        <f>'2023-24 Salary &amp; Benefits'!H$6</f>
        <v>0.1797</v>
      </c>
      <c r="S1816" s="157">
        <f>'2023-24 Salary &amp; Benefits'!I$6</f>
        <v>0.17330000000000001</v>
      </c>
      <c r="T1816" s="9">
        <f t="shared" si="314"/>
        <v>0</v>
      </c>
      <c r="U1816" s="9">
        <f t="shared" si="315"/>
        <v>0</v>
      </c>
      <c r="V1816" s="9">
        <f t="shared" si="316"/>
        <v>0</v>
      </c>
      <c r="W1816" s="9">
        <f t="shared" si="309"/>
        <v>0</v>
      </c>
      <c r="X1816" s="22">
        <f t="shared" si="308"/>
        <v>0</v>
      </c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</row>
    <row r="1817" spans="1:159" s="4" customFormat="1">
      <c r="A1817" s="83" t="s">
        <v>2358</v>
      </c>
      <c r="B1817" s="95" t="s">
        <v>869</v>
      </c>
      <c r="C1817" s="96">
        <v>3958</v>
      </c>
      <c r="D1817" s="95" t="s">
        <v>885</v>
      </c>
      <c r="E1817" s="116" t="str">
        <f>VLOOKUP($C1817,'2022-23 School Level AAFTE'!$C:$X,8,FALSE)</f>
        <v>No</v>
      </c>
      <c r="F1817" s="103">
        <f>VLOOKUP($C1817,'2022-23 School Level AAFTE'!$C:$I,7,FALSE)</f>
        <v>526.34</v>
      </c>
      <c r="G1817" s="106">
        <f>IFERROR(IF(E1817= "yes",VLOOKUP(C1817,Summary!$B:$I,5,0),0),0)</f>
        <v>0</v>
      </c>
      <c r="H1817" s="105">
        <f t="shared" si="307"/>
        <v>0</v>
      </c>
      <c r="I1817" s="168">
        <f>VLOOKUP($A1817,'2023-24 Salary &amp; Benefits'!$A:$I,3,FALSE)</f>
        <v>1.18</v>
      </c>
      <c r="J1817" s="168">
        <f>VLOOKUP($A1817,'2023-24 Salary &amp; Benefits'!$A:$I,4,FALSE)</f>
        <v>1.18</v>
      </c>
      <c r="K1817" s="155">
        <f t="shared" si="310"/>
        <v>0</v>
      </c>
      <c r="L1817" s="154">
        <f t="shared" si="311"/>
        <v>0</v>
      </c>
      <c r="M1817" s="156">
        <f>'2023-24 Salary &amp; Benefits'!$E$6</f>
        <v>72728</v>
      </c>
      <c r="N1817" s="156">
        <f>'2023-24 Salary &amp; Benefits'!$F$6</f>
        <v>75419</v>
      </c>
      <c r="O1817" s="9">
        <f t="shared" si="312"/>
        <v>0</v>
      </c>
      <c r="P1817" s="9">
        <f t="shared" si="313"/>
        <v>0</v>
      </c>
      <c r="Q1817" s="9">
        <f>'2023-24 Salary &amp; Benefits'!G$6</f>
        <v>13464</v>
      </c>
      <c r="R1817" s="157">
        <f>'2023-24 Salary &amp; Benefits'!H$6</f>
        <v>0.1797</v>
      </c>
      <c r="S1817" s="157">
        <f>'2023-24 Salary &amp; Benefits'!I$6</f>
        <v>0.17330000000000001</v>
      </c>
      <c r="T1817" s="9">
        <f t="shared" si="314"/>
        <v>0</v>
      </c>
      <c r="U1817" s="9">
        <f t="shared" si="315"/>
        <v>0</v>
      </c>
      <c r="V1817" s="9">
        <f t="shared" si="316"/>
        <v>0</v>
      </c>
      <c r="W1817" s="9">
        <f t="shared" si="309"/>
        <v>0</v>
      </c>
      <c r="X1817" s="22">
        <f t="shared" si="308"/>
        <v>0</v>
      </c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</row>
    <row r="1818" spans="1:159" s="4" customFormat="1">
      <c r="A1818" s="83" t="s">
        <v>2358</v>
      </c>
      <c r="B1818" s="95" t="s">
        <v>869</v>
      </c>
      <c r="C1818" s="96">
        <v>3489</v>
      </c>
      <c r="D1818" s="95" t="s">
        <v>881</v>
      </c>
      <c r="E1818" s="116" t="str">
        <f>VLOOKUP($C1818,'2022-23 School Level AAFTE'!$C:$X,8,FALSE)</f>
        <v>No</v>
      </c>
      <c r="F1818" s="103">
        <f>VLOOKUP($C1818,'2022-23 School Level AAFTE'!$C:$I,7,FALSE)</f>
        <v>418.61</v>
      </c>
      <c r="G1818" s="106">
        <f>IFERROR(IF(E1818= "yes",VLOOKUP(C1818,Summary!$B:$I,5,0),0),0)</f>
        <v>0</v>
      </c>
      <c r="H1818" s="105">
        <f t="shared" si="307"/>
        <v>0</v>
      </c>
      <c r="I1818" s="168">
        <f>VLOOKUP($A1818,'2023-24 Salary &amp; Benefits'!$A:$I,3,FALSE)</f>
        <v>1.18</v>
      </c>
      <c r="J1818" s="168">
        <f>VLOOKUP($A1818,'2023-24 Salary &amp; Benefits'!$A:$I,4,FALSE)</f>
        <v>1.18</v>
      </c>
      <c r="K1818" s="155">
        <f t="shared" si="310"/>
        <v>0</v>
      </c>
      <c r="L1818" s="154">
        <f t="shared" si="311"/>
        <v>0</v>
      </c>
      <c r="M1818" s="156">
        <f>'2023-24 Salary &amp; Benefits'!$E$6</f>
        <v>72728</v>
      </c>
      <c r="N1818" s="156">
        <f>'2023-24 Salary &amp; Benefits'!$F$6</f>
        <v>75419</v>
      </c>
      <c r="O1818" s="9">
        <f t="shared" si="312"/>
        <v>0</v>
      </c>
      <c r="P1818" s="9">
        <f t="shared" si="313"/>
        <v>0</v>
      </c>
      <c r="Q1818" s="9">
        <f>'2023-24 Salary &amp; Benefits'!G$6</f>
        <v>13464</v>
      </c>
      <c r="R1818" s="157">
        <f>'2023-24 Salary &amp; Benefits'!H$6</f>
        <v>0.1797</v>
      </c>
      <c r="S1818" s="157">
        <f>'2023-24 Salary &amp; Benefits'!I$6</f>
        <v>0.17330000000000001</v>
      </c>
      <c r="T1818" s="9">
        <f t="shared" si="314"/>
        <v>0</v>
      </c>
      <c r="U1818" s="9">
        <f t="shared" si="315"/>
        <v>0</v>
      </c>
      <c r="V1818" s="9">
        <f t="shared" si="316"/>
        <v>0</v>
      </c>
      <c r="W1818" s="9">
        <f t="shared" si="309"/>
        <v>0</v>
      </c>
      <c r="X1818" s="22">
        <f t="shared" si="308"/>
        <v>0</v>
      </c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</row>
    <row r="1819" spans="1:159" s="4" customFormat="1">
      <c r="A1819" s="83" t="s">
        <v>2358</v>
      </c>
      <c r="B1819" s="95" t="s">
        <v>869</v>
      </c>
      <c r="C1819" s="96">
        <v>2703</v>
      </c>
      <c r="D1819" s="95" t="s">
        <v>874</v>
      </c>
      <c r="E1819" s="116" t="str">
        <f>VLOOKUP($C1819,'2022-23 School Level AAFTE'!$C:$X,8,FALSE)</f>
        <v>No</v>
      </c>
      <c r="F1819" s="103">
        <f>VLOOKUP($C1819,'2022-23 School Level AAFTE'!$C:$I,7,FALSE)</f>
        <v>453.03</v>
      </c>
      <c r="G1819" s="106">
        <f>IFERROR(IF(E1819= "yes",VLOOKUP(C1819,Summary!$B:$I,5,0),0),0)</f>
        <v>0</v>
      </c>
      <c r="H1819" s="105">
        <f t="shared" si="307"/>
        <v>0</v>
      </c>
      <c r="I1819" s="168">
        <f>VLOOKUP($A1819,'2023-24 Salary &amp; Benefits'!$A:$I,3,FALSE)</f>
        <v>1.18</v>
      </c>
      <c r="J1819" s="168">
        <f>VLOOKUP($A1819,'2023-24 Salary &amp; Benefits'!$A:$I,4,FALSE)</f>
        <v>1.18</v>
      </c>
      <c r="K1819" s="155">
        <f t="shared" si="310"/>
        <v>0</v>
      </c>
      <c r="L1819" s="154">
        <f t="shared" si="311"/>
        <v>0</v>
      </c>
      <c r="M1819" s="156">
        <f>'2023-24 Salary &amp; Benefits'!$E$6</f>
        <v>72728</v>
      </c>
      <c r="N1819" s="156">
        <f>'2023-24 Salary &amp; Benefits'!$F$6</f>
        <v>75419</v>
      </c>
      <c r="O1819" s="9">
        <f t="shared" si="312"/>
        <v>0</v>
      </c>
      <c r="P1819" s="9">
        <f t="shared" si="313"/>
        <v>0</v>
      </c>
      <c r="Q1819" s="9">
        <f>'2023-24 Salary &amp; Benefits'!G$6</f>
        <v>13464</v>
      </c>
      <c r="R1819" s="157">
        <f>'2023-24 Salary &amp; Benefits'!H$6</f>
        <v>0.1797</v>
      </c>
      <c r="S1819" s="157">
        <f>'2023-24 Salary &amp; Benefits'!I$6</f>
        <v>0.17330000000000001</v>
      </c>
      <c r="T1819" s="9">
        <f t="shared" si="314"/>
        <v>0</v>
      </c>
      <c r="U1819" s="9">
        <f t="shared" si="315"/>
        <v>0</v>
      </c>
      <c r="V1819" s="9">
        <f t="shared" si="316"/>
        <v>0</v>
      </c>
      <c r="W1819" s="9">
        <f t="shared" si="309"/>
        <v>0</v>
      </c>
      <c r="X1819" s="22">
        <f t="shared" si="308"/>
        <v>0</v>
      </c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</row>
    <row r="1820" spans="1:159" s="4" customFormat="1">
      <c r="A1820" s="83" t="s">
        <v>2358</v>
      </c>
      <c r="B1820" s="95" t="s">
        <v>869</v>
      </c>
      <c r="C1820" s="96">
        <v>3343</v>
      </c>
      <c r="D1820" s="95" t="s">
        <v>879</v>
      </c>
      <c r="E1820" s="116" t="str">
        <f>VLOOKUP($C1820,'2022-23 School Level AAFTE'!$C:$X,8,FALSE)</f>
        <v>No</v>
      </c>
      <c r="F1820" s="103">
        <f>VLOOKUP($C1820,'2022-23 School Level AAFTE'!$C:$I,7,FALSE)</f>
        <v>1475.86</v>
      </c>
      <c r="G1820" s="106">
        <f>IFERROR(IF(E1820= "yes",VLOOKUP(C1820,Summary!$B:$I,5,0),0),0)</f>
        <v>0</v>
      </c>
      <c r="H1820" s="104">
        <f t="shared" si="307"/>
        <v>0</v>
      </c>
      <c r="I1820" s="168">
        <f>VLOOKUP($A1820,'2023-24 Salary &amp; Benefits'!$A:$I,3,FALSE)</f>
        <v>1.18</v>
      </c>
      <c r="J1820" s="168">
        <f>VLOOKUP($A1820,'2023-24 Salary &amp; Benefits'!$A:$I,4,FALSE)</f>
        <v>1.18</v>
      </c>
      <c r="K1820" s="155">
        <f t="shared" si="310"/>
        <v>0</v>
      </c>
      <c r="L1820" s="154">
        <f t="shared" si="311"/>
        <v>0</v>
      </c>
      <c r="M1820" s="156">
        <f>'2023-24 Salary &amp; Benefits'!$E$6</f>
        <v>72728</v>
      </c>
      <c r="N1820" s="156">
        <f>'2023-24 Salary &amp; Benefits'!$F$6</f>
        <v>75419</v>
      </c>
      <c r="O1820" s="9">
        <f t="shared" si="312"/>
        <v>0</v>
      </c>
      <c r="P1820" s="9">
        <f t="shared" si="313"/>
        <v>0</v>
      </c>
      <c r="Q1820" s="9">
        <f>'2023-24 Salary &amp; Benefits'!G$6</f>
        <v>13464</v>
      </c>
      <c r="R1820" s="157">
        <f>'2023-24 Salary &amp; Benefits'!H$6</f>
        <v>0.1797</v>
      </c>
      <c r="S1820" s="157">
        <f>'2023-24 Salary &amp; Benefits'!I$6</f>
        <v>0.17330000000000001</v>
      </c>
      <c r="T1820" s="9">
        <f t="shared" si="314"/>
        <v>0</v>
      </c>
      <c r="U1820" s="9">
        <f t="shared" si="315"/>
        <v>0</v>
      </c>
      <c r="V1820" s="9">
        <f t="shared" si="316"/>
        <v>0</v>
      </c>
      <c r="W1820" s="9">
        <f t="shared" si="309"/>
        <v>0</v>
      </c>
      <c r="X1820" s="22">
        <f t="shared" si="308"/>
        <v>0</v>
      </c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</row>
    <row r="1821" spans="1:159" s="4" customFormat="1">
      <c r="A1821" s="83" t="s">
        <v>2358</v>
      </c>
      <c r="B1821" s="95" t="s">
        <v>869</v>
      </c>
      <c r="C1821" s="96">
        <v>3921</v>
      </c>
      <c r="D1821" s="95" t="s">
        <v>884</v>
      </c>
      <c r="E1821" s="116" t="str">
        <f>VLOOKUP($C1821,'2022-23 School Level AAFTE'!$C:$X,8,FALSE)</f>
        <v>No</v>
      </c>
      <c r="F1821" s="103">
        <f>VLOOKUP($C1821,'2022-23 School Level AAFTE'!$C:$I,7,FALSE)</f>
        <v>1532.49</v>
      </c>
      <c r="G1821" s="106">
        <f>IFERROR(IF(E1821= "yes",VLOOKUP(C1821,Summary!$B:$I,5,0),0),0)</f>
        <v>0</v>
      </c>
      <c r="H1821" s="104">
        <f t="shared" si="307"/>
        <v>0</v>
      </c>
      <c r="I1821" s="168">
        <f>VLOOKUP($A1821,'2023-24 Salary &amp; Benefits'!$A:$I,3,FALSE)</f>
        <v>1.18</v>
      </c>
      <c r="J1821" s="168">
        <f>VLOOKUP($A1821,'2023-24 Salary &amp; Benefits'!$A:$I,4,FALSE)</f>
        <v>1.18</v>
      </c>
      <c r="K1821" s="155">
        <f t="shared" si="310"/>
        <v>0</v>
      </c>
      <c r="L1821" s="154">
        <f t="shared" si="311"/>
        <v>0</v>
      </c>
      <c r="M1821" s="156">
        <f>'2023-24 Salary &amp; Benefits'!$E$6</f>
        <v>72728</v>
      </c>
      <c r="N1821" s="156">
        <f>'2023-24 Salary &amp; Benefits'!$F$6</f>
        <v>75419</v>
      </c>
      <c r="O1821" s="9">
        <f t="shared" si="312"/>
        <v>0</v>
      </c>
      <c r="P1821" s="9">
        <f t="shared" si="313"/>
        <v>0</v>
      </c>
      <c r="Q1821" s="9">
        <f>'2023-24 Salary &amp; Benefits'!G$6</f>
        <v>13464</v>
      </c>
      <c r="R1821" s="157">
        <f>'2023-24 Salary &amp; Benefits'!H$6</f>
        <v>0.1797</v>
      </c>
      <c r="S1821" s="157">
        <f>'2023-24 Salary &amp; Benefits'!I$6</f>
        <v>0.17330000000000001</v>
      </c>
      <c r="T1821" s="9">
        <f t="shared" si="314"/>
        <v>0</v>
      </c>
      <c r="U1821" s="9">
        <f t="shared" si="315"/>
        <v>0</v>
      </c>
      <c r="V1821" s="9">
        <f t="shared" si="316"/>
        <v>0</v>
      </c>
      <c r="W1821" s="9">
        <f t="shared" si="309"/>
        <v>0</v>
      </c>
      <c r="X1821" s="22">
        <f t="shared" si="308"/>
        <v>0</v>
      </c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</row>
    <row r="1822" spans="1:159" s="4" customFormat="1">
      <c r="A1822" s="83" t="s">
        <v>2463</v>
      </c>
      <c r="B1822" s="95" t="s">
        <v>1583</v>
      </c>
      <c r="C1822" s="96">
        <v>3405</v>
      </c>
      <c r="D1822" s="95" t="s">
        <v>1584</v>
      </c>
      <c r="E1822" s="116" t="str">
        <f>VLOOKUP($C1822,'2022-23 School Level AAFTE'!$C:$X,8,FALSE)</f>
        <v>No</v>
      </c>
      <c r="F1822" s="103">
        <f>VLOOKUP($C1822,'2022-23 School Level AAFTE'!$C:$I,7,FALSE)</f>
        <v>73.58</v>
      </c>
      <c r="G1822" s="106">
        <f>IFERROR(IF(E1822= "yes",VLOOKUP(C1822,Summary!$B:$I,5,0),0),0)</f>
        <v>0</v>
      </c>
      <c r="H1822" s="105">
        <f t="shared" si="307"/>
        <v>0</v>
      </c>
      <c r="I1822" s="168">
        <f>VLOOKUP($A1822,'2023-24 Salary &amp; Benefits'!$A:$I,3,FALSE)</f>
        <v>1.06</v>
      </c>
      <c r="J1822" s="168">
        <f>VLOOKUP($A1822,'2023-24 Salary &amp; Benefits'!$A:$I,4,FALSE)</f>
        <v>1.06</v>
      </c>
      <c r="K1822" s="155">
        <f t="shared" si="310"/>
        <v>0</v>
      </c>
      <c r="L1822" s="154">
        <f t="shared" si="311"/>
        <v>0</v>
      </c>
      <c r="M1822" s="156">
        <f>'2023-24 Salary &amp; Benefits'!$E$6</f>
        <v>72728</v>
      </c>
      <c r="N1822" s="156">
        <f>'2023-24 Salary &amp; Benefits'!$F$6</f>
        <v>75419</v>
      </c>
      <c r="O1822" s="9">
        <f t="shared" si="312"/>
        <v>0</v>
      </c>
      <c r="P1822" s="9">
        <f t="shared" si="313"/>
        <v>0</v>
      </c>
      <c r="Q1822" s="9">
        <f>'2023-24 Salary &amp; Benefits'!G$6</f>
        <v>13464</v>
      </c>
      <c r="R1822" s="157">
        <f>'2023-24 Salary &amp; Benefits'!H$6</f>
        <v>0.1797</v>
      </c>
      <c r="S1822" s="157">
        <f>'2023-24 Salary &amp; Benefits'!I$6</f>
        <v>0.17330000000000001</v>
      </c>
      <c r="T1822" s="9">
        <f t="shared" si="314"/>
        <v>0</v>
      </c>
      <c r="U1822" s="9">
        <f t="shared" si="315"/>
        <v>0</v>
      </c>
      <c r="V1822" s="9">
        <f t="shared" si="316"/>
        <v>0</v>
      </c>
      <c r="W1822" s="9">
        <f t="shared" si="309"/>
        <v>0</v>
      </c>
      <c r="X1822" s="22">
        <f t="shared" si="308"/>
        <v>0</v>
      </c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</row>
    <row r="1823" spans="1:159" s="4" customFormat="1">
      <c r="A1823" s="83" t="s">
        <v>2350</v>
      </c>
      <c r="B1823" s="95" t="s">
        <v>758</v>
      </c>
      <c r="C1823" s="96">
        <v>2512</v>
      </c>
      <c r="D1823" s="95" t="s">
        <v>759</v>
      </c>
      <c r="E1823" s="116" t="str">
        <f>VLOOKUP($C1823,'2022-23 School Level AAFTE'!$C:$X,8,FALSE)</f>
        <v>Yes</v>
      </c>
      <c r="F1823" s="103">
        <f>VLOOKUP($C1823,'2022-23 School Level AAFTE'!$C:$I,7,FALSE)</f>
        <v>26.14</v>
      </c>
      <c r="G1823" s="106">
        <f>IFERROR(IF(E1823= "yes",VLOOKUP(C1823,Summary!$B:$I,5,0),0),0)</f>
        <v>0</v>
      </c>
      <c r="H1823" s="104">
        <f t="shared" si="307"/>
        <v>26.14</v>
      </c>
      <c r="I1823" s="168">
        <f>VLOOKUP($A1823,'2023-24 Salary &amp; Benefits'!$A:$I,3,FALSE)</f>
        <v>1.18</v>
      </c>
      <c r="J1823" s="168">
        <f>VLOOKUP($A1823,'2023-24 Salary &amp; Benefits'!$A:$I,4,FALSE)</f>
        <v>1.18</v>
      </c>
      <c r="K1823" s="155">
        <f t="shared" si="310"/>
        <v>26.14</v>
      </c>
      <c r="L1823" s="154">
        <f t="shared" si="311"/>
        <v>7.6999999999999999E-2</v>
      </c>
      <c r="M1823" s="156">
        <f>'2023-24 Salary &amp; Benefits'!$E$6</f>
        <v>72728</v>
      </c>
      <c r="N1823" s="156">
        <f>'2023-24 Salary &amp; Benefits'!$F$6</f>
        <v>75419</v>
      </c>
      <c r="O1823" s="9">
        <f t="shared" si="312"/>
        <v>6608.07</v>
      </c>
      <c r="P1823" s="9">
        <f t="shared" si="313"/>
        <v>244.5</v>
      </c>
      <c r="Q1823" s="9">
        <f>'2023-24 Salary &amp; Benefits'!G$6</f>
        <v>13464</v>
      </c>
      <c r="R1823" s="157">
        <f>'2023-24 Salary &amp; Benefits'!H$6</f>
        <v>0.1797</v>
      </c>
      <c r="S1823" s="157">
        <f>'2023-24 Salary &amp; Benefits'!I$6</f>
        <v>0.17330000000000001</v>
      </c>
      <c r="T1823" s="9">
        <f t="shared" si="314"/>
        <v>2266.5700000000002</v>
      </c>
      <c r="U1823" s="9">
        <f t="shared" si="315"/>
        <v>114.21</v>
      </c>
      <c r="V1823" s="9">
        <f t="shared" si="316"/>
        <v>19.79</v>
      </c>
      <c r="W1823" s="9">
        <f t="shared" si="309"/>
        <v>134</v>
      </c>
      <c r="X1823" s="22">
        <f t="shared" si="308"/>
        <v>9253.14</v>
      </c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</row>
    <row r="1824" spans="1:159" s="4" customFormat="1">
      <c r="A1824" s="83" t="s">
        <v>2350</v>
      </c>
      <c r="B1824" s="95" t="s">
        <v>758</v>
      </c>
      <c r="C1824" s="96">
        <v>2513</v>
      </c>
      <c r="D1824" s="95" t="s">
        <v>760</v>
      </c>
      <c r="E1824" s="116" t="str">
        <f>VLOOKUP($C1824,'2022-23 School Level AAFTE'!$C:$X,8,FALSE)</f>
        <v>Yes</v>
      </c>
      <c r="F1824" s="103">
        <f>VLOOKUP($C1824,'2022-23 School Level AAFTE'!$C:$I,7,FALSE)</f>
        <v>9.1300000000000008</v>
      </c>
      <c r="G1824" s="106">
        <f>IFERROR(IF(E1824= "yes",VLOOKUP(C1824,Summary!$B:$I,5,0),0),0)</f>
        <v>0</v>
      </c>
      <c r="H1824" s="105">
        <f t="shared" si="307"/>
        <v>9.1300000000000008</v>
      </c>
      <c r="I1824" s="168">
        <f>VLOOKUP($A1824,'2023-24 Salary &amp; Benefits'!$A:$I,3,FALSE)</f>
        <v>1.18</v>
      </c>
      <c r="J1824" s="168">
        <f>VLOOKUP($A1824,'2023-24 Salary &amp; Benefits'!$A:$I,4,FALSE)</f>
        <v>1.18</v>
      </c>
      <c r="K1824" s="155">
        <f t="shared" si="310"/>
        <v>9.1300000000000008</v>
      </c>
      <c r="L1824" s="154">
        <f t="shared" si="311"/>
        <v>2.7E-2</v>
      </c>
      <c r="M1824" s="156">
        <f>'2023-24 Salary &amp; Benefits'!$E$6</f>
        <v>72728</v>
      </c>
      <c r="N1824" s="156">
        <f>'2023-24 Salary &amp; Benefits'!$F$6</f>
        <v>75419</v>
      </c>
      <c r="O1824" s="9">
        <f t="shared" si="312"/>
        <v>2317.11</v>
      </c>
      <c r="P1824" s="9">
        <f t="shared" si="313"/>
        <v>85.739999999999782</v>
      </c>
      <c r="Q1824" s="9">
        <f>'2023-24 Salary &amp; Benefits'!G$6</f>
        <v>13464</v>
      </c>
      <c r="R1824" s="157">
        <f>'2023-24 Salary &amp; Benefits'!H$6</f>
        <v>0.1797</v>
      </c>
      <c r="S1824" s="157">
        <f>'2023-24 Salary &amp; Benefits'!I$6</f>
        <v>0.17330000000000001</v>
      </c>
      <c r="T1824" s="9">
        <f t="shared" si="314"/>
        <v>794.77</v>
      </c>
      <c r="U1824" s="9">
        <f t="shared" si="315"/>
        <v>40.049999999999997</v>
      </c>
      <c r="V1824" s="9">
        <f t="shared" si="316"/>
        <v>6.94</v>
      </c>
      <c r="W1824" s="9">
        <f t="shared" si="309"/>
        <v>46.989999999999995</v>
      </c>
      <c r="X1824" s="22">
        <f t="shared" si="308"/>
        <v>3244.6099999999997</v>
      </c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</row>
    <row r="1825" spans="1:159" s="4" customFormat="1">
      <c r="A1825" s="83" t="s">
        <v>2475</v>
      </c>
      <c r="B1825" s="95" t="s">
        <v>1720</v>
      </c>
      <c r="C1825" s="96">
        <v>4265</v>
      </c>
      <c r="D1825" s="95" t="s">
        <v>1731</v>
      </c>
      <c r="E1825" s="116" t="str">
        <f>VLOOKUP($C1825,'2022-23 School Level AAFTE'!$C:$X,8,FALSE)</f>
        <v>No</v>
      </c>
      <c r="F1825" s="103">
        <f>VLOOKUP($C1825,'2022-23 School Level AAFTE'!$C:$I,7,FALSE)</f>
        <v>146.77000000000001</v>
      </c>
      <c r="G1825" s="106">
        <f>IFERROR(IF(E1825= "yes",VLOOKUP(C1825,Summary!$B:$I,5,0),0),0)</f>
        <v>0</v>
      </c>
      <c r="H1825" s="105">
        <f t="shared" si="307"/>
        <v>0</v>
      </c>
      <c r="I1825" s="168">
        <f>VLOOKUP($A1825,'2023-24 Salary &amp; Benefits'!$A:$I,3,FALSE)</f>
        <v>1.18</v>
      </c>
      <c r="J1825" s="168">
        <f>VLOOKUP($A1825,'2023-24 Salary &amp; Benefits'!$A:$I,4,FALSE)</f>
        <v>1.22</v>
      </c>
      <c r="K1825" s="155">
        <f t="shared" si="310"/>
        <v>0</v>
      </c>
      <c r="L1825" s="154">
        <f t="shared" si="311"/>
        <v>0</v>
      </c>
      <c r="M1825" s="156">
        <f>'2023-24 Salary &amp; Benefits'!$E$6</f>
        <v>72728</v>
      </c>
      <c r="N1825" s="156">
        <f>'2023-24 Salary &amp; Benefits'!$F$6</f>
        <v>75419</v>
      </c>
      <c r="O1825" s="9">
        <f t="shared" si="312"/>
        <v>0</v>
      </c>
      <c r="P1825" s="9">
        <f t="shared" si="313"/>
        <v>0</v>
      </c>
      <c r="Q1825" s="9">
        <f>'2023-24 Salary &amp; Benefits'!G$6</f>
        <v>13464</v>
      </c>
      <c r="R1825" s="157">
        <f>'2023-24 Salary &amp; Benefits'!H$6</f>
        <v>0.1797</v>
      </c>
      <c r="S1825" s="157">
        <f>'2023-24 Salary &amp; Benefits'!I$6</f>
        <v>0.17330000000000001</v>
      </c>
      <c r="T1825" s="9">
        <f t="shared" si="314"/>
        <v>0</v>
      </c>
      <c r="U1825" s="9">
        <f t="shared" si="315"/>
        <v>0</v>
      </c>
      <c r="V1825" s="9">
        <f t="shared" si="316"/>
        <v>0</v>
      </c>
      <c r="W1825" s="9">
        <f t="shared" si="309"/>
        <v>0</v>
      </c>
      <c r="X1825" s="22">
        <f t="shared" si="308"/>
        <v>0</v>
      </c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</row>
    <row r="1826" spans="1:159" s="4" customFormat="1">
      <c r="A1826" s="83" t="s">
        <v>2475</v>
      </c>
      <c r="B1826" s="95" t="s">
        <v>1720</v>
      </c>
      <c r="C1826" s="96">
        <v>4366</v>
      </c>
      <c r="D1826" s="95" t="s">
        <v>793</v>
      </c>
      <c r="E1826" s="116" t="str">
        <f>VLOOKUP($C1826,'2022-23 School Level AAFTE'!$C:$X,8,FALSE)</f>
        <v>No</v>
      </c>
      <c r="F1826" s="103">
        <f>VLOOKUP($C1826,'2022-23 School Level AAFTE'!$C:$I,7,FALSE)</f>
        <v>360.29</v>
      </c>
      <c r="G1826" s="106">
        <f>IFERROR(IF(E1826= "yes",VLOOKUP(C1826,Summary!$B:$I,5,0),0),0)</f>
        <v>0</v>
      </c>
      <c r="H1826" s="105">
        <f t="shared" si="307"/>
        <v>0</v>
      </c>
      <c r="I1826" s="168">
        <f>VLOOKUP($A1826,'2023-24 Salary &amp; Benefits'!$A:$I,3,FALSE)</f>
        <v>1.18</v>
      </c>
      <c r="J1826" s="168">
        <f>VLOOKUP($A1826,'2023-24 Salary &amp; Benefits'!$A:$I,4,FALSE)</f>
        <v>1.22</v>
      </c>
      <c r="K1826" s="155">
        <f t="shared" si="310"/>
        <v>0</v>
      </c>
      <c r="L1826" s="154">
        <f t="shared" si="311"/>
        <v>0</v>
      </c>
      <c r="M1826" s="156">
        <f>'2023-24 Salary &amp; Benefits'!$E$6</f>
        <v>72728</v>
      </c>
      <c r="N1826" s="156">
        <f>'2023-24 Salary &amp; Benefits'!$F$6</f>
        <v>75419</v>
      </c>
      <c r="O1826" s="9">
        <f t="shared" si="312"/>
        <v>0</v>
      </c>
      <c r="P1826" s="9">
        <f t="shared" si="313"/>
        <v>0</v>
      </c>
      <c r="Q1826" s="9">
        <f>'2023-24 Salary &amp; Benefits'!G$6</f>
        <v>13464</v>
      </c>
      <c r="R1826" s="157">
        <f>'2023-24 Salary &amp; Benefits'!H$6</f>
        <v>0.1797</v>
      </c>
      <c r="S1826" s="157">
        <f>'2023-24 Salary &amp; Benefits'!I$6</f>
        <v>0.17330000000000001</v>
      </c>
      <c r="T1826" s="9">
        <f t="shared" si="314"/>
        <v>0</v>
      </c>
      <c r="U1826" s="9">
        <f t="shared" si="315"/>
        <v>0</v>
      </c>
      <c r="V1826" s="9">
        <f t="shared" si="316"/>
        <v>0</v>
      </c>
      <c r="W1826" s="9">
        <f t="shared" si="309"/>
        <v>0</v>
      </c>
      <c r="X1826" s="22">
        <f t="shared" si="308"/>
        <v>0</v>
      </c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</row>
    <row r="1827" spans="1:159" s="4" customFormat="1">
      <c r="A1827" s="83" t="s">
        <v>2475</v>
      </c>
      <c r="B1827" s="95" t="s">
        <v>1720</v>
      </c>
      <c r="C1827" s="96">
        <v>3305</v>
      </c>
      <c r="D1827" s="95" t="s">
        <v>1725</v>
      </c>
      <c r="E1827" s="116" t="str">
        <f>VLOOKUP($C1827,'2022-23 School Level AAFTE'!$C:$X,8,FALSE)</f>
        <v>No</v>
      </c>
      <c r="F1827" s="103">
        <f>VLOOKUP($C1827,'2022-23 School Level AAFTE'!$C:$I,7,FALSE)</f>
        <v>437.66</v>
      </c>
      <c r="G1827" s="106">
        <f>IFERROR(IF(E1827= "yes",VLOOKUP(C1827,Summary!$B:$I,5,0),0),0)</f>
        <v>0</v>
      </c>
      <c r="H1827" s="105">
        <f t="shared" si="307"/>
        <v>0</v>
      </c>
      <c r="I1827" s="168">
        <f>VLOOKUP($A1827,'2023-24 Salary &amp; Benefits'!$A:$I,3,FALSE)</f>
        <v>1.18</v>
      </c>
      <c r="J1827" s="168">
        <f>VLOOKUP($A1827,'2023-24 Salary &amp; Benefits'!$A:$I,4,FALSE)</f>
        <v>1.22</v>
      </c>
      <c r="K1827" s="155">
        <f t="shared" si="310"/>
        <v>0</v>
      </c>
      <c r="L1827" s="154">
        <f t="shared" si="311"/>
        <v>0</v>
      </c>
      <c r="M1827" s="156">
        <f>'2023-24 Salary &amp; Benefits'!$E$6</f>
        <v>72728</v>
      </c>
      <c r="N1827" s="156">
        <f>'2023-24 Salary &amp; Benefits'!$F$6</f>
        <v>75419</v>
      </c>
      <c r="O1827" s="9">
        <f t="shared" si="312"/>
        <v>0</v>
      </c>
      <c r="P1827" s="9">
        <f t="shared" si="313"/>
        <v>0</v>
      </c>
      <c r="Q1827" s="9">
        <f>'2023-24 Salary &amp; Benefits'!G$6</f>
        <v>13464</v>
      </c>
      <c r="R1827" s="157">
        <f>'2023-24 Salary &amp; Benefits'!H$6</f>
        <v>0.1797</v>
      </c>
      <c r="S1827" s="157">
        <f>'2023-24 Salary &amp; Benefits'!I$6</f>
        <v>0.17330000000000001</v>
      </c>
      <c r="T1827" s="9">
        <f t="shared" si="314"/>
        <v>0</v>
      </c>
      <c r="U1827" s="9">
        <f t="shared" si="315"/>
        <v>0</v>
      </c>
      <c r="V1827" s="9">
        <f t="shared" si="316"/>
        <v>0</v>
      </c>
      <c r="W1827" s="9">
        <f t="shared" si="309"/>
        <v>0</v>
      </c>
      <c r="X1827" s="22">
        <f t="shared" si="308"/>
        <v>0</v>
      </c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</row>
    <row r="1828" spans="1:159" s="4" customFormat="1">
      <c r="A1828" s="83" t="s">
        <v>2475</v>
      </c>
      <c r="B1828" s="95" t="s">
        <v>1720</v>
      </c>
      <c r="C1828" s="96">
        <v>4395</v>
      </c>
      <c r="D1828" s="95" t="s">
        <v>1733</v>
      </c>
      <c r="E1828" s="116" t="str">
        <f>VLOOKUP($C1828,'2022-23 School Level AAFTE'!$C:$X,8,FALSE)</f>
        <v>No</v>
      </c>
      <c r="F1828" s="103">
        <f>VLOOKUP($C1828,'2022-23 School Level AAFTE'!$C:$I,7,FALSE)</f>
        <v>719.71</v>
      </c>
      <c r="G1828" s="106">
        <f>IFERROR(IF(E1828= "yes",VLOOKUP(C1828,Summary!$B:$I,5,0),0),0)</f>
        <v>0</v>
      </c>
      <c r="H1828" s="104">
        <f t="shared" si="307"/>
        <v>0</v>
      </c>
      <c r="I1828" s="168">
        <f>VLOOKUP($A1828,'2023-24 Salary &amp; Benefits'!$A:$I,3,FALSE)</f>
        <v>1.18</v>
      </c>
      <c r="J1828" s="168">
        <f>VLOOKUP($A1828,'2023-24 Salary &amp; Benefits'!$A:$I,4,FALSE)</f>
        <v>1.22</v>
      </c>
      <c r="K1828" s="155">
        <f t="shared" si="310"/>
        <v>0</v>
      </c>
      <c r="L1828" s="154">
        <f t="shared" si="311"/>
        <v>0</v>
      </c>
      <c r="M1828" s="156">
        <f>'2023-24 Salary &amp; Benefits'!$E$6</f>
        <v>72728</v>
      </c>
      <c r="N1828" s="156">
        <f>'2023-24 Salary &amp; Benefits'!$F$6</f>
        <v>75419</v>
      </c>
      <c r="O1828" s="9">
        <f t="shared" si="312"/>
        <v>0</v>
      </c>
      <c r="P1828" s="9">
        <f t="shared" si="313"/>
        <v>0</v>
      </c>
      <c r="Q1828" s="9">
        <f>'2023-24 Salary &amp; Benefits'!G$6</f>
        <v>13464</v>
      </c>
      <c r="R1828" s="157">
        <f>'2023-24 Salary &amp; Benefits'!H$6</f>
        <v>0.1797</v>
      </c>
      <c r="S1828" s="157">
        <f>'2023-24 Salary &amp; Benefits'!I$6</f>
        <v>0.17330000000000001</v>
      </c>
      <c r="T1828" s="9">
        <f t="shared" si="314"/>
        <v>0</v>
      </c>
      <c r="U1828" s="9">
        <f t="shared" si="315"/>
        <v>0</v>
      </c>
      <c r="V1828" s="9">
        <f t="shared" si="316"/>
        <v>0</v>
      </c>
      <c r="W1828" s="9">
        <f t="shared" si="309"/>
        <v>0</v>
      </c>
      <c r="X1828" s="22">
        <f t="shared" si="308"/>
        <v>0</v>
      </c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</row>
    <row r="1829" spans="1:159" s="4" customFormat="1">
      <c r="A1829" s="83" t="s">
        <v>2475</v>
      </c>
      <c r="B1829" s="95" t="s">
        <v>1720</v>
      </c>
      <c r="C1829" s="96">
        <v>4241</v>
      </c>
      <c r="D1829" s="95" t="s">
        <v>1730</v>
      </c>
      <c r="E1829" s="116" t="str">
        <f>VLOOKUP($C1829,'2022-23 School Level AAFTE'!$C:$X,8,FALSE)</f>
        <v>No</v>
      </c>
      <c r="F1829" s="103">
        <f>VLOOKUP($C1829,'2022-23 School Level AAFTE'!$C:$I,7,FALSE)</f>
        <v>650.44000000000005</v>
      </c>
      <c r="G1829" s="106">
        <f>IFERROR(IF(E1829= "yes",VLOOKUP(C1829,Summary!$B:$I,5,0),0),0)</f>
        <v>0</v>
      </c>
      <c r="H1829" s="105">
        <f t="shared" si="307"/>
        <v>0</v>
      </c>
      <c r="I1829" s="168">
        <f>VLOOKUP($A1829,'2023-24 Salary &amp; Benefits'!$A:$I,3,FALSE)</f>
        <v>1.18</v>
      </c>
      <c r="J1829" s="168">
        <f>VLOOKUP($A1829,'2023-24 Salary &amp; Benefits'!$A:$I,4,FALSE)</f>
        <v>1.22</v>
      </c>
      <c r="K1829" s="155">
        <f t="shared" si="310"/>
        <v>0</v>
      </c>
      <c r="L1829" s="154">
        <f t="shared" si="311"/>
        <v>0</v>
      </c>
      <c r="M1829" s="156">
        <f>'2023-24 Salary &amp; Benefits'!$E$6</f>
        <v>72728</v>
      </c>
      <c r="N1829" s="156">
        <f>'2023-24 Salary &amp; Benefits'!$F$6</f>
        <v>75419</v>
      </c>
      <c r="O1829" s="9">
        <f t="shared" si="312"/>
        <v>0</v>
      </c>
      <c r="P1829" s="9">
        <f t="shared" si="313"/>
        <v>0</v>
      </c>
      <c r="Q1829" s="9">
        <f>'2023-24 Salary &amp; Benefits'!G$6</f>
        <v>13464</v>
      </c>
      <c r="R1829" s="157">
        <f>'2023-24 Salary &amp; Benefits'!H$6</f>
        <v>0.1797</v>
      </c>
      <c r="S1829" s="157">
        <f>'2023-24 Salary &amp; Benefits'!I$6</f>
        <v>0.17330000000000001</v>
      </c>
      <c r="T1829" s="9">
        <f t="shared" si="314"/>
        <v>0</v>
      </c>
      <c r="U1829" s="9">
        <f t="shared" si="315"/>
        <v>0</v>
      </c>
      <c r="V1829" s="9">
        <f t="shared" si="316"/>
        <v>0</v>
      </c>
      <c r="W1829" s="9">
        <f t="shared" si="309"/>
        <v>0</v>
      </c>
      <c r="X1829" s="22">
        <f t="shared" si="308"/>
        <v>0</v>
      </c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</row>
    <row r="1830" spans="1:159" s="4" customFormat="1">
      <c r="A1830" s="83" t="s">
        <v>2475</v>
      </c>
      <c r="B1830" s="95" t="s">
        <v>1720</v>
      </c>
      <c r="C1830" s="96">
        <v>3005</v>
      </c>
      <c r="D1830" s="95" t="s">
        <v>373</v>
      </c>
      <c r="E1830" s="116" t="str">
        <f>VLOOKUP($C1830,'2022-23 School Level AAFTE'!$C:$X,8,FALSE)</f>
        <v>No</v>
      </c>
      <c r="F1830" s="103">
        <f>VLOOKUP($C1830,'2022-23 School Level AAFTE'!$C:$I,7,FALSE)</f>
        <v>459.64</v>
      </c>
      <c r="G1830" s="106">
        <f>IFERROR(IF(E1830= "yes",VLOOKUP(C1830,Summary!$B:$I,5,0),0),0)</f>
        <v>0</v>
      </c>
      <c r="H1830" s="104">
        <f t="shared" si="307"/>
        <v>0</v>
      </c>
      <c r="I1830" s="168">
        <f>VLOOKUP($A1830,'2023-24 Salary &amp; Benefits'!$A:$I,3,FALSE)</f>
        <v>1.18</v>
      </c>
      <c r="J1830" s="168">
        <f>VLOOKUP($A1830,'2023-24 Salary &amp; Benefits'!$A:$I,4,FALSE)</f>
        <v>1.22</v>
      </c>
      <c r="K1830" s="155">
        <f t="shared" si="310"/>
        <v>0</v>
      </c>
      <c r="L1830" s="154">
        <f t="shared" si="311"/>
        <v>0</v>
      </c>
      <c r="M1830" s="156">
        <f>'2023-24 Salary &amp; Benefits'!$E$6</f>
        <v>72728</v>
      </c>
      <c r="N1830" s="156">
        <f>'2023-24 Salary &amp; Benefits'!$F$6</f>
        <v>75419</v>
      </c>
      <c r="O1830" s="9">
        <f t="shared" si="312"/>
        <v>0</v>
      </c>
      <c r="P1830" s="9">
        <f t="shared" si="313"/>
        <v>0</v>
      </c>
      <c r="Q1830" s="9">
        <f>'2023-24 Salary &amp; Benefits'!G$6</f>
        <v>13464</v>
      </c>
      <c r="R1830" s="157">
        <f>'2023-24 Salary &amp; Benefits'!H$6</f>
        <v>0.1797</v>
      </c>
      <c r="S1830" s="157">
        <f>'2023-24 Salary &amp; Benefits'!I$6</f>
        <v>0.17330000000000001</v>
      </c>
      <c r="T1830" s="9">
        <f t="shared" si="314"/>
        <v>0</v>
      </c>
      <c r="U1830" s="9">
        <f t="shared" si="315"/>
        <v>0</v>
      </c>
      <c r="V1830" s="9">
        <f t="shared" si="316"/>
        <v>0</v>
      </c>
      <c r="W1830" s="9">
        <f t="shared" si="309"/>
        <v>0</v>
      </c>
      <c r="X1830" s="22">
        <f t="shared" si="308"/>
        <v>0</v>
      </c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</row>
    <row r="1831" spans="1:159" s="4" customFormat="1">
      <c r="A1831" s="83" t="s">
        <v>2475</v>
      </c>
      <c r="B1831" s="95" t="s">
        <v>1720</v>
      </c>
      <c r="C1831" s="96">
        <v>5128</v>
      </c>
      <c r="D1831" s="95" t="s">
        <v>1735</v>
      </c>
      <c r="E1831" s="116" t="str">
        <f>VLOOKUP($C1831,'2022-23 School Level AAFTE'!$C:$X,8,FALSE)</f>
        <v>No</v>
      </c>
      <c r="F1831" s="103">
        <f>VLOOKUP($C1831,'2022-23 School Level AAFTE'!$C:$I,7,FALSE)</f>
        <v>1594.99</v>
      </c>
      <c r="G1831" s="106">
        <f>IFERROR(IF(E1831= "yes",VLOOKUP(C1831,Summary!$B:$I,5,0),0),0)</f>
        <v>0</v>
      </c>
      <c r="H1831" s="104">
        <f t="shared" si="307"/>
        <v>0</v>
      </c>
      <c r="I1831" s="168">
        <f>VLOOKUP($A1831,'2023-24 Salary &amp; Benefits'!$A:$I,3,FALSE)</f>
        <v>1.18</v>
      </c>
      <c r="J1831" s="168">
        <f>VLOOKUP($A1831,'2023-24 Salary &amp; Benefits'!$A:$I,4,FALSE)</f>
        <v>1.22</v>
      </c>
      <c r="K1831" s="155">
        <f t="shared" si="310"/>
        <v>0</v>
      </c>
      <c r="L1831" s="154">
        <f t="shared" si="311"/>
        <v>0</v>
      </c>
      <c r="M1831" s="156">
        <f>'2023-24 Salary &amp; Benefits'!$E$6</f>
        <v>72728</v>
      </c>
      <c r="N1831" s="156">
        <f>'2023-24 Salary &amp; Benefits'!$F$6</f>
        <v>75419</v>
      </c>
      <c r="O1831" s="9">
        <f t="shared" si="312"/>
        <v>0</v>
      </c>
      <c r="P1831" s="9">
        <f t="shared" si="313"/>
        <v>0</v>
      </c>
      <c r="Q1831" s="9">
        <f>'2023-24 Salary &amp; Benefits'!G$6</f>
        <v>13464</v>
      </c>
      <c r="R1831" s="157">
        <f>'2023-24 Salary &amp; Benefits'!H$6</f>
        <v>0.1797</v>
      </c>
      <c r="S1831" s="157">
        <f>'2023-24 Salary &amp; Benefits'!I$6</f>
        <v>0.17330000000000001</v>
      </c>
      <c r="T1831" s="9">
        <f t="shared" si="314"/>
        <v>0</v>
      </c>
      <c r="U1831" s="9">
        <f t="shared" si="315"/>
        <v>0</v>
      </c>
      <c r="V1831" s="9">
        <f t="shared" si="316"/>
        <v>0</v>
      </c>
      <c r="W1831" s="9">
        <f t="shared" si="309"/>
        <v>0</v>
      </c>
      <c r="X1831" s="22">
        <f t="shared" si="308"/>
        <v>0</v>
      </c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</row>
    <row r="1832" spans="1:159" s="4" customFormat="1">
      <c r="A1832" s="83" t="s">
        <v>2475</v>
      </c>
      <c r="B1832" s="95" t="s">
        <v>1720</v>
      </c>
      <c r="C1832" s="96">
        <v>3981</v>
      </c>
      <c r="D1832" s="95" t="s">
        <v>1727</v>
      </c>
      <c r="E1832" s="116" t="str">
        <f>VLOOKUP($C1832,'2022-23 School Level AAFTE'!$C:$X,8,FALSE)</f>
        <v>No</v>
      </c>
      <c r="F1832" s="103">
        <f>VLOOKUP($C1832,'2022-23 School Level AAFTE'!$C:$I,7,FALSE)</f>
        <v>7.86</v>
      </c>
      <c r="G1832" s="106">
        <f>IFERROR(IF(E1832= "yes",VLOOKUP(C1832,Summary!$B:$I,5,0),0),0)</f>
        <v>0</v>
      </c>
      <c r="H1832" s="105">
        <f t="shared" si="307"/>
        <v>0</v>
      </c>
      <c r="I1832" s="168">
        <f>VLOOKUP($A1832,'2023-24 Salary &amp; Benefits'!$A:$I,3,FALSE)</f>
        <v>1.18</v>
      </c>
      <c r="J1832" s="168">
        <f>VLOOKUP($A1832,'2023-24 Salary &amp; Benefits'!$A:$I,4,FALSE)</f>
        <v>1.22</v>
      </c>
      <c r="K1832" s="155">
        <f t="shared" si="310"/>
        <v>0</v>
      </c>
      <c r="L1832" s="154">
        <f t="shared" si="311"/>
        <v>0</v>
      </c>
      <c r="M1832" s="156">
        <f>'2023-24 Salary &amp; Benefits'!$E$6</f>
        <v>72728</v>
      </c>
      <c r="N1832" s="156">
        <f>'2023-24 Salary &amp; Benefits'!$F$6</f>
        <v>75419</v>
      </c>
      <c r="O1832" s="9">
        <f t="shared" si="312"/>
        <v>0</v>
      </c>
      <c r="P1832" s="9">
        <f t="shared" si="313"/>
        <v>0</v>
      </c>
      <c r="Q1832" s="9">
        <f>'2023-24 Salary &amp; Benefits'!G$6</f>
        <v>13464</v>
      </c>
      <c r="R1832" s="157">
        <f>'2023-24 Salary &amp; Benefits'!H$6</f>
        <v>0.1797</v>
      </c>
      <c r="S1832" s="157">
        <f>'2023-24 Salary &amp; Benefits'!I$6</f>
        <v>0.17330000000000001</v>
      </c>
      <c r="T1832" s="9">
        <f t="shared" si="314"/>
        <v>0</v>
      </c>
      <c r="U1832" s="9">
        <f t="shared" si="315"/>
        <v>0</v>
      </c>
      <c r="V1832" s="9">
        <f t="shared" si="316"/>
        <v>0</v>
      </c>
      <c r="W1832" s="9">
        <f t="shared" si="309"/>
        <v>0</v>
      </c>
      <c r="X1832" s="22">
        <f t="shared" si="308"/>
        <v>0</v>
      </c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</row>
    <row r="1833" spans="1:159" s="4" customFormat="1">
      <c r="A1833" s="83" t="s">
        <v>2475</v>
      </c>
      <c r="B1833" s="95" t="s">
        <v>1720</v>
      </c>
      <c r="C1833" s="96">
        <v>5100</v>
      </c>
      <c r="D1833" s="95" t="s">
        <v>1734</v>
      </c>
      <c r="E1833" s="116" t="str">
        <f>VLOOKUP($C1833,'2022-23 School Level AAFTE'!$C:$X,8,FALSE)</f>
        <v>No</v>
      </c>
      <c r="F1833" s="103">
        <f>VLOOKUP($C1833,'2022-23 School Level AAFTE'!$C:$I,7,FALSE)</f>
        <v>610.87</v>
      </c>
      <c r="G1833" s="106">
        <f>IFERROR(IF(E1833= "yes",VLOOKUP(C1833,Summary!$B:$I,5,0),0),0)</f>
        <v>0</v>
      </c>
      <c r="H1833" s="105">
        <f t="shared" si="307"/>
        <v>0</v>
      </c>
      <c r="I1833" s="168">
        <f>VLOOKUP($A1833,'2023-24 Salary &amp; Benefits'!$A:$I,3,FALSE)</f>
        <v>1.18</v>
      </c>
      <c r="J1833" s="168">
        <f>VLOOKUP($A1833,'2023-24 Salary &amp; Benefits'!$A:$I,4,FALSE)</f>
        <v>1.22</v>
      </c>
      <c r="K1833" s="155">
        <f t="shared" si="310"/>
        <v>0</v>
      </c>
      <c r="L1833" s="154">
        <f t="shared" si="311"/>
        <v>0</v>
      </c>
      <c r="M1833" s="156">
        <f>'2023-24 Salary &amp; Benefits'!$E$6</f>
        <v>72728</v>
      </c>
      <c r="N1833" s="156">
        <f>'2023-24 Salary &amp; Benefits'!$F$6</f>
        <v>75419</v>
      </c>
      <c r="O1833" s="9">
        <f t="shared" si="312"/>
        <v>0</v>
      </c>
      <c r="P1833" s="9">
        <f t="shared" si="313"/>
        <v>0</v>
      </c>
      <c r="Q1833" s="9">
        <f>'2023-24 Salary &amp; Benefits'!G$6</f>
        <v>13464</v>
      </c>
      <c r="R1833" s="157">
        <f>'2023-24 Salary &amp; Benefits'!H$6</f>
        <v>0.1797</v>
      </c>
      <c r="S1833" s="157">
        <f>'2023-24 Salary &amp; Benefits'!I$6</f>
        <v>0.17330000000000001</v>
      </c>
      <c r="T1833" s="9">
        <f t="shared" si="314"/>
        <v>0</v>
      </c>
      <c r="U1833" s="9">
        <f t="shared" si="315"/>
        <v>0</v>
      </c>
      <c r="V1833" s="9">
        <f t="shared" si="316"/>
        <v>0</v>
      </c>
      <c r="W1833" s="9">
        <f t="shared" si="309"/>
        <v>0</v>
      </c>
      <c r="X1833" s="22">
        <f t="shared" si="308"/>
        <v>0</v>
      </c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</row>
    <row r="1834" spans="1:159" s="4" customFormat="1">
      <c r="A1834" s="83" t="s">
        <v>2475</v>
      </c>
      <c r="B1834" s="95" t="s">
        <v>1720</v>
      </c>
      <c r="C1834" s="96">
        <v>2073</v>
      </c>
      <c r="D1834" s="95" t="s">
        <v>1722</v>
      </c>
      <c r="E1834" s="116" t="str">
        <f>VLOOKUP($C1834,'2022-23 School Level AAFTE'!$C:$X,8,FALSE)</f>
        <v>No</v>
      </c>
      <c r="F1834" s="103">
        <f>VLOOKUP($C1834,'2022-23 School Level AAFTE'!$C:$I,7,FALSE)</f>
        <v>607.5</v>
      </c>
      <c r="G1834" s="106">
        <f>IFERROR(IF(E1834= "yes",VLOOKUP(C1834,Summary!$B:$I,5,0),0),0)</f>
        <v>0</v>
      </c>
      <c r="H1834" s="105">
        <f t="shared" si="307"/>
        <v>0</v>
      </c>
      <c r="I1834" s="168">
        <f>VLOOKUP($A1834,'2023-24 Salary &amp; Benefits'!$A:$I,3,FALSE)</f>
        <v>1.18</v>
      </c>
      <c r="J1834" s="168">
        <f>VLOOKUP($A1834,'2023-24 Salary &amp; Benefits'!$A:$I,4,FALSE)</f>
        <v>1.22</v>
      </c>
      <c r="K1834" s="155">
        <f t="shared" si="310"/>
        <v>0</v>
      </c>
      <c r="L1834" s="154">
        <f t="shared" si="311"/>
        <v>0</v>
      </c>
      <c r="M1834" s="156">
        <f>'2023-24 Salary &amp; Benefits'!$E$6</f>
        <v>72728</v>
      </c>
      <c r="N1834" s="156">
        <f>'2023-24 Salary &amp; Benefits'!$F$6</f>
        <v>75419</v>
      </c>
      <c r="O1834" s="9">
        <f t="shared" si="312"/>
        <v>0</v>
      </c>
      <c r="P1834" s="9">
        <f t="shared" si="313"/>
        <v>0</v>
      </c>
      <c r="Q1834" s="9">
        <f>'2023-24 Salary &amp; Benefits'!G$6</f>
        <v>13464</v>
      </c>
      <c r="R1834" s="157">
        <f>'2023-24 Salary &amp; Benefits'!H$6</f>
        <v>0.1797</v>
      </c>
      <c r="S1834" s="157">
        <f>'2023-24 Salary &amp; Benefits'!I$6</f>
        <v>0.17330000000000001</v>
      </c>
      <c r="T1834" s="9">
        <f t="shared" si="314"/>
        <v>0</v>
      </c>
      <c r="U1834" s="9">
        <f t="shared" si="315"/>
        <v>0</v>
      </c>
      <c r="V1834" s="9">
        <f t="shared" si="316"/>
        <v>0</v>
      </c>
      <c r="W1834" s="9">
        <f t="shared" si="309"/>
        <v>0</v>
      </c>
      <c r="X1834" s="22">
        <f t="shared" si="308"/>
        <v>0</v>
      </c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</row>
    <row r="1835" spans="1:159" s="4" customFormat="1">
      <c r="A1835" s="83" t="s">
        <v>2475</v>
      </c>
      <c r="B1835" s="95" t="s">
        <v>1720</v>
      </c>
      <c r="C1835" s="96">
        <v>1904</v>
      </c>
      <c r="D1835" s="95" t="s">
        <v>3237</v>
      </c>
      <c r="E1835" s="116" t="str">
        <f>VLOOKUP($C1835,'2022-23 School Level AAFTE'!$C:$X,8,FALSE)</f>
        <v>No</v>
      </c>
      <c r="F1835" s="103">
        <f>VLOOKUP($C1835,'2022-23 School Level AAFTE'!$C:$I,7,FALSE)</f>
        <v>89.81</v>
      </c>
      <c r="G1835" s="106">
        <f>IFERROR(IF(E1835= "yes",VLOOKUP(C1835,Summary!$B:$I,5,0),0),0)</f>
        <v>0</v>
      </c>
      <c r="H1835" s="105">
        <f t="shared" si="307"/>
        <v>0</v>
      </c>
      <c r="I1835" s="168">
        <f>VLOOKUP($A1835,'2023-24 Salary &amp; Benefits'!$A:$I,3,FALSE)</f>
        <v>1.18</v>
      </c>
      <c r="J1835" s="168">
        <f>VLOOKUP($A1835,'2023-24 Salary &amp; Benefits'!$A:$I,4,FALSE)</f>
        <v>1.22</v>
      </c>
      <c r="K1835" s="155">
        <f t="shared" si="310"/>
        <v>0</v>
      </c>
      <c r="L1835" s="154">
        <f t="shared" si="311"/>
        <v>0</v>
      </c>
      <c r="M1835" s="156">
        <f>'2023-24 Salary &amp; Benefits'!$E$6</f>
        <v>72728</v>
      </c>
      <c r="N1835" s="156">
        <f>'2023-24 Salary &amp; Benefits'!$F$6</f>
        <v>75419</v>
      </c>
      <c r="O1835" s="9">
        <f t="shared" si="312"/>
        <v>0</v>
      </c>
      <c r="P1835" s="9">
        <f t="shared" si="313"/>
        <v>0</v>
      </c>
      <c r="Q1835" s="9">
        <f>'2023-24 Salary &amp; Benefits'!G$6</f>
        <v>13464</v>
      </c>
      <c r="R1835" s="157">
        <f>'2023-24 Salary &amp; Benefits'!H$6</f>
        <v>0.1797</v>
      </c>
      <c r="S1835" s="157">
        <f>'2023-24 Salary &amp; Benefits'!I$6</f>
        <v>0.17330000000000001</v>
      </c>
      <c r="T1835" s="9">
        <f t="shared" si="314"/>
        <v>0</v>
      </c>
      <c r="U1835" s="9">
        <f t="shared" si="315"/>
        <v>0</v>
      </c>
      <c r="V1835" s="9">
        <f t="shared" si="316"/>
        <v>0</v>
      </c>
      <c r="W1835" s="9">
        <f t="shared" si="309"/>
        <v>0</v>
      </c>
      <c r="X1835" s="22">
        <f t="shared" si="308"/>
        <v>0</v>
      </c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</row>
    <row r="1836" spans="1:159" s="4" customFormat="1">
      <c r="A1836" s="83" t="s">
        <v>2475</v>
      </c>
      <c r="B1836" s="95" t="s">
        <v>1720</v>
      </c>
      <c r="C1836" s="96">
        <v>3561</v>
      </c>
      <c r="D1836" s="95" t="s">
        <v>1726</v>
      </c>
      <c r="E1836" s="116" t="str">
        <f>VLOOKUP($C1836,'2022-23 School Level AAFTE'!$C:$X,8,FALSE)</f>
        <v>No</v>
      </c>
      <c r="F1836" s="103">
        <f>VLOOKUP($C1836,'2022-23 School Level AAFTE'!$C:$I,7,FALSE)</f>
        <v>464.12</v>
      </c>
      <c r="G1836" s="106">
        <f>IFERROR(IF(E1836= "yes",VLOOKUP(C1836,Summary!$B:$I,5,0),0),0)</f>
        <v>0</v>
      </c>
      <c r="H1836" s="104">
        <f t="shared" si="307"/>
        <v>0</v>
      </c>
      <c r="I1836" s="168">
        <f>VLOOKUP($A1836,'2023-24 Salary &amp; Benefits'!$A:$I,3,FALSE)</f>
        <v>1.18</v>
      </c>
      <c r="J1836" s="168">
        <f>VLOOKUP($A1836,'2023-24 Salary &amp; Benefits'!$A:$I,4,FALSE)</f>
        <v>1.22</v>
      </c>
      <c r="K1836" s="155">
        <f t="shared" si="310"/>
        <v>0</v>
      </c>
      <c r="L1836" s="154">
        <f t="shared" si="311"/>
        <v>0</v>
      </c>
      <c r="M1836" s="156">
        <f>'2023-24 Salary &amp; Benefits'!$E$6</f>
        <v>72728</v>
      </c>
      <c r="N1836" s="156">
        <f>'2023-24 Salary &amp; Benefits'!$F$6</f>
        <v>75419</v>
      </c>
      <c r="O1836" s="9">
        <f t="shared" si="312"/>
        <v>0</v>
      </c>
      <c r="P1836" s="9">
        <f t="shared" si="313"/>
        <v>0</v>
      </c>
      <c r="Q1836" s="9">
        <f>'2023-24 Salary &amp; Benefits'!G$6</f>
        <v>13464</v>
      </c>
      <c r="R1836" s="157">
        <f>'2023-24 Salary &amp; Benefits'!H$6</f>
        <v>0.1797</v>
      </c>
      <c r="S1836" s="157">
        <f>'2023-24 Salary &amp; Benefits'!I$6</f>
        <v>0.17330000000000001</v>
      </c>
      <c r="T1836" s="9">
        <f t="shared" si="314"/>
        <v>0</v>
      </c>
      <c r="U1836" s="9">
        <f t="shared" si="315"/>
        <v>0</v>
      </c>
      <c r="V1836" s="9">
        <f t="shared" si="316"/>
        <v>0</v>
      </c>
      <c r="W1836" s="9">
        <f t="shared" si="309"/>
        <v>0</v>
      </c>
      <c r="X1836" s="22">
        <f t="shared" si="308"/>
        <v>0</v>
      </c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</row>
    <row r="1837" spans="1:159" s="4" customFormat="1">
      <c r="A1837" s="83" t="s">
        <v>2475</v>
      </c>
      <c r="B1837" s="95" t="s">
        <v>1720</v>
      </c>
      <c r="C1837" s="96">
        <v>4184</v>
      </c>
      <c r="D1837" s="95" t="s">
        <v>1729</v>
      </c>
      <c r="E1837" s="116" t="str">
        <f>VLOOKUP($C1837,'2022-23 School Level AAFTE'!$C:$X,8,FALSE)</f>
        <v>No</v>
      </c>
      <c r="F1837" s="103">
        <f>VLOOKUP($C1837,'2022-23 School Level AAFTE'!$C:$I,7,FALSE)</f>
        <v>578.63</v>
      </c>
      <c r="G1837" s="106">
        <f>IFERROR(IF(E1837= "yes",VLOOKUP(C1837,Summary!$B:$I,5,0),0),0)</f>
        <v>0</v>
      </c>
      <c r="H1837" s="104">
        <f t="shared" si="307"/>
        <v>0</v>
      </c>
      <c r="I1837" s="168">
        <f>VLOOKUP($A1837,'2023-24 Salary &amp; Benefits'!$A:$I,3,FALSE)</f>
        <v>1.18</v>
      </c>
      <c r="J1837" s="168">
        <f>VLOOKUP($A1837,'2023-24 Salary &amp; Benefits'!$A:$I,4,FALSE)</f>
        <v>1.22</v>
      </c>
      <c r="K1837" s="155">
        <f t="shared" si="310"/>
        <v>0</v>
      </c>
      <c r="L1837" s="154">
        <f t="shared" si="311"/>
        <v>0</v>
      </c>
      <c r="M1837" s="156">
        <f>'2023-24 Salary &amp; Benefits'!$E$6</f>
        <v>72728</v>
      </c>
      <c r="N1837" s="156">
        <f>'2023-24 Salary &amp; Benefits'!$F$6</f>
        <v>75419</v>
      </c>
      <c r="O1837" s="9">
        <f t="shared" si="312"/>
        <v>0</v>
      </c>
      <c r="P1837" s="9">
        <f t="shared" si="313"/>
        <v>0</v>
      </c>
      <c r="Q1837" s="9">
        <f>'2023-24 Salary &amp; Benefits'!G$6</f>
        <v>13464</v>
      </c>
      <c r="R1837" s="157">
        <f>'2023-24 Salary &amp; Benefits'!H$6</f>
        <v>0.1797</v>
      </c>
      <c r="S1837" s="157">
        <f>'2023-24 Salary &amp; Benefits'!I$6</f>
        <v>0.17330000000000001</v>
      </c>
      <c r="T1837" s="9">
        <f t="shared" si="314"/>
        <v>0</v>
      </c>
      <c r="U1837" s="9">
        <f t="shared" si="315"/>
        <v>0</v>
      </c>
      <c r="V1837" s="9">
        <f t="shared" si="316"/>
        <v>0</v>
      </c>
      <c r="W1837" s="9">
        <f t="shared" si="309"/>
        <v>0</v>
      </c>
      <c r="X1837" s="22">
        <f t="shared" si="308"/>
        <v>0</v>
      </c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</row>
    <row r="1838" spans="1:159" s="4" customFormat="1">
      <c r="A1838" s="83" t="s">
        <v>2475</v>
      </c>
      <c r="B1838" s="95" t="s">
        <v>1720</v>
      </c>
      <c r="C1838" s="96">
        <v>1730</v>
      </c>
      <c r="D1838" s="95" t="s">
        <v>1721</v>
      </c>
      <c r="E1838" s="116" t="str">
        <f>VLOOKUP($C1838,'2022-23 School Level AAFTE'!$C:$X,8,FALSE)</f>
        <v>No</v>
      </c>
      <c r="F1838" s="103">
        <f>VLOOKUP($C1838,'2022-23 School Level AAFTE'!$C:$I,7,FALSE)</f>
        <v>7.45</v>
      </c>
      <c r="G1838" s="106">
        <f>IFERROR(IF(E1838= "yes",VLOOKUP(C1838,Summary!$B:$I,5,0),0),0)</f>
        <v>0</v>
      </c>
      <c r="H1838" s="104">
        <f t="shared" si="307"/>
        <v>0</v>
      </c>
      <c r="I1838" s="168">
        <f>VLOOKUP($A1838,'2023-24 Salary &amp; Benefits'!$A:$I,3,FALSE)</f>
        <v>1.18</v>
      </c>
      <c r="J1838" s="168">
        <f>VLOOKUP($A1838,'2023-24 Salary &amp; Benefits'!$A:$I,4,FALSE)</f>
        <v>1.22</v>
      </c>
      <c r="K1838" s="155">
        <f t="shared" si="310"/>
        <v>0</v>
      </c>
      <c r="L1838" s="154">
        <f t="shared" si="311"/>
        <v>0</v>
      </c>
      <c r="M1838" s="156">
        <f>'2023-24 Salary &amp; Benefits'!$E$6</f>
        <v>72728</v>
      </c>
      <c r="N1838" s="156">
        <f>'2023-24 Salary &amp; Benefits'!$F$6</f>
        <v>75419</v>
      </c>
      <c r="O1838" s="9">
        <f t="shared" si="312"/>
        <v>0</v>
      </c>
      <c r="P1838" s="9">
        <f t="shared" si="313"/>
        <v>0</v>
      </c>
      <c r="Q1838" s="9">
        <f>'2023-24 Salary &amp; Benefits'!G$6</f>
        <v>13464</v>
      </c>
      <c r="R1838" s="157">
        <f>'2023-24 Salary &amp; Benefits'!H$6</f>
        <v>0.1797</v>
      </c>
      <c r="S1838" s="157">
        <f>'2023-24 Salary &amp; Benefits'!I$6</f>
        <v>0.17330000000000001</v>
      </c>
      <c r="T1838" s="9">
        <f t="shared" si="314"/>
        <v>0</v>
      </c>
      <c r="U1838" s="9">
        <f t="shared" si="315"/>
        <v>0</v>
      </c>
      <c r="V1838" s="9">
        <f t="shared" si="316"/>
        <v>0</v>
      </c>
      <c r="W1838" s="9">
        <f t="shared" si="309"/>
        <v>0</v>
      </c>
      <c r="X1838" s="22">
        <f t="shared" si="308"/>
        <v>0</v>
      </c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</row>
    <row r="1839" spans="1:159" s="4" customFormat="1">
      <c r="A1839" s="83" t="s">
        <v>2475</v>
      </c>
      <c r="B1839" s="95" t="s">
        <v>1720</v>
      </c>
      <c r="C1839" s="96">
        <v>2428</v>
      </c>
      <c r="D1839" s="95" t="s">
        <v>1723</v>
      </c>
      <c r="E1839" s="116" t="str">
        <f>VLOOKUP($C1839,'2022-23 School Level AAFTE'!$C:$X,8,FALSE)</f>
        <v>No</v>
      </c>
      <c r="F1839" s="103">
        <f>VLOOKUP($C1839,'2022-23 School Level AAFTE'!$C:$I,7,FALSE)</f>
        <v>1501.38</v>
      </c>
      <c r="G1839" s="106">
        <f>IFERROR(IF(E1839= "yes",VLOOKUP(C1839,Summary!$B:$I,5,0),0),0)</f>
        <v>0</v>
      </c>
      <c r="H1839" s="105">
        <f t="shared" si="307"/>
        <v>0</v>
      </c>
      <c r="I1839" s="168">
        <f>VLOOKUP($A1839,'2023-24 Salary &amp; Benefits'!$A:$I,3,FALSE)</f>
        <v>1.18</v>
      </c>
      <c r="J1839" s="168">
        <f>VLOOKUP($A1839,'2023-24 Salary &amp; Benefits'!$A:$I,4,FALSE)</f>
        <v>1.22</v>
      </c>
      <c r="K1839" s="155">
        <f t="shared" si="310"/>
        <v>0</v>
      </c>
      <c r="L1839" s="154">
        <f t="shared" si="311"/>
        <v>0</v>
      </c>
      <c r="M1839" s="156">
        <f>'2023-24 Salary &amp; Benefits'!$E$6</f>
        <v>72728</v>
      </c>
      <c r="N1839" s="156">
        <f>'2023-24 Salary &amp; Benefits'!$F$6</f>
        <v>75419</v>
      </c>
      <c r="O1839" s="9">
        <f t="shared" si="312"/>
        <v>0</v>
      </c>
      <c r="P1839" s="9">
        <f t="shared" si="313"/>
        <v>0</v>
      </c>
      <c r="Q1839" s="9">
        <f>'2023-24 Salary &amp; Benefits'!G$6</f>
        <v>13464</v>
      </c>
      <c r="R1839" s="157">
        <f>'2023-24 Salary &amp; Benefits'!H$6</f>
        <v>0.1797</v>
      </c>
      <c r="S1839" s="157">
        <f>'2023-24 Salary &amp; Benefits'!I$6</f>
        <v>0.17330000000000001</v>
      </c>
      <c r="T1839" s="9">
        <f t="shared" si="314"/>
        <v>0</v>
      </c>
      <c r="U1839" s="9">
        <f t="shared" si="315"/>
        <v>0</v>
      </c>
      <c r="V1839" s="9">
        <f t="shared" si="316"/>
        <v>0</v>
      </c>
      <c r="W1839" s="9">
        <f t="shared" si="309"/>
        <v>0</v>
      </c>
      <c r="X1839" s="22">
        <f t="shared" si="308"/>
        <v>0</v>
      </c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</row>
    <row r="1840" spans="1:159" s="4" customFormat="1">
      <c r="A1840" s="83" t="s">
        <v>2475</v>
      </c>
      <c r="B1840" s="95" t="s">
        <v>1720</v>
      </c>
      <c r="C1840" s="96">
        <v>4383</v>
      </c>
      <c r="D1840" s="95" t="s">
        <v>1732</v>
      </c>
      <c r="E1840" s="116" t="str">
        <f>VLOOKUP($C1840,'2022-23 School Level AAFTE'!$C:$X,8,FALSE)</f>
        <v>No</v>
      </c>
      <c r="F1840" s="103">
        <f>VLOOKUP($C1840,'2022-23 School Level AAFTE'!$C:$I,7,FALSE)</f>
        <v>389.77</v>
      </c>
      <c r="G1840" s="106">
        <f>IFERROR(IF(E1840= "yes",VLOOKUP(C1840,Summary!$B:$I,5,0),0),0)</f>
        <v>0</v>
      </c>
      <c r="H1840" s="104">
        <f t="shared" si="307"/>
        <v>0</v>
      </c>
      <c r="I1840" s="168">
        <f>VLOOKUP($A1840,'2023-24 Salary &amp; Benefits'!$A:$I,3,FALSE)</f>
        <v>1.18</v>
      </c>
      <c r="J1840" s="168">
        <f>VLOOKUP($A1840,'2023-24 Salary &amp; Benefits'!$A:$I,4,FALSE)</f>
        <v>1.22</v>
      </c>
      <c r="K1840" s="155">
        <f t="shared" si="310"/>
        <v>0</v>
      </c>
      <c r="L1840" s="154">
        <f t="shared" si="311"/>
        <v>0</v>
      </c>
      <c r="M1840" s="156">
        <f>'2023-24 Salary &amp; Benefits'!$E$6</f>
        <v>72728</v>
      </c>
      <c r="N1840" s="156">
        <f>'2023-24 Salary &amp; Benefits'!$F$6</f>
        <v>75419</v>
      </c>
      <c r="O1840" s="9">
        <f t="shared" si="312"/>
        <v>0</v>
      </c>
      <c r="P1840" s="9">
        <f t="shared" si="313"/>
        <v>0</v>
      </c>
      <c r="Q1840" s="9">
        <f>'2023-24 Salary &amp; Benefits'!G$6</f>
        <v>13464</v>
      </c>
      <c r="R1840" s="157">
        <f>'2023-24 Salary &amp; Benefits'!H$6</f>
        <v>0.1797</v>
      </c>
      <c r="S1840" s="157">
        <f>'2023-24 Salary &amp; Benefits'!I$6</f>
        <v>0.17330000000000001</v>
      </c>
      <c r="T1840" s="9">
        <f t="shared" si="314"/>
        <v>0</v>
      </c>
      <c r="U1840" s="9">
        <f t="shared" si="315"/>
        <v>0</v>
      </c>
      <c r="V1840" s="9">
        <f t="shared" si="316"/>
        <v>0</v>
      </c>
      <c r="W1840" s="9">
        <f t="shared" si="309"/>
        <v>0</v>
      </c>
      <c r="X1840" s="22">
        <f t="shared" si="308"/>
        <v>0</v>
      </c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</row>
    <row r="1841" spans="1:159" s="4" customFormat="1">
      <c r="A1841" s="83" t="s">
        <v>2475</v>
      </c>
      <c r="B1841" s="95" t="s">
        <v>1720</v>
      </c>
      <c r="C1841" s="96">
        <v>4145</v>
      </c>
      <c r="D1841" s="86" t="s">
        <v>1728</v>
      </c>
      <c r="E1841" s="116" t="str">
        <f>VLOOKUP($C1841,'2022-23 School Level AAFTE'!$C:$X,8,FALSE)</f>
        <v>No</v>
      </c>
      <c r="F1841" s="103">
        <f>VLOOKUP($C1841,'2022-23 School Level AAFTE'!$C:$I,7,FALSE)</f>
        <v>638.77</v>
      </c>
      <c r="G1841" s="106">
        <f>IFERROR(IF(E1841= "yes",VLOOKUP(C1841,Summary!$B:$I,5,0),0),0)</f>
        <v>0</v>
      </c>
      <c r="H1841" s="104">
        <f t="shared" si="307"/>
        <v>0</v>
      </c>
      <c r="I1841" s="168">
        <f>VLOOKUP($A1841,'2023-24 Salary &amp; Benefits'!$A:$I,3,FALSE)</f>
        <v>1.18</v>
      </c>
      <c r="J1841" s="168">
        <f>VLOOKUP($A1841,'2023-24 Salary &amp; Benefits'!$A:$I,4,FALSE)</f>
        <v>1.22</v>
      </c>
      <c r="K1841" s="155">
        <f t="shared" si="310"/>
        <v>0</v>
      </c>
      <c r="L1841" s="154">
        <f t="shared" si="311"/>
        <v>0</v>
      </c>
      <c r="M1841" s="156">
        <f>'2023-24 Salary &amp; Benefits'!$E$6</f>
        <v>72728</v>
      </c>
      <c r="N1841" s="156">
        <f>'2023-24 Salary &amp; Benefits'!$F$6</f>
        <v>75419</v>
      </c>
      <c r="O1841" s="9">
        <f t="shared" si="312"/>
        <v>0</v>
      </c>
      <c r="P1841" s="9">
        <f t="shared" si="313"/>
        <v>0</v>
      </c>
      <c r="Q1841" s="9">
        <f>'2023-24 Salary &amp; Benefits'!G$6</f>
        <v>13464</v>
      </c>
      <c r="R1841" s="157">
        <f>'2023-24 Salary &amp; Benefits'!H$6</f>
        <v>0.1797</v>
      </c>
      <c r="S1841" s="157">
        <f>'2023-24 Salary &amp; Benefits'!I$6</f>
        <v>0.17330000000000001</v>
      </c>
      <c r="T1841" s="9">
        <f t="shared" si="314"/>
        <v>0</v>
      </c>
      <c r="U1841" s="9">
        <f t="shared" si="315"/>
        <v>0</v>
      </c>
      <c r="V1841" s="9">
        <f t="shared" si="316"/>
        <v>0</v>
      </c>
      <c r="W1841" s="9">
        <f t="shared" si="309"/>
        <v>0</v>
      </c>
      <c r="X1841" s="22">
        <f t="shared" si="308"/>
        <v>0</v>
      </c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</row>
    <row r="1842" spans="1:159" s="4" customFormat="1">
      <c r="A1842" s="83" t="s">
        <v>2356</v>
      </c>
      <c r="B1842" s="95" t="s">
        <v>830</v>
      </c>
      <c r="C1842" s="96">
        <v>5015</v>
      </c>
      <c r="D1842" s="95" t="s">
        <v>838</v>
      </c>
      <c r="E1842" s="116" t="str">
        <f>VLOOKUP($C1842,'2022-23 School Level AAFTE'!$C:$X,8,FALSE)</f>
        <v>No</v>
      </c>
      <c r="F1842" s="103">
        <f>VLOOKUP($C1842,'2022-23 School Level AAFTE'!$C:$I,7,FALSE)</f>
        <v>549.64</v>
      </c>
      <c r="G1842" s="106">
        <f>IFERROR(IF(E1842= "yes",VLOOKUP(C1842,Summary!$B:$I,5,0),0),0)</f>
        <v>0</v>
      </c>
      <c r="H1842" s="104">
        <f t="shared" si="307"/>
        <v>0</v>
      </c>
      <c r="I1842" s="168">
        <f>VLOOKUP($A1842,'2023-24 Salary &amp; Benefits'!$A:$I,3,FALSE)</f>
        <v>1.18</v>
      </c>
      <c r="J1842" s="168">
        <f>VLOOKUP($A1842,'2023-24 Salary &amp; Benefits'!$A:$I,4,FALSE)</f>
        <v>1.18</v>
      </c>
      <c r="K1842" s="155">
        <f t="shared" si="310"/>
        <v>0</v>
      </c>
      <c r="L1842" s="154">
        <f t="shared" si="311"/>
        <v>0</v>
      </c>
      <c r="M1842" s="156">
        <f>'2023-24 Salary &amp; Benefits'!$E$6</f>
        <v>72728</v>
      </c>
      <c r="N1842" s="156">
        <f>'2023-24 Salary &amp; Benefits'!$F$6</f>
        <v>75419</v>
      </c>
      <c r="O1842" s="9">
        <f t="shared" si="312"/>
        <v>0</v>
      </c>
      <c r="P1842" s="9">
        <f t="shared" si="313"/>
        <v>0</v>
      </c>
      <c r="Q1842" s="9">
        <f>'2023-24 Salary &amp; Benefits'!G$6</f>
        <v>13464</v>
      </c>
      <c r="R1842" s="157">
        <f>'2023-24 Salary &amp; Benefits'!H$6</f>
        <v>0.1797</v>
      </c>
      <c r="S1842" s="157">
        <f>'2023-24 Salary &amp; Benefits'!I$6</f>
        <v>0.17330000000000001</v>
      </c>
      <c r="T1842" s="9">
        <f t="shared" si="314"/>
        <v>0</v>
      </c>
      <c r="U1842" s="9">
        <f t="shared" si="315"/>
        <v>0</v>
      </c>
      <c r="V1842" s="9">
        <f t="shared" si="316"/>
        <v>0</v>
      </c>
      <c r="W1842" s="9">
        <f t="shared" si="309"/>
        <v>0</v>
      </c>
      <c r="X1842" s="22">
        <f t="shared" si="308"/>
        <v>0</v>
      </c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</row>
    <row r="1843" spans="1:159" s="4" customFormat="1">
      <c r="A1843" s="83" t="s">
        <v>2356</v>
      </c>
      <c r="B1843" s="95" t="s">
        <v>830</v>
      </c>
      <c r="C1843" s="96">
        <v>4397</v>
      </c>
      <c r="D1843" s="95" t="s">
        <v>837</v>
      </c>
      <c r="E1843" s="116" t="str">
        <f>VLOOKUP($C1843,'2022-23 School Level AAFTE'!$C:$X,8,FALSE)</f>
        <v>No</v>
      </c>
      <c r="F1843" s="103">
        <f>VLOOKUP($C1843,'2022-23 School Level AAFTE'!$C:$I,7,FALSE)</f>
        <v>581.80999999999995</v>
      </c>
      <c r="G1843" s="106">
        <f>IFERROR(IF(E1843= "yes",VLOOKUP(C1843,Summary!$B:$I,5,0),0),0)</f>
        <v>0</v>
      </c>
      <c r="H1843" s="104">
        <f t="shared" si="307"/>
        <v>0</v>
      </c>
      <c r="I1843" s="168">
        <f>VLOOKUP($A1843,'2023-24 Salary &amp; Benefits'!$A:$I,3,FALSE)</f>
        <v>1.18</v>
      </c>
      <c r="J1843" s="168">
        <f>VLOOKUP($A1843,'2023-24 Salary &amp; Benefits'!$A:$I,4,FALSE)</f>
        <v>1.18</v>
      </c>
      <c r="K1843" s="155">
        <f t="shared" si="310"/>
        <v>0</v>
      </c>
      <c r="L1843" s="154">
        <f t="shared" si="311"/>
        <v>0</v>
      </c>
      <c r="M1843" s="156">
        <f>'2023-24 Salary &amp; Benefits'!$E$6</f>
        <v>72728</v>
      </c>
      <c r="N1843" s="156">
        <f>'2023-24 Salary &amp; Benefits'!$F$6</f>
        <v>75419</v>
      </c>
      <c r="O1843" s="9">
        <f t="shared" si="312"/>
        <v>0</v>
      </c>
      <c r="P1843" s="9">
        <f t="shared" si="313"/>
        <v>0</v>
      </c>
      <c r="Q1843" s="9">
        <f>'2023-24 Salary &amp; Benefits'!G$6</f>
        <v>13464</v>
      </c>
      <c r="R1843" s="157">
        <f>'2023-24 Salary &amp; Benefits'!H$6</f>
        <v>0.1797</v>
      </c>
      <c r="S1843" s="157">
        <f>'2023-24 Salary &amp; Benefits'!I$6</f>
        <v>0.17330000000000001</v>
      </c>
      <c r="T1843" s="9">
        <f t="shared" si="314"/>
        <v>0</v>
      </c>
      <c r="U1843" s="9">
        <f t="shared" si="315"/>
        <v>0</v>
      </c>
      <c r="V1843" s="9">
        <f t="shared" si="316"/>
        <v>0</v>
      </c>
      <c r="W1843" s="9">
        <f t="shared" si="309"/>
        <v>0</v>
      </c>
      <c r="X1843" s="22">
        <f t="shared" si="308"/>
        <v>0</v>
      </c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</row>
    <row r="1844" spans="1:159" s="4" customFormat="1">
      <c r="A1844" s="83" t="s">
        <v>2356</v>
      </c>
      <c r="B1844" s="95" t="s">
        <v>830</v>
      </c>
      <c r="C1844" s="96">
        <v>4308</v>
      </c>
      <c r="D1844" s="95" t="s">
        <v>836</v>
      </c>
      <c r="E1844" s="116" t="str">
        <f>VLOOKUP($C1844,'2022-23 School Level AAFTE'!$C:$X,8,FALSE)</f>
        <v>No</v>
      </c>
      <c r="F1844" s="103">
        <f>VLOOKUP($C1844,'2022-23 School Level AAFTE'!$C:$I,7,FALSE)</f>
        <v>562.01</v>
      </c>
      <c r="G1844" s="106">
        <f>IFERROR(IF(E1844= "yes",VLOOKUP(C1844,Summary!$B:$I,5,0),0),0)</f>
        <v>0</v>
      </c>
      <c r="H1844" s="104">
        <f t="shared" si="307"/>
        <v>0</v>
      </c>
      <c r="I1844" s="168">
        <f>VLOOKUP($A1844,'2023-24 Salary &amp; Benefits'!$A:$I,3,FALSE)</f>
        <v>1.18</v>
      </c>
      <c r="J1844" s="168">
        <f>VLOOKUP($A1844,'2023-24 Salary &amp; Benefits'!$A:$I,4,FALSE)</f>
        <v>1.18</v>
      </c>
      <c r="K1844" s="155">
        <f t="shared" si="310"/>
        <v>0</v>
      </c>
      <c r="L1844" s="154">
        <f t="shared" si="311"/>
        <v>0</v>
      </c>
      <c r="M1844" s="156">
        <f>'2023-24 Salary &amp; Benefits'!$E$6</f>
        <v>72728</v>
      </c>
      <c r="N1844" s="156">
        <f>'2023-24 Salary &amp; Benefits'!$F$6</f>
        <v>75419</v>
      </c>
      <c r="O1844" s="9">
        <f t="shared" si="312"/>
        <v>0</v>
      </c>
      <c r="P1844" s="9">
        <f t="shared" si="313"/>
        <v>0</v>
      </c>
      <c r="Q1844" s="9">
        <f>'2023-24 Salary &amp; Benefits'!G$6</f>
        <v>13464</v>
      </c>
      <c r="R1844" s="157">
        <f>'2023-24 Salary &amp; Benefits'!H$6</f>
        <v>0.1797</v>
      </c>
      <c r="S1844" s="157">
        <f>'2023-24 Salary &amp; Benefits'!I$6</f>
        <v>0.17330000000000001</v>
      </c>
      <c r="T1844" s="9">
        <f t="shared" si="314"/>
        <v>0</v>
      </c>
      <c r="U1844" s="9">
        <f t="shared" si="315"/>
        <v>0</v>
      </c>
      <c r="V1844" s="9">
        <f t="shared" si="316"/>
        <v>0</v>
      </c>
      <c r="W1844" s="9">
        <f t="shared" si="309"/>
        <v>0</v>
      </c>
      <c r="X1844" s="22">
        <f t="shared" si="308"/>
        <v>0</v>
      </c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</row>
    <row r="1845" spans="1:159" s="4" customFormat="1">
      <c r="A1845" s="83" t="s">
        <v>2356</v>
      </c>
      <c r="B1845" s="95" t="s">
        <v>830</v>
      </c>
      <c r="C1845" s="96">
        <v>2222</v>
      </c>
      <c r="D1845" s="95" t="s">
        <v>832</v>
      </c>
      <c r="E1845" s="116" t="str">
        <f>VLOOKUP($C1845,'2022-23 School Level AAFTE'!$C:$X,8,FALSE)</f>
        <v>No</v>
      </c>
      <c r="F1845" s="103">
        <f>VLOOKUP($C1845,'2022-23 School Level AAFTE'!$C:$I,7,FALSE)</f>
        <v>462.05</v>
      </c>
      <c r="G1845" s="106">
        <f>IFERROR(IF(E1845= "yes",VLOOKUP(C1845,Summary!$B:$I,5,0),0),0)</f>
        <v>0</v>
      </c>
      <c r="H1845" s="104">
        <f t="shared" si="307"/>
        <v>0</v>
      </c>
      <c r="I1845" s="168">
        <f>VLOOKUP($A1845,'2023-24 Salary &amp; Benefits'!$A:$I,3,FALSE)</f>
        <v>1.18</v>
      </c>
      <c r="J1845" s="168">
        <f>VLOOKUP($A1845,'2023-24 Salary &amp; Benefits'!$A:$I,4,FALSE)</f>
        <v>1.18</v>
      </c>
      <c r="K1845" s="155">
        <f t="shared" si="310"/>
        <v>0</v>
      </c>
      <c r="L1845" s="154">
        <f t="shared" si="311"/>
        <v>0</v>
      </c>
      <c r="M1845" s="156">
        <f>'2023-24 Salary &amp; Benefits'!$E$6</f>
        <v>72728</v>
      </c>
      <c r="N1845" s="156">
        <f>'2023-24 Salary &amp; Benefits'!$F$6</f>
        <v>75419</v>
      </c>
      <c r="O1845" s="9">
        <f t="shared" si="312"/>
        <v>0</v>
      </c>
      <c r="P1845" s="9">
        <f t="shared" si="313"/>
        <v>0</v>
      </c>
      <c r="Q1845" s="9">
        <f>'2023-24 Salary &amp; Benefits'!G$6</f>
        <v>13464</v>
      </c>
      <c r="R1845" s="157">
        <f>'2023-24 Salary &amp; Benefits'!H$6</f>
        <v>0.1797</v>
      </c>
      <c r="S1845" s="157">
        <f>'2023-24 Salary &amp; Benefits'!I$6</f>
        <v>0.17330000000000001</v>
      </c>
      <c r="T1845" s="9">
        <f t="shared" si="314"/>
        <v>0</v>
      </c>
      <c r="U1845" s="9">
        <f t="shared" si="315"/>
        <v>0</v>
      </c>
      <c r="V1845" s="9">
        <f t="shared" si="316"/>
        <v>0</v>
      </c>
      <c r="W1845" s="9">
        <f t="shared" si="309"/>
        <v>0</v>
      </c>
      <c r="X1845" s="22">
        <f t="shared" si="308"/>
        <v>0</v>
      </c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</row>
    <row r="1846" spans="1:159" s="4" customFormat="1">
      <c r="A1846" s="83" t="s">
        <v>2356</v>
      </c>
      <c r="B1846" s="95" t="s">
        <v>830</v>
      </c>
      <c r="C1846" s="96">
        <v>2850</v>
      </c>
      <c r="D1846" s="95" t="s">
        <v>835</v>
      </c>
      <c r="E1846" s="116" t="str">
        <f>VLOOKUP($C1846,'2022-23 School Level AAFTE'!$C:$X,8,FALSE)</f>
        <v>No</v>
      </c>
      <c r="F1846" s="103">
        <f>VLOOKUP($C1846,'2022-23 School Level AAFTE'!$C:$I,7,FALSE)</f>
        <v>2046.81</v>
      </c>
      <c r="G1846" s="106">
        <f>IFERROR(IF(E1846= "yes",VLOOKUP(C1846,Summary!$B:$I,5,0),0),0)</f>
        <v>0</v>
      </c>
      <c r="H1846" s="105">
        <f t="shared" si="307"/>
        <v>0</v>
      </c>
      <c r="I1846" s="168">
        <f>VLOOKUP($A1846,'2023-24 Salary &amp; Benefits'!$A:$I,3,FALSE)</f>
        <v>1.18</v>
      </c>
      <c r="J1846" s="168">
        <f>VLOOKUP($A1846,'2023-24 Salary &amp; Benefits'!$A:$I,4,FALSE)</f>
        <v>1.18</v>
      </c>
      <c r="K1846" s="155">
        <f t="shared" si="310"/>
        <v>0</v>
      </c>
      <c r="L1846" s="154">
        <f t="shared" si="311"/>
        <v>0</v>
      </c>
      <c r="M1846" s="156">
        <f>'2023-24 Salary &amp; Benefits'!$E$6</f>
        <v>72728</v>
      </c>
      <c r="N1846" s="156">
        <f>'2023-24 Salary &amp; Benefits'!$F$6</f>
        <v>75419</v>
      </c>
      <c r="O1846" s="9">
        <f t="shared" si="312"/>
        <v>0</v>
      </c>
      <c r="P1846" s="9">
        <f t="shared" si="313"/>
        <v>0</v>
      </c>
      <c r="Q1846" s="9">
        <f>'2023-24 Salary &amp; Benefits'!G$6</f>
        <v>13464</v>
      </c>
      <c r="R1846" s="157">
        <f>'2023-24 Salary &amp; Benefits'!H$6</f>
        <v>0.1797</v>
      </c>
      <c r="S1846" s="157">
        <f>'2023-24 Salary &amp; Benefits'!I$6</f>
        <v>0.17330000000000001</v>
      </c>
      <c r="T1846" s="9">
        <f t="shared" si="314"/>
        <v>0</v>
      </c>
      <c r="U1846" s="9">
        <f t="shared" si="315"/>
        <v>0</v>
      </c>
      <c r="V1846" s="9">
        <f t="shared" si="316"/>
        <v>0</v>
      </c>
      <c r="W1846" s="9">
        <f t="shared" si="309"/>
        <v>0</v>
      </c>
      <c r="X1846" s="22">
        <f t="shared" si="308"/>
        <v>0</v>
      </c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</row>
    <row r="1847" spans="1:159" s="4" customFormat="1">
      <c r="A1847" s="83" t="s">
        <v>2356</v>
      </c>
      <c r="B1847" s="95" t="s">
        <v>830</v>
      </c>
      <c r="C1847" s="96">
        <v>2287</v>
      </c>
      <c r="D1847" s="95" t="s">
        <v>833</v>
      </c>
      <c r="E1847" s="116" t="str">
        <f>VLOOKUP($C1847,'2022-23 School Level AAFTE'!$C:$X,8,FALSE)</f>
        <v>No</v>
      </c>
      <c r="F1847" s="103">
        <f>VLOOKUP($C1847,'2022-23 School Level AAFTE'!$C:$I,7,FALSE)</f>
        <v>457.38</v>
      </c>
      <c r="G1847" s="106">
        <f>IFERROR(IF(E1847= "yes",VLOOKUP(C1847,Summary!$B:$I,5,0),0),0)</f>
        <v>0</v>
      </c>
      <c r="H1847" s="105">
        <f t="shared" si="307"/>
        <v>0</v>
      </c>
      <c r="I1847" s="168">
        <f>VLOOKUP($A1847,'2023-24 Salary &amp; Benefits'!$A:$I,3,FALSE)</f>
        <v>1.18</v>
      </c>
      <c r="J1847" s="168">
        <f>VLOOKUP($A1847,'2023-24 Salary &amp; Benefits'!$A:$I,4,FALSE)</f>
        <v>1.18</v>
      </c>
      <c r="K1847" s="155">
        <f t="shared" si="310"/>
        <v>0</v>
      </c>
      <c r="L1847" s="154">
        <f t="shared" si="311"/>
        <v>0</v>
      </c>
      <c r="M1847" s="156">
        <f>'2023-24 Salary &amp; Benefits'!$E$6</f>
        <v>72728</v>
      </c>
      <c r="N1847" s="156">
        <f>'2023-24 Salary &amp; Benefits'!$F$6</f>
        <v>75419</v>
      </c>
      <c r="O1847" s="9">
        <f t="shared" si="312"/>
        <v>0</v>
      </c>
      <c r="P1847" s="9">
        <f t="shared" si="313"/>
        <v>0</v>
      </c>
      <c r="Q1847" s="9">
        <f>'2023-24 Salary &amp; Benefits'!G$6</f>
        <v>13464</v>
      </c>
      <c r="R1847" s="157">
        <f>'2023-24 Salary &amp; Benefits'!H$6</f>
        <v>0.1797</v>
      </c>
      <c r="S1847" s="157">
        <f>'2023-24 Salary &amp; Benefits'!I$6</f>
        <v>0.17330000000000001</v>
      </c>
      <c r="T1847" s="9">
        <f t="shared" si="314"/>
        <v>0</v>
      </c>
      <c r="U1847" s="9">
        <f t="shared" si="315"/>
        <v>0</v>
      </c>
      <c r="V1847" s="9">
        <f t="shared" si="316"/>
        <v>0</v>
      </c>
      <c r="W1847" s="9">
        <f t="shared" si="309"/>
        <v>0</v>
      </c>
      <c r="X1847" s="22">
        <f t="shared" si="308"/>
        <v>0</v>
      </c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</row>
    <row r="1848" spans="1:159" s="4" customFormat="1">
      <c r="A1848" s="83" t="s">
        <v>2356</v>
      </c>
      <c r="B1848" s="95" t="s">
        <v>830</v>
      </c>
      <c r="C1848" s="96">
        <v>5181</v>
      </c>
      <c r="D1848" s="95" t="s">
        <v>840</v>
      </c>
      <c r="E1848" s="116" t="str">
        <f>VLOOKUP($C1848,'2022-23 School Level AAFTE'!$C:$X,8,FALSE)</f>
        <v>No</v>
      </c>
      <c r="F1848" s="103">
        <f>VLOOKUP($C1848,'2022-23 School Level AAFTE'!$C:$I,7,FALSE)</f>
        <v>20.22</v>
      </c>
      <c r="G1848" s="106">
        <f>IFERROR(IF(E1848= "yes",VLOOKUP(C1848,Summary!$B:$I,5,0),0),0)</f>
        <v>0</v>
      </c>
      <c r="H1848" s="105">
        <f t="shared" si="307"/>
        <v>0</v>
      </c>
      <c r="I1848" s="168">
        <f>VLOOKUP($A1848,'2023-24 Salary &amp; Benefits'!$A:$I,3,FALSE)</f>
        <v>1.18</v>
      </c>
      <c r="J1848" s="168">
        <f>VLOOKUP($A1848,'2023-24 Salary &amp; Benefits'!$A:$I,4,FALSE)</f>
        <v>1.18</v>
      </c>
      <c r="K1848" s="155">
        <f t="shared" si="310"/>
        <v>0</v>
      </c>
      <c r="L1848" s="154">
        <f t="shared" si="311"/>
        <v>0</v>
      </c>
      <c r="M1848" s="156">
        <f>'2023-24 Salary &amp; Benefits'!$E$6</f>
        <v>72728</v>
      </c>
      <c r="N1848" s="156">
        <f>'2023-24 Salary &amp; Benefits'!$F$6</f>
        <v>75419</v>
      </c>
      <c r="O1848" s="9">
        <f t="shared" si="312"/>
        <v>0</v>
      </c>
      <c r="P1848" s="9">
        <f t="shared" si="313"/>
        <v>0</v>
      </c>
      <c r="Q1848" s="9">
        <f>'2023-24 Salary &amp; Benefits'!G$6</f>
        <v>13464</v>
      </c>
      <c r="R1848" s="157">
        <f>'2023-24 Salary &amp; Benefits'!H$6</f>
        <v>0.1797</v>
      </c>
      <c r="S1848" s="157">
        <f>'2023-24 Salary &amp; Benefits'!I$6</f>
        <v>0.17330000000000001</v>
      </c>
      <c r="T1848" s="9">
        <f t="shared" si="314"/>
        <v>0</v>
      </c>
      <c r="U1848" s="9">
        <f t="shared" si="315"/>
        <v>0</v>
      </c>
      <c r="V1848" s="9">
        <f t="shared" si="316"/>
        <v>0</v>
      </c>
      <c r="W1848" s="9">
        <f t="shared" si="309"/>
        <v>0</v>
      </c>
      <c r="X1848" s="22">
        <f t="shared" si="308"/>
        <v>0</v>
      </c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</row>
    <row r="1849" spans="1:159" s="4" customFormat="1">
      <c r="A1849" s="83" t="s">
        <v>2356</v>
      </c>
      <c r="B1849" s="95" t="s">
        <v>830</v>
      </c>
      <c r="C1849" s="96">
        <v>2288</v>
      </c>
      <c r="D1849" s="95" t="s">
        <v>834</v>
      </c>
      <c r="E1849" s="116" t="str">
        <f>VLOOKUP($C1849,'2022-23 School Level AAFTE'!$C:$X,8,FALSE)</f>
        <v>No</v>
      </c>
      <c r="F1849" s="103">
        <f>VLOOKUP($C1849,'2022-23 School Level AAFTE'!$C:$I,7,FALSE)</f>
        <v>421.61</v>
      </c>
      <c r="G1849" s="106">
        <f>IFERROR(IF(E1849= "yes",VLOOKUP(C1849,Summary!$B:$I,5,0),0),0)</f>
        <v>0</v>
      </c>
      <c r="H1849" s="105">
        <f t="shared" si="307"/>
        <v>0</v>
      </c>
      <c r="I1849" s="168">
        <f>VLOOKUP($A1849,'2023-24 Salary &amp; Benefits'!$A:$I,3,FALSE)</f>
        <v>1.18</v>
      </c>
      <c r="J1849" s="168">
        <f>VLOOKUP($A1849,'2023-24 Salary &amp; Benefits'!$A:$I,4,FALSE)</f>
        <v>1.18</v>
      </c>
      <c r="K1849" s="155">
        <f t="shared" si="310"/>
        <v>0</v>
      </c>
      <c r="L1849" s="154">
        <f t="shared" si="311"/>
        <v>0</v>
      </c>
      <c r="M1849" s="156">
        <f>'2023-24 Salary &amp; Benefits'!$E$6</f>
        <v>72728</v>
      </c>
      <c r="N1849" s="156">
        <f>'2023-24 Salary &amp; Benefits'!$F$6</f>
        <v>75419</v>
      </c>
      <c r="O1849" s="9">
        <f t="shared" si="312"/>
        <v>0</v>
      </c>
      <c r="P1849" s="9">
        <f t="shared" si="313"/>
        <v>0</v>
      </c>
      <c r="Q1849" s="9">
        <f>'2023-24 Salary &amp; Benefits'!G$6</f>
        <v>13464</v>
      </c>
      <c r="R1849" s="157">
        <f>'2023-24 Salary &amp; Benefits'!H$6</f>
        <v>0.1797</v>
      </c>
      <c r="S1849" s="157">
        <f>'2023-24 Salary &amp; Benefits'!I$6</f>
        <v>0.17330000000000001</v>
      </c>
      <c r="T1849" s="9">
        <f t="shared" si="314"/>
        <v>0</v>
      </c>
      <c r="U1849" s="9">
        <f t="shared" si="315"/>
        <v>0</v>
      </c>
      <c r="V1849" s="9">
        <f t="shared" si="316"/>
        <v>0</v>
      </c>
      <c r="W1849" s="9">
        <f t="shared" si="309"/>
        <v>0</v>
      </c>
      <c r="X1849" s="22">
        <f t="shared" si="308"/>
        <v>0</v>
      </c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</row>
    <row r="1850" spans="1:159" s="4" customFormat="1">
      <c r="A1850" s="83" t="s">
        <v>2356</v>
      </c>
      <c r="B1850" s="95" t="s">
        <v>830</v>
      </c>
      <c r="C1850" s="96">
        <v>2124</v>
      </c>
      <c r="D1850" s="95" t="s">
        <v>3131</v>
      </c>
      <c r="E1850" s="116" t="str">
        <f>VLOOKUP($C1850,'2022-23 School Level AAFTE'!$C:$X,8,FALSE)</f>
        <v>No</v>
      </c>
      <c r="F1850" s="103">
        <f>VLOOKUP($C1850,'2022-23 School Level AAFTE'!$C:$I,7,FALSE)</f>
        <v>504.27</v>
      </c>
      <c r="G1850" s="106">
        <f>IFERROR(IF(E1850= "yes",VLOOKUP(C1850,Summary!$B:$I,5,0),0),0)</f>
        <v>0</v>
      </c>
      <c r="H1850" s="105">
        <f t="shared" si="307"/>
        <v>0</v>
      </c>
      <c r="I1850" s="168">
        <f>VLOOKUP($A1850,'2023-24 Salary &amp; Benefits'!$A:$I,3,FALSE)</f>
        <v>1.18</v>
      </c>
      <c r="J1850" s="168">
        <f>VLOOKUP($A1850,'2023-24 Salary &amp; Benefits'!$A:$I,4,FALSE)</f>
        <v>1.18</v>
      </c>
      <c r="K1850" s="155">
        <f t="shared" si="310"/>
        <v>0</v>
      </c>
      <c r="L1850" s="154">
        <f t="shared" si="311"/>
        <v>0</v>
      </c>
      <c r="M1850" s="156">
        <f>'2023-24 Salary &amp; Benefits'!$E$6</f>
        <v>72728</v>
      </c>
      <c r="N1850" s="156">
        <f>'2023-24 Salary &amp; Benefits'!$F$6</f>
        <v>75419</v>
      </c>
      <c r="O1850" s="9">
        <f t="shared" si="312"/>
        <v>0</v>
      </c>
      <c r="P1850" s="9">
        <f t="shared" si="313"/>
        <v>0</v>
      </c>
      <c r="Q1850" s="9">
        <f>'2023-24 Salary &amp; Benefits'!G$6</f>
        <v>13464</v>
      </c>
      <c r="R1850" s="157">
        <f>'2023-24 Salary &amp; Benefits'!H$6</f>
        <v>0.1797</v>
      </c>
      <c r="S1850" s="157">
        <f>'2023-24 Salary &amp; Benefits'!I$6</f>
        <v>0.17330000000000001</v>
      </c>
      <c r="T1850" s="9">
        <f t="shared" si="314"/>
        <v>0</v>
      </c>
      <c r="U1850" s="9">
        <f t="shared" si="315"/>
        <v>0</v>
      </c>
      <c r="V1850" s="9">
        <f t="shared" si="316"/>
        <v>0</v>
      </c>
      <c r="W1850" s="9">
        <f t="shared" si="309"/>
        <v>0</v>
      </c>
      <c r="X1850" s="22">
        <f t="shared" si="308"/>
        <v>0</v>
      </c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</row>
    <row r="1851" spans="1:159" s="4" customFormat="1">
      <c r="A1851" s="83" t="s">
        <v>2356</v>
      </c>
      <c r="B1851" s="95" t="s">
        <v>830</v>
      </c>
      <c r="C1851" s="96">
        <v>5296</v>
      </c>
      <c r="D1851" s="95" t="s">
        <v>841</v>
      </c>
      <c r="E1851" s="116" t="str">
        <f>VLOOKUP($C1851,'2022-23 School Level AAFTE'!$C:$X,8,FALSE)</f>
        <v>No</v>
      </c>
      <c r="F1851" s="103">
        <f>VLOOKUP($C1851,'2022-23 School Level AAFTE'!$C:$I,7,FALSE)</f>
        <v>152.55000000000001</v>
      </c>
      <c r="G1851" s="106">
        <f>IFERROR(IF(E1851= "yes",VLOOKUP(C1851,Summary!$B:$I,5,0),0),0)</f>
        <v>0</v>
      </c>
      <c r="H1851" s="105">
        <f t="shared" si="307"/>
        <v>0</v>
      </c>
      <c r="I1851" s="168">
        <f>VLOOKUP($A1851,'2023-24 Salary &amp; Benefits'!$A:$I,3,FALSE)</f>
        <v>1.18</v>
      </c>
      <c r="J1851" s="168">
        <f>VLOOKUP($A1851,'2023-24 Salary &amp; Benefits'!$A:$I,4,FALSE)</f>
        <v>1.18</v>
      </c>
      <c r="K1851" s="155">
        <f t="shared" si="310"/>
        <v>0</v>
      </c>
      <c r="L1851" s="154">
        <f t="shared" si="311"/>
        <v>0</v>
      </c>
      <c r="M1851" s="156">
        <f>'2023-24 Salary &amp; Benefits'!$E$6</f>
        <v>72728</v>
      </c>
      <c r="N1851" s="156">
        <f>'2023-24 Salary &amp; Benefits'!$F$6</f>
        <v>75419</v>
      </c>
      <c r="O1851" s="9">
        <f t="shared" si="312"/>
        <v>0</v>
      </c>
      <c r="P1851" s="9">
        <f t="shared" si="313"/>
        <v>0</v>
      </c>
      <c r="Q1851" s="9">
        <f>'2023-24 Salary &amp; Benefits'!G$6</f>
        <v>13464</v>
      </c>
      <c r="R1851" s="157">
        <f>'2023-24 Salary &amp; Benefits'!H$6</f>
        <v>0.1797</v>
      </c>
      <c r="S1851" s="157">
        <f>'2023-24 Salary &amp; Benefits'!I$6</f>
        <v>0.17330000000000001</v>
      </c>
      <c r="T1851" s="9">
        <f t="shared" si="314"/>
        <v>0</v>
      </c>
      <c r="U1851" s="9">
        <f t="shared" si="315"/>
        <v>0</v>
      </c>
      <c r="V1851" s="9">
        <f t="shared" si="316"/>
        <v>0</v>
      </c>
      <c r="W1851" s="9">
        <f t="shared" si="309"/>
        <v>0</v>
      </c>
      <c r="X1851" s="22">
        <f t="shared" si="308"/>
        <v>0</v>
      </c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</row>
    <row r="1852" spans="1:159" s="4" customFormat="1">
      <c r="A1852" s="83" t="s">
        <v>2356</v>
      </c>
      <c r="B1852" s="95" t="s">
        <v>830</v>
      </c>
      <c r="C1852" s="96">
        <v>5374</v>
      </c>
      <c r="D1852" s="95" t="s">
        <v>842</v>
      </c>
      <c r="E1852" s="116" t="str">
        <f>VLOOKUP($C1852,'2022-23 School Level AAFTE'!$C:$X,8,FALSE)</f>
        <v>No</v>
      </c>
      <c r="F1852" s="103">
        <f>VLOOKUP($C1852,'2022-23 School Level AAFTE'!$C:$I,7,FALSE)</f>
        <v>33.14</v>
      </c>
      <c r="G1852" s="106">
        <f>IFERROR(IF(E1852= "yes",VLOOKUP(C1852,Summary!$B:$I,5,0),0),0)</f>
        <v>0</v>
      </c>
      <c r="H1852" s="105">
        <f t="shared" si="307"/>
        <v>0</v>
      </c>
      <c r="I1852" s="168">
        <f>VLOOKUP($A1852,'2023-24 Salary &amp; Benefits'!$A:$I,3,FALSE)</f>
        <v>1.18</v>
      </c>
      <c r="J1852" s="168">
        <f>VLOOKUP($A1852,'2023-24 Salary &amp; Benefits'!$A:$I,4,FALSE)</f>
        <v>1.18</v>
      </c>
      <c r="K1852" s="155">
        <f t="shared" si="310"/>
        <v>0</v>
      </c>
      <c r="L1852" s="154">
        <f t="shared" si="311"/>
        <v>0</v>
      </c>
      <c r="M1852" s="156">
        <f>'2023-24 Salary &amp; Benefits'!$E$6</f>
        <v>72728</v>
      </c>
      <c r="N1852" s="156">
        <f>'2023-24 Salary &amp; Benefits'!$F$6</f>
        <v>75419</v>
      </c>
      <c r="O1852" s="9">
        <f t="shared" si="312"/>
        <v>0</v>
      </c>
      <c r="P1852" s="9">
        <f t="shared" si="313"/>
        <v>0</v>
      </c>
      <c r="Q1852" s="9">
        <f>'2023-24 Salary &amp; Benefits'!G$6</f>
        <v>13464</v>
      </c>
      <c r="R1852" s="157">
        <f>'2023-24 Salary &amp; Benefits'!H$6</f>
        <v>0.1797</v>
      </c>
      <c r="S1852" s="157">
        <f>'2023-24 Salary &amp; Benefits'!I$6</f>
        <v>0.17330000000000001</v>
      </c>
      <c r="T1852" s="9">
        <f t="shared" si="314"/>
        <v>0</v>
      </c>
      <c r="U1852" s="9">
        <f t="shared" si="315"/>
        <v>0</v>
      </c>
      <c r="V1852" s="9">
        <f t="shared" si="316"/>
        <v>0</v>
      </c>
      <c r="W1852" s="9">
        <f t="shared" si="309"/>
        <v>0</v>
      </c>
      <c r="X1852" s="22">
        <f t="shared" si="308"/>
        <v>0</v>
      </c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</row>
    <row r="1853" spans="1:159" s="4" customFormat="1">
      <c r="A1853" s="83" t="s">
        <v>2356</v>
      </c>
      <c r="B1853" s="95" t="s">
        <v>830</v>
      </c>
      <c r="C1853" s="96">
        <v>5457</v>
      </c>
      <c r="D1853" s="95" t="s">
        <v>843</v>
      </c>
      <c r="E1853" s="116" t="str">
        <f>VLOOKUP($C1853,'2022-23 School Level AAFTE'!$C:$X,8,FALSE)</f>
        <v>No</v>
      </c>
      <c r="F1853" s="103">
        <f>VLOOKUP($C1853,'2022-23 School Level AAFTE'!$C:$I,7,FALSE)</f>
        <v>631.83000000000004</v>
      </c>
      <c r="G1853" s="106">
        <f>IFERROR(IF(E1853= "yes",VLOOKUP(C1853,Summary!$B:$I,5,0),0),0)</f>
        <v>0</v>
      </c>
      <c r="H1853" s="105">
        <f t="shared" si="307"/>
        <v>0</v>
      </c>
      <c r="I1853" s="168">
        <f>VLOOKUP($A1853,'2023-24 Salary &amp; Benefits'!$A:$I,3,FALSE)</f>
        <v>1.18</v>
      </c>
      <c r="J1853" s="168">
        <f>VLOOKUP($A1853,'2023-24 Salary &amp; Benefits'!$A:$I,4,FALSE)</f>
        <v>1.18</v>
      </c>
      <c r="K1853" s="155">
        <f t="shared" si="310"/>
        <v>0</v>
      </c>
      <c r="L1853" s="154">
        <f t="shared" si="311"/>
        <v>0</v>
      </c>
      <c r="M1853" s="156">
        <f>'2023-24 Salary &amp; Benefits'!$E$6</f>
        <v>72728</v>
      </c>
      <c r="N1853" s="156">
        <f>'2023-24 Salary &amp; Benefits'!$F$6</f>
        <v>75419</v>
      </c>
      <c r="O1853" s="9">
        <f t="shared" si="312"/>
        <v>0</v>
      </c>
      <c r="P1853" s="9">
        <f t="shared" si="313"/>
        <v>0</v>
      </c>
      <c r="Q1853" s="9">
        <f>'2023-24 Salary &amp; Benefits'!G$6</f>
        <v>13464</v>
      </c>
      <c r="R1853" s="157">
        <f>'2023-24 Salary &amp; Benefits'!H$6</f>
        <v>0.1797</v>
      </c>
      <c r="S1853" s="157">
        <f>'2023-24 Salary &amp; Benefits'!I$6</f>
        <v>0.17330000000000001</v>
      </c>
      <c r="T1853" s="9">
        <f t="shared" si="314"/>
        <v>0</v>
      </c>
      <c r="U1853" s="9">
        <f t="shared" si="315"/>
        <v>0</v>
      </c>
      <c r="V1853" s="9">
        <f t="shared" si="316"/>
        <v>0</v>
      </c>
      <c r="W1853" s="9">
        <f t="shared" si="309"/>
        <v>0</v>
      </c>
      <c r="X1853" s="22">
        <f t="shared" si="308"/>
        <v>0</v>
      </c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</row>
    <row r="1854" spans="1:159" s="4" customFormat="1">
      <c r="A1854" s="83" t="s">
        <v>2356</v>
      </c>
      <c r="B1854" s="95" t="s">
        <v>830</v>
      </c>
      <c r="C1854" s="96">
        <v>5135</v>
      </c>
      <c r="D1854" s="95" t="s">
        <v>839</v>
      </c>
      <c r="E1854" s="116" t="str">
        <f>VLOOKUP($C1854,'2022-23 School Level AAFTE'!$C:$X,8,FALSE)</f>
        <v>No</v>
      </c>
      <c r="F1854" s="103">
        <f>VLOOKUP($C1854,'2022-23 School Level AAFTE'!$C:$I,7,FALSE)</f>
        <v>540.30999999999995</v>
      </c>
      <c r="G1854" s="106">
        <f>IFERROR(IF(E1854= "yes",VLOOKUP(C1854,Summary!$B:$I,5,0),0),0)</f>
        <v>0</v>
      </c>
      <c r="H1854" s="105">
        <f t="shared" si="307"/>
        <v>0</v>
      </c>
      <c r="I1854" s="168">
        <f>VLOOKUP($A1854,'2023-24 Salary &amp; Benefits'!$A:$I,3,FALSE)</f>
        <v>1.18</v>
      </c>
      <c r="J1854" s="168">
        <f>VLOOKUP($A1854,'2023-24 Salary &amp; Benefits'!$A:$I,4,FALSE)</f>
        <v>1.18</v>
      </c>
      <c r="K1854" s="155">
        <f t="shared" si="310"/>
        <v>0</v>
      </c>
      <c r="L1854" s="154">
        <f t="shared" si="311"/>
        <v>0</v>
      </c>
      <c r="M1854" s="156">
        <f>'2023-24 Salary &amp; Benefits'!$E$6</f>
        <v>72728</v>
      </c>
      <c r="N1854" s="156">
        <f>'2023-24 Salary &amp; Benefits'!$F$6</f>
        <v>75419</v>
      </c>
      <c r="O1854" s="9">
        <f t="shared" si="312"/>
        <v>0</v>
      </c>
      <c r="P1854" s="9">
        <f t="shared" si="313"/>
        <v>0</v>
      </c>
      <c r="Q1854" s="9">
        <f>'2023-24 Salary &amp; Benefits'!G$6</f>
        <v>13464</v>
      </c>
      <c r="R1854" s="157">
        <f>'2023-24 Salary &amp; Benefits'!H$6</f>
        <v>0.1797</v>
      </c>
      <c r="S1854" s="157">
        <f>'2023-24 Salary &amp; Benefits'!I$6</f>
        <v>0.17330000000000001</v>
      </c>
      <c r="T1854" s="9">
        <f t="shared" si="314"/>
        <v>0</v>
      </c>
      <c r="U1854" s="9">
        <f t="shared" si="315"/>
        <v>0</v>
      </c>
      <c r="V1854" s="9">
        <f t="shared" si="316"/>
        <v>0</v>
      </c>
      <c r="W1854" s="9">
        <f t="shared" si="309"/>
        <v>0</v>
      </c>
      <c r="X1854" s="22">
        <f t="shared" si="308"/>
        <v>0</v>
      </c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</row>
    <row r="1855" spans="1:159" s="4" customFormat="1">
      <c r="A1855" s="83" t="s">
        <v>2356</v>
      </c>
      <c r="B1855" s="95" t="s">
        <v>830</v>
      </c>
      <c r="C1855" s="96">
        <v>1502</v>
      </c>
      <c r="D1855" s="95" t="s">
        <v>831</v>
      </c>
      <c r="E1855" s="116" t="str">
        <f>VLOOKUP($C1855,'2022-23 School Level AAFTE'!$C:$X,8,FALSE)</f>
        <v>No</v>
      </c>
      <c r="F1855" s="103">
        <f>VLOOKUP($C1855,'2022-23 School Level AAFTE'!$C:$I,7,FALSE)</f>
        <v>45.150000000000006</v>
      </c>
      <c r="G1855" s="106">
        <f>IFERROR(IF(E1855= "yes",VLOOKUP(C1855,Summary!$B:$I,5,0),0),0)</f>
        <v>0</v>
      </c>
      <c r="H1855" s="105">
        <f t="shared" si="307"/>
        <v>0</v>
      </c>
      <c r="I1855" s="168">
        <f>VLOOKUP($A1855,'2023-24 Salary &amp; Benefits'!$A:$I,3,FALSE)</f>
        <v>1.18</v>
      </c>
      <c r="J1855" s="168">
        <f>VLOOKUP($A1855,'2023-24 Salary &amp; Benefits'!$A:$I,4,FALSE)</f>
        <v>1.18</v>
      </c>
      <c r="K1855" s="155">
        <f t="shared" si="310"/>
        <v>0</v>
      </c>
      <c r="L1855" s="154">
        <f t="shared" si="311"/>
        <v>0</v>
      </c>
      <c r="M1855" s="156">
        <f>'2023-24 Salary &amp; Benefits'!$E$6</f>
        <v>72728</v>
      </c>
      <c r="N1855" s="156">
        <f>'2023-24 Salary &amp; Benefits'!$F$6</f>
        <v>75419</v>
      </c>
      <c r="O1855" s="9">
        <f t="shared" si="312"/>
        <v>0</v>
      </c>
      <c r="P1855" s="9">
        <f t="shared" si="313"/>
        <v>0</v>
      </c>
      <c r="Q1855" s="9">
        <f>'2023-24 Salary &amp; Benefits'!G$6</f>
        <v>13464</v>
      </c>
      <c r="R1855" s="157">
        <f>'2023-24 Salary &amp; Benefits'!H$6</f>
        <v>0.1797</v>
      </c>
      <c r="S1855" s="157">
        <f>'2023-24 Salary &amp; Benefits'!I$6</f>
        <v>0.17330000000000001</v>
      </c>
      <c r="T1855" s="9">
        <f t="shared" si="314"/>
        <v>0</v>
      </c>
      <c r="U1855" s="9">
        <f t="shared" si="315"/>
        <v>0</v>
      </c>
      <c r="V1855" s="9">
        <f t="shared" si="316"/>
        <v>0</v>
      </c>
      <c r="W1855" s="9">
        <f t="shared" si="309"/>
        <v>0</v>
      </c>
      <c r="X1855" s="22">
        <f t="shared" si="308"/>
        <v>0</v>
      </c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</row>
    <row r="1856" spans="1:159" s="4" customFormat="1">
      <c r="A1856" s="83" t="s">
        <v>2316</v>
      </c>
      <c r="B1856" s="95" t="s">
        <v>426</v>
      </c>
      <c r="C1856" s="96">
        <v>2694</v>
      </c>
      <c r="D1856" s="95" t="s">
        <v>427</v>
      </c>
      <c r="E1856" s="116" t="str">
        <f>VLOOKUP($C1856,'2022-23 School Level AAFTE'!$C:$X,8,FALSE)</f>
        <v>Yes</v>
      </c>
      <c r="F1856" s="103">
        <f>VLOOKUP($C1856,'2022-23 School Level AAFTE'!$C:$I,7,FALSE)</f>
        <v>229.75</v>
      </c>
      <c r="G1856" s="106">
        <f>IFERROR(IF(E1856= "yes",VLOOKUP(C1856,Summary!$B:$I,5,0),0),0)</f>
        <v>0</v>
      </c>
      <c r="H1856" s="105">
        <f t="shared" si="307"/>
        <v>229.75</v>
      </c>
      <c r="I1856" s="168">
        <f>VLOOKUP($A1856,'2023-24 Salary &amp; Benefits'!$A:$I,3,FALSE)</f>
        <v>1</v>
      </c>
      <c r="J1856" s="168">
        <f>VLOOKUP($A1856,'2023-24 Salary &amp; Benefits'!$A:$I,4,FALSE)</f>
        <v>1</v>
      </c>
      <c r="K1856" s="155">
        <f t="shared" si="310"/>
        <v>229.75</v>
      </c>
      <c r="L1856" s="154">
        <f t="shared" si="311"/>
        <v>0.67400000000000004</v>
      </c>
      <c r="M1856" s="156">
        <f>'2023-24 Salary &amp; Benefits'!$E$6</f>
        <v>72728</v>
      </c>
      <c r="N1856" s="156">
        <f>'2023-24 Salary &amp; Benefits'!$F$6</f>
        <v>75419</v>
      </c>
      <c r="O1856" s="9">
        <f t="shared" si="312"/>
        <v>49018.67</v>
      </c>
      <c r="P1856" s="9">
        <f t="shared" si="313"/>
        <v>1813.7400000000052</v>
      </c>
      <c r="Q1856" s="9">
        <f>'2023-24 Salary &amp; Benefits'!G$6</f>
        <v>13464</v>
      </c>
      <c r="R1856" s="157">
        <f>'2023-24 Salary &amp; Benefits'!H$6</f>
        <v>0.1797</v>
      </c>
      <c r="S1856" s="157">
        <f>'2023-24 Salary &amp; Benefits'!I$6</f>
        <v>0.17330000000000001</v>
      </c>
      <c r="T1856" s="9">
        <f t="shared" si="314"/>
        <v>18197.71</v>
      </c>
      <c r="U1856" s="9">
        <f t="shared" si="315"/>
        <v>847.21</v>
      </c>
      <c r="V1856" s="9">
        <f t="shared" si="316"/>
        <v>146.82</v>
      </c>
      <c r="W1856" s="9">
        <f t="shared" si="309"/>
        <v>994.03</v>
      </c>
      <c r="X1856" s="22">
        <f t="shared" si="308"/>
        <v>70024.150000000009</v>
      </c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</row>
    <row r="1857" spans="1:159" s="4" customFormat="1">
      <c r="A1857" s="83" t="s">
        <v>2316</v>
      </c>
      <c r="B1857" s="95" t="s">
        <v>426</v>
      </c>
      <c r="C1857" s="96">
        <v>3089</v>
      </c>
      <c r="D1857" s="95" t="s">
        <v>428</v>
      </c>
      <c r="E1857" s="116" t="str">
        <f>VLOOKUP($C1857,'2022-23 School Level AAFTE'!$C:$X,8,FALSE)</f>
        <v>Yes</v>
      </c>
      <c r="F1857" s="103">
        <f>VLOOKUP($C1857,'2022-23 School Level AAFTE'!$C:$I,7,FALSE)</f>
        <v>262.93</v>
      </c>
      <c r="G1857" s="106">
        <f>IFERROR(IF(E1857= "yes",VLOOKUP(C1857,Summary!$B:$I,5,0),0),0)</f>
        <v>0</v>
      </c>
      <c r="H1857" s="105">
        <f t="shared" ref="H1857:H1917" si="317">IF(E1857= "yes", F1857,0)</f>
        <v>262.93</v>
      </c>
      <c r="I1857" s="168">
        <f>VLOOKUP($A1857,'2023-24 Salary &amp; Benefits'!$A:$I,3,FALSE)</f>
        <v>1</v>
      </c>
      <c r="J1857" s="168">
        <f>VLOOKUP($A1857,'2023-24 Salary &amp; Benefits'!$A:$I,4,FALSE)</f>
        <v>1</v>
      </c>
      <c r="K1857" s="155">
        <f t="shared" si="310"/>
        <v>262.93</v>
      </c>
      <c r="L1857" s="154">
        <f t="shared" si="311"/>
        <v>0.77100000000000002</v>
      </c>
      <c r="M1857" s="156">
        <f>'2023-24 Salary &amp; Benefits'!$E$6</f>
        <v>72728</v>
      </c>
      <c r="N1857" s="156">
        <f>'2023-24 Salary &amp; Benefits'!$F$6</f>
        <v>75419</v>
      </c>
      <c r="O1857" s="9">
        <f t="shared" si="312"/>
        <v>56073.29</v>
      </c>
      <c r="P1857" s="9">
        <f t="shared" si="313"/>
        <v>2074.760000000002</v>
      </c>
      <c r="Q1857" s="9">
        <f>'2023-24 Salary &amp; Benefits'!G$6</f>
        <v>13464</v>
      </c>
      <c r="R1857" s="157">
        <f>'2023-24 Salary &amp; Benefits'!H$6</f>
        <v>0.1797</v>
      </c>
      <c r="S1857" s="157">
        <f>'2023-24 Salary &amp; Benefits'!I$6</f>
        <v>0.17330000000000001</v>
      </c>
      <c r="T1857" s="9">
        <f t="shared" si="314"/>
        <v>20816.669999999998</v>
      </c>
      <c r="U1857" s="9">
        <f t="shared" si="315"/>
        <v>969.13</v>
      </c>
      <c r="V1857" s="9">
        <f t="shared" si="316"/>
        <v>167.95</v>
      </c>
      <c r="W1857" s="9">
        <f t="shared" si="309"/>
        <v>1137.08</v>
      </c>
      <c r="X1857" s="22">
        <f t="shared" ref="X1857:X1917" si="318">SUM(T1857,O1857:P1857,W1857)</f>
        <v>80101.8</v>
      </c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</row>
    <row r="1858" spans="1:159" s="4" customFormat="1">
      <c r="A1858" s="83" t="s">
        <v>2426</v>
      </c>
      <c r="B1858" s="95" t="s">
        <v>1268</v>
      </c>
      <c r="C1858" s="96">
        <v>2804</v>
      </c>
      <c r="D1858" s="95" t="s">
        <v>3239</v>
      </c>
      <c r="E1858" s="116" t="str">
        <f>VLOOKUP($C1858,'2022-23 School Level AAFTE'!$C:$X,8,FALSE)</f>
        <v>Yes</v>
      </c>
      <c r="F1858" s="103">
        <f>VLOOKUP($C1858,'2022-23 School Level AAFTE'!$C:$I,7,FALSE)</f>
        <v>292.14</v>
      </c>
      <c r="G1858" s="106">
        <f>IFERROR(IF(E1858= "yes",VLOOKUP(C1858,Summary!$B:$I,5,0),0),0)</f>
        <v>0</v>
      </c>
      <c r="H1858" s="105">
        <f t="shared" si="317"/>
        <v>292.14</v>
      </c>
      <c r="I1858" s="168">
        <f>VLOOKUP($A1858,'2023-24 Salary &amp; Benefits'!$A:$I,3,FALSE)</f>
        <v>1</v>
      </c>
      <c r="J1858" s="168">
        <f>VLOOKUP($A1858,'2023-24 Salary &amp; Benefits'!$A:$I,4,FALSE)</f>
        <v>1</v>
      </c>
      <c r="K1858" s="155">
        <f t="shared" si="310"/>
        <v>292.14</v>
      </c>
      <c r="L1858" s="154">
        <f t="shared" si="311"/>
        <v>0.85699999999999998</v>
      </c>
      <c r="M1858" s="156">
        <f>'2023-24 Salary &amp; Benefits'!$E$6</f>
        <v>72728</v>
      </c>
      <c r="N1858" s="156">
        <f>'2023-24 Salary &amp; Benefits'!$F$6</f>
        <v>75419</v>
      </c>
      <c r="O1858" s="9">
        <f t="shared" si="312"/>
        <v>62327.9</v>
      </c>
      <c r="P1858" s="9">
        <f t="shared" si="313"/>
        <v>2306.1800000000003</v>
      </c>
      <c r="Q1858" s="9">
        <f>'2023-24 Salary &amp; Benefits'!G$6</f>
        <v>13464</v>
      </c>
      <c r="R1858" s="157">
        <f>'2023-24 Salary &amp; Benefits'!H$6</f>
        <v>0.1797</v>
      </c>
      <c r="S1858" s="157">
        <f>'2023-24 Salary &amp; Benefits'!I$6</f>
        <v>0.17330000000000001</v>
      </c>
      <c r="T1858" s="9">
        <f t="shared" si="314"/>
        <v>23138.63</v>
      </c>
      <c r="U1858" s="9">
        <f t="shared" si="315"/>
        <v>1077.23</v>
      </c>
      <c r="V1858" s="9">
        <f t="shared" si="316"/>
        <v>186.68</v>
      </c>
      <c r="W1858" s="9">
        <f t="shared" si="309"/>
        <v>1263.9100000000001</v>
      </c>
      <c r="X1858" s="22">
        <f t="shared" si="318"/>
        <v>89036.62</v>
      </c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</row>
    <row r="1859" spans="1:159" s="4" customFormat="1">
      <c r="A1859" s="83" t="s">
        <v>2426</v>
      </c>
      <c r="B1859" s="95" t="s">
        <v>1268</v>
      </c>
      <c r="C1859" s="96">
        <v>5243</v>
      </c>
      <c r="D1859" s="95" t="s">
        <v>3240</v>
      </c>
      <c r="E1859" s="116" t="str">
        <f>VLOOKUP($C1859,'2022-23 School Level AAFTE'!$C:$X,8,FALSE)</f>
        <v>No</v>
      </c>
      <c r="F1859" s="103">
        <f>VLOOKUP($C1859,'2022-23 School Level AAFTE'!$C:$I,7,FALSE)</f>
        <v>14.26</v>
      </c>
      <c r="G1859" s="106">
        <f>IFERROR(IF(E1859= "yes",VLOOKUP(C1859,Summary!$B:$I,5,0),0),0)</f>
        <v>0</v>
      </c>
      <c r="H1859" s="105">
        <f t="shared" si="317"/>
        <v>0</v>
      </c>
      <c r="I1859" s="168">
        <f>VLOOKUP($A1859,'2023-24 Salary &amp; Benefits'!$A:$I,3,FALSE)</f>
        <v>1</v>
      </c>
      <c r="J1859" s="168">
        <f>VLOOKUP($A1859,'2023-24 Salary &amp; Benefits'!$A:$I,4,FALSE)</f>
        <v>1</v>
      </c>
      <c r="K1859" s="155">
        <f t="shared" si="310"/>
        <v>0</v>
      </c>
      <c r="L1859" s="154">
        <f t="shared" si="311"/>
        <v>0</v>
      </c>
      <c r="M1859" s="156">
        <f>'2023-24 Salary &amp; Benefits'!$E$6</f>
        <v>72728</v>
      </c>
      <c r="N1859" s="156">
        <f>'2023-24 Salary &amp; Benefits'!$F$6</f>
        <v>75419</v>
      </c>
      <c r="O1859" s="9">
        <f t="shared" si="312"/>
        <v>0</v>
      </c>
      <c r="P1859" s="9">
        <f t="shared" si="313"/>
        <v>0</v>
      </c>
      <c r="Q1859" s="9">
        <f>'2023-24 Salary &amp; Benefits'!G$6</f>
        <v>13464</v>
      </c>
      <c r="R1859" s="157">
        <f>'2023-24 Salary &amp; Benefits'!H$6</f>
        <v>0.1797</v>
      </c>
      <c r="S1859" s="157">
        <f>'2023-24 Salary &amp; Benefits'!I$6</f>
        <v>0.17330000000000001</v>
      </c>
      <c r="T1859" s="9">
        <f t="shared" si="314"/>
        <v>0</v>
      </c>
      <c r="U1859" s="9">
        <f t="shared" si="315"/>
        <v>0</v>
      </c>
      <c r="V1859" s="9">
        <f t="shared" si="316"/>
        <v>0</v>
      </c>
      <c r="W1859" s="9">
        <f t="shared" si="309"/>
        <v>0</v>
      </c>
      <c r="X1859" s="22">
        <f t="shared" si="318"/>
        <v>0</v>
      </c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</row>
    <row r="1860" spans="1:159" s="4" customFormat="1">
      <c r="A1860" s="83" t="s">
        <v>2426</v>
      </c>
      <c r="B1860" s="95" t="s">
        <v>1268</v>
      </c>
      <c r="C1860" s="96">
        <v>2214</v>
      </c>
      <c r="D1860" s="95" t="s">
        <v>1269</v>
      </c>
      <c r="E1860" s="116" t="str">
        <f>VLOOKUP($C1860,'2022-23 School Level AAFTE'!$C:$X,8,FALSE)</f>
        <v>Yes</v>
      </c>
      <c r="F1860" s="103">
        <f>VLOOKUP($C1860,'2022-23 School Level AAFTE'!$C:$I,7,FALSE)</f>
        <v>261.17</v>
      </c>
      <c r="G1860" s="106">
        <f>IFERROR(IF(E1860= "yes",VLOOKUP(C1860,Summary!$B:$I,5,0),0),0)</f>
        <v>0</v>
      </c>
      <c r="H1860" s="104">
        <f t="shared" si="317"/>
        <v>261.17</v>
      </c>
      <c r="I1860" s="168">
        <f>VLOOKUP($A1860,'2023-24 Salary &amp; Benefits'!$A:$I,3,FALSE)</f>
        <v>1</v>
      </c>
      <c r="J1860" s="168">
        <f>VLOOKUP($A1860,'2023-24 Salary &amp; Benefits'!$A:$I,4,FALSE)</f>
        <v>1</v>
      </c>
      <c r="K1860" s="155">
        <f t="shared" si="310"/>
        <v>261.17</v>
      </c>
      <c r="L1860" s="154">
        <f t="shared" si="311"/>
        <v>0.76600000000000001</v>
      </c>
      <c r="M1860" s="156">
        <f>'2023-24 Salary &amp; Benefits'!$E$6</f>
        <v>72728</v>
      </c>
      <c r="N1860" s="156">
        <f>'2023-24 Salary &amp; Benefits'!$F$6</f>
        <v>75419</v>
      </c>
      <c r="O1860" s="9">
        <f t="shared" si="312"/>
        <v>55709.65</v>
      </c>
      <c r="P1860" s="9">
        <f t="shared" si="313"/>
        <v>2061.2999999999956</v>
      </c>
      <c r="Q1860" s="9">
        <f>'2023-24 Salary &amp; Benefits'!G$6</f>
        <v>13464</v>
      </c>
      <c r="R1860" s="157">
        <f>'2023-24 Salary &amp; Benefits'!H$6</f>
        <v>0.1797</v>
      </c>
      <c r="S1860" s="157">
        <f>'2023-24 Salary &amp; Benefits'!I$6</f>
        <v>0.17330000000000001</v>
      </c>
      <c r="T1860" s="9">
        <f t="shared" si="314"/>
        <v>20681.669999999998</v>
      </c>
      <c r="U1860" s="9">
        <f t="shared" si="315"/>
        <v>962.85</v>
      </c>
      <c r="V1860" s="9">
        <f t="shared" si="316"/>
        <v>166.86</v>
      </c>
      <c r="W1860" s="9">
        <f t="shared" si="309"/>
        <v>1129.71</v>
      </c>
      <c r="X1860" s="22">
        <f t="shared" si="318"/>
        <v>79582.33</v>
      </c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</row>
    <row r="1861" spans="1:159" s="4" customFormat="1">
      <c r="A1861" s="83" t="s">
        <v>2370</v>
      </c>
      <c r="B1861" s="95" t="s">
        <v>1065</v>
      </c>
      <c r="C1861" s="96">
        <v>4029</v>
      </c>
      <c r="D1861" s="95" t="s">
        <v>1073</v>
      </c>
      <c r="E1861" s="116" t="str">
        <f>VLOOKUP($C1861,'2022-23 School Level AAFTE'!$C:$X,8,FALSE)</f>
        <v>No</v>
      </c>
      <c r="F1861" s="103">
        <f>VLOOKUP($C1861,'2022-23 School Level AAFTE'!$C:$I,7,FALSE)</f>
        <v>435.91</v>
      </c>
      <c r="G1861" s="106">
        <f>IFERROR(IF(E1861= "yes",VLOOKUP(C1861,Summary!$B:$I,5,0),0),0)</f>
        <v>0</v>
      </c>
      <c r="H1861" s="104">
        <f t="shared" si="317"/>
        <v>0</v>
      </c>
      <c r="I1861" s="168">
        <f>VLOOKUP($A1861,'2023-24 Salary &amp; Benefits'!$A:$I,3,FALSE)</f>
        <v>1.18</v>
      </c>
      <c r="J1861" s="168">
        <f>VLOOKUP($A1861,'2023-24 Salary &amp; Benefits'!$A:$I,4,FALSE)</f>
        <v>1.18</v>
      </c>
      <c r="K1861" s="155">
        <f t="shared" si="310"/>
        <v>0</v>
      </c>
      <c r="L1861" s="154">
        <f t="shared" si="311"/>
        <v>0</v>
      </c>
      <c r="M1861" s="156">
        <f>'2023-24 Salary &amp; Benefits'!$E$6</f>
        <v>72728</v>
      </c>
      <c r="N1861" s="156">
        <f>'2023-24 Salary &amp; Benefits'!$F$6</f>
        <v>75419</v>
      </c>
      <c r="O1861" s="9">
        <f t="shared" si="312"/>
        <v>0</v>
      </c>
      <c r="P1861" s="9">
        <f t="shared" si="313"/>
        <v>0</v>
      </c>
      <c r="Q1861" s="9">
        <f>'2023-24 Salary &amp; Benefits'!G$6</f>
        <v>13464</v>
      </c>
      <c r="R1861" s="157">
        <f>'2023-24 Salary &amp; Benefits'!H$6</f>
        <v>0.1797</v>
      </c>
      <c r="S1861" s="157">
        <f>'2023-24 Salary &amp; Benefits'!I$6</f>
        <v>0.17330000000000001</v>
      </c>
      <c r="T1861" s="9">
        <f t="shared" si="314"/>
        <v>0</v>
      </c>
      <c r="U1861" s="9">
        <f t="shared" si="315"/>
        <v>0</v>
      </c>
      <c r="V1861" s="9">
        <f t="shared" si="316"/>
        <v>0</v>
      </c>
      <c r="W1861" s="9">
        <f t="shared" si="309"/>
        <v>0</v>
      </c>
      <c r="X1861" s="22">
        <f t="shared" si="318"/>
        <v>0</v>
      </c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</row>
    <row r="1862" spans="1:159" s="4" customFormat="1">
      <c r="A1862" s="83" t="s">
        <v>2370</v>
      </c>
      <c r="B1862" s="95" t="s">
        <v>1065</v>
      </c>
      <c r="C1862" s="96">
        <v>3680</v>
      </c>
      <c r="D1862" s="95" t="s">
        <v>965</v>
      </c>
      <c r="E1862" s="116" t="str">
        <f>VLOOKUP($C1862,'2022-23 School Level AAFTE'!$C:$X,8,FALSE)</f>
        <v>No</v>
      </c>
      <c r="F1862" s="103">
        <f>VLOOKUP($C1862,'2022-23 School Level AAFTE'!$C:$I,7,FALSE)</f>
        <v>656.83</v>
      </c>
      <c r="G1862" s="106">
        <f>IFERROR(IF(E1862= "yes",VLOOKUP(C1862,Summary!$B:$I,5,0),0),0)</f>
        <v>0</v>
      </c>
      <c r="H1862" s="104">
        <f t="shared" si="317"/>
        <v>0</v>
      </c>
      <c r="I1862" s="168">
        <f>VLOOKUP($A1862,'2023-24 Salary &amp; Benefits'!$A:$I,3,FALSE)</f>
        <v>1.18</v>
      </c>
      <c r="J1862" s="168">
        <f>VLOOKUP($A1862,'2023-24 Salary &amp; Benefits'!$A:$I,4,FALSE)</f>
        <v>1.18</v>
      </c>
      <c r="K1862" s="155">
        <f t="shared" si="310"/>
        <v>0</v>
      </c>
      <c r="L1862" s="154">
        <f t="shared" si="311"/>
        <v>0</v>
      </c>
      <c r="M1862" s="156">
        <f>'2023-24 Salary &amp; Benefits'!$E$6</f>
        <v>72728</v>
      </c>
      <c r="N1862" s="156">
        <f>'2023-24 Salary &amp; Benefits'!$F$6</f>
        <v>75419</v>
      </c>
      <c r="O1862" s="9">
        <f t="shared" si="312"/>
        <v>0</v>
      </c>
      <c r="P1862" s="9">
        <f t="shared" si="313"/>
        <v>0</v>
      </c>
      <c r="Q1862" s="9">
        <f>'2023-24 Salary &amp; Benefits'!G$6</f>
        <v>13464</v>
      </c>
      <c r="R1862" s="157">
        <f>'2023-24 Salary &amp; Benefits'!H$6</f>
        <v>0.1797</v>
      </c>
      <c r="S1862" s="157">
        <f>'2023-24 Salary &amp; Benefits'!I$6</f>
        <v>0.17330000000000001</v>
      </c>
      <c r="T1862" s="9">
        <f t="shared" si="314"/>
        <v>0</v>
      </c>
      <c r="U1862" s="9">
        <f t="shared" si="315"/>
        <v>0</v>
      </c>
      <c r="V1862" s="9">
        <f t="shared" si="316"/>
        <v>0</v>
      </c>
      <c r="W1862" s="9">
        <f t="shared" si="309"/>
        <v>0</v>
      </c>
      <c r="X1862" s="22">
        <f t="shared" si="318"/>
        <v>0</v>
      </c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</row>
    <row r="1863" spans="1:159" s="4" customFormat="1">
      <c r="A1863" s="83" t="s">
        <v>2370</v>
      </c>
      <c r="B1863" s="95" t="s">
        <v>1065</v>
      </c>
      <c r="C1863" s="96">
        <v>3899</v>
      </c>
      <c r="D1863" s="95" t="s">
        <v>1072</v>
      </c>
      <c r="E1863" s="116" t="str">
        <f>VLOOKUP($C1863,'2022-23 School Level AAFTE'!$C:$X,8,FALSE)</f>
        <v>Yes</v>
      </c>
      <c r="F1863" s="103">
        <f>VLOOKUP($C1863,'2022-23 School Level AAFTE'!$C:$I,7,FALSE)</f>
        <v>195.07000000000002</v>
      </c>
      <c r="G1863" s="106">
        <f>IFERROR(IF(E1863= "yes",VLOOKUP(C1863,Summary!$B:$I,5,0),0),0)</f>
        <v>0</v>
      </c>
      <c r="H1863" s="104">
        <f t="shared" si="317"/>
        <v>195.07000000000002</v>
      </c>
      <c r="I1863" s="168">
        <f>VLOOKUP($A1863,'2023-24 Salary &amp; Benefits'!$A:$I,3,FALSE)</f>
        <v>1.18</v>
      </c>
      <c r="J1863" s="168">
        <f>VLOOKUP($A1863,'2023-24 Salary &amp; Benefits'!$A:$I,4,FALSE)</f>
        <v>1.18</v>
      </c>
      <c r="K1863" s="155">
        <f t="shared" si="310"/>
        <v>195.07000000000002</v>
      </c>
      <c r="L1863" s="154">
        <f t="shared" si="311"/>
        <v>0.57199999999999995</v>
      </c>
      <c r="M1863" s="156">
        <f>'2023-24 Salary &amp; Benefits'!$E$6</f>
        <v>72728</v>
      </c>
      <c r="N1863" s="156">
        <f>'2023-24 Salary &amp; Benefits'!$F$6</f>
        <v>75419</v>
      </c>
      <c r="O1863" s="9">
        <f t="shared" si="312"/>
        <v>49088.49</v>
      </c>
      <c r="P1863" s="9">
        <f t="shared" si="313"/>
        <v>1816.3199999999997</v>
      </c>
      <c r="Q1863" s="9">
        <f>'2023-24 Salary &amp; Benefits'!G$6</f>
        <v>13464</v>
      </c>
      <c r="R1863" s="157">
        <f>'2023-24 Salary &amp; Benefits'!H$6</f>
        <v>0.1797</v>
      </c>
      <c r="S1863" s="157">
        <f>'2023-24 Salary &amp; Benefits'!I$6</f>
        <v>0.17330000000000001</v>
      </c>
      <c r="T1863" s="9">
        <f t="shared" si="314"/>
        <v>16837.38</v>
      </c>
      <c r="U1863" s="9">
        <f t="shared" si="315"/>
        <v>848.41</v>
      </c>
      <c r="V1863" s="9">
        <f t="shared" si="316"/>
        <v>147.03</v>
      </c>
      <c r="W1863" s="9">
        <f t="shared" si="309"/>
        <v>995.43999999999994</v>
      </c>
      <c r="X1863" s="22">
        <f t="shared" si="318"/>
        <v>68737.63</v>
      </c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</row>
    <row r="1864" spans="1:159" s="4" customFormat="1">
      <c r="A1864" s="83" t="s">
        <v>2370</v>
      </c>
      <c r="B1864" s="95" t="s">
        <v>1065</v>
      </c>
      <c r="C1864" s="94">
        <v>2641</v>
      </c>
      <c r="D1864" s="93" t="s">
        <v>1068</v>
      </c>
      <c r="E1864" s="116" t="str">
        <f>VLOOKUP($C1864,'2022-23 School Level AAFTE'!$C:$X,8,FALSE)</f>
        <v>Yes</v>
      </c>
      <c r="F1864" s="103">
        <f>VLOOKUP($C1864,'2022-23 School Level AAFTE'!$C:$I,7,FALSE)</f>
        <v>464.93</v>
      </c>
      <c r="G1864" s="106">
        <f>IFERROR(IF(E1864= "yes",VLOOKUP(C1864,Summary!$B:$I,5,0),0),0)</f>
        <v>0</v>
      </c>
      <c r="H1864" s="104">
        <f t="shared" si="317"/>
        <v>464.93</v>
      </c>
      <c r="I1864" s="168">
        <f>VLOOKUP($A1864,'2023-24 Salary &amp; Benefits'!$A:$I,3,FALSE)</f>
        <v>1.18</v>
      </c>
      <c r="J1864" s="168">
        <f>VLOOKUP($A1864,'2023-24 Salary &amp; Benefits'!$A:$I,4,FALSE)</f>
        <v>1.18</v>
      </c>
      <c r="K1864" s="155">
        <f t="shared" si="310"/>
        <v>464.93</v>
      </c>
      <c r="L1864" s="154">
        <f t="shared" si="311"/>
        <v>1.3640000000000001</v>
      </c>
      <c r="M1864" s="156">
        <f>'2023-24 Salary &amp; Benefits'!$E$6</f>
        <v>72728</v>
      </c>
      <c r="N1864" s="156">
        <f>'2023-24 Salary &amp; Benefits'!$F$6</f>
        <v>75419</v>
      </c>
      <c r="O1864" s="9">
        <f t="shared" si="312"/>
        <v>117057.17</v>
      </c>
      <c r="P1864" s="9">
        <f t="shared" si="313"/>
        <v>4331.2200000000012</v>
      </c>
      <c r="Q1864" s="9">
        <f>'2023-24 Salary &amp; Benefits'!G$6</f>
        <v>13464</v>
      </c>
      <c r="R1864" s="157">
        <f>'2023-24 Salary &amp; Benefits'!H$6</f>
        <v>0.1797</v>
      </c>
      <c r="S1864" s="157">
        <f>'2023-24 Salary &amp; Benefits'!I$6</f>
        <v>0.17330000000000001</v>
      </c>
      <c r="T1864" s="9">
        <f t="shared" si="314"/>
        <v>40150.67</v>
      </c>
      <c r="U1864" s="9">
        <f t="shared" si="315"/>
        <v>2023.14</v>
      </c>
      <c r="V1864" s="9">
        <f t="shared" si="316"/>
        <v>350.61</v>
      </c>
      <c r="W1864" s="9">
        <f t="shared" si="309"/>
        <v>2373.75</v>
      </c>
      <c r="X1864" s="22">
        <f t="shared" si="318"/>
        <v>163912.81</v>
      </c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</row>
    <row r="1865" spans="1:159" s="4" customFormat="1">
      <c r="A1865" s="83" t="s">
        <v>2370</v>
      </c>
      <c r="B1865" s="95" t="s">
        <v>1065</v>
      </c>
      <c r="C1865" s="96">
        <v>1718</v>
      </c>
      <c r="D1865" s="95" t="s">
        <v>1066</v>
      </c>
      <c r="E1865" s="116" t="str">
        <f>VLOOKUP($C1865,'2022-23 School Level AAFTE'!$C:$X,8,FALSE)</f>
        <v>No</v>
      </c>
      <c r="F1865" s="103">
        <f>VLOOKUP($C1865,'2022-23 School Level AAFTE'!$C:$I,7,FALSE)</f>
        <v>260.55</v>
      </c>
      <c r="G1865" s="106">
        <f>IFERROR(IF(E1865= "yes",VLOOKUP(C1865,Summary!$B:$I,5,0),0),0)</f>
        <v>0</v>
      </c>
      <c r="H1865" s="104">
        <f t="shared" si="317"/>
        <v>0</v>
      </c>
      <c r="I1865" s="168">
        <f>VLOOKUP($A1865,'2023-24 Salary &amp; Benefits'!$A:$I,3,FALSE)</f>
        <v>1.18</v>
      </c>
      <c r="J1865" s="168">
        <f>VLOOKUP($A1865,'2023-24 Salary &amp; Benefits'!$A:$I,4,FALSE)</f>
        <v>1.18</v>
      </c>
      <c r="K1865" s="155">
        <f t="shared" si="310"/>
        <v>0</v>
      </c>
      <c r="L1865" s="154">
        <f t="shared" si="311"/>
        <v>0</v>
      </c>
      <c r="M1865" s="156">
        <f>'2023-24 Salary &amp; Benefits'!$E$6</f>
        <v>72728</v>
      </c>
      <c r="N1865" s="156">
        <f>'2023-24 Salary &amp; Benefits'!$F$6</f>
        <v>75419</v>
      </c>
      <c r="O1865" s="9">
        <f t="shared" si="312"/>
        <v>0</v>
      </c>
      <c r="P1865" s="9">
        <f t="shared" si="313"/>
        <v>0</v>
      </c>
      <c r="Q1865" s="9">
        <f>'2023-24 Salary &amp; Benefits'!G$6</f>
        <v>13464</v>
      </c>
      <c r="R1865" s="157">
        <f>'2023-24 Salary &amp; Benefits'!H$6</f>
        <v>0.1797</v>
      </c>
      <c r="S1865" s="157">
        <f>'2023-24 Salary &amp; Benefits'!I$6</f>
        <v>0.17330000000000001</v>
      </c>
      <c r="T1865" s="9">
        <f t="shared" si="314"/>
        <v>0</v>
      </c>
      <c r="U1865" s="9">
        <f t="shared" si="315"/>
        <v>0</v>
      </c>
      <c r="V1865" s="9">
        <f t="shared" si="316"/>
        <v>0</v>
      </c>
      <c r="W1865" s="9">
        <f t="shared" si="309"/>
        <v>0</v>
      </c>
      <c r="X1865" s="22">
        <f t="shared" si="318"/>
        <v>0</v>
      </c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</row>
    <row r="1866" spans="1:159" s="4" customFormat="1">
      <c r="A1866" s="83" t="s">
        <v>2370</v>
      </c>
      <c r="B1866" s="95" t="s">
        <v>1065</v>
      </c>
      <c r="C1866" s="96">
        <v>4348</v>
      </c>
      <c r="D1866" s="95" t="s">
        <v>1075</v>
      </c>
      <c r="E1866" s="116" t="str">
        <f>VLOOKUP($C1866,'2022-23 School Level AAFTE'!$C:$X,8,FALSE)</f>
        <v>No</v>
      </c>
      <c r="F1866" s="103">
        <f>VLOOKUP($C1866,'2022-23 School Level AAFTE'!$C:$I,7,FALSE)</f>
        <v>398.54</v>
      </c>
      <c r="G1866" s="106">
        <f>IFERROR(IF(E1866= "yes",VLOOKUP(C1866,Summary!$B:$I,5,0),0),0)</f>
        <v>0</v>
      </c>
      <c r="H1866" s="104">
        <f t="shared" si="317"/>
        <v>0</v>
      </c>
      <c r="I1866" s="168">
        <f>VLOOKUP($A1866,'2023-24 Salary &amp; Benefits'!$A:$I,3,FALSE)</f>
        <v>1.18</v>
      </c>
      <c r="J1866" s="168">
        <f>VLOOKUP($A1866,'2023-24 Salary &amp; Benefits'!$A:$I,4,FALSE)</f>
        <v>1.18</v>
      </c>
      <c r="K1866" s="155">
        <f t="shared" si="310"/>
        <v>0</v>
      </c>
      <c r="L1866" s="154">
        <f t="shared" si="311"/>
        <v>0</v>
      </c>
      <c r="M1866" s="156">
        <f>'2023-24 Salary &amp; Benefits'!$E$6</f>
        <v>72728</v>
      </c>
      <c r="N1866" s="156">
        <f>'2023-24 Salary &amp; Benefits'!$F$6</f>
        <v>75419</v>
      </c>
      <c r="O1866" s="9">
        <f t="shared" si="312"/>
        <v>0</v>
      </c>
      <c r="P1866" s="9">
        <f t="shared" si="313"/>
        <v>0</v>
      </c>
      <c r="Q1866" s="9">
        <f>'2023-24 Salary &amp; Benefits'!G$6</f>
        <v>13464</v>
      </c>
      <c r="R1866" s="157">
        <f>'2023-24 Salary &amp; Benefits'!H$6</f>
        <v>0.1797</v>
      </c>
      <c r="S1866" s="157">
        <f>'2023-24 Salary &amp; Benefits'!I$6</f>
        <v>0.17330000000000001</v>
      </c>
      <c r="T1866" s="9">
        <f t="shared" si="314"/>
        <v>0</v>
      </c>
      <c r="U1866" s="9">
        <f t="shared" si="315"/>
        <v>0</v>
      </c>
      <c r="V1866" s="9">
        <f t="shared" si="316"/>
        <v>0</v>
      </c>
      <c r="W1866" s="9">
        <f t="shared" ref="W1866:W1929" si="319">SUM(U1866:V1866)</f>
        <v>0</v>
      </c>
      <c r="X1866" s="22">
        <f t="shared" si="318"/>
        <v>0</v>
      </c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</row>
    <row r="1867" spans="1:159" s="4" customFormat="1">
      <c r="A1867" s="83" t="s">
        <v>2370</v>
      </c>
      <c r="B1867" s="95" t="s">
        <v>1065</v>
      </c>
      <c r="C1867" s="96">
        <v>4142</v>
      </c>
      <c r="D1867" s="95" t="s">
        <v>3241</v>
      </c>
      <c r="E1867" s="116" t="str">
        <f>VLOOKUP($C1867,'2022-23 School Level AAFTE'!$C:$X,8,FALSE)</f>
        <v>No</v>
      </c>
      <c r="F1867" s="103">
        <f>VLOOKUP($C1867,'2022-23 School Level AAFTE'!$C:$I,7,FALSE)</f>
        <v>726.99</v>
      </c>
      <c r="G1867" s="106">
        <f>IFERROR(IF(E1867= "yes",VLOOKUP(C1867,Summary!$B:$I,5,0),0),0)</f>
        <v>0</v>
      </c>
      <c r="H1867" s="104">
        <f t="shared" si="317"/>
        <v>0</v>
      </c>
      <c r="I1867" s="168">
        <f>VLOOKUP($A1867,'2023-24 Salary &amp; Benefits'!$A:$I,3,FALSE)</f>
        <v>1.18</v>
      </c>
      <c r="J1867" s="168">
        <f>VLOOKUP($A1867,'2023-24 Salary &amp; Benefits'!$A:$I,4,FALSE)</f>
        <v>1.18</v>
      </c>
      <c r="K1867" s="155">
        <f t="shared" ref="K1867:K1930" si="320">IF(G1867&gt;0,G1867,H1867)</f>
        <v>0</v>
      </c>
      <c r="L1867" s="154">
        <f t="shared" ref="L1867:L1930" si="321">ROUND((($K1867*1.1*36)/15)/900,3)</f>
        <v>0</v>
      </c>
      <c r="M1867" s="156">
        <f>'2023-24 Salary &amp; Benefits'!$E$6</f>
        <v>72728</v>
      </c>
      <c r="N1867" s="156">
        <f>'2023-24 Salary &amp; Benefits'!$F$6</f>
        <v>75419</v>
      </c>
      <c r="O1867" s="9">
        <f t="shared" ref="O1867:O1930" si="322">ROUND($I1867*$M1867*$L1867,2)</f>
        <v>0</v>
      </c>
      <c r="P1867" s="9">
        <f t="shared" ref="P1867:P1930" si="323">ROUND($J1867*$N1867*$L1867,2)-O1867</f>
        <v>0</v>
      </c>
      <c r="Q1867" s="9">
        <f>'2023-24 Salary &amp; Benefits'!G$6</f>
        <v>13464</v>
      </c>
      <c r="R1867" s="157">
        <f>'2023-24 Salary &amp; Benefits'!H$6</f>
        <v>0.1797</v>
      </c>
      <c r="S1867" s="157">
        <f>'2023-24 Salary &amp; Benefits'!I$6</f>
        <v>0.17330000000000001</v>
      </c>
      <c r="T1867" s="9">
        <f t="shared" ref="T1867:T1930" si="324">ROUND(O1867*R1867+P1867*S1867+L1867*Q1867,2)</f>
        <v>0</v>
      </c>
      <c r="U1867" s="9">
        <f t="shared" ref="U1867:U1930" si="325">ROUND((($N1867*$J1867*$L1867)/180)*3,2)</f>
        <v>0</v>
      </c>
      <c r="V1867" s="9">
        <f t="shared" ref="V1867:V1930" si="326">ROUND(U1867*S1867,2)</f>
        <v>0</v>
      </c>
      <c r="W1867" s="9">
        <f t="shared" si="319"/>
        <v>0</v>
      </c>
      <c r="X1867" s="22">
        <f t="shared" si="318"/>
        <v>0</v>
      </c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</row>
    <row r="1868" spans="1:159" s="4" customFormat="1">
      <c r="A1868" s="83" t="s">
        <v>2370</v>
      </c>
      <c r="B1868" s="95" t="s">
        <v>1065</v>
      </c>
      <c r="C1868" s="97">
        <v>4079</v>
      </c>
      <c r="D1868" s="110" t="s">
        <v>1074</v>
      </c>
      <c r="E1868" s="116" t="str">
        <f>VLOOKUP($C1868,'2022-23 School Level AAFTE'!$C:$X,8,FALSE)</f>
        <v>No</v>
      </c>
      <c r="F1868" s="103">
        <f>VLOOKUP($C1868,'2022-23 School Level AAFTE'!$C:$I,7,FALSE)</f>
        <v>465.14</v>
      </c>
      <c r="G1868" s="106">
        <f>IFERROR(IF(E1868= "yes",VLOOKUP(C1868,Summary!$B:$I,5,0),0),0)</f>
        <v>0</v>
      </c>
      <c r="H1868" s="104">
        <f t="shared" si="317"/>
        <v>0</v>
      </c>
      <c r="I1868" s="168">
        <f>VLOOKUP($A1868,'2023-24 Salary &amp; Benefits'!$A:$I,3,FALSE)</f>
        <v>1.18</v>
      </c>
      <c r="J1868" s="168">
        <f>VLOOKUP($A1868,'2023-24 Salary &amp; Benefits'!$A:$I,4,FALSE)</f>
        <v>1.18</v>
      </c>
      <c r="K1868" s="155">
        <f t="shared" si="320"/>
        <v>0</v>
      </c>
      <c r="L1868" s="154">
        <f t="shared" si="321"/>
        <v>0</v>
      </c>
      <c r="M1868" s="156">
        <f>'2023-24 Salary &amp; Benefits'!$E$6</f>
        <v>72728</v>
      </c>
      <c r="N1868" s="156">
        <f>'2023-24 Salary &amp; Benefits'!$F$6</f>
        <v>75419</v>
      </c>
      <c r="O1868" s="9">
        <f t="shared" si="322"/>
        <v>0</v>
      </c>
      <c r="P1868" s="9">
        <f t="shared" si="323"/>
        <v>0</v>
      </c>
      <c r="Q1868" s="9">
        <f>'2023-24 Salary &amp; Benefits'!G$6</f>
        <v>13464</v>
      </c>
      <c r="R1868" s="157">
        <f>'2023-24 Salary &amp; Benefits'!H$6</f>
        <v>0.1797</v>
      </c>
      <c r="S1868" s="157">
        <f>'2023-24 Salary &amp; Benefits'!I$6</f>
        <v>0.17330000000000001</v>
      </c>
      <c r="T1868" s="9">
        <f t="shared" si="324"/>
        <v>0</v>
      </c>
      <c r="U1868" s="9">
        <f t="shared" si="325"/>
        <v>0</v>
      </c>
      <c r="V1868" s="9">
        <f t="shared" si="326"/>
        <v>0</v>
      </c>
      <c r="W1868" s="9">
        <f t="shared" si="319"/>
        <v>0</v>
      </c>
      <c r="X1868" s="22">
        <f t="shared" si="318"/>
        <v>0</v>
      </c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</row>
    <row r="1869" spans="1:159" s="4" customFormat="1">
      <c r="A1869" s="83" t="s">
        <v>2370</v>
      </c>
      <c r="B1869" s="95" t="s">
        <v>1065</v>
      </c>
      <c r="C1869" s="96">
        <v>3046</v>
      </c>
      <c r="D1869" s="95" t="s">
        <v>3242</v>
      </c>
      <c r="E1869" s="116" t="str">
        <f>VLOOKUP($C1869,'2022-23 School Level AAFTE'!$C:$X,8,FALSE)</f>
        <v>Yes</v>
      </c>
      <c r="F1869" s="103">
        <f>VLOOKUP($C1869,'2022-23 School Level AAFTE'!$C:$I,7,FALSE)</f>
        <v>683.56</v>
      </c>
      <c r="G1869" s="106">
        <f>IFERROR(IF(E1869= "yes",VLOOKUP(C1869,Summary!$B:$I,5,0),0),0)</f>
        <v>0</v>
      </c>
      <c r="H1869" s="105">
        <f t="shared" si="317"/>
        <v>683.56</v>
      </c>
      <c r="I1869" s="168">
        <f>VLOOKUP($A1869,'2023-24 Salary &amp; Benefits'!$A:$I,3,FALSE)</f>
        <v>1.18</v>
      </c>
      <c r="J1869" s="168">
        <f>VLOOKUP($A1869,'2023-24 Salary &amp; Benefits'!$A:$I,4,FALSE)</f>
        <v>1.18</v>
      </c>
      <c r="K1869" s="155">
        <f t="shared" si="320"/>
        <v>683.56</v>
      </c>
      <c r="L1869" s="154">
        <f t="shared" si="321"/>
        <v>2.0049999999999999</v>
      </c>
      <c r="M1869" s="156">
        <f>'2023-24 Salary &amp; Benefits'!$E$6</f>
        <v>72728</v>
      </c>
      <c r="N1869" s="156">
        <f>'2023-24 Salary &amp; Benefits'!$F$6</f>
        <v>75419</v>
      </c>
      <c r="O1869" s="9">
        <f t="shared" si="322"/>
        <v>172067.18</v>
      </c>
      <c r="P1869" s="9">
        <f t="shared" si="323"/>
        <v>6366.6300000000047</v>
      </c>
      <c r="Q1869" s="9">
        <f>'2023-24 Salary &amp; Benefits'!G$6</f>
        <v>13464</v>
      </c>
      <c r="R1869" s="157">
        <f>'2023-24 Salary &amp; Benefits'!H$6</f>
        <v>0.1797</v>
      </c>
      <c r="S1869" s="157">
        <f>'2023-24 Salary &amp; Benefits'!I$6</f>
        <v>0.17330000000000001</v>
      </c>
      <c r="T1869" s="9">
        <f t="shared" si="324"/>
        <v>59019.13</v>
      </c>
      <c r="U1869" s="9">
        <f t="shared" si="325"/>
        <v>2973.9</v>
      </c>
      <c r="V1869" s="9">
        <f t="shared" si="326"/>
        <v>515.38</v>
      </c>
      <c r="W1869" s="9">
        <f t="shared" si="319"/>
        <v>3489.28</v>
      </c>
      <c r="X1869" s="22">
        <f t="shared" si="318"/>
        <v>240942.22</v>
      </c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</row>
    <row r="1870" spans="1:159" s="4" customFormat="1">
      <c r="A1870" s="83" t="s">
        <v>2370</v>
      </c>
      <c r="B1870" s="95" t="s">
        <v>1065</v>
      </c>
      <c r="C1870" s="97">
        <v>4350</v>
      </c>
      <c r="D1870" s="110" t="s">
        <v>1077</v>
      </c>
      <c r="E1870" s="116" t="str">
        <f>VLOOKUP($C1870,'2022-23 School Level AAFTE'!$C:$X,8,FALSE)</f>
        <v>No</v>
      </c>
      <c r="F1870" s="103">
        <f>VLOOKUP($C1870,'2022-23 School Level AAFTE'!$C:$I,7,FALSE)</f>
        <v>363.91</v>
      </c>
      <c r="G1870" s="106">
        <f>IFERROR(IF(E1870= "yes",VLOOKUP(C1870,Summary!$B:$I,5,0),0),0)</f>
        <v>0</v>
      </c>
      <c r="H1870" s="104">
        <f t="shared" si="317"/>
        <v>0</v>
      </c>
      <c r="I1870" s="168">
        <f>VLOOKUP($A1870,'2023-24 Salary &amp; Benefits'!$A:$I,3,FALSE)</f>
        <v>1.18</v>
      </c>
      <c r="J1870" s="168">
        <f>VLOOKUP($A1870,'2023-24 Salary &amp; Benefits'!$A:$I,4,FALSE)</f>
        <v>1.18</v>
      </c>
      <c r="K1870" s="155">
        <f t="shared" si="320"/>
        <v>0</v>
      </c>
      <c r="L1870" s="154">
        <f t="shared" si="321"/>
        <v>0</v>
      </c>
      <c r="M1870" s="156">
        <f>'2023-24 Salary &amp; Benefits'!$E$6</f>
        <v>72728</v>
      </c>
      <c r="N1870" s="156">
        <f>'2023-24 Salary &amp; Benefits'!$F$6</f>
        <v>75419</v>
      </c>
      <c r="O1870" s="9">
        <f t="shared" si="322"/>
        <v>0</v>
      </c>
      <c r="P1870" s="9">
        <f t="shared" si="323"/>
        <v>0</v>
      </c>
      <c r="Q1870" s="9">
        <f>'2023-24 Salary &amp; Benefits'!G$6</f>
        <v>13464</v>
      </c>
      <c r="R1870" s="157">
        <f>'2023-24 Salary &amp; Benefits'!H$6</f>
        <v>0.1797</v>
      </c>
      <c r="S1870" s="157">
        <f>'2023-24 Salary &amp; Benefits'!I$6</f>
        <v>0.17330000000000001</v>
      </c>
      <c r="T1870" s="9">
        <f t="shared" si="324"/>
        <v>0</v>
      </c>
      <c r="U1870" s="9">
        <f t="shared" si="325"/>
        <v>0</v>
      </c>
      <c r="V1870" s="9">
        <f t="shared" si="326"/>
        <v>0</v>
      </c>
      <c r="W1870" s="9">
        <f t="shared" si="319"/>
        <v>0</v>
      </c>
      <c r="X1870" s="22">
        <f t="shared" si="318"/>
        <v>0</v>
      </c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</row>
    <row r="1871" spans="1:159" s="4" customFormat="1">
      <c r="A1871" s="83" t="s">
        <v>2370</v>
      </c>
      <c r="B1871" s="95" t="s">
        <v>1065</v>
      </c>
      <c r="C1871" s="96">
        <v>2995</v>
      </c>
      <c r="D1871" s="95" t="s">
        <v>1070</v>
      </c>
      <c r="E1871" s="116" t="str">
        <f>VLOOKUP($C1871,'2022-23 School Level AAFTE'!$C:$X,8,FALSE)</f>
        <v>No</v>
      </c>
      <c r="F1871" s="103">
        <f>VLOOKUP($C1871,'2022-23 School Level AAFTE'!$C:$I,7,FALSE)</f>
        <v>271.14999999999998</v>
      </c>
      <c r="G1871" s="106">
        <f>IFERROR(IF(E1871= "yes",VLOOKUP(C1871,Summary!$B:$I,5,0),0),0)</f>
        <v>0</v>
      </c>
      <c r="H1871" s="104">
        <f t="shared" si="317"/>
        <v>0</v>
      </c>
      <c r="I1871" s="168">
        <f>VLOOKUP($A1871,'2023-24 Salary &amp; Benefits'!$A:$I,3,FALSE)</f>
        <v>1.18</v>
      </c>
      <c r="J1871" s="168">
        <f>VLOOKUP($A1871,'2023-24 Salary &amp; Benefits'!$A:$I,4,FALSE)</f>
        <v>1.18</v>
      </c>
      <c r="K1871" s="155">
        <f t="shared" si="320"/>
        <v>0</v>
      </c>
      <c r="L1871" s="154">
        <f t="shared" si="321"/>
        <v>0</v>
      </c>
      <c r="M1871" s="156">
        <f>'2023-24 Salary &amp; Benefits'!$E$6</f>
        <v>72728</v>
      </c>
      <c r="N1871" s="156">
        <f>'2023-24 Salary &amp; Benefits'!$F$6</f>
        <v>75419</v>
      </c>
      <c r="O1871" s="9">
        <f t="shared" si="322"/>
        <v>0</v>
      </c>
      <c r="P1871" s="9">
        <f t="shared" si="323"/>
        <v>0</v>
      </c>
      <c r="Q1871" s="9">
        <f>'2023-24 Salary &amp; Benefits'!G$6</f>
        <v>13464</v>
      </c>
      <c r="R1871" s="157">
        <f>'2023-24 Salary &amp; Benefits'!H$6</f>
        <v>0.1797</v>
      </c>
      <c r="S1871" s="157">
        <f>'2023-24 Salary &amp; Benefits'!I$6</f>
        <v>0.17330000000000001</v>
      </c>
      <c r="T1871" s="9">
        <f t="shared" si="324"/>
        <v>0</v>
      </c>
      <c r="U1871" s="9">
        <f t="shared" si="325"/>
        <v>0</v>
      </c>
      <c r="V1871" s="9">
        <f t="shared" si="326"/>
        <v>0</v>
      </c>
      <c r="W1871" s="9">
        <f t="shared" si="319"/>
        <v>0</v>
      </c>
      <c r="X1871" s="22">
        <f t="shared" si="318"/>
        <v>0</v>
      </c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</row>
    <row r="1872" spans="1:159" s="4" customFormat="1">
      <c r="A1872" s="83" t="s">
        <v>2370</v>
      </c>
      <c r="B1872" s="95" t="s">
        <v>1065</v>
      </c>
      <c r="C1872" s="96">
        <v>2650</v>
      </c>
      <c r="D1872" s="95" t="s">
        <v>1069</v>
      </c>
      <c r="E1872" s="116" t="str">
        <f>VLOOKUP($C1872,'2022-23 School Level AAFTE'!$C:$X,8,FALSE)</f>
        <v>No</v>
      </c>
      <c r="F1872" s="103">
        <f>VLOOKUP($C1872,'2022-23 School Level AAFTE'!$C:$I,7,FALSE)</f>
        <v>549.24</v>
      </c>
      <c r="G1872" s="106">
        <f>IFERROR(IF(E1872= "yes",VLOOKUP(C1872,Summary!$B:$I,5,0),0),0)</f>
        <v>0</v>
      </c>
      <c r="H1872" s="104">
        <f t="shared" si="317"/>
        <v>0</v>
      </c>
      <c r="I1872" s="168">
        <f>VLOOKUP($A1872,'2023-24 Salary &amp; Benefits'!$A:$I,3,FALSE)</f>
        <v>1.18</v>
      </c>
      <c r="J1872" s="168">
        <f>VLOOKUP($A1872,'2023-24 Salary &amp; Benefits'!$A:$I,4,FALSE)</f>
        <v>1.18</v>
      </c>
      <c r="K1872" s="155">
        <f t="shared" si="320"/>
        <v>0</v>
      </c>
      <c r="L1872" s="154">
        <f t="shared" si="321"/>
        <v>0</v>
      </c>
      <c r="M1872" s="156">
        <f>'2023-24 Salary &amp; Benefits'!$E$6</f>
        <v>72728</v>
      </c>
      <c r="N1872" s="156">
        <f>'2023-24 Salary &amp; Benefits'!$F$6</f>
        <v>75419</v>
      </c>
      <c r="O1872" s="9">
        <f t="shared" si="322"/>
        <v>0</v>
      </c>
      <c r="P1872" s="9">
        <f t="shared" si="323"/>
        <v>0</v>
      </c>
      <c r="Q1872" s="9">
        <f>'2023-24 Salary &amp; Benefits'!G$6</f>
        <v>13464</v>
      </c>
      <c r="R1872" s="157">
        <f>'2023-24 Salary &amp; Benefits'!H$6</f>
        <v>0.1797</v>
      </c>
      <c r="S1872" s="157">
        <f>'2023-24 Salary &amp; Benefits'!I$6</f>
        <v>0.17330000000000001</v>
      </c>
      <c r="T1872" s="9">
        <f t="shared" si="324"/>
        <v>0</v>
      </c>
      <c r="U1872" s="9">
        <f t="shared" si="325"/>
        <v>0</v>
      </c>
      <c r="V1872" s="9">
        <f t="shared" si="326"/>
        <v>0</v>
      </c>
      <c r="W1872" s="9">
        <f t="shared" si="319"/>
        <v>0</v>
      </c>
      <c r="X1872" s="22">
        <f t="shared" si="318"/>
        <v>0</v>
      </c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</row>
    <row r="1873" spans="1:159" s="4" customFormat="1">
      <c r="A1873" s="83" t="s">
        <v>2370</v>
      </c>
      <c r="B1873" s="95" t="s">
        <v>1065</v>
      </c>
      <c r="C1873" s="96">
        <v>4349</v>
      </c>
      <c r="D1873" s="95" t="s">
        <v>1076</v>
      </c>
      <c r="E1873" s="116" t="str">
        <f>VLOOKUP($C1873,'2022-23 School Level AAFTE'!$C:$X,8,FALSE)</f>
        <v>No</v>
      </c>
      <c r="F1873" s="103">
        <f>VLOOKUP($C1873,'2022-23 School Level AAFTE'!$C:$I,7,FALSE)</f>
        <v>462.91</v>
      </c>
      <c r="G1873" s="106">
        <f>IFERROR(IF(E1873= "yes",VLOOKUP(C1873,Summary!$B:$I,5,0),0),0)</f>
        <v>0</v>
      </c>
      <c r="H1873" s="104">
        <f t="shared" si="317"/>
        <v>0</v>
      </c>
      <c r="I1873" s="168">
        <f>VLOOKUP($A1873,'2023-24 Salary &amp; Benefits'!$A:$I,3,FALSE)</f>
        <v>1.18</v>
      </c>
      <c r="J1873" s="168">
        <f>VLOOKUP($A1873,'2023-24 Salary &amp; Benefits'!$A:$I,4,FALSE)</f>
        <v>1.18</v>
      </c>
      <c r="K1873" s="155">
        <f t="shared" si="320"/>
        <v>0</v>
      </c>
      <c r="L1873" s="154">
        <f t="shared" si="321"/>
        <v>0</v>
      </c>
      <c r="M1873" s="156">
        <f>'2023-24 Salary &amp; Benefits'!$E$6</f>
        <v>72728</v>
      </c>
      <c r="N1873" s="156">
        <f>'2023-24 Salary &amp; Benefits'!$F$6</f>
        <v>75419</v>
      </c>
      <c r="O1873" s="9">
        <f t="shared" si="322"/>
        <v>0</v>
      </c>
      <c r="P1873" s="9">
        <f t="shared" si="323"/>
        <v>0</v>
      </c>
      <c r="Q1873" s="9">
        <f>'2023-24 Salary &amp; Benefits'!G$6</f>
        <v>13464</v>
      </c>
      <c r="R1873" s="157">
        <f>'2023-24 Salary &amp; Benefits'!H$6</f>
        <v>0.1797</v>
      </c>
      <c r="S1873" s="157">
        <f>'2023-24 Salary &amp; Benefits'!I$6</f>
        <v>0.17330000000000001</v>
      </c>
      <c r="T1873" s="9">
        <f t="shared" si="324"/>
        <v>0</v>
      </c>
      <c r="U1873" s="9">
        <f t="shared" si="325"/>
        <v>0</v>
      </c>
      <c r="V1873" s="9">
        <f t="shared" si="326"/>
        <v>0</v>
      </c>
      <c r="W1873" s="9">
        <f t="shared" si="319"/>
        <v>0</v>
      </c>
      <c r="X1873" s="22">
        <f t="shared" si="318"/>
        <v>0</v>
      </c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</row>
    <row r="1874" spans="1:159" s="4" customFormat="1">
      <c r="A1874" s="83" t="s">
        <v>2370</v>
      </c>
      <c r="B1874" s="95" t="s">
        <v>1065</v>
      </c>
      <c r="C1874" s="96">
        <v>3110</v>
      </c>
      <c r="D1874" s="95" t="s">
        <v>1071</v>
      </c>
      <c r="E1874" s="116" t="str">
        <f>VLOOKUP($C1874,'2022-23 School Level AAFTE'!$C:$X,8,FALSE)</f>
        <v>No</v>
      </c>
      <c r="F1874" s="103">
        <f>VLOOKUP($C1874,'2022-23 School Level AAFTE'!$C:$I,7,FALSE)</f>
        <v>294.14999999999998</v>
      </c>
      <c r="G1874" s="106">
        <f>IFERROR(IF(E1874= "yes",VLOOKUP(C1874,Summary!$B:$I,5,0),0),0)</f>
        <v>0</v>
      </c>
      <c r="H1874" s="104">
        <f t="shared" si="317"/>
        <v>0</v>
      </c>
      <c r="I1874" s="168">
        <f>VLOOKUP($A1874,'2023-24 Salary &amp; Benefits'!$A:$I,3,FALSE)</f>
        <v>1.18</v>
      </c>
      <c r="J1874" s="168">
        <f>VLOOKUP($A1874,'2023-24 Salary &amp; Benefits'!$A:$I,4,FALSE)</f>
        <v>1.18</v>
      </c>
      <c r="K1874" s="155">
        <f t="shared" si="320"/>
        <v>0</v>
      </c>
      <c r="L1874" s="154">
        <f t="shared" si="321"/>
        <v>0</v>
      </c>
      <c r="M1874" s="156">
        <f>'2023-24 Salary &amp; Benefits'!$E$6</f>
        <v>72728</v>
      </c>
      <c r="N1874" s="156">
        <f>'2023-24 Salary &amp; Benefits'!$F$6</f>
        <v>75419</v>
      </c>
      <c r="O1874" s="9">
        <f t="shared" si="322"/>
        <v>0</v>
      </c>
      <c r="P1874" s="9">
        <f t="shared" si="323"/>
        <v>0</v>
      </c>
      <c r="Q1874" s="9">
        <f>'2023-24 Salary &amp; Benefits'!G$6</f>
        <v>13464</v>
      </c>
      <c r="R1874" s="157">
        <f>'2023-24 Salary &amp; Benefits'!H$6</f>
        <v>0.1797</v>
      </c>
      <c r="S1874" s="157">
        <f>'2023-24 Salary &amp; Benefits'!I$6</f>
        <v>0.17330000000000001</v>
      </c>
      <c r="T1874" s="9">
        <f t="shared" si="324"/>
        <v>0</v>
      </c>
      <c r="U1874" s="9">
        <f t="shared" si="325"/>
        <v>0</v>
      </c>
      <c r="V1874" s="9">
        <f t="shared" si="326"/>
        <v>0</v>
      </c>
      <c r="W1874" s="9">
        <f t="shared" si="319"/>
        <v>0</v>
      </c>
      <c r="X1874" s="22">
        <f t="shared" si="318"/>
        <v>0</v>
      </c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</row>
    <row r="1875" spans="1:159" s="4" customFormat="1">
      <c r="A1875" s="83" t="s">
        <v>2370</v>
      </c>
      <c r="B1875" s="95" t="s">
        <v>1065</v>
      </c>
      <c r="C1875" s="96">
        <v>2272</v>
      </c>
      <c r="D1875" s="95" t="s">
        <v>1067</v>
      </c>
      <c r="E1875" s="116" t="str">
        <f>VLOOKUP($C1875,'2022-23 School Level AAFTE'!$C:$X,8,FALSE)</f>
        <v>No</v>
      </c>
      <c r="F1875" s="103">
        <f>VLOOKUP($C1875,'2022-23 School Level AAFTE'!$C:$I,7,FALSE)</f>
        <v>2321.73</v>
      </c>
      <c r="G1875" s="106">
        <f>IFERROR(IF(E1875= "yes",VLOOKUP(C1875,Summary!$B:$I,5,0),0),0)</f>
        <v>0</v>
      </c>
      <c r="H1875" s="104">
        <f t="shared" si="317"/>
        <v>0</v>
      </c>
      <c r="I1875" s="168">
        <f>VLOOKUP($A1875,'2023-24 Salary &amp; Benefits'!$A:$I,3,FALSE)</f>
        <v>1.18</v>
      </c>
      <c r="J1875" s="168">
        <f>VLOOKUP($A1875,'2023-24 Salary &amp; Benefits'!$A:$I,4,FALSE)</f>
        <v>1.18</v>
      </c>
      <c r="K1875" s="155">
        <f t="shared" si="320"/>
        <v>0</v>
      </c>
      <c r="L1875" s="154">
        <f t="shared" si="321"/>
        <v>0</v>
      </c>
      <c r="M1875" s="156">
        <f>'2023-24 Salary &amp; Benefits'!$E$6</f>
        <v>72728</v>
      </c>
      <c r="N1875" s="156">
        <f>'2023-24 Salary &amp; Benefits'!$F$6</f>
        <v>75419</v>
      </c>
      <c r="O1875" s="9">
        <f t="shared" si="322"/>
        <v>0</v>
      </c>
      <c r="P1875" s="9">
        <f t="shared" si="323"/>
        <v>0</v>
      </c>
      <c r="Q1875" s="9">
        <f>'2023-24 Salary &amp; Benefits'!G$6</f>
        <v>13464</v>
      </c>
      <c r="R1875" s="157">
        <f>'2023-24 Salary &amp; Benefits'!H$6</f>
        <v>0.1797</v>
      </c>
      <c r="S1875" s="157">
        <f>'2023-24 Salary &amp; Benefits'!I$6</f>
        <v>0.17330000000000001</v>
      </c>
      <c r="T1875" s="9">
        <f t="shared" si="324"/>
        <v>0</v>
      </c>
      <c r="U1875" s="9">
        <f t="shared" si="325"/>
        <v>0</v>
      </c>
      <c r="V1875" s="9">
        <f t="shared" si="326"/>
        <v>0</v>
      </c>
      <c r="W1875" s="9">
        <f t="shared" si="319"/>
        <v>0</v>
      </c>
      <c r="X1875" s="22">
        <f t="shared" si="318"/>
        <v>0</v>
      </c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</row>
    <row r="1876" spans="1:159" s="4" customFormat="1">
      <c r="A1876" s="83" t="s">
        <v>2370</v>
      </c>
      <c r="B1876" s="95" t="s">
        <v>1065</v>
      </c>
      <c r="C1876" s="96">
        <v>4141</v>
      </c>
      <c r="D1876" s="95" t="s">
        <v>126</v>
      </c>
      <c r="E1876" s="116" t="str">
        <f>VLOOKUP($C1876,'2022-23 School Level AAFTE'!$C:$X,8,FALSE)</f>
        <v>No</v>
      </c>
      <c r="F1876" s="103">
        <f>VLOOKUP($C1876,'2022-23 School Level AAFTE'!$C:$I,7,FALSE)</f>
        <v>446.59</v>
      </c>
      <c r="G1876" s="106">
        <f>IFERROR(IF(E1876= "yes",VLOOKUP(C1876,Summary!$B:$I,5,0),0),0)</f>
        <v>0</v>
      </c>
      <c r="H1876" s="104">
        <f t="shared" si="317"/>
        <v>0</v>
      </c>
      <c r="I1876" s="168">
        <f>VLOOKUP($A1876,'2023-24 Salary &amp; Benefits'!$A:$I,3,FALSE)</f>
        <v>1.18</v>
      </c>
      <c r="J1876" s="168">
        <f>VLOOKUP($A1876,'2023-24 Salary &amp; Benefits'!$A:$I,4,FALSE)</f>
        <v>1.18</v>
      </c>
      <c r="K1876" s="155">
        <f t="shared" si="320"/>
        <v>0</v>
      </c>
      <c r="L1876" s="154">
        <f t="shared" si="321"/>
        <v>0</v>
      </c>
      <c r="M1876" s="156">
        <f>'2023-24 Salary &amp; Benefits'!$E$6</f>
        <v>72728</v>
      </c>
      <c r="N1876" s="156">
        <f>'2023-24 Salary &amp; Benefits'!$F$6</f>
        <v>75419</v>
      </c>
      <c r="O1876" s="9">
        <f t="shared" si="322"/>
        <v>0</v>
      </c>
      <c r="P1876" s="9">
        <f t="shared" si="323"/>
        <v>0</v>
      </c>
      <c r="Q1876" s="9">
        <f>'2023-24 Salary &amp; Benefits'!G$6</f>
        <v>13464</v>
      </c>
      <c r="R1876" s="157">
        <f>'2023-24 Salary &amp; Benefits'!H$6</f>
        <v>0.1797</v>
      </c>
      <c r="S1876" s="157">
        <f>'2023-24 Salary &amp; Benefits'!I$6</f>
        <v>0.17330000000000001</v>
      </c>
      <c r="T1876" s="9">
        <f t="shared" si="324"/>
        <v>0</v>
      </c>
      <c r="U1876" s="9">
        <f t="shared" si="325"/>
        <v>0</v>
      </c>
      <c r="V1876" s="9">
        <f t="shared" si="326"/>
        <v>0</v>
      </c>
      <c r="W1876" s="9">
        <f t="shared" si="319"/>
        <v>0</v>
      </c>
      <c r="X1876" s="22">
        <f t="shared" si="318"/>
        <v>0</v>
      </c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</row>
    <row r="1877" spans="1:159" s="4" customFormat="1">
      <c r="A1877" s="83" t="s">
        <v>2337</v>
      </c>
      <c r="B1877" s="95" t="s">
        <v>525</v>
      </c>
      <c r="C1877" s="94">
        <v>1682</v>
      </c>
      <c r="D1877" s="93" t="s">
        <v>526</v>
      </c>
      <c r="E1877" s="116" t="str">
        <f>VLOOKUP($C1877,'2022-23 School Level AAFTE'!$C:$X,8,FALSE)</f>
        <v>Yes</v>
      </c>
      <c r="F1877" s="103">
        <f>VLOOKUP($C1877,'2022-23 School Level AAFTE'!$C:$I,7,FALSE)</f>
        <v>25.08</v>
      </c>
      <c r="G1877" s="106">
        <f>IFERROR(IF(E1877= "yes",VLOOKUP(C1877,Summary!$B:$I,5,0),0),0)</f>
        <v>0</v>
      </c>
      <c r="H1877" s="104">
        <f t="shared" si="317"/>
        <v>25.08</v>
      </c>
      <c r="I1877" s="168">
        <f>VLOOKUP($A1877,'2023-24 Salary &amp; Benefits'!$A:$I,3,FALSE)</f>
        <v>1.18</v>
      </c>
      <c r="J1877" s="168">
        <f>VLOOKUP($A1877,'2023-24 Salary &amp; Benefits'!$A:$I,4,FALSE)</f>
        <v>1.2</v>
      </c>
      <c r="K1877" s="155">
        <f t="shared" si="320"/>
        <v>25.08</v>
      </c>
      <c r="L1877" s="154">
        <f t="shared" si="321"/>
        <v>7.3999999999999996E-2</v>
      </c>
      <c r="M1877" s="156">
        <f>'2023-24 Salary &amp; Benefits'!$E$6</f>
        <v>72728</v>
      </c>
      <c r="N1877" s="156">
        <f>'2023-24 Salary &amp; Benefits'!$F$6</f>
        <v>75419</v>
      </c>
      <c r="O1877" s="9">
        <f t="shared" si="322"/>
        <v>6350.61</v>
      </c>
      <c r="P1877" s="9">
        <f t="shared" si="323"/>
        <v>346.60000000000036</v>
      </c>
      <c r="Q1877" s="9">
        <f>'2023-24 Salary &amp; Benefits'!G$6</f>
        <v>13464</v>
      </c>
      <c r="R1877" s="157">
        <f>'2023-24 Salary &amp; Benefits'!H$6</f>
        <v>0.1797</v>
      </c>
      <c r="S1877" s="157">
        <f>'2023-24 Salary &amp; Benefits'!I$6</f>
        <v>0.17330000000000001</v>
      </c>
      <c r="T1877" s="9">
        <f t="shared" si="324"/>
        <v>2197.61</v>
      </c>
      <c r="U1877" s="9">
        <f t="shared" si="325"/>
        <v>111.62</v>
      </c>
      <c r="V1877" s="9">
        <f t="shared" si="326"/>
        <v>19.34</v>
      </c>
      <c r="W1877" s="9">
        <f t="shared" si="319"/>
        <v>130.96</v>
      </c>
      <c r="X1877" s="22">
        <f t="shared" si="318"/>
        <v>9025.7799999999988</v>
      </c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</row>
    <row r="1878" spans="1:159" s="4" customFormat="1">
      <c r="A1878" s="83" t="s">
        <v>2337</v>
      </c>
      <c r="B1878" s="95" t="s">
        <v>525</v>
      </c>
      <c r="C1878" s="96">
        <v>4321</v>
      </c>
      <c r="D1878" s="95" t="s">
        <v>529</v>
      </c>
      <c r="E1878" s="116" t="str">
        <f>VLOOKUP($C1878,'2022-23 School Level AAFTE'!$C:$X,8,FALSE)</f>
        <v>No</v>
      </c>
      <c r="F1878" s="103">
        <f>VLOOKUP($C1878,'2022-23 School Level AAFTE'!$C:$I,7,FALSE)</f>
        <v>567.33000000000004</v>
      </c>
      <c r="G1878" s="106">
        <f>IFERROR(IF(E1878= "yes",VLOOKUP(C1878,Summary!$B:$I,5,0),0),0)</f>
        <v>0</v>
      </c>
      <c r="H1878" s="104">
        <f t="shared" si="317"/>
        <v>0</v>
      </c>
      <c r="I1878" s="168">
        <f>VLOOKUP($A1878,'2023-24 Salary &amp; Benefits'!$A:$I,3,FALSE)</f>
        <v>1.18</v>
      </c>
      <c r="J1878" s="168">
        <f>VLOOKUP($A1878,'2023-24 Salary &amp; Benefits'!$A:$I,4,FALSE)</f>
        <v>1.2</v>
      </c>
      <c r="K1878" s="155">
        <f t="shared" si="320"/>
        <v>0</v>
      </c>
      <c r="L1878" s="154">
        <f t="shared" si="321"/>
        <v>0</v>
      </c>
      <c r="M1878" s="156">
        <f>'2023-24 Salary &amp; Benefits'!$E$6</f>
        <v>72728</v>
      </c>
      <c r="N1878" s="156">
        <f>'2023-24 Salary &amp; Benefits'!$F$6</f>
        <v>75419</v>
      </c>
      <c r="O1878" s="9">
        <f t="shared" si="322"/>
        <v>0</v>
      </c>
      <c r="P1878" s="9">
        <f t="shared" si="323"/>
        <v>0</v>
      </c>
      <c r="Q1878" s="9">
        <f>'2023-24 Salary &amp; Benefits'!G$6</f>
        <v>13464</v>
      </c>
      <c r="R1878" s="157">
        <f>'2023-24 Salary &amp; Benefits'!H$6</f>
        <v>0.1797</v>
      </c>
      <c r="S1878" s="157">
        <f>'2023-24 Salary &amp; Benefits'!I$6</f>
        <v>0.17330000000000001</v>
      </c>
      <c r="T1878" s="9">
        <f t="shared" si="324"/>
        <v>0</v>
      </c>
      <c r="U1878" s="9">
        <f t="shared" si="325"/>
        <v>0</v>
      </c>
      <c r="V1878" s="9">
        <f t="shared" si="326"/>
        <v>0</v>
      </c>
      <c r="W1878" s="9">
        <f t="shared" si="319"/>
        <v>0</v>
      </c>
      <c r="X1878" s="22">
        <f t="shared" si="318"/>
        <v>0</v>
      </c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</row>
    <row r="1879" spans="1:159" s="4" customFormat="1">
      <c r="A1879" s="83" t="s">
        <v>2337</v>
      </c>
      <c r="B1879" s="95" t="s">
        <v>525</v>
      </c>
      <c r="C1879" s="96">
        <v>4149</v>
      </c>
      <c r="D1879" s="95" t="s">
        <v>528</v>
      </c>
      <c r="E1879" s="116" t="str">
        <f>VLOOKUP($C1879,'2022-23 School Level AAFTE'!$C:$X,8,FALSE)</f>
        <v>No</v>
      </c>
      <c r="F1879" s="103">
        <f>VLOOKUP($C1879,'2022-23 School Level AAFTE'!$C:$I,7,FALSE)</f>
        <v>396.95</v>
      </c>
      <c r="G1879" s="106">
        <f>IFERROR(IF(E1879= "yes",VLOOKUP(C1879,Summary!$B:$I,5,0),0),0)</f>
        <v>0</v>
      </c>
      <c r="H1879" s="104">
        <f t="shared" si="317"/>
        <v>0</v>
      </c>
      <c r="I1879" s="168">
        <f>VLOOKUP($A1879,'2023-24 Salary &amp; Benefits'!$A:$I,3,FALSE)</f>
        <v>1.18</v>
      </c>
      <c r="J1879" s="168">
        <f>VLOOKUP($A1879,'2023-24 Salary &amp; Benefits'!$A:$I,4,FALSE)</f>
        <v>1.2</v>
      </c>
      <c r="K1879" s="155">
        <f t="shared" si="320"/>
        <v>0</v>
      </c>
      <c r="L1879" s="154">
        <f t="shared" si="321"/>
        <v>0</v>
      </c>
      <c r="M1879" s="156">
        <f>'2023-24 Salary &amp; Benefits'!$E$6</f>
        <v>72728</v>
      </c>
      <c r="N1879" s="156">
        <f>'2023-24 Salary &amp; Benefits'!$F$6</f>
        <v>75419</v>
      </c>
      <c r="O1879" s="9">
        <f t="shared" si="322"/>
        <v>0</v>
      </c>
      <c r="P1879" s="9">
        <f t="shared" si="323"/>
        <v>0</v>
      </c>
      <c r="Q1879" s="9">
        <f>'2023-24 Salary &amp; Benefits'!G$6</f>
        <v>13464</v>
      </c>
      <c r="R1879" s="157">
        <f>'2023-24 Salary &amp; Benefits'!H$6</f>
        <v>0.1797</v>
      </c>
      <c r="S1879" s="157">
        <f>'2023-24 Salary &amp; Benefits'!I$6</f>
        <v>0.17330000000000001</v>
      </c>
      <c r="T1879" s="9">
        <f t="shared" si="324"/>
        <v>0</v>
      </c>
      <c r="U1879" s="9">
        <f t="shared" si="325"/>
        <v>0</v>
      </c>
      <c r="V1879" s="9">
        <f t="shared" si="326"/>
        <v>0</v>
      </c>
      <c r="W1879" s="9">
        <f t="shared" si="319"/>
        <v>0</v>
      </c>
      <c r="X1879" s="22">
        <f t="shared" si="318"/>
        <v>0</v>
      </c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</row>
    <row r="1880" spans="1:159" s="4" customFormat="1">
      <c r="A1880" s="83" t="s">
        <v>2337</v>
      </c>
      <c r="B1880" s="95" t="s">
        <v>525</v>
      </c>
      <c r="C1880" s="96">
        <v>2511</v>
      </c>
      <c r="D1880" s="95" t="s">
        <v>527</v>
      </c>
      <c r="E1880" s="116" t="str">
        <f>VLOOKUP($C1880,'2022-23 School Level AAFTE'!$C:$X,8,FALSE)</f>
        <v>No</v>
      </c>
      <c r="F1880" s="103">
        <f>VLOOKUP($C1880,'2022-23 School Level AAFTE'!$C:$I,7,FALSE)</f>
        <v>199.76</v>
      </c>
      <c r="G1880" s="106">
        <f>IFERROR(IF(E1880= "yes",VLOOKUP(C1880,Summary!$B:$I,5,0),0),0)</f>
        <v>0</v>
      </c>
      <c r="H1880" s="104">
        <f t="shared" si="317"/>
        <v>0</v>
      </c>
      <c r="I1880" s="168">
        <f>VLOOKUP($A1880,'2023-24 Salary &amp; Benefits'!$A:$I,3,FALSE)</f>
        <v>1.18</v>
      </c>
      <c r="J1880" s="168">
        <f>VLOOKUP($A1880,'2023-24 Salary &amp; Benefits'!$A:$I,4,FALSE)</f>
        <v>1.2</v>
      </c>
      <c r="K1880" s="155">
        <f t="shared" si="320"/>
        <v>0</v>
      </c>
      <c r="L1880" s="154">
        <f t="shared" si="321"/>
        <v>0</v>
      </c>
      <c r="M1880" s="156">
        <f>'2023-24 Salary &amp; Benefits'!$E$6</f>
        <v>72728</v>
      </c>
      <c r="N1880" s="156">
        <f>'2023-24 Salary &amp; Benefits'!$F$6</f>
        <v>75419</v>
      </c>
      <c r="O1880" s="9">
        <f t="shared" si="322"/>
        <v>0</v>
      </c>
      <c r="P1880" s="9">
        <f t="shared" si="323"/>
        <v>0</v>
      </c>
      <c r="Q1880" s="9">
        <f>'2023-24 Salary &amp; Benefits'!G$6</f>
        <v>13464</v>
      </c>
      <c r="R1880" s="157">
        <f>'2023-24 Salary &amp; Benefits'!H$6</f>
        <v>0.1797</v>
      </c>
      <c r="S1880" s="157">
        <f>'2023-24 Salary &amp; Benefits'!I$6</f>
        <v>0.17330000000000001</v>
      </c>
      <c r="T1880" s="9">
        <f t="shared" si="324"/>
        <v>0</v>
      </c>
      <c r="U1880" s="9">
        <f t="shared" si="325"/>
        <v>0</v>
      </c>
      <c r="V1880" s="9">
        <f t="shared" si="326"/>
        <v>0</v>
      </c>
      <c r="W1880" s="9">
        <f t="shared" si="319"/>
        <v>0</v>
      </c>
      <c r="X1880" s="22">
        <f t="shared" si="318"/>
        <v>0</v>
      </c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</row>
    <row r="1881" spans="1:159" s="4" customFormat="1">
      <c r="A1881" s="83" t="s">
        <v>2409</v>
      </c>
      <c r="B1881" s="95" t="s">
        <v>1201</v>
      </c>
      <c r="C1881" s="96">
        <v>2744</v>
      </c>
      <c r="D1881" s="95" t="s">
        <v>1202</v>
      </c>
      <c r="E1881" s="116" t="str">
        <f>VLOOKUP($C1881,'2022-23 School Level AAFTE'!$C:$X,8,FALSE)</f>
        <v>No</v>
      </c>
      <c r="F1881" s="103">
        <f>VLOOKUP($C1881,'2022-23 School Level AAFTE'!$C:$I,7,FALSE)</f>
        <v>194.57</v>
      </c>
      <c r="G1881" s="106">
        <f>IFERROR(IF(E1881= "yes",VLOOKUP(C1881,Summary!$B:$I,5,0),0),0)</f>
        <v>0</v>
      </c>
      <c r="H1881" s="105">
        <f t="shared" si="317"/>
        <v>0</v>
      </c>
      <c r="I1881" s="168">
        <f>VLOOKUP($A1881,'2023-24 Salary &amp; Benefits'!$A:$I,3,FALSE)</f>
        <v>1</v>
      </c>
      <c r="J1881" s="168">
        <f>VLOOKUP($A1881,'2023-24 Salary &amp; Benefits'!$A:$I,4,FALSE)</f>
        <v>1</v>
      </c>
      <c r="K1881" s="155">
        <f t="shared" si="320"/>
        <v>0</v>
      </c>
      <c r="L1881" s="154">
        <f t="shared" si="321"/>
        <v>0</v>
      </c>
      <c r="M1881" s="156">
        <f>'2023-24 Salary &amp; Benefits'!$E$6</f>
        <v>72728</v>
      </c>
      <c r="N1881" s="156">
        <f>'2023-24 Salary &amp; Benefits'!$F$6</f>
        <v>75419</v>
      </c>
      <c r="O1881" s="9">
        <f t="shared" si="322"/>
        <v>0</v>
      </c>
      <c r="P1881" s="9">
        <f t="shared" si="323"/>
        <v>0</v>
      </c>
      <c r="Q1881" s="9">
        <f>'2023-24 Salary &amp; Benefits'!G$6</f>
        <v>13464</v>
      </c>
      <c r="R1881" s="157">
        <f>'2023-24 Salary &amp; Benefits'!H$6</f>
        <v>0.1797</v>
      </c>
      <c r="S1881" s="157">
        <f>'2023-24 Salary &amp; Benefits'!I$6</f>
        <v>0.17330000000000001</v>
      </c>
      <c r="T1881" s="9">
        <f t="shared" si="324"/>
        <v>0</v>
      </c>
      <c r="U1881" s="9">
        <f t="shared" si="325"/>
        <v>0</v>
      </c>
      <c r="V1881" s="9">
        <f t="shared" si="326"/>
        <v>0</v>
      </c>
      <c r="W1881" s="9">
        <f t="shared" si="319"/>
        <v>0</v>
      </c>
      <c r="X1881" s="22">
        <f t="shared" si="318"/>
        <v>0</v>
      </c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</row>
    <row r="1882" spans="1:159" s="4" customFormat="1">
      <c r="A1882" s="83" t="s">
        <v>2481</v>
      </c>
      <c r="B1882" s="95" t="s">
        <v>1769</v>
      </c>
      <c r="C1882" s="96">
        <v>1533</v>
      </c>
      <c r="D1882" s="95" t="s">
        <v>1770</v>
      </c>
      <c r="E1882" s="116" t="str">
        <f>VLOOKUP($C1882,'2022-23 School Level AAFTE'!$C:$X,8,FALSE)</f>
        <v>Yes</v>
      </c>
      <c r="F1882" s="103">
        <f>VLOOKUP($C1882,'2022-23 School Level AAFTE'!$C:$I,7,FALSE)</f>
        <v>26.4</v>
      </c>
      <c r="G1882" s="106">
        <f>IFERROR(IF(E1882= "yes",VLOOKUP(C1882,Summary!$B:$I,5,0),0),0)</f>
        <v>0</v>
      </c>
      <c r="H1882" s="104">
        <f t="shared" si="317"/>
        <v>26.4</v>
      </c>
      <c r="I1882" s="168">
        <f>VLOOKUP($A1882,'2023-24 Salary &amp; Benefits'!$A:$I,3,FALSE)</f>
        <v>1.0150000000000001</v>
      </c>
      <c r="J1882" s="168">
        <f>VLOOKUP($A1882,'2023-24 Salary &amp; Benefits'!$A:$I,4,FALSE)</f>
        <v>1.0150000000000001</v>
      </c>
      <c r="K1882" s="155">
        <f t="shared" si="320"/>
        <v>26.4</v>
      </c>
      <c r="L1882" s="154">
        <f t="shared" si="321"/>
        <v>7.6999999999999999E-2</v>
      </c>
      <c r="M1882" s="156">
        <f>'2023-24 Salary &amp; Benefits'!$E$6</f>
        <v>72728</v>
      </c>
      <c r="N1882" s="156">
        <f>'2023-24 Salary &amp; Benefits'!$F$6</f>
        <v>75419</v>
      </c>
      <c r="O1882" s="9">
        <f t="shared" si="322"/>
        <v>5684.06</v>
      </c>
      <c r="P1882" s="9">
        <f t="shared" si="323"/>
        <v>210.30999999999949</v>
      </c>
      <c r="Q1882" s="9">
        <f>'2023-24 Salary &amp; Benefits'!G$6</f>
        <v>13464</v>
      </c>
      <c r="R1882" s="157">
        <f>'2023-24 Salary &amp; Benefits'!H$6</f>
        <v>0.1797</v>
      </c>
      <c r="S1882" s="157">
        <f>'2023-24 Salary &amp; Benefits'!I$6</f>
        <v>0.17330000000000001</v>
      </c>
      <c r="T1882" s="9">
        <f t="shared" si="324"/>
        <v>2094.6</v>
      </c>
      <c r="U1882" s="9">
        <f t="shared" si="325"/>
        <v>98.24</v>
      </c>
      <c r="V1882" s="9">
        <f t="shared" si="326"/>
        <v>17.02</v>
      </c>
      <c r="W1882" s="9">
        <f t="shared" si="319"/>
        <v>115.25999999999999</v>
      </c>
      <c r="X1882" s="22">
        <f t="shared" si="318"/>
        <v>8104.23</v>
      </c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</row>
    <row r="1883" spans="1:159" s="4" customFormat="1">
      <c r="A1883" s="83" t="s">
        <v>2481</v>
      </c>
      <c r="B1883" s="95" t="s">
        <v>1769</v>
      </c>
      <c r="C1883" s="96">
        <v>2156</v>
      </c>
      <c r="D1883" s="95" t="s">
        <v>1784</v>
      </c>
      <c r="E1883" s="116" t="str">
        <f>VLOOKUP($C1883,'2022-23 School Level AAFTE'!$C:$X,8,FALSE)</f>
        <v>Yes</v>
      </c>
      <c r="F1883" s="103">
        <f>VLOOKUP($C1883,'2022-23 School Level AAFTE'!$C:$I,7,FALSE)</f>
        <v>341.57</v>
      </c>
      <c r="G1883" s="106">
        <f>IFERROR(IF(E1883= "yes",VLOOKUP(C1883,Summary!$B:$I,5,0),0),0)</f>
        <v>0</v>
      </c>
      <c r="H1883" s="104">
        <f t="shared" si="317"/>
        <v>341.57</v>
      </c>
      <c r="I1883" s="168">
        <f>VLOOKUP($A1883,'2023-24 Salary &amp; Benefits'!$A:$I,3,FALSE)</f>
        <v>1.0150000000000001</v>
      </c>
      <c r="J1883" s="168">
        <f>VLOOKUP($A1883,'2023-24 Salary &amp; Benefits'!$A:$I,4,FALSE)</f>
        <v>1.0150000000000001</v>
      </c>
      <c r="K1883" s="155">
        <f t="shared" si="320"/>
        <v>341.57</v>
      </c>
      <c r="L1883" s="154">
        <f t="shared" si="321"/>
        <v>1.002</v>
      </c>
      <c r="M1883" s="156">
        <f>'2023-24 Salary &amp; Benefits'!$E$6</f>
        <v>72728</v>
      </c>
      <c r="N1883" s="156">
        <f>'2023-24 Salary &amp; Benefits'!$F$6</f>
        <v>75419</v>
      </c>
      <c r="O1883" s="9">
        <f t="shared" si="322"/>
        <v>73966.559999999998</v>
      </c>
      <c r="P1883" s="9">
        <f t="shared" si="323"/>
        <v>2736.8300000000017</v>
      </c>
      <c r="Q1883" s="9">
        <f>'2023-24 Salary &amp; Benefits'!G$6</f>
        <v>13464</v>
      </c>
      <c r="R1883" s="157">
        <f>'2023-24 Salary &amp; Benefits'!H$6</f>
        <v>0.1797</v>
      </c>
      <c r="S1883" s="157">
        <f>'2023-24 Salary &amp; Benefits'!I$6</f>
        <v>0.17330000000000001</v>
      </c>
      <c r="T1883" s="9">
        <f t="shared" si="324"/>
        <v>27257.01</v>
      </c>
      <c r="U1883" s="9">
        <f t="shared" si="325"/>
        <v>1278.3900000000001</v>
      </c>
      <c r="V1883" s="9">
        <f t="shared" si="326"/>
        <v>221.54</v>
      </c>
      <c r="W1883" s="9">
        <f t="shared" si="319"/>
        <v>1499.93</v>
      </c>
      <c r="X1883" s="22">
        <f t="shared" si="318"/>
        <v>105460.32999999999</v>
      </c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</row>
    <row r="1884" spans="1:159" s="4" customFormat="1">
      <c r="A1884" s="83" t="s">
        <v>2481</v>
      </c>
      <c r="B1884" s="95" t="s">
        <v>1769</v>
      </c>
      <c r="C1884" s="96">
        <v>1604</v>
      </c>
      <c r="D1884" s="95" t="s">
        <v>1772</v>
      </c>
      <c r="E1884" s="116" t="str">
        <f>VLOOKUP($C1884,'2022-23 School Level AAFTE'!$C:$X,8,FALSE)</f>
        <v>No</v>
      </c>
      <c r="F1884" s="103">
        <f>VLOOKUP($C1884,'2022-23 School Level AAFTE'!$C:$I,7,FALSE)</f>
        <v>1.57</v>
      </c>
      <c r="G1884" s="106">
        <f>IFERROR(IF(E1884= "yes",VLOOKUP(C1884,Summary!$B:$I,5,0),0),0)</f>
        <v>0</v>
      </c>
      <c r="H1884" s="105">
        <f t="shared" si="317"/>
        <v>0</v>
      </c>
      <c r="I1884" s="168">
        <f>VLOOKUP($A1884,'2023-24 Salary &amp; Benefits'!$A:$I,3,FALSE)</f>
        <v>1.0150000000000001</v>
      </c>
      <c r="J1884" s="168">
        <f>VLOOKUP($A1884,'2023-24 Salary &amp; Benefits'!$A:$I,4,FALSE)</f>
        <v>1.0150000000000001</v>
      </c>
      <c r="K1884" s="155">
        <f t="shared" si="320"/>
        <v>0</v>
      </c>
      <c r="L1884" s="154">
        <f t="shared" si="321"/>
        <v>0</v>
      </c>
      <c r="M1884" s="156">
        <f>'2023-24 Salary &amp; Benefits'!$E$6</f>
        <v>72728</v>
      </c>
      <c r="N1884" s="156">
        <f>'2023-24 Salary &amp; Benefits'!$F$6</f>
        <v>75419</v>
      </c>
      <c r="O1884" s="9">
        <f t="shared" si="322"/>
        <v>0</v>
      </c>
      <c r="P1884" s="9">
        <f t="shared" si="323"/>
        <v>0</v>
      </c>
      <c r="Q1884" s="9">
        <f>'2023-24 Salary &amp; Benefits'!G$6</f>
        <v>13464</v>
      </c>
      <c r="R1884" s="157">
        <f>'2023-24 Salary &amp; Benefits'!H$6</f>
        <v>0.1797</v>
      </c>
      <c r="S1884" s="157">
        <f>'2023-24 Salary &amp; Benefits'!I$6</f>
        <v>0.17330000000000001</v>
      </c>
      <c r="T1884" s="9">
        <f t="shared" si="324"/>
        <v>0</v>
      </c>
      <c r="U1884" s="9">
        <f t="shared" si="325"/>
        <v>0</v>
      </c>
      <c r="V1884" s="9">
        <f t="shared" si="326"/>
        <v>0</v>
      </c>
      <c r="W1884" s="9">
        <f t="shared" si="319"/>
        <v>0</v>
      </c>
      <c r="X1884" s="22">
        <f t="shared" si="318"/>
        <v>0</v>
      </c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</row>
    <row r="1885" spans="1:159" s="4" customFormat="1">
      <c r="A1885" s="83" t="s">
        <v>2481</v>
      </c>
      <c r="B1885" s="95" t="s">
        <v>1769</v>
      </c>
      <c r="C1885" s="96">
        <v>2381</v>
      </c>
      <c r="D1885" s="95" t="s">
        <v>1791</v>
      </c>
      <c r="E1885" s="116" t="str">
        <f>VLOOKUP($C1885,'2022-23 School Level AAFTE'!$C:$X,8,FALSE)</f>
        <v>Yes</v>
      </c>
      <c r="F1885" s="103">
        <f>VLOOKUP($C1885,'2022-23 School Level AAFTE'!$C:$I,7,FALSE)</f>
        <v>372.12</v>
      </c>
      <c r="G1885" s="106">
        <f>IFERROR(IF(E1885= "yes",VLOOKUP(C1885,Summary!$B:$I,5,0),0),0)</f>
        <v>0</v>
      </c>
      <c r="H1885" s="104">
        <f t="shared" si="317"/>
        <v>372.12</v>
      </c>
      <c r="I1885" s="168">
        <f>VLOOKUP($A1885,'2023-24 Salary &amp; Benefits'!$A:$I,3,FALSE)</f>
        <v>1.0150000000000001</v>
      </c>
      <c r="J1885" s="168">
        <f>VLOOKUP($A1885,'2023-24 Salary &amp; Benefits'!$A:$I,4,FALSE)</f>
        <v>1.0150000000000001</v>
      </c>
      <c r="K1885" s="155">
        <f t="shared" si="320"/>
        <v>372.12</v>
      </c>
      <c r="L1885" s="154">
        <f t="shared" si="321"/>
        <v>1.0920000000000001</v>
      </c>
      <c r="M1885" s="156">
        <f>'2023-24 Salary &amp; Benefits'!$E$6</f>
        <v>72728</v>
      </c>
      <c r="N1885" s="156">
        <f>'2023-24 Salary &amp; Benefits'!$F$6</f>
        <v>75419</v>
      </c>
      <c r="O1885" s="9">
        <f t="shared" si="322"/>
        <v>80610.259999999995</v>
      </c>
      <c r="P1885" s="9">
        <f t="shared" si="323"/>
        <v>2982.6500000000087</v>
      </c>
      <c r="Q1885" s="9">
        <f>'2023-24 Salary &amp; Benefits'!G$6</f>
        <v>13464</v>
      </c>
      <c r="R1885" s="157">
        <f>'2023-24 Salary &amp; Benefits'!H$6</f>
        <v>0.1797</v>
      </c>
      <c r="S1885" s="157">
        <f>'2023-24 Salary &amp; Benefits'!I$6</f>
        <v>0.17330000000000001</v>
      </c>
      <c r="T1885" s="9">
        <f t="shared" si="324"/>
        <v>29705.24</v>
      </c>
      <c r="U1885" s="9">
        <f t="shared" si="325"/>
        <v>1393.22</v>
      </c>
      <c r="V1885" s="9">
        <f t="shared" si="326"/>
        <v>241.45</v>
      </c>
      <c r="W1885" s="9">
        <f t="shared" si="319"/>
        <v>1634.67</v>
      </c>
      <c r="X1885" s="22">
        <f t="shared" si="318"/>
        <v>114932.82</v>
      </c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</row>
    <row r="1886" spans="1:159" s="4" customFormat="1">
      <c r="A1886" s="83" t="s">
        <v>2481</v>
      </c>
      <c r="B1886" s="95" t="s">
        <v>1769</v>
      </c>
      <c r="C1886" s="96">
        <v>2128</v>
      </c>
      <c r="D1886" s="95" t="s">
        <v>906</v>
      </c>
      <c r="E1886" s="116" t="str">
        <f>VLOOKUP($C1886,'2022-23 School Level AAFTE'!$C:$X,8,FALSE)</f>
        <v>Yes</v>
      </c>
      <c r="F1886" s="103">
        <f>VLOOKUP($C1886,'2022-23 School Level AAFTE'!$C:$I,7,FALSE)</f>
        <v>386.86</v>
      </c>
      <c r="G1886" s="106">
        <f>IFERROR(IF(E1886= "yes",VLOOKUP(C1886,Summary!$B:$I,5,0),0),0)</f>
        <v>0</v>
      </c>
      <c r="H1886" s="105">
        <f t="shared" si="317"/>
        <v>386.86</v>
      </c>
      <c r="I1886" s="168">
        <f>VLOOKUP($A1886,'2023-24 Salary &amp; Benefits'!$A:$I,3,FALSE)</f>
        <v>1.0150000000000001</v>
      </c>
      <c r="J1886" s="168">
        <f>VLOOKUP($A1886,'2023-24 Salary &amp; Benefits'!$A:$I,4,FALSE)</f>
        <v>1.0150000000000001</v>
      </c>
      <c r="K1886" s="155">
        <f t="shared" si="320"/>
        <v>386.86</v>
      </c>
      <c r="L1886" s="154">
        <f t="shared" si="321"/>
        <v>1.135</v>
      </c>
      <c r="M1886" s="156">
        <f>'2023-24 Salary &amp; Benefits'!$E$6</f>
        <v>72728</v>
      </c>
      <c r="N1886" s="156">
        <f>'2023-24 Salary &amp; Benefits'!$F$6</f>
        <v>75419</v>
      </c>
      <c r="O1886" s="9">
        <f t="shared" si="322"/>
        <v>83784.47</v>
      </c>
      <c r="P1886" s="9">
        <f t="shared" si="323"/>
        <v>3100.1000000000058</v>
      </c>
      <c r="Q1886" s="9">
        <f>'2023-24 Salary &amp; Benefits'!G$6</f>
        <v>13464</v>
      </c>
      <c r="R1886" s="157">
        <f>'2023-24 Salary &amp; Benefits'!H$6</f>
        <v>0.1797</v>
      </c>
      <c r="S1886" s="157">
        <f>'2023-24 Salary &amp; Benefits'!I$6</f>
        <v>0.17330000000000001</v>
      </c>
      <c r="T1886" s="9">
        <f t="shared" si="324"/>
        <v>30874.959999999999</v>
      </c>
      <c r="U1886" s="9">
        <f t="shared" si="325"/>
        <v>1448.08</v>
      </c>
      <c r="V1886" s="9">
        <f t="shared" si="326"/>
        <v>250.95</v>
      </c>
      <c r="W1886" s="9">
        <f t="shared" si="319"/>
        <v>1699.03</v>
      </c>
      <c r="X1886" s="22">
        <f t="shared" si="318"/>
        <v>119458.56</v>
      </c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</row>
    <row r="1887" spans="1:159" s="4" customFormat="1">
      <c r="A1887" s="83" t="s">
        <v>2481</v>
      </c>
      <c r="B1887" s="95" t="s">
        <v>1769</v>
      </c>
      <c r="C1887" s="96">
        <v>3357</v>
      </c>
      <c r="D1887" s="95" t="s">
        <v>1803</v>
      </c>
      <c r="E1887" s="116" t="str">
        <f>VLOOKUP($C1887,'2022-23 School Level AAFTE'!$C:$X,8,FALSE)</f>
        <v>No</v>
      </c>
      <c r="F1887" s="103">
        <f>VLOOKUP($C1887,'2022-23 School Level AAFTE'!$C:$I,7,FALSE)</f>
        <v>254.2</v>
      </c>
      <c r="G1887" s="106">
        <f>IFERROR(IF(E1887= "yes",VLOOKUP(C1887,Summary!$B:$I,5,0),0),0)</f>
        <v>0</v>
      </c>
      <c r="H1887" s="105">
        <f t="shared" si="317"/>
        <v>0</v>
      </c>
      <c r="I1887" s="168">
        <f>VLOOKUP($A1887,'2023-24 Salary &amp; Benefits'!$A:$I,3,FALSE)</f>
        <v>1.0150000000000001</v>
      </c>
      <c r="J1887" s="168">
        <f>VLOOKUP($A1887,'2023-24 Salary &amp; Benefits'!$A:$I,4,FALSE)</f>
        <v>1.0150000000000001</v>
      </c>
      <c r="K1887" s="155">
        <f t="shared" si="320"/>
        <v>0</v>
      </c>
      <c r="L1887" s="154">
        <f t="shared" si="321"/>
        <v>0</v>
      </c>
      <c r="M1887" s="156">
        <f>'2023-24 Salary &amp; Benefits'!$E$6</f>
        <v>72728</v>
      </c>
      <c r="N1887" s="156">
        <f>'2023-24 Salary &amp; Benefits'!$F$6</f>
        <v>75419</v>
      </c>
      <c r="O1887" s="9">
        <f t="shared" si="322"/>
        <v>0</v>
      </c>
      <c r="P1887" s="9">
        <f t="shared" si="323"/>
        <v>0</v>
      </c>
      <c r="Q1887" s="9">
        <f>'2023-24 Salary &amp; Benefits'!G$6</f>
        <v>13464</v>
      </c>
      <c r="R1887" s="157">
        <f>'2023-24 Salary &amp; Benefits'!H$6</f>
        <v>0.1797</v>
      </c>
      <c r="S1887" s="157">
        <f>'2023-24 Salary &amp; Benefits'!I$6</f>
        <v>0.17330000000000001</v>
      </c>
      <c r="T1887" s="9">
        <f t="shared" si="324"/>
        <v>0</v>
      </c>
      <c r="U1887" s="9">
        <f t="shared" si="325"/>
        <v>0</v>
      </c>
      <c r="V1887" s="9">
        <f t="shared" si="326"/>
        <v>0</v>
      </c>
      <c r="W1887" s="9">
        <f t="shared" si="319"/>
        <v>0</v>
      </c>
      <c r="X1887" s="22">
        <f t="shared" si="318"/>
        <v>0</v>
      </c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</row>
    <row r="1888" spans="1:159" s="4" customFormat="1">
      <c r="A1888" s="83" t="s">
        <v>2481</v>
      </c>
      <c r="B1888" s="95" t="s">
        <v>1769</v>
      </c>
      <c r="C1888" s="96">
        <v>2155</v>
      </c>
      <c r="D1888" s="95" t="s">
        <v>1783</v>
      </c>
      <c r="E1888" s="116" t="str">
        <f>VLOOKUP($C1888,'2022-23 School Level AAFTE'!$C:$X,8,FALSE)</f>
        <v>Yes</v>
      </c>
      <c r="F1888" s="103">
        <f>VLOOKUP($C1888,'2022-23 School Level AAFTE'!$C:$I,7,FALSE)</f>
        <v>377.91</v>
      </c>
      <c r="G1888" s="106">
        <f>IFERROR(IF(E1888= "yes",VLOOKUP(C1888,Summary!$B:$I,5,0),0),0)</f>
        <v>0</v>
      </c>
      <c r="H1888" s="104">
        <f t="shared" si="317"/>
        <v>377.91</v>
      </c>
      <c r="I1888" s="168">
        <f>VLOOKUP($A1888,'2023-24 Salary &amp; Benefits'!$A:$I,3,FALSE)</f>
        <v>1.0150000000000001</v>
      </c>
      <c r="J1888" s="168">
        <f>VLOOKUP($A1888,'2023-24 Salary &amp; Benefits'!$A:$I,4,FALSE)</f>
        <v>1.0150000000000001</v>
      </c>
      <c r="K1888" s="155">
        <f t="shared" si="320"/>
        <v>377.91</v>
      </c>
      <c r="L1888" s="154">
        <f t="shared" si="321"/>
        <v>1.109</v>
      </c>
      <c r="M1888" s="156">
        <f>'2023-24 Salary &amp; Benefits'!$E$6</f>
        <v>72728</v>
      </c>
      <c r="N1888" s="156">
        <f>'2023-24 Salary &amp; Benefits'!$F$6</f>
        <v>75419</v>
      </c>
      <c r="O1888" s="9">
        <f t="shared" si="322"/>
        <v>81865.179999999993</v>
      </c>
      <c r="P1888" s="9">
        <f t="shared" si="323"/>
        <v>3029.0900000000111</v>
      </c>
      <c r="Q1888" s="9">
        <f>'2023-24 Salary &amp; Benefits'!G$6</f>
        <v>13464</v>
      </c>
      <c r="R1888" s="157">
        <f>'2023-24 Salary &amp; Benefits'!H$6</f>
        <v>0.1797</v>
      </c>
      <c r="S1888" s="157">
        <f>'2023-24 Salary &amp; Benefits'!I$6</f>
        <v>0.17330000000000001</v>
      </c>
      <c r="T1888" s="9">
        <f t="shared" si="324"/>
        <v>30167.69</v>
      </c>
      <c r="U1888" s="9">
        <f t="shared" si="325"/>
        <v>1414.9</v>
      </c>
      <c r="V1888" s="9">
        <f t="shared" si="326"/>
        <v>245.2</v>
      </c>
      <c r="W1888" s="9">
        <f t="shared" si="319"/>
        <v>1660.1000000000001</v>
      </c>
      <c r="X1888" s="22">
        <f t="shared" si="318"/>
        <v>116722.06000000001</v>
      </c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</row>
    <row r="1889" spans="1:159" s="4" customFormat="1">
      <c r="A1889" s="83" t="s">
        <v>2481</v>
      </c>
      <c r="B1889" s="95" t="s">
        <v>1769</v>
      </c>
      <c r="C1889" s="96">
        <v>2218</v>
      </c>
      <c r="D1889" s="95" t="s">
        <v>1787</v>
      </c>
      <c r="E1889" s="116" t="str">
        <f>VLOOKUP($C1889,'2022-23 School Level AAFTE'!$C:$X,8,FALSE)</f>
        <v>Yes</v>
      </c>
      <c r="F1889" s="103">
        <f>VLOOKUP($C1889,'2022-23 School Level AAFTE'!$C:$I,7,FALSE)</f>
        <v>310.86</v>
      </c>
      <c r="G1889" s="106">
        <f>IFERROR(IF(E1889= "yes",VLOOKUP(C1889,Summary!$B:$I,5,0),0),0)</f>
        <v>0</v>
      </c>
      <c r="H1889" s="105">
        <f t="shared" si="317"/>
        <v>310.86</v>
      </c>
      <c r="I1889" s="168">
        <f>VLOOKUP($A1889,'2023-24 Salary &amp; Benefits'!$A:$I,3,FALSE)</f>
        <v>1.0150000000000001</v>
      </c>
      <c r="J1889" s="168">
        <f>VLOOKUP($A1889,'2023-24 Salary &amp; Benefits'!$A:$I,4,FALSE)</f>
        <v>1.0150000000000001</v>
      </c>
      <c r="K1889" s="155">
        <f t="shared" si="320"/>
        <v>310.86</v>
      </c>
      <c r="L1889" s="154">
        <f t="shared" si="321"/>
        <v>0.91200000000000003</v>
      </c>
      <c r="M1889" s="156">
        <f>'2023-24 Salary &amp; Benefits'!$E$6</f>
        <v>72728</v>
      </c>
      <c r="N1889" s="156">
        <f>'2023-24 Salary &amp; Benefits'!$F$6</f>
        <v>75419</v>
      </c>
      <c r="O1889" s="9">
        <f t="shared" si="322"/>
        <v>67322.86</v>
      </c>
      <c r="P1889" s="9">
        <f t="shared" si="323"/>
        <v>2491</v>
      </c>
      <c r="Q1889" s="9">
        <f>'2023-24 Salary &amp; Benefits'!G$6</f>
        <v>13464</v>
      </c>
      <c r="R1889" s="157">
        <f>'2023-24 Salary &amp; Benefits'!H$6</f>
        <v>0.1797</v>
      </c>
      <c r="S1889" s="157">
        <f>'2023-24 Salary &amp; Benefits'!I$6</f>
        <v>0.17330000000000001</v>
      </c>
      <c r="T1889" s="9">
        <f t="shared" si="324"/>
        <v>24808.78</v>
      </c>
      <c r="U1889" s="9">
        <f t="shared" si="325"/>
        <v>1163.56</v>
      </c>
      <c r="V1889" s="9">
        <f t="shared" si="326"/>
        <v>201.64</v>
      </c>
      <c r="W1889" s="9">
        <f t="shared" si="319"/>
        <v>1365.1999999999998</v>
      </c>
      <c r="X1889" s="22">
        <f t="shared" si="318"/>
        <v>95987.839999999997</v>
      </c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</row>
    <row r="1890" spans="1:159" s="4" customFormat="1">
      <c r="A1890" s="83" t="s">
        <v>2481</v>
      </c>
      <c r="B1890" s="95" t="s">
        <v>1769</v>
      </c>
      <c r="C1890" s="96">
        <v>3008</v>
      </c>
      <c r="D1890" s="95" t="s">
        <v>1797</v>
      </c>
      <c r="E1890" s="116" t="str">
        <f>VLOOKUP($C1890,'2022-23 School Level AAFTE'!$C:$X,8,FALSE)</f>
        <v>No</v>
      </c>
      <c r="F1890" s="103">
        <f>VLOOKUP($C1890,'2022-23 School Level AAFTE'!$C:$I,7,FALSE)</f>
        <v>337.03000000000003</v>
      </c>
      <c r="G1890" s="106">
        <f>IFERROR(IF(E1890= "yes",VLOOKUP(C1890,Summary!$B:$I,5,0),0),0)</f>
        <v>0</v>
      </c>
      <c r="H1890" s="104">
        <f t="shared" si="317"/>
        <v>0</v>
      </c>
      <c r="I1890" s="168">
        <f>VLOOKUP($A1890,'2023-24 Salary &amp; Benefits'!$A:$I,3,FALSE)</f>
        <v>1.0150000000000001</v>
      </c>
      <c r="J1890" s="168">
        <f>VLOOKUP($A1890,'2023-24 Salary &amp; Benefits'!$A:$I,4,FALSE)</f>
        <v>1.0150000000000001</v>
      </c>
      <c r="K1890" s="155">
        <f t="shared" si="320"/>
        <v>0</v>
      </c>
      <c r="L1890" s="154">
        <f t="shared" si="321"/>
        <v>0</v>
      </c>
      <c r="M1890" s="156">
        <f>'2023-24 Salary &amp; Benefits'!$E$6</f>
        <v>72728</v>
      </c>
      <c r="N1890" s="156">
        <f>'2023-24 Salary &amp; Benefits'!$F$6</f>
        <v>75419</v>
      </c>
      <c r="O1890" s="9">
        <f t="shared" si="322"/>
        <v>0</v>
      </c>
      <c r="P1890" s="9">
        <f t="shared" si="323"/>
        <v>0</v>
      </c>
      <c r="Q1890" s="9">
        <f>'2023-24 Salary &amp; Benefits'!G$6</f>
        <v>13464</v>
      </c>
      <c r="R1890" s="157">
        <f>'2023-24 Salary &amp; Benefits'!H$6</f>
        <v>0.1797</v>
      </c>
      <c r="S1890" s="157">
        <f>'2023-24 Salary &amp; Benefits'!I$6</f>
        <v>0.17330000000000001</v>
      </c>
      <c r="T1890" s="9">
        <f t="shared" si="324"/>
        <v>0</v>
      </c>
      <c r="U1890" s="9">
        <f t="shared" si="325"/>
        <v>0</v>
      </c>
      <c r="V1890" s="9">
        <f t="shared" si="326"/>
        <v>0</v>
      </c>
      <c r="W1890" s="9">
        <f t="shared" si="319"/>
        <v>0</v>
      </c>
      <c r="X1890" s="22">
        <f t="shared" si="318"/>
        <v>0</v>
      </c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</row>
    <row r="1891" spans="1:159" s="4" customFormat="1">
      <c r="A1891" s="83" t="s">
        <v>2481</v>
      </c>
      <c r="B1891" s="95" t="s">
        <v>1769</v>
      </c>
      <c r="C1891" s="96">
        <v>4457</v>
      </c>
      <c r="D1891" s="95" t="s">
        <v>1813</v>
      </c>
      <c r="E1891" s="116" t="str">
        <f>VLOOKUP($C1891,'2022-23 School Level AAFTE'!$C:$X,8,FALSE)</f>
        <v>Yes</v>
      </c>
      <c r="F1891" s="103">
        <f>VLOOKUP($C1891,'2022-23 School Level AAFTE'!$C:$I,7,FALSE)</f>
        <v>703.13</v>
      </c>
      <c r="G1891" s="106">
        <f>IFERROR(IF(E1891= "yes",VLOOKUP(C1891,Summary!$B:$I,5,0),0),0)</f>
        <v>0</v>
      </c>
      <c r="H1891" s="105">
        <f t="shared" si="317"/>
        <v>703.13</v>
      </c>
      <c r="I1891" s="168">
        <f>VLOOKUP($A1891,'2023-24 Salary &amp; Benefits'!$A:$I,3,FALSE)</f>
        <v>1.0150000000000001</v>
      </c>
      <c r="J1891" s="168">
        <f>VLOOKUP($A1891,'2023-24 Salary &amp; Benefits'!$A:$I,4,FALSE)</f>
        <v>1.0150000000000001</v>
      </c>
      <c r="K1891" s="155">
        <f t="shared" si="320"/>
        <v>703.13</v>
      </c>
      <c r="L1891" s="154">
        <f t="shared" si="321"/>
        <v>2.0630000000000002</v>
      </c>
      <c r="M1891" s="156">
        <f>'2023-24 Salary &amp; Benefits'!$E$6</f>
        <v>72728</v>
      </c>
      <c r="N1891" s="156">
        <f>'2023-24 Salary &amp; Benefits'!$F$6</f>
        <v>75419</v>
      </c>
      <c r="O1891" s="9">
        <f t="shared" si="322"/>
        <v>152288.43</v>
      </c>
      <c r="P1891" s="9">
        <f t="shared" si="323"/>
        <v>5634.8099999999977</v>
      </c>
      <c r="Q1891" s="9">
        <f>'2023-24 Salary &amp; Benefits'!G$6</f>
        <v>13464</v>
      </c>
      <c r="R1891" s="157">
        <f>'2023-24 Salary &amp; Benefits'!H$6</f>
        <v>0.1797</v>
      </c>
      <c r="S1891" s="157">
        <f>'2023-24 Salary &amp; Benefits'!I$6</f>
        <v>0.17330000000000001</v>
      </c>
      <c r="T1891" s="9">
        <f t="shared" si="324"/>
        <v>56118.98</v>
      </c>
      <c r="U1891" s="9">
        <f t="shared" si="325"/>
        <v>2632.05</v>
      </c>
      <c r="V1891" s="9">
        <f t="shared" si="326"/>
        <v>456.13</v>
      </c>
      <c r="W1891" s="9">
        <f t="shared" si="319"/>
        <v>3088.1800000000003</v>
      </c>
      <c r="X1891" s="22">
        <f t="shared" si="318"/>
        <v>217130.4</v>
      </c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</row>
    <row r="1892" spans="1:159" s="4" customFormat="1">
      <c r="A1892" s="83" t="s">
        <v>2481</v>
      </c>
      <c r="B1892" s="95" t="s">
        <v>1769</v>
      </c>
      <c r="C1892" s="96">
        <v>2129</v>
      </c>
      <c r="D1892" s="95" t="s">
        <v>1782</v>
      </c>
      <c r="E1892" s="116" t="str">
        <f>VLOOKUP($C1892,'2022-23 School Level AAFTE'!$C:$X,8,FALSE)</f>
        <v>Yes</v>
      </c>
      <c r="F1892" s="103">
        <f>VLOOKUP($C1892,'2022-23 School Level AAFTE'!$C:$I,7,FALSE)</f>
        <v>386.71</v>
      </c>
      <c r="G1892" s="106">
        <f>IFERROR(IF(E1892= "yes",VLOOKUP(C1892,Summary!$B:$I,5,0),0),0)</f>
        <v>0</v>
      </c>
      <c r="H1892" s="105">
        <f t="shared" si="317"/>
        <v>386.71</v>
      </c>
      <c r="I1892" s="168">
        <f>VLOOKUP($A1892,'2023-24 Salary &amp; Benefits'!$A:$I,3,FALSE)</f>
        <v>1.0150000000000001</v>
      </c>
      <c r="J1892" s="168">
        <f>VLOOKUP($A1892,'2023-24 Salary &amp; Benefits'!$A:$I,4,FALSE)</f>
        <v>1.0150000000000001</v>
      </c>
      <c r="K1892" s="155">
        <f t="shared" si="320"/>
        <v>386.71</v>
      </c>
      <c r="L1892" s="154">
        <f t="shared" si="321"/>
        <v>1.1339999999999999</v>
      </c>
      <c r="M1892" s="156">
        <f>'2023-24 Salary &amp; Benefits'!$E$6</f>
        <v>72728</v>
      </c>
      <c r="N1892" s="156">
        <f>'2023-24 Salary &amp; Benefits'!$F$6</f>
        <v>75419</v>
      </c>
      <c r="O1892" s="9">
        <f t="shared" si="322"/>
        <v>83710.66</v>
      </c>
      <c r="P1892" s="9">
        <f t="shared" si="323"/>
        <v>3097.3600000000006</v>
      </c>
      <c r="Q1892" s="9">
        <f>'2023-24 Salary &amp; Benefits'!G$6</f>
        <v>13464</v>
      </c>
      <c r="R1892" s="157">
        <f>'2023-24 Salary &amp; Benefits'!H$6</f>
        <v>0.1797</v>
      </c>
      <c r="S1892" s="157">
        <f>'2023-24 Salary &amp; Benefits'!I$6</f>
        <v>0.17330000000000001</v>
      </c>
      <c r="T1892" s="9">
        <f t="shared" si="324"/>
        <v>30847.75</v>
      </c>
      <c r="U1892" s="9">
        <f t="shared" si="325"/>
        <v>1446.8</v>
      </c>
      <c r="V1892" s="9">
        <f t="shared" si="326"/>
        <v>250.73</v>
      </c>
      <c r="W1892" s="9">
        <f t="shared" si="319"/>
        <v>1697.53</v>
      </c>
      <c r="X1892" s="22">
        <f t="shared" si="318"/>
        <v>119353.3</v>
      </c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</row>
    <row r="1893" spans="1:159" s="4" customFormat="1">
      <c r="A1893" s="83" t="s">
        <v>2481</v>
      </c>
      <c r="B1893" s="95" t="s">
        <v>1769</v>
      </c>
      <c r="C1893" s="96">
        <v>1603</v>
      </c>
      <c r="D1893" s="86" t="s">
        <v>1771</v>
      </c>
      <c r="E1893" s="116" t="str">
        <f>VLOOKUP($C1893,'2022-23 School Level AAFTE'!$C:$X,8,FALSE)</f>
        <v>No</v>
      </c>
      <c r="F1893" s="103">
        <f>VLOOKUP($C1893,'2022-23 School Level AAFTE'!$C:$I,7,FALSE)</f>
        <v>8.8000000000000007</v>
      </c>
      <c r="G1893" s="106">
        <f>IFERROR(IF(E1893= "yes",VLOOKUP(C1893,Summary!$B:$I,5,0),0),0)</f>
        <v>0</v>
      </c>
      <c r="H1893" s="105">
        <f t="shared" si="317"/>
        <v>0</v>
      </c>
      <c r="I1893" s="168">
        <f>VLOOKUP($A1893,'2023-24 Salary &amp; Benefits'!$A:$I,3,FALSE)</f>
        <v>1.0150000000000001</v>
      </c>
      <c r="J1893" s="168">
        <f>VLOOKUP($A1893,'2023-24 Salary &amp; Benefits'!$A:$I,4,FALSE)</f>
        <v>1.0150000000000001</v>
      </c>
      <c r="K1893" s="155">
        <f t="shared" si="320"/>
        <v>0</v>
      </c>
      <c r="L1893" s="154">
        <f t="shared" si="321"/>
        <v>0</v>
      </c>
      <c r="M1893" s="156">
        <f>'2023-24 Salary &amp; Benefits'!$E$6</f>
        <v>72728</v>
      </c>
      <c r="N1893" s="156">
        <f>'2023-24 Salary &amp; Benefits'!$F$6</f>
        <v>75419</v>
      </c>
      <c r="O1893" s="9">
        <f t="shared" si="322"/>
        <v>0</v>
      </c>
      <c r="P1893" s="9">
        <f t="shared" si="323"/>
        <v>0</v>
      </c>
      <c r="Q1893" s="9">
        <f>'2023-24 Salary &amp; Benefits'!G$6</f>
        <v>13464</v>
      </c>
      <c r="R1893" s="157">
        <f>'2023-24 Salary &amp; Benefits'!H$6</f>
        <v>0.1797</v>
      </c>
      <c r="S1893" s="157">
        <f>'2023-24 Salary &amp; Benefits'!I$6</f>
        <v>0.17330000000000001</v>
      </c>
      <c r="T1893" s="9">
        <f t="shared" si="324"/>
        <v>0</v>
      </c>
      <c r="U1893" s="9">
        <f t="shared" si="325"/>
        <v>0</v>
      </c>
      <c r="V1893" s="9">
        <f t="shared" si="326"/>
        <v>0</v>
      </c>
      <c r="W1893" s="9">
        <f t="shared" si="319"/>
        <v>0</v>
      </c>
      <c r="X1893" s="22">
        <f t="shared" si="318"/>
        <v>0</v>
      </c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</row>
    <row r="1894" spans="1:159" s="4" customFormat="1">
      <c r="A1894" s="83" t="s">
        <v>2481</v>
      </c>
      <c r="B1894" s="95" t="s">
        <v>1769</v>
      </c>
      <c r="C1894" s="96">
        <v>3412</v>
      </c>
      <c r="D1894" s="95" t="s">
        <v>1804</v>
      </c>
      <c r="E1894" s="116" t="str">
        <f>VLOOKUP($C1894,'2022-23 School Level AAFTE'!$C:$X,8,FALSE)</f>
        <v>No</v>
      </c>
      <c r="F1894" s="103">
        <f>VLOOKUP($C1894,'2022-23 School Level AAFTE'!$C:$I,7,FALSE)</f>
        <v>1595.8600000000001</v>
      </c>
      <c r="G1894" s="106">
        <f>IFERROR(IF(E1894= "yes",VLOOKUP(C1894,Summary!$B:$I,5,0),0),0)</f>
        <v>0</v>
      </c>
      <c r="H1894" s="104">
        <f t="shared" si="317"/>
        <v>0</v>
      </c>
      <c r="I1894" s="168">
        <f>VLOOKUP($A1894,'2023-24 Salary &amp; Benefits'!$A:$I,3,FALSE)</f>
        <v>1.0150000000000001</v>
      </c>
      <c r="J1894" s="168">
        <f>VLOOKUP($A1894,'2023-24 Salary &amp; Benefits'!$A:$I,4,FALSE)</f>
        <v>1.0150000000000001</v>
      </c>
      <c r="K1894" s="155">
        <f t="shared" si="320"/>
        <v>0</v>
      </c>
      <c r="L1894" s="154">
        <f t="shared" si="321"/>
        <v>0</v>
      </c>
      <c r="M1894" s="156">
        <f>'2023-24 Salary &amp; Benefits'!$E$6</f>
        <v>72728</v>
      </c>
      <c r="N1894" s="156">
        <f>'2023-24 Salary &amp; Benefits'!$F$6</f>
        <v>75419</v>
      </c>
      <c r="O1894" s="9">
        <f t="shared" si="322"/>
        <v>0</v>
      </c>
      <c r="P1894" s="9">
        <f t="shared" si="323"/>
        <v>0</v>
      </c>
      <c r="Q1894" s="9">
        <f>'2023-24 Salary &amp; Benefits'!G$6</f>
        <v>13464</v>
      </c>
      <c r="R1894" s="157">
        <f>'2023-24 Salary &amp; Benefits'!H$6</f>
        <v>0.1797</v>
      </c>
      <c r="S1894" s="157">
        <f>'2023-24 Salary &amp; Benefits'!I$6</f>
        <v>0.17330000000000001</v>
      </c>
      <c r="T1894" s="9">
        <f t="shared" si="324"/>
        <v>0</v>
      </c>
      <c r="U1894" s="9">
        <f t="shared" si="325"/>
        <v>0</v>
      </c>
      <c r="V1894" s="9">
        <f t="shared" si="326"/>
        <v>0</v>
      </c>
      <c r="W1894" s="9">
        <f t="shared" si="319"/>
        <v>0</v>
      </c>
      <c r="X1894" s="22">
        <f t="shared" si="318"/>
        <v>0</v>
      </c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</row>
    <row r="1895" spans="1:159" s="4" customFormat="1">
      <c r="A1895" s="83" t="s">
        <v>2481</v>
      </c>
      <c r="B1895" s="95" t="s">
        <v>1769</v>
      </c>
      <c r="C1895" s="96">
        <v>2312</v>
      </c>
      <c r="D1895" s="95" t="s">
        <v>1790</v>
      </c>
      <c r="E1895" s="116" t="str">
        <f>VLOOKUP($C1895,'2022-23 School Level AAFTE'!$C:$X,8,FALSE)</f>
        <v>Yes</v>
      </c>
      <c r="F1895" s="103">
        <f>VLOOKUP($C1895,'2022-23 School Level AAFTE'!$C:$I,7,FALSE)</f>
        <v>370.29</v>
      </c>
      <c r="G1895" s="106">
        <f>IFERROR(IF(E1895= "yes",VLOOKUP(C1895,Summary!$B:$I,5,0),0),0)</f>
        <v>0</v>
      </c>
      <c r="H1895" s="105">
        <f t="shared" si="317"/>
        <v>370.29</v>
      </c>
      <c r="I1895" s="168">
        <f>VLOOKUP($A1895,'2023-24 Salary &amp; Benefits'!$A:$I,3,FALSE)</f>
        <v>1.0150000000000001</v>
      </c>
      <c r="J1895" s="168">
        <f>VLOOKUP($A1895,'2023-24 Salary &amp; Benefits'!$A:$I,4,FALSE)</f>
        <v>1.0150000000000001</v>
      </c>
      <c r="K1895" s="155">
        <f t="shared" si="320"/>
        <v>370.29</v>
      </c>
      <c r="L1895" s="154">
        <f t="shared" si="321"/>
        <v>1.0860000000000001</v>
      </c>
      <c r="M1895" s="156">
        <f>'2023-24 Salary &amp; Benefits'!$E$6</f>
        <v>72728</v>
      </c>
      <c r="N1895" s="156">
        <f>'2023-24 Salary &amp; Benefits'!$F$6</f>
        <v>75419</v>
      </c>
      <c r="O1895" s="9">
        <f t="shared" si="322"/>
        <v>80167.350000000006</v>
      </c>
      <c r="P1895" s="9">
        <f t="shared" si="323"/>
        <v>2966.2599999999948</v>
      </c>
      <c r="Q1895" s="9">
        <f>'2023-24 Salary &amp; Benefits'!G$6</f>
        <v>13464</v>
      </c>
      <c r="R1895" s="157">
        <f>'2023-24 Salary &amp; Benefits'!H$6</f>
        <v>0.1797</v>
      </c>
      <c r="S1895" s="157">
        <f>'2023-24 Salary &amp; Benefits'!I$6</f>
        <v>0.17330000000000001</v>
      </c>
      <c r="T1895" s="9">
        <f t="shared" si="324"/>
        <v>29542.03</v>
      </c>
      <c r="U1895" s="9">
        <f t="shared" si="325"/>
        <v>1385.56</v>
      </c>
      <c r="V1895" s="9">
        <f t="shared" si="326"/>
        <v>240.12</v>
      </c>
      <c r="W1895" s="9">
        <f t="shared" si="319"/>
        <v>1625.6799999999998</v>
      </c>
      <c r="X1895" s="22">
        <f t="shared" si="318"/>
        <v>114301.31999999999</v>
      </c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</row>
    <row r="1896" spans="1:159" s="4" customFormat="1">
      <c r="A1896" s="83" t="s">
        <v>2481</v>
      </c>
      <c r="B1896" s="95" t="s">
        <v>1769</v>
      </c>
      <c r="C1896" s="96">
        <v>5693</v>
      </c>
      <c r="D1896" s="95" t="s">
        <v>3380</v>
      </c>
      <c r="E1896" s="116" t="str">
        <f>VLOOKUP($C1896,'2022-23 School Level AAFTE'!$C:$X,8,FALSE)</f>
        <v>Yes</v>
      </c>
      <c r="F1896" s="103">
        <f>VLOOKUP($C1896,'2022-23 School Level AAFTE'!$C:$I,7,FALSE)</f>
        <v>370.41</v>
      </c>
      <c r="G1896" s="106">
        <f>IFERROR(IF(E1896= "yes",VLOOKUP(C1896,Summary!$B:$I,5,0),0),0)</f>
        <v>0</v>
      </c>
      <c r="H1896" s="105">
        <f t="shared" si="317"/>
        <v>370.41</v>
      </c>
      <c r="I1896" s="168">
        <f>VLOOKUP($A1896,'2023-24 Salary &amp; Benefits'!$A:$I,3,FALSE)</f>
        <v>1.0150000000000001</v>
      </c>
      <c r="J1896" s="168">
        <f>VLOOKUP($A1896,'2023-24 Salary &amp; Benefits'!$A:$I,4,FALSE)</f>
        <v>1.0150000000000001</v>
      </c>
      <c r="K1896" s="155">
        <f t="shared" si="320"/>
        <v>370.41</v>
      </c>
      <c r="L1896" s="154">
        <f t="shared" si="321"/>
        <v>1.087</v>
      </c>
      <c r="M1896" s="156">
        <f>'2023-24 Salary &amp; Benefits'!$E$6</f>
        <v>72728</v>
      </c>
      <c r="N1896" s="156">
        <f>'2023-24 Salary &amp; Benefits'!$F$6</f>
        <v>75419</v>
      </c>
      <c r="O1896" s="9">
        <f t="shared" si="322"/>
        <v>80241.17</v>
      </c>
      <c r="P1896" s="9">
        <f t="shared" si="323"/>
        <v>2968.9900000000052</v>
      </c>
      <c r="Q1896" s="9">
        <f>'2023-24 Salary &amp; Benefits'!G$6</f>
        <v>13464</v>
      </c>
      <c r="R1896" s="157">
        <f>'2023-24 Salary &amp; Benefits'!H$6</f>
        <v>0.1797</v>
      </c>
      <c r="S1896" s="157">
        <f>'2023-24 Salary &amp; Benefits'!I$6</f>
        <v>0.17330000000000001</v>
      </c>
      <c r="T1896" s="9">
        <f t="shared" si="324"/>
        <v>29569.23</v>
      </c>
      <c r="U1896" s="9">
        <f t="shared" si="325"/>
        <v>1386.84</v>
      </c>
      <c r="V1896" s="9">
        <f t="shared" si="326"/>
        <v>240.34</v>
      </c>
      <c r="W1896" s="9">
        <f t="shared" si="319"/>
        <v>1627.1799999999998</v>
      </c>
      <c r="X1896" s="22">
        <f t="shared" si="318"/>
        <v>114406.56999999999</v>
      </c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</row>
    <row r="1897" spans="1:159" s="4" customFormat="1">
      <c r="A1897" s="83" t="s">
        <v>2481</v>
      </c>
      <c r="B1897" s="95" t="s">
        <v>1769</v>
      </c>
      <c r="C1897" s="96">
        <v>2127</v>
      </c>
      <c r="D1897" s="95" t="s">
        <v>137</v>
      </c>
      <c r="E1897" s="116" t="str">
        <f>VLOOKUP($C1897,'2022-23 School Level AAFTE'!$C:$X,8,FALSE)</f>
        <v>No</v>
      </c>
      <c r="F1897" s="103">
        <f>VLOOKUP($C1897,'2022-23 School Level AAFTE'!$C:$I,7,FALSE)</f>
        <v>439.21</v>
      </c>
      <c r="G1897" s="106">
        <f>IFERROR(IF(E1897= "yes",VLOOKUP(C1897,Summary!$B:$I,5,0),0),0)</f>
        <v>0</v>
      </c>
      <c r="H1897" s="104">
        <f t="shared" si="317"/>
        <v>0</v>
      </c>
      <c r="I1897" s="168">
        <f>VLOOKUP($A1897,'2023-24 Salary &amp; Benefits'!$A:$I,3,FALSE)</f>
        <v>1.0150000000000001</v>
      </c>
      <c r="J1897" s="168">
        <f>VLOOKUP($A1897,'2023-24 Salary &amp; Benefits'!$A:$I,4,FALSE)</f>
        <v>1.0150000000000001</v>
      </c>
      <c r="K1897" s="155">
        <f t="shared" si="320"/>
        <v>0</v>
      </c>
      <c r="L1897" s="154">
        <f t="shared" si="321"/>
        <v>0</v>
      </c>
      <c r="M1897" s="156">
        <f>'2023-24 Salary &amp; Benefits'!$E$6</f>
        <v>72728</v>
      </c>
      <c r="N1897" s="156">
        <f>'2023-24 Salary &amp; Benefits'!$F$6</f>
        <v>75419</v>
      </c>
      <c r="O1897" s="9">
        <f t="shared" si="322"/>
        <v>0</v>
      </c>
      <c r="P1897" s="9">
        <f t="shared" si="323"/>
        <v>0</v>
      </c>
      <c r="Q1897" s="9">
        <f>'2023-24 Salary &amp; Benefits'!G$6</f>
        <v>13464</v>
      </c>
      <c r="R1897" s="157">
        <f>'2023-24 Salary &amp; Benefits'!H$6</f>
        <v>0.1797</v>
      </c>
      <c r="S1897" s="157">
        <f>'2023-24 Salary &amp; Benefits'!I$6</f>
        <v>0.17330000000000001</v>
      </c>
      <c r="T1897" s="9">
        <f t="shared" si="324"/>
        <v>0</v>
      </c>
      <c r="U1897" s="9">
        <f t="shared" si="325"/>
        <v>0</v>
      </c>
      <c r="V1897" s="9">
        <f t="shared" si="326"/>
        <v>0</v>
      </c>
      <c r="W1897" s="9">
        <f t="shared" si="319"/>
        <v>0</v>
      </c>
      <c r="X1897" s="22">
        <f t="shared" si="318"/>
        <v>0</v>
      </c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</row>
    <row r="1898" spans="1:159" s="4" customFormat="1">
      <c r="A1898" s="83" t="s">
        <v>2481</v>
      </c>
      <c r="B1898" s="95" t="s">
        <v>1769</v>
      </c>
      <c r="C1898" s="96">
        <v>3727</v>
      </c>
      <c r="D1898" s="95" t="s">
        <v>1808</v>
      </c>
      <c r="E1898" s="116" t="str">
        <f>VLOOKUP($C1898,'2022-23 School Level AAFTE'!$C:$X,8,FALSE)</f>
        <v>Yes</v>
      </c>
      <c r="F1898" s="103">
        <f>VLOOKUP($C1898,'2022-23 School Level AAFTE'!$C:$I,7,FALSE)</f>
        <v>364.57</v>
      </c>
      <c r="G1898" s="106">
        <f>IFERROR(IF(E1898= "yes",VLOOKUP(C1898,Summary!$B:$I,5,0),0),0)</f>
        <v>0</v>
      </c>
      <c r="H1898" s="105">
        <f t="shared" si="317"/>
        <v>364.57</v>
      </c>
      <c r="I1898" s="168">
        <f>VLOOKUP($A1898,'2023-24 Salary &amp; Benefits'!$A:$I,3,FALSE)</f>
        <v>1.0150000000000001</v>
      </c>
      <c r="J1898" s="168">
        <f>VLOOKUP($A1898,'2023-24 Salary &amp; Benefits'!$A:$I,4,FALSE)</f>
        <v>1.0150000000000001</v>
      </c>
      <c r="K1898" s="155">
        <f t="shared" si="320"/>
        <v>364.57</v>
      </c>
      <c r="L1898" s="154">
        <f t="shared" si="321"/>
        <v>1.069</v>
      </c>
      <c r="M1898" s="156">
        <f>'2023-24 Salary &amp; Benefits'!$E$6</f>
        <v>72728</v>
      </c>
      <c r="N1898" s="156">
        <f>'2023-24 Salary &amp; Benefits'!$F$6</f>
        <v>75419</v>
      </c>
      <c r="O1898" s="9">
        <f t="shared" si="322"/>
        <v>78912.429999999993</v>
      </c>
      <c r="P1898" s="9">
        <f t="shared" si="323"/>
        <v>2919.820000000007</v>
      </c>
      <c r="Q1898" s="9">
        <f>'2023-24 Salary &amp; Benefits'!G$6</f>
        <v>13464</v>
      </c>
      <c r="R1898" s="157">
        <f>'2023-24 Salary &amp; Benefits'!H$6</f>
        <v>0.1797</v>
      </c>
      <c r="S1898" s="157">
        <f>'2023-24 Salary &amp; Benefits'!I$6</f>
        <v>0.17330000000000001</v>
      </c>
      <c r="T1898" s="9">
        <f t="shared" si="324"/>
        <v>29079.58</v>
      </c>
      <c r="U1898" s="9">
        <f t="shared" si="325"/>
        <v>1363.87</v>
      </c>
      <c r="V1898" s="9">
        <f t="shared" si="326"/>
        <v>236.36</v>
      </c>
      <c r="W1898" s="9">
        <f t="shared" si="319"/>
        <v>1600.23</v>
      </c>
      <c r="X1898" s="22">
        <f t="shared" si="318"/>
        <v>112512.06</v>
      </c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</row>
    <row r="1899" spans="1:159" s="4" customFormat="1">
      <c r="A1899" s="83" t="s">
        <v>2481</v>
      </c>
      <c r="B1899" s="95" t="s">
        <v>1769</v>
      </c>
      <c r="C1899" s="96">
        <v>3758</v>
      </c>
      <c r="D1899" s="95" t="s">
        <v>1809</v>
      </c>
      <c r="E1899" s="116" t="str">
        <f>VLOOKUP($C1899,'2022-23 School Level AAFTE'!$C:$X,8,FALSE)</f>
        <v>Yes</v>
      </c>
      <c r="F1899" s="103">
        <f>VLOOKUP($C1899,'2022-23 School Level AAFTE'!$C:$I,7,FALSE)</f>
        <v>558.66</v>
      </c>
      <c r="G1899" s="106">
        <f>IFERROR(IF(E1899= "yes",VLOOKUP(C1899,Summary!$B:$I,5,0),0),0)</f>
        <v>0</v>
      </c>
      <c r="H1899" s="105">
        <f t="shared" si="317"/>
        <v>558.66</v>
      </c>
      <c r="I1899" s="168">
        <f>VLOOKUP($A1899,'2023-24 Salary &amp; Benefits'!$A:$I,3,FALSE)</f>
        <v>1.0150000000000001</v>
      </c>
      <c r="J1899" s="168">
        <f>VLOOKUP($A1899,'2023-24 Salary &amp; Benefits'!$A:$I,4,FALSE)</f>
        <v>1.0150000000000001</v>
      </c>
      <c r="K1899" s="155">
        <f t="shared" si="320"/>
        <v>558.66</v>
      </c>
      <c r="L1899" s="154">
        <f t="shared" si="321"/>
        <v>1.639</v>
      </c>
      <c r="M1899" s="156">
        <f>'2023-24 Salary &amp; Benefits'!$E$6</f>
        <v>72728</v>
      </c>
      <c r="N1899" s="156">
        <f>'2023-24 Salary &amp; Benefits'!$F$6</f>
        <v>75419</v>
      </c>
      <c r="O1899" s="9">
        <f t="shared" si="322"/>
        <v>120989.21</v>
      </c>
      <c r="P1899" s="9">
        <f t="shared" si="323"/>
        <v>4476.7099999999919</v>
      </c>
      <c r="Q1899" s="9">
        <f>'2023-24 Salary &amp; Benefits'!G$6</f>
        <v>13464</v>
      </c>
      <c r="R1899" s="157">
        <f>'2023-24 Salary &amp; Benefits'!H$6</f>
        <v>0.1797</v>
      </c>
      <c r="S1899" s="157">
        <f>'2023-24 Salary &amp; Benefits'!I$6</f>
        <v>0.17330000000000001</v>
      </c>
      <c r="T1899" s="9">
        <f t="shared" si="324"/>
        <v>44585.07</v>
      </c>
      <c r="U1899" s="9">
        <f t="shared" si="325"/>
        <v>2091.1</v>
      </c>
      <c r="V1899" s="9">
        <f t="shared" si="326"/>
        <v>362.39</v>
      </c>
      <c r="W1899" s="9">
        <f t="shared" si="319"/>
        <v>2453.4899999999998</v>
      </c>
      <c r="X1899" s="22">
        <f t="shared" si="318"/>
        <v>172504.47999999998</v>
      </c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</row>
    <row r="1900" spans="1:159" s="4" customFormat="1">
      <c r="A1900" s="83" t="s">
        <v>2481</v>
      </c>
      <c r="B1900" s="95" t="s">
        <v>1769</v>
      </c>
      <c r="C1900" s="96">
        <v>3258</v>
      </c>
      <c r="D1900" s="95" t="s">
        <v>1802</v>
      </c>
      <c r="E1900" s="116" t="str">
        <f>VLOOKUP($C1900,'2022-23 School Level AAFTE'!$C:$X,8,FALSE)</f>
        <v>Yes</v>
      </c>
      <c r="F1900" s="103">
        <f>VLOOKUP($C1900,'2022-23 School Level AAFTE'!$C:$I,7,FALSE)</f>
        <v>583.91</v>
      </c>
      <c r="G1900" s="106">
        <f>IFERROR(IF(E1900= "yes",VLOOKUP(C1900,Summary!$B:$I,5,0),0),0)</f>
        <v>0</v>
      </c>
      <c r="H1900" s="105">
        <f t="shared" si="317"/>
        <v>583.91</v>
      </c>
      <c r="I1900" s="168">
        <f>VLOOKUP($A1900,'2023-24 Salary &amp; Benefits'!$A:$I,3,FALSE)</f>
        <v>1.0150000000000001</v>
      </c>
      <c r="J1900" s="168">
        <f>VLOOKUP($A1900,'2023-24 Salary &amp; Benefits'!$A:$I,4,FALSE)</f>
        <v>1.0150000000000001</v>
      </c>
      <c r="K1900" s="155">
        <f t="shared" si="320"/>
        <v>583.91</v>
      </c>
      <c r="L1900" s="154">
        <f t="shared" si="321"/>
        <v>1.7130000000000001</v>
      </c>
      <c r="M1900" s="156">
        <f>'2023-24 Salary &amp; Benefits'!$E$6</f>
        <v>72728</v>
      </c>
      <c r="N1900" s="156">
        <f>'2023-24 Salary &amp; Benefits'!$F$6</f>
        <v>75419</v>
      </c>
      <c r="O1900" s="9">
        <f t="shared" si="322"/>
        <v>126451.81</v>
      </c>
      <c r="P1900" s="9">
        <f t="shared" si="323"/>
        <v>4678.8300000000163</v>
      </c>
      <c r="Q1900" s="9">
        <f>'2023-24 Salary &amp; Benefits'!G$6</f>
        <v>13464</v>
      </c>
      <c r="R1900" s="157">
        <f>'2023-24 Salary &amp; Benefits'!H$6</f>
        <v>0.1797</v>
      </c>
      <c r="S1900" s="157">
        <f>'2023-24 Salary &amp; Benefits'!I$6</f>
        <v>0.17330000000000001</v>
      </c>
      <c r="T1900" s="9">
        <f t="shared" si="324"/>
        <v>46598.06</v>
      </c>
      <c r="U1900" s="9">
        <f t="shared" si="325"/>
        <v>2185.5100000000002</v>
      </c>
      <c r="V1900" s="9">
        <f t="shared" si="326"/>
        <v>378.75</v>
      </c>
      <c r="W1900" s="9">
        <f t="shared" si="319"/>
        <v>2564.2600000000002</v>
      </c>
      <c r="X1900" s="22">
        <f t="shared" si="318"/>
        <v>180292.96000000002</v>
      </c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</row>
    <row r="1901" spans="1:159" s="4" customFormat="1">
      <c r="A1901" s="83" t="s">
        <v>2481</v>
      </c>
      <c r="B1901" s="95" t="s">
        <v>1769</v>
      </c>
      <c r="C1901" s="96">
        <v>3729</v>
      </c>
      <c r="D1901" s="95" t="s">
        <v>454</v>
      </c>
      <c r="E1901" s="116" t="str">
        <f>VLOOKUP($C1901,'2022-23 School Level AAFTE'!$C:$X,8,FALSE)</f>
        <v>Yes</v>
      </c>
      <c r="F1901" s="103">
        <f>VLOOKUP($C1901,'2022-23 School Level AAFTE'!$C:$I,7,FALSE)</f>
        <v>310.81</v>
      </c>
      <c r="G1901" s="106">
        <f>IFERROR(IF(E1901= "yes",VLOOKUP(C1901,Summary!$B:$I,5,0),0),0)</f>
        <v>0</v>
      </c>
      <c r="H1901" s="105">
        <f t="shared" si="317"/>
        <v>310.81</v>
      </c>
      <c r="I1901" s="168">
        <f>VLOOKUP($A1901,'2023-24 Salary &amp; Benefits'!$A:$I,3,FALSE)</f>
        <v>1.0150000000000001</v>
      </c>
      <c r="J1901" s="168">
        <f>VLOOKUP($A1901,'2023-24 Salary &amp; Benefits'!$A:$I,4,FALSE)</f>
        <v>1.0150000000000001</v>
      </c>
      <c r="K1901" s="155">
        <f t="shared" si="320"/>
        <v>310.81</v>
      </c>
      <c r="L1901" s="154">
        <f t="shared" si="321"/>
        <v>0.91200000000000003</v>
      </c>
      <c r="M1901" s="156">
        <f>'2023-24 Salary &amp; Benefits'!$E$6</f>
        <v>72728</v>
      </c>
      <c r="N1901" s="156">
        <f>'2023-24 Salary &amp; Benefits'!$F$6</f>
        <v>75419</v>
      </c>
      <c r="O1901" s="9">
        <f t="shared" si="322"/>
        <v>67322.86</v>
      </c>
      <c r="P1901" s="9">
        <f t="shared" si="323"/>
        <v>2491</v>
      </c>
      <c r="Q1901" s="9">
        <f>'2023-24 Salary &amp; Benefits'!G$6</f>
        <v>13464</v>
      </c>
      <c r="R1901" s="157">
        <f>'2023-24 Salary &amp; Benefits'!H$6</f>
        <v>0.1797</v>
      </c>
      <c r="S1901" s="157">
        <f>'2023-24 Salary &amp; Benefits'!I$6</f>
        <v>0.17330000000000001</v>
      </c>
      <c r="T1901" s="9">
        <f t="shared" si="324"/>
        <v>24808.78</v>
      </c>
      <c r="U1901" s="9">
        <f t="shared" si="325"/>
        <v>1163.56</v>
      </c>
      <c r="V1901" s="9">
        <f t="shared" si="326"/>
        <v>201.64</v>
      </c>
      <c r="W1901" s="9">
        <f t="shared" si="319"/>
        <v>1365.1999999999998</v>
      </c>
      <c r="X1901" s="22">
        <f t="shared" si="318"/>
        <v>95987.839999999997</v>
      </c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</row>
    <row r="1902" spans="1:159" s="4" customFormat="1">
      <c r="A1902" s="83" t="s">
        <v>2481</v>
      </c>
      <c r="B1902" s="95" t="s">
        <v>1769</v>
      </c>
      <c r="C1902" s="96">
        <v>3007</v>
      </c>
      <c r="D1902" s="95" t="s">
        <v>1796</v>
      </c>
      <c r="E1902" s="116" t="str">
        <f>VLOOKUP($C1902,'2022-23 School Level AAFTE'!$C:$X,8,FALSE)</f>
        <v>No</v>
      </c>
      <c r="F1902" s="103">
        <f>VLOOKUP($C1902,'2022-23 School Level AAFTE'!$C:$I,7,FALSE)</f>
        <v>494.14</v>
      </c>
      <c r="G1902" s="106">
        <f>IFERROR(IF(E1902= "yes",VLOOKUP(C1902,Summary!$B:$I,5,0),0),0)</f>
        <v>0</v>
      </c>
      <c r="H1902" s="105">
        <f t="shared" si="317"/>
        <v>0</v>
      </c>
      <c r="I1902" s="168">
        <f>VLOOKUP($A1902,'2023-24 Salary &amp; Benefits'!$A:$I,3,FALSE)</f>
        <v>1.0150000000000001</v>
      </c>
      <c r="J1902" s="168">
        <f>VLOOKUP($A1902,'2023-24 Salary &amp; Benefits'!$A:$I,4,FALSE)</f>
        <v>1.0150000000000001</v>
      </c>
      <c r="K1902" s="155">
        <f t="shared" si="320"/>
        <v>0</v>
      </c>
      <c r="L1902" s="154">
        <f t="shared" si="321"/>
        <v>0</v>
      </c>
      <c r="M1902" s="156">
        <f>'2023-24 Salary &amp; Benefits'!$E$6</f>
        <v>72728</v>
      </c>
      <c r="N1902" s="156">
        <f>'2023-24 Salary &amp; Benefits'!$F$6</f>
        <v>75419</v>
      </c>
      <c r="O1902" s="9">
        <f t="shared" si="322"/>
        <v>0</v>
      </c>
      <c r="P1902" s="9">
        <f t="shared" si="323"/>
        <v>0</v>
      </c>
      <c r="Q1902" s="9">
        <f>'2023-24 Salary &amp; Benefits'!G$6</f>
        <v>13464</v>
      </c>
      <c r="R1902" s="157">
        <f>'2023-24 Salary &amp; Benefits'!H$6</f>
        <v>0.1797</v>
      </c>
      <c r="S1902" s="157">
        <f>'2023-24 Salary &amp; Benefits'!I$6</f>
        <v>0.17330000000000001</v>
      </c>
      <c r="T1902" s="9">
        <f t="shared" si="324"/>
        <v>0</v>
      </c>
      <c r="U1902" s="9">
        <f t="shared" si="325"/>
        <v>0</v>
      </c>
      <c r="V1902" s="9">
        <f t="shared" si="326"/>
        <v>0</v>
      </c>
      <c r="W1902" s="9">
        <f t="shared" si="319"/>
        <v>0</v>
      </c>
      <c r="X1902" s="22">
        <f t="shared" si="318"/>
        <v>0</v>
      </c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</row>
    <row r="1903" spans="1:159" s="4" customFormat="1">
      <c r="A1903" s="83" t="s">
        <v>2481</v>
      </c>
      <c r="B1903" s="95" t="s">
        <v>1769</v>
      </c>
      <c r="C1903" s="96">
        <v>2056</v>
      </c>
      <c r="D1903" s="95" t="s">
        <v>1775</v>
      </c>
      <c r="E1903" s="116" t="str">
        <f>VLOOKUP($C1903,'2022-23 School Level AAFTE'!$C:$X,8,FALSE)</f>
        <v>Yes</v>
      </c>
      <c r="F1903" s="103">
        <f>VLOOKUP($C1903,'2022-23 School Level AAFTE'!$C:$I,7,FALSE)</f>
        <v>314.85000000000002</v>
      </c>
      <c r="G1903" s="106">
        <f>IFERROR(IF(E1903= "yes",VLOOKUP(C1903,Summary!$B:$I,5,0),0),0)</f>
        <v>0</v>
      </c>
      <c r="H1903" s="105">
        <f t="shared" si="317"/>
        <v>314.85000000000002</v>
      </c>
      <c r="I1903" s="168">
        <f>VLOOKUP($A1903,'2023-24 Salary &amp; Benefits'!$A:$I,3,FALSE)</f>
        <v>1.0150000000000001</v>
      </c>
      <c r="J1903" s="168">
        <f>VLOOKUP($A1903,'2023-24 Salary &amp; Benefits'!$A:$I,4,FALSE)</f>
        <v>1.0150000000000001</v>
      </c>
      <c r="K1903" s="155">
        <f t="shared" si="320"/>
        <v>314.85000000000002</v>
      </c>
      <c r="L1903" s="154">
        <f t="shared" si="321"/>
        <v>0.92400000000000004</v>
      </c>
      <c r="M1903" s="156">
        <f>'2023-24 Salary &amp; Benefits'!$E$6</f>
        <v>72728</v>
      </c>
      <c r="N1903" s="156">
        <f>'2023-24 Salary &amp; Benefits'!$F$6</f>
        <v>75419</v>
      </c>
      <c r="O1903" s="9">
        <f t="shared" si="322"/>
        <v>68208.679999999993</v>
      </c>
      <c r="P1903" s="9">
        <f t="shared" si="323"/>
        <v>2523.7800000000134</v>
      </c>
      <c r="Q1903" s="9">
        <f>'2023-24 Salary &amp; Benefits'!G$6</f>
        <v>13464</v>
      </c>
      <c r="R1903" s="157">
        <f>'2023-24 Salary &amp; Benefits'!H$6</f>
        <v>0.1797</v>
      </c>
      <c r="S1903" s="157">
        <f>'2023-24 Salary &amp; Benefits'!I$6</f>
        <v>0.17330000000000001</v>
      </c>
      <c r="T1903" s="9">
        <f t="shared" si="324"/>
        <v>25135.21</v>
      </c>
      <c r="U1903" s="9">
        <f t="shared" si="325"/>
        <v>1178.8699999999999</v>
      </c>
      <c r="V1903" s="9">
        <f t="shared" si="326"/>
        <v>204.3</v>
      </c>
      <c r="W1903" s="9">
        <f t="shared" si="319"/>
        <v>1383.1699999999998</v>
      </c>
      <c r="X1903" s="22">
        <f t="shared" si="318"/>
        <v>97250.84</v>
      </c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</row>
    <row r="1904" spans="1:159" s="4" customFormat="1">
      <c r="A1904" s="83" t="s">
        <v>2481</v>
      </c>
      <c r="B1904" s="95" t="s">
        <v>1769</v>
      </c>
      <c r="C1904" s="96">
        <v>2258</v>
      </c>
      <c r="D1904" s="95" t="s">
        <v>1788</v>
      </c>
      <c r="E1904" s="116" t="str">
        <f>VLOOKUP($C1904,'2022-23 School Level AAFTE'!$C:$X,8,FALSE)</f>
        <v>No</v>
      </c>
      <c r="F1904" s="103">
        <f>VLOOKUP($C1904,'2022-23 School Level AAFTE'!$C:$I,7,FALSE)</f>
        <v>532.20000000000005</v>
      </c>
      <c r="G1904" s="106">
        <f>IFERROR(IF(E1904= "yes",VLOOKUP(C1904,Summary!$B:$I,5,0),0),0)</f>
        <v>0</v>
      </c>
      <c r="H1904" s="105">
        <f t="shared" si="317"/>
        <v>0</v>
      </c>
      <c r="I1904" s="168">
        <f>VLOOKUP($A1904,'2023-24 Salary &amp; Benefits'!$A:$I,3,FALSE)</f>
        <v>1.0150000000000001</v>
      </c>
      <c r="J1904" s="168">
        <f>VLOOKUP($A1904,'2023-24 Salary &amp; Benefits'!$A:$I,4,FALSE)</f>
        <v>1.0150000000000001</v>
      </c>
      <c r="K1904" s="155">
        <f t="shared" si="320"/>
        <v>0</v>
      </c>
      <c r="L1904" s="154">
        <f t="shared" si="321"/>
        <v>0</v>
      </c>
      <c r="M1904" s="156">
        <f>'2023-24 Salary &amp; Benefits'!$E$6</f>
        <v>72728</v>
      </c>
      <c r="N1904" s="156">
        <f>'2023-24 Salary &amp; Benefits'!$F$6</f>
        <v>75419</v>
      </c>
      <c r="O1904" s="9">
        <f t="shared" si="322"/>
        <v>0</v>
      </c>
      <c r="P1904" s="9">
        <f t="shared" si="323"/>
        <v>0</v>
      </c>
      <c r="Q1904" s="9">
        <f>'2023-24 Salary &amp; Benefits'!G$6</f>
        <v>13464</v>
      </c>
      <c r="R1904" s="157">
        <f>'2023-24 Salary &amp; Benefits'!H$6</f>
        <v>0.1797</v>
      </c>
      <c r="S1904" s="157">
        <f>'2023-24 Salary &amp; Benefits'!I$6</f>
        <v>0.17330000000000001</v>
      </c>
      <c r="T1904" s="9">
        <f t="shared" si="324"/>
        <v>0</v>
      </c>
      <c r="U1904" s="9">
        <f t="shared" si="325"/>
        <v>0</v>
      </c>
      <c r="V1904" s="9">
        <f t="shared" si="326"/>
        <v>0</v>
      </c>
      <c r="W1904" s="9">
        <f t="shared" si="319"/>
        <v>0</v>
      </c>
      <c r="X1904" s="22">
        <f t="shared" si="318"/>
        <v>0</v>
      </c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</row>
    <row r="1905" spans="1:159" s="4" customFormat="1">
      <c r="A1905" s="83" t="s">
        <v>2481</v>
      </c>
      <c r="B1905" s="95" t="s">
        <v>1769</v>
      </c>
      <c r="C1905" s="96">
        <v>3506</v>
      </c>
      <c r="D1905" s="95" t="s">
        <v>1806</v>
      </c>
      <c r="E1905" s="116" t="str">
        <f>VLOOKUP($C1905,'2022-23 School Level AAFTE'!$C:$X,8,FALSE)</f>
        <v>No</v>
      </c>
      <c r="F1905" s="103">
        <f>VLOOKUP($C1905,'2022-23 School Level AAFTE'!$C:$I,7,FALSE)</f>
        <v>260.43</v>
      </c>
      <c r="G1905" s="106">
        <f>IFERROR(IF(E1905= "yes",VLOOKUP(C1905,Summary!$B:$I,5,0),0),0)</f>
        <v>0</v>
      </c>
      <c r="H1905" s="105">
        <f t="shared" si="317"/>
        <v>0</v>
      </c>
      <c r="I1905" s="168">
        <f>VLOOKUP($A1905,'2023-24 Salary &amp; Benefits'!$A:$I,3,FALSE)</f>
        <v>1.0150000000000001</v>
      </c>
      <c r="J1905" s="168">
        <f>VLOOKUP($A1905,'2023-24 Salary &amp; Benefits'!$A:$I,4,FALSE)</f>
        <v>1.0150000000000001</v>
      </c>
      <c r="K1905" s="155">
        <f t="shared" si="320"/>
        <v>0</v>
      </c>
      <c r="L1905" s="154">
        <f t="shared" si="321"/>
        <v>0</v>
      </c>
      <c r="M1905" s="156">
        <f>'2023-24 Salary &amp; Benefits'!$E$6</f>
        <v>72728</v>
      </c>
      <c r="N1905" s="156">
        <f>'2023-24 Salary &amp; Benefits'!$F$6</f>
        <v>75419</v>
      </c>
      <c r="O1905" s="9">
        <f t="shared" si="322"/>
        <v>0</v>
      </c>
      <c r="P1905" s="9">
        <f t="shared" si="323"/>
        <v>0</v>
      </c>
      <c r="Q1905" s="9">
        <f>'2023-24 Salary &amp; Benefits'!G$6</f>
        <v>13464</v>
      </c>
      <c r="R1905" s="157">
        <f>'2023-24 Salary &amp; Benefits'!H$6</f>
        <v>0.1797</v>
      </c>
      <c r="S1905" s="157">
        <f>'2023-24 Salary &amp; Benefits'!I$6</f>
        <v>0.17330000000000001</v>
      </c>
      <c r="T1905" s="9">
        <f t="shared" si="324"/>
        <v>0</v>
      </c>
      <c r="U1905" s="9">
        <f t="shared" si="325"/>
        <v>0</v>
      </c>
      <c r="V1905" s="9">
        <f t="shared" si="326"/>
        <v>0</v>
      </c>
      <c r="W1905" s="9">
        <f t="shared" si="319"/>
        <v>0</v>
      </c>
      <c r="X1905" s="22">
        <f t="shared" si="318"/>
        <v>0</v>
      </c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</row>
    <row r="1906" spans="1:159" s="4" customFormat="1">
      <c r="A1906" s="83" t="s">
        <v>2481</v>
      </c>
      <c r="B1906" s="95" t="s">
        <v>1769</v>
      </c>
      <c r="C1906" s="96">
        <v>2111</v>
      </c>
      <c r="D1906" s="95" t="s">
        <v>77</v>
      </c>
      <c r="E1906" s="116" t="str">
        <f>VLOOKUP($C1906,'2022-23 School Level AAFTE'!$C:$X,8,FALSE)</f>
        <v>No</v>
      </c>
      <c r="F1906" s="103">
        <f>VLOOKUP($C1906,'2022-23 School Level AAFTE'!$C:$I,7,FALSE)</f>
        <v>431.14</v>
      </c>
      <c r="G1906" s="106">
        <f>IFERROR(IF(E1906= "yes",VLOOKUP(C1906,Summary!$B:$I,5,0),0),0)</f>
        <v>0</v>
      </c>
      <c r="H1906" s="105">
        <f t="shared" si="317"/>
        <v>0</v>
      </c>
      <c r="I1906" s="168">
        <f>VLOOKUP($A1906,'2023-24 Salary &amp; Benefits'!$A:$I,3,FALSE)</f>
        <v>1.0150000000000001</v>
      </c>
      <c r="J1906" s="168">
        <f>VLOOKUP($A1906,'2023-24 Salary &amp; Benefits'!$A:$I,4,FALSE)</f>
        <v>1.0150000000000001</v>
      </c>
      <c r="K1906" s="155">
        <f t="shared" si="320"/>
        <v>0</v>
      </c>
      <c r="L1906" s="154">
        <f t="shared" si="321"/>
        <v>0</v>
      </c>
      <c r="M1906" s="156">
        <f>'2023-24 Salary &amp; Benefits'!$E$6</f>
        <v>72728</v>
      </c>
      <c r="N1906" s="156">
        <f>'2023-24 Salary &amp; Benefits'!$F$6</f>
        <v>75419</v>
      </c>
      <c r="O1906" s="9">
        <f t="shared" si="322"/>
        <v>0</v>
      </c>
      <c r="P1906" s="9">
        <f t="shared" si="323"/>
        <v>0</v>
      </c>
      <c r="Q1906" s="9">
        <f>'2023-24 Salary &amp; Benefits'!G$6</f>
        <v>13464</v>
      </c>
      <c r="R1906" s="157">
        <f>'2023-24 Salary &amp; Benefits'!H$6</f>
        <v>0.1797</v>
      </c>
      <c r="S1906" s="157">
        <f>'2023-24 Salary &amp; Benefits'!I$6</f>
        <v>0.17330000000000001</v>
      </c>
      <c r="T1906" s="9">
        <f t="shared" si="324"/>
        <v>0</v>
      </c>
      <c r="U1906" s="9">
        <f t="shared" si="325"/>
        <v>0</v>
      </c>
      <c r="V1906" s="9">
        <f t="shared" si="326"/>
        <v>0</v>
      </c>
      <c r="W1906" s="9">
        <f t="shared" si="319"/>
        <v>0</v>
      </c>
      <c r="X1906" s="22">
        <f t="shared" si="318"/>
        <v>0</v>
      </c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</row>
    <row r="1907" spans="1:159" s="4" customFormat="1">
      <c r="A1907" s="83" t="s">
        <v>2481</v>
      </c>
      <c r="B1907" s="95" t="s">
        <v>1769</v>
      </c>
      <c r="C1907" s="96">
        <v>2172</v>
      </c>
      <c r="D1907" s="95" t="s">
        <v>1785</v>
      </c>
      <c r="E1907" s="116" t="str">
        <f>VLOOKUP($C1907,'2022-23 School Level AAFTE'!$C:$X,8,FALSE)</f>
        <v>No</v>
      </c>
      <c r="F1907" s="103">
        <f>VLOOKUP($C1907,'2022-23 School Level AAFTE'!$C:$I,7,FALSE)</f>
        <v>1688.08</v>
      </c>
      <c r="G1907" s="106">
        <f>IFERROR(IF(E1907= "yes",VLOOKUP(C1907,Summary!$B:$I,5,0),0),0)</f>
        <v>0</v>
      </c>
      <c r="H1907" s="105">
        <f t="shared" si="317"/>
        <v>0</v>
      </c>
      <c r="I1907" s="168">
        <f>VLOOKUP($A1907,'2023-24 Salary &amp; Benefits'!$A:$I,3,FALSE)</f>
        <v>1.0150000000000001</v>
      </c>
      <c r="J1907" s="168">
        <f>VLOOKUP($A1907,'2023-24 Salary &amp; Benefits'!$A:$I,4,FALSE)</f>
        <v>1.0150000000000001</v>
      </c>
      <c r="K1907" s="155">
        <f t="shared" si="320"/>
        <v>0</v>
      </c>
      <c r="L1907" s="154">
        <f t="shared" si="321"/>
        <v>0</v>
      </c>
      <c r="M1907" s="156">
        <f>'2023-24 Salary &amp; Benefits'!$E$6</f>
        <v>72728</v>
      </c>
      <c r="N1907" s="156">
        <f>'2023-24 Salary &amp; Benefits'!$F$6</f>
        <v>75419</v>
      </c>
      <c r="O1907" s="9">
        <f t="shared" si="322"/>
        <v>0</v>
      </c>
      <c r="P1907" s="9">
        <f t="shared" si="323"/>
        <v>0</v>
      </c>
      <c r="Q1907" s="9">
        <f>'2023-24 Salary &amp; Benefits'!G$6</f>
        <v>13464</v>
      </c>
      <c r="R1907" s="157">
        <f>'2023-24 Salary &amp; Benefits'!H$6</f>
        <v>0.1797</v>
      </c>
      <c r="S1907" s="157">
        <f>'2023-24 Salary &amp; Benefits'!I$6</f>
        <v>0.17330000000000001</v>
      </c>
      <c r="T1907" s="9">
        <f t="shared" si="324"/>
        <v>0</v>
      </c>
      <c r="U1907" s="9">
        <f t="shared" si="325"/>
        <v>0</v>
      </c>
      <c r="V1907" s="9">
        <f t="shared" si="326"/>
        <v>0</v>
      </c>
      <c r="W1907" s="9">
        <f t="shared" si="319"/>
        <v>0</v>
      </c>
      <c r="X1907" s="22">
        <f t="shared" si="318"/>
        <v>0</v>
      </c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</row>
    <row r="1908" spans="1:159" s="4" customFormat="1">
      <c r="A1908" s="83" t="s">
        <v>2481</v>
      </c>
      <c r="B1908" s="95" t="s">
        <v>1769</v>
      </c>
      <c r="C1908" s="96">
        <v>2401</v>
      </c>
      <c r="D1908" s="95" t="s">
        <v>1792</v>
      </c>
      <c r="E1908" s="116" t="str">
        <f>VLOOKUP($C1908,'2022-23 School Level AAFTE'!$C:$X,8,FALSE)</f>
        <v>No</v>
      </c>
      <c r="F1908" s="103">
        <f>VLOOKUP($C1908,'2022-23 School Level AAFTE'!$C:$I,7,FALSE)</f>
        <v>552.67999999999995</v>
      </c>
      <c r="G1908" s="106">
        <f>IFERROR(IF(E1908= "yes",VLOOKUP(C1908,Summary!$B:$I,5,0),0),0)</f>
        <v>0</v>
      </c>
      <c r="H1908" s="104">
        <f t="shared" si="317"/>
        <v>0</v>
      </c>
      <c r="I1908" s="168">
        <f>VLOOKUP($A1908,'2023-24 Salary &amp; Benefits'!$A:$I,3,FALSE)</f>
        <v>1.0150000000000001</v>
      </c>
      <c r="J1908" s="168">
        <f>VLOOKUP($A1908,'2023-24 Salary &amp; Benefits'!$A:$I,4,FALSE)</f>
        <v>1.0150000000000001</v>
      </c>
      <c r="K1908" s="155">
        <f t="shared" si="320"/>
        <v>0</v>
      </c>
      <c r="L1908" s="154">
        <f t="shared" si="321"/>
        <v>0</v>
      </c>
      <c r="M1908" s="156">
        <f>'2023-24 Salary &amp; Benefits'!$E$6</f>
        <v>72728</v>
      </c>
      <c r="N1908" s="156">
        <f>'2023-24 Salary &amp; Benefits'!$F$6</f>
        <v>75419</v>
      </c>
      <c r="O1908" s="9">
        <f t="shared" si="322"/>
        <v>0</v>
      </c>
      <c r="P1908" s="9">
        <f t="shared" si="323"/>
        <v>0</v>
      </c>
      <c r="Q1908" s="9">
        <f>'2023-24 Salary &amp; Benefits'!G$6</f>
        <v>13464</v>
      </c>
      <c r="R1908" s="157">
        <f>'2023-24 Salary &amp; Benefits'!H$6</f>
        <v>0.1797</v>
      </c>
      <c r="S1908" s="157">
        <f>'2023-24 Salary &amp; Benefits'!I$6</f>
        <v>0.17330000000000001</v>
      </c>
      <c r="T1908" s="9">
        <f t="shared" si="324"/>
        <v>0</v>
      </c>
      <c r="U1908" s="9">
        <f t="shared" si="325"/>
        <v>0</v>
      </c>
      <c r="V1908" s="9">
        <f t="shared" si="326"/>
        <v>0</v>
      </c>
      <c r="W1908" s="9">
        <f t="shared" si="319"/>
        <v>0</v>
      </c>
      <c r="X1908" s="22">
        <f t="shared" si="318"/>
        <v>0</v>
      </c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</row>
    <row r="1909" spans="1:159" s="4" customFormat="1">
      <c r="A1909" s="83" t="s">
        <v>2481</v>
      </c>
      <c r="B1909" s="95" t="s">
        <v>1769</v>
      </c>
      <c r="C1909" s="96">
        <v>2952</v>
      </c>
      <c r="D1909" s="95" t="s">
        <v>1795</v>
      </c>
      <c r="E1909" s="116" t="str">
        <f>VLOOKUP($C1909,'2022-23 School Level AAFTE'!$C:$X,8,FALSE)</f>
        <v>Yes</v>
      </c>
      <c r="F1909" s="103">
        <f>VLOOKUP($C1909,'2022-23 School Level AAFTE'!$C:$I,7,FALSE)</f>
        <v>318.43</v>
      </c>
      <c r="G1909" s="106">
        <f>IFERROR(IF(E1909= "yes",VLOOKUP(C1909,Summary!$B:$I,5,0),0),0)</f>
        <v>0</v>
      </c>
      <c r="H1909" s="104">
        <f t="shared" si="317"/>
        <v>318.43</v>
      </c>
      <c r="I1909" s="168">
        <f>VLOOKUP($A1909,'2023-24 Salary &amp; Benefits'!$A:$I,3,FALSE)</f>
        <v>1.0150000000000001</v>
      </c>
      <c r="J1909" s="168">
        <f>VLOOKUP($A1909,'2023-24 Salary &amp; Benefits'!$A:$I,4,FALSE)</f>
        <v>1.0150000000000001</v>
      </c>
      <c r="K1909" s="155">
        <f t="shared" si="320"/>
        <v>318.43</v>
      </c>
      <c r="L1909" s="154">
        <f t="shared" si="321"/>
        <v>0.93400000000000005</v>
      </c>
      <c r="M1909" s="156">
        <f>'2023-24 Salary &amp; Benefits'!$E$6</f>
        <v>72728</v>
      </c>
      <c r="N1909" s="156">
        <f>'2023-24 Salary &amp; Benefits'!$F$6</f>
        <v>75419</v>
      </c>
      <c r="O1909" s="9">
        <f t="shared" si="322"/>
        <v>68946.87</v>
      </c>
      <c r="P1909" s="9">
        <f t="shared" si="323"/>
        <v>2551.1000000000058</v>
      </c>
      <c r="Q1909" s="9">
        <f>'2023-24 Salary &amp; Benefits'!G$6</f>
        <v>13464</v>
      </c>
      <c r="R1909" s="157">
        <f>'2023-24 Salary &amp; Benefits'!H$6</f>
        <v>0.1797</v>
      </c>
      <c r="S1909" s="157">
        <f>'2023-24 Salary &amp; Benefits'!I$6</f>
        <v>0.17330000000000001</v>
      </c>
      <c r="T1909" s="9">
        <f t="shared" si="324"/>
        <v>25407.23</v>
      </c>
      <c r="U1909" s="9">
        <f t="shared" si="325"/>
        <v>1191.6300000000001</v>
      </c>
      <c r="V1909" s="9">
        <f t="shared" si="326"/>
        <v>206.51</v>
      </c>
      <c r="W1909" s="9">
        <f t="shared" si="319"/>
        <v>1398.14</v>
      </c>
      <c r="X1909" s="22">
        <f t="shared" si="318"/>
        <v>98303.34</v>
      </c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</row>
    <row r="1910" spans="1:159" s="4" customFormat="1">
      <c r="A1910" s="83" t="s">
        <v>2481</v>
      </c>
      <c r="B1910" s="95" t="s">
        <v>1769</v>
      </c>
      <c r="C1910" s="96">
        <v>2951</v>
      </c>
      <c r="D1910" s="95" t="s">
        <v>1794</v>
      </c>
      <c r="E1910" s="116" t="str">
        <f>VLOOKUP($C1910,'2022-23 School Level AAFTE'!$C:$X,8,FALSE)</f>
        <v>Yes</v>
      </c>
      <c r="F1910" s="103">
        <f>VLOOKUP($C1910,'2022-23 School Level AAFTE'!$C:$I,7,FALSE)</f>
        <v>470.72</v>
      </c>
      <c r="G1910" s="106">
        <f>IFERROR(IF(E1910= "yes",VLOOKUP(C1910,Summary!$B:$I,5,0),0),0)</f>
        <v>0</v>
      </c>
      <c r="H1910" s="105">
        <f t="shared" si="317"/>
        <v>470.72</v>
      </c>
      <c r="I1910" s="168">
        <f>VLOOKUP($A1910,'2023-24 Salary &amp; Benefits'!$A:$I,3,FALSE)</f>
        <v>1.0150000000000001</v>
      </c>
      <c r="J1910" s="168">
        <f>VLOOKUP($A1910,'2023-24 Salary &amp; Benefits'!$A:$I,4,FALSE)</f>
        <v>1.0150000000000001</v>
      </c>
      <c r="K1910" s="155">
        <f t="shared" si="320"/>
        <v>470.72</v>
      </c>
      <c r="L1910" s="154">
        <f t="shared" si="321"/>
        <v>1.381</v>
      </c>
      <c r="M1910" s="156">
        <f>'2023-24 Salary &amp; Benefits'!$E$6</f>
        <v>72728</v>
      </c>
      <c r="N1910" s="156">
        <f>'2023-24 Salary &amp; Benefits'!$F$6</f>
        <v>75419</v>
      </c>
      <c r="O1910" s="9">
        <f t="shared" si="322"/>
        <v>101943.93</v>
      </c>
      <c r="P1910" s="9">
        <f t="shared" si="323"/>
        <v>3772.0100000000093</v>
      </c>
      <c r="Q1910" s="9">
        <f>'2023-24 Salary &amp; Benefits'!G$6</f>
        <v>13464</v>
      </c>
      <c r="R1910" s="157">
        <f>'2023-24 Salary &amp; Benefits'!H$6</f>
        <v>0.1797</v>
      </c>
      <c r="S1910" s="157">
        <f>'2023-24 Salary &amp; Benefits'!I$6</f>
        <v>0.17330000000000001</v>
      </c>
      <c r="T1910" s="9">
        <f t="shared" si="324"/>
        <v>37566.800000000003</v>
      </c>
      <c r="U1910" s="9">
        <f t="shared" si="325"/>
        <v>1761.93</v>
      </c>
      <c r="V1910" s="9">
        <f t="shared" si="326"/>
        <v>305.33999999999997</v>
      </c>
      <c r="W1910" s="9">
        <f t="shared" si="319"/>
        <v>2067.27</v>
      </c>
      <c r="X1910" s="22">
        <f t="shared" si="318"/>
        <v>145350.00999999998</v>
      </c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</row>
    <row r="1911" spans="1:159" s="4" customFormat="1">
      <c r="A1911" s="83" t="s">
        <v>2481</v>
      </c>
      <c r="B1911" s="95" t="s">
        <v>1769</v>
      </c>
      <c r="C1911" s="96">
        <v>3190</v>
      </c>
      <c r="D1911" s="95" t="s">
        <v>1800</v>
      </c>
      <c r="E1911" s="116" t="str">
        <f>VLOOKUP($C1911,'2022-23 School Level AAFTE'!$C:$X,8,FALSE)</f>
        <v>Yes</v>
      </c>
      <c r="F1911" s="103">
        <f>VLOOKUP($C1911,'2022-23 School Level AAFTE'!$C:$I,7,FALSE)</f>
        <v>469.71</v>
      </c>
      <c r="G1911" s="106">
        <f>IFERROR(IF(E1911= "yes",VLOOKUP(C1911,Summary!$B:$I,5,0),0),0)</f>
        <v>0</v>
      </c>
      <c r="H1911" s="104">
        <f t="shared" si="317"/>
        <v>469.71</v>
      </c>
      <c r="I1911" s="168">
        <f>VLOOKUP($A1911,'2023-24 Salary &amp; Benefits'!$A:$I,3,FALSE)</f>
        <v>1.0150000000000001</v>
      </c>
      <c r="J1911" s="168">
        <f>VLOOKUP($A1911,'2023-24 Salary &amp; Benefits'!$A:$I,4,FALSE)</f>
        <v>1.0150000000000001</v>
      </c>
      <c r="K1911" s="155">
        <f t="shared" si="320"/>
        <v>469.71</v>
      </c>
      <c r="L1911" s="154">
        <f t="shared" si="321"/>
        <v>1.3779999999999999</v>
      </c>
      <c r="M1911" s="156">
        <f>'2023-24 Salary &amp; Benefits'!$E$6</f>
        <v>72728</v>
      </c>
      <c r="N1911" s="156">
        <f>'2023-24 Salary &amp; Benefits'!$F$6</f>
        <v>75419</v>
      </c>
      <c r="O1911" s="9">
        <f t="shared" si="322"/>
        <v>101722.47</v>
      </c>
      <c r="P1911" s="9">
        <f t="shared" si="323"/>
        <v>3763.8199999999924</v>
      </c>
      <c r="Q1911" s="9">
        <f>'2023-24 Salary &amp; Benefits'!G$6</f>
        <v>13464</v>
      </c>
      <c r="R1911" s="157">
        <f>'2023-24 Salary &amp; Benefits'!H$6</f>
        <v>0.1797</v>
      </c>
      <c r="S1911" s="157">
        <f>'2023-24 Salary &amp; Benefits'!I$6</f>
        <v>0.17330000000000001</v>
      </c>
      <c r="T1911" s="9">
        <f t="shared" si="324"/>
        <v>37485.19</v>
      </c>
      <c r="U1911" s="9">
        <f t="shared" si="325"/>
        <v>1758.1</v>
      </c>
      <c r="V1911" s="9">
        <f t="shared" si="326"/>
        <v>304.68</v>
      </c>
      <c r="W1911" s="9">
        <f t="shared" si="319"/>
        <v>2062.7799999999997</v>
      </c>
      <c r="X1911" s="22">
        <f t="shared" si="318"/>
        <v>145034.25999999998</v>
      </c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</row>
    <row r="1912" spans="1:159" s="4" customFormat="1">
      <c r="A1912" s="83" t="s">
        <v>2481</v>
      </c>
      <c r="B1912" s="95" t="s">
        <v>1769</v>
      </c>
      <c r="C1912" s="96">
        <v>3719</v>
      </c>
      <c r="D1912" s="95" t="s">
        <v>1807</v>
      </c>
      <c r="E1912" s="116" t="str">
        <f>VLOOKUP($C1912,'2022-23 School Level AAFTE'!$C:$X,8,FALSE)</f>
        <v>Yes</v>
      </c>
      <c r="F1912" s="103">
        <f>VLOOKUP($C1912,'2022-23 School Level AAFTE'!$C:$I,7,FALSE)</f>
        <v>274.58</v>
      </c>
      <c r="G1912" s="106">
        <f>IFERROR(IF(E1912= "yes",VLOOKUP(C1912,Summary!$B:$I,5,0),0),0)</f>
        <v>0</v>
      </c>
      <c r="H1912" s="105">
        <f t="shared" si="317"/>
        <v>274.58</v>
      </c>
      <c r="I1912" s="168">
        <f>VLOOKUP($A1912,'2023-24 Salary &amp; Benefits'!$A:$I,3,FALSE)</f>
        <v>1.0150000000000001</v>
      </c>
      <c r="J1912" s="168">
        <f>VLOOKUP($A1912,'2023-24 Salary &amp; Benefits'!$A:$I,4,FALSE)</f>
        <v>1.0150000000000001</v>
      </c>
      <c r="K1912" s="155">
        <f t="shared" si="320"/>
        <v>274.58</v>
      </c>
      <c r="L1912" s="154">
        <f t="shared" si="321"/>
        <v>0.80500000000000005</v>
      </c>
      <c r="M1912" s="156">
        <f>'2023-24 Salary &amp; Benefits'!$E$6</f>
        <v>72728</v>
      </c>
      <c r="N1912" s="156">
        <f>'2023-24 Salary &amp; Benefits'!$F$6</f>
        <v>75419</v>
      </c>
      <c r="O1912" s="9">
        <f t="shared" si="322"/>
        <v>59424.23</v>
      </c>
      <c r="P1912" s="9">
        <f t="shared" si="323"/>
        <v>2198.75</v>
      </c>
      <c r="Q1912" s="9">
        <f>'2023-24 Salary &amp; Benefits'!G$6</f>
        <v>13464</v>
      </c>
      <c r="R1912" s="157">
        <f>'2023-24 Salary &amp; Benefits'!H$6</f>
        <v>0.1797</v>
      </c>
      <c r="S1912" s="157">
        <f>'2023-24 Salary &amp; Benefits'!I$6</f>
        <v>0.17330000000000001</v>
      </c>
      <c r="T1912" s="9">
        <f t="shared" si="324"/>
        <v>21898.1</v>
      </c>
      <c r="U1912" s="9">
        <f t="shared" si="325"/>
        <v>1027.05</v>
      </c>
      <c r="V1912" s="9">
        <f t="shared" si="326"/>
        <v>177.99</v>
      </c>
      <c r="W1912" s="9">
        <f t="shared" si="319"/>
        <v>1205.04</v>
      </c>
      <c r="X1912" s="22">
        <f t="shared" si="318"/>
        <v>84726.12</v>
      </c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</row>
    <row r="1913" spans="1:159" s="4" customFormat="1">
      <c r="A1913" s="83" t="s">
        <v>2481</v>
      </c>
      <c r="B1913" s="95" t="s">
        <v>1769</v>
      </c>
      <c r="C1913" s="96">
        <v>3718</v>
      </c>
      <c r="D1913" s="95" t="s">
        <v>371</v>
      </c>
      <c r="E1913" s="116" t="str">
        <f>VLOOKUP($C1913,'2022-23 School Level AAFTE'!$C:$X,8,FALSE)</f>
        <v>Yes</v>
      </c>
      <c r="F1913" s="103">
        <f>VLOOKUP($C1913,'2022-23 School Level AAFTE'!$C:$I,7,FALSE)</f>
        <v>410.14</v>
      </c>
      <c r="G1913" s="106">
        <f>IFERROR(IF(E1913= "yes",VLOOKUP(C1913,Summary!$B:$I,5,0),0),0)</f>
        <v>0</v>
      </c>
      <c r="H1913" s="104">
        <f t="shared" si="317"/>
        <v>410.14</v>
      </c>
      <c r="I1913" s="168">
        <f>VLOOKUP($A1913,'2023-24 Salary &amp; Benefits'!$A:$I,3,FALSE)</f>
        <v>1.0150000000000001</v>
      </c>
      <c r="J1913" s="168">
        <f>VLOOKUP($A1913,'2023-24 Salary &amp; Benefits'!$A:$I,4,FALSE)</f>
        <v>1.0150000000000001</v>
      </c>
      <c r="K1913" s="155">
        <f t="shared" si="320"/>
        <v>410.14</v>
      </c>
      <c r="L1913" s="154">
        <f t="shared" si="321"/>
        <v>1.2030000000000001</v>
      </c>
      <c r="M1913" s="156">
        <f>'2023-24 Salary &amp; Benefits'!$E$6</f>
        <v>72728</v>
      </c>
      <c r="N1913" s="156">
        <f>'2023-24 Salary &amp; Benefits'!$F$6</f>
        <v>75419</v>
      </c>
      <c r="O1913" s="9">
        <f t="shared" si="322"/>
        <v>88804.160000000003</v>
      </c>
      <c r="P1913" s="9">
        <f t="shared" si="323"/>
        <v>3285.8300000000017</v>
      </c>
      <c r="Q1913" s="9">
        <f>'2023-24 Salary &amp; Benefits'!G$6</f>
        <v>13464</v>
      </c>
      <c r="R1913" s="157">
        <f>'2023-24 Salary &amp; Benefits'!H$6</f>
        <v>0.1797</v>
      </c>
      <c r="S1913" s="157">
        <f>'2023-24 Salary &amp; Benefits'!I$6</f>
        <v>0.17330000000000001</v>
      </c>
      <c r="T1913" s="9">
        <f t="shared" si="324"/>
        <v>32724.73</v>
      </c>
      <c r="U1913" s="9">
        <f t="shared" si="325"/>
        <v>1534.83</v>
      </c>
      <c r="V1913" s="9">
        <f t="shared" si="326"/>
        <v>265.99</v>
      </c>
      <c r="W1913" s="9">
        <f t="shared" si="319"/>
        <v>1800.82</v>
      </c>
      <c r="X1913" s="22">
        <f t="shared" si="318"/>
        <v>126615.54000000001</v>
      </c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</row>
    <row r="1914" spans="1:159" s="4" customFormat="1">
      <c r="A1914" s="83" t="s">
        <v>2481</v>
      </c>
      <c r="B1914" s="95" t="s">
        <v>1769</v>
      </c>
      <c r="C1914" s="96">
        <v>2708</v>
      </c>
      <c r="D1914" s="95" t="s">
        <v>1575</v>
      </c>
      <c r="E1914" s="116" t="str">
        <f>VLOOKUP($C1914,'2022-23 School Level AAFTE'!$C:$X,8,FALSE)</f>
        <v>Yes</v>
      </c>
      <c r="F1914" s="103">
        <f>VLOOKUP($C1914,'2022-23 School Level AAFTE'!$C:$I,7,FALSE)</f>
        <v>259</v>
      </c>
      <c r="G1914" s="106">
        <f>IFERROR(IF(E1914= "yes",VLOOKUP(C1914,Summary!$B:$I,5,0),0),0)</f>
        <v>0</v>
      </c>
      <c r="H1914" s="105">
        <f t="shared" si="317"/>
        <v>259</v>
      </c>
      <c r="I1914" s="168">
        <f>VLOOKUP($A1914,'2023-24 Salary &amp; Benefits'!$A:$I,3,FALSE)</f>
        <v>1.0150000000000001</v>
      </c>
      <c r="J1914" s="168">
        <f>VLOOKUP($A1914,'2023-24 Salary &amp; Benefits'!$A:$I,4,FALSE)</f>
        <v>1.0150000000000001</v>
      </c>
      <c r="K1914" s="155">
        <f t="shared" si="320"/>
        <v>259</v>
      </c>
      <c r="L1914" s="154">
        <f t="shared" si="321"/>
        <v>0.76</v>
      </c>
      <c r="M1914" s="156">
        <f>'2023-24 Salary &amp; Benefits'!$E$6</f>
        <v>72728</v>
      </c>
      <c r="N1914" s="156">
        <f>'2023-24 Salary &amp; Benefits'!$F$6</f>
        <v>75419</v>
      </c>
      <c r="O1914" s="9">
        <f t="shared" si="322"/>
        <v>56102.38</v>
      </c>
      <c r="P1914" s="9">
        <f t="shared" si="323"/>
        <v>2075.8400000000038</v>
      </c>
      <c r="Q1914" s="9">
        <f>'2023-24 Salary &amp; Benefits'!G$6</f>
        <v>13464</v>
      </c>
      <c r="R1914" s="157">
        <f>'2023-24 Salary &amp; Benefits'!H$6</f>
        <v>0.1797</v>
      </c>
      <c r="S1914" s="157">
        <f>'2023-24 Salary &amp; Benefits'!I$6</f>
        <v>0.17330000000000001</v>
      </c>
      <c r="T1914" s="9">
        <f t="shared" si="324"/>
        <v>20673.98</v>
      </c>
      <c r="U1914" s="9">
        <f t="shared" si="325"/>
        <v>969.64</v>
      </c>
      <c r="V1914" s="9">
        <f t="shared" si="326"/>
        <v>168.04</v>
      </c>
      <c r="W1914" s="9">
        <f t="shared" si="319"/>
        <v>1137.68</v>
      </c>
      <c r="X1914" s="22">
        <f t="shared" si="318"/>
        <v>79989.88</v>
      </c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</row>
    <row r="1915" spans="1:159" s="4" customFormat="1">
      <c r="A1915" s="83" t="s">
        <v>2481</v>
      </c>
      <c r="B1915" s="95" t="s">
        <v>1769</v>
      </c>
      <c r="C1915" s="96">
        <v>4389</v>
      </c>
      <c r="D1915" s="95" t="s">
        <v>1812</v>
      </c>
      <c r="E1915" s="116" t="str">
        <f>VLOOKUP($C1915,'2022-23 School Level AAFTE'!$C:$X,8,FALSE)</f>
        <v>No</v>
      </c>
      <c r="F1915" s="103">
        <f>VLOOKUP($C1915,'2022-23 School Level AAFTE'!$C:$I,7,FALSE)</f>
        <v>478.29</v>
      </c>
      <c r="G1915" s="106">
        <f>IFERROR(IF(E1915= "yes",VLOOKUP(C1915,Summary!$B:$I,5,0),0),0)</f>
        <v>0</v>
      </c>
      <c r="H1915" s="105">
        <f t="shared" si="317"/>
        <v>0</v>
      </c>
      <c r="I1915" s="168">
        <f>VLOOKUP($A1915,'2023-24 Salary &amp; Benefits'!$A:$I,3,FALSE)</f>
        <v>1.0150000000000001</v>
      </c>
      <c r="J1915" s="168">
        <f>VLOOKUP($A1915,'2023-24 Salary &amp; Benefits'!$A:$I,4,FALSE)</f>
        <v>1.0150000000000001</v>
      </c>
      <c r="K1915" s="155">
        <f t="shared" si="320"/>
        <v>0</v>
      </c>
      <c r="L1915" s="154">
        <f t="shared" si="321"/>
        <v>0</v>
      </c>
      <c r="M1915" s="156">
        <f>'2023-24 Salary &amp; Benefits'!$E$6</f>
        <v>72728</v>
      </c>
      <c r="N1915" s="156">
        <f>'2023-24 Salary &amp; Benefits'!$F$6</f>
        <v>75419</v>
      </c>
      <c r="O1915" s="9">
        <f t="shared" si="322"/>
        <v>0</v>
      </c>
      <c r="P1915" s="9">
        <f t="shared" si="323"/>
        <v>0</v>
      </c>
      <c r="Q1915" s="9">
        <f>'2023-24 Salary &amp; Benefits'!G$6</f>
        <v>13464</v>
      </c>
      <c r="R1915" s="157">
        <f>'2023-24 Salary &amp; Benefits'!H$6</f>
        <v>0.1797</v>
      </c>
      <c r="S1915" s="157">
        <f>'2023-24 Salary &amp; Benefits'!I$6</f>
        <v>0.17330000000000001</v>
      </c>
      <c r="T1915" s="9">
        <f t="shared" si="324"/>
        <v>0</v>
      </c>
      <c r="U1915" s="9">
        <f t="shared" si="325"/>
        <v>0</v>
      </c>
      <c r="V1915" s="9">
        <f t="shared" si="326"/>
        <v>0</v>
      </c>
      <c r="W1915" s="9">
        <f t="shared" si="319"/>
        <v>0</v>
      </c>
      <c r="X1915" s="22">
        <f t="shared" si="318"/>
        <v>0</v>
      </c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</row>
    <row r="1916" spans="1:159" s="4" customFormat="1">
      <c r="A1916" s="83" t="s">
        <v>2481</v>
      </c>
      <c r="B1916" s="95" t="s">
        <v>1769</v>
      </c>
      <c r="C1916" s="96">
        <v>4035</v>
      </c>
      <c r="D1916" s="95" t="s">
        <v>1810</v>
      </c>
      <c r="E1916" s="116" t="str">
        <f>VLOOKUP($C1916,'2022-23 School Level AAFTE'!$C:$X,8,FALSE)</f>
        <v>No</v>
      </c>
      <c r="F1916" s="103">
        <f>VLOOKUP($C1916,'2022-23 School Level AAFTE'!$C:$I,7,FALSE)</f>
        <v>615.51</v>
      </c>
      <c r="G1916" s="106">
        <f>IFERROR(IF(E1916= "yes",VLOOKUP(C1916,Summary!$B:$I,5,0),0),0)</f>
        <v>0</v>
      </c>
      <c r="H1916" s="105">
        <f t="shared" si="317"/>
        <v>0</v>
      </c>
      <c r="I1916" s="168">
        <f>VLOOKUP($A1916,'2023-24 Salary &amp; Benefits'!$A:$I,3,FALSE)</f>
        <v>1.0150000000000001</v>
      </c>
      <c r="J1916" s="168">
        <f>VLOOKUP($A1916,'2023-24 Salary &amp; Benefits'!$A:$I,4,FALSE)</f>
        <v>1.0150000000000001</v>
      </c>
      <c r="K1916" s="155">
        <f t="shared" si="320"/>
        <v>0</v>
      </c>
      <c r="L1916" s="154">
        <f t="shared" si="321"/>
        <v>0</v>
      </c>
      <c r="M1916" s="156">
        <f>'2023-24 Salary &amp; Benefits'!$E$6</f>
        <v>72728</v>
      </c>
      <c r="N1916" s="156">
        <f>'2023-24 Salary &amp; Benefits'!$F$6</f>
        <v>75419</v>
      </c>
      <c r="O1916" s="9">
        <f t="shared" si="322"/>
        <v>0</v>
      </c>
      <c r="P1916" s="9">
        <f t="shared" si="323"/>
        <v>0</v>
      </c>
      <c r="Q1916" s="9">
        <f>'2023-24 Salary &amp; Benefits'!G$6</f>
        <v>13464</v>
      </c>
      <c r="R1916" s="157">
        <f>'2023-24 Salary &amp; Benefits'!H$6</f>
        <v>0.1797</v>
      </c>
      <c r="S1916" s="157">
        <f>'2023-24 Salary &amp; Benefits'!I$6</f>
        <v>0.17330000000000001</v>
      </c>
      <c r="T1916" s="9">
        <f t="shared" si="324"/>
        <v>0</v>
      </c>
      <c r="U1916" s="9">
        <f t="shared" si="325"/>
        <v>0</v>
      </c>
      <c r="V1916" s="9">
        <f t="shared" si="326"/>
        <v>0</v>
      </c>
      <c r="W1916" s="9">
        <f t="shared" si="319"/>
        <v>0</v>
      </c>
      <c r="X1916" s="22">
        <f t="shared" si="318"/>
        <v>0</v>
      </c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</row>
    <row r="1917" spans="1:159" s="4" customFormat="1">
      <c r="A1917" s="83" t="s">
        <v>2481</v>
      </c>
      <c r="B1917" s="95" t="s">
        <v>1769</v>
      </c>
      <c r="C1917" s="96">
        <v>2106</v>
      </c>
      <c r="D1917" s="95" t="s">
        <v>1778</v>
      </c>
      <c r="E1917" s="116" t="str">
        <f>VLOOKUP($C1917,'2022-23 School Level AAFTE'!$C:$X,8,FALSE)</f>
        <v>Yes</v>
      </c>
      <c r="F1917" s="103">
        <f>VLOOKUP($C1917,'2022-23 School Level AAFTE'!$C:$I,7,FALSE)</f>
        <v>1611.56</v>
      </c>
      <c r="G1917" s="106">
        <f>IFERROR(IF(E1917= "yes",VLOOKUP(C1917,Summary!$B:$I,5,0),0),0)</f>
        <v>0</v>
      </c>
      <c r="H1917" s="104">
        <f t="shared" si="317"/>
        <v>1611.56</v>
      </c>
      <c r="I1917" s="168">
        <f>VLOOKUP($A1917,'2023-24 Salary &amp; Benefits'!$A:$I,3,FALSE)</f>
        <v>1.0150000000000001</v>
      </c>
      <c r="J1917" s="168">
        <f>VLOOKUP($A1917,'2023-24 Salary &amp; Benefits'!$A:$I,4,FALSE)</f>
        <v>1.0150000000000001</v>
      </c>
      <c r="K1917" s="155">
        <f t="shared" si="320"/>
        <v>1611.56</v>
      </c>
      <c r="L1917" s="154">
        <f t="shared" si="321"/>
        <v>4.7270000000000003</v>
      </c>
      <c r="M1917" s="156">
        <f>'2023-24 Salary &amp; Benefits'!$E$6</f>
        <v>72728</v>
      </c>
      <c r="N1917" s="156">
        <f>'2023-24 Salary &amp; Benefits'!$F$6</f>
        <v>75419</v>
      </c>
      <c r="O1917" s="9">
        <f t="shared" si="322"/>
        <v>348942.03</v>
      </c>
      <c r="P1917" s="9">
        <f t="shared" si="323"/>
        <v>12911.169999999984</v>
      </c>
      <c r="Q1917" s="9">
        <f>'2023-24 Salary &amp; Benefits'!G$6</f>
        <v>13464</v>
      </c>
      <c r="R1917" s="157">
        <f>'2023-24 Salary &amp; Benefits'!H$6</f>
        <v>0.1797</v>
      </c>
      <c r="S1917" s="157">
        <f>'2023-24 Salary &amp; Benefits'!I$6</f>
        <v>0.17330000000000001</v>
      </c>
      <c r="T1917" s="9">
        <f t="shared" si="324"/>
        <v>128586.72</v>
      </c>
      <c r="U1917" s="9">
        <f t="shared" si="325"/>
        <v>6030.89</v>
      </c>
      <c r="V1917" s="9">
        <f t="shared" si="326"/>
        <v>1045.1500000000001</v>
      </c>
      <c r="W1917" s="9">
        <f t="shared" si="319"/>
        <v>7076.0400000000009</v>
      </c>
      <c r="X1917" s="22">
        <f t="shared" si="318"/>
        <v>497515.95999999996</v>
      </c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</row>
    <row r="1918" spans="1:159" s="4" customFormat="1">
      <c r="A1918" s="83" t="s">
        <v>2481</v>
      </c>
      <c r="B1918" s="95" t="s">
        <v>1769</v>
      </c>
      <c r="C1918" s="96">
        <v>5250</v>
      </c>
      <c r="D1918" s="95" t="s">
        <v>1814</v>
      </c>
      <c r="E1918" s="116" t="str">
        <f>VLOOKUP($C1918,'2022-23 School Level AAFTE'!$C:$X,8,FALSE)</f>
        <v>Yes</v>
      </c>
      <c r="F1918" s="103">
        <f>VLOOKUP($C1918,'2022-23 School Level AAFTE'!$C:$I,7,FALSE)</f>
        <v>419.14</v>
      </c>
      <c r="G1918" s="106">
        <f>IFERROR(IF(E1918= "yes",VLOOKUP(C1918,Summary!$B:$I,5,0),0),0)</f>
        <v>0</v>
      </c>
      <c r="H1918" s="104">
        <f t="shared" ref="H1918:H1979" si="327">IF(E1918= "yes", F1918,0)</f>
        <v>419.14</v>
      </c>
      <c r="I1918" s="168">
        <f>VLOOKUP($A1918,'2023-24 Salary &amp; Benefits'!$A:$I,3,FALSE)</f>
        <v>1.0150000000000001</v>
      </c>
      <c r="J1918" s="168">
        <f>VLOOKUP($A1918,'2023-24 Salary &amp; Benefits'!$A:$I,4,FALSE)</f>
        <v>1.0150000000000001</v>
      </c>
      <c r="K1918" s="155">
        <f t="shared" si="320"/>
        <v>419.14</v>
      </c>
      <c r="L1918" s="154">
        <f t="shared" si="321"/>
        <v>1.2290000000000001</v>
      </c>
      <c r="M1918" s="156">
        <f>'2023-24 Salary &amp; Benefits'!$E$6</f>
        <v>72728</v>
      </c>
      <c r="N1918" s="156">
        <f>'2023-24 Salary &amp; Benefits'!$F$6</f>
        <v>75419</v>
      </c>
      <c r="O1918" s="9">
        <f t="shared" si="322"/>
        <v>90723.45</v>
      </c>
      <c r="P1918" s="9">
        <f t="shared" si="323"/>
        <v>3356.8500000000058</v>
      </c>
      <c r="Q1918" s="9">
        <f>'2023-24 Salary &amp; Benefits'!G$6</f>
        <v>13464</v>
      </c>
      <c r="R1918" s="157">
        <f>'2023-24 Salary &amp; Benefits'!H$6</f>
        <v>0.1797</v>
      </c>
      <c r="S1918" s="157">
        <f>'2023-24 Salary &amp; Benefits'!I$6</f>
        <v>0.17330000000000001</v>
      </c>
      <c r="T1918" s="9">
        <f t="shared" si="324"/>
        <v>33432</v>
      </c>
      <c r="U1918" s="9">
        <f t="shared" si="325"/>
        <v>1568.01</v>
      </c>
      <c r="V1918" s="9">
        <f t="shared" si="326"/>
        <v>271.74</v>
      </c>
      <c r="W1918" s="9">
        <f t="shared" si="319"/>
        <v>1839.75</v>
      </c>
      <c r="X1918" s="22">
        <f t="shared" ref="X1918:X1979" si="328">SUM(T1918,O1918:P1918,W1918)</f>
        <v>129352.05</v>
      </c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</row>
    <row r="1919" spans="1:159" s="4" customFormat="1">
      <c r="A1919" s="83" t="s">
        <v>2481</v>
      </c>
      <c r="B1919" s="95" t="s">
        <v>1769</v>
      </c>
      <c r="C1919" s="96">
        <v>5344</v>
      </c>
      <c r="D1919" s="95" t="s">
        <v>1816</v>
      </c>
      <c r="E1919" s="116" t="str">
        <f>VLOOKUP($C1919,'2022-23 School Level AAFTE'!$C:$X,8,FALSE)</f>
        <v>Yes</v>
      </c>
      <c r="F1919" s="103">
        <f>VLOOKUP($C1919,'2022-23 School Level AAFTE'!$C:$I,7,FALSE)</f>
        <v>116.05</v>
      </c>
      <c r="G1919" s="106">
        <f>IFERROR(IF(E1919= "yes",VLOOKUP(C1919,Summary!$B:$I,5,0),0),0)</f>
        <v>0</v>
      </c>
      <c r="H1919" s="105">
        <f t="shared" si="327"/>
        <v>116.05</v>
      </c>
      <c r="I1919" s="168">
        <f>VLOOKUP($A1919,'2023-24 Salary &amp; Benefits'!$A:$I,3,FALSE)</f>
        <v>1.0150000000000001</v>
      </c>
      <c r="J1919" s="168">
        <f>VLOOKUP($A1919,'2023-24 Salary &amp; Benefits'!$A:$I,4,FALSE)</f>
        <v>1.0150000000000001</v>
      </c>
      <c r="K1919" s="155">
        <f t="shared" si="320"/>
        <v>116.05</v>
      </c>
      <c r="L1919" s="154">
        <f t="shared" si="321"/>
        <v>0.34</v>
      </c>
      <c r="M1919" s="156">
        <f>'2023-24 Salary &amp; Benefits'!$E$6</f>
        <v>72728</v>
      </c>
      <c r="N1919" s="156">
        <f>'2023-24 Salary &amp; Benefits'!$F$6</f>
        <v>75419</v>
      </c>
      <c r="O1919" s="9">
        <f t="shared" si="322"/>
        <v>25098.43</v>
      </c>
      <c r="P1919" s="9">
        <f t="shared" si="323"/>
        <v>928.66999999999825</v>
      </c>
      <c r="Q1919" s="9">
        <f>'2023-24 Salary &amp; Benefits'!G$6</f>
        <v>13464</v>
      </c>
      <c r="R1919" s="157">
        <f>'2023-24 Salary &amp; Benefits'!H$6</f>
        <v>0.1797</v>
      </c>
      <c r="S1919" s="157">
        <f>'2023-24 Salary &amp; Benefits'!I$6</f>
        <v>0.17330000000000001</v>
      </c>
      <c r="T1919" s="9">
        <f t="shared" si="324"/>
        <v>9248.89</v>
      </c>
      <c r="U1919" s="9">
        <f t="shared" si="325"/>
        <v>433.78</v>
      </c>
      <c r="V1919" s="9">
        <f t="shared" si="326"/>
        <v>75.17</v>
      </c>
      <c r="W1919" s="9">
        <f t="shared" si="319"/>
        <v>508.95</v>
      </c>
      <c r="X1919" s="22">
        <f t="shared" si="328"/>
        <v>35784.939999999995</v>
      </c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</row>
    <row r="1920" spans="1:159" s="4" customFormat="1">
      <c r="A1920" s="83" t="s">
        <v>2481</v>
      </c>
      <c r="B1920" s="95" t="s">
        <v>1769</v>
      </c>
      <c r="C1920" s="96">
        <v>1567</v>
      </c>
      <c r="D1920" s="95" t="s">
        <v>3243</v>
      </c>
      <c r="E1920" s="116" t="str">
        <f>VLOOKUP($C1920,'2022-23 School Level AAFTE'!$C:$X,8,FALSE)</f>
        <v>Yes</v>
      </c>
      <c r="F1920" s="103">
        <f>VLOOKUP($C1920,'2022-23 School Level AAFTE'!$C:$I,7,FALSE)</f>
        <v>107.81</v>
      </c>
      <c r="G1920" s="106">
        <f>IFERROR(IF(E1920= "yes",VLOOKUP(C1920,Summary!$B:$I,5,0),0),0)</f>
        <v>0</v>
      </c>
      <c r="H1920" s="104">
        <f t="shared" si="327"/>
        <v>107.81</v>
      </c>
      <c r="I1920" s="168">
        <f>VLOOKUP($A1920,'2023-24 Salary &amp; Benefits'!$A:$I,3,FALSE)</f>
        <v>1.0150000000000001</v>
      </c>
      <c r="J1920" s="168">
        <f>VLOOKUP($A1920,'2023-24 Salary &amp; Benefits'!$A:$I,4,FALSE)</f>
        <v>1.0150000000000001</v>
      </c>
      <c r="K1920" s="155">
        <f t="shared" si="320"/>
        <v>107.81</v>
      </c>
      <c r="L1920" s="154">
        <f t="shared" si="321"/>
        <v>0.316</v>
      </c>
      <c r="M1920" s="156">
        <f>'2023-24 Salary &amp; Benefits'!$E$6</f>
        <v>72728</v>
      </c>
      <c r="N1920" s="156">
        <f>'2023-24 Salary &amp; Benefits'!$F$6</f>
        <v>75419</v>
      </c>
      <c r="O1920" s="9">
        <f t="shared" si="322"/>
        <v>23326.78</v>
      </c>
      <c r="P1920" s="9">
        <f t="shared" si="323"/>
        <v>863.11000000000058</v>
      </c>
      <c r="Q1920" s="9">
        <f>'2023-24 Salary &amp; Benefits'!G$6</f>
        <v>13464</v>
      </c>
      <c r="R1920" s="157">
        <f>'2023-24 Salary &amp; Benefits'!H$6</f>
        <v>0.1797</v>
      </c>
      <c r="S1920" s="157">
        <f>'2023-24 Salary &amp; Benefits'!I$6</f>
        <v>0.17330000000000001</v>
      </c>
      <c r="T1920" s="9">
        <f t="shared" si="324"/>
        <v>8596.02</v>
      </c>
      <c r="U1920" s="9">
        <f t="shared" si="325"/>
        <v>403.16</v>
      </c>
      <c r="V1920" s="9">
        <f t="shared" si="326"/>
        <v>69.87</v>
      </c>
      <c r="W1920" s="9">
        <f t="shared" si="319"/>
        <v>473.03000000000003</v>
      </c>
      <c r="X1920" s="22">
        <f t="shared" si="328"/>
        <v>33258.94</v>
      </c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</row>
    <row r="1921" spans="1:159" s="4" customFormat="1">
      <c r="A1921" s="83" t="s">
        <v>2481</v>
      </c>
      <c r="B1921" s="95" t="s">
        <v>1769</v>
      </c>
      <c r="C1921" s="96">
        <v>2096</v>
      </c>
      <c r="D1921" s="95" t="s">
        <v>1777</v>
      </c>
      <c r="E1921" s="116" t="str">
        <f>VLOOKUP($C1921,'2022-23 School Level AAFTE'!$C:$X,8,FALSE)</f>
        <v>Yes</v>
      </c>
      <c r="F1921" s="103">
        <f>VLOOKUP($C1921,'2022-23 School Level AAFTE'!$C:$I,7,FALSE)</f>
        <v>354.71</v>
      </c>
      <c r="G1921" s="106">
        <f>IFERROR(IF(E1921= "yes",VLOOKUP(C1921,Summary!$B:$I,5,0),0),0)</f>
        <v>0</v>
      </c>
      <c r="H1921" s="104">
        <f t="shared" si="327"/>
        <v>354.71</v>
      </c>
      <c r="I1921" s="168">
        <f>VLOOKUP($A1921,'2023-24 Salary &amp; Benefits'!$A:$I,3,FALSE)</f>
        <v>1.0150000000000001</v>
      </c>
      <c r="J1921" s="168">
        <f>VLOOKUP($A1921,'2023-24 Salary &amp; Benefits'!$A:$I,4,FALSE)</f>
        <v>1.0150000000000001</v>
      </c>
      <c r="K1921" s="155">
        <f t="shared" si="320"/>
        <v>354.71</v>
      </c>
      <c r="L1921" s="154">
        <f t="shared" si="321"/>
        <v>1.04</v>
      </c>
      <c r="M1921" s="156">
        <f>'2023-24 Salary &amp; Benefits'!$E$6</f>
        <v>72728</v>
      </c>
      <c r="N1921" s="156">
        <f>'2023-24 Salary &amp; Benefits'!$F$6</f>
        <v>75419</v>
      </c>
      <c r="O1921" s="9">
        <f t="shared" si="322"/>
        <v>76771.679999999993</v>
      </c>
      <c r="P1921" s="9">
        <f t="shared" si="323"/>
        <v>2840.6200000000099</v>
      </c>
      <c r="Q1921" s="9">
        <f>'2023-24 Salary &amp; Benefits'!G$6</f>
        <v>13464</v>
      </c>
      <c r="R1921" s="157">
        <f>'2023-24 Salary &amp; Benefits'!H$6</f>
        <v>0.1797</v>
      </c>
      <c r="S1921" s="157">
        <f>'2023-24 Salary &amp; Benefits'!I$6</f>
        <v>0.17330000000000001</v>
      </c>
      <c r="T1921" s="9">
        <f t="shared" si="324"/>
        <v>28290.71</v>
      </c>
      <c r="U1921" s="9">
        <f t="shared" si="325"/>
        <v>1326.87</v>
      </c>
      <c r="V1921" s="9">
        <f t="shared" si="326"/>
        <v>229.95</v>
      </c>
      <c r="W1921" s="9">
        <f t="shared" si="319"/>
        <v>1556.82</v>
      </c>
      <c r="X1921" s="22">
        <f t="shared" si="328"/>
        <v>109459.83</v>
      </c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</row>
    <row r="1922" spans="1:159" s="4" customFormat="1">
      <c r="A1922" s="83" t="s">
        <v>2481</v>
      </c>
      <c r="B1922" s="95" t="s">
        <v>1769</v>
      </c>
      <c r="C1922" s="96">
        <v>2950</v>
      </c>
      <c r="D1922" s="95" t="s">
        <v>1793</v>
      </c>
      <c r="E1922" s="116" t="str">
        <f>VLOOKUP($C1922,'2022-23 School Level AAFTE'!$C:$X,8,FALSE)</f>
        <v>Yes</v>
      </c>
      <c r="F1922" s="103">
        <f>VLOOKUP($C1922,'2022-23 School Level AAFTE'!$C:$I,7,FALSE)</f>
        <v>299.29000000000002</v>
      </c>
      <c r="G1922" s="106">
        <f>IFERROR(IF(E1922= "yes",VLOOKUP(C1922,Summary!$B:$I,5,0),0),0)</f>
        <v>0</v>
      </c>
      <c r="H1922" s="104">
        <f t="shared" si="327"/>
        <v>299.29000000000002</v>
      </c>
      <c r="I1922" s="168">
        <f>VLOOKUP($A1922,'2023-24 Salary &amp; Benefits'!$A:$I,3,FALSE)</f>
        <v>1.0150000000000001</v>
      </c>
      <c r="J1922" s="168">
        <f>VLOOKUP($A1922,'2023-24 Salary &amp; Benefits'!$A:$I,4,FALSE)</f>
        <v>1.0150000000000001</v>
      </c>
      <c r="K1922" s="155">
        <f t="shared" si="320"/>
        <v>299.29000000000002</v>
      </c>
      <c r="L1922" s="154">
        <f t="shared" si="321"/>
        <v>0.878</v>
      </c>
      <c r="M1922" s="156">
        <f>'2023-24 Salary &amp; Benefits'!$E$6</f>
        <v>72728</v>
      </c>
      <c r="N1922" s="156">
        <f>'2023-24 Salary &amp; Benefits'!$F$6</f>
        <v>75419</v>
      </c>
      <c r="O1922" s="9">
        <f t="shared" si="322"/>
        <v>64813.01</v>
      </c>
      <c r="P1922" s="9">
        <f t="shared" si="323"/>
        <v>2398.1399999999921</v>
      </c>
      <c r="Q1922" s="9">
        <f>'2023-24 Salary &amp; Benefits'!G$6</f>
        <v>13464</v>
      </c>
      <c r="R1922" s="157">
        <f>'2023-24 Salary &amp; Benefits'!H$6</f>
        <v>0.1797</v>
      </c>
      <c r="S1922" s="157">
        <f>'2023-24 Salary &amp; Benefits'!I$6</f>
        <v>0.17330000000000001</v>
      </c>
      <c r="T1922" s="9">
        <f t="shared" si="324"/>
        <v>23883.89</v>
      </c>
      <c r="U1922" s="9">
        <f t="shared" si="325"/>
        <v>1120.19</v>
      </c>
      <c r="V1922" s="9">
        <f t="shared" si="326"/>
        <v>194.13</v>
      </c>
      <c r="W1922" s="9">
        <f t="shared" si="319"/>
        <v>1314.3200000000002</v>
      </c>
      <c r="X1922" s="22">
        <f t="shared" si="328"/>
        <v>92409.359999999986</v>
      </c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</row>
    <row r="1923" spans="1:159" s="4" customFormat="1">
      <c r="A1923" s="83" t="s">
        <v>2481</v>
      </c>
      <c r="B1923" s="95" t="s">
        <v>1769</v>
      </c>
      <c r="C1923" s="96">
        <v>2479</v>
      </c>
      <c r="D1923" s="95" t="s">
        <v>1313</v>
      </c>
      <c r="E1923" s="116" t="str">
        <f>VLOOKUP($C1923,'2022-23 School Level AAFTE'!$C:$X,8,FALSE)</f>
        <v>Yes</v>
      </c>
      <c r="F1923" s="103">
        <f>VLOOKUP($C1923,'2022-23 School Level AAFTE'!$C:$I,7,FALSE)</f>
        <v>1479.23</v>
      </c>
      <c r="G1923" s="106">
        <f>IFERROR(IF(E1923= "yes",VLOOKUP(C1923,Summary!$B:$I,5,0),0),0)</f>
        <v>0</v>
      </c>
      <c r="H1923" s="105">
        <f t="shared" si="327"/>
        <v>1479.23</v>
      </c>
      <c r="I1923" s="168">
        <f>VLOOKUP($A1923,'2023-24 Salary &amp; Benefits'!$A:$I,3,FALSE)</f>
        <v>1.0150000000000001</v>
      </c>
      <c r="J1923" s="168">
        <f>VLOOKUP($A1923,'2023-24 Salary &amp; Benefits'!$A:$I,4,FALSE)</f>
        <v>1.0150000000000001</v>
      </c>
      <c r="K1923" s="155">
        <f t="shared" si="320"/>
        <v>1479.23</v>
      </c>
      <c r="L1923" s="154">
        <f t="shared" si="321"/>
        <v>4.3390000000000004</v>
      </c>
      <c r="M1923" s="156">
        <f>'2023-24 Salary &amp; Benefits'!$E$6</f>
        <v>72728</v>
      </c>
      <c r="N1923" s="156">
        <f>'2023-24 Salary &amp; Benefits'!$F$6</f>
        <v>75419</v>
      </c>
      <c r="O1923" s="9">
        <f t="shared" si="322"/>
        <v>320300.28999999998</v>
      </c>
      <c r="P1923" s="9">
        <f t="shared" si="323"/>
        <v>11851.400000000023</v>
      </c>
      <c r="Q1923" s="9">
        <f>'2023-24 Salary &amp; Benefits'!G$6</f>
        <v>13464</v>
      </c>
      <c r="R1923" s="157">
        <f>'2023-24 Salary &amp; Benefits'!H$6</f>
        <v>0.1797</v>
      </c>
      <c r="S1923" s="157">
        <f>'2023-24 Salary &amp; Benefits'!I$6</f>
        <v>0.17330000000000001</v>
      </c>
      <c r="T1923" s="9">
        <f t="shared" si="324"/>
        <v>118032.11</v>
      </c>
      <c r="U1923" s="9">
        <f t="shared" si="325"/>
        <v>5535.86</v>
      </c>
      <c r="V1923" s="9">
        <f t="shared" si="326"/>
        <v>959.36</v>
      </c>
      <c r="W1923" s="9">
        <f t="shared" si="319"/>
        <v>6495.2199999999993</v>
      </c>
      <c r="X1923" s="22">
        <f t="shared" si="328"/>
        <v>456679.01999999996</v>
      </c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</row>
    <row r="1924" spans="1:159" s="4" customFormat="1">
      <c r="A1924" s="83" t="s">
        <v>2481</v>
      </c>
      <c r="B1924" s="95" t="s">
        <v>1769</v>
      </c>
      <c r="C1924" s="96">
        <v>2086</v>
      </c>
      <c r="D1924" s="95" t="s">
        <v>1776</v>
      </c>
      <c r="E1924" s="116" t="str">
        <f>VLOOKUP($C1924,'2022-23 School Level AAFTE'!$C:$X,8,FALSE)</f>
        <v>Yes</v>
      </c>
      <c r="F1924" s="103">
        <f>VLOOKUP($C1924,'2022-23 School Level AAFTE'!$C:$I,7,FALSE)</f>
        <v>482.45</v>
      </c>
      <c r="G1924" s="106">
        <f>IFERROR(IF(E1924= "yes",VLOOKUP(C1924,Summary!$B:$I,5,0),0),0)</f>
        <v>0</v>
      </c>
      <c r="H1924" s="105">
        <f t="shared" si="327"/>
        <v>482.45</v>
      </c>
      <c r="I1924" s="168">
        <f>VLOOKUP($A1924,'2023-24 Salary &amp; Benefits'!$A:$I,3,FALSE)</f>
        <v>1.0150000000000001</v>
      </c>
      <c r="J1924" s="168">
        <f>VLOOKUP($A1924,'2023-24 Salary &amp; Benefits'!$A:$I,4,FALSE)</f>
        <v>1.0150000000000001</v>
      </c>
      <c r="K1924" s="155">
        <f t="shared" si="320"/>
        <v>482.45</v>
      </c>
      <c r="L1924" s="154">
        <f t="shared" si="321"/>
        <v>1.415</v>
      </c>
      <c r="M1924" s="156">
        <f>'2023-24 Salary &amp; Benefits'!$E$6</f>
        <v>72728</v>
      </c>
      <c r="N1924" s="156">
        <f>'2023-24 Salary &amp; Benefits'!$F$6</f>
        <v>75419</v>
      </c>
      <c r="O1924" s="9">
        <f t="shared" si="322"/>
        <v>104453.77</v>
      </c>
      <c r="P1924" s="9">
        <f t="shared" si="323"/>
        <v>3864.8799999999901</v>
      </c>
      <c r="Q1924" s="9">
        <f>'2023-24 Salary &amp; Benefits'!G$6</f>
        <v>13464</v>
      </c>
      <c r="R1924" s="157">
        <f>'2023-24 Salary &amp; Benefits'!H$6</f>
        <v>0.1797</v>
      </c>
      <c r="S1924" s="157">
        <f>'2023-24 Salary &amp; Benefits'!I$6</f>
        <v>0.17330000000000001</v>
      </c>
      <c r="T1924" s="9">
        <f t="shared" si="324"/>
        <v>38491.69</v>
      </c>
      <c r="U1924" s="9">
        <f t="shared" si="325"/>
        <v>1805.31</v>
      </c>
      <c r="V1924" s="9">
        <f t="shared" si="326"/>
        <v>312.86</v>
      </c>
      <c r="W1924" s="9">
        <f t="shared" si="319"/>
        <v>2118.17</v>
      </c>
      <c r="X1924" s="22">
        <f t="shared" si="328"/>
        <v>148928.51000000004</v>
      </c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</row>
    <row r="1925" spans="1:159" s="4" customFormat="1">
      <c r="A1925" s="83" t="s">
        <v>2481</v>
      </c>
      <c r="B1925" s="95" t="s">
        <v>1769</v>
      </c>
      <c r="C1925" s="96">
        <v>3356</v>
      </c>
      <c r="D1925" s="95" t="s">
        <v>664</v>
      </c>
      <c r="E1925" s="116" t="str">
        <f>VLOOKUP($C1925,'2022-23 School Level AAFTE'!$C:$X,8,FALSE)</f>
        <v>No</v>
      </c>
      <c r="F1925" s="103">
        <f>VLOOKUP($C1925,'2022-23 School Level AAFTE'!$C:$I,7,FALSE)</f>
        <v>779.89</v>
      </c>
      <c r="G1925" s="106">
        <f>IFERROR(IF(E1925= "yes",VLOOKUP(C1925,Summary!$B:$I,5,0),0),0)</f>
        <v>0</v>
      </c>
      <c r="H1925" s="105">
        <f t="shared" si="327"/>
        <v>0</v>
      </c>
      <c r="I1925" s="168">
        <f>VLOOKUP($A1925,'2023-24 Salary &amp; Benefits'!$A:$I,3,FALSE)</f>
        <v>1.0150000000000001</v>
      </c>
      <c r="J1925" s="168">
        <f>VLOOKUP($A1925,'2023-24 Salary &amp; Benefits'!$A:$I,4,FALSE)</f>
        <v>1.0150000000000001</v>
      </c>
      <c r="K1925" s="155">
        <f t="shared" si="320"/>
        <v>0</v>
      </c>
      <c r="L1925" s="154">
        <f t="shared" si="321"/>
        <v>0</v>
      </c>
      <c r="M1925" s="156">
        <f>'2023-24 Salary &amp; Benefits'!$E$6</f>
        <v>72728</v>
      </c>
      <c r="N1925" s="156">
        <f>'2023-24 Salary &amp; Benefits'!$F$6</f>
        <v>75419</v>
      </c>
      <c r="O1925" s="9">
        <f t="shared" si="322"/>
        <v>0</v>
      </c>
      <c r="P1925" s="9">
        <f t="shared" si="323"/>
        <v>0</v>
      </c>
      <c r="Q1925" s="9">
        <f>'2023-24 Salary &amp; Benefits'!G$6</f>
        <v>13464</v>
      </c>
      <c r="R1925" s="157">
        <f>'2023-24 Salary &amp; Benefits'!H$6</f>
        <v>0.1797</v>
      </c>
      <c r="S1925" s="157">
        <f>'2023-24 Salary &amp; Benefits'!I$6</f>
        <v>0.17330000000000001</v>
      </c>
      <c r="T1925" s="9">
        <f t="shared" si="324"/>
        <v>0</v>
      </c>
      <c r="U1925" s="9">
        <f t="shared" si="325"/>
        <v>0</v>
      </c>
      <c r="V1925" s="9">
        <f t="shared" si="326"/>
        <v>0</v>
      </c>
      <c r="W1925" s="9">
        <f t="shared" si="319"/>
        <v>0</v>
      </c>
      <c r="X1925" s="22">
        <f t="shared" si="328"/>
        <v>0</v>
      </c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</row>
    <row r="1926" spans="1:159" s="4" customFormat="1">
      <c r="A1926" s="83" t="s">
        <v>2481</v>
      </c>
      <c r="B1926" s="95" t="s">
        <v>1769</v>
      </c>
      <c r="C1926" s="96">
        <v>3413</v>
      </c>
      <c r="D1926" s="95" t="s">
        <v>1805</v>
      </c>
      <c r="E1926" s="116" t="str">
        <f>VLOOKUP($C1926,'2022-23 School Level AAFTE'!$C:$X,8,FALSE)</f>
        <v>Yes</v>
      </c>
      <c r="F1926" s="103">
        <f>VLOOKUP($C1926,'2022-23 School Level AAFTE'!$C:$I,7,FALSE)</f>
        <v>740.36</v>
      </c>
      <c r="G1926" s="106">
        <f>IFERROR(IF(E1926= "yes",VLOOKUP(C1926,Summary!$B:$I,5,0),0),0)</f>
        <v>0</v>
      </c>
      <c r="H1926" s="105">
        <f t="shared" si="327"/>
        <v>740.36</v>
      </c>
      <c r="I1926" s="168">
        <f>VLOOKUP($A1926,'2023-24 Salary &amp; Benefits'!$A:$I,3,FALSE)</f>
        <v>1.0150000000000001</v>
      </c>
      <c r="J1926" s="168">
        <f>VLOOKUP($A1926,'2023-24 Salary &amp; Benefits'!$A:$I,4,FALSE)</f>
        <v>1.0150000000000001</v>
      </c>
      <c r="K1926" s="155">
        <f t="shared" si="320"/>
        <v>740.36</v>
      </c>
      <c r="L1926" s="154">
        <f t="shared" si="321"/>
        <v>2.1720000000000002</v>
      </c>
      <c r="M1926" s="156">
        <f>'2023-24 Salary &amp; Benefits'!$E$6</f>
        <v>72728</v>
      </c>
      <c r="N1926" s="156">
        <f>'2023-24 Salary &amp; Benefits'!$F$6</f>
        <v>75419</v>
      </c>
      <c r="O1926" s="9">
        <f t="shared" si="322"/>
        <v>160334.69</v>
      </c>
      <c r="P1926" s="9">
        <f t="shared" si="323"/>
        <v>5932.5299999999988</v>
      </c>
      <c r="Q1926" s="9">
        <f>'2023-24 Salary &amp; Benefits'!G$6</f>
        <v>13464</v>
      </c>
      <c r="R1926" s="157">
        <f>'2023-24 Salary &amp; Benefits'!H$6</f>
        <v>0.1797</v>
      </c>
      <c r="S1926" s="157">
        <f>'2023-24 Salary &amp; Benefits'!I$6</f>
        <v>0.17330000000000001</v>
      </c>
      <c r="T1926" s="9">
        <f t="shared" si="324"/>
        <v>59084.06</v>
      </c>
      <c r="U1926" s="9">
        <f t="shared" si="325"/>
        <v>2771.12</v>
      </c>
      <c r="V1926" s="9">
        <f t="shared" si="326"/>
        <v>480.24</v>
      </c>
      <c r="W1926" s="9">
        <f t="shared" si="319"/>
        <v>3251.3599999999997</v>
      </c>
      <c r="X1926" s="22">
        <f t="shared" si="328"/>
        <v>228602.63999999998</v>
      </c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</row>
    <row r="1927" spans="1:159" s="4" customFormat="1">
      <c r="A1927" s="83" t="s">
        <v>2481</v>
      </c>
      <c r="B1927" s="95" t="s">
        <v>1769</v>
      </c>
      <c r="C1927" s="96">
        <v>1698</v>
      </c>
      <c r="D1927" s="95" t="s">
        <v>1773</v>
      </c>
      <c r="E1927" s="116" t="str">
        <f>VLOOKUP($C1927,'2022-23 School Level AAFTE'!$C:$X,8,FALSE)</f>
        <v>Yes</v>
      </c>
      <c r="F1927" s="103">
        <f>VLOOKUP($C1927,'2022-23 School Level AAFTE'!$C:$I,7,FALSE)</f>
        <v>66.819999999999993</v>
      </c>
      <c r="G1927" s="106">
        <f>IFERROR(IF(E1927= "yes",VLOOKUP(C1927,Summary!$B:$I,5,0),0),0)</f>
        <v>0</v>
      </c>
      <c r="H1927" s="104">
        <f t="shared" si="327"/>
        <v>66.819999999999993</v>
      </c>
      <c r="I1927" s="168">
        <f>VLOOKUP($A1927,'2023-24 Salary &amp; Benefits'!$A:$I,3,FALSE)</f>
        <v>1.0150000000000001</v>
      </c>
      <c r="J1927" s="168">
        <f>VLOOKUP($A1927,'2023-24 Salary &amp; Benefits'!$A:$I,4,FALSE)</f>
        <v>1.0150000000000001</v>
      </c>
      <c r="K1927" s="155">
        <f t="shared" si="320"/>
        <v>66.819999999999993</v>
      </c>
      <c r="L1927" s="154">
        <f t="shared" si="321"/>
        <v>0.19600000000000001</v>
      </c>
      <c r="M1927" s="156">
        <f>'2023-24 Salary &amp; Benefits'!$E$6</f>
        <v>72728</v>
      </c>
      <c r="N1927" s="156">
        <f>'2023-24 Salary &amp; Benefits'!$F$6</f>
        <v>75419</v>
      </c>
      <c r="O1927" s="9">
        <f t="shared" si="322"/>
        <v>14468.51</v>
      </c>
      <c r="P1927" s="9">
        <f t="shared" si="323"/>
        <v>535.35000000000036</v>
      </c>
      <c r="Q1927" s="9">
        <f>'2023-24 Salary &amp; Benefits'!G$6</f>
        <v>13464</v>
      </c>
      <c r="R1927" s="157">
        <f>'2023-24 Salary &amp; Benefits'!H$6</f>
        <v>0.1797</v>
      </c>
      <c r="S1927" s="157">
        <f>'2023-24 Salary &amp; Benefits'!I$6</f>
        <v>0.17330000000000001</v>
      </c>
      <c r="T1927" s="9">
        <f t="shared" si="324"/>
        <v>5331.71</v>
      </c>
      <c r="U1927" s="9">
        <f t="shared" si="325"/>
        <v>250.06</v>
      </c>
      <c r="V1927" s="9">
        <f t="shared" si="326"/>
        <v>43.34</v>
      </c>
      <c r="W1927" s="9">
        <f t="shared" si="319"/>
        <v>293.39999999999998</v>
      </c>
      <c r="X1927" s="22">
        <f t="shared" si="328"/>
        <v>20628.97</v>
      </c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</row>
    <row r="1928" spans="1:159" s="4" customFormat="1">
      <c r="A1928" s="83" t="s">
        <v>2481</v>
      </c>
      <c r="B1928" s="95" t="s">
        <v>1769</v>
      </c>
      <c r="C1928" s="96">
        <v>3189</v>
      </c>
      <c r="D1928" s="95" t="s">
        <v>1799</v>
      </c>
      <c r="E1928" s="116" t="str">
        <f>VLOOKUP($C1928,'2022-23 School Level AAFTE'!$C:$X,8,FALSE)</f>
        <v>Yes</v>
      </c>
      <c r="F1928" s="103">
        <f>VLOOKUP($C1928,'2022-23 School Level AAFTE'!$C:$I,7,FALSE)</f>
        <v>1329.95</v>
      </c>
      <c r="G1928" s="106">
        <f>IFERROR(IF(E1928= "yes",VLOOKUP(C1928,Summary!$B:$I,5,0),0),0)</f>
        <v>0</v>
      </c>
      <c r="H1928" s="105">
        <f t="shared" si="327"/>
        <v>1329.95</v>
      </c>
      <c r="I1928" s="168">
        <f>VLOOKUP($A1928,'2023-24 Salary &amp; Benefits'!$A:$I,3,FALSE)</f>
        <v>1.0150000000000001</v>
      </c>
      <c r="J1928" s="168">
        <f>VLOOKUP($A1928,'2023-24 Salary &amp; Benefits'!$A:$I,4,FALSE)</f>
        <v>1.0150000000000001</v>
      </c>
      <c r="K1928" s="155">
        <f t="shared" si="320"/>
        <v>1329.95</v>
      </c>
      <c r="L1928" s="154">
        <f t="shared" si="321"/>
        <v>3.9009999999999998</v>
      </c>
      <c r="M1928" s="156">
        <f>'2023-24 Salary &amp; Benefits'!$E$6</f>
        <v>72728</v>
      </c>
      <c r="N1928" s="156">
        <f>'2023-24 Salary &amp; Benefits'!$F$6</f>
        <v>75419</v>
      </c>
      <c r="O1928" s="9">
        <f t="shared" si="322"/>
        <v>287967.61</v>
      </c>
      <c r="P1928" s="9">
        <f t="shared" si="323"/>
        <v>10655.049999999988</v>
      </c>
      <c r="Q1928" s="9">
        <f>'2023-24 Salary &amp; Benefits'!G$6</f>
        <v>13464</v>
      </c>
      <c r="R1928" s="157">
        <f>'2023-24 Salary &amp; Benefits'!H$6</f>
        <v>0.1797</v>
      </c>
      <c r="S1928" s="157">
        <f>'2023-24 Salary &amp; Benefits'!I$6</f>
        <v>0.17330000000000001</v>
      </c>
      <c r="T1928" s="9">
        <f t="shared" si="324"/>
        <v>106117.36</v>
      </c>
      <c r="U1928" s="9">
        <f t="shared" si="325"/>
        <v>4977.04</v>
      </c>
      <c r="V1928" s="9">
        <f t="shared" si="326"/>
        <v>862.52</v>
      </c>
      <c r="W1928" s="9">
        <f t="shared" si="319"/>
        <v>5839.5599999999995</v>
      </c>
      <c r="X1928" s="22">
        <f t="shared" si="328"/>
        <v>410579.57999999996</v>
      </c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</row>
    <row r="1929" spans="1:159" s="4" customFormat="1">
      <c r="A1929" s="83" t="s">
        <v>2481</v>
      </c>
      <c r="B1929" s="95" t="s">
        <v>1769</v>
      </c>
      <c r="C1929" s="96">
        <v>3257</v>
      </c>
      <c r="D1929" s="95" t="s">
        <v>1801</v>
      </c>
      <c r="E1929" s="116" t="str">
        <f>VLOOKUP($C1929,'2022-23 School Level AAFTE'!$C:$X,8,FALSE)</f>
        <v>Yes</v>
      </c>
      <c r="F1929" s="103">
        <f>VLOOKUP($C1929,'2022-23 School Level AAFTE'!$C:$I,7,FALSE)</f>
        <v>751.73</v>
      </c>
      <c r="G1929" s="106">
        <f>IFERROR(IF(E1929= "yes",VLOOKUP(C1929,Summary!$B:$I,5,0),0),0)</f>
        <v>0</v>
      </c>
      <c r="H1929" s="105">
        <f t="shared" si="327"/>
        <v>751.73</v>
      </c>
      <c r="I1929" s="168">
        <f>VLOOKUP($A1929,'2023-24 Salary &amp; Benefits'!$A:$I,3,FALSE)</f>
        <v>1.0150000000000001</v>
      </c>
      <c r="J1929" s="168">
        <f>VLOOKUP($A1929,'2023-24 Salary &amp; Benefits'!$A:$I,4,FALSE)</f>
        <v>1.0150000000000001</v>
      </c>
      <c r="K1929" s="155">
        <f t="shared" si="320"/>
        <v>751.73</v>
      </c>
      <c r="L1929" s="154">
        <f t="shared" si="321"/>
        <v>2.2050000000000001</v>
      </c>
      <c r="M1929" s="156">
        <f>'2023-24 Salary &amp; Benefits'!$E$6</f>
        <v>72728</v>
      </c>
      <c r="N1929" s="156">
        <f>'2023-24 Salary &amp; Benefits'!$F$6</f>
        <v>75419</v>
      </c>
      <c r="O1929" s="9">
        <f t="shared" si="322"/>
        <v>162770.72</v>
      </c>
      <c r="P1929" s="9">
        <f t="shared" si="323"/>
        <v>6022.6600000000035</v>
      </c>
      <c r="Q1929" s="9">
        <f>'2023-24 Salary &amp; Benefits'!G$6</f>
        <v>13464</v>
      </c>
      <c r="R1929" s="157">
        <f>'2023-24 Salary &amp; Benefits'!H$6</f>
        <v>0.1797</v>
      </c>
      <c r="S1929" s="157">
        <f>'2023-24 Salary &amp; Benefits'!I$6</f>
        <v>0.17330000000000001</v>
      </c>
      <c r="T1929" s="9">
        <f t="shared" si="324"/>
        <v>59981.75</v>
      </c>
      <c r="U1929" s="9">
        <f t="shared" si="325"/>
        <v>2813.22</v>
      </c>
      <c r="V1929" s="9">
        <f t="shared" si="326"/>
        <v>487.53</v>
      </c>
      <c r="W1929" s="9">
        <f t="shared" si="319"/>
        <v>3300.75</v>
      </c>
      <c r="X1929" s="22">
        <f t="shared" si="328"/>
        <v>232075.88</v>
      </c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</row>
    <row r="1930" spans="1:159" s="4" customFormat="1">
      <c r="A1930" s="83" t="s">
        <v>2481</v>
      </c>
      <c r="B1930" s="95" t="s">
        <v>1769</v>
      </c>
      <c r="C1930" s="96">
        <v>2110</v>
      </c>
      <c r="D1930" s="95" t="s">
        <v>1781</v>
      </c>
      <c r="E1930" s="116" t="str">
        <f>VLOOKUP($C1930,'2022-23 School Level AAFTE'!$C:$X,8,FALSE)</f>
        <v>Yes</v>
      </c>
      <c r="F1930" s="103">
        <f>VLOOKUP($C1930,'2022-23 School Level AAFTE'!$C:$I,7,FALSE)</f>
        <v>400.9</v>
      </c>
      <c r="G1930" s="106">
        <f>IFERROR(IF(E1930= "yes",VLOOKUP(C1930,Summary!$B:$I,5,0),0),0)</f>
        <v>0</v>
      </c>
      <c r="H1930" s="105">
        <f t="shared" si="327"/>
        <v>400.9</v>
      </c>
      <c r="I1930" s="168">
        <f>VLOOKUP($A1930,'2023-24 Salary &amp; Benefits'!$A:$I,3,FALSE)</f>
        <v>1.0150000000000001</v>
      </c>
      <c r="J1930" s="168">
        <f>VLOOKUP($A1930,'2023-24 Salary &amp; Benefits'!$A:$I,4,FALSE)</f>
        <v>1.0150000000000001</v>
      </c>
      <c r="K1930" s="155">
        <f t="shared" si="320"/>
        <v>400.9</v>
      </c>
      <c r="L1930" s="154">
        <f t="shared" si="321"/>
        <v>1.1759999999999999</v>
      </c>
      <c r="M1930" s="156">
        <f>'2023-24 Salary &amp; Benefits'!$E$6</f>
        <v>72728</v>
      </c>
      <c r="N1930" s="156">
        <f>'2023-24 Salary &amp; Benefits'!$F$6</f>
        <v>75419</v>
      </c>
      <c r="O1930" s="9">
        <f t="shared" si="322"/>
        <v>86811.05</v>
      </c>
      <c r="P1930" s="9">
        <f t="shared" si="323"/>
        <v>3212.0899999999965</v>
      </c>
      <c r="Q1930" s="9">
        <f>'2023-24 Salary &amp; Benefits'!G$6</f>
        <v>13464</v>
      </c>
      <c r="R1930" s="157">
        <f>'2023-24 Salary &amp; Benefits'!H$6</f>
        <v>0.1797</v>
      </c>
      <c r="S1930" s="157">
        <f>'2023-24 Salary &amp; Benefits'!I$6</f>
        <v>0.17330000000000001</v>
      </c>
      <c r="T1930" s="9">
        <f t="shared" si="324"/>
        <v>31990.26</v>
      </c>
      <c r="U1930" s="9">
        <f t="shared" si="325"/>
        <v>1500.39</v>
      </c>
      <c r="V1930" s="9">
        <f t="shared" si="326"/>
        <v>260.02</v>
      </c>
      <c r="W1930" s="9">
        <f t="shared" ref="W1930:W1993" si="329">SUM(U1930:V1930)</f>
        <v>1760.41</v>
      </c>
      <c r="X1930" s="22">
        <f t="shared" si="328"/>
        <v>123773.81</v>
      </c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</row>
    <row r="1931" spans="1:159" s="4" customFormat="1">
      <c r="A1931" s="83" t="s">
        <v>2481</v>
      </c>
      <c r="B1931" s="95" t="s">
        <v>1769</v>
      </c>
      <c r="C1931" s="96">
        <v>4191</v>
      </c>
      <c r="D1931" s="95" t="s">
        <v>3033</v>
      </c>
      <c r="E1931" s="116" t="str">
        <f>VLOOKUP($C1931,'2022-23 School Level AAFTE'!$C:$X,8,FALSE)</f>
        <v>No</v>
      </c>
      <c r="F1931" s="103">
        <f>VLOOKUP($C1931,'2022-23 School Level AAFTE'!$C:$I,7,FALSE)</f>
        <v>396.56</v>
      </c>
      <c r="G1931" s="106">
        <f>IFERROR(IF(E1931= "yes",VLOOKUP(C1931,Summary!$B:$I,5,0),0),0)</f>
        <v>0</v>
      </c>
      <c r="H1931" s="105">
        <f t="shared" si="327"/>
        <v>0</v>
      </c>
      <c r="I1931" s="168">
        <f>VLOOKUP($A1931,'2023-24 Salary &amp; Benefits'!$A:$I,3,FALSE)</f>
        <v>1.0150000000000001</v>
      </c>
      <c r="J1931" s="168">
        <f>VLOOKUP($A1931,'2023-24 Salary &amp; Benefits'!$A:$I,4,FALSE)</f>
        <v>1.0150000000000001</v>
      </c>
      <c r="K1931" s="155">
        <f t="shared" ref="K1931:K1994" si="330">IF(G1931&gt;0,G1931,H1931)</f>
        <v>0</v>
      </c>
      <c r="L1931" s="154">
        <f t="shared" ref="L1931:L1994" si="331">ROUND((($K1931*1.1*36)/15)/900,3)</f>
        <v>0</v>
      </c>
      <c r="M1931" s="156">
        <f>'2023-24 Salary &amp; Benefits'!$E$6</f>
        <v>72728</v>
      </c>
      <c r="N1931" s="156">
        <f>'2023-24 Salary &amp; Benefits'!$F$6</f>
        <v>75419</v>
      </c>
      <c r="O1931" s="9">
        <f t="shared" ref="O1931:O1994" si="332">ROUND($I1931*$M1931*$L1931,2)</f>
        <v>0</v>
      </c>
      <c r="P1931" s="9">
        <f t="shared" ref="P1931:P1994" si="333">ROUND($J1931*$N1931*$L1931,2)-O1931</f>
        <v>0</v>
      </c>
      <c r="Q1931" s="9">
        <f>'2023-24 Salary &amp; Benefits'!G$6</f>
        <v>13464</v>
      </c>
      <c r="R1931" s="157">
        <f>'2023-24 Salary &amp; Benefits'!H$6</f>
        <v>0.1797</v>
      </c>
      <c r="S1931" s="157">
        <f>'2023-24 Salary &amp; Benefits'!I$6</f>
        <v>0.17330000000000001</v>
      </c>
      <c r="T1931" s="9">
        <f t="shared" ref="T1931:T1994" si="334">ROUND(O1931*R1931+P1931*S1931+L1931*Q1931,2)</f>
        <v>0</v>
      </c>
      <c r="U1931" s="9">
        <f t="shared" ref="U1931:U1994" si="335">ROUND((($N1931*$J1931*$L1931)/180)*3,2)</f>
        <v>0</v>
      </c>
      <c r="V1931" s="9">
        <f t="shared" ref="V1931:V1994" si="336">ROUND(U1931*S1931,2)</f>
        <v>0</v>
      </c>
      <c r="W1931" s="9">
        <f t="shared" si="329"/>
        <v>0</v>
      </c>
      <c r="X1931" s="22">
        <f t="shared" si="328"/>
        <v>0</v>
      </c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</row>
    <row r="1932" spans="1:159" s="4" customFormat="1">
      <c r="A1932" s="83" t="s">
        <v>2481</v>
      </c>
      <c r="B1932" s="95" t="s">
        <v>1769</v>
      </c>
      <c r="C1932" s="96">
        <v>5361</v>
      </c>
      <c r="D1932" s="95" t="s">
        <v>1817</v>
      </c>
      <c r="E1932" s="116" t="str">
        <f>VLOOKUP($C1932,'2022-23 School Level AAFTE'!$C:$X,8,FALSE)</f>
        <v>No</v>
      </c>
      <c r="F1932" s="103">
        <f>VLOOKUP($C1932,'2022-23 School Level AAFTE'!$C:$I,7,FALSE)</f>
        <v>361.14</v>
      </c>
      <c r="G1932" s="106">
        <f>IFERROR(IF(E1932= "yes",VLOOKUP(C1932,Summary!$B:$I,5,0),0),0)</f>
        <v>0</v>
      </c>
      <c r="H1932" s="105">
        <f t="shared" si="327"/>
        <v>0</v>
      </c>
      <c r="I1932" s="168">
        <f>VLOOKUP($A1932,'2023-24 Salary &amp; Benefits'!$A:$I,3,FALSE)</f>
        <v>1.0150000000000001</v>
      </c>
      <c r="J1932" s="168">
        <f>VLOOKUP($A1932,'2023-24 Salary &amp; Benefits'!$A:$I,4,FALSE)</f>
        <v>1.0150000000000001</v>
      </c>
      <c r="K1932" s="155">
        <f t="shared" si="330"/>
        <v>0</v>
      </c>
      <c r="L1932" s="154">
        <f t="shared" si="331"/>
        <v>0</v>
      </c>
      <c r="M1932" s="156">
        <f>'2023-24 Salary &amp; Benefits'!$E$6</f>
        <v>72728</v>
      </c>
      <c r="N1932" s="156">
        <f>'2023-24 Salary &amp; Benefits'!$F$6</f>
        <v>75419</v>
      </c>
      <c r="O1932" s="9">
        <f t="shared" si="332"/>
        <v>0</v>
      </c>
      <c r="P1932" s="9">
        <f t="shared" si="333"/>
        <v>0</v>
      </c>
      <c r="Q1932" s="9">
        <f>'2023-24 Salary &amp; Benefits'!G$6</f>
        <v>13464</v>
      </c>
      <c r="R1932" s="157">
        <f>'2023-24 Salary &amp; Benefits'!H$6</f>
        <v>0.1797</v>
      </c>
      <c r="S1932" s="157">
        <f>'2023-24 Salary &amp; Benefits'!I$6</f>
        <v>0.17330000000000001</v>
      </c>
      <c r="T1932" s="9">
        <f t="shared" si="334"/>
        <v>0</v>
      </c>
      <c r="U1932" s="9">
        <f t="shared" si="335"/>
        <v>0</v>
      </c>
      <c r="V1932" s="9">
        <f t="shared" si="336"/>
        <v>0</v>
      </c>
      <c r="W1932" s="9">
        <f t="shared" si="329"/>
        <v>0</v>
      </c>
      <c r="X1932" s="22">
        <f t="shared" si="328"/>
        <v>0</v>
      </c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</row>
    <row r="1933" spans="1:159" s="4" customFormat="1">
      <c r="A1933" s="83" t="s">
        <v>2481</v>
      </c>
      <c r="B1933" s="95" t="s">
        <v>1769</v>
      </c>
      <c r="C1933" s="96">
        <v>5694</v>
      </c>
      <c r="D1933" s="95" t="s">
        <v>3381</v>
      </c>
      <c r="E1933" s="116" t="str">
        <f>VLOOKUP($C1933,'2022-23 School Level AAFTE'!$C:$X,8,FALSE)</f>
        <v>Yes</v>
      </c>
      <c r="F1933" s="103">
        <f>VLOOKUP($C1933,'2022-23 School Level AAFTE'!$C:$I,7,FALSE)</f>
        <v>495.63</v>
      </c>
      <c r="G1933" s="106">
        <f>IFERROR(IF(E1933= "yes",VLOOKUP(C1933,Summary!$B:$I,5,0),0),0)</f>
        <v>0</v>
      </c>
      <c r="H1933" s="105">
        <f t="shared" si="327"/>
        <v>495.63</v>
      </c>
      <c r="I1933" s="168">
        <f>VLOOKUP($A1933,'2023-24 Salary &amp; Benefits'!$A:$I,3,FALSE)</f>
        <v>1.0150000000000001</v>
      </c>
      <c r="J1933" s="168">
        <f>VLOOKUP($A1933,'2023-24 Salary &amp; Benefits'!$A:$I,4,FALSE)</f>
        <v>1.0150000000000001</v>
      </c>
      <c r="K1933" s="155">
        <f t="shared" si="330"/>
        <v>495.63</v>
      </c>
      <c r="L1933" s="154">
        <f t="shared" si="331"/>
        <v>1.454</v>
      </c>
      <c r="M1933" s="156">
        <f>'2023-24 Salary &amp; Benefits'!$E$6</f>
        <v>72728</v>
      </c>
      <c r="N1933" s="156">
        <f>'2023-24 Salary &amp; Benefits'!$F$6</f>
        <v>75419</v>
      </c>
      <c r="O1933" s="9">
        <f t="shared" si="332"/>
        <v>107332.71</v>
      </c>
      <c r="P1933" s="9">
        <f t="shared" si="333"/>
        <v>3971.3999999999942</v>
      </c>
      <c r="Q1933" s="9">
        <f>'2023-24 Salary &amp; Benefits'!G$6</f>
        <v>13464</v>
      </c>
      <c r="R1933" s="157">
        <f>'2023-24 Salary &amp; Benefits'!H$6</f>
        <v>0.1797</v>
      </c>
      <c r="S1933" s="157">
        <f>'2023-24 Salary &amp; Benefits'!I$6</f>
        <v>0.17330000000000001</v>
      </c>
      <c r="T1933" s="9">
        <f t="shared" si="334"/>
        <v>39552.589999999997</v>
      </c>
      <c r="U1933" s="9">
        <f t="shared" si="335"/>
        <v>1855.07</v>
      </c>
      <c r="V1933" s="9">
        <f t="shared" si="336"/>
        <v>321.48</v>
      </c>
      <c r="W1933" s="9">
        <f t="shared" si="329"/>
        <v>2176.5500000000002</v>
      </c>
      <c r="X1933" s="22">
        <f t="shared" si="328"/>
        <v>153033.24999999997</v>
      </c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</row>
    <row r="1934" spans="1:159" s="4" customFormat="1">
      <c r="A1934" s="83" t="s">
        <v>2481</v>
      </c>
      <c r="B1934" s="95" t="s">
        <v>1769</v>
      </c>
      <c r="C1934" s="96">
        <v>2108</v>
      </c>
      <c r="D1934" s="95" t="s">
        <v>1779</v>
      </c>
      <c r="E1934" s="116" t="str">
        <f>VLOOKUP($C1934,'2022-23 School Level AAFTE'!$C:$X,8,FALSE)</f>
        <v>Yes</v>
      </c>
      <c r="F1934" s="103">
        <f>VLOOKUP($C1934,'2022-23 School Level AAFTE'!$C:$I,7,FALSE)</f>
        <v>360.71</v>
      </c>
      <c r="G1934" s="106">
        <f>IFERROR(IF(E1934= "yes",VLOOKUP(C1934,Summary!$B:$I,5,0),0),0)</f>
        <v>0</v>
      </c>
      <c r="H1934" s="104">
        <f t="shared" si="327"/>
        <v>360.71</v>
      </c>
      <c r="I1934" s="168">
        <f>VLOOKUP($A1934,'2023-24 Salary &amp; Benefits'!$A:$I,3,FALSE)</f>
        <v>1.0150000000000001</v>
      </c>
      <c r="J1934" s="168">
        <f>VLOOKUP($A1934,'2023-24 Salary &amp; Benefits'!$A:$I,4,FALSE)</f>
        <v>1.0150000000000001</v>
      </c>
      <c r="K1934" s="155">
        <f t="shared" si="330"/>
        <v>360.71</v>
      </c>
      <c r="L1934" s="154">
        <f t="shared" si="331"/>
        <v>1.0580000000000001</v>
      </c>
      <c r="M1934" s="156">
        <f>'2023-24 Salary &amp; Benefits'!$E$6</f>
        <v>72728</v>
      </c>
      <c r="N1934" s="156">
        <f>'2023-24 Salary &amp; Benefits'!$F$6</f>
        <v>75419</v>
      </c>
      <c r="O1934" s="9">
        <f t="shared" si="332"/>
        <v>78100.42</v>
      </c>
      <c r="P1934" s="9">
        <f t="shared" si="333"/>
        <v>2889.7799999999988</v>
      </c>
      <c r="Q1934" s="9">
        <f>'2023-24 Salary &amp; Benefits'!G$6</f>
        <v>13464</v>
      </c>
      <c r="R1934" s="157">
        <f>'2023-24 Salary &amp; Benefits'!H$6</f>
        <v>0.1797</v>
      </c>
      <c r="S1934" s="157">
        <f>'2023-24 Salary &amp; Benefits'!I$6</f>
        <v>0.17330000000000001</v>
      </c>
      <c r="T1934" s="9">
        <f t="shared" si="334"/>
        <v>28780.36</v>
      </c>
      <c r="U1934" s="9">
        <f t="shared" si="335"/>
        <v>1349.84</v>
      </c>
      <c r="V1934" s="9">
        <f t="shared" si="336"/>
        <v>233.93</v>
      </c>
      <c r="W1934" s="9">
        <f t="shared" si="329"/>
        <v>1583.77</v>
      </c>
      <c r="X1934" s="22">
        <f t="shared" si="328"/>
        <v>111354.33</v>
      </c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</row>
    <row r="1935" spans="1:159" s="4" customFormat="1">
      <c r="A1935" s="83" t="s">
        <v>2481</v>
      </c>
      <c r="B1935" s="95" t="s">
        <v>1769</v>
      </c>
      <c r="C1935" s="94">
        <v>5301</v>
      </c>
      <c r="D1935" s="84" t="s">
        <v>1815</v>
      </c>
      <c r="E1935" s="116" t="str">
        <f>VLOOKUP($C1935,'2022-23 School Level AAFTE'!$C:$X,8,FALSE)</f>
        <v>No</v>
      </c>
      <c r="F1935" s="103">
        <f>VLOOKUP($C1935,'2022-23 School Level AAFTE'!$C:$I,7,FALSE)</f>
        <v>161.02000000000001</v>
      </c>
      <c r="G1935" s="106">
        <f>IFERROR(IF(E1935= "yes",VLOOKUP(C1935,Summary!$B:$I,5,0),0),0)</f>
        <v>0</v>
      </c>
      <c r="H1935" s="105">
        <f t="shared" si="327"/>
        <v>0</v>
      </c>
      <c r="I1935" s="168">
        <f>VLOOKUP($A1935,'2023-24 Salary &amp; Benefits'!$A:$I,3,FALSE)</f>
        <v>1.0150000000000001</v>
      </c>
      <c r="J1935" s="168">
        <f>VLOOKUP($A1935,'2023-24 Salary &amp; Benefits'!$A:$I,4,FALSE)</f>
        <v>1.0150000000000001</v>
      </c>
      <c r="K1935" s="155">
        <f t="shared" si="330"/>
        <v>0</v>
      </c>
      <c r="L1935" s="154">
        <f t="shared" si="331"/>
        <v>0</v>
      </c>
      <c r="M1935" s="156">
        <f>'2023-24 Salary &amp; Benefits'!$E$6</f>
        <v>72728</v>
      </c>
      <c r="N1935" s="156">
        <f>'2023-24 Salary &amp; Benefits'!$F$6</f>
        <v>75419</v>
      </c>
      <c r="O1935" s="9">
        <f t="shared" si="332"/>
        <v>0</v>
      </c>
      <c r="P1935" s="9">
        <f t="shared" si="333"/>
        <v>0</v>
      </c>
      <c r="Q1935" s="9">
        <f>'2023-24 Salary &amp; Benefits'!G$6</f>
        <v>13464</v>
      </c>
      <c r="R1935" s="157">
        <f>'2023-24 Salary &amp; Benefits'!H$6</f>
        <v>0.1797</v>
      </c>
      <c r="S1935" s="157">
        <f>'2023-24 Salary &amp; Benefits'!I$6</f>
        <v>0.17330000000000001</v>
      </c>
      <c r="T1935" s="9">
        <f t="shared" si="334"/>
        <v>0</v>
      </c>
      <c r="U1935" s="9">
        <f t="shared" si="335"/>
        <v>0</v>
      </c>
      <c r="V1935" s="9">
        <f t="shared" si="336"/>
        <v>0</v>
      </c>
      <c r="W1935" s="9">
        <f t="shared" si="329"/>
        <v>0</v>
      </c>
      <c r="X1935" s="22">
        <f t="shared" si="328"/>
        <v>0</v>
      </c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</row>
    <row r="1936" spans="1:159" s="4" customFormat="1">
      <c r="A1936" s="83" t="s">
        <v>2481</v>
      </c>
      <c r="B1936" s="95" t="s">
        <v>1769</v>
      </c>
      <c r="C1936" s="94">
        <v>1767</v>
      </c>
      <c r="D1936" s="84" t="s">
        <v>1774</v>
      </c>
      <c r="E1936" s="116" t="str">
        <f>VLOOKUP($C1936,'2022-23 School Level AAFTE'!$C:$X,8,FALSE)</f>
        <v>Yes</v>
      </c>
      <c r="F1936" s="103">
        <f>VLOOKUP($C1936,'2022-23 School Level AAFTE'!$C:$I,7,FALSE)</f>
        <v>15.57</v>
      </c>
      <c r="G1936" s="106">
        <f>IFERROR(IF(E1936= "yes",VLOOKUP(C1936,Summary!$B:$I,5,0),0),0)</f>
        <v>0</v>
      </c>
      <c r="H1936" s="104">
        <f t="shared" si="327"/>
        <v>15.57</v>
      </c>
      <c r="I1936" s="168">
        <f>VLOOKUP($A1936,'2023-24 Salary &amp; Benefits'!$A:$I,3,FALSE)</f>
        <v>1.0150000000000001</v>
      </c>
      <c r="J1936" s="168">
        <f>VLOOKUP($A1936,'2023-24 Salary &amp; Benefits'!$A:$I,4,FALSE)</f>
        <v>1.0150000000000001</v>
      </c>
      <c r="K1936" s="155">
        <f t="shared" si="330"/>
        <v>15.57</v>
      </c>
      <c r="L1936" s="154">
        <f t="shared" si="331"/>
        <v>4.5999999999999999E-2</v>
      </c>
      <c r="M1936" s="156">
        <f>'2023-24 Salary &amp; Benefits'!$E$6</f>
        <v>72728</v>
      </c>
      <c r="N1936" s="156">
        <f>'2023-24 Salary &amp; Benefits'!$F$6</f>
        <v>75419</v>
      </c>
      <c r="O1936" s="9">
        <f t="shared" si="332"/>
        <v>3395.67</v>
      </c>
      <c r="P1936" s="9">
        <f t="shared" si="333"/>
        <v>125.63999999999987</v>
      </c>
      <c r="Q1936" s="9">
        <f>'2023-24 Salary &amp; Benefits'!G$6</f>
        <v>13464</v>
      </c>
      <c r="R1936" s="157">
        <f>'2023-24 Salary &amp; Benefits'!H$6</f>
        <v>0.1797</v>
      </c>
      <c r="S1936" s="157">
        <f>'2023-24 Salary &amp; Benefits'!I$6</f>
        <v>0.17330000000000001</v>
      </c>
      <c r="T1936" s="9">
        <f t="shared" si="334"/>
        <v>1251.32</v>
      </c>
      <c r="U1936" s="9">
        <f t="shared" si="335"/>
        <v>58.69</v>
      </c>
      <c r="V1936" s="9">
        <f t="shared" si="336"/>
        <v>10.17</v>
      </c>
      <c r="W1936" s="9">
        <f t="shared" si="329"/>
        <v>68.86</v>
      </c>
      <c r="X1936" s="22">
        <f t="shared" si="328"/>
        <v>4841.4899999999989</v>
      </c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</row>
    <row r="1937" spans="1:159" s="4" customFormat="1">
      <c r="A1937" s="83" t="s">
        <v>2481</v>
      </c>
      <c r="B1937" s="95" t="s">
        <v>1769</v>
      </c>
      <c r="C1937" s="96">
        <v>3063</v>
      </c>
      <c r="D1937" s="95" t="s">
        <v>1798</v>
      </c>
      <c r="E1937" s="116" t="str">
        <f>VLOOKUP($C1937,'2022-23 School Level AAFTE'!$C:$X,8,FALSE)</f>
        <v>Yes</v>
      </c>
      <c r="F1937" s="103">
        <f>VLOOKUP($C1937,'2022-23 School Level AAFTE'!$C:$I,7,FALSE)</f>
        <v>343.29</v>
      </c>
      <c r="G1937" s="106">
        <f>IFERROR(IF(E1937= "yes",VLOOKUP(C1937,Summary!$B:$I,5,0),0),0)</f>
        <v>0</v>
      </c>
      <c r="H1937" s="104">
        <f t="shared" si="327"/>
        <v>343.29</v>
      </c>
      <c r="I1937" s="168">
        <f>VLOOKUP($A1937,'2023-24 Salary &amp; Benefits'!$A:$I,3,FALSE)</f>
        <v>1.0150000000000001</v>
      </c>
      <c r="J1937" s="168">
        <f>VLOOKUP($A1937,'2023-24 Salary &amp; Benefits'!$A:$I,4,FALSE)</f>
        <v>1.0150000000000001</v>
      </c>
      <c r="K1937" s="155">
        <f t="shared" si="330"/>
        <v>343.29</v>
      </c>
      <c r="L1937" s="154">
        <f t="shared" si="331"/>
        <v>1.0069999999999999</v>
      </c>
      <c r="M1937" s="156">
        <f>'2023-24 Salary &amp; Benefits'!$E$6</f>
        <v>72728</v>
      </c>
      <c r="N1937" s="156">
        <f>'2023-24 Salary &amp; Benefits'!$F$6</f>
        <v>75419</v>
      </c>
      <c r="O1937" s="9">
        <f t="shared" si="332"/>
        <v>74335.649999999994</v>
      </c>
      <c r="P1937" s="9">
        <f t="shared" si="333"/>
        <v>2750.4900000000052</v>
      </c>
      <c r="Q1937" s="9">
        <f>'2023-24 Salary &amp; Benefits'!G$6</f>
        <v>13464</v>
      </c>
      <c r="R1937" s="157">
        <f>'2023-24 Salary &amp; Benefits'!H$6</f>
        <v>0.1797</v>
      </c>
      <c r="S1937" s="157">
        <f>'2023-24 Salary &amp; Benefits'!I$6</f>
        <v>0.17330000000000001</v>
      </c>
      <c r="T1937" s="9">
        <f t="shared" si="334"/>
        <v>27393.02</v>
      </c>
      <c r="U1937" s="9">
        <f t="shared" si="335"/>
        <v>1284.77</v>
      </c>
      <c r="V1937" s="9">
        <f t="shared" si="336"/>
        <v>222.65</v>
      </c>
      <c r="W1937" s="9">
        <f t="shared" si="329"/>
        <v>1507.42</v>
      </c>
      <c r="X1937" s="22">
        <f t="shared" si="328"/>
        <v>105986.58</v>
      </c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</row>
    <row r="1938" spans="1:159" s="4" customFormat="1">
      <c r="A1938" s="83" t="s">
        <v>2481</v>
      </c>
      <c r="B1938" s="95" t="s">
        <v>1769</v>
      </c>
      <c r="C1938" s="96">
        <v>2191</v>
      </c>
      <c r="D1938" s="95" t="s">
        <v>1786</v>
      </c>
      <c r="E1938" s="116" t="str">
        <f>VLOOKUP($C1938,'2022-23 School Level AAFTE'!$C:$X,8,FALSE)</f>
        <v>Yes</v>
      </c>
      <c r="F1938" s="103">
        <f>VLOOKUP($C1938,'2022-23 School Level AAFTE'!$C:$I,7,FALSE)</f>
        <v>378.86</v>
      </c>
      <c r="G1938" s="106">
        <f>IFERROR(IF(E1938= "yes",VLOOKUP(C1938,Summary!$B:$I,5,0),0),0)</f>
        <v>0</v>
      </c>
      <c r="H1938" s="104">
        <f t="shared" si="327"/>
        <v>378.86</v>
      </c>
      <c r="I1938" s="168">
        <f>VLOOKUP($A1938,'2023-24 Salary &amp; Benefits'!$A:$I,3,FALSE)</f>
        <v>1.0150000000000001</v>
      </c>
      <c r="J1938" s="168">
        <f>VLOOKUP($A1938,'2023-24 Salary &amp; Benefits'!$A:$I,4,FALSE)</f>
        <v>1.0150000000000001</v>
      </c>
      <c r="K1938" s="155">
        <f t="shared" si="330"/>
        <v>378.86</v>
      </c>
      <c r="L1938" s="154">
        <f t="shared" si="331"/>
        <v>1.111</v>
      </c>
      <c r="M1938" s="156">
        <f>'2023-24 Salary &amp; Benefits'!$E$6</f>
        <v>72728</v>
      </c>
      <c r="N1938" s="156">
        <f>'2023-24 Salary &amp; Benefits'!$F$6</f>
        <v>75419</v>
      </c>
      <c r="O1938" s="9">
        <f t="shared" si="332"/>
        <v>82012.820000000007</v>
      </c>
      <c r="P1938" s="9">
        <f t="shared" si="333"/>
        <v>3034.5499999999884</v>
      </c>
      <c r="Q1938" s="9">
        <f>'2023-24 Salary &amp; Benefits'!G$6</f>
        <v>13464</v>
      </c>
      <c r="R1938" s="157">
        <f>'2023-24 Salary &amp; Benefits'!H$6</f>
        <v>0.1797</v>
      </c>
      <c r="S1938" s="157">
        <f>'2023-24 Salary &amp; Benefits'!I$6</f>
        <v>0.17330000000000001</v>
      </c>
      <c r="T1938" s="9">
        <f t="shared" si="334"/>
        <v>30222.1</v>
      </c>
      <c r="U1938" s="9">
        <f t="shared" si="335"/>
        <v>1417.46</v>
      </c>
      <c r="V1938" s="9">
        <f t="shared" si="336"/>
        <v>245.65</v>
      </c>
      <c r="W1938" s="9">
        <f t="shared" si="329"/>
        <v>1663.1100000000001</v>
      </c>
      <c r="X1938" s="22">
        <f t="shared" si="328"/>
        <v>116932.58</v>
      </c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</row>
    <row r="1939" spans="1:159" s="4" customFormat="1">
      <c r="A1939" s="83" t="s">
        <v>2481</v>
      </c>
      <c r="B1939" s="95" t="s">
        <v>1769</v>
      </c>
      <c r="C1939" s="96">
        <v>2109</v>
      </c>
      <c r="D1939" s="95" t="s">
        <v>1780</v>
      </c>
      <c r="E1939" s="116" t="str">
        <f>VLOOKUP($C1939,'2022-23 School Level AAFTE'!$C:$X,8,FALSE)</f>
        <v>Yes</v>
      </c>
      <c r="F1939" s="103">
        <f>VLOOKUP($C1939,'2022-23 School Level AAFTE'!$C:$I,7,FALSE)</f>
        <v>407.57</v>
      </c>
      <c r="G1939" s="106">
        <f>IFERROR(IF(E1939= "yes",VLOOKUP(C1939,Summary!$B:$I,5,0),0),0)</f>
        <v>0</v>
      </c>
      <c r="H1939" s="105">
        <f t="shared" si="327"/>
        <v>407.57</v>
      </c>
      <c r="I1939" s="168">
        <f>VLOOKUP($A1939,'2023-24 Salary &amp; Benefits'!$A:$I,3,FALSE)</f>
        <v>1.0150000000000001</v>
      </c>
      <c r="J1939" s="168">
        <f>VLOOKUP($A1939,'2023-24 Salary &amp; Benefits'!$A:$I,4,FALSE)</f>
        <v>1.0150000000000001</v>
      </c>
      <c r="K1939" s="155">
        <f t="shared" si="330"/>
        <v>407.57</v>
      </c>
      <c r="L1939" s="154">
        <f t="shared" si="331"/>
        <v>1.196</v>
      </c>
      <c r="M1939" s="156">
        <f>'2023-24 Salary &amp; Benefits'!$E$6</f>
        <v>72728</v>
      </c>
      <c r="N1939" s="156">
        <f>'2023-24 Salary &amp; Benefits'!$F$6</f>
        <v>75419</v>
      </c>
      <c r="O1939" s="9">
        <f t="shared" si="332"/>
        <v>88287.43</v>
      </c>
      <c r="P1939" s="9">
        <f t="shared" si="333"/>
        <v>3266.7100000000064</v>
      </c>
      <c r="Q1939" s="9">
        <f>'2023-24 Salary &amp; Benefits'!G$6</f>
        <v>13464</v>
      </c>
      <c r="R1939" s="157">
        <f>'2023-24 Salary &amp; Benefits'!H$6</f>
        <v>0.1797</v>
      </c>
      <c r="S1939" s="157">
        <f>'2023-24 Salary &amp; Benefits'!I$6</f>
        <v>0.17330000000000001</v>
      </c>
      <c r="T1939" s="9">
        <f t="shared" si="334"/>
        <v>32534.32</v>
      </c>
      <c r="U1939" s="9">
        <f t="shared" si="335"/>
        <v>1525.9</v>
      </c>
      <c r="V1939" s="9">
        <f t="shared" si="336"/>
        <v>264.44</v>
      </c>
      <c r="W1939" s="9">
        <f t="shared" si="329"/>
        <v>1790.3400000000001</v>
      </c>
      <c r="X1939" s="22">
        <f t="shared" si="328"/>
        <v>125878.8</v>
      </c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</row>
    <row r="1940" spans="1:159" s="4" customFormat="1">
      <c r="A1940" s="83" t="s">
        <v>2481</v>
      </c>
      <c r="B1940" s="95" t="s">
        <v>1769</v>
      </c>
      <c r="C1940" s="96">
        <v>2296</v>
      </c>
      <c r="D1940" s="95" t="s">
        <v>1789</v>
      </c>
      <c r="E1940" s="116" t="str">
        <f>VLOOKUP($C1940,'2022-23 School Level AAFTE'!$C:$X,8,FALSE)</f>
        <v>No</v>
      </c>
      <c r="F1940" s="103">
        <f>VLOOKUP($C1940,'2022-23 School Level AAFTE'!$C:$I,7,FALSE)</f>
        <v>362</v>
      </c>
      <c r="G1940" s="106">
        <f>IFERROR(IF(E1940= "yes",VLOOKUP(C1940,Summary!$B:$I,5,0),0),0)</f>
        <v>0</v>
      </c>
      <c r="H1940" s="105">
        <f t="shared" si="327"/>
        <v>0</v>
      </c>
      <c r="I1940" s="168">
        <f>VLOOKUP($A1940,'2023-24 Salary &amp; Benefits'!$A:$I,3,FALSE)</f>
        <v>1.0150000000000001</v>
      </c>
      <c r="J1940" s="168">
        <f>VLOOKUP($A1940,'2023-24 Salary &amp; Benefits'!$A:$I,4,FALSE)</f>
        <v>1.0150000000000001</v>
      </c>
      <c r="K1940" s="155">
        <f t="shared" si="330"/>
        <v>0</v>
      </c>
      <c r="L1940" s="154">
        <f t="shared" si="331"/>
        <v>0</v>
      </c>
      <c r="M1940" s="156">
        <f>'2023-24 Salary &amp; Benefits'!$E$6</f>
        <v>72728</v>
      </c>
      <c r="N1940" s="156">
        <f>'2023-24 Salary &amp; Benefits'!$F$6</f>
        <v>75419</v>
      </c>
      <c r="O1940" s="9">
        <f t="shared" si="332"/>
        <v>0</v>
      </c>
      <c r="P1940" s="9">
        <f t="shared" si="333"/>
        <v>0</v>
      </c>
      <c r="Q1940" s="9">
        <f>'2023-24 Salary &amp; Benefits'!G$6</f>
        <v>13464</v>
      </c>
      <c r="R1940" s="157">
        <f>'2023-24 Salary &amp; Benefits'!H$6</f>
        <v>0.1797</v>
      </c>
      <c r="S1940" s="157">
        <f>'2023-24 Salary &amp; Benefits'!I$6</f>
        <v>0.17330000000000001</v>
      </c>
      <c r="T1940" s="9">
        <f t="shared" si="334"/>
        <v>0</v>
      </c>
      <c r="U1940" s="9">
        <f t="shared" si="335"/>
        <v>0</v>
      </c>
      <c r="V1940" s="9">
        <f t="shared" si="336"/>
        <v>0</v>
      </c>
      <c r="W1940" s="9">
        <f t="shared" si="329"/>
        <v>0</v>
      </c>
      <c r="X1940" s="22">
        <f t="shared" si="328"/>
        <v>0</v>
      </c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</row>
    <row r="1941" spans="1:159" s="4" customFormat="1">
      <c r="A1941" s="83" t="s">
        <v>2481</v>
      </c>
      <c r="B1941" s="95" t="s">
        <v>1769</v>
      </c>
      <c r="C1941" s="94">
        <v>4192</v>
      </c>
      <c r="D1941" s="84" t="s">
        <v>767</v>
      </c>
      <c r="E1941" s="116" t="str">
        <f>VLOOKUP($C1941,'2022-23 School Level AAFTE'!$C:$X,8,FALSE)</f>
        <v>No</v>
      </c>
      <c r="F1941" s="103">
        <f>VLOOKUP($C1941,'2022-23 School Level AAFTE'!$C:$I,7,FALSE)</f>
        <v>357.06</v>
      </c>
      <c r="G1941" s="106">
        <f>IFERROR(IF(E1941= "yes",VLOOKUP(C1941,Summary!$B:$I,5,0),0),0)</f>
        <v>0</v>
      </c>
      <c r="H1941" s="105">
        <f t="shared" si="327"/>
        <v>0</v>
      </c>
      <c r="I1941" s="168">
        <f>VLOOKUP($A1941,'2023-24 Salary &amp; Benefits'!$A:$I,3,FALSE)</f>
        <v>1.0150000000000001</v>
      </c>
      <c r="J1941" s="168">
        <f>VLOOKUP($A1941,'2023-24 Salary &amp; Benefits'!$A:$I,4,FALSE)</f>
        <v>1.0150000000000001</v>
      </c>
      <c r="K1941" s="155">
        <f t="shared" si="330"/>
        <v>0</v>
      </c>
      <c r="L1941" s="154">
        <f t="shared" si="331"/>
        <v>0</v>
      </c>
      <c r="M1941" s="156">
        <f>'2023-24 Salary &amp; Benefits'!$E$6</f>
        <v>72728</v>
      </c>
      <c r="N1941" s="156">
        <f>'2023-24 Salary &amp; Benefits'!$F$6</f>
        <v>75419</v>
      </c>
      <c r="O1941" s="9">
        <f t="shared" si="332"/>
        <v>0</v>
      </c>
      <c r="P1941" s="9">
        <f t="shared" si="333"/>
        <v>0</v>
      </c>
      <c r="Q1941" s="9">
        <f>'2023-24 Salary &amp; Benefits'!G$6</f>
        <v>13464</v>
      </c>
      <c r="R1941" s="157">
        <f>'2023-24 Salary &amp; Benefits'!H$6</f>
        <v>0.1797</v>
      </c>
      <c r="S1941" s="157">
        <f>'2023-24 Salary &amp; Benefits'!I$6</f>
        <v>0.17330000000000001</v>
      </c>
      <c r="T1941" s="9">
        <f t="shared" si="334"/>
        <v>0</v>
      </c>
      <c r="U1941" s="9">
        <f t="shared" si="335"/>
        <v>0</v>
      </c>
      <c r="V1941" s="9">
        <f t="shared" si="336"/>
        <v>0</v>
      </c>
      <c r="W1941" s="9">
        <f t="shared" si="329"/>
        <v>0</v>
      </c>
      <c r="X1941" s="22">
        <f t="shared" si="328"/>
        <v>0</v>
      </c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</row>
    <row r="1942" spans="1:159" s="4" customFormat="1">
      <c r="A1942" s="83" t="s">
        <v>2481</v>
      </c>
      <c r="B1942" s="95" t="s">
        <v>1769</v>
      </c>
      <c r="C1942" s="96">
        <v>5695</v>
      </c>
      <c r="D1942" s="95" t="s">
        <v>3382</v>
      </c>
      <c r="E1942" s="116" t="str">
        <f>VLOOKUP($C1942,'2022-23 School Level AAFTE'!$C:$X,8,FALSE)</f>
        <v>Yes</v>
      </c>
      <c r="F1942" s="103">
        <f>VLOOKUP($C1942,'2022-23 School Level AAFTE'!$C:$I,7,FALSE)</f>
        <v>375.29</v>
      </c>
      <c r="G1942" s="106">
        <f>IFERROR(IF(E1942= "yes",VLOOKUP(C1942,Summary!$B:$I,5,0),0),0)</f>
        <v>0</v>
      </c>
      <c r="H1942" s="105">
        <f t="shared" si="327"/>
        <v>375.29</v>
      </c>
      <c r="I1942" s="168">
        <f>VLOOKUP($A1942,'2023-24 Salary &amp; Benefits'!$A:$I,3,FALSE)</f>
        <v>1.0150000000000001</v>
      </c>
      <c r="J1942" s="168">
        <f>VLOOKUP($A1942,'2023-24 Salary &amp; Benefits'!$A:$I,4,FALSE)</f>
        <v>1.0150000000000001</v>
      </c>
      <c r="K1942" s="155">
        <f t="shared" si="330"/>
        <v>375.29</v>
      </c>
      <c r="L1942" s="154">
        <f t="shared" si="331"/>
        <v>1.101</v>
      </c>
      <c r="M1942" s="156">
        <f>'2023-24 Salary &amp; Benefits'!$E$6</f>
        <v>72728</v>
      </c>
      <c r="N1942" s="156">
        <f>'2023-24 Salary &amp; Benefits'!$F$6</f>
        <v>75419</v>
      </c>
      <c r="O1942" s="9">
        <f t="shared" si="332"/>
        <v>81274.63</v>
      </c>
      <c r="P1942" s="9">
        <f t="shared" si="333"/>
        <v>3007.2299999999959</v>
      </c>
      <c r="Q1942" s="9">
        <f>'2023-24 Salary &amp; Benefits'!G$6</f>
        <v>13464</v>
      </c>
      <c r="R1942" s="157">
        <f>'2023-24 Salary &amp; Benefits'!H$6</f>
        <v>0.1797</v>
      </c>
      <c r="S1942" s="157">
        <f>'2023-24 Salary &amp; Benefits'!I$6</f>
        <v>0.17330000000000001</v>
      </c>
      <c r="T1942" s="9">
        <f t="shared" si="334"/>
        <v>29950.07</v>
      </c>
      <c r="U1942" s="9">
        <f t="shared" si="335"/>
        <v>1404.7</v>
      </c>
      <c r="V1942" s="9">
        <f t="shared" si="336"/>
        <v>243.43</v>
      </c>
      <c r="W1942" s="9">
        <f t="shared" si="329"/>
        <v>1648.13</v>
      </c>
      <c r="X1942" s="22">
        <f t="shared" si="328"/>
        <v>115880.06000000001</v>
      </c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</row>
    <row r="1943" spans="1:159" s="4" customFormat="1">
      <c r="A1943" s="83" t="s">
        <v>2496</v>
      </c>
      <c r="B1943" s="95" t="s">
        <v>1917</v>
      </c>
      <c r="C1943" s="96">
        <v>5381</v>
      </c>
      <c r="D1943" s="95" t="s">
        <v>1917</v>
      </c>
      <c r="E1943" s="116" t="str">
        <f>VLOOKUP($C1943,'2022-23 School Level AAFTE'!$C:$X,8,FALSE)</f>
        <v>No</v>
      </c>
      <c r="F1943" s="103">
        <f>VLOOKUP($C1943,'2022-23 School Level AAFTE'!$C:$I,7,FALSE)</f>
        <v>731.36</v>
      </c>
      <c r="G1943" s="106">
        <f>IFERROR(IF(E1943= "yes",VLOOKUP(C1943,Summary!$B:$I,5,0),0),0)</f>
        <v>0</v>
      </c>
      <c r="H1943" s="105">
        <f t="shared" si="327"/>
        <v>0</v>
      </c>
      <c r="I1943" s="168">
        <f>VLOOKUP($A1943,'2023-24 Salary &amp; Benefits'!$A:$I,3,FALSE)</f>
        <v>1.0150000000000001</v>
      </c>
      <c r="J1943" s="168">
        <f>VLOOKUP($A1943,'2023-24 Salary &amp; Benefits'!$A:$I,4,FALSE)</f>
        <v>1.0150000000000001</v>
      </c>
      <c r="K1943" s="155">
        <f t="shared" si="330"/>
        <v>0</v>
      </c>
      <c r="L1943" s="154">
        <f t="shared" si="331"/>
        <v>0</v>
      </c>
      <c r="M1943" s="156">
        <f>'2023-24 Salary &amp; Benefits'!$E$6</f>
        <v>72728</v>
      </c>
      <c r="N1943" s="156">
        <f>'2023-24 Salary &amp; Benefits'!$F$6</f>
        <v>75419</v>
      </c>
      <c r="O1943" s="9">
        <f t="shared" si="332"/>
        <v>0</v>
      </c>
      <c r="P1943" s="9">
        <f t="shared" si="333"/>
        <v>0</v>
      </c>
      <c r="Q1943" s="9">
        <f>'2023-24 Salary &amp; Benefits'!G$6</f>
        <v>13464</v>
      </c>
      <c r="R1943" s="157">
        <f>'2023-24 Salary &amp; Benefits'!H$6</f>
        <v>0.1797</v>
      </c>
      <c r="S1943" s="157">
        <f>'2023-24 Salary &amp; Benefits'!I$6</f>
        <v>0.17330000000000001</v>
      </c>
      <c r="T1943" s="9">
        <f t="shared" si="334"/>
        <v>0</v>
      </c>
      <c r="U1943" s="9">
        <f t="shared" si="335"/>
        <v>0</v>
      </c>
      <c r="V1943" s="9">
        <f t="shared" si="336"/>
        <v>0</v>
      </c>
      <c r="W1943" s="9">
        <f t="shared" si="329"/>
        <v>0</v>
      </c>
      <c r="X1943" s="22">
        <f t="shared" si="328"/>
        <v>0</v>
      </c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</row>
    <row r="1944" spans="1:159" s="4" customFormat="1">
      <c r="A1944" s="83" t="s">
        <v>2401</v>
      </c>
      <c r="B1944" s="95" t="s">
        <v>1178</v>
      </c>
      <c r="C1944" s="96">
        <v>3050</v>
      </c>
      <c r="D1944" s="95" t="s">
        <v>1180</v>
      </c>
      <c r="E1944" s="116" t="str">
        <f>VLOOKUP($C1944,'2022-23 School Level AAFTE'!$C:$X,8,FALSE)</f>
        <v>Yes</v>
      </c>
      <c r="F1944" s="103">
        <f>VLOOKUP($C1944,'2022-23 School Level AAFTE'!$C:$I,7,FALSE)</f>
        <v>35.29</v>
      </c>
      <c r="G1944" s="106">
        <f>IFERROR(IF(E1944= "yes",VLOOKUP(C1944,Summary!$B:$I,5,0),0),0)</f>
        <v>0</v>
      </c>
      <c r="H1944" s="104">
        <f t="shared" si="327"/>
        <v>35.29</v>
      </c>
      <c r="I1944" s="168">
        <f>VLOOKUP($A1944,'2023-24 Salary &amp; Benefits'!$A:$I,3,FALSE)</f>
        <v>1</v>
      </c>
      <c r="J1944" s="168">
        <f>VLOOKUP($A1944,'2023-24 Salary &amp; Benefits'!$A:$I,4,FALSE)</f>
        <v>1</v>
      </c>
      <c r="K1944" s="155">
        <f t="shared" si="330"/>
        <v>35.29</v>
      </c>
      <c r="L1944" s="154">
        <f t="shared" si="331"/>
        <v>0.104</v>
      </c>
      <c r="M1944" s="156">
        <f>'2023-24 Salary &amp; Benefits'!$E$6</f>
        <v>72728</v>
      </c>
      <c r="N1944" s="156">
        <f>'2023-24 Salary &amp; Benefits'!$F$6</f>
        <v>75419</v>
      </c>
      <c r="O1944" s="9">
        <f t="shared" si="332"/>
        <v>7563.71</v>
      </c>
      <c r="P1944" s="9">
        <f t="shared" si="333"/>
        <v>279.86999999999989</v>
      </c>
      <c r="Q1944" s="9">
        <f>'2023-24 Salary &amp; Benefits'!G$6</f>
        <v>13464</v>
      </c>
      <c r="R1944" s="157">
        <f>'2023-24 Salary &amp; Benefits'!H$6</f>
        <v>0.1797</v>
      </c>
      <c r="S1944" s="157">
        <f>'2023-24 Salary &amp; Benefits'!I$6</f>
        <v>0.17330000000000001</v>
      </c>
      <c r="T1944" s="9">
        <f t="shared" si="334"/>
        <v>2807.96</v>
      </c>
      <c r="U1944" s="9">
        <f t="shared" si="335"/>
        <v>130.72999999999999</v>
      </c>
      <c r="V1944" s="9">
        <f t="shared" si="336"/>
        <v>22.66</v>
      </c>
      <c r="W1944" s="9">
        <f t="shared" si="329"/>
        <v>153.38999999999999</v>
      </c>
      <c r="X1944" s="22">
        <f t="shared" si="328"/>
        <v>10804.93</v>
      </c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</row>
    <row r="1945" spans="1:159" s="4" customFormat="1">
      <c r="A1945" s="83" t="s">
        <v>2401</v>
      </c>
      <c r="B1945" s="95" t="s">
        <v>1178</v>
      </c>
      <c r="C1945" s="96">
        <v>2186</v>
      </c>
      <c r="D1945" s="95" t="s">
        <v>1179</v>
      </c>
      <c r="E1945" s="116" t="str">
        <f>VLOOKUP($C1945,'2022-23 School Level AAFTE'!$C:$X,8,FALSE)</f>
        <v>No</v>
      </c>
      <c r="F1945" s="103">
        <f>VLOOKUP($C1945,'2022-23 School Level AAFTE'!$C:$I,7,FALSE)</f>
        <v>31</v>
      </c>
      <c r="G1945" s="106">
        <f>IFERROR(IF(E1945= "yes",VLOOKUP(C1945,Summary!$B:$I,5,0),0),0)</f>
        <v>0</v>
      </c>
      <c r="H1945" s="104">
        <f t="shared" si="327"/>
        <v>0</v>
      </c>
      <c r="I1945" s="168">
        <f>VLOOKUP($A1945,'2023-24 Salary &amp; Benefits'!$A:$I,3,FALSE)</f>
        <v>1</v>
      </c>
      <c r="J1945" s="168">
        <f>VLOOKUP($A1945,'2023-24 Salary &amp; Benefits'!$A:$I,4,FALSE)</f>
        <v>1</v>
      </c>
      <c r="K1945" s="155">
        <f t="shared" si="330"/>
        <v>0</v>
      </c>
      <c r="L1945" s="154">
        <f t="shared" si="331"/>
        <v>0</v>
      </c>
      <c r="M1945" s="156">
        <f>'2023-24 Salary &amp; Benefits'!$E$6</f>
        <v>72728</v>
      </c>
      <c r="N1945" s="156">
        <f>'2023-24 Salary &amp; Benefits'!$F$6</f>
        <v>75419</v>
      </c>
      <c r="O1945" s="9">
        <f t="shared" si="332"/>
        <v>0</v>
      </c>
      <c r="P1945" s="9">
        <f t="shared" si="333"/>
        <v>0</v>
      </c>
      <c r="Q1945" s="9">
        <f>'2023-24 Salary &amp; Benefits'!G$6</f>
        <v>13464</v>
      </c>
      <c r="R1945" s="157">
        <f>'2023-24 Salary &amp; Benefits'!H$6</f>
        <v>0.1797</v>
      </c>
      <c r="S1945" s="157">
        <f>'2023-24 Salary &amp; Benefits'!I$6</f>
        <v>0.17330000000000001</v>
      </c>
      <c r="T1945" s="9">
        <f t="shared" si="334"/>
        <v>0</v>
      </c>
      <c r="U1945" s="9">
        <f t="shared" si="335"/>
        <v>0</v>
      </c>
      <c r="V1945" s="9">
        <f t="shared" si="336"/>
        <v>0</v>
      </c>
      <c r="W1945" s="9">
        <f t="shared" si="329"/>
        <v>0</v>
      </c>
      <c r="X1945" s="22">
        <f t="shared" si="328"/>
        <v>0</v>
      </c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</row>
    <row r="1946" spans="1:159" s="4" customFormat="1">
      <c r="A1946" s="83" t="s">
        <v>2546</v>
      </c>
      <c r="B1946" s="95" t="s">
        <v>2154</v>
      </c>
      <c r="C1946" s="96">
        <v>3069</v>
      </c>
      <c r="D1946" s="95" t="s">
        <v>2156</v>
      </c>
      <c r="E1946" s="116" t="str">
        <f>VLOOKUP($C1946,'2022-23 School Level AAFTE'!$C:$X,8,FALSE)</f>
        <v>No</v>
      </c>
      <c r="F1946" s="103">
        <f>VLOOKUP($C1946,'2022-23 School Level AAFTE'!$C:$I,7,FALSE)</f>
        <v>74.290000000000006</v>
      </c>
      <c r="G1946" s="106">
        <f>IFERROR(IF(E1946= "yes",VLOOKUP(C1946,Summary!$B:$I,5,0),0),0)</f>
        <v>0</v>
      </c>
      <c r="H1946" s="105">
        <f t="shared" si="327"/>
        <v>0</v>
      </c>
      <c r="I1946" s="168">
        <f>VLOOKUP($A1946,'2023-24 Salary &amp; Benefits'!$A:$I,3,FALSE)</f>
        <v>1</v>
      </c>
      <c r="J1946" s="168">
        <f>VLOOKUP($A1946,'2023-24 Salary &amp; Benefits'!$A:$I,4,FALSE)</f>
        <v>1</v>
      </c>
      <c r="K1946" s="155">
        <f t="shared" si="330"/>
        <v>0</v>
      </c>
      <c r="L1946" s="154">
        <f t="shared" si="331"/>
        <v>0</v>
      </c>
      <c r="M1946" s="156">
        <f>'2023-24 Salary &amp; Benefits'!$E$6</f>
        <v>72728</v>
      </c>
      <c r="N1946" s="156">
        <f>'2023-24 Salary &amp; Benefits'!$F$6</f>
        <v>75419</v>
      </c>
      <c r="O1946" s="9">
        <f t="shared" si="332"/>
        <v>0</v>
      </c>
      <c r="P1946" s="9">
        <f t="shared" si="333"/>
        <v>0</v>
      </c>
      <c r="Q1946" s="9">
        <f>'2023-24 Salary &amp; Benefits'!G$6</f>
        <v>13464</v>
      </c>
      <c r="R1946" s="157">
        <f>'2023-24 Salary &amp; Benefits'!H$6</f>
        <v>0.1797</v>
      </c>
      <c r="S1946" s="157">
        <f>'2023-24 Salary &amp; Benefits'!I$6</f>
        <v>0.17330000000000001</v>
      </c>
      <c r="T1946" s="9">
        <f t="shared" si="334"/>
        <v>0</v>
      </c>
      <c r="U1946" s="9">
        <f t="shared" si="335"/>
        <v>0</v>
      </c>
      <c r="V1946" s="9">
        <f t="shared" si="336"/>
        <v>0</v>
      </c>
      <c r="W1946" s="9">
        <f t="shared" si="329"/>
        <v>0</v>
      </c>
      <c r="X1946" s="22">
        <f t="shared" si="328"/>
        <v>0</v>
      </c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</row>
    <row r="1947" spans="1:159" s="4" customFormat="1">
      <c r="A1947" s="83" t="s">
        <v>2546</v>
      </c>
      <c r="B1947" s="95" t="s">
        <v>2154</v>
      </c>
      <c r="C1947" s="96">
        <v>3068</v>
      </c>
      <c r="D1947" s="95" t="s">
        <v>2155</v>
      </c>
      <c r="E1947" s="116" t="str">
        <f>VLOOKUP($C1947,'2022-23 School Level AAFTE'!$C:$X,8,FALSE)</f>
        <v>Yes</v>
      </c>
      <c r="F1947" s="103">
        <f>VLOOKUP($C1947,'2022-23 School Level AAFTE'!$C:$I,7,FALSE)</f>
        <v>68.760000000000005</v>
      </c>
      <c r="G1947" s="106">
        <f>IFERROR(IF(E1947= "yes",VLOOKUP(C1947,Summary!$B:$I,5,0),0),0)</f>
        <v>0</v>
      </c>
      <c r="H1947" s="104">
        <f t="shared" si="327"/>
        <v>68.760000000000005</v>
      </c>
      <c r="I1947" s="168">
        <f>VLOOKUP($A1947,'2023-24 Salary &amp; Benefits'!$A:$I,3,FALSE)</f>
        <v>1</v>
      </c>
      <c r="J1947" s="168">
        <f>VLOOKUP($A1947,'2023-24 Salary &amp; Benefits'!$A:$I,4,FALSE)</f>
        <v>1</v>
      </c>
      <c r="K1947" s="155">
        <f t="shared" si="330"/>
        <v>68.760000000000005</v>
      </c>
      <c r="L1947" s="154">
        <f t="shared" si="331"/>
        <v>0.20200000000000001</v>
      </c>
      <c r="M1947" s="156">
        <f>'2023-24 Salary &amp; Benefits'!$E$6</f>
        <v>72728</v>
      </c>
      <c r="N1947" s="156">
        <f>'2023-24 Salary &amp; Benefits'!$F$6</f>
        <v>75419</v>
      </c>
      <c r="O1947" s="9">
        <f t="shared" si="332"/>
        <v>14691.06</v>
      </c>
      <c r="P1947" s="9">
        <f t="shared" si="333"/>
        <v>543.57999999999993</v>
      </c>
      <c r="Q1947" s="9">
        <f>'2023-24 Salary &amp; Benefits'!G$6</f>
        <v>13464</v>
      </c>
      <c r="R1947" s="157">
        <f>'2023-24 Salary &amp; Benefits'!H$6</f>
        <v>0.1797</v>
      </c>
      <c r="S1947" s="157">
        <f>'2023-24 Salary &amp; Benefits'!I$6</f>
        <v>0.17330000000000001</v>
      </c>
      <c r="T1947" s="9">
        <f t="shared" si="334"/>
        <v>5453.91</v>
      </c>
      <c r="U1947" s="9">
        <f t="shared" si="335"/>
        <v>253.91</v>
      </c>
      <c r="V1947" s="9">
        <f t="shared" si="336"/>
        <v>44</v>
      </c>
      <c r="W1947" s="9">
        <f t="shared" si="329"/>
        <v>297.90999999999997</v>
      </c>
      <c r="X1947" s="22">
        <f t="shared" si="328"/>
        <v>20986.460000000003</v>
      </c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</row>
    <row r="1948" spans="1:159" s="4" customFormat="1">
      <c r="A1948" s="83" t="s">
        <v>2480</v>
      </c>
      <c r="B1948" s="95" t="s">
        <v>1757</v>
      </c>
      <c r="C1948" s="96">
        <v>4513</v>
      </c>
      <c r="D1948" s="95" t="s">
        <v>1764</v>
      </c>
      <c r="E1948" s="116" t="str">
        <f>VLOOKUP($C1948,'2022-23 School Level AAFTE'!$C:$X,8,FALSE)</f>
        <v>No</v>
      </c>
      <c r="F1948" s="103">
        <f>VLOOKUP($C1948,'2022-23 School Level AAFTE'!$C:$I,7,FALSE)</f>
        <v>597.09</v>
      </c>
      <c r="G1948" s="106">
        <f>IFERROR(IF(E1948= "yes",VLOOKUP(C1948,Summary!$B:$I,5,0),0),0)</f>
        <v>0</v>
      </c>
      <c r="H1948" s="104">
        <f t="shared" si="327"/>
        <v>0</v>
      </c>
      <c r="I1948" s="168">
        <f>VLOOKUP($A1948,'2023-24 Salary &amp; Benefits'!$A:$I,3,FALSE)</f>
        <v>1.1350000000000002</v>
      </c>
      <c r="J1948" s="168">
        <f>VLOOKUP($A1948,'2023-24 Salary &amp; Benefits'!$A:$I,4,FALSE)</f>
        <v>1.1750000000000003</v>
      </c>
      <c r="K1948" s="155">
        <f t="shared" si="330"/>
        <v>0</v>
      </c>
      <c r="L1948" s="154">
        <f t="shared" si="331"/>
        <v>0</v>
      </c>
      <c r="M1948" s="156">
        <f>'2023-24 Salary &amp; Benefits'!$E$6</f>
        <v>72728</v>
      </c>
      <c r="N1948" s="156">
        <f>'2023-24 Salary &amp; Benefits'!$F$6</f>
        <v>75419</v>
      </c>
      <c r="O1948" s="9">
        <f t="shared" si="332"/>
        <v>0</v>
      </c>
      <c r="P1948" s="9">
        <f t="shared" si="333"/>
        <v>0</v>
      </c>
      <c r="Q1948" s="9">
        <f>'2023-24 Salary &amp; Benefits'!G$6</f>
        <v>13464</v>
      </c>
      <c r="R1948" s="157">
        <f>'2023-24 Salary &amp; Benefits'!H$6</f>
        <v>0.1797</v>
      </c>
      <c r="S1948" s="157">
        <f>'2023-24 Salary &amp; Benefits'!I$6</f>
        <v>0.17330000000000001</v>
      </c>
      <c r="T1948" s="9">
        <f t="shared" si="334"/>
        <v>0</v>
      </c>
      <c r="U1948" s="9">
        <f t="shared" si="335"/>
        <v>0</v>
      </c>
      <c r="V1948" s="9">
        <f t="shared" si="336"/>
        <v>0</v>
      </c>
      <c r="W1948" s="9">
        <f t="shared" si="329"/>
        <v>0</v>
      </c>
      <c r="X1948" s="22">
        <f t="shared" si="328"/>
        <v>0</v>
      </c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</row>
    <row r="1949" spans="1:159" s="4" customFormat="1">
      <c r="A1949" s="83" t="s">
        <v>2480</v>
      </c>
      <c r="B1949" s="95" t="s">
        <v>1757</v>
      </c>
      <c r="C1949" s="96">
        <v>4553</v>
      </c>
      <c r="D1949" s="95" t="s">
        <v>1766</v>
      </c>
      <c r="E1949" s="116" t="str">
        <f>VLOOKUP($C1949,'2022-23 School Level AAFTE'!$C:$X,8,FALSE)</f>
        <v>No</v>
      </c>
      <c r="F1949" s="103">
        <f>VLOOKUP($C1949,'2022-23 School Level AAFTE'!$C:$I,7,FALSE)</f>
        <v>353.58</v>
      </c>
      <c r="G1949" s="106">
        <f>IFERROR(IF(E1949= "yes",VLOOKUP(C1949,Summary!$B:$I,5,0),0),0)</f>
        <v>0</v>
      </c>
      <c r="H1949" s="105">
        <f t="shared" si="327"/>
        <v>0</v>
      </c>
      <c r="I1949" s="168">
        <f>VLOOKUP($A1949,'2023-24 Salary &amp; Benefits'!$A:$I,3,FALSE)</f>
        <v>1.1350000000000002</v>
      </c>
      <c r="J1949" s="168">
        <f>VLOOKUP($A1949,'2023-24 Salary &amp; Benefits'!$A:$I,4,FALSE)</f>
        <v>1.1750000000000003</v>
      </c>
      <c r="K1949" s="155">
        <f t="shared" si="330"/>
        <v>0</v>
      </c>
      <c r="L1949" s="154">
        <f t="shared" si="331"/>
        <v>0</v>
      </c>
      <c r="M1949" s="156">
        <f>'2023-24 Salary &amp; Benefits'!$E$6</f>
        <v>72728</v>
      </c>
      <c r="N1949" s="156">
        <f>'2023-24 Salary &amp; Benefits'!$F$6</f>
        <v>75419</v>
      </c>
      <c r="O1949" s="9">
        <f t="shared" si="332"/>
        <v>0</v>
      </c>
      <c r="P1949" s="9">
        <f t="shared" si="333"/>
        <v>0</v>
      </c>
      <c r="Q1949" s="9">
        <f>'2023-24 Salary &amp; Benefits'!G$6</f>
        <v>13464</v>
      </c>
      <c r="R1949" s="157">
        <f>'2023-24 Salary &amp; Benefits'!H$6</f>
        <v>0.1797</v>
      </c>
      <c r="S1949" s="157">
        <f>'2023-24 Salary &amp; Benefits'!I$6</f>
        <v>0.17330000000000001</v>
      </c>
      <c r="T1949" s="9">
        <f t="shared" si="334"/>
        <v>0</v>
      </c>
      <c r="U1949" s="9">
        <f t="shared" si="335"/>
        <v>0</v>
      </c>
      <c r="V1949" s="9">
        <f t="shared" si="336"/>
        <v>0</v>
      </c>
      <c r="W1949" s="9">
        <f t="shared" si="329"/>
        <v>0</v>
      </c>
      <c r="X1949" s="22">
        <f t="shared" si="328"/>
        <v>0</v>
      </c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</row>
    <row r="1950" spans="1:159" s="4" customFormat="1">
      <c r="A1950" s="83" t="s">
        <v>2480</v>
      </c>
      <c r="B1950" s="95" t="s">
        <v>1757</v>
      </c>
      <c r="C1950" s="96">
        <v>5108</v>
      </c>
      <c r="D1950" s="95" t="s">
        <v>1768</v>
      </c>
      <c r="E1950" s="116" t="str">
        <f>VLOOKUP($C1950,'2022-23 School Level AAFTE'!$C:$X,8,FALSE)</f>
        <v>Yes</v>
      </c>
      <c r="F1950" s="103">
        <f>VLOOKUP($C1950,'2022-23 School Level AAFTE'!$C:$I,7,FALSE)</f>
        <v>12.57</v>
      </c>
      <c r="G1950" s="106">
        <f>IFERROR(IF(E1950= "yes",VLOOKUP(C1950,Summary!$B:$I,5,0),0),0)</f>
        <v>0</v>
      </c>
      <c r="H1950" s="105">
        <f t="shared" si="327"/>
        <v>12.57</v>
      </c>
      <c r="I1950" s="168">
        <f>VLOOKUP($A1950,'2023-24 Salary &amp; Benefits'!$A:$I,3,FALSE)</f>
        <v>1.1350000000000002</v>
      </c>
      <c r="J1950" s="168">
        <f>VLOOKUP($A1950,'2023-24 Salary &amp; Benefits'!$A:$I,4,FALSE)</f>
        <v>1.1750000000000003</v>
      </c>
      <c r="K1950" s="155">
        <f t="shared" si="330"/>
        <v>12.57</v>
      </c>
      <c r="L1950" s="154">
        <f t="shared" si="331"/>
        <v>3.6999999999999998E-2</v>
      </c>
      <c r="M1950" s="156">
        <f>'2023-24 Salary &amp; Benefits'!$E$6</f>
        <v>72728</v>
      </c>
      <c r="N1950" s="156">
        <f>'2023-24 Salary &amp; Benefits'!$F$6</f>
        <v>75419</v>
      </c>
      <c r="O1950" s="9">
        <f t="shared" si="332"/>
        <v>3054.21</v>
      </c>
      <c r="P1950" s="9">
        <f t="shared" si="333"/>
        <v>224.63000000000011</v>
      </c>
      <c r="Q1950" s="9">
        <f>'2023-24 Salary &amp; Benefits'!G$6</f>
        <v>13464</v>
      </c>
      <c r="R1950" s="157">
        <f>'2023-24 Salary &amp; Benefits'!H$6</f>
        <v>0.1797</v>
      </c>
      <c r="S1950" s="157">
        <f>'2023-24 Salary &amp; Benefits'!I$6</f>
        <v>0.17330000000000001</v>
      </c>
      <c r="T1950" s="9">
        <f t="shared" si="334"/>
        <v>1085.94</v>
      </c>
      <c r="U1950" s="9">
        <f t="shared" si="335"/>
        <v>54.65</v>
      </c>
      <c r="V1950" s="9">
        <f t="shared" si="336"/>
        <v>9.4700000000000006</v>
      </c>
      <c r="W1950" s="9">
        <f t="shared" si="329"/>
        <v>64.12</v>
      </c>
      <c r="X1950" s="22">
        <f t="shared" si="328"/>
        <v>4428.8999999999996</v>
      </c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</row>
    <row r="1951" spans="1:159" s="4" customFormat="1">
      <c r="A1951" s="83" t="s">
        <v>2480</v>
      </c>
      <c r="B1951" s="95" t="s">
        <v>1757</v>
      </c>
      <c r="C1951" s="96">
        <v>1707</v>
      </c>
      <c r="D1951" s="95" t="s">
        <v>1758</v>
      </c>
      <c r="E1951" s="116" t="str">
        <f>VLOOKUP($C1951,'2022-23 School Level AAFTE'!$C:$X,8,FALSE)</f>
        <v>No</v>
      </c>
      <c r="F1951" s="103">
        <f>VLOOKUP($C1951,'2022-23 School Level AAFTE'!$C:$I,7,FALSE)</f>
        <v>132.51000000000002</v>
      </c>
      <c r="G1951" s="106">
        <f>IFERROR(IF(E1951= "yes",VLOOKUP(C1951,Summary!$B:$I,5,0),0),0)</f>
        <v>0</v>
      </c>
      <c r="H1951" s="105">
        <f t="shared" si="327"/>
        <v>0</v>
      </c>
      <c r="I1951" s="168">
        <f>VLOOKUP($A1951,'2023-24 Salary &amp; Benefits'!$A:$I,3,FALSE)</f>
        <v>1.1350000000000002</v>
      </c>
      <c r="J1951" s="168">
        <f>VLOOKUP($A1951,'2023-24 Salary &amp; Benefits'!$A:$I,4,FALSE)</f>
        <v>1.1750000000000003</v>
      </c>
      <c r="K1951" s="155">
        <f t="shared" si="330"/>
        <v>0</v>
      </c>
      <c r="L1951" s="154">
        <f t="shared" si="331"/>
        <v>0</v>
      </c>
      <c r="M1951" s="156">
        <f>'2023-24 Salary &amp; Benefits'!$E$6</f>
        <v>72728</v>
      </c>
      <c r="N1951" s="156">
        <f>'2023-24 Salary &amp; Benefits'!$F$6</f>
        <v>75419</v>
      </c>
      <c r="O1951" s="9">
        <f t="shared" si="332"/>
        <v>0</v>
      </c>
      <c r="P1951" s="9">
        <f t="shared" si="333"/>
        <v>0</v>
      </c>
      <c r="Q1951" s="9">
        <f>'2023-24 Salary &amp; Benefits'!G$6</f>
        <v>13464</v>
      </c>
      <c r="R1951" s="157">
        <f>'2023-24 Salary &amp; Benefits'!H$6</f>
        <v>0.1797</v>
      </c>
      <c r="S1951" s="157">
        <f>'2023-24 Salary &amp; Benefits'!I$6</f>
        <v>0.17330000000000001</v>
      </c>
      <c r="T1951" s="9">
        <f t="shared" si="334"/>
        <v>0</v>
      </c>
      <c r="U1951" s="9">
        <f t="shared" si="335"/>
        <v>0</v>
      </c>
      <c r="V1951" s="9">
        <f t="shared" si="336"/>
        <v>0</v>
      </c>
      <c r="W1951" s="9">
        <f t="shared" si="329"/>
        <v>0</v>
      </c>
      <c r="X1951" s="22">
        <f t="shared" si="328"/>
        <v>0</v>
      </c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</row>
    <row r="1952" spans="1:159" s="4" customFormat="1">
      <c r="A1952" s="83" t="s">
        <v>2480</v>
      </c>
      <c r="B1952" s="95" t="s">
        <v>1757</v>
      </c>
      <c r="C1952" s="96">
        <v>4512</v>
      </c>
      <c r="D1952" s="95" t="s">
        <v>1763</v>
      </c>
      <c r="E1952" s="116" t="str">
        <f>VLOOKUP($C1952,'2022-23 School Level AAFTE'!$C:$X,8,FALSE)</f>
        <v>No</v>
      </c>
      <c r="F1952" s="103">
        <f>VLOOKUP($C1952,'2022-23 School Level AAFTE'!$C:$I,7,FALSE)</f>
        <v>511.2</v>
      </c>
      <c r="G1952" s="106">
        <f>IFERROR(IF(E1952= "yes",VLOOKUP(C1952,Summary!$B:$I,5,0),0),0)</f>
        <v>0</v>
      </c>
      <c r="H1952" s="104">
        <f t="shared" si="327"/>
        <v>0</v>
      </c>
      <c r="I1952" s="168">
        <f>VLOOKUP($A1952,'2023-24 Salary &amp; Benefits'!$A:$I,3,FALSE)</f>
        <v>1.1350000000000002</v>
      </c>
      <c r="J1952" s="168">
        <f>VLOOKUP($A1952,'2023-24 Salary &amp; Benefits'!$A:$I,4,FALSE)</f>
        <v>1.1750000000000003</v>
      </c>
      <c r="K1952" s="155">
        <f t="shared" si="330"/>
        <v>0</v>
      </c>
      <c r="L1952" s="154">
        <f t="shared" si="331"/>
        <v>0</v>
      </c>
      <c r="M1952" s="156">
        <f>'2023-24 Salary &amp; Benefits'!$E$6</f>
        <v>72728</v>
      </c>
      <c r="N1952" s="156">
        <f>'2023-24 Salary &amp; Benefits'!$F$6</f>
        <v>75419</v>
      </c>
      <c r="O1952" s="9">
        <f t="shared" si="332"/>
        <v>0</v>
      </c>
      <c r="P1952" s="9">
        <f t="shared" si="333"/>
        <v>0</v>
      </c>
      <c r="Q1952" s="9">
        <f>'2023-24 Salary &amp; Benefits'!G$6</f>
        <v>13464</v>
      </c>
      <c r="R1952" s="157">
        <f>'2023-24 Salary &amp; Benefits'!H$6</f>
        <v>0.1797</v>
      </c>
      <c r="S1952" s="157">
        <f>'2023-24 Salary &amp; Benefits'!I$6</f>
        <v>0.17330000000000001</v>
      </c>
      <c r="T1952" s="9">
        <f t="shared" si="334"/>
        <v>0</v>
      </c>
      <c r="U1952" s="9">
        <f t="shared" si="335"/>
        <v>0</v>
      </c>
      <c r="V1952" s="9">
        <f t="shared" si="336"/>
        <v>0</v>
      </c>
      <c r="W1952" s="9">
        <f t="shared" si="329"/>
        <v>0</v>
      </c>
      <c r="X1952" s="22">
        <f t="shared" si="328"/>
        <v>0</v>
      </c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</row>
    <row r="1953" spans="1:159" s="4" customFormat="1">
      <c r="A1953" s="83" t="s">
        <v>2480</v>
      </c>
      <c r="B1953" s="95" t="s">
        <v>1757</v>
      </c>
      <c r="C1953" s="99">
        <v>5004</v>
      </c>
      <c r="D1953" s="93" t="s">
        <v>1767</v>
      </c>
      <c r="E1953" s="116" t="str">
        <f>VLOOKUP($C1953,'2022-23 School Level AAFTE'!$C:$X,8,FALSE)</f>
        <v>No</v>
      </c>
      <c r="F1953" s="103">
        <f>VLOOKUP($C1953,'2022-23 School Level AAFTE'!$C:$I,7,FALSE)</f>
        <v>187.88</v>
      </c>
      <c r="G1953" s="106">
        <f>IFERROR(IF(E1953= "yes",VLOOKUP(C1953,Summary!$B:$I,5,0),0),0)</f>
        <v>0</v>
      </c>
      <c r="H1953" s="105">
        <f t="shared" si="327"/>
        <v>0</v>
      </c>
      <c r="I1953" s="168">
        <f>VLOOKUP($A1953,'2023-24 Salary &amp; Benefits'!$A:$I,3,FALSE)</f>
        <v>1.1350000000000002</v>
      </c>
      <c r="J1953" s="168">
        <f>VLOOKUP($A1953,'2023-24 Salary &amp; Benefits'!$A:$I,4,FALSE)</f>
        <v>1.1750000000000003</v>
      </c>
      <c r="K1953" s="155">
        <f t="shared" si="330"/>
        <v>0</v>
      </c>
      <c r="L1953" s="154">
        <f t="shared" si="331"/>
        <v>0</v>
      </c>
      <c r="M1953" s="156">
        <f>'2023-24 Salary &amp; Benefits'!$E$6</f>
        <v>72728</v>
      </c>
      <c r="N1953" s="156">
        <f>'2023-24 Salary &amp; Benefits'!$F$6</f>
        <v>75419</v>
      </c>
      <c r="O1953" s="9">
        <f t="shared" si="332"/>
        <v>0</v>
      </c>
      <c r="P1953" s="9">
        <f t="shared" si="333"/>
        <v>0</v>
      </c>
      <c r="Q1953" s="9">
        <f>'2023-24 Salary &amp; Benefits'!G$6</f>
        <v>13464</v>
      </c>
      <c r="R1953" s="157">
        <f>'2023-24 Salary &amp; Benefits'!H$6</f>
        <v>0.1797</v>
      </c>
      <c r="S1953" s="157">
        <f>'2023-24 Salary &amp; Benefits'!I$6</f>
        <v>0.17330000000000001</v>
      </c>
      <c r="T1953" s="9">
        <f t="shared" si="334"/>
        <v>0</v>
      </c>
      <c r="U1953" s="9">
        <f t="shared" si="335"/>
        <v>0</v>
      </c>
      <c r="V1953" s="9">
        <f t="shared" si="336"/>
        <v>0</v>
      </c>
      <c r="W1953" s="9">
        <f t="shared" si="329"/>
        <v>0</v>
      </c>
      <c r="X1953" s="22">
        <f t="shared" si="328"/>
        <v>0</v>
      </c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</row>
    <row r="1954" spans="1:159" s="4" customFormat="1">
      <c r="A1954" s="83" t="s">
        <v>2480</v>
      </c>
      <c r="B1954" s="95" t="s">
        <v>1757</v>
      </c>
      <c r="C1954" s="96">
        <v>3125</v>
      </c>
      <c r="D1954" s="95" t="s">
        <v>1761</v>
      </c>
      <c r="E1954" s="116" t="str">
        <f>VLOOKUP($C1954,'2022-23 School Level AAFTE'!$C:$X,8,FALSE)</f>
        <v>No</v>
      </c>
      <c r="F1954" s="103">
        <f>VLOOKUP($C1954,'2022-23 School Level AAFTE'!$C:$I,7,FALSE)</f>
        <v>452.22</v>
      </c>
      <c r="G1954" s="106">
        <f>IFERROR(IF(E1954= "yes",VLOOKUP(C1954,Summary!$B:$I,5,0),0),0)</f>
        <v>0</v>
      </c>
      <c r="H1954" s="104">
        <f t="shared" si="327"/>
        <v>0</v>
      </c>
      <c r="I1954" s="168">
        <f>VLOOKUP($A1954,'2023-24 Salary &amp; Benefits'!$A:$I,3,FALSE)</f>
        <v>1.1350000000000002</v>
      </c>
      <c r="J1954" s="168">
        <f>VLOOKUP($A1954,'2023-24 Salary &amp; Benefits'!$A:$I,4,FALSE)</f>
        <v>1.1750000000000003</v>
      </c>
      <c r="K1954" s="155">
        <f t="shared" si="330"/>
        <v>0</v>
      </c>
      <c r="L1954" s="154">
        <f t="shared" si="331"/>
        <v>0</v>
      </c>
      <c r="M1954" s="156">
        <f>'2023-24 Salary &amp; Benefits'!$E$6</f>
        <v>72728</v>
      </c>
      <c r="N1954" s="156">
        <f>'2023-24 Salary &amp; Benefits'!$F$6</f>
        <v>75419</v>
      </c>
      <c r="O1954" s="9">
        <f t="shared" si="332"/>
        <v>0</v>
      </c>
      <c r="P1954" s="9">
        <f t="shared" si="333"/>
        <v>0</v>
      </c>
      <c r="Q1954" s="9">
        <f>'2023-24 Salary &amp; Benefits'!G$6</f>
        <v>13464</v>
      </c>
      <c r="R1954" s="157">
        <f>'2023-24 Salary &amp; Benefits'!H$6</f>
        <v>0.1797</v>
      </c>
      <c r="S1954" s="157">
        <f>'2023-24 Salary &amp; Benefits'!I$6</f>
        <v>0.17330000000000001</v>
      </c>
      <c r="T1954" s="9">
        <f t="shared" si="334"/>
        <v>0</v>
      </c>
      <c r="U1954" s="9">
        <f t="shared" si="335"/>
        <v>0</v>
      </c>
      <c r="V1954" s="9">
        <f t="shared" si="336"/>
        <v>0</v>
      </c>
      <c r="W1954" s="9">
        <f t="shared" si="329"/>
        <v>0</v>
      </c>
      <c r="X1954" s="22">
        <f t="shared" si="328"/>
        <v>0</v>
      </c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</row>
    <row r="1955" spans="1:159" s="4" customFormat="1">
      <c r="A1955" s="83" t="s">
        <v>2480</v>
      </c>
      <c r="B1955" s="95" t="s">
        <v>1757</v>
      </c>
      <c r="C1955" s="97">
        <v>2581</v>
      </c>
      <c r="D1955" s="110" t="s">
        <v>1760</v>
      </c>
      <c r="E1955" s="116" t="str">
        <f>VLOOKUP($C1955,'2022-23 School Level AAFTE'!$C:$X,8,FALSE)</f>
        <v>No</v>
      </c>
      <c r="F1955" s="103">
        <f>VLOOKUP($C1955,'2022-23 School Level AAFTE'!$C:$I,7,FALSE)</f>
        <v>1306.25</v>
      </c>
      <c r="G1955" s="106">
        <f>IFERROR(IF(E1955= "yes",VLOOKUP(C1955,Summary!$B:$I,5,0),0),0)</f>
        <v>0</v>
      </c>
      <c r="H1955" s="105">
        <f t="shared" si="327"/>
        <v>0</v>
      </c>
      <c r="I1955" s="168">
        <f>VLOOKUP($A1955,'2023-24 Salary &amp; Benefits'!$A:$I,3,FALSE)</f>
        <v>1.1350000000000002</v>
      </c>
      <c r="J1955" s="168">
        <f>VLOOKUP($A1955,'2023-24 Salary &amp; Benefits'!$A:$I,4,FALSE)</f>
        <v>1.1750000000000003</v>
      </c>
      <c r="K1955" s="155">
        <f t="shared" si="330"/>
        <v>0</v>
      </c>
      <c r="L1955" s="154">
        <f t="shared" si="331"/>
        <v>0</v>
      </c>
      <c r="M1955" s="156">
        <f>'2023-24 Salary &amp; Benefits'!$E$6</f>
        <v>72728</v>
      </c>
      <c r="N1955" s="156">
        <f>'2023-24 Salary &amp; Benefits'!$F$6</f>
        <v>75419</v>
      </c>
      <c r="O1955" s="9">
        <f t="shared" si="332"/>
        <v>0</v>
      </c>
      <c r="P1955" s="9">
        <f t="shared" si="333"/>
        <v>0</v>
      </c>
      <c r="Q1955" s="9">
        <f>'2023-24 Salary &amp; Benefits'!G$6</f>
        <v>13464</v>
      </c>
      <c r="R1955" s="157">
        <f>'2023-24 Salary &amp; Benefits'!H$6</f>
        <v>0.1797</v>
      </c>
      <c r="S1955" s="157">
        <f>'2023-24 Salary &amp; Benefits'!I$6</f>
        <v>0.17330000000000001</v>
      </c>
      <c r="T1955" s="9">
        <f t="shared" si="334"/>
        <v>0</v>
      </c>
      <c r="U1955" s="9">
        <f t="shared" si="335"/>
        <v>0</v>
      </c>
      <c r="V1955" s="9">
        <f t="shared" si="336"/>
        <v>0</v>
      </c>
      <c r="W1955" s="9">
        <f t="shared" si="329"/>
        <v>0</v>
      </c>
      <c r="X1955" s="22">
        <f t="shared" si="328"/>
        <v>0</v>
      </c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</row>
    <row r="1956" spans="1:159" s="4" customFormat="1">
      <c r="A1956" s="83" t="s">
        <v>2480</v>
      </c>
      <c r="B1956" s="95" t="s">
        <v>1757</v>
      </c>
      <c r="C1956" s="96">
        <v>2400</v>
      </c>
      <c r="D1956" s="95" t="s">
        <v>1759</v>
      </c>
      <c r="E1956" s="116" t="str">
        <f>VLOOKUP($C1956,'2022-23 School Level AAFTE'!$C:$X,8,FALSE)</f>
        <v>No</v>
      </c>
      <c r="F1956" s="103">
        <f>VLOOKUP($C1956,'2022-23 School Level AAFTE'!$C:$I,7,FALSE)</f>
        <v>477.1</v>
      </c>
      <c r="G1956" s="106">
        <f>IFERROR(IF(E1956= "yes",VLOOKUP(C1956,Summary!$B:$I,5,0),0),0)</f>
        <v>0</v>
      </c>
      <c r="H1956" s="104">
        <f t="shared" si="327"/>
        <v>0</v>
      </c>
      <c r="I1956" s="168">
        <f>VLOOKUP($A1956,'2023-24 Salary &amp; Benefits'!$A:$I,3,FALSE)</f>
        <v>1.1350000000000002</v>
      </c>
      <c r="J1956" s="168">
        <f>VLOOKUP($A1956,'2023-24 Salary &amp; Benefits'!$A:$I,4,FALSE)</f>
        <v>1.1750000000000003</v>
      </c>
      <c r="K1956" s="155">
        <f t="shared" si="330"/>
        <v>0</v>
      </c>
      <c r="L1956" s="154">
        <f t="shared" si="331"/>
        <v>0</v>
      </c>
      <c r="M1956" s="156">
        <f>'2023-24 Salary &amp; Benefits'!$E$6</f>
        <v>72728</v>
      </c>
      <c r="N1956" s="156">
        <f>'2023-24 Salary &amp; Benefits'!$F$6</f>
        <v>75419</v>
      </c>
      <c r="O1956" s="9">
        <f t="shared" si="332"/>
        <v>0</v>
      </c>
      <c r="P1956" s="9">
        <f t="shared" si="333"/>
        <v>0</v>
      </c>
      <c r="Q1956" s="9">
        <f>'2023-24 Salary &amp; Benefits'!G$6</f>
        <v>13464</v>
      </c>
      <c r="R1956" s="157">
        <f>'2023-24 Salary &amp; Benefits'!H$6</f>
        <v>0.1797</v>
      </c>
      <c r="S1956" s="157">
        <f>'2023-24 Salary &amp; Benefits'!I$6</f>
        <v>0.17330000000000001</v>
      </c>
      <c r="T1956" s="9">
        <f t="shared" si="334"/>
        <v>0</v>
      </c>
      <c r="U1956" s="9">
        <f t="shared" si="335"/>
        <v>0</v>
      </c>
      <c r="V1956" s="9">
        <f t="shared" si="336"/>
        <v>0</v>
      </c>
      <c r="W1956" s="9">
        <f t="shared" si="329"/>
        <v>0</v>
      </c>
      <c r="X1956" s="22">
        <f t="shared" si="328"/>
        <v>0</v>
      </c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</row>
    <row r="1957" spans="1:159" s="4" customFormat="1">
      <c r="A1957" s="83" t="s">
        <v>2480</v>
      </c>
      <c r="B1957" s="95" t="s">
        <v>1757</v>
      </c>
      <c r="C1957" s="96">
        <v>4364</v>
      </c>
      <c r="D1957" s="95" t="s">
        <v>1762</v>
      </c>
      <c r="E1957" s="116" t="str">
        <f>VLOOKUP($C1957,'2022-23 School Level AAFTE'!$C:$X,8,FALSE)</f>
        <v>No</v>
      </c>
      <c r="F1957" s="103">
        <f>VLOOKUP($C1957,'2022-23 School Level AAFTE'!$C:$I,7,FALSE)</f>
        <v>381.52</v>
      </c>
      <c r="G1957" s="106">
        <f>IFERROR(IF(E1957= "yes",VLOOKUP(C1957,Summary!$B:$I,5,0),0),0)</f>
        <v>0</v>
      </c>
      <c r="H1957" s="104">
        <f t="shared" si="327"/>
        <v>0</v>
      </c>
      <c r="I1957" s="168">
        <f>VLOOKUP($A1957,'2023-24 Salary &amp; Benefits'!$A:$I,3,FALSE)</f>
        <v>1.1350000000000002</v>
      </c>
      <c r="J1957" s="168">
        <f>VLOOKUP($A1957,'2023-24 Salary &amp; Benefits'!$A:$I,4,FALSE)</f>
        <v>1.1750000000000003</v>
      </c>
      <c r="K1957" s="155">
        <f t="shared" si="330"/>
        <v>0</v>
      </c>
      <c r="L1957" s="154">
        <f t="shared" si="331"/>
        <v>0</v>
      </c>
      <c r="M1957" s="156">
        <f>'2023-24 Salary &amp; Benefits'!$E$6</f>
        <v>72728</v>
      </c>
      <c r="N1957" s="156">
        <f>'2023-24 Salary &amp; Benefits'!$F$6</f>
        <v>75419</v>
      </c>
      <c r="O1957" s="9">
        <f t="shared" si="332"/>
        <v>0</v>
      </c>
      <c r="P1957" s="9">
        <f t="shared" si="333"/>
        <v>0</v>
      </c>
      <c r="Q1957" s="9">
        <f>'2023-24 Salary &amp; Benefits'!G$6</f>
        <v>13464</v>
      </c>
      <c r="R1957" s="157">
        <f>'2023-24 Salary &amp; Benefits'!H$6</f>
        <v>0.1797</v>
      </c>
      <c r="S1957" s="157">
        <f>'2023-24 Salary &amp; Benefits'!I$6</f>
        <v>0.17330000000000001</v>
      </c>
      <c r="T1957" s="9">
        <f t="shared" si="334"/>
        <v>0</v>
      </c>
      <c r="U1957" s="9">
        <f t="shared" si="335"/>
        <v>0</v>
      </c>
      <c r="V1957" s="9">
        <f t="shared" si="336"/>
        <v>0</v>
      </c>
      <c r="W1957" s="9">
        <f t="shared" si="329"/>
        <v>0</v>
      </c>
      <c r="X1957" s="22">
        <f t="shared" si="328"/>
        <v>0</v>
      </c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</row>
    <row r="1958" spans="1:159" s="4" customFormat="1">
      <c r="A1958" s="83" t="s">
        <v>2480</v>
      </c>
      <c r="B1958" s="95" t="s">
        <v>1757</v>
      </c>
      <c r="C1958" s="96">
        <v>4551</v>
      </c>
      <c r="D1958" s="95" t="s">
        <v>1765</v>
      </c>
      <c r="E1958" s="116" t="str">
        <f>VLOOKUP($C1958,'2022-23 School Level AAFTE'!$C:$X,8,FALSE)</f>
        <v>No</v>
      </c>
      <c r="F1958" s="103">
        <f>VLOOKUP($C1958,'2022-23 School Level AAFTE'!$C:$I,7,FALSE)</f>
        <v>295.19</v>
      </c>
      <c r="G1958" s="106">
        <f>IFERROR(IF(E1958= "yes",VLOOKUP(C1958,Summary!$B:$I,5,0),0),0)</f>
        <v>0</v>
      </c>
      <c r="H1958" s="104">
        <f t="shared" si="327"/>
        <v>0</v>
      </c>
      <c r="I1958" s="168">
        <f>VLOOKUP($A1958,'2023-24 Salary &amp; Benefits'!$A:$I,3,FALSE)</f>
        <v>1.1350000000000002</v>
      </c>
      <c r="J1958" s="168">
        <f>VLOOKUP($A1958,'2023-24 Salary &amp; Benefits'!$A:$I,4,FALSE)</f>
        <v>1.1750000000000003</v>
      </c>
      <c r="K1958" s="155">
        <f t="shared" si="330"/>
        <v>0</v>
      </c>
      <c r="L1958" s="154">
        <f t="shared" si="331"/>
        <v>0</v>
      </c>
      <c r="M1958" s="156">
        <f>'2023-24 Salary &amp; Benefits'!$E$6</f>
        <v>72728</v>
      </c>
      <c r="N1958" s="156">
        <f>'2023-24 Salary &amp; Benefits'!$F$6</f>
        <v>75419</v>
      </c>
      <c r="O1958" s="9">
        <f t="shared" si="332"/>
        <v>0</v>
      </c>
      <c r="P1958" s="9">
        <f t="shared" si="333"/>
        <v>0</v>
      </c>
      <c r="Q1958" s="9">
        <f>'2023-24 Salary &amp; Benefits'!G$6</f>
        <v>13464</v>
      </c>
      <c r="R1958" s="157">
        <f>'2023-24 Salary &amp; Benefits'!H$6</f>
        <v>0.1797</v>
      </c>
      <c r="S1958" s="157">
        <f>'2023-24 Salary &amp; Benefits'!I$6</f>
        <v>0.17330000000000001</v>
      </c>
      <c r="T1958" s="9">
        <f t="shared" si="334"/>
        <v>0</v>
      </c>
      <c r="U1958" s="9">
        <f t="shared" si="335"/>
        <v>0</v>
      </c>
      <c r="V1958" s="9">
        <f t="shared" si="336"/>
        <v>0</v>
      </c>
      <c r="W1958" s="9">
        <f t="shared" si="329"/>
        <v>0</v>
      </c>
      <c r="X1958" s="22">
        <f t="shared" si="328"/>
        <v>0</v>
      </c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</row>
    <row r="1959" spans="1:159" s="4" customFormat="1">
      <c r="A1959" s="83" t="s">
        <v>2309</v>
      </c>
      <c r="B1959" s="95" t="s">
        <v>399</v>
      </c>
      <c r="C1959" s="96">
        <v>2007</v>
      </c>
      <c r="D1959" s="95" t="s">
        <v>400</v>
      </c>
      <c r="E1959" s="116" t="str">
        <f>VLOOKUP($C1959,'2022-23 School Level AAFTE'!$C:$X,8,FALSE)</f>
        <v>No</v>
      </c>
      <c r="F1959" s="103">
        <f>VLOOKUP($C1959,'2022-23 School Level AAFTE'!$C:$I,7,FALSE)</f>
        <v>9</v>
      </c>
      <c r="G1959" s="106">
        <f>IFERROR(IF(E1959= "yes",VLOOKUP(C1959,Summary!$B:$I,5,0),0),0)</f>
        <v>0</v>
      </c>
      <c r="H1959" s="105">
        <f t="shared" si="327"/>
        <v>0</v>
      </c>
      <c r="I1959" s="168">
        <f>VLOOKUP($A1959,'2023-24 Salary &amp; Benefits'!$A:$I,3,FALSE)</f>
        <v>1</v>
      </c>
      <c r="J1959" s="168">
        <f>VLOOKUP($A1959,'2023-24 Salary &amp; Benefits'!$A:$I,4,FALSE)</f>
        <v>1</v>
      </c>
      <c r="K1959" s="155">
        <f t="shared" si="330"/>
        <v>0</v>
      </c>
      <c r="L1959" s="154">
        <f t="shared" si="331"/>
        <v>0</v>
      </c>
      <c r="M1959" s="156">
        <f>'2023-24 Salary &amp; Benefits'!$E$6</f>
        <v>72728</v>
      </c>
      <c r="N1959" s="156">
        <f>'2023-24 Salary &amp; Benefits'!$F$6</f>
        <v>75419</v>
      </c>
      <c r="O1959" s="9">
        <f t="shared" si="332"/>
        <v>0</v>
      </c>
      <c r="P1959" s="9">
        <f t="shared" si="333"/>
        <v>0</v>
      </c>
      <c r="Q1959" s="9">
        <f>'2023-24 Salary &amp; Benefits'!G$6</f>
        <v>13464</v>
      </c>
      <c r="R1959" s="157">
        <f>'2023-24 Salary &amp; Benefits'!H$6</f>
        <v>0.1797</v>
      </c>
      <c r="S1959" s="157">
        <f>'2023-24 Salary &amp; Benefits'!I$6</f>
        <v>0.17330000000000001</v>
      </c>
      <c r="T1959" s="9">
        <f t="shared" si="334"/>
        <v>0</v>
      </c>
      <c r="U1959" s="9">
        <f t="shared" si="335"/>
        <v>0</v>
      </c>
      <c r="V1959" s="9">
        <f t="shared" si="336"/>
        <v>0</v>
      </c>
      <c r="W1959" s="9">
        <f t="shared" si="329"/>
        <v>0</v>
      </c>
      <c r="X1959" s="22">
        <f t="shared" si="328"/>
        <v>0</v>
      </c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</row>
    <row r="1960" spans="1:159" s="4" customFormat="1">
      <c r="A1960" s="83" t="s">
        <v>2289</v>
      </c>
      <c r="B1960" s="95" t="s">
        <v>292</v>
      </c>
      <c r="C1960" s="96">
        <v>2135</v>
      </c>
      <c r="D1960" s="95" t="s">
        <v>293</v>
      </c>
      <c r="E1960" s="116" t="str">
        <f>VLOOKUP($C1960,'2022-23 School Level AAFTE'!$C:$X,8,FALSE)</f>
        <v>Yes</v>
      </c>
      <c r="F1960" s="103">
        <f>VLOOKUP($C1960,'2022-23 School Level AAFTE'!$C:$I,7,FALSE)</f>
        <v>24</v>
      </c>
      <c r="G1960" s="106">
        <f>IFERROR(IF(E1960= "yes",VLOOKUP(C1960,Summary!$B:$I,5,0),0),0)</f>
        <v>0</v>
      </c>
      <c r="H1960" s="105">
        <f t="shared" si="327"/>
        <v>24</v>
      </c>
      <c r="I1960" s="168">
        <f>VLOOKUP($A1960,'2023-24 Salary &amp; Benefits'!$A:$I,3,FALSE)</f>
        <v>1</v>
      </c>
      <c r="J1960" s="168">
        <f>VLOOKUP($A1960,'2023-24 Salary &amp; Benefits'!$A:$I,4,FALSE)</f>
        <v>1</v>
      </c>
      <c r="K1960" s="155">
        <f t="shared" si="330"/>
        <v>24</v>
      </c>
      <c r="L1960" s="154">
        <f t="shared" si="331"/>
        <v>7.0000000000000007E-2</v>
      </c>
      <c r="M1960" s="156">
        <f>'2023-24 Salary &amp; Benefits'!$E$6</f>
        <v>72728</v>
      </c>
      <c r="N1960" s="156">
        <f>'2023-24 Salary &amp; Benefits'!$F$6</f>
        <v>75419</v>
      </c>
      <c r="O1960" s="9">
        <f t="shared" si="332"/>
        <v>5090.96</v>
      </c>
      <c r="P1960" s="9">
        <f t="shared" si="333"/>
        <v>188.36999999999989</v>
      </c>
      <c r="Q1960" s="9">
        <f>'2023-24 Salary &amp; Benefits'!G$6</f>
        <v>13464</v>
      </c>
      <c r="R1960" s="157">
        <f>'2023-24 Salary &amp; Benefits'!H$6</f>
        <v>0.1797</v>
      </c>
      <c r="S1960" s="157">
        <f>'2023-24 Salary &amp; Benefits'!I$6</f>
        <v>0.17330000000000001</v>
      </c>
      <c r="T1960" s="9">
        <f t="shared" si="334"/>
        <v>1889.97</v>
      </c>
      <c r="U1960" s="9">
        <f t="shared" si="335"/>
        <v>87.99</v>
      </c>
      <c r="V1960" s="9">
        <f t="shared" si="336"/>
        <v>15.25</v>
      </c>
      <c r="W1960" s="9">
        <f t="shared" si="329"/>
        <v>103.24</v>
      </c>
      <c r="X1960" s="22">
        <f t="shared" si="328"/>
        <v>7272.54</v>
      </c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</row>
    <row r="1961" spans="1:159" s="4" customFormat="1">
      <c r="A1961" s="83" t="s">
        <v>2289</v>
      </c>
      <c r="B1961" s="95" t="s">
        <v>292</v>
      </c>
      <c r="C1961" s="96">
        <v>5696</v>
      </c>
      <c r="D1961" s="95" t="s">
        <v>3383</v>
      </c>
      <c r="E1961" s="116" t="str">
        <f>VLOOKUP($C1961,'2022-23 School Level AAFTE'!$C:$X,8,FALSE)</f>
        <v>No</v>
      </c>
      <c r="F1961" s="103">
        <f>VLOOKUP($C1961,'2022-23 School Level AAFTE'!$C:$I,7,FALSE)</f>
        <v>383.71</v>
      </c>
      <c r="G1961" s="106">
        <f>IFERROR(IF(E1961= "yes",VLOOKUP(C1961,Summary!$B:$I,5,0),0),0)</f>
        <v>0</v>
      </c>
      <c r="H1961" s="104">
        <f t="shared" si="327"/>
        <v>0</v>
      </c>
      <c r="I1961" s="168">
        <f>VLOOKUP($A1961,'2023-24 Salary &amp; Benefits'!$A:$I,3,FALSE)</f>
        <v>1</v>
      </c>
      <c r="J1961" s="168">
        <f>VLOOKUP($A1961,'2023-24 Salary &amp; Benefits'!$A:$I,4,FALSE)</f>
        <v>1</v>
      </c>
      <c r="K1961" s="155">
        <f t="shared" si="330"/>
        <v>0</v>
      </c>
      <c r="L1961" s="154">
        <f t="shared" si="331"/>
        <v>0</v>
      </c>
      <c r="M1961" s="156">
        <f>'2023-24 Salary &amp; Benefits'!$E$6</f>
        <v>72728</v>
      </c>
      <c r="N1961" s="156">
        <f>'2023-24 Salary &amp; Benefits'!$F$6</f>
        <v>75419</v>
      </c>
      <c r="O1961" s="9">
        <f t="shared" si="332"/>
        <v>0</v>
      </c>
      <c r="P1961" s="9">
        <f t="shared" si="333"/>
        <v>0</v>
      </c>
      <c r="Q1961" s="9">
        <f>'2023-24 Salary &amp; Benefits'!G$6</f>
        <v>13464</v>
      </c>
      <c r="R1961" s="157">
        <f>'2023-24 Salary &amp; Benefits'!H$6</f>
        <v>0.1797</v>
      </c>
      <c r="S1961" s="157">
        <f>'2023-24 Salary &amp; Benefits'!I$6</f>
        <v>0.17330000000000001</v>
      </c>
      <c r="T1961" s="9">
        <f t="shared" si="334"/>
        <v>0</v>
      </c>
      <c r="U1961" s="9">
        <f t="shared" si="335"/>
        <v>0</v>
      </c>
      <c r="V1961" s="9">
        <f t="shared" si="336"/>
        <v>0</v>
      </c>
      <c r="W1961" s="9">
        <f t="shared" si="329"/>
        <v>0</v>
      </c>
      <c r="X1961" s="22">
        <f t="shared" si="328"/>
        <v>0</v>
      </c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</row>
    <row r="1962" spans="1:159" s="4" customFormat="1">
      <c r="A1962" s="83" t="s">
        <v>2266</v>
      </c>
      <c r="B1962" s="95" t="s">
        <v>98</v>
      </c>
      <c r="C1962" s="96">
        <v>2265</v>
      </c>
      <c r="D1962" s="95" t="s">
        <v>99</v>
      </c>
      <c r="E1962" s="116" t="str">
        <f>VLOOKUP($C1962,'2022-23 School Level AAFTE'!$C:$X,8,FALSE)</f>
        <v>No</v>
      </c>
      <c r="F1962" s="103">
        <f>VLOOKUP($C1962,'2022-23 School Level AAFTE'!$C:$I,7,FALSE)</f>
        <v>9.43</v>
      </c>
      <c r="G1962" s="106">
        <f>IFERROR(IF(E1962= "yes",VLOOKUP(C1962,Summary!$B:$I,5,0),0),0)</f>
        <v>0</v>
      </c>
      <c r="H1962" s="105">
        <f t="shared" si="327"/>
        <v>0</v>
      </c>
      <c r="I1962" s="168">
        <f>VLOOKUP($A1962,'2023-24 Salary &amp; Benefits'!$A:$I,3,FALSE)</f>
        <v>1.0150000000000001</v>
      </c>
      <c r="J1962" s="168">
        <f>VLOOKUP($A1962,'2023-24 Salary &amp; Benefits'!$A:$I,4,FALSE)</f>
        <v>1.0150000000000001</v>
      </c>
      <c r="K1962" s="155">
        <f t="shared" si="330"/>
        <v>0</v>
      </c>
      <c r="L1962" s="154">
        <f t="shared" si="331"/>
        <v>0</v>
      </c>
      <c r="M1962" s="156">
        <f>'2023-24 Salary &amp; Benefits'!$E$6</f>
        <v>72728</v>
      </c>
      <c r="N1962" s="156">
        <f>'2023-24 Salary &amp; Benefits'!$F$6</f>
        <v>75419</v>
      </c>
      <c r="O1962" s="9">
        <f t="shared" si="332"/>
        <v>0</v>
      </c>
      <c r="P1962" s="9">
        <f t="shared" si="333"/>
        <v>0</v>
      </c>
      <c r="Q1962" s="9">
        <f>'2023-24 Salary &amp; Benefits'!G$6</f>
        <v>13464</v>
      </c>
      <c r="R1962" s="157">
        <f>'2023-24 Salary &amp; Benefits'!H$6</f>
        <v>0.1797</v>
      </c>
      <c r="S1962" s="157">
        <f>'2023-24 Salary &amp; Benefits'!I$6</f>
        <v>0.17330000000000001</v>
      </c>
      <c r="T1962" s="9">
        <f t="shared" si="334"/>
        <v>0</v>
      </c>
      <c r="U1962" s="9">
        <f t="shared" si="335"/>
        <v>0</v>
      </c>
      <c r="V1962" s="9">
        <f t="shared" si="336"/>
        <v>0</v>
      </c>
      <c r="W1962" s="9">
        <f t="shared" si="329"/>
        <v>0</v>
      </c>
      <c r="X1962" s="22">
        <f t="shared" si="328"/>
        <v>0</v>
      </c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</row>
    <row r="1963" spans="1:159" s="4" customFormat="1">
      <c r="A1963" s="83" t="s">
        <v>2433</v>
      </c>
      <c r="B1963" s="95" t="s">
        <v>1290</v>
      </c>
      <c r="C1963" s="96">
        <v>2040</v>
      </c>
      <c r="D1963" s="95" t="s">
        <v>1291</v>
      </c>
      <c r="E1963" s="116" t="str">
        <f>VLOOKUP($C1963,'2022-23 School Level AAFTE'!$C:$X,8,FALSE)</f>
        <v>No</v>
      </c>
      <c r="F1963" s="103">
        <f>VLOOKUP($C1963,'2022-23 School Level AAFTE'!$C:$I,7,FALSE)</f>
        <v>20.14</v>
      </c>
      <c r="G1963" s="106">
        <f>IFERROR(IF(E1963= "yes",VLOOKUP(C1963,Summary!$B:$I,5,0),0),0)</f>
        <v>0</v>
      </c>
      <c r="H1963" s="105">
        <f t="shared" si="327"/>
        <v>0</v>
      </c>
      <c r="I1963" s="168">
        <f>VLOOKUP($A1963,'2023-24 Salary &amp; Benefits'!$A:$I,3,FALSE)</f>
        <v>1.06</v>
      </c>
      <c r="J1963" s="168">
        <f>VLOOKUP($A1963,'2023-24 Salary &amp; Benefits'!$A:$I,4,FALSE)</f>
        <v>1.06</v>
      </c>
      <c r="K1963" s="155">
        <f t="shared" si="330"/>
        <v>0</v>
      </c>
      <c r="L1963" s="154">
        <f t="shared" si="331"/>
        <v>0</v>
      </c>
      <c r="M1963" s="156">
        <f>'2023-24 Salary &amp; Benefits'!$E$6</f>
        <v>72728</v>
      </c>
      <c r="N1963" s="156">
        <f>'2023-24 Salary &amp; Benefits'!$F$6</f>
        <v>75419</v>
      </c>
      <c r="O1963" s="9">
        <f t="shared" si="332"/>
        <v>0</v>
      </c>
      <c r="P1963" s="9">
        <f t="shared" si="333"/>
        <v>0</v>
      </c>
      <c r="Q1963" s="9">
        <f>'2023-24 Salary &amp; Benefits'!G$6</f>
        <v>13464</v>
      </c>
      <c r="R1963" s="157">
        <f>'2023-24 Salary &amp; Benefits'!H$6</f>
        <v>0.1797</v>
      </c>
      <c r="S1963" s="157">
        <f>'2023-24 Salary &amp; Benefits'!I$6</f>
        <v>0.17330000000000001</v>
      </c>
      <c r="T1963" s="9">
        <f t="shared" si="334"/>
        <v>0</v>
      </c>
      <c r="U1963" s="9">
        <f t="shared" si="335"/>
        <v>0</v>
      </c>
      <c r="V1963" s="9">
        <f t="shared" si="336"/>
        <v>0</v>
      </c>
      <c r="W1963" s="9">
        <f t="shared" si="329"/>
        <v>0</v>
      </c>
      <c r="X1963" s="22">
        <f t="shared" si="328"/>
        <v>0</v>
      </c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</row>
    <row r="1964" spans="1:159" s="4" customFormat="1">
      <c r="A1964" s="83" t="s">
        <v>2433</v>
      </c>
      <c r="B1964" s="95" t="s">
        <v>1290</v>
      </c>
      <c r="C1964" s="96">
        <v>3446</v>
      </c>
      <c r="D1964" s="95" t="s">
        <v>1293</v>
      </c>
      <c r="E1964" s="116" t="str">
        <f>VLOOKUP($C1964,'2022-23 School Level AAFTE'!$C:$X,8,FALSE)</f>
        <v>No</v>
      </c>
      <c r="F1964" s="103">
        <f>VLOOKUP($C1964,'2022-23 School Level AAFTE'!$C:$I,7,FALSE)</f>
        <v>369.31</v>
      </c>
      <c r="G1964" s="106">
        <f>IFERROR(IF(E1964= "yes",VLOOKUP(C1964,Summary!$B:$I,5,0),0),0)</f>
        <v>0</v>
      </c>
      <c r="H1964" s="105">
        <f t="shared" si="327"/>
        <v>0</v>
      </c>
      <c r="I1964" s="168">
        <f>VLOOKUP($A1964,'2023-24 Salary &amp; Benefits'!$A:$I,3,FALSE)</f>
        <v>1.06</v>
      </c>
      <c r="J1964" s="168">
        <f>VLOOKUP($A1964,'2023-24 Salary &amp; Benefits'!$A:$I,4,FALSE)</f>
        <v>1.06</v>
      </c>
      <c r="K1964" s="155">
        <f t="shared" si="330"/>
        <v>0</v>
      </c>
      <c r="L1964" s="154">
        <f t="shared" si="331"/>
        <v>0</v>
      </c>
      <c r="M1964" s="156">
        <f>'2023-24 Salary &amp; Benefits'!$E$6</f>
        <v>72728</v>
      </c>
      <c r="N1964" s="156">
        <f>'2023-24 Salary &amp; Benefits'!$F$6</f>
        <v>75419</v>
      </c>
      <c r="O1964" s="9">
        <f t="shared" si="332"/>
        <v>0</v>
      </c>
      <c r="P1964" s="9">
        <f t="shared" si="333"/>
        <v>0</v>
      </c>
      <c r="Q1964" s="9">
        <f>'2023-24 Salary &amp; Benefits'!G$6</f>
        <v>13464</v>
      </c>
      <c r="R1964" s="157">
        <f>'2023-24 Salary &amp; Benefits'!H$6</f>
        <v>0.1797</v>
      </c>
      <c r="S1964" s="157">
        <f>'2023-24 Salary &amp; Benefits'!I$6</f>
        <v>0.17330000000000001</v>
      </c>
      <c r="T1964" s="9">
        <f t="shared" si="334"/>
        <v>0</v>
      </c>
      <c r="U1964" s="9">
        <f t="shared" si="335"/>
        <v>0</v>
      </c>
      <c r="V1964" s="9">
        <f t="shared" si="336"/>
        <v>0</v>
      </c>
      <c r="W1964" s="9">
        <f t="shared" si="329"/>
        <v>0</v>
      </c>
      <c r="X1964" s="22">
        <f t="shared" si="328"/>
        <v>0</v>
      </c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</row>
    <row r="1965" spans="1:159" s="4" customFormat="1">
      <c r="A1965" s="83" t="s">
        <v>2433</v>
      </c>
      <c r="B1965" s="95" t="s">
        <v>1290</v>
      </c>
      <c r="C1965" s="96">
        <v>4562</v>
      </c>
      <c r="D1965" s="95" t="s">
        <v>1296</v>
      </c>
      <c r="E1965" s="116" t="str">
        <f>VLOOKUP($C1965,'2022-23 School Level AAFTE'!$C:$X,8,FALSE)</f>
        <v>No</v>
      </c>
      <c r="F1965" s="103">
        <f>VLOOKUP($C1965,'2022-23 School Level AAFTE'!$C:$I,7,FALSE)</f>
        <v>520.62</v>
      </c>
      <c r="G1965" s="106">
        <f>IFERROR(IF(E1965= "yes",VLOOKUP(C1965,Summary!$B:$I,5,0),0),0)</f>
        <v>0</v>
      </c>
      <c r="H1965" s="104">
        <f t="shared" si="327"/>
        <v>0</v>
      </c>
      <c r="I1965" s="168">
        <f>VLOOKUP($A1965,'2023-24 Salary &amp; Benefits'!$A:$I,3,FALSE)</f>
        <v>1.06</v>
      </c>
      <c r="J1965" s="168">
        <f>VLOOKUP($A1965,'2023-24 Salary &amp; Benefits'!$A:$I,4,FALSE)</f>
        <v>1.06</v>
      </c>
      <c r="K1965" s="155">
        <f t="shared" si="330"/>
        <v>0</v>
      </c>
      <c r="L1965" s="154">
        <f t="shared" si="331"/>
        <v>0</v>
      </c>
      <c r="M1965" s="156">
        <f>'2023-24 Salary &amp; Benefits'!$E$6</f>
        <v>72728</v>
      </c>
      <c r="N1965" s="156">
        <f>'2023-24 Salary &amp; Benefits'!$F$6</f>
        <v>75419</v>
      </c>
      <c r="O1965" s="9">
        <f t="shared" si="332"/>
        <v>0</v>
      </c>
      <c r="P1965" s="9">
        <f t="shared" si="333"/>
        <v>0</v>
      </c>
      <c r="Q1965" s="9">
        <f>'2023-24 Salary &amp; Benefits'!G$6</f>
        <v>13464</v>
      </c>
      <c r="R1965" s="157">
        <f>'2023-24 Salary &amp; Benefits'!H$6</f>
        <v>0.1797</v>
      </c>
      <c r="S1965" s="157">
        <f>'2023-24 Salary &amp; Benefits'!I$6</f>
        <v>0.17330000000000001</v>
      </c>
      <c r="T1965" s="9">
        <f t="shared" si="334"/>
        <v>0</v>
      </c>
      <c r="U1965" s="9">
        <f t="shared" si="335"/>
        <v>0</v>
      </c>
      <c r="V1965" s="9">
        <f t="shared" si="336"/>
        <v>0</v>
      </c>
      <c r="W1965" s="9">
        <f t="shared" si="329"/>
        <v>0</v>
      </c>
      <c r="X1965" s="22">
        <f t="shared" si="328"/>
        <v>0</v>
      </c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</row>
    <row r="1966" spans="1:159" s="4" customFormat="1">
      <c r="A1966" s="83" t="s">
        <v>2433</v>
      </c>
      <c r="B1966" s="95" t="s">
        <v>1290</v>
      </c>
      <c r="C1966" s="96">
        <v>2237</v>
      </c>
      <c r="D1966" s="95" t="s">
        <v>1292</v>
      </c>
      <c r="E1966" s="116" t="str">
        <f>VLOOKUP($C1966,'2022-23 School Level AAFTE'!$C:$X,8,FALSE)</f>
        <v>No</v>
      </c>
      <c r="F1966" s="103">
        <f>VLOOKUP($C1966,'2022-23 School Level AAFTE'!$C:$I,7,FALSE)</f>
        <v>720.88</v>
      </c>
      <c r="G1966" s="106">
        <f>IFERROR(IF(E1966= "yes",VLOOKUP(C1966,Summary!$B:$I,5,0),0),0)</f>
        <v>0</v>
      </c>
      <c r="H1966" s="104">
        <f t="shared" si="327"/>
        <v>0</v>
      </c>
      <c r="I1966" s="168">
        <f>VLOOKUP($A1966,'2023-24 Salary &amp; Benefits'!$A:$I,3,FALSE)</f>
        <v>1.06</v>
      </c>
      <c r="J1966" s="168">
        <f>VLOOKUP($A1966,'2023-24 Salary &amp; Benefits'!$A:$I,4,FALSE)</f>
        <v>1.06</v>
      </c>
      <c r="K1966" s="155">
        <f t="shared" si="330"/>
        <v>0</v>
      </c>
      <c r="L1966" s="154">
        <f t="shared" si="331"/>
        <v>0</v>
      </c>
      <c r="M1966" s="156">
        <f>'2023-24 Salary &amp; Benefits'!$E$6</f>
        <v>72728</v>
      </c>
      <c r="N1966" s="156">
        <f>'2023-24 Salary &amp; Benefits'!$F$6</f>
        <v>75419</v>
      </c>
      <c r="O1966" s="9">
        <f t="shared" si="332"/>
        <v>0</v>
      </c>
      <c r="P1966" s="9">
        <f t="shared" si="333"/>
        <v>0</v>
      </c>
      <c r="Q1966" s="9">
        <f>'2023-24 Salary &amp; Benefits'!G$6</f>
        <v>13464</v>
      </c>
      <c r="R1966" s="157">
        <f>'2023-24 Salary &amp; Benefits'!H$6</f>
        <v>0.1797</v>
      </c>
      <c r="S1966" s="157">
        <f>'2023-24 Salary &amp; Benefits'!I$6</f>
        <v>0.17330000000000001</v>
      </c>
      <c r="T1966" s="9">
        <f t="shared" si="334"/>
        <v>0</v>
      </c>
      <c r="U1966" s="9">
        <f t="shared" si="335"/>
        <v>0</v>
      </c>
      <c r="V1966" s="9">
        <f t="shared" si="336"/>
        <v>0</v>
      </c>
      <c r="W1966" s="9">
        <f t="shared" si="329"/>
        <v>0</v>
      </c>
      <c r="X1966" s="22">
        <f t="shared" si="328"/>
        <v>0</v>
      </c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</row>
    <row r="1967" spans="1:159" s="4" customFormat="1">
      <c r="A1967" s="83" t="s">
        <v>2433</v>
      </c>
      <c r="B1967" s="95" t="s">
        <v>1290</v>
      </c>
      <c r="C1967" s="96">
        <v>3827</v>
      </c>
      <c r="D1967" s="95" t="s">
        <v>1294</v>
      </c>
      <c r="E1967" s="116" t="str">
        <f>VLOOKUP($C1967,'2022-23 School Level AAFTE'!$C:$X,8,FALSE)</f>
        <v>No</v>
      </c>
      <c r="F1967" s="103">
        <f>VLOOKUP($C1967,'2022-23 School Level AAFTE'!$C:$I,7,FALSE)</f>
        <v>485.03</v>
      </c>
      <c r="G1967" s="106">
        <f>IFERROR(IF(E1967= "yes",VLOOKUP(C1967,Summary!$B:$I,5,0),0),0)</f>
        <v>0</v>
      </c>
      <c r="H1967" s="104">
        <f t="shared" si="327"/>
        <v>0</v>
      </c>
      <c r="I1967" s="168">
        <f>VLOOKUP($A1967,'2023-24 Salary &amp; Benefits'!$A:$I,3,FALSE)</f>
        <v>1.06</v>
      </c>
      <c r="J1967" s="168">
        <f>VLOOKUP($A1967,'2023-24 Salary &amp; Benefits'!$A:$I,4,FALSE)</f>
        <v>1.06</v>
      </c>
      <c r="K1967" s="155">
        <f t="shared" si="330"/>
        <v>0</v>
      </c>
      <c r="L1967" s="154">
        <f t="shared" si="331"/>
        <v>0</v>
      </c>
      <c r="M1967" s="156">
        <f>'2023-24 Salary &amp; Benefits'!$E$6</f>
        <v>72728</v>
      </c>
      <c r="N1967" s="156">
        <f>'2023-24 Salary &amp; Benefits'!$F$6</f>
        <v>75419</v>
      </c>
      <c r="O1967" s="9">
        <f t="shared" si="332"/>
        <v>0</v>
      </c>
      <c r="P1967" s="9">
        <f t="shared" si="333"/>
        <v>0</v>
      </c>
      <c r="Q1967" s="9">
        <f>'2023-24 Salary &amp; Benefits'!G$6</f>
        <v>13464</v>
      </c>
      <c r="R1967" s="157">
        <f>'2023-24 Salary &amp; Benefits'!H$6</f>
        <v>0.1797</v>
      </c>
      <c r="S1967" s="157">
        <f>'2023-24 Salary &amp; Benefits'!I$6</f>
        <v>0.17330000000000001</v>
      </c>
      <c r="T1967" s="9">
        <f t="shared" si="334"/>
        <v>0</v>
      </c>
      <c r="U1967" s="9">
        <f t="shared" si="335"/>
        <v>0</v>
      </c>
      <c r="V1967" s="9">
        <f t="shared" si="336"/>
        <v>0</v>
      </c>
      <c r="W1967" s="9">
        <f t="shared" si="329"/>
        <v>0</v>
      </c>
      <c r="X1967" s="22">
        <f t="shared" si="328"/>
        <v>0</v>
      </c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</row>
    <row r="1968" spans="1:159" s="4" customFormat="1">
      <c r="A1968" s="83" t="s">
        <v>2433</v>
      </c>
      <c r="B1968" s="95" t="s">
        <v>1290</v>
      </c>
      <c r="C1968" s="96">
        <v>4131</v>
      </c>
      <c r="D1968" s="95" t="s">
        <v>1295</v>
      </c>
      <c r="E1968" s="116" t="str">
        <f>VLOOKUP($C1968,'2022-23 School Level AAFTE'!$C:$X,8,FALSE)</f>
        <v>No</v>
      </c>
      <c r="F1968" s="103">
        <f>VLOOKUP($C1968,'2022-23 School Level AAFTE'!$C:$I,7,FALSE)</f>
        <v>949.34</v>
      </c>
      <c r="G1968" s="106">
        <f>IFERROR(IF(E1968= "yes",VLOOKUP(C1968,Summary!$B:$I,5,0),0),0)</f>
        <v>0</v>
      </c>
      <c r="H1968" s="105">
        <f t="shared" si="327"/>
        <v>0</v>
      </c>
      <c r="I1968" s="168">
        <f>VLOOKUP($A1968,'2023-24 Salary &amp; Benefits'!$A:$I,3,FALSE)</f>
        <v>1.06</v>
      </c>
      <c r="J1968" s="168">
        <f>VLOOKUP($A1968,'2023-24 Salary &amp; Benefits'!$A:$I,4,FALSE)</f>
        <v>1.06</v>
      </c>
      <c r="K1968" s="155">
        <f t="shared" si="330"/>
        <v>0</v>
      </c>
      <c r="L1968" s="154">
        <f t="shared" si="331"/>
        <v>0</v>
      </c>
      <c r="M1968" s="156">
        <f>'2023-24 Salary &amp; Benefits'!$E$6</f>
        <v>72728</v>
      </c>
      <c r="N1968" s="156">
        <f>'2023-24 Salary &amp; Benefits'!$F$6</f>
        <v>75419</v>
      </c>
      <c r="O1968" s="9">
        <f t="shared" si="332"/>
        <v>0</v>
      </c>
      <c r="P1968" s="9">
        <f t="shared" si="333"/>
        <v>0</v>
      </c>
      <c r="Q1968" s="9">
        <f>'2023-24 Salary &amp; Benefits'!G$6</f>
        <v>13464</v>
      </c>
      <c r="R1968" s="157">
        <f>'2023-24 Salary &amp; Benefits'!H$6</f>
        <v>0.1797</v>
      </c>
      <c r="S1968" s="157">
        <f>'2023-24 Salary &amp; Benefits'!I$6</f>
        <v>0.17330000000000001</v>
      </c>
      <c r="T1968" s="9">
        <f t="shared" si="334"/>
        <v>0</v>
      </c>
      <c r="U1968" s="9">
        <f t="shared" si="335"/>
        <v>0</v>
      </c>
      <c r="V1968" s="9">
        <f t="shared" si="336"/>
        <v>0</v>
      </c>
      <c r="W1968" s="9">
        <f t="shared" si="329"/>
        <v>0</v>
      </c>
      <c r="X1968" s="22">
        <f t="shared" si="328"/>
        <v>0</v>
      </c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</row>
    <row r="1969" spans="1:159" s="4" customFormat="1">
      <c r="A1969" s="83" t="s">
        <v>2433</v>
      </c>
      <c r="B1969" s="95" t="s">
        <v>1290</v>
      </c>
      <c r="C1969" s="96">
        <v>5527</v>
      </c>
      <c r="D1969" s="95" t="s">
        <v>3115</v>
      </c>
      <c r="E1969" s="116" t="str">
        <f>VLOOKUP($C1969,'2022-23 School Level AAFTE'!$C:$X,8,FALSE)</f>
        <v>Yes</v>
      </c>
      <c r="F1969" s="103">
        <f>VLOOKUP($C1969,'2022-23 School Level AAFTE'!$C:$I,7,FALSE)</f>
        <v>15</v>
      </c>
      <c r="G1969" s="106">
        <f>IFERROR(IF(E1969= "yes",VLOOKUP(C1969,Summary!$B:$I,5,0),0),0)</f>
        <v>0</v>
      </c>
      <c r="H1969" s="105">
        <f t="shared" si="327"/>
        <v>15</v>
      </c>
      <c r="I1969" s="168">
        <f>VLOOKUP($A1969,'2023-24 Salary &amp; Benefits'!$A:$I,3,FALSE)</f>
        <v>1.06</v>
      </c>
      <c r="J1969" s="168">
        <f>VLOOKUP($A1969,'2023-24 Salary &amp; Benefits'!$A:$I,4,FALSE)</f>
        <v>1.06</v>
      </c>
      <c r="K1969" s="155">
        <f t="shared" si="330"/>
        <v>15</v>
      </c>
      <c r="L1969" s="154">
        <f t="shared" si="331"/>
        <v>4.3999999999999997E-2</v>
      </c>
      <c r="M1969" s="156">
        <f>'2023-24 Salary &amp; Benefits'!$E$6</f>
        <v>72728</v>
      </c>
      <c r="N1969" s="156">
        <f>'2023-24 Salary &amp; Benefits'!$F$6</f>
        <v>75419</v>
      </c>
      <c r="O1969" s="9">
        <f t="shared" si="332"/>
        <v>3392.03</v>
      </c>
      <c r="P1969" s="9">
        <f t="shared" si="333"/>
        <v>125.50999999999976</v>
      </c>
      <c r="Q1969" s="9">
        <f>'2023-24 Salary &amp; Benefits'!G$6</f>
        <v>13464</v>
      </c>
      <c r="R1969" s="157">
        <f>'2023-24 Salary &amp; Benefits'!H$6</f>
        <v>0.1797</v>
      </c>
      <c r="S1969" s="157">
        <f>'2023-24 Salary &amp; Benefits'!I$6</f>
        <v>0.17330000000000001</v>
      </c>
      <c r="T1969" s="9">
        <f t="shared" si="334"/>
        <v>1223.71</v>
      </c>
      <c r="U1969" s="9">
        <f t="shared" si="335"/>
        <v>58.63</v>
      </c>
      <c r="V1969" s="9">
        <f t="shared" si="336"/>
        <v>10.16</v>
      </c>
      <c r="W1969" s="9">
        <f t="shared" si="329"/>
        <v>68.790000000000006</v>
      </c>
      <c r="X1969" s="22">
        <f t="shared" si="328"/>
        <v>4810.04</v>
      </c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</row>
    <row r="1970" spans="1:159" s="4" customFormat="1">
      <c r="A1970" s="83" t="s">
        <v>2542</v>
      </c>
      <c r="B1970" s="95" t="s">
        <v>2146</v>
      </c>
      <c r="C1970" s="96">
        <v>2115</v>
      </c>
      <c r="D1970" s="95" t="s">
        <v>2147</v>
      </c>
      <c r="E1970" s="116" t="str">
        <f>VLOOKUP($C1970,'2022-23 School Level AAFTE'!$C:$X,8,FALSE)</f>
        <v>No</v>
      </c>
      <c r="F1970" s="103">
        <f>VLOOKUP($C1970,'2022-23 School Level AAFTE'!$C:$I,7,FALSE)</f>
        <v>29.14</v>
      </c>
      <c r="G1970" s="106">
        <f>IFERROR(IF(E1970= "yes",VLOOKUP(C1970,Summary!$B:$I,5,0),0),0)</f>
        <v>0</v>
      </c>
      <c r="H1970" s="105">
        <f t="shared" si="327"/>
        <v>0</v>
      </c>
      <c r="I1970" s="168">
        <f>VLOOKUP($A1970,'2023-24 Salary &amp; Benefits'!$A:$I,3,FALSE)</f>
        <v>1</v>
      </c>
      <c r="J1970" s="168">
        <f>VLOOKUP($A1970,'2023-24 Salary &amp; Benefits'!$A:$I,4,FALSE)</f>
        <v>1.04</v>
      </c>
      <c r="K1970" s="155">
        <f t="shared" si="330"/>
        <v>0</v>
      </c>
      <c r="L1970" s="154">
        <f t="shared" si="331"/>
        <v>0</v>
      </c>
      <c r="M1970" s="156">
        <f>'2023-24 Salary &amp; Benefits'!$E$6</f>
        <v>72728</v>
      </c>
      <c r="N1970" s="156">
        <f>'2023-24 Salary &amp; Benefits'!$F$6</f>
        <v>75419</v>
      </c>
      <c r="O1970" s="9">
        <f t="shared" si="332"/>
        <v>0</v>
      </c>
      <c r="P1970" s="9">
        <f t="shared" si="333"/>
        <v>0</v>
      </c>
      <c r="Q1970" s="9">
        <f>'2023-24 Salary &amp; Benefits'!G$6</f>
        <v>13464</v>
      </c>
      <c r="R1970" s="157">
        <f>'2023-24 Salary &amp; Benefits'!H$6</f>
        <v>0.1797</v>
      </c>
      <c r="S1970" s="157">
        <f>'2023-24 Salary &amp; Benefits'!I$6</f>
        <v>0.17330000000000001</v>
      </c>
      <c r="T1970" s="9">
        <f t="shared" si="334"/>
        <v>0</v>
      </c>
      <c r="U1970" s="9">
        <f t="shared" si="335"/>
        <v>0</v>
      </c>
      <c r="V1970" s="9">
        <f t="shared" si="336"/>
        <v>0</v>
      </c>
      <c r="W1970" s="9">
        <f t="shared" si="329"/>
        <v>0</v>
      </c>
      <c r="X1970" s="22">
        <f t="shared" si="328"/>
        <v>0</v>
      </c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</row>
    <row r="1971" spans="1:159" s="4" customFormat="1">
      <c r="A1971" s="83" t="s">
        <v>2466</v>
      </c>
      <c r="B1971" s="95" t="s">
        <v>1589</v>
      </c>
      <c r="C1971" s="96">
        <v>2882</v>
      </c>
      <c r="D1971" s="95" t="s">
        <v>935</v>
      </c>
      <c r="E1971" s="116" t="str">
        <f>VLOOKUP($C1971,'2022-23 School Level AAFTE'!$C:$X,8,FALSE)</f>
        <v>Yes</v>
      </c>
      <c r="F1971" s="103">
        <f>VLOOKUP($C1971,'2022-23 School Level AAFTE'!$C:$I,7,FALSE)</f>
        <v>193.43</v>
      </c>
      <c r="G1971" s="106">
        <f>IFERROR(IF(E1971= "yes",VLOOKUP(C1971,Summary!$B:$I,5,0),0),0)</f>
        <v>0</v>
      </c>
      <c r="H1971" s="105">
        <f t="shared" si="327"/>
        <v>193.43</v>
      </c>
      <c r="I1971" s="168">
        <f>VLOOKUP($A1971,'2023-24 Salary &amp; Benefits'!$A:$I,3,FALSE)</f>
        <v>1</v>
      </c>
      <c r="J1971" s="168">
        <f>VLOOKUP($A1971,'2023-24 Salary &amp; Benefits'!$A:$I,4,FALSE)</f>
        <v>1</v>
      </c>
      <c r="K1971" s="155">
        <f t="shared" si="330"/>
        <v>193.43</v>
      </c>
      <c r="L1971" s="154">
        <f t="shared" si="331"/>
        <v>0.56699999999999995</v>
      </c>
      <c r="M1971" s="156">
        <f>'2023-24 Salary &amp; Benefits'!$E$6</f>
        <v>72728</v>
      </c>
      <c r="N1971" s="156">
        <f>'2023-24 Salary &amp; Benefits'!$F$6</f>
        <v>75419</v>
      </c>
      <c r="O1971" s="9">
        <f t="shared" si="332"/>
        <v>41236.78</v>
      </c>
      <c r="P1971" s="9">
        <f t="shared" si="333"/>
        <v>1525.7900000000009</v>
      </c>
      <c r="Q1971" s="9">
        <f>'2023-24 Salary &amp; Benefits'!G$6</f>
        <v>13464</v>
      </c>
      <c r="R1971" s="157">
        <f>'2023-24 Salary &amp; Benefits'!H$6</f>
        <v>0.1797</v>
      </c>
      <c r="S1971" s="157">
        <f>'2023-24 Salary &amp; Benefits'!I$6</f>
        <v>0.17330000000000001</v>
      </c>
      <c r="T1971" s="9">
        <f t="shared" si="334"/>
        <v>15308.76</v>
      </c>
      <c r="U1971" s="9">
        <f t="shared" si="335"/>
        <v>712.71</v>
      </c>
      <c r="V1971" s="9">
        <f t="shared" si="336"/>
        <v>123.51</v>
      </c>
      <c r="W1971" s="9">
        <f t="shared" si="329"/>
        <v>836.22</v>
      </c>
      <c r="X1971" s="22">
        <f t="shared" si="328"/>
        <v>58907.55</v>
      </c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</row>
    <row r="1972" spans="1:159" s="4" customFormat="1">
      <c r="A1972" s="83" t="s">
        <v>2466</v>
      </c>
      <c r="B1972" s="95" t="s">
        <v>1589</v>
      </c>
      <c r="C1972" s="96">
        <v>2682</v>
      </c>
      <c r="D1972" s="95" t="s">
        <v>765</v>
      </c>
      <c r="E1972" s="116" t="str">
        <f>VLOOKUP($C1972,'2022-23 School Level AAFTE'!$C:$X,8,FALSE)</f>
        <v>Yes</v>
      </c>
      <c r="F1972" s="103">
        <f>VLOOKUP($C1972,'2022-23 School Level AAFTE'!$C:$I,7,FALSE)</f>
        <v>167.29</v>
      </c>
      <c r="G1972" s="106">
        <f>IFERROR(IF(E1972= "yes",VLOOKUP(C1972,Summary!$B:$I,5,0),0),0)</f>
        <v>0</v>
      </c>
      <c r="H1972" s="105">
        <f t="shared" si="327"/>
        <v>167.29</v>
      </c>
      <c r="I1972" s="168">
        <f>VLOOKUP($A1972,'2023-24 Salary &amp; Benefits'!$A:$I,3,FALSE)</f>
        <v>1</v>
      </c>
      <c r="J1972" s="168">
        <f>VLOOKUP($A1972,'2023-24 Salary &amp; Benefits'!$A:$I,4,FALSE)</f>
        <v>1</v>
      </c>
      <c r="K1972" s="155">
        <f t="shared" si="330"/>
        <v>167.29</v>
      </c>
      <c r="L1972" s="154">
        <f t="shared" si="331"/>
        <v>0.49099999999999999</v>
      </c>
      <c r="M1972" s="156">
        <f>'2023-24 Salary &amp; Benefits'!$E$6</f>
        <v>72728</v>
      </c>
      <c r="N1972" s="156">
        <f>'2023-24 Salary &amp; Benefits'!$F$6</f>
        <v>75419</v>
      </c>
      <c r="O1972" s="9">
        <f t="shared" si="332"/>
        <v>35709.449999999997</v>
      </c>
      <c r="P1972" s="9">
        <f t="shared" si="333"/>
        <v>1321.2800000000061</v>
      </c>
      <c r="Q1972" s="9">
        <f>'2023-24 Salary &amp; Benefits'!G$6</f>
        <v>13464</v>
      </c>
      <c r="R1972" s="157">
        <f>'2023-24 Salary &amp; Benefits'!H$6</f>
        <v>0.1797</v>
      </c>
      <c r="S1972" s="157">
        <f>'2023-24 Salary &amp; Benefits'!I$6</f>
        <v>0.17330000000000001</v>
      </c>
      <c r="T1972" s="9">
        <f t="shared" si="334"/>
        <v>13256.79</v>
      </c>
      <c r="U1972" s="9">
        <f t="shared" si="335"/>
        <v>617.17999999999995</v>
      </c>
      <c r="V1972" s="9">
        <f t="shared" si="336"/>
        <v>106.96</v>
      </c>
      <c r="W1972" s="9">
        <f t="shared" si="329"/>
        <v>724.14</v>
      </c>
      <c r="X1972" s="22">
        <f t="shared" si="328"/>
        <v>51011.66</v>
      </c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</row>
    <row r="1973" spans="1:159" s="4" customFormat="1">
      <c r="A1973" s="83" t="s">
        <v>2466</v>
      </c>
      <c r="B1973" s="95" t="s">
        <v>1589</v>
      </c>
      <c r="C1973" s="96">
        <v>3119</v>
      </c>
      <c r="D1973" s="95" t="s">
        <v>1590</v>
      </c>
      <c r="E1973" s="116" t="str">
        <f>VLOOKUP($C1973,'2022-23 School Level AAFTE'!$C:$X,8,FALSE)</f>
        <v>No</v>
      </c>
      <c r="F1973" s="103">
        <f>VLOOKUP($C1973,'2022-23 School Level AAFTE'!$C:$I,7,FALSE)</f>
        <v>259.38</v>
      </c>
      <c r="G1973" s="106">
        <f>IFERROR(IF(E1973= "yes",VLOOKUP(C1973,Summary!$B:$I,5,0),0),0)</f>
        <v>0</v>
      </c>
      <c r="H1973" s="105">
        <f t="shared" si="327"/>
        <v>0</v>
      </c>
      <c r="I1973" s="168">
        <f>VLOOKUP($A1973,'2023-24 Salary &amp; Benefits'!$A:$I,3,FALSE)</f>
        <v>1</v>
      </c>
      <c r="J1973" s="168">
        <f>VLOOKUP($A1973,'2023-24 Salary &amp; Benefits'!$A:$I,4,FALSE)</f>
        <v>1</v>
      </c>
      <c r="K1973" s="155">
        <f t="shared" si="330"/>
        <v>0</v>
      </c>
      <c r="L1973" s="154">
        <f t="shared" si="331"/>
        <v>0</v>
      </c>
      <c r="M1973" s="156">
        <f>'2023-24 Salary &amp; Benefits'!$E$6</f>
        <v>72728</v>
      </c>
      <c r="N1973" s="156">
        <f>'2023-24 Salary &amp; Benefits'!$F$6</f>
        <v>75419</v>
      </c>
      <c r="O1973" s="9">
        <f t="shared" si="332"/>
        <v>0</v>
      </c>
      <c r="P1973" s="9">
        <f t="shared" si="333"/>
        <v>0</v>
      </c>
      <c r="Q1973" s="9">
        <f>'2023-24 Salary &amp; Benefits'!G$6</f>
        <v>13464</v>
      </c>
      <c r="R1973" s="157">
        <f>'2023-24 Salary &amp; Benefits'!H$6</f>
        <v>0.1797</v>
      </c>
      <c r="S1973" s="157">
        <f>'2023-24 Salary &amp; Benefits'!I$6</f>
        <v>0.17330000000000001</v>
      </c>
      <c r="T1973" s="9">
        <f t="shared" si="334"/>
        <v>0</v>
      </c>
      <c r="U1973" s="9">
        <f t="shared" si="335"/>
        <v>0</v>
      </c>
      <c r="V1973" s="9">
        <f t="shared" si="336"/>
        <v>0</v>
      </c>
      <c r="W1973" s="9">
        <f t="shared" si="329"/>
        <v>0</v>
      </c>
      <c r="X1973" s="22">
        <f t="shared" si="328"/>
        <v>0</v>
      </c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</row>
    <row r="1974" spans="1:159" s="4" customFormat="1">
      <c r="A1974" s="83" t="s">
        <v>2466</v>
      </c>
      <c r="B1974" s="95" t="s">
        <v>1589</v>
      </c>
      <c r="C1974" s="96">
        <v>3800</v>
      </c>
      <c r="D1974" s="95" t="s">
        <v>1591</v>
      </c>
      <c r="E1974" s="116" t="str">
        <f>VLOOKUP($C1974,'2022-23 School Level AAFTE'!$C:$X,8,FALSE)</f>
        <v>Yes</v>
      </c>
      <c r="F1974" s="103">
        <f>VLOOKUP($C1974,'2022-23 School Level AAFTE'!$C:$I,7,FALSE)</f>
        <v>205.58</v>
      </c>
      <c r="G1974" s="106">
        <f>IFERROR(IF(E1974= "yes",VLOOKUP(C1974,Summary!$B:$I,5,0),0),0)</f>
        <v>0</v>
      </c>
      <c r="H1974" s="105">
        <f t="shared" si="327"/>
        <v>205.58</v>
      </c>
      <c r="I1974" s="168">
        <f>VLOOKUP($A1974,'2023-24 Salary &amp; Benefits'!$A:$I,3,FALSE)</f>
        <v>1</v>
      </c>
      <c r="J1974" s="168">
        <f>VLOOKUP($A1974,'2023-24 Salary &amp; Benefits'!$A:$I,4,FALSE)</f>
        <v>1</v>
      </c>
      <c r="K1974" s="155">
        <f t="shared" si="330"/>
        <v>205.58</v>
      </c>
      <c r="L1974" s="154">
        <f t="shared" si="331"/>
        <v>0.60299999999999998</v>
      </c>
      <c r="M1974" s="156">
        <f>'2023-24 Salary &amp; Benefits'!$E$6</f>
        <v>72728</v>
      </c>
      <c r="N1974" s="156">
        <f>'2023-24 Salary &amp; Benefits'!$F$6</f>
        <v>75419</v>
      </c>
      <c r="O1974" s="9">
        <f t="shared" si="332"/>
        <v>43854.98</v>
      </c>
      <c r="P1974" s="9">
        <f t="shared" si="333"/>
        <v>1622.6800000000003</v>
      </c>
      <c r="Q1974" s="9">
        <f>'2023-24 Salary &amp; Benefits'!G$6</f>
        <v>13464</v>
      </c>
      <c r="R1974" s="157">
        <f>'2023-24 Salary &amp; Benefits'!H$6</f>
        <v>0.1797</v>
      </c>
      <c r="S1974" s="157">
        <f>'2023-24 Salary &amp; Benefits'!I$6</f>
        <v>0.17330000000000001</v>
      </c>
      <c r="T1974" s="9">
        <f t="shared" si="334"/>
        <v>16280.74</v>
      </c>
      <c r="U1974" s="9">
        <f t="shared" si="335"/>
        <v>757.96</v>
      </c>
      <c r="V1974" s="9">
        <f t="shared" si="336"/>
        <v>131.35</v>
      </c>
      <c r="W1974" s="9">
        <f t="shared" si="329"/>
        <v>889.31000000000006</v>
      </c>
      <c r="X1974" s="22">
        <f t="shared" si="328"/>
        <v>62647.71</v>
      </c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</row>
    <row r="1975" spans="1:159" s="4" customFormat="1">
      <c r="A1975" s="83" t="s">
        <v>2477</v>
      </c>
      <c r="B1975" s="95" t="s">
        <v>1742</v>
      </c>
      <c r="C1975" s="96">
        <v>4399</v>
      </c>
      <c r="D1975" s="95" t="s">
        <v>1746</v>
      </c>
      <c r="E1975" s="116" t="str">
        <f>VLOOKUP($C1975,'2022-23 School Level AAFTE'!$C:$X,8,FALSE)</f>
        <v>Yes</v>
      </c>
      <c r="F1975" s="103">
        <f>VLOOKUP($C1975,'2022-23 School Level AAFTE'!$C:$I,7,FALSE)</f>
        <v>342.57</v>
      </c>
      <c r="G1975" s="106">
        <f>IFERROR(IF(E1975= "yes",VLOOKUP(C1975,Summary!$B:$I,5,0),0),0)</f>
        <v>0</v>
      </c>
      <c r="H1975" s="105">
        <f t="shared" si="327"/>
        <v>342.57</v>
      </c>
      <c r="I1975" s="168">
        <f>VLOOKUP($A1975,'2023-24 Salary &amp; Benefits'!$A:$I,3,FALSE)</f>
        <v>1.18</v>
      </c>
      <c r="J1975" s="168">
        <f>VLOOKUP($A1975,'2023-24 Salary &amp; Benefits'!$A:$I,4,FALSE)</f>
        <v>1.18</v>
      </c>
      <c r="K1975" s="155">
        <f t="shared" si="330"/>
        <v>342.57</v>
      </c>
      <c r="L1975" s="154">
        <f t="shared" si="331"/>
        <v>1.0049999999999999</v>
      </c>
      <c r="M1975" s="156">
        <f>'2023-24 Salary &amp; Benefits'!$E$6</f>
        <v>72728</v>
      </c>
      <c r="N1975" s="156">
        <f>'2023-24 Salary &amp; Benefits'!$F$6</f>
        <v>75419</v>
      </c>
      <c r="O1975" s="9">
        <f t="shared" si="332"/>
        <v>86248.14</v>
      </c>
      <c r="P1975" s="9">
        <f t="shared" si="333"/>
        <v>3191.25</v>
      </c>
      <c r="Q1975" s="9">
        <f>'2023-24 Salary &amp; Benefits'!G$6</f>
        <v>13464</v>
      </c>
      <c r="R1975" s="157">
        <f>'2023-24 Salary &amp; Benefits'!H$6</f>
        <v>0.1797</v>
      </c>
      <c r="S1975" s="157">
        <f>'2023-24 Salary &amp; Benefits'!I$6</f>
        <v>0.17330000000000001</v>
      </c>
      <c r="T1975" s="9">
        <f t="shared" si="334"/>
        <v>29583.15</v>
      </c>
      <c r="U1975" s="9">
        <f t="shared" si="335"/>
        <v>1490.66</v>
      </c>
      <c r="V1975" s="9">
        <f t="shared" si="336"/>
        <v>258.33</v>
      </c>
      <c r="W1975" s="9">
        <f t="shared" si="329"/>
        <v>1748.99</v>
      </c>
      <c r="X1975" s="22">
        <f t="shared" si="328"/>
        <v>120771.53000000001</v>
      </c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</row>
    <row r="1976" spans="1:159" s="4" customFormat="1">
      <c r="A1976" s="83" t="s">
        <v>2477</v>
      </c>
      <c r="B1976" s="95" t="s">
        <v>1742</v>
      </c>
      <c r="C1976" s="96">
        <v>5329</v>
      </c>
      <c r="D1976" s="95" t="s">
        <v>1747</v>
      </c>
      <c r="E1976" s="116" t="str">
        <f>VLOOKUP($C1976,'2022-23 School Level AAFTE'!$C:$X,8,FALSE)</f>
        <v>No</v>
      </c>
      <c r="F1976" s="103">
        <f>VLOOKUP($C1976,'2022-23 School Level AAFTE'!$C:$I,7,FALSE)</f>
        <v>11.71</v>
      </c>
      <c r="G1976" s="106">
        <f>IFERROR(IF(E1976= "yes",VLOOKUP(C1976,Summary!$B:$I,5,0),0),0)</f>
        <v>0</v>
      </c>
      <c r="H1976" s="105">
        <f t="shared" si="327"/>
        <v>0</v>
      </c>
      <c r="I1976" s="168">
        <f>VLOOKUP($A1976,'2023-24 Salary &amp; Benefits'!$A:$I,3,FALSE)</f>
        <v>1.18</v>
      </c>
      <c r="J1976" s="168">
        <f>VLOOKUP($A1976,'2023-24 Salary &amp; Benefits'!$A:$I,4,FALSE)</f>
        <v>1.18</v>
      </c>
      <c r="K1976" s="155">
        <f t="shared" si="330"/>
        <v>0</v>
      </c>
      <c r="L1976" s="154">
        <f t="shared" si="331"/>
        <v>0</v>
      </c>
      <c r="M1976" s="156">
        <f>'2023-24 Salary &amp; Benefits'!$E$6</f>
        <v>72728</v>
      </c>
      <c r="N1976" s="156">
        <f>'2023-24 Salary &amp; Benefits'!$F$6</f>
        <v>75419</v>
      </c>
      <c r="O1976" s="9">
        <f t="shared" si="332"/>
        <v>0</v>
      </c>
      <c r="P1976" s="9">
        <f t="shared" si="333"/>
        <v>0</v>
      </c>
      <c r="Q1976" s="9">
        <f>'2023-24 Salary &amp; Benefits'!G$6</f>
        <v>13464</v>
      </c>
      <c r="R1976" s="157">
        <f>'2023-24 Salary &amp; Benefits'!H$6</f>
        <v>0.1797</v>
      </c>
      <c r="S1976" s="157">
        <f>'2023-24 Salary &amp; Benefits'!I$6</f>
        <v>0.17330000000000001</v>
      </c>
      <c r="T1976" s="9">
        <f t="shared" si="334"/>
        <v>0</v>
      </c>
      <c r="U1976" s="9">
        <f t="shared" si="335"/>
        <v>0</v>
      </c>
      <c r="V1976" s="9">
        <f t="shared" si="336"/>
        <v>0</v>
      </c>
      <c r="W1976" s="9">
        <f t="shared" si="329"/>
        <v>0</v>
      </c>
      <c r="X1976" s="22">
        <f t="shared" si="328"/>
        <v>0</v>
      </c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</row>
    <row r="1977" spans="1:159" s="4" customFormat="1">
      <c r="A1977" s="83" t="s">
        <v>2477</v>
      </c>
      <c r="B1977" s="95" t="s">
        <v>1742</v>
      </c>
      <c r="C1977" s="96">
        <v>5114</v>
      </c>
      <c r="D1977" s="95" t="s">
        <v>2735</v>
      </c>
      <c r="E1977" s="116" t="str">
        <f>VLOOKUP($C1977,'2022-23 School Level AAFTE'!$C:$X,8,FALSE)</f>
        <v>No</v>
      </c>
      <c r="F1977" s="103">
        <f>VLOOKUP($C1977,'2022-23 School Level AAFTE'!$C:$I,7,FALSE)</f>
        <v>19.53</v>
      </c>
      <c r="G1977" s="106">
        <f>IFERROR(IF(E1977= "yes",VLOOKUP(C1977,Summary!$B:$I,5,0),0),0)</f>
        <v>0</v>
      </c>
      <c r="H1977" s="105">
        <f t="shared" si="327"/>
        <v>0</v>
      </c>
      <c r="I1977" s="168">
        <f>VLOOKUP($A1977,'2023-24 Salary &amp; Benefits'!$A:$I,3,FALSE)</f>
        <v>1.18</v>
      </c>
      <c r="J1977" s="168">
        <f>VLOOKUP($A1977,'2023-24 Salary &amp; Benefits'!$A:$I,4,FALSE)</f>
        <v>1.18</v>
      </c>
      <c r="K1977" s="155">
        <f t="shared" si="330"/>
        <v>0</v>
      </c>
      <c r="L1977" s="154">
        <f t="shared" si="331"/>
        <v>0</v>
      </c>
      <c r="M1977" s="156">
        <f>'2023-24 Salary &amp; Benefits'!$E$6</f>
        <v>72728</v>
      </c>
      <c r="N1977" s="156">
        <f>'2023-24 Salary &amp; Benefits'!$F$6</f>
        <v>75419</v>
      </c>
      <c r="O1977" s="9">
        <f t="shared" si="332"/>
        <v>0</v>
      </c>
      <c r="P1977" s="9">
        <f t="shared" si="333"/>
        <v>0</v>
      </c>
      <c r="Q1977" s="9">
        <f>'2023-24 Salary &amp; Benefits'!G$6</f>
        <v>13464</v>
      </c>
      <c r="R1977" s="157">
        <f>'2023-24 Salary &amp; Benefits'!H$6</f>
        <v>0.1797</v>
      </c>
      <c r="S1977" s="157">
        <f>'2023-24 Salary &amp; Benefits'!I$6</f>
        <v>0.17330000000000001</v>
      </c>
      <c r="T1977" s="9">
        <f t="shared" si="334"/>
        <v>0</v>
      </c>
      <c r="U1977" s="9">
        <f t="shared" si="335"/>
        <v>0</v>
      </c>
      <c r="V1977" s="9">
        <f t="shared" si="336"/>
        <v>0</v>
      </c>
      <c r="W1977" s="9">
        <f t="shared" si="329"/>
        <v>0</v>
      </c>
      <c r="X1977" s="22">
        <f t="shared" si="328"/>
        <v>0</v>
      </c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</row>
    <row r="1978" spans="1:159" s="4" customFormat="1">
      <c r="A1978" s="83" t="s">
        <v>2477</v>
      </c>
      <c r="B1978" s="95" t="s">
        <v>1742</v>
      </c>
      <c r="C1978" s="96">
        <v>2229</v>
      </c>
      <c r="D1978" s="95" t="s">
        <v>1744</v>
      </c>
      <c r="E1978" s="116" t="str">
        <f>VLOOKUP($C1978,'2022-23 School Level AAFTE'!$C:$X,8,FALSE)</f>
        <v>Yes</v>
      </c>
      <c r="F1978" s="103">
        <f>VLOOKUP($C1978,'2022-23 School Level AAFTE'!$C:$I,7,FALSE)</f>
        <v>625.57000000000005</v>
      </c>
      <c r="G1978" s="106">
        <f>IFERROR(IF(E1978= "yes",VLOOKUP(C1978,Summary!$B:$I,5,0),0),0)</f>
        <v>0</v>
      </c>
      <c r="H1978" s="104">
        <f t="shared" si="327"/>
        <v>625.57000000000005</v>
      </c>
      <c r="I1978" s="168">
        <f>VLOOKUP($A1978,'2023-24 Salary &amp; Benefits'!$A:$I,3,FALSE)</f>
        <v>1.18</v>
      </c>
      <c r="J1978" s="168">
        <f>VLOOKUP($A1978,'2023-24 Salary &amp; Benefits'!$A:$I,4,FALSE)</f>
        <v>1.18</v>
      </c>
      <c r="K1978" s="155">
        <f t="shared" si="330"/>
        <v>625.57000000000005</v>
      </c>
      <c r="L1978" s="154">
        <f t="shared" si="331"/>
        <v>1.835</v>
      </c>
      <c r="M1978" s="156">
        <f>'2023-24 Salary &amp; Benefits'!$E$6</f>
        <v>72728</v>
      </c>
      <c r="N1978" s="156">
        <f>'2023-24 Salary &amp; Benefits'!$F$6</f>
        <v>75419</v>
      </c>
      <c r="O1978" s="9">
        <f t="shared" si="332"/>
        <v>157477.94</v>
      </c>
      <c r="P1978" s="9">
        <f t="shared" si="333"/>
        <v>5826.820000000007</v>
      </c>
      <c r="Q1978" s="9">
        <f>'2023-24 Salary &amp; Benefits'!G$6</f>
        <v>13464</v>
      </c>
      <c r="R1978" s="157">
        <f>'2023-24 Salary &amp; Benefits'!H$6</f>
        <v>0.1797</v>
      </c>
      <c r="S1978" s="157">
        <f>'2023-24 Salary &amp; Benefits'!I$6</f>
        <v>0.17330000000000001</v>
      </c>
      <c r="T1978" s="9">
        <f t="shared" si="334"/>
        <v>54015.01</v>
      </c>
      <c r="U1978" s="9">
        <f t="shared" si="335"/>
        <v>2721.75</v>
      </c>
      <c r="V1978" s="9">
        <f t="shared" si="336"/>
        <v>471.68</v>
      </c>
      <c r="W1978" s="9">
        <f t="shared" si="329"/>
        <v>3193.43</v>
      </c>
      <c r="X1978" s="22">
        <f t="shared" si="328"/>
        <v>220513.2</v>
      </c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</row>
    <row r="1979" spans="1:159" s="4" customFormat="1">
      <c r="A1979" s="83" t="s">
        <v>2477</v>
      </c>
      <c r="B1979" s="95" t="s">
        <v>1742</v>
      </c>
      <c r="C1979" s="96">
        <v>2105</v>
      </c>
      <c r="D1979" s="95" t="s">
        <v>1743</v>
      </c>
      <c r="E1979" s="116" t="str">
        <f>VLOOKUP($C1979,'2022-23 School Level AAFTE'!$C:$X,8,FALSE)</f>
        <v>Yes</v>
      </c>
      <c r="F1979" s="103">
        <f>VLOOKUP($C1979,'2022-23 School Level AAFTE'!$C:$I,7,FALSE)</f>
        <v>441.49</v>
      </c>
      <c r="G1979" s="106">
        <f>IFERROR(IF(E1979= "yes",VLOOKUP(C1979,Summary!$B:$I,5,0),0),0)</f>
        <v>0</v>
      </c>
      <c r="H1979" s="104">
        <f t="shared" si="327"/>
        <v>441.49</v>
      </c>
      <c r="I1979" s="168">
        <f>VLOOKUP($A1979,'2023-24 Salary &amp; Benefits'!$A:$I,3,FALSE)</f>
        <v>1.18</v>
      </c>
      <c r="J1979" s="168">
        <f>VLOOKUP($A1979,'2023-24 Salary &amp; Benefits'!$A:$I,4,FALSE)</f>
        <v>1.18</v>
      </c>
      <c r="K1979" s="155">
        <f t="shared" si="330"/>
        <v>441.49</v>
      </c>
      <c r="L1979" s="154">
        <f t="shared" si="331"/>
        <v>1.2949999999999999</v>
      </c>
      <c r="M1979" s="156">
        <f>'2023-24 Salary &amp; Benefits'!$E$6</f>
        <v>72728</v>
      </c>
      <c r="N1979" s="156">
        <f>'2023-24 Salary &amp; Benefits'!$F$6</f>
        <v>75419</v>
      </c>
      <c r="O1979" s="9">
        <f t="shared" si="332"/>
        <v>111135.66</v>
      </c>
      <c r="P1979" s="9">
        <f t="shared" si="333"/>
        <v>4112.1100000000006</v>
      </c>
      <c r="Q1979" s="9">
        <f>'2023-24 Salary &amp; Benefits'!G$6</f>
        <v>13464</v>
      </c>
      <c r="R1979" s="157">
        <f>'2023-24 Salary &amp; Benefits'!H$6</f>
        <v>0.1797</v>
      </c>
      <c r="S1979" s="157">
        <f>'2023-24 Salary &amp; Benefits'!I$6</f>
        <v>0.17330000000000001</v>
      </c>
      <c r="T1979" s="9">
        <f t="shared" si="334"/>
        <v>38119.589999999997</v>
      </c>
      <c r="U1979" s="9">
        <f t="shared" si="335"/>
        <v>1920.8</v>
      </c>
      <c r="V1979" s="9">
        <f t="shared" si="336"/>
        <v>332.87</v>
      </c>
      <c r="W1979" s="9">
        <f t="shared" si="329"/>
        <v>2253.67</v>
      </c>
      <c r="X1979" s="22">
        <f t="shared" si="328"/>
        <v>155621.03</v>
      </c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</row>
    <row r="1980" spans="1:159" s="4" customFormat="1">
      <c r="A1980" s="83" t="s">
        <v>2477</v>
      </c>
      <c r="B1980" s="95" t="s">
        <v>1742</v>
      </c>
      <c r="C1980" s="96">
        <v>4274</v>
      </c>
      <c r="D1980" s="95" t="s">
        <v>1745</v>
      </c>
      <c r="E1980" s="116" t="str">
        <f>VLOOKUP($C1980,'2022-23 School Level AAFTE'!$C:$X,8,FALSE)</f>
        <v>Yes</v>
      </c>
      <c r="F1980" s="103">
        <f>VLOOKUP($C1980,'2022-23 School Level AAFTE'!$C:$I,7,FALSE)</f>
        <v>556.66999999999996</v>
      </c>
      <c r="G1980" s="106">
        <f>IFERROR(IF(E1980= "yes",VLOOKUP(C1980,Summary!$B:$I,5,0),0),0)</f>
        <v>0</v>
      </c>
      <c r="H1980" s="104">
        <f t="shared" ref="H1980:H2039" si="337">IF(E1980= "yes", F1980,0)</f>
        <v>556.66999999999996</v>
      </c>
      <c r="I1980" s="168">
        <f>VLOOKUP($A1980,'2023-24 Salary &amp; Benefits'!$A:$I,3,FALSE)</f>
        <v>1.18</v>
      </c>
      <c r="J1980" s="168">
        <f>VLOOKUP($A1980,'2023-24 Salary &amp; Benefits'!$A:$I,4,FALSE)</f>
        <v>1.18</v>
      </c>
      <c r="K1980" s="155">
        <f t="shared" si="330"/>
        <v>556.66999999999996</v>
      </c>
      <c r="L1980" s="154">
        <f t="shared" si="331"/>
        <v>1.633</v>
      </c>
      <c r="M1980" s="156">
        <f>'2023-24 Salary &amp; Benefits'!$E$6</f>
        <v>72728</v>
      </c>
      <c r="N1980" s="156">
        <f>'2023-24 Salary &amp; Benefits'!$F$6</f>
        <v>75419</v>
      </c>
      <c r="O1980" s="9">
        <f t="shared" si="332"/>
        <v>140142.49</v>
      </c>
      <c r="P1980" s="9">
        <f t="shared" si="333"/>
        <v>5185.4000000000233</v>
      </c>
      <c r="Q1980" s="9">
        <f>'2023-24 Salary &amp; Benefits'!G$6</f>
        <v>13464</v>
      </c>
      <c r="R1980" s="157">
        <f>'2023-24 Salary &amp; Benefits'!H$6</f>
        <v>0.1797</v>
      </c>
      <c r="S1980" s="157">
        <f>'2023-24 Salary &amp; Benefits'!I$6</f>
        <v>0.17330000000000001</v>
      </c>
      <c r="T1980" s="9">
        <f t="shared" si="334"/>
        <v>48068.95</v>
      </c>
      <c r="U1980" s="9">
        <f t="shared" si="335"/>
        <v>2422.13</v>
      </c>
      <c r="V1980" s="9">
        <f t="shared" si="336"/>
        <v>419.76</v>
      </c>
      <c r="W1980" s="9">
        <f t="shared" si="329"/>
        <v>2841.8900000000003</v>
      </c>
      <c r="X1980" s="22">
        <f t="shared" ref="X1980:X2039" si="338">SUM(T1980,O1980:P1980,W1980)</f>
        <v>196238.73000000004</v>
      </c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</row>
    <row r="1981" spans="1:159" s="4" customFormat="1">
      <c r="A1981" s="83" t="s">
        <v>2477</v>
      </c>
      <c r="B1981" s="95" t="s">
        <v>1742</v>
      </c>
      <c r="C1981" s="96">
        <v>5642</v>
      </c>
      <c r="D1981" s="95" t="s">
        <v>3244</v>
      </c>
      <c r="E1981" s="116" t="str">
        <f>VLOOKUP($C1981,'2022-23 School Level AAFTE'!$C:$X,8,FALSE)</f>
        <v>No</v>
      </c>
      <c r="F1981" s="103">
        <f>VLOOKUP($C1981,'2022-23 School Level AAFTE'!$C:$I,7,FALSE)</f>
        <v>29.24</v>
      </c>
      <c r="G1981" s="106">
        <f>IFERROR(IF(E1981= "yes",VLOOKUP(C1981,Summary!$B:$I,5,0),0),0)</f>
        <v>0</v>
      </c>
      <c r="H1981" s="104">
        <f t="shared" si="337"/>
        <v>0</v>
      </c>
      <c r="I1981" s="168">
        <f>VLOOKUP($A1981,'2023-24 Salary &amp; Benefits'!$A:$I,3,FALSE)</f>
        <v>1.18</v>
      </c>
      <c r="J1981" s="168">
        <f>VLOOKUP($A1981,'2023-24 Salary &amp; Benefits'!$A:$I,4,FALSE)</f>
        <v>1.18</v>
      </c>
      <c r="K1981" s="155">
        <f t="shared" si="330"/>
        <v>0</v>
      </c>
      <c r="L1981" s="154">
        <f t="shared" si="331"/>
        <v>0</v>
      </c>
      <c r="M1981" s="156">
        <f>'2023-24 Salary &amp; Benefits'!$E$6</f>
        <v>72728</v>
      </c>
      <c r="N1981" s="156">
        <f>'2023-24 Salary &amp; Benefits'!$F$6</f>
        <v>75419</v>
      </c>
      <c r="O1981" s="9">
        <f t="shared" si="332"/>
        <v>0</v>
      </c>
      <c r="P1981" s="9">
        <f t="shared" si="333"/>
        <v>0</v>
      </c>
      <c r="Q1981" s="9">
        <f>'2023-24 Salary &amp; Benefits'!G$6</f>
        <v>13464</v>
      </c>
      <c r="R1981" s="157">
        <f>'2023-24 Salary &amp; Benefits'!H$6</f>
        <v>0.1797</v>
      </c>
      <c r="S1981" s="157">
        <f>'2023-24 Salary &amp; Benefits'!I$6</f>
        <v>0.17330000000000001</v>
      </c>
      <c r="T1981" s="9">
        <f t="shared" si="334"/>
        <v>0</v>
      </c>
      <c r="U1981" s="9">
        <f t="shared" si="335"/>
        <v>0</v>
      </c>
      <c r="V1981" s="9">
        <f t="shared" si="336"/>
        <v>0</v>
      </c>
      <c r="W1981" s="9">
        <f t="shared" si="329"/>
        <v>0</v>
      </c>
      <c r="X1981" s="22">
        <f t="shared" si="338"/>
        <v>0</v>
      </c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</row>
    <row r="1982" spans="1:159" s="4" customFormat="1">
      <c r="A1982" s="83" t="s">
        <v>2581</v>
      </c>
      <c r="B1982" s="95" t="s">
        <v>2706</v>
      </c>
      <c r="C1982" s="96">
        <v>5469</v>
      </c>
      <c r="D1982" s="95" t="s">
        <v>2706</v>
      </c>
      <c r="E1982" s="116" t="str">
        <f>VLOOKUP($C1982,'2022-23 School Level AAFTE'!$C:$X,8,FALSE)</f>
        <v>No</v>
      </c>
      <c r="F1982" s="103">
        <f>VLOOKUP($C1982,'2022-23 School Level AAFTE'!$C:$I,7,FALSE)</f>
        <v>464.18</v>
      </c>
      <c r="G1982" s="106">
        <f>IFERROR(IF(E1982= "yes",VLOOKUP(C1982,Summary!$B:$I,5,0),0),0)</f>
        <v>0</v>
      </c>
      <c r="H1982" s="105">
        <f t="shared" si="337"/>
        <v>0</v>
      </c>
      <c r="I1982" s="168">
        <f>VLOOKUP($A1982,'2023-24 Salary &amp; Benefits'!$A:$I,3,FALSE)</f>
        <v>1.18</v>
      </c>
      <c r="J1982" s="168">
        <f>VLOOKUP($A1982,'2023-24 Salary &amp; Benefits'!$A:$I,4,FALSE)</f>
        <v>1.18</v>
      </c>
      <c r="K1982" s="155">
        <f t="shared" si="330"/>
        <v>0</v>
      </c>
      <c r="L1982" s="154">
        <f t="shared" si="331"/>
        <v>0</v>
      </c>
      <c r="M1982" s="156">
        <f>'2023-24 Salary &amp; Benefits'!$E$6</f>
        <v>72728</v>
      </c>
      <c r="N1982" s="156">
        <f>'2023-24 Salary &amp; Benefits'!$F$6</f>
        <v>75419</v>
      </c>
      <c r="O1982" s="9">
        <f t="shared" si="332"/>
        <v>0</v>
      </c>
      <c r="P1982" s="9">
        <f t="shared" si="333"/>
        <v>0</v>
      </c>
      <c r="Q1982" s="9">
        <f>'2023-24 Salary &amp; Benefits'!G$6</f>
        <v>13464</v>
      </c>
      <c r="R1982" s="157">
        <f>'2023-24 Salary &amp; Benefits'!H$6</f>
        <v>0.1797</v>
      </c>
      <c r="S1982" s="157">
        <f>'2023-24 Salary &amp; Benefits'!I$6</f>
        <v>0.17330000000000001</v>
      </c>
      <c r="T1982" s="9">
        <f t="shared" si="334"/>
        <v>0</v>
      </c>
      <c r="U1982" s="9">
        <f t="shared" si="335"/>
        <v>0</v>
      </c>
      <c r="V1982" s="9">
        <f t="shared" si="336"/>
        <v>0</v>
      </c>
      <c r="W1982" s="9">
        <f t="shared" si="329"/>
        <v>0</v>
      </c>
      <c r="X1982" s="22">
        <f t="shared" si="338"/>
        <v>0</v>
      </c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</row>
    <row r="1983" spans="1:159" s="4" customFormat="1">
      <c r="A1983" s="83" t="s">
        <v>2448</v>
      </c>
      <c r="B1983" s="95" t="s">
        <v>1520</v>
      </c>
      <c r="C1983" s="96">
        <v>5376</v>
      </c>
      <c r="D1983" s="95" t="s">
        <v>1520</v>
      </c>
      <c r="E1983" s="116" t="str">
        <f>VLOOKUP($C1983,'2022-23 School Level AAFTE'!$C:$X,8,FALSE)</f>
        <v>Yes</v>
      </c>
      <c r="F1983" s="103">
        <f>VLOOKUP($C1983,'2022-23 School Level AAFTE'!$C:$I,7,FALSE)</f>
        <v>153.09</v>
      </c>
      <c r="G1983" s="106">
        <f>IFERROR(IF(E1983= "yes",VLOOKUP(C1983,Summary!$B:$I,5,0),0),0)</f>
        <v>0</v>
      </c>
      <c r="H1983" s="105">
        <f t="shared" si="337"/>
        <v>153.09</v>
      </c>
      <c r="I1983" s="168">
        <f>VLOOKUP($A1983,'2023-24 Salary &amp; Benefits'!$A:$I,3,FALSE)</f>
        <v>1.1200000000000001</v>
      </c>
      <c r="J1983" s="168">
        <f>VLOOKUP($A1983,'2023-24 Salary &amp; Benefits'!$A:$I,4,FALSE)</f>
        <v>1.1200000000000001</v>
      </c>
      <c r="K1983" s="155">
        <f t="shared" si="330"/>
        <v>153.09</v>
      </c>
      <c r="L1983" s="154">
        <f t="shared" si="331"/>
        <v>0.44900000000000001</v>
      </c>
      <c r="M1983" s="156">
        <f>'2023-24 Salary &amp; Benefits'!$E$6</f>
        <v>72728</v>
      </c>
      <c r="N1983" s="156">
        <f>'2023-24 Salary &amp; Benefits'!$F$6</f>
        <v>75419</v>
      </c>
      <c r="O1983" s="9">
        <f t="shared" si="332"/>
        <v>36573.46</v>
      </c>
      <c r="P1983" s="9">
        <f t="shared" si="333"/>
        <v>1353.25</v>
      </c>
      <c r="Q1983" s="9">
        <f>'2023-24 Salary &amp; Benefits'!G$6</f>
        <v>13464</v>
      </c>
      <c r="R1983" s="157">
        <f>'2023-24 Salary &amp; Benefits'!H$6</f>
        <v>0.1797</v>
      </c>
      <c r="S1983" s="157">
        <f>'2023-24 Salary &amp; Benefits'!I$6</f>
        <v>0.17330000000000001</v>
      </c>
      <c r="T1983" s="9">
        <f t="shared" si="334"/>
        <v>12852.1</v>
      </c>
      <c r="U1983" s="9">
        <f t="shared" si="335"/>
        <v>632.11</v>
      </c>
      <c r="V1983" s="9">
        <f t="shared" si="336"/>
        <v>109.54</v>
      </c>
      <c r="W1983" s="9">
        <f t="shared" si="329"/>
        <v>741.65</v>
      </c>
      <c r="X1983" s="22">
        <f t="shared" si="338"/>
        <v>51520.46</v>
      </c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</row>
    <row r="1984" spans="1:159" s="4" customFormat="1">
      <c r="A1984" s="83" t="s">
        <v>2362</v>
      </c>
      <c r="B1984" s="95" t="s">
        <v>1009</v>
      </c>
      <c r="C1984" s="96">
        <v>5375</v>
      </c>
      <c r="D1984" s="95" t="s">
        <v>1009</v>
      </c>
      <c r="E1984" s="116" t="str">
        <f>VLOOKUP($C1984,'2022-23 School Level AAFTE'!$C:$X,8,FALSE)</f>
        <v>No</v>
      </c>
      <c r="F1984" s="103">
        <f>VLOOKUP($C1984,'2022-23 School Level AAFTE'!$C:$I,7,FALSE)</f>
        <v>238.95000000000002</v>
      </c>
      <c r="G1984" s="106">
        <f>IFERROR(IF(E1984= "yes",VLOOKUP(C1984,Summary!$B:$I,5,0),0),0)</f>
        <v>0</v>
      </c>
      <c r="H1984" s="105">
        <f t="shared" si="337"/>
        <v>0</v>
      </c>
      <c r="I1984" s="168">
        <f>VLOOKUP($A1984,'2023-24 Salary &amp; Benefits'!$A:$I,3,FALSE)</f>
        <v>1.18</v>
      </c>
      <c r="J1984" s="168">
        <f>VLOOKUP($A1984,'2023-24 Salary &amp; Benefits'!$A:$I,4,FALSE)</f>
        <v>1.18</v>
      </c>
      <c r="K1984" s="155">
        <f t="shared" si="330"/>
        <v>0</v>
      </c>
      <c r="L1984" s="154">
        <f t="shared" si="331"/>
        <v>0</v>
      </c>
      <c r="M1984" s="156">
        <f>'2023-24 Salary &amp; Benefits'!$E$6</f>
        <v>72728</v>
      </c>
      <c r="N1984" s="156">
        <f>'2023-24 Salary &amp; Benefits'!$F$6</f>
        <v>75419</v>
      </c>
      <c r="O1984" s="9">
        <f t="shared" si="332"/>
        <v>0</v>
      </c>
      <c r="P1984" s="9">
        <f t="shared" si="333"/>
        <v>0</v>
      </c>
      <c r="Q1984" s="9">
        <f>'2023-24 Salary &amp; Benefits'!G$6</f>
        <v>13464</v>
      </c>
      <c r="R1984" s="157">
        <f>'2023-24 Salary &amp; Benefits'!H$6</f>
        <v>0.1797</v>
      </c>
      <c r="S1984" s="157">
        <f>'2023-24 Salary &amp; Benefits'!I$6</f>
        <v>0.17330000000000001</v>
      </c>
      <c r="T1984" s="9">
        <f t="shared" si="334"/>
        <v>0</v>
      </c>
      <c r="U1984" s="9">
        <f t="shared" si="335"/>
        <v>0</v>
      </c>
      <c r="V1984" s="9">
        <f t="shared" si="336"/>
        <v>0</v>
      </c>
      <c r="W1984" s="9">
        <f t="shared" si="329"/>
        <v>0</v>
      </c>
      <c r="X1984" s="22">
        <f t="shared" si="338"/>
        <v>0</v>
      </c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</row>
    <row r="1985" spans="1:159" s="4" customFormat="1">
      <c r="A1985" s="83" t="s">
        <v>2504</v>
      </c>
      <c r="B1985" s="95" t="s">
        <v>1941</v>
      </c>
      <c r="C1985" s="96">
        <v>4394</v>
      </c>
      <c r="D1985" s="95" t="s">
        <v>1942</v>
      </c>
      <c r="E1985" s="116" t="str">
        <f>VLOOKUP($C1985,'2022-23 School Level AAFTE'!$C:$X,8,FALSE)</f>
        <v>Yes</v>
      </c>
      <c r="F1985" s="103">
        <f>VLOOKUP($C1985,'2022-23 School Level AAFTE'!$C:$I,7,FALSE)</f>
        <v>75.14</v>
      </c>
      <c r="G1985" s="106">
        <f>IFERROR(IF(E1985= "yes",VLOOKUP(C1985,Summary!$B:$I,5,0),0),0)</f>
        <v>0</v>
      </c>
      <c r="H1985" s="104">
        <f t="shared" si="337"/>
        <v>75.14</v>
      </c>
      <c r="I1985" s="168">
        <f>VLOOKUP($A1985,'2023-24 Salary &amp; Benefits'!$A:$I,3,FALSE)</f>
        <v>1</v>
      </c>
      <c r="J1985" s="168">
        <f>VLOOKUP($A1985,'2023-24 Salary &amp; Benefits'!$A:$I,4,FALSE)</f>
        <v>1</v>
      </c>
      <c r="K1985" s="155">
        <f t="shared" si="330"/>
        <v>75.14</v>
      </c>
      <c r="L1985" s="154">
        <f t="shared" si="331"/>
        <v>0.22</v>
      </c>
      <c r="M1985" s="156">
        <f>'2023-24 Salary &amp; Benefits'!$E$6</f>
        <v>72728</v>
      </c>
      <c r="N1985" s="156">
        <f>'2023-24 Salary &amp; Benefits'!$F$6</f>
        <v>75419</v>
      </c>
      <c r="O1985" s="9">
        <f t="shared" si="332"/>
        <v>16000.16</v>
      </c>
      <c r="P1985" s="9">
        <f t="shared" si="333"/>
        <v>592.02000000000044</v>
      </c>
      <c r="Q1985" s="9">
        <f>'2023-24 Salary &amp; Benefits'!G$6</f>
        <v>13464</v>
      </c>
      <c r="R1985" s="157">
        <f>'2023-24 Salary &amp; Benefits'!H$6</f>
        <v>0.1797</v>
      </c>
      <c r="S1985" s="157">
        <f>'2023-24 Salary &amp; Benefits'!I$6</f>
        <v>0.17330000000000001</v>
      </c>
      <c r="T1985" s="9">
        <f t="shared" si="334"/>
        <v>5939.91</v>
      </c>
      <c r="U1985" s="9">
        <f t="shared" si="335"/>
        <v>276.54000000000002</v>
      </c>
      <c r="V1985" s="9">
        <f t="shared" si="336"/>
        <v>47.92</v>
      </c>
      <c r="W1985" s="9">
        <f t="shared" si="329"/>
        <v>324.46000000000004</v>
      </c>
      <c r="X1985" s="22">
        <f t="shared" si="338"/>
        <v>22856.55</v>
      </c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</row>
    <row r="1986" spans="1:159" s="4" customFormat="1">
      <c r="A1986" s="83" t="s">
        <v>2438</v>
      </c>
      <c r="B1986" s="95" t="s">
        <v>1394</v>
      </c>
      <c r="C1986" s="96">
        <v>3349</v>
      </c>
      <c r="D1986" s="95" t="s">
        <v>1397</v>
      </c>
      <c r="E1986" s="116" t="str">
        <f>VLOOKUP($C1986,'2022-23 School Level AAFTE'!$C:$X,8,FALSE)</f>
        <v>No</v>
      </c>
      <c r="F1986" s="103">
        <f>VLOOKUP($C1986,'2022-23 School Level AAFTE'!$C:$I,7,FALSE)</f>
        <v>438.9</v>
      </c>
      <c r="G1986" s="106">
        <f>IFERROR(IF(E1986= "yes",VLOOKUP(C1986,Summary!$B:$I,5,0),0),0)</f>
        <v>0</v>
      </c>
      <c r="H1986" s="105">
        <f t="shared" si="337"/>
        <v>0</v>
      </c>
      <c r="I1986" s="168">
        <f>VLOOKUP($A1986,'2023-24 Salary &amp; Benefits'!$A:$I,3,FALSE)</f>
        <v>1.1200000000000001</v>
      </c>
      <c r="J1986" s="168">
        <f>VLOOKUP($A1986,'2023-24 Salary &amp; Benefits'!$A:$I,4,FALSE)</f>
        <v>1.1200000000000001</v>
      </c>
      <c r="K1986" s="155">
        <f t="shared" si="330"/>
        <v>0</v>
      </c>
      <c r="L1986" s="154">
        <f t="shared" si="331"/>
        <v>0</v>
      </c>
      <c r="M1986" s="156">
        <f>'2023-24 Salary &amp; Benefits'!$E$6</f>
        <v>72728</v>
      </c>
      <c r="N1986" s="156">
        <f>'2023-24 Salary &amp; Benefits'!$F$6</f>
        <v>75419</v>
      </c>
      <c r="O1986" s="9">
        <f t="shared" si="332"/>
        <v>0</v>
      </c>
      <c r="P1986" s="9">
        <f t="shared" si="333"/>
        <v>0</v>
      </c>
      <c r="Q1986" s="9">
        <f>'2023-24 Salary &amp; Benefits'!G$6</f>
        <v>13464</v>
      </c>
      <c r="R1986" s="157">
        <f>'2023-24 Salary &amp; Benefits'!H$6</f>
        <v>0.1797</v>
      </c>
      <c r="S1986" s="157">
        <f>'2023-24 Salary &amp; Benefits'!I$6</f>
        <v>0.17330000000000001</v>
      </c>
      <c r="T1986" s="9">
        <f t="shared" si="334"/>
        <v>0</v>
      </c>
      <c r="U1986" s="9">
        <f t="shared" si="335"/>
        <v>0</v>
      </c>
      <c r="V1986" s="9">
        <f t="shared" si="336"/>
        <v>0</v>
      </c>
      <c r="W1986" s="9">
        <f t="shared" si="329"/>
        <v>0</v>
      </c>
      <c r="X1986" s="22">
        <f t="shared" si="338"/>
        <v>0</v>
      </c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</row>
    <row r="1987" spans="1:159" s="4" customFormat="1">
      <c r="A1987" s="83" t="s">
        <v>2438</v>
      </c>
      <c r="B1987" s="95" t="s">
        <v>1394</v>
      </c>
      <c r="C1987" s="96">
        <v>4585</v>
      </c>
      <c r="D1987" s="95" t="s">
        <v>1406</v>
      </c>
      <c r="E1987" s="116" t="str">
        <f>VLOOKUP($C1987,'2022-23 School Level AAFTE'!$C:$X,8,FALSE)</f>
        <v>No</v>
      </c>
      <c r="F1987" s="103">
        <f>VLOOKUP($C1987,'2022-23 School Level AAFTE'!$C:$I,7,FALSE)</f>
        <v>1644.39</v>
      </c>
      <c r="G1987" s="106">
        <f>IFERROR(IF(E1987= "yes",VLOOKUP(C1987,Summary!$B:$I,5,0),0),0)</f>
        <v>0</v>
      </c>
      <c r="H1987" s="104">
        <f t="shared" si="337"/>
        <v>0</v>
      </c>
      <c r="I1987" s="168">
        <f>VLOOKUP($A1987,'2023-24 Salary &amp; Benefits'!$A:$I,3,FALSE)</f>
        <v>1.1200000000000001</v>
      </c>
      <c r="J1987" s="168">
        <f>VLOOKUP($A1987,'2023-24 Salary &amp; Benefits'!$A:$I,4,FALSE)</f>
        <v>1.1200000000000001</v>
      </c>
      <c r="K1987" s="155">
        <f t="shared" si="330"/>
        <v>0</v>
      </c>
      <c r="L1987" s="154">
        <f t="shared" si="331"/>
        <v>0</v>
      </c>
      <c r="M1987" s="156">
        <f>'2023-24 Salary &amp; Benefits'!$E$6</f>
        <v>72728</v>
      </c>
      <c r="N1987" s="156">
        <f>'2023-24 Salary &amp; Benefits'!$F$6</f>
        <v>75419</v>
      </c>
      <c r="O1987" s="9">
        <f t="shared" si="332"/>
        <v>0</v>
      </c>
      <c r="P1987" s="9">
        <f t="shared" si="333"/>
        <v>0</v>
      </c>
      <c r="Q1987" s="9">
        <f>'2023-24 Salary &amp; Benefits'!G$6</f>
        <v>13464</v>
      </c>
      <c r="R1987" s="157">
        <f>'2023-24 Salary &amp; Benefits'!H$6</f>
        <v>0.1797</v>
      </c>
      <c r="S1987" s="157">
        <f>'2023-24 Salary &amp; Benefits'!I$6</f>
        <v>0.17330000000000001</v>
      </c>
      <c r="T1987" s="9">
        <f t="shared" si="334"/>
        <v>0</v>
      </c>
      <c r="U1987" s="9">
        <f t="shared" si="335"/>
        <v>0</v>
      </c>
      <c r="V1987" s="9">
        <f t="shared" si="336"/>
        <v>0</v>
      </c>
      <c r="W1987" s="9">
        <f t="shared" si="329"/>
        <v>0</v>
      </c>
      <c r="X1987" s="22">
        <f t="shared" si="338"/>
        <v>0</v>
      </c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</row>
    <row r="1988" spans="1:159" s="4" customFormat="1">
      <c r="A1988" s="83" t="s">
        <v>2438</v>
      </c>
      <c r="B1988" s="95" t="s">
        <v>1394</v>
      </c>
      <c r="C1988" s="96">
        <v>4435</v>
      </c>
      <c r="D1988" s="95" t="s">
        <v>1404</v>
      </c>
      <c r="E1988" s="116" t="str">
        <f>VLOOKUP($C1988,'2022-23 School Level AAFTE'!$C:$X,8,FALSE)</f>
        <v>No</v>
      </c>
      <c r="F1988" s="103">
        <f>VLOOKUP($C1988,'2022-23 School Level AAFTE'!$C:$I,7,FALSE)</f>
        <v>383.15</v>
      </c>
      <c r="G1988" s="106">
        <f>IFERROR(IF(E1988= "yes",VLOOKUP(C1988,Summary!$B:$I,5,0),0),0)</f>
        <v>0</v>
      </c>
      <c r="H1988" s="104">
        <f t="shared" si="337"/>
        <v>0</v>
      </c>
      <c r="I1988" s="168">
        <f>VLOOKUP($A1988,'2023-24 Salary &amp; Benefits'!$A:$I,3,FALSE)</f>
        <v>1.1200000000000001</v>
      </c>
      <c r="J1988" s="168">
        <f>VLOOKUP($A1988,'2023-24 Salary &amp; Benefits'!$A:$I,4,FALSE)</f>
        <v>1.1200000000000001</v>
      </c>
      <c r="K1988" s="155">
        <f t="shared" si="330"/>
        <v>0</v>
      </c>
      <c r="L1988" s="154">
        <f t="shared" si="331"/>
        <v>0</v>
      </c>
      <c r="M1988" s="156">
        <f>'2023-24 Salary &amp; Benefits'!$E$6</f>
        <v>72728</v>
      </c>
      <c r="N1988" s="156">
        <f>'2023-24 Salary &amp; Benefits'!$F$6</f>
        <v>75419</v>
      </c>
      <c r="O1988" s="9">
        <f t="shared" si="332"/>
        <v>0</v>
      </c>
      <c r="P1988" s="9">
        <f t="shared" si="333"/>
        <v>0</v>
      </c>
      <c r="Q1988" s="9">
        <f>'2023-24 Salary &amp; Benefits'!G$6</f>
        <v>13464</v>
      </c>
      <c r="R1988" s="157">
        <f>'2023-24 Salary &amp; Benefits'!H$6</f>
        <v>0.1797</v>
      </c>
      <c r="S1988" s="157">
        <f>'2023-24 Salary &amp; Benefits'!I$6</f>
        <v>0.17330000000000001</v>
      </c>
      <c r="T1988" s="9">
        <f t="shared" si="334"/>
        <v>0</v>
      </c>
      <c r="U1988" s="9">
        <f t="shared" si="335"/>
        <v>0</v>
      </c>
      <c r="V1988" s="9">
        <f t="shared" si="336"/>
        <v>0</v>
      </c>
      <c r="W1988" s="9">
        <f t="shared" si="329"/>
        <v>0</v>
      </c>
      <c r="X1988" s="22">
        <f t="shared" si="338"/>
        <v>0</v>
      </c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</row>
    <row r="1989" spans="1:159" s="4" customFormat="1">
      <c r="A1989" s="83" t="s">
        <v>2438</v>
      </c>
      <c r="B1989" s="95" t="s">
        <v>1394</v>
      </c>
      <c r="C1989" s="96">
        <v>4541</v>
      </c>
      <c r="D1989" s="95" t="s">
        <v>1405</v>
      </c>
      <c r="E1989" s="116" t="str">
        <f>VLOOKUP($C1989,'2022-23 School Level AAFTE'!$C:$X,8,FALSE)</f>
        <v>Yes</v>
      </c>
      <c r="F1989" s="103">
        <f>VLOOKUP($C1989,'2022-23 School Level AAFTE'!$C:$I,7,FALSE)</f>
        <v>398.42</v>
      </c>
      <c r="G1989" s="106">
        <f>IFERROR(IF(E1989= "yes",VLOOKUP(C1989,Summary!$B:$I,5,0),0),0)</f>
        <v>0</v>
      </c>
      <c r="H1989" s="104">
        <f t="shared" si="337"/>
        <v>398.42</v>
      </c>
      <c r="I1989" s="168">
        <f>VLOOKUP($A1989,'2023-24 Salary &amp; Benefits'!$A:$I,3,FALSE)</f>
        <v>1.1200000000000001</v>
      </c>
      <c r="J1989" s="168">
        <f>VLOOKUP($A1989,'2023-24 Salary &amp; Benefits'!$A:$I,4,FALSE)</f>
        <v>1.1200000000000001</v>
      </c>
      <c r="K1989" s="155">
        <f t="shared" si="330"/>
        <v>398.42</v>
      </c>
      <c r="L1989" s="154">
        <f t="shared" si="331"/>
        <v>1.169</v>
      </c>
      <c r="M1989" s="156">
        <f>'2023-24 Salary &amp; Benefits'!$E$6</f>
        <v>72728</v>
      </c>
      <c r="N1989" s="156">
        <f>'2023-24 Salary &amp; Benefits'!$F$6</f>
        <v>75419</v>
      </c>
      <c r="O1989" s="9">
        <f t="shared" si="332"/>
        <v>95221.32</v>
      </c>
      <c r="P1989" s="9">
        <f t="shared" si="333"/>
        <v>3523.2699999999895</v>
      </c>
      <c r="Q1989" s="9">
        <f>'2023-24 Salary &amp; Benefits'!G$6</f>
        <v>13464</v>
      </c>
      <c r="R1989" s="157">
        <f>'2023-24 Salary &amp; Benefits'!H$6</f>
        <v>0.1797</v>
      </c>
      <c r="S1989" s="157">
        <f>'2023-24 Salary &amp; Benefits'!I$6</f>
        <v>0.17330000000000001</v>
      </c>
      <c r="T1989" s="9">
        <f t="shared" si="334"/>
        <v>33461.269999999997</v>
      </c>
      <c r="U1989" s="9">
        <f t="shared" si="335"/>
        <v>1645.74</v>
      </c>
      <c r="V1989" s="9">
        <f t="shared" si="336"/>
        <v>285.20999999999998</v>
      </c>
      <c r="W1989" s="9">
        <f t="shared" si="329"/>
        <v>1930.95</v>
      </c>
      <c r="X1989" s="22">
        <f t="shared" si="338"/>
        <v>134136.81</v>
      </c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</row>
    <row r="1990" spans="1:159" s="4" customFormat="1">
      <c r="A1990" s="83" t="s">
        <v>2438</v>
      </c>
      <c r="B1990" s="95" t="s">
        <v>1394</v>
      </c>
      <c r="C1990" s="96">
        <v>3399</v>
      </c>
      <c r="D1990" s="95" t="s">
        <v>1398</v>
      </c>
      <c r="E1990" s="116" t="str">
        <f>VLOOKUP($C1990,'2022-23 School Level AAFTE'!$C:$X,8,FALSE)</f>
        <v>No</v>
      </c>
      <c r="F1990" s="103">
        <f>VLOOKUP($C1990,'2022-23 School Level AAFTE'!$C:$I,7,FALSE)</f>
        <v>680.05</v>
      </c>
      <c r="G1990" s="106">
        <f>IFERROR(IF(E1990= "yes",VLOOKUP(C1990,Summary!$B:$I,5,0),0),0)</f>
        <v>0</v>
      </c>
      <c r="H1990" s="105">
        <f t="shared" si="337"/>
        <v>0</v>
      </c>
      <c r="I1990" s="168">
        <f>VLOOKUP($A1990,'2023-24 Salary &amp; Benefits'!$A:$I,3,FALSE)</f>
        <v>1.1200000000000001</v>
      </c>
      <c r="J1990" s="168">
        <f>VLOOKUP($A1990,'2023-24 Salary &amp; Benefits'!$A:$I,4,FALSE)</f>
        <v>1.1200000000000001</v>
      </c>
      <c r="K1990" s="155">
        <f t="shared" si="330"/>
        <v>0</v>
      </c>
      <c r="L1990" s="154">
        <f t="shared" si="331"/>
        <v>0</v>
      </c>
      <c r="M1990" s="156">
        <f>'2023-24 Salary &amp; Benefits'!$E$6</f>
        <v>72728</v>
      </c>
      <c r="N1990" s="156">
        <f>'2023-24 Salary &amp; Benefits'!$F$6</f>
        <v>75419</v>
      </c>
      <c r="O1990" s="9">
        <f t="shared" si="332"/>
        <v>0</v>
      </c>
      <c r="P1990" s="9">
        <f t="shared" si="333"/>
        <v>0</v>
      </c>
      <c r="Q1990" s="9">
        <f>'2023-24 Salary &amp; Benefits'!G$6</f>
        <v>13464</v>
      </c>
      <c r="R1990" s="157">
        <f>'2023-24 Salary &amp; Benefits'!H$6</f>
        <v>0.1797</v>
      </c>
      <c r="S1990" s="157">
        <f>'2023-24 Salary &amp; Benefits'!I$6</f>
        <v>0.17330000000000001</v>
      </c>
      <c r="T1990" s="9">
        <f t="shared" si="334"/>
        <v>0</v>
      </c>
      <c r="U1990" s="9">
        <f t="shared" si="335"/>
        <v>0</v>
      </c>
      <c r="V1990" s="9">
        <f t="shared" si="336"/>
        <v>0</v>
      </c>
      <c r="W1990" s="9">
        <f t="shared" si="329"/>
        <v>0</v>
      </c>
      <c r="X1990" s="22">
        <f t="shared" si="338"/>
        <v>0</v>
      </c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</row>
    <row r="1991" spans="1:159" s="4" customFormat="1">
      <c r="A1991" s="83" t="s">
        <v>2438</v>
      </c>
      <c r="B1991" s="95" t="s">
        <v>1394</v>
      </c>
      <c r="C1991" s="96">
        <v>4250</v>
      </c>
      <c r="D1991" s="95" t="s">
        <v>1402</v>
      </c>
      <c r="E1991" s="116" t="str">
        <f>VLOOKUP($C1991,'2022-23 School Level AAFTE'!$C:$X,8,FALSE)</f>
        <v>No</v>
      </c>
      <c r="F1991" s="103">
        <f>VLOOKUP($C1991,'2022-23 School Level AAFTE'!$C:$I,7,FALSE)</f>
        <v>540.14</v>
      </c>
      <c r="G1991" s="106">
        <f>IFERROR(IF(E1991= "yes",VLOOKUP(C1991,Summary!$B:$I,5,0),0),0)</f>
        <v>0</v>
      </c>
      <c r="H1991" s="105">
        <f t="shared" si="337"/>
        <v>0</v>
      </c>
      <c r="I1991" s="168">
        <f>VLOOKUP($A1991,'2023-24 Salary &amp; Benefits'!$A:$I,3,FALSE)</f>
        <v>1.1200000000000001</v>
      </c>
      <c r="J1991" s="168">
        <f>VLOOKUP($A1991,'2023-24 Salary &amp; Benefits'!$A:$I,4,FALSE)</f>
        <v>1.1200000000000001</v>
      </c>
      <c r="K1991" s="155">
        <f t="shared" si="330"/>
        <v>0</v>
      </c>
      <c r="L1991" s="154">
        <f t="shared" si="331"/>
        <v>0</v>
      </c>
      <c r="M1991" s="156">
        <f>'2023-24 Salary &amp; Benefits'!$E$6</f>
        <v>72728</v>
      </c>
      <c r="N1991" s="156">
        <f>'2023-24 Salary &amp; Benefits'!$F$6</f>
        <v>75419</v>
      </c>
      <c r="O1991" s="9">
        <f t="shared" si="332"/>
        <v>0</v>
      </c>
      <c r="P1991" s="9">
        <f t="shared" si="333"/>
        <v>0</v>
      </c>
      <c r="Q1991" s="9">
        <f>'2023-24 Salary &amp; Benefits'!G$6</f>
        <v>13464</v>
      </c>
      <c r="R1991" s="157">
        <f>'2023-24 Salary &amp; Benefits'!H$6</f>
        <v>0.1797</v>
      </c>
      <c r="S1991" s="157">
        <f>'2023-24 Salary &amp; Benefits'!I$6</f>
        <v>0.17330000000000001</v>
      </c>
      <c r="T1991" s="9">
        <f t="shared" si="334"/>
        <v>0</v>
      </c>
      <c r="U1991" s="9">
        <f t="shared" si="335"/>
        <v>0</v>
      </c>
      <c r="V1991" s="9">
        <f t="shared" si="336"/>
        <v>0</v>
      </c>
      <c r="W1991" s="9">
        <f t="shared" si="329"/>
        <v>0</v>
      </c>
      <c r="X1991" s="22">
        <f t="shared" si="338"/>
        <v>0</v>
      </c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</row>
    <row r="1992" spans="1:159" s="4" customFormat="1">
      <c r="A1992" s="83" t="s">
        <v>2438</v>
      </c>
      <c r="B1992" s="95" t="s">
        <v>1394</v>
      </c>
      <c r="C1992" s="94">
        <v>4132</v>
      </c>
      <c r="D1992" s="84" t="s">
        <v>1400</v>
      </c>
      <c r="E1992" s="116" t="str">
        <f>VLOOKUP($C1992,'2022-23 School Level AAFTE'!$C:$X,8,FALSE)</f>
        <v>No</v>
      </c>
      <c r="F1992" s="103">
        <f>VLOOKUP($C1992,'2022-23 School Level AAFTE'!$C:$I,7,FALSE)</f>
        <v>715.85</v>
      </c>
      <c r="G1992" s="106">
        <f>IFERROR(IF(E1992= "yes",VLOOKUP(C1992,Summary!$B:$I,5,0),0),0)</f>
        <v>0</v>
      </c>
      <c r="H1992" s="105">
        <f t="shared" si="337"/>
        <v>0</v>
      </c>
      <c r="I1992" s="168">
        <f>VLOOKUP($A1992,'2023-24 Salary &amp; Benefits'!$A:$I,3,FALSE)</f>
        <v>1.1200000000000001</v>
      </c>
      <c r="J1992" s="168">
        <f>VLOOKUP($A1992,'2023-24 Salary &amp; Benefits'!$A:$I,4,FALSE)</f>
        <v>1.1200000000000001</v>
      </c>
      <c r="K1992" s="155">
        <f t="shared" si="330"/>
        <v>0</v>
      </c>
      <c r="L1992" s="154">
        <f t="shared" si="331"/>
        <v>0</v>
      </c>
      <c r="M1992" s="156">
        <f>'2023-24 Salary &amp; Benefits'!$E$6</f>
        <v>72728</v>
      </c>
      <c r="N1992" s="156">
        <f>'2023-24 Salary &amp; Benefits'!$F$6</f>
        <v>75419</v>
      </c>
      <c r="O1992" s="9">
        <f t="shared" si="332"/>
        <v>0</v>
      </c>
      <c r="P1992" s="9">
        <f t="shared" si="333"/>
        <v>0</v>
      </c>
      <c r="Q1992" s="9">
        <f>'2023-24 Salary &amp; Benefits'!G$6</f>
        <v>13464</v>
      </c>
      <c r="R1992" s="157">
        <f>'2023-24 Salary &amp; Benefits'!H$6</f>
        <v>0.1797</v>
      </c>
      <c r="S1992" s="157">
        <f>'2023-24 Salary &amp; Benefits'!I$6</f>
        <v>0.17330000000000001</v>
      </c>
      <c r="T1992" s="9">
        <f t="shared" si="334"/>
        <v>0</v>
      </c>
      <c r="U1992" s="9">
        <f t="shared" si="335"/>
        <v>0</v>
      </c>
      <c r="V1992" s="9">
        <f t="shared" si="336"/>
        <v>0</v>
      </c>
      <c r="W1992" s="9">
        <f t="shared" si="329"/>
        <v>0</v>
      </c>
      <c r="X1992" s="22">
        <f t="shared" si="338"/>
        <v>0</v>
      </c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</row>
    <row r="1993" spans="1:159" s="4" customFormat="1">
      <c r="A1993" s="83" t="s">
        <v>2438</v>
      </c>
      <c r="B1993" s="95" t="s">
        <v>1394</v>
      </c>
      <c r="C1993" s="96">
        <v>4402</v>
      </c>
      <c r="D1993" s="95" t="s">
        <v>1403</v>
      </c>
      <c r="E1993" s="116" t="str">
        <f>VLOOKUP($C1993,'2022-23 School Level AAFTE'!$C:$X,8,FALSE)</f>
        <v>No</v>
      </c>
      <c r="F1993" s="103">
        <f>VLOOKUP($C1993,'2022-23 School Level AAFTE'!$C:$I,7,FALSE)</f>
        <v>457.29</v>
      </c>
      <c r="G1993" s="106">
        <f>IFERROR(IF(E1993= "yes",VLOOKUP(C1993,Summary!$B:$I,5,0),0),0)</f>
        <v>0</v>
      </c>
      <c r="H1993" s="105">
        <f t="shared" si="337"/>
        <v>0</v>
      </c>
      <c r="I1993" s="168">
        <f>VLOOKUP($A1993,'2023-24 Salary &amp; Benefits'!$A:$I,3,FALSE)</f>
        <v>1.1200000000000001</v>
      </c>
      <c r="J1993" s="168">
        <f>VLOOKUP($A1993,'2023-24 Salary &amp; Benefits'!$A:$I,4,FALSE)</f>
        <v>1.1200000000000001</v>
      </c>
      <c r="K1993" s="155">
        <f t="shared" si="330"/>
        <v>0</v>
      </c>
      <c r="L1993" s="154">
        <f t="shared" si="331"/>
        <v>0</v>
      </c>
      <c r="M1993" s="156">
        <f>'2023-24 Salary &amp; Benefits'!$E$6</f>
        <v>72728</v>
      </c>
      <c r="N1993" s="156">
        <f>'2023-24 Salary &amp; Benefits'!$F$6</f>
        <v>75419</v>
      </c>
      <c r="O1993" s="9">
        <f t="shared" si="332"/>
        <v>0</v>
      </c>
      <c r="P1993" s="9">
        <f t="shared" si="333"/>
        <v>0</v>
      </c>
      <c r="Q1993" s="9">
        <f>'2023-24 Salary &amp; Benefits'!G$6</f>
        <v>13464</v>
      </c>
      <c r="R1993" s="157">
        <f>'2023-24 Salary &amp; Benefits'!H$6</f>
        <v>0.1797</v>
      </c>
      <c r="S1993" s="157">
        <f>'2023-24 Salary &amp; Benefits'!I$6</f>
        <v>0.17330000000000001</v>
      </c>
      <c r="T1993" s="9">
        <f t="shared" si="334"/>
        <v>0</v>
      </c>
      <c r="U1993" s="9">
        <f t="shared" si="335"/>
        <v>0</v>
      </c>
      <c r="V1993" s="9">
        <f t="shared" si="336"/>
        <v>0</v>
      </c>
      <c r="W1993" s="9">
        <f t="shared" si="329"/>
        <v>0</v>
      </c>
      <c r="X1993" s="22">
        <f t="shared" si="338"/>
        <v>0</v>
      </c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</row>
    <row r="1994" spans="1:159" s="4" customFormat="1">
      <c r="A1994" s="83" t="s">
        <v>2438</v>
      </c>
      <c r="B1994" s="95" t="s">
        <v>1394</v>
      </c>
      <c r="C1994" s="96">
        <v>2875</v>
      </c>
      <c r="D1994" s="95" t="s">
        <v>1395</v>
      </c>
      <c r="E1994" s="116" t="str">
        <f>VLOOKUP($C1994,'2022-23 School Level AAFTE'!$C:$X,8,FALSE)</f>
        <v>No</v>
      </c>
      <c r="F1994" s="103">
        <f>VLOOKUP($C1994,'2022-23 School Level AAFTE'!$C:$I,7,FALSE)</f>
        <v>610.47</v>
      </c>
      <c r="G1994" s="106">
        <f>IFERROR(IF(E1994= "yes",VLOOKUP(C1994,Summary!$B:$I,5,0),0),0)</f>
        <v>0</v>
      </c>
      <c r="H1994" s="105">
        <f t="shared" si="337"/>
        <v>0</v>
      </c>
      <c r="I1994" s="168">
        <f>VLOOKUP($A1994,'2023-24 Salary &amp; Benefits'!$A:$I,3,FALSE)</f>
        <v>1.1200000000000001</v>
      </c>
      <c r="J1994" s="168">
        <f>VLOOKUP($A1994,'2023-24 Salary &amp; Benefits'!$A:$I,4,FALSE)</f>
        <v>1.1200000000000001</v>
      </c>
      <c r="K1994" s="155">
        <f t="shared" si="330"/>
        <v>0</v>
      </c>
      <c r="L1994" s="154">
        <f t="shared" si="331"/>
        <v>0</v>
      </c>
      <c r="M1994" s="156">
        <f>'2023-24 Salary &amp; Benefits'!$E$6</f>
        <v>72728</v>
      </c>
      <c r="N1994" s="156">
        <f>'2023-24 Salary &amp; Benefits'!$F$6</f>
        <v>75419</v>
      </c>
      <c r="O1994" s="9">
        <f t="shared" si="332"/>
        <v>0</v>
      </c>
      <c r="P1994" s="9">
        <f t="shared" si="333"/>
        <v>0</v>
      </c>
      <c r="Q1994" s="9">
        <f>'2023-24 Salary &amp; Benefits'!G$6</f>
        <v>13464</v>
      </c>
      <c r="R1994" s="157">
        <f>'2023-24 Salary &amp; Benefits'!H$6</f>
        <v>0.1797</v>
      </c>
      <c r="S1994" s="157">
        <f>'2023-24 Salary &amp; Benefits'!I$6</f>
        <v>0.17330000000000001</v>
      </c>
      <c r="T1994" s="9">
        <f t="shared" si="334"/>
        <v>0</v>
      </c>
      <c r="U1994" s="9">
        <f t="shared" si="335"/>
        <v>0</v>
      </c>
      <c r="V1994" s="9">
        <f t="shared" si="336"/>
        <v>0</v>
      </c>
      <c r="W1994" s="9">
        <f t="shared" ref="W1994:W2057" si="339">SUM(U1994:V1994)</f>
        <v>0</v>
      </c>
      <c r="X1994" s="22">
        <f t="shared" si="338"/>
        <v>0</v>
      </c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</row>
    <row r="1995" spans="1:159" s="4" customFormat="1">
      <c r="A1995" s="83" t="s">
        <v>2438</v>
      </c>
      <c r="B1995" s="95" t="s">
        <v>1394</v>
      </c>
      <c r="C1995" s="96">
        <v>4502</v>
      </c>
      <c r="D1995" s="95" t="s">
        <v>1024</v>
      </c>
      <c r="E1995" s="116" t="str">
        <f>VLOOKUP($C1995,'2022-23 School Level AAFTE'!$C:$X,8,FALSE)</f>
        <v>No</v>
      </c>
      <c r="F1995" s="103">
        <f>VLOOKUP($C1995,'2022-23 School Level AAFTE'!$C:$I,7,FALSE)</f>
        <v>851.15</v>
      </c>
      <c r="G1995" s="106">
        <f>IFERROR(IF(E1995= "yes",VLOOKUP(C1995,Summary!$B:$I,5,0),0),0)</f>
        <v>0</v>
      </c>
      <c r="H1995" s="105">
        <f t="shared" si="337"/>
        <v>0</v>
      </c>
      <c r="I1995" s="168">
        <f>VLOOKUP($A1995,'2023-24 Salary &amp; Benefits'!$A:$I,3,FALSE)</f>
        <v>1.1200000000000001</v>
      </c>
      <c r="J1995" s="168">
        <f>VLOOKUP($A1995,'2023-24 Salary &amp; Benefits'!$A:$I,4,FALSE)</f>
        <v>1.1200000000000001</v>
      </c>
      <c r="K1995" s="155">
        <f t="shared" ref="K1995:K2058" si="340">IF(G1995&gt;0,G1995,H1995)</f>
        <v>0</v>
      </c>
      <c r="L1995" s="154">
        <f t="shared" ref="L1995:L2058" si="341">ROUND((($K1995*1.1*36)/15)/900,3)</f>
        <v>0</v>
      </c>
      <c r="M1995" s="156">
        <f>'2023-24 Salary &amp; Benefits'!$E$6</f>
        <v>72728</v>
      </c>
      <c r="N1995" s="156">
        <f>'2023-24 Salary &amp; Benefits'!$F$6</f>
        <v>75419</v>
      </c>
      <c r="O1995" s="9">
        <f t="shared" ref="O1995:O2058" si="342">ROUND($I1995*$M1995*$L1995,2)</f>
        <v>0</v>
      </c>
      <c r="P1995" s="9">
        <f t="shared" ref="P1995:P2058" si="343">ROUND($J1995*$N1995*$L1995,2)-O1995</f>
        <v>0</v>
      </c>
      <c r="Q1995" s="9">
        <f>'2023-24 Salary &amp; Benefits'!G$6</f>
        <v>13464</v>
      </c>
      <c r="R1995" s="157">
        <f>'2023-24 Salary &amp; Benefits'!H$6</f>
        <v>0.1797</v>
      </c>
      <c r="S1995" s="157">
        <f>'2023-24 Salary &amp; Benefits'!I$6</f>
        <v>0.17330000000000001</v>
      </c>
      <c r="T1995" s="9">
        <f t="shared" ref="T1995:T2058" si="344">ROUND(O1995*R1995+P1995*S1995+L1995*Q1995,2)</f>
        <v>0</v>
      </c>
      <c r="U1995" s="9">
        <f t="shared" ref="U1995:U2058" si="345">ROUND((($N1995*$J1995*$L1995)/180)*3,2)</f>
        <v>0</v>
      </c>
      <c r="V1995" s="9">
        <f t="shared" ref="V1995:V2058" si="346">ROUND(U1995*S1995,2)</f>
        <v>0</v>
      </c>
      <c r="W1995" s="9">
        <f t="shared" si="339"/>
        <v>0</v>
      </c>
      <c r="X1995" s="22">
        <f t="shared" si="338"/>
        <v>0</v>
      </c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</row>
    <row r="1996" spans="1:159" s="4" customFormat="1">
      <c r="A1996" s="83" t="s">
        <v>2438</v>
      </c>
      <c r="B1996" s="95" t="s">
        <v>1394</v>
      </c>
      <c r="C1996" s="96">
        <v>3247</v>
      </c>
      <c r="D1996" s="95" t="s">
        <v>1396</v>
      </c>
      <c r="E1996" s="116" t="str">
        <f>VLOOKUP($C1996,'2022-23 School Level AAFTE'!$C:$X,8,FALSE)</f>
        <v>No</v>
      </c>
      <c r="F1996" s="103">
        <f>VLOOKUP($C1996,'2022-23 School Level AAFTE'!$C:$I,7,FALSE)</f>
        <v>1775.5800000000002</v>
      </c>
      <c r="G1996" s="106">
        <f>IFERROR(IF(E1996= "yes",VLOOKUP(C1996,Summary!$B:$I,5,0),0),0)</f>
        <v>0</v>
      </c>
      <c r="H1996" s="105">
        <f t="shared" si="337"/>
        <v>0</v>
      </c>
      <c r="I1996" s="168">
        <f>VLOOKUP($A1996,'2023-24 Salary &amp; Benefits'!$A:$I,3,FALSE)</f>
        <v>1.1200000000000001</v>
      </c>
      <c r="J1996" s="168">
        <f>VLOOKUP($A1996,'2023-24 Salary &amp; Benefits'!$A:$I,4,FALSE)</f>
        <v>1.1200000000000001</v>
      </c>
      <c r="K1996" s="155">
        <f t="shared" si="340"/>
        <v>0</v>
      </c>
      <c r="L1996" s="154">
        <f t="shared" si="341"/>
        <v>0</v>
      </c>
      <c r="M1996" s="156">
        <f>'2023-24 Salary &amp; Benefits'!$E$6</f>
        <v>72728</v>
      </c>
      <c r="N1996" s="156">
        <f>'2023-24 Salary &amp; Benefits'!$F$6</f>
        <v>75419</v>
      </c>
      <c r="O1996" s="9">
        <f t="shared" si="342"/>
        <v>0</v>
      </c>
      <c r="P1996" s="9">
        <f t="shared" si="343"/>
        <v>0</v>
      </c>
      <c r="Q1996" s="9">
        <f>'2023-24 Salary &amp; Benefits'!G$6</f>
        <v>13464</v>
      </c>
      <c r="R1996" s="157">
        <f>'2023-24 Salary &amp; Benefits'!H$6</f>
        <v>0.1797</v>
      </c>
      <c r="S1996" s="157">
        <f>'2023-24 Salary &amp; Benefits'!I$6</f>
        <v>0.17330000000000001</v>
      </c>
      <c r="T1996" s="9">
        <f t="shared" si="344"/>
        <v>0</v>
      </c>
      <c r="U1996" s="9">
        <f t="shared" si="345"/>
        <v>0</v>
      </c>
      <c r="V1996" s="9">
        <f t="shared" si="346"/>
        <v>0</v>
      </c>
      <c r="W1996" s="9">
        <f t="shared" si="339"/>
        <v>0</v>
      </c>
      <c r="X1996" s="22">
        <f t="shared" si="338"/>
        <v>0</v>
      </c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</row>
    <row r="1997" spans="1:159" s="4" customFormat="1">
      <c r="A1997" s="83" t="s">
        <v>2438</v>
      </c>
      <c r="B1997" s="95" t="s">
        <v>1394</v>
      </c>
      <c r="C1997" s="96">
        <v>3499</v>
      </c>
      <c r="D1997" s="95" t="s">
        <v>1399</v>
      </c>
      <c r="E1997" s="116" t="str">
        <f>VLOOKUP($C1997,'2022-23 School Level AAFTE'!$C:$X,8,FALSE)</f>
        <v>No</v>
      </c>
      <c r="F1997" s="103">
        <f>VLOOKUP($C1997,'2022-23 School Level AAFTE'!$C:$I,7,FALSE)</f>
        <v>682.39</v>
      </c>
      <c r="G1997" s="106">
        <f>IFERROR(IF(E1997= "yes",VLOOKUP(C1997,Summary!$B:$I,5,0),0),0)</f>
        <v>0</v>
      </c>
      <c r="H1997" s="105">
        <f t="shared" si="337"/>
        <v>0</v>
      </c>
      <c r="I1997" s="168">
        <f>VLOOKUP($A1997,'2023-24 Salary &amp; Benefits'!$A:$I,3,FALSE)</f>
        <v>1.1200000000000001</v>
      </c>
      <c r="J1997" s="168">
        <f>VLOOKUP($A1997,'2023-24 Salary &amp; Benefits'!$A:$I,4,FALSE)</f>
        <v>1.1200000000000001</v>
      </c>
      <c r="K1997" s="155">
        <f t="shared" si="340"/>
        <v>0</v>
      </c>
      <c r="L1997" s="154">
        <f t="shared" si="341"/>
        <v>0</v>
      </c>
      <c r="M1997" s="156">
        <f>'2023-24 Salary &amp; Benefits'!$E$6</f>
        <v>72728</v>
      </c>
      <c r="N1997" s="156">
        <f>'2023-24 Salary &amp; Benefits'!$F$6</f>
        <v>75419</v>
      </c>
      <c r="O1997" s="9">
        <f t="shared" si="342"/>
        <v>0</v>
      </c>
      <c r="P1997" s="9">
        <f t="shared" si="343"/>
        <v>0</v>
      </c>
      <c r="Q1997" s="9">
        <f>'2023-24 Salary &amp; Benefits'!G$6</f>
        <v>13464</v>
      </c>
      <c r="R1997" s="157">
        <f>'2023-24 Salary &amp; Benefits'!H$6</f>
        <v>0.1797</v>
      </c>
      <c r="S1997" s="157">
        <f>'2023-24 Salary &amp; Benefits'!I$6</f>
        <v>0.17330000000000001</v>
      </c>
      <c r="T1997" s="9">
        <f t="shared" si="344"/>
        <v>0</v>
      </c>
      <c r="U1997" s="9">
        <f t="shared" si="345"/>
        <v>0</v>
      </c>
      <c r="V1997" s="9">
        <f t="shared" si="346"/>
        <v>0</v>
      </c>
      <c r="W1997" s="9">
        <f t="shared" si="339"/>
        <v>0</v>
      </c>
      <c r="X1997" s="22">
        <f t="shared" si="338"/>
        <v>0</v>
      </c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</row>
    <row r="1998" spans="1:159" s="4" customFormat="1">
      <c r="A1998" s="83" t="s">
        <v>2438</v>
      </c>
      <c r="B1998" s="95" t="s">
        <v>1394</v>
      </c>
      <c r="C1998" s="96">
        <v>5524</v>
      </c>
      <c r="D1998" s="95" t="s">
        <v>3245</v>
      </c>
      <c r="E1998" s="116" t="str">
        <f>VLOOKUP($C1998,'2022-23 School Level AAFTE'!$C:$X,8,FALSE)</f>
        <v>No</v>
      </c>
      <c r="F1998" s="103">
        <f>VLOOKUP($C1998,'2022-23 School Level AAFTE'!$C:$I,7,FALSE)</f>
        <v>438.8</v>
      </c>
      <c r="G1998" s="106">
        <f>IFERROR(IF(E1998= "yes",VLOOKUP(C1998,Summary!$B:$I,5,0),0),0)</f>
        <v>0</v>
      </c>
      <c r="H1998" s="104">
        <f t="shared" si="337"/>
        <v>0</v>
      </c>
      <c r="I1998" s="168">
        <f>VLOOKUP($A1998,'2023-24 Salary &amp; Benefits'!$A:$I,3,FALSE)</f>
        <v>1.1200000000000001</v>
      </c>
      <c r="J1998" s="168">
        <f>VLOOKUP($A1998,'2023-24 Salary &amp; Benefits'!$A:$I,4,FALSE)</f>
        <v>1.1200000000000001</v>
      </c>
      <c r="K1998" s="155">
        <f t="shared" si="340"/>
        <v>0</v>
      </c>
      <c r="L1998" s="154">
        <f t="shared" si="341"/>
        <v>0</v>
      </c>
      <c r="M1998" s="156">
        <f>'2023-24 Salary &amp; Benefits'!$E$6</f>
        <v>72728</v>
      </c>
      <c r="N1998" s="156">
        <f>'2023-24 Salary &amp; Benefits'!$F$6</f>
        <v>75419</v>
      </c>
      <c r="O1998" s="9">
        <f t="shared" si="342"/>
        <v>0</v>
      </c>
      <c r="P1998" s="9">
        <f t="shared" si="343"/>
        <v>0</v>
      </c>
      <c r="Q1998" s="9">
        <f>'2023-24 Salary &amp; Benefits'!G$6</f>
        <v>13464</v>
      </c>
      <c r="R1998" s="157">
        <f>'2023-24 Salary &amp; Benefits'!H$6</f>
        <v>0.1797</v>
      </c>
      <c r="S1998" s="157">
        <f>'2023-24 Salary &amp; Benefits'!I$6</f>
        <v>0.17330000000000001</v>
      </c>
      <c r="T1998" s="9">
        <f t="shared" si="344"/>
        <v>0</v>
      </c>
      <c r="U1998" s="9">
        <f t="shared" si="345"/>
        <v>0</v>
      </c>
      <c r="V1998" s="9">
        <f t="shared" si="346"/>
        <v>0</v>
      </c>
      <c r="W1998" s="9">
        <f t="shared" si="339"/>
        <v>0</v>
      </c>
      <c r="X1998" s="22">
        <f t="shared" si="338"/>
        <v>0</v>
      </c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</row>
    <row r="1999" spans="1:159" s="4" customFormat="1">
      <c r="A1999" s="83" t="s">
        <v>2438</v>
      </c>
      <c r="B1999" s="95" t="s">
        <v>1394</v>
      </c>
      <c r="C1999" s="96">
        <v>4166</v>
      </c>
      <c r="D1999" s="95" t="s">
        <v>1401</v>
      </c>
      <c r="E1999" s="116" t="str">
        <f>VLOOKUP($C1999,'2022-23 School Level AAFTE'!$C:$X,8,FALSE)</f>
        <v>No</v>
      </c>
      <c r="F1999" s="103">
        <f>VLOOKUP($C1999,'2022-23 School Level AAFTE'!$C:$I,7,FALSE)</f>
        <v>528.76</v>
      </c>
      <c r="G1999" s="106">
        <f>IFERROR(IF(E1999= "yes",VLOOKUP(C1999,Summary!$B:$I,5,0),0),0)</f>
        <v>0</v>
      </c>
      <c r="H1999" s="104">
        <f t="shared" si="337"/>
        <v>0</v>
      </c>
      <c r="I1999" s="168">
        <f>VLOOKUP($A1999,'2023-24 Salary &amp; Benefits'!$A:$I,3,FALSE)</f>
        <v>1.1200000000000001</v>
      </c>
      <c r="J1999" s="168">
        <f>VLOOKUP($A1999,'2023-24 Salary &amp; Benefits'!$A:$I,4,FALSE)</f>
        <v>1.1200000000000001</v>
      </c>
      <c r="K1999" s="155">
        <f t="shared" si="340"/>
        <v>0</v>
      </c>
      <c r="L1999" s="154">
        <f t="shared" si="341"/>
        <v>0</v>
      </c>
      <c r="M1999" s="156">
        <f>'2023-24 Salary &amp; Benefits'!$E$6</f>
        <v>72728</v>
      </c>
      <c r="N1999" s="156">
        <f>'2023-24 Salary &amp; Benefits'!$F$6</f>
        <v>75419</v>
      </c>
      <c r="O1999" s="9">
        <f t="shared" si="342"/>
        <v>0</v>
      </c>
      <c r="P1999" s="9">
        <f t="shared" si="343"/>
        <v>0</v>
      </c>
      <c r="Q1999" s="9">
        <f>'2023-24 Salary &amp; Benefits'!G$6</f>
        <v>13464</v>
      </c>
      <c r="R1999" s="157">
        <f>'2023-24 Salary &amp; Benefits'!H$6</f>
        <v>0.1797</v>
      </c>
      <c r="S1999" s="157">
        <f>'2023-24 Salary &amp; Benefits'!I$6</f>
        <v>0.17330000000000001</v>
      </c>
      <c r="T1999" s="9">
        <f t="shared" si="344"/>
        <v>0</v>
      </c>
      <c r="U1999" s="9">
        <f t="shared" si="345"/>
        <v>0</v>
      </c>
      <c r="V1999" s="9">
        <f t="shared" si="346"/>
        <v>0</v>
      </c>
      <c r="W1999" s="9">
        <f t="shared" si="339"/>
        <v>0</v>
      </c>
      <c r="X1999" s="22">
        <f t="shared" si="338"/>
        <v>0</v>
      </c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</row>
    <row r="2000" spans="1:159" s="4" customFormat="1">
      <c r="A2000" s="83" t="s">
        <v>2555</v>
      </c>
      <c r="B2000" s="95" t="s">
        <v>2207</v>
      </c>
      <c r="C2000" s="96">
        <v>4000</v>
      </c>
      <c r="D2000" s="95" t="s">
        <v>2211</v>
      </c>
      <c r="E2000" s="116" t="str">
        <f>VLOOKUP($C2000,'2022-23 School Level AAFTE'!$C:$X,8,FALSE)</f>
        <v>Yes</v>
      </c>
      <c r="F2000" s="103">
        <f>VLOOKUP($C2000,'2022-23 School Level AAFTE'!$C:$I,7,FALSE)</f>
        <v>557.42999999999995</v>
      </c>
      <c r="G2000" s="106">
        <f>IFERROR(IF(E2000= "yes",VLOOKUP(C2000,Summary!$B:$I,5,0),0),0)</f>
        <v>0</v>
      </c>
      <c r="H2000" s="105">
        <f t="shared" si="337"/>
        <v>557.42999999999995</v>
      </c>
      <c r="I2000" s="168">
        <f>VLOOKUP($A2000,'2023-24 Salary &amp; Benefits'!$A:$I,3,FALSE)</f>
        <v>1</v>
      </c>
      <c r="J2000" s="168">
        <f>VLOOKUP($A2000,'2023-24 Salary &amp; Benefits'!$A:$I,4,FALSE)</f>
        <v>1</v>
      </c>
      <c r="K2000" s="155">
        <f t="shared" si="340"/>
        <v>557.42999999999995</v>
      </c>
      <c r="L2000" s="154">
        <f t="shared" si="341"/>
        <v>1.635</v>
      </c>
      <c r="M2000" s="156">
        <f>'2023-24 Salary &amp; Benefits'!$E$6</f>
        <v>72728</v>
      </c>
      <c r="N2000" s="156">
        <f>'2023-24 Salary &amp; Benefits'!$F$6</f>
        <v>75419</v>
      </c>
      <c r="O2000" s="9">
        <f t="shared" si="342"/>
        <v>118910.28</v>
      </c>
      <c r="P2000" s="9">
        <f t="shared" si="343"/>
        <v>4399.7900000000081</v>
      </c>
      <c r="Q2000" s="9">
        <f>'2023-24 Salary &amp; Benefits'!G$6</f>
        <v>13464</v>
      </c>
      <c r="R2000" s="157">
        <f>'2023-24 Salary &amp; Benefits'!H$6</f>
        <v>0.1797</v>
      </c>
      <c r="S2000" s="157">
        <f>'2023-24 Salary &amp; Benefits'!I$6</f>
        <v>0.17330000000000001</v>
      </c>
      <c r="T2000" s="9">
        <f t="shared" si="344"/>
        <v>44144.3</v>
      </c>
      <c r="U2000" s="9">
        <f t="shared" si="345"/>
        <v>2055.17</v>
      </c>
      <c r="V2000" s="9">
        <f t="shared" si="346"/>
        <v>356.16</v>
      </c>
      <c r="W2000" s="9">
        <f t="shared" si="339"/>
        <v>2411.33</v>
      </c>
      <c r="X2000" s="22">
        <f t="shared" si="338"/>
        <v>169865.7</v>
      </c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</row>
    <row r="2001" spans="1:159" s="4" customFormat="1">
      <c r="A2001" s="83" t="s">
        <v>2555</v>
      </c>
      <c r="B2001" s="95" t="s">
        <v>2207</v>
      </c>
      <c r="C2001" s="96">
        <v>3313</v>
      </c>
      <c r="D2001" s="95" t="s">
        <v>2210</v>
      </c>
      <c r="E2001" s="116" t="str">
        <f>VLOOKUP($C2001,'2022-23 School Level AAFTE'!$C:$X,8,FALSE)</f>
        <v>Yes</v>
      </c>
      <c r="F2001" s="103">
        <f>VLOOKUP($C2001,'2022-23 School Level AAFTE'!$C:$I,7,FALSE)</f>
        <v>842.78</v>
      </c>
      <c r="G2001" s="106">
        <f>IFERROR(IF(E2001= "yes",VLOOKUP(C2001,Summary!$B:$I,5,0),0),0)</f>
        <v>0</v>
      </c>
      <c r="H2001" s="105">
        <f t="shared" si="337"/>
        <v>842.78</v>
      </c>
      <c r="I2001" s="168">
        <f>VLOOKUP($A2001,'2023-24 Salary &amp; Benefits'!$A:$I,3,FALSE)</f>
        <v>1</v>
      </c>
      <c r="J2001" s="168">
        <f>VLOOKUP($A2001,'2023-24 Salary &amp; Benefits'!$A:$I,4,FALSE)</f>
        <v>1</v>
      </c>
      <c r="K2001" s="155">
        <f t="shared" si="340"/>
        <v>842.78</v>
      </c>
      <c r="L2001" s="154">
        <f t="shared" si="341"/>
        <v>2.472</v>
      </c>
      <c r="M2001" s="156">
        <f>'2023-24 Salary &amp; Benefits'!$E$6</f>
        <v>72728</v>
      </c>
      <c r="N2001" s="156">
        <f>'2023-24 Salary &amp; Benefits'!$F$6</f>
        <v>75419</v>
      </c>
      <c r="O2001" s="9">
        <f t="shared" si="342"/>
        <v>179783.62</v>
      </c>
      <c r="P2001" s="9">
        <f t="shared" si="343"/>
        <v>6652.1499999999942</v>
      </c>
      <c r="Q2001" s="9">
        <f>'2023-24 Salary &amp; Benefits'!G$6</f>
        <v>13464</v>
      </c>
      <c r="R2001" s="157">
        <f>'2023-24 Salary &amp; Benefits'!H$6</f>
        <v>0.1797</v>
      </c>
      <c r="S2001" s="157">
        <f>'2023-24 Salary &amp; Benefits'!I$6</f>
        <v>0.17330000000000001</v>
      </c>
      <c r="T2001" s="9">
        <f t="shared" si="344"/>
        <v>66742.94</v>
      </c>
      <c r="U2001" s="9">
        <f t="shared" si="345"/>
        <v>3107.26</v>
      </c>
      <c r="V2001" s="9">
        <f t="shared" si="346"/>
        <v>538.49</v>
      </c>
      <c r="W2001" s="9">
        <f t="shared" si="339"/>
        <v>3645.75</v>
      </c>
      <c r="X2001" s="22">
        <f t="shared" si="338"/>
        <v>256824.46</v>
      </c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</row>
    <row r="2002" spans="1:159" s="4" customFormat="1">
      <c r="A2002" s="83" t="s">
        <v>2555</v>
      </c>
      <c r="B2002" s="95" t="s">
        <v>2207</v>
      </c>
      <c r="C2002" s="96">
        <v>2469</v>
      </c>
      <c r="D2002" s="95" t="s">
        <v>2208</v>
      </c>
      <c r="E2002" s="116" t="str">
        <f>VLOOKUP($C2002,'2022-23 School Level AAFTE'!$C:$X,8,FALSE)</f>
        <v>Yes</v>
      </c>
      <c r="F2002" s="103">
        <f>VLOOKUP($C2002,'2022-23 School Level AAFTE'!$C:$I,7,FALSE)</f>
        <v>456</v>
      </c>
      <c r="G2002" s="106">
        <f>IFERROR(IF(E2002= "yes",VLOOKUP(C2002,Summary!$B:$I,5,0),0),0)</f>
        <v>0</v>
      </c>
      <c r="H2002" s="105">
        <f t="shared" si="337"/>
        <v>456</v>
      </c>
      <c r="I2002" s="168">
        <f>VLOOKUP($A2002,'2023-24 Salary &amp; Benefits'!$A:$I,3,FALSE)</f>
        <v>1</v>
      </c>
      <c r="J2002" s="168">
        <f>VLOOKUP($A2002,'2023-24 Salary &amp; Benefits'!$A:$I,4,FALSE)</f>
        <v>1</v>
      </c>
      <c r="K2002" s="155">
        <f t="shared" si="340"/>
        <v>456</v>
      </c>
      <c r="L2002" s="154">
        <f t="shared" si="341"/>
        <v>1.3380000000000001</v>
      </c>
      <c r="M2002" s="156">
        <f>'2023-24 Salary &amp; Benefits'!$E$6</f>
        <v>72728</v>
      </c>
      <c r="N2002" s="156">
        <f>'2023-24 Salary &amp; Benefits'!$F$6</f>
        <v>75419</v>
      </c>
      <c r="O2002" s="9">
        <f t="shared" si="342"/>
        <v>97310.06</v>
      </c>
      <c r="P2002" s="9">
        <f t="shared" si="343"/>
        <v>3600.5599999999977</v>
      </c>
      <c r="Q2002" s="9">
        <f>'2023-24 Salary &amp; Benefits'!G$6</f>
        <v>13464</v>
      </c>
      <c r="R2002" s="157">
        <f>'2023-24 Salary &amp; Benefits'!H$6</f>
        <v>0.1797</v>
      </c>
      <c r="S2002" s="157">
        <f>'2023-24 Salary &amp; Benefits'!I$6</f>
        <v>0.17330000000000001</v>
      </c>
      <c r="T2002" s="9">
        <f t="shared" si="344"/>
        <v>36125.43</v>
      </c>
      <c r="U2002" s="9">
        <f t="shared" si="345"/>
        <v>1681.84</v>
      </c>
      <c r="V2002" s="9">
        <f t="shared" si="346"/>
        <v>291.45999999999998</v>
      </c>
      <c r="W2002" s="9">
        <f t="shared" si="339"/>
        <v>1973.3</v>
      </c>
      <c r="X2002" s="22">
        <f t="shared" si="338"/>
        <v>139009.34999999998</v>
      </c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</row>
    <row r="2003" spans="1:159" s="4" customFormat="1">
      <c r="A2003" s="83" t="s">
        <v>2555</v>
      </c>
      <c r="B2003" s="95" t="s">
        <v>2207</v>
      </c>
      <c r="C2003" s="97">
        <v>4497</v>
      </c>
      <c r="D2003" s="110" t="s">
        <v>242</v>
      </c>
      <c r="E2003" s="116" t="str">
        <f>VLOOKUP($C2003,'2022-23 School Level AAFTE'!$C:$X,8,FALSE)</f>
        <v>Yes</v>
      </c>
      <c r="F2003" s="103">
        <f>VLOOKUP($C2003,'2022-23 School Level AAFTE'!$C:$I,7,FALSE)</f>
        <v>597.42999999999995</v>
      </c>
      <c r="G2003" s="106">
        <f>IFERROR(IF(E2003= "yes",VLOOKUP(C2003,Summary!$B:$I,5,0),0),0)</f>
        <v>0</v>
      </c>
      <c r="H2003" s="105">
        <f t="shared" si="337"/>
        <v>597.42999999999995</v>
      </c>
      <c r="I2003" s="168">
        <f>VLOOKUP($A2003,'2023-24 Salary &amp; Benefits'!$A:$I,3,FALSE)</f>
        <v>1</v>
      </c>
      <c r="J2003" s="168">
        <f>VLOOKUP($A2003,'2023-24 Salary &amp; Benefits'!$A:$I,4,FALSE)</f>
        <v>1</v>
      </c>
      <c r="K2003" s="155">
        <f t="shared" si="340"/>
        <v>597.42999999999995</v>
      </c>
      <c r="L2003" s="154">
        <f t="shared" si="341"/>
        <v>1.752</v>
      </c>
      <c r="M2003" s="156">
        <f>'2023-24 Salary &amp; Benefits'!$E$6</f>
        <v>72728</v>
      </c>
      <c r="N2003" s="156">
        <f>'2023-24 Salary &amp; Benefits'!$F$6</f>
        <v>75419</v>
      </c>
      <c r="O2003" s="9">
        <f t="shared" si="342"/>
        <v>127419.46</v>
      </c>
      <c r="P2003" s="9">
        <f t="shared" si="343"/>
        <v>4714.6299999999901</v>
      </c>
      <c r="Q2003" s="9">
        <f>'2023-24 Salary &amp; Benefits'!G$6</f>
        <v>13464</v>
      </c>
      <c r="R2003" s="157">
        <f>'2023-24 Salary &amp; Benefits'!H$6</f>
        <v>0.1797</v>
      </c>
      <c r="S2003" s="157">
        <f>'2023-24 Salary &amp; Benefits'!I$6</f>
        <v>0.17330000000000001</v>
      </c>
      <c r="T2003" s="9">
        <f t="shared" si="344"/>
        <v>47303.25</v>
      </c>
      <c r="U2003" s="9">
        <f t="shared" si="345"/>
        <v>2202.23</v>
      </c>
      <c r="V2003" s="9">
        <f t="shared" si="346"/>
        <v>381.65</v>
      </c>
      <c r="W2003" s="9">
        <f t="shared" si="339"/>
        <v>2583.88</v>
      </c>
      <c r="X2003" s="22">
        <f t="shared" si="338"/>
        <v>182021.22000000003</v>
      </c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</row>
    <row r="2004" spans="1:159" s="4" customFormat="1">
      <c r="A2004" s="83" t="s">
        <v>2555</v>
      </c>
      <c r="B2004" s="95" t="s">
        <v>2207</v>
      </c>
      <c r="C2004" s="96">
        <v>5352</v>
      </c>
      <c r="D2004" s="95" t="s">
        <v>2214</v>
      </c>
      <c r="E2004" s="116" t="str">
        <f>VLOOKUP($C2004,'2022-23 School Level AAFTE'!$C:$X,8,FALSE)</f>
        <v>Yes</v>
      </c>
      <c r="F2004" s="103">
        <f>VLOOKUP($C2004,'2022-23 School Level AAFTE'!$C:$I,7,FALSE)</f>
        <v>4.43</v>
      </c>
      <c r="G2004" s="106">
        <f>IFERROR(IF(E2004= "yes",VLOOKUP(C2004,Summary!$B:$I,5,0),0),0)</f>
        <v>0</v>
      </c>
      <c r="H2004" s="105">
        <f t="shared" si="337"/>
        <v>4.43</v>
      </c>
      <c r="I2004" s="168">
        <f>VLOOKUP($A2004,'2023-24 Salary &amp; Benefits'!$A:$I,3,FALSE)</f>
        <v>1</v>
      </c>
      <c r="J2004" s="168">
        <f>VLOOKUP($A2004,'2023-24 Salary &amp; Benefits'!$A:$I,4,FALSE)</f>
        <v>1</v>
      </c>
      <c r="K2004" s="155">
        <f t="shared" si="340"/>
        <v>4.43</v>
      </c>
      <c r="L2004" s="154">
        <f t="shared" si="341"/>
        <v>1.2999999999999999E-2</v>
      </c>
      <c r="M2004" s="156">
        <f>'2023-24 Salary &amp; Benefits'!$E$6</f>
        <v>72728</v>
      </c>
      <c r="N2004" s="156">
        <f>'2023-24 Salary &amp; Benefits'!$F$6</f>
        <v>75419</v>
      </c>
      <c r="O2004" s="9">
        <f t="shared" si="342"/>
        <v>945.46</v>
      </c>
      <c r="P2004" s="9">
        <f t="shared" si="343"/>
        <v>34.990000000000009</v>
      </c>
      <c r="Q2004" s="9">
        <f>'2023-24 Salary &amp; Benefits'!G$6</f>
        <v>13464</v>
      </c>
      <c r="R2004" s="157">
        <f>'2023-24 Salary &amp; Benefits'!H$6</f>
        <v>0.1797</v>
      </c>
      <c r="S2004" s="157">
        <f>'2023-24 Salary &amp; Benefits'!I$6</f>
        <v>0.17330000000000001</v>
      </c>
      <c r="T2004" s="9">
        <f t="shared" si="344"/>
        <v>350.99</v>
      </c>
      <c r="U2004" s="9">
        <f t="shared" si="345"/>
        <v>16.34</v>
      </c>
      <c r="V2004" s="9">
        <f t="shared" si="346"/>
        <v>2.83</v>
      </c>
      <c r="W2004" s="9">
        <f t="shared" si="339"/>
        <v>19.170000000000002</v>
      </c>
      <c r="X2004" s="22">
        <f t="shared" si="338"/>
        <v>1350.6100000000001</v>
      </c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</row>
    <row r="2005" spans="1:159" s="4" customFormat="1">
      <c r="A2005" s="83" t="s">
        <v>2555</v>
      </c>
      <c r="B2005" s="95" t="s">
        <v>2207</v>
      </c>
      <c r="C2005" s="96">
        <v>5049</v>
      </c>
      <c r="D2005" s="95" t="s">
        <v>2212</v>
      </c>
      <c r="E2005" s="116" t="str">
        <f>VLOOKUP($C2005,'2022-23 School Level AAFTE'!$C:$X,8,FALSE)</f>
        <v>Yes</v>
      </c>
      <c r="F2005" s="103">
        <f>VLOOKUP($C2005,'2022-23 School Level AAFTE'!$C:$I,7,FALSE)</f>
        <v>626.14</v>
      </c>
      <c r="G2005" s="106">
        <f>IFERROR(IF(E2005= "yes",VLOOKUP(C2005,Summary!$B:$I,5,0),0),0)</f>
        <v>0</v>
      </c>
      <c r="H2005" s="105">
        <f t="shared" si="337"/>
        <v>626.14</v>
      </c>
      <c r="I2005" s="168">
        <f>VLOOKUP($A2005,'2023-24 Salary &amp; Benefits'!$A:$I,3,FALSE)</f>
        <v>1</v>
      </c>
      <c r="J2005" s="168">
        <f>VLOOKUP($A2005,'2023-24 Salary &amp; Benefits'!$A:$I,4,FALSE)</f>
        <v>1</v>
      </c>
      <c r="K2005" s="155">
        <f t="shared" si="340"/>
        <v>626.14</v>
      </c>
      <c r="L2005" s="154">
        <f t="shared" si="341"/>
        <v>1.837</v>
      </c>
      <c r="M2005" s="156">
        <f>'2023-24 Salary &amp; Benefits'!$E$6</f>
        <v>72728</v>
      </c>
      <c r="N2005" s="156">
        <f>'2023-24 Salary &amp; Benefits'!$F$6</f>
        <v>75419</v>
      </c>
      <c r="O2005" s="9">
        <f t="shared" si="342"/>
        <v>133601.34</v>
      </c>
      <c r="P2005" s="9">
        <f t="shared" si="343"/>
        <v>4943.3600000000151</v>
      </c>
      <c r="Q2005" s="9">
        <f>'2023-24 Salary &amp; Benefits'!G$6</f>
        <v>13464</v>
      </c>
      <c r="R2005" s="157">
        <f>'2023-24 Salary &amp; Benefits'!H$6</f>
        <v>0.1797</v>
      </c>
      <c r="S2005" s="157">
        <f>'2023-24 Salary &amp; Benefits'!I$6</f>
        <v>0.17330000000000001</v>
      </c>
      <c r="T2005" s="9">
        <f t="shared" si="344"/>
        <v>49598.21</v>
      </c>
      <c r="U2005" s="9">
        <f t="shared" si="345"/>
        <v>2309.08</v>
      </c>
      <c r="V2005" s="9">
        <f t="shared" si="346"/>
        <v>400.16</v>
      </c>
      <c r="W2005" s="9">
        <f t="shared" si="339"/>
        <v>2709.24</v>
      </c>
      <c r="X2005" s="22">
        <f t="shared" si="338"/>
        <v>190852.15</v>
      </c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</row>
    <row r="2006" spans="1:159" s="4" customFormat="1">
      <c r="A2006" s="83" t="s">
        <v>2555</v>
      </c>
      <c r="B2006" s="95" t="s">
        <v>2207</v>
      </c>
      <c r="C2006" s="96">
        <v>5137</v>
      </c>
      <c r="D2006" s="95" t="s">
        <v>2213</v>
      </c>
      <c r="E2006" s="116" t="str">
        <f>VLOOKUP($C2006,'2022-23 School Level AAFTE'!$C:$X,8,FALSE)</f>
        <v>Yes</v>
      </c>
      <c r="F2006" s="103">
        <f>VLOOKUP($C2006,'2022-23 School Level AAFTE'!$C:$I,7,FALSE)</f>
        <v>431.57</v>
      </c>
      <c r="G2006" s="106">
        <f>IFERROR(IF(E2006= "yes",VLOOKUP(C2006,Summary!$B:$I,5,0),0),0)</f>
        <v>0</v>
      </c>
      <c r="H2006" s="105">
        <f t="shared" si="337"/>
        <v>431.57</v>
      </c>
      <c r="I2006" s="168">
        <f>VLOOKUP($A2006,'2023-24 Salary &amp; Benefits'!$A:$I,3,FALSE)</f>
        <v>1</v>
      </c>
      <c r="J2006" s="168">
        <f>VLOOKUP($A2006,'2023-24 Salary &amp; Benefits'!$A:$I,4,FALSE)</f>
        <v>1</v>
      </c>
      <c r="K2006" s="155">
        <f t="shared" si="340"/>
        <v>431.57</v>
      </c>
      <c r="L2006" s="154">
        <f t="shared" si="341"/>
        <v>1.266</v>
      </c>
      <c r="M2006" s="156">
        <f>'2023-24 Salary &amp; Benefits'!$E$6</f>
        <v>72728</v>
      </c>
      <c r="N2006" s="156">
        <f>'2023-24 Salary &amp; Benefits'!$F$6</f>
        <v>75419</v>
      </c>
      <c r="O2006" s="9">
        <f t="shared" si="342"/>
        <v>92073.65</v>
      </c>
      <c r="P2006" s="9">
        <f t="shared" si="343"/>
        <v>3406.8000000000029</v>
      </c>
      <c r="Q2006" s="9">
        <f>'2023-24 Salary &amp; Benefits'!G$6</f>
        <v>13464</v>
      </c>
      <c r="R2006" s="157">
        <f>'2023-24 Salary &amp; Benefits'!H$6</f>
        <v>0.1797</v>
      </c>
      <c r="S2006" s="157">
        <f>'2023-24 Salary &amp; Benefits'!I$6</f>
        <v>0.17330000000000001</v>
      </c>
      <c r="T2006" s="9">
        <f t="shared" si="344"/>
        <v>34181.46</v>
      </c>
      <c r="U2006" s="9">
        <f t="shared" si="345"/>
        <v>1591.34</v>
      </c>
      <c r="V2006" s="9">
        <f t="shared" si="346"/>
        <v>275.77999999999997</v>
      </c>
      <c r="W2006" s="9">
        <f t="shared" si="339"/>
        <v>1867.12</v>
      </c>
      <c r="X2006" s="22">
        <f t="shared" si="338"/>
        <v>131529.03</v>
      </c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</row>
    <row r="2007" spans="1:159" s="4" customFormat="1">
      <c r="A2007" s="83" t="s">
        <v>2555</v>
      </c>
      <c r="B2007" s="95" t="s">
        <v>2207</v>
      </c>
      <c r="C2007" s="96">
        <v>2959</v>
      </c>
      <c r="D2007" s="95" t="s">
        <v>2209</v>
      </c>
      <c r="E2007" s="116" t="str">
        <f>VLOOKUP($C2007,'2022-23 School Level AAFTE'!$C:$X,8,FALSE)</f>
        <v>Yes</v>
      </c>
      <c r="F2007" s="103">
        <f>VLOOKUP($C2007,'2022-23 School Level AAFTE'!$C:$I,7,FALSE)</f>
        <v>2124.1600000000003</v>
      </c>
      <c r="G2007" s="106">
        <f>IFERROR(IF(E2007= "yes",VLOOKUP(C2007,Summary!$B:$I,5,0),0),0)</f>
        <v>0</v>
      </c>
      <c r="H2007" s="105">
        <f t="shared" si="337"/>
        <v>2124.1600000000003</v>
      </c>
      <c r="I2007" s="168">
        <f>VLOOKUP($A2007,'2023-24 Salary &amp; Benefits'!$A:$I,3,FALSE)</f>
        <v>1</v>
      </c>
      <c r="J2007" s="168">
        <f>VLOOKUP($A2007,'2023-24 Salary &amp; Benefits'!$A:$I,4,FALSE)</f>
        <v>1</v>
      </c>
      <c r="K2007" s="155">
        <f t="shared" si="340"/>
        <v>2124.1600000000003</v>
      </c>
      <c r="L2007" s="154">
        <f t="shared" si="341"/>
        <v>6.2309999999999999</v>
      </c>
      <c r="M2007" s="156">
        <f>'2023-24 Salary &amp; Benefits'!$E$6</f>
        <v>72728</v>
      </c>
      <c r="N2007" s="156">
        <f>'2023-24 Salary &amp; Benefits'!$F$6</f>
        <v>75419</v>
      </c>
      <c r="O2007" s="9">
        <f t="shared" si="342"/>
        <v>453168.17</v>
      </c>
      <c r="P2007" s="9">
        <f t="shared" si="343"/>
        <v>16767.619999999995</v>
      </c>
      <c r="Q2007" s="9">
        <f>'2023-24 Salary &amp; Benefits'!G$6</f>
        <v>13464</v>
      </c>
      <c r="R2007" s="157">
        <f>'2023-24 Salary &amp; Benefits'!H$6</f>
        <v>0.1797</v>
      </c>
      <c r="S2007" s="157">
        <f>'2023-24 Salary &amp; Benefits'!I$6</f>
        <v>0.17330000000000001</v>
      </c>
      <c r="T2007" s="9">
        <f t="shared" si="344"/>
        <v>168234.33</v>
      </c>
      <c r="U2007" s="9">
        <f t="shared" si="345"/>
        <v>7832.26</v>
      </c>
      <c r="V2007" s="9">
        <f t="shared" si="346"/>
        <v>1357.33</v>
      </c>
      <c r="W2007" s="9">
        <f t="shared" si="339"/>
        <v>9189.59</v>
      </c>
      <c r="X2007" s="22">
        <f t="shared" si="338"/>
        <v>647359.71</v>
      </c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</row>
    <row r="2008" spans="1:159" s="4" customFormat="1">
      <c r="A2008" s="83" t="s">
        <v>2555</v>
      </c>
      <c r="B2008" s="95" t="s">
        <v>2207</v>
      </c>
      <c r="C2008" s="97">
        <v>2717</v>
      </c>
      <c r="D2008" s="110" t="s">
        <v>184</v>
      </c>
      <c r="E2008" s="116" t="str">
        <f>VLOOKUP($C2008,'2022-23 School Level AAFTE'!$C:$X,8,FALSE)</f>
        <v>Yes</v>
      </c>
      <c r="F2008" s="103">
        <f>VLOOKUP($C2008,'2022-23 School Level AAFTE'!$C:$I,7,FALSE)</f>
        <v>636.80999999999995</v>
      </c>
      <c r="G2008" s="106">
        <f>IFERROR(IF(E2008= "yes",VLOOKUP(C2008,Summary!$B:$I,5,0),0),0)</f>
        <v>0</v>
      </c>
      <c r="H2008" s="105">
        <f t="shared" si="337"/>
        <v>636.80999999999995</v>
      </c>
      <c r="I2008" s="168">
        <f>VLOOKUP($A2008,'2023-24 Salary &amp; Benefits'!$A:$I,3,FALSE)</f>
        <v>1</v>
      </c>
      <c r="J2008" s="168">
        <f>VLOOKUP($A2008,'2023-24 Salary &amp; Benefits'!$A:$I,4,FALSE)</f>
        <v>1</v>
      </c>
      <c r="K2008" s="155">
        <f t="shared" si="340"/>
        <v>636.80999999999995</v>
      </c>
      <c r="L2008" s="154">
        <f t="shared" si="341"/>
        <v>1.8680000000000001</v>
      </c>
      <c r="M2008" s="156">
        <f>'2023-24 Salary &amp; Benefits'!$E$6</f>
        <v>72728</v>
      </c>
      <c r="N2008" s="156">
        <f>'2023-24 Salary &amp; Benefits'!$F$6</f>
        <v>75419</v>
      </c>
      <c r="O2008" s="9">
        <f t="shared" si="342"/>
        <v>135855.9</v>
      </c>
      <c r="P2008" s="9">
        <f t="shared" si="343"/>
        <v>5026.7900000000081</v>
      </c>
      <c r="Q2008" s="9">
        <f>'2023-24 Salary &amp; Benefits'!G$6</f>
        <v>13464</v>
      </c>
      <c r="R2008" s="157">
        <f>'2023-24 Salary &amp; Benefits'!H$6</f>
        <v>0.1797</v>
      </c>
      <c r="S2008" s="157">
        <f>'2023-24 Salary &amp; Benefits'!I$6</f>
        <v>0.17330000000000001</v>
      </c>
      <c r="T2008" s="9">
        <f t="shared" si="344"/>
        <v>50435.199999999997</v>
      </c>
      <c r="U2008" s="9">
        <f t="shared" si="345"/>
        <v>2348.04</v>
      </c>
      <c r="V2008" s="9">
        <f t="shared" si="346"/>
        <v>406.92</v>
      </c>
      <c r="W2008" s="9">
        <f t="shared" si="339"/>
        <v>2754.96</v>
      </c>
      <c r="X2008" s="22">
        <f t="shared" si="338"/>
        <v>194072.84999999998</v>
      </c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</row>
    <row r="2009" spans="1:159" s="4" customFormat="1">
      <c r="A2009" s="83" t="s">
        <v>2371</v>
      </c>
      <c r="B2009" s="95" t="s">
        <v>1078</v>
      </c>
      <c r="C2009" s="96">
        <v>5319</v>
      </c>
      <c r="D2009" s="95" t="s">
        <v>1079</v>
      </c>
      <c r="E2009" s="116" t="str">
        <f>VLOOKUP($C2009,'2022-23 School Level AAFTE'!$C:$X,8,FALSE)</f>
        <v>Yes</v>
      </c>
      <c r="F2009" s="103">
        <f>VLOOKUP($C2009,'2022-23 School Level AAFTE'!$C:$I,7,FALSE)</f>
        <v>79.66</v>
      </c>
      <c r="G2009" s="106">
        <f>IFERROR(IF(E2009= "yes",VLOOKUP(C2009,Summary!$B:$I,5,0),0),0)</f>
        <v>0</v>
      </c>
      <c r="H2009" s="105">
        <f t="shared" si="337"/>
        <v>79.66</v>
      </c>
      <c r="I2009" s="168">
        <f>VLOOKUP($A2009,'2023-24 Salary &amp; Benefits'!$A:$I,3,FALSE)</f>
        <v>1.18</v>
      </c>
      <c r="J2009" s="168">
        <f>VLOOKUP($A2009,'2023-24 Salary &amp; Benefits'!$A:$I,4,FALSE)</f>
        <v>1.18</v>
      </c>
      <c r="K2009" s="155">
        <f t="shared" si="340"/>
        <v>79.66</v>
      </c>
      <c r="L2009" s="154">
        <f t="shared" si="341"/>
        <v>0.23400000000000001</v>
      </c>
      <c r="M2009" s="156">
        <f>'2023-24 Salary &amp; Benefits'!$E$6</f>
        <v>72728</v>
      </c>
      <c r="N2009" s="156">
        <f>'2023-24 Salary &amp; Benefits'!$F$6</f>
        <v>75419</v>
      </c>
      <c r="O2009" s="9">
        <f t="shared" si="342"/>
        <v>20081.66</v>
      </c>
      <c r="P2009" s="9">
        <f t="shared" si="343"/>
        <v>743.02999999999884</v>
      </c>
      <c r="Q2009" s="9">
        <f>'2023-24 Salary &amp; Benefits'!G$6</f>
        <v>13464</v>
      </c>
      <c r="R2009" s="157">
        <f>'2023-24 Salary &amp; Benefits'!H$6</f>
        <v>0.1797</v>
      </c>
      <c r="S2009" s="157">
        <f>'2023-24 Salary &amp; Benefits'!I$6</f>
        <v>0.17330000000000001</v>
      </c>
      <c r="T2009" s="9">
        <f t="shared" si="344"/>
        <v>6888.02</v>
      </c>
      <c r="U2009" s="9">
        <f t="shared" si="345"/>
        <v>347.08</v>
      </c>
      <c r="V2009" s="9">
        <f t="shared" si="346"/>
        <v>60.15</v>
      </c>
      <c r="W2009" s="9">
        <f t="shared" si="339"/>
        <v>407.22999999999996</v>
      </c>
      <c r="X2009" s="22">
        <f t="shared" si="338"/>
        <v>28119.94</v>
      </c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</row>
    <row r="2010" spans="1:159" s="4" customFormat="1">
      <c r="A2010" s="83" t="s">
        <v>2435</v>
      </c>
      <c r="B2010" s="95" t="s">
        <v>1328</v>
      </c>
      <c r="C2010" s="96">
        <v>1514</v>
      </c>
      <c r="D2010" s="95" t="s">
        <v>3384</v>
      </c>
      <c r="E2010" s="116" t="str">
        <f>VLOOKUP($C2010,'2022-23 School Level AAFTE'!$C:$X,8,FALSE)</f>
        <v>No</v>
      </c>
      <c r="F2010" s="103">
        <f>VLOOKUP($C2010,'2022-23 School Level AAFTE'!$C:$I,7,FALSE)</f>
        <v>9.11</v>
      </c>
      <c r="G2010" s="106">
        <f>IFERROR(IF(E2010= "yes",VLOOKUP(C2010,Summary!$B:$I,5,0),0),0)</f>
        <v>0</v>
      </c>
      <c r="H2010" s="105">
        <f t="shared" si="337"/>
        <v>0</v>
      </c>
      <c r="I2010" s="168">
        <f>VLOOKUP($A2010,'2023-24 Salary &amp; Benefits'!$A:$I,3,FALSE)</f>
        <v>1.1200000000000001</v>
      </c>
      <c r="J2010" s="168">
        <f>VLOOKUP($A2010,'2023-24 Salary &amp; Benefits'!$A:$I,4,FALSE)</f>
        <v>1.1200000000000001</v>
      </c>
      <c r="K2010" s="155">
        <f t="shared" si="340"/>
        <v>0</v>
      </c>
      <c r="L2010" s="154">
        <f t="shared" si="341"/>
        <v>0</v>
      </c>
      <c r="M2010" s="156">
        <f>'2023-24 Salary &amp; Benefits'!$E$6</f>
        <v>72728</v>
      </c>
      <c r="N2010" s="156">
        <f>'2023-24 Salary &amp; Benefits'!$F$6</f>
        <v>75419</v>
      </c>
      <c r="O2010" s="9">
        <f t="shared" si="342"/>
        <v>0</v>
      </c>
      <c r="P2010" s="9">
        <f t="shared" si="343"/>
        <v>0</v>
      </c>
      <c r="Q2010" s="9">
        <f>'2023-24 Salary &amp; Benefits'!G$6</f>
        <v>13464</v>
      </c>
      <c r="R2010" s="157">
        <f>'2023-24 Salary &amp; Benefits'!H$6</f>
        <v>0.1797</v>
      </c>
      <c r="S2010" s="157">
        <f>'2023-24 Salary &amp; Benefits'!I$6</f>
        <v>0.17330000000000001</v>
      </c>
      <c r="T2010" s="9">
        <f t="shared" si="344"/>
        <v>0</v>
      </c>
      <c r="U2010" s="9">
        <f t="shared" si="345"/>
        <v>0</v>
      </c>
      <c r="V2010" s="9">
        <f t="shared" si="346"/>
        <v>0</v>
      </c>
      <c r="W2010" s="9">
        <f t="shared" si="339"/>
        <v>0</v>
      </c>
      <c r="X2010" s="22">
        <f t="shared" si="338"/>
        <v>0</v>
      </c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</row>
    <row r="2011" spans="1:159" s="4" customFormat="1">
      <c r="A2011" s="83" t="s">
        <v>2435</v>
      </c>
      <c r="B2011" s="95" t="s">
        <v>1328</v>
      </c>
      <c r="C2011" s="96">
        <v>4575</v>
      </c>
      <c r="D2011" s="95" t="s">
        <v>1378</v>
      </c>
      <c r="E2011" s="116" t="str">
        <f>VLOOKUP($C2011,'2022-23 School Level AAFTE'!$C:$X,8,FALSE)</f>
        <v>Yes</v>
      </c>
      <c r="F2011" s="103">
        <f>VLOOKUP($C2011,'2022-23 School Level AAFTE'!$C:$I,7,FALSE)</f>
        <v>436.42</v>
      </c>
      <c r="G2011" s="106">
        <f>IFERROR(IF(E2011= "yes",VLOOKUP(C2011,Summary!$B:$I,5,0),0),0)</f>
        <v>0</v>
      </c>
      <c r="H2011" s="105">
        <f t="shared" si="337"/>
        <v>436.42</v>
      </c>
      <c r="I2011" s="168">
        <f>VLOOKUP($A2011,'2023-24 Salary &amp; Benefits'!$A:$I,3,FALSE)</f>
        <v>1.1200000000000001</v>
      </c>
      <c r="J2011" s="168">
        <f>VLOOKUP($A2011,'2023-24 Salary &amp; Benefits'!$A:$I,4,FALSE)</f>
        <v>1.1200000000000001</v>
      </c>
      <c r="K2011" s="155">
        <f t="shared" si="340"/>
        <v>436.42</v>
      </c>
      <c r="L2011" s="154">
        <f t="shared" si="341"/>
        <v>1.28</v>
      </c>
      <c r="M2011" s="156">
        <f>'2023-24 Salary &amp; Benefits'!$E$6</f>
        <v>72728</v>
      </c>
      <c r="N2011" s="156">
        <f>'2023-24 Salary &amp; Benefits'!$F$6</f>
        <v>75419</v>
      </c>
      <c r="O2011" s="9">
        <f t="shared" si="342"/>
        <v>104262.86</v>
      </c>
      <c r="P2011" s="9">
        <f t="shared" si="343"/>
        <v>3857.8199999999924</v>
      </c>
      <c r="Q2011" s="9">
        <f>'2023-24 Salary &amp; Benefits'!G$6</f>
        <v>13464</v>
      </c>
      <c r="R2011" s="157">
        <f>'2023-24 Salary &amp; Benefits'!H$6</f>
        <v>0.1797</v>
      </c>
      <c r="S2011" s="157">
        <f>'2023-24 Salary &amp; Benefits'!I$6</f>
        <v>0.17330000000000001</v>
      </c>
      <c r="T2011" s="9">
        <f t="shared" si="344"/>
        <v>36638.519999999997</v>
      </c>
      <c r="U2011" s="9">
        <f t="shared" si="345"/>
        <v>1802.01</v>
      </c>
      <c r="V2011" s="9">
        <f t="shared" si="346"/>
        <v>312.29000000000002</v>
      </c>
      <c r="W2011" s="9">
        <f t="shared" si="339"/>
        <v>2114.3000000000002</v>
      </c>
      <c r="X2011" s="22">
        <f t="shared" si="338"/>
        <v>146873.5</v>
      </c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</row>
    <row r="2012" spans="1:159" s="4" customFormat="1">
      <c r="A2012" s="83" t="s">
        <v>2435</v>
      </c>
      <c r="B2012" s="95" t="s">
        <v>1328</v>
      </c>
      <c r="C2012" s="96">
        <v>2940</v>
      </c>
      <c r="D2012" s="95" t="s">
        <v>1359</v>
      </c>
      <c r="E2012" s="116" t="str">
        <f>VLOOKUP($C2012,'2022-23 School Level AAFTE'!$C:$X,8,FALSE)</f>
        <v>Yes</v>
      </c>
      <c r="F2012" s="103">
        <f>VLOOKUP($C2012,'2022-23 School Level AAFTE'!$C:$I,7,FALSE)</f>
        <v>359.14</v>
      </c>
      <c r="G2012" s="106">
        <f>IFERROR(IF(E2012= "yes",VLOOKUP(C2012,Summary!$B:$I,5,0),0),0)</f>
        <v>0</v>
      </c>
      <c r="H2012" s="105">
        <f t="shared" si="337"/>
        <v>359.14</v>
      </c>
      <c r="I2012" s="168">
        <f>VLOOKUP($A2012,'2023-24 Salary &amp; Benefits'!$A:$I,3,FALSE)</f>
        <v>1.1200000000000001</v>
      </c>
      <c r="J2012" s="168">
        <f>VLOOKUP($A2012,'2023-24 Salary &amp; Benefits'!$A:$I,4,FALSE)</f>
        <v>1.1200000000000001</v>
      </c>
      <c r="K2012" s="155">
        <f t="shared" si="340"/>
        <v>359.14</v>
      </c>
      <c r="L2012" s="154">
        <f t="shared" si="341"/>
        <v>1.0529999999999999</v>
      </c>
      <c r="M2012" s="156">
        <f>'2023-24 Salary &amp; Benefits'!$E$6</f>
        <v>72728</v>
      </c>
      <c r="N2012" s="156">
        <f>'2023-24 Salary &amp; Benefits'!$F$6</f>
        <v>75419</v>
      </c>
      <c r="O2012" s="9">
        <f t="shared" si="342"/>
        <v>85772.49</v>
      </c>
      <c r="P2012" s="9">
        <f t="shared" si="343"/>
        <v>3173.6599999999889</v>
      </c>
      <c r="Q2012" s="9">
        <f>'2023-24 Salary &amp; Benefits'!G$6</f>
        <v>13464</v>
      </c>
      <c r="R2012" s="157">
        <f>'2023-24 Salary &amp; Benefits'!H$6</f>
        <v>0.1797</v>
      </c>
      <c r="S2012" s="157">
        <f>'2023-24 Salary &amp; Benefits'!I$6</f>
        <v>0.17330000000000001</v>
      </c>
      <c r="T2012" s="9">
        <f t="shared" si="344"/>
        <v>30140.9</v>
      </c>
      <c r="U2012" s="9">
        <f t="shared" si="345"/>
        <v>1482.44</v>
      </c>
      <c r="V2012" s="9">
        <f t="shared" si="346"/>
        <v>256.91000000000003</v>
      </c>
      <c r="W2012" s="9">
        <f t="shared" si="339"/>
        <v>1739.3500000000001</v>
      </c>
      <c r="X2012" s="22">
        <f t="shared" si="338"/>
        <v>120826.40000000001</v>
      </c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</row>
    <row r="2013" spans="1:159" s="4" customFormat="1">
      <c r="A2013" s="83" t="s">
        <v>2435</v>
      </c>
      <c r="B2013" s="95" t="s">
        <v>1328</v>
      </c>
      <c r="C2013" s="96">
        <v>3054</v>
      </c>
      <c r="D2013" s="95" t="s">
        <v>1362</v>
      </c>
      <c r="E2013" s="116" t="str">
        <f>VLOOKUP($C2013,'2022-23 School Level AAFTE'!$C:$X,8,FALSE)</f>
        <v>Yes</v>
      </c>
      <c r="F2013" s="103">
        <f>VLOOKUP($C2013,'2022-23 School Level AAFTE'!$C:$I,7,FALSE)</f>
        <v>692.04</v>
      </c>
      <c r="G2013" s="106">
        <f>IFERROR(IF(E2013= "yes",VLOOKUP(C2013,Summary!$B:$I,5,0),0),0)</f>
        <v>0</v>
      </c>
      <c r="H2013" s="104">
        <f t="shared" si="337"/>
        <v>692.04</v>
      </c>
      <c r="I2013" s="168">
        <f>VLOOKUP($A2013,'2023-24 Salary &amp; Benefits'!$A:$I,3,FALSE)</f>
        <v>1.1200000000000001</v>
      </c>
      <c r="J2013" s="168">
        <f>VLOOKUP($A2013,'2023-24 Salary &amp; Benefits'!$A:$I,4,FALSE)</f>
        <v>1.1200000000000001</v>
      </c>
      <c r="K2013" s="155">
        <f t="shared" si="340"/>
        <v>692.04</v>
      </c>
      <c r="L2013" s="154">
        <f t="shared" si="341"/>
        <v>2.0299999999999998</v>
      </c>
      <c r="M2013" s="156">
        <f>'2023-24 Salary &amp; Benefits'!$E$6</f>
        <v>72728</v>
      </c>
      <c r="N2013" s="156">
        <f>'2023-24 Salary &amp; Benefits'!$F$6</f>
        <v>75419</v>
      </c>
      <c r="O2013" s="9">
        <f t="shared" si="342"/>
        <v>165354.38</v>
      </c>
      <c r="P2013" s="9">
        <f t="shared" si="343"/>
        <v>6118.2600000000093</v>
      </c>
      <c r="Q2013" s="9">
        <f>'2023-24 Salary &amp; Benefits'!G$6</f>
        <v>13464</v>
      </c>
      <c r="R2013" s="157">
        <f>'2023-24 Salary &amp; Benefits'!H$6</f>
        <v>0.1797</v>
      </c>
      <c r="S2013" s="157">
        <f>'2023-24 Salary &amp; Benefits'!I$6</f>
        <v>0.17330000000000001</v>
      </c>
      <c r="T2013" s="9">
        <f t="shared" si="344"/>
        <v>58106.400000000001</v>
      </c>
      <c r="U2013" s="9">
        <f t="shared" si="345"/>
        <v>2857.88</v>
      </c>
      <c r="V2013" s="9">
        <f t="shared" si="346"/>
        <v>495.27</v>
      </c>
      <c r="W2013" s="9">
        <f t="shared" si="339"/>
        <v>3353.15</v>
      </c>
      <c r="X2013" s="22">
        <f t="shared" si="338"/>
        <v>232932.19</v>
      </c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</row>
    <row r="2014" spans="1:159" s="4" customFormat="1">
      <c r="A2014" s="83" t="s">
        <v>2435</v>
      </c>
      <c r="B2014" s="95" t="s">
        <v>1328</v>
      </c>
      <c r="C2014" s="96">
        <v>3449</v>
      </c>
      <c r="D2014" s="95" t="s">
        <v>1369</v>
      </c>
      <c r="E2014" s="116" t="str">
        <f>VLOOKUP($C2014,'2022-23 School Level AAFTE'!$C:$X,8,FALSE)</f>
        <v>Yes</v>
      </c>
      <c r="F2014" s="103">
        <f>VLOOKUP($C2014,'2022-23 School Level AAFTE'!$C:$I,7,FALSE)</f>
        <v>402.29</v>
      </c>
      <c r="G2014" s="106">
        <f>IFERROR(IF(E2014= "yes",VLOOKUP(C2014,Summary!$B:$I,5,0),0),0)</f>
        <v>0</v>
      </c>
      <c r="H2014" s="104">
        <f t="shared" si="337"/>
        <v>402.29</v>
      </c>
      <c r="I2014" s="168">
        <f>VLOOKUP($A2014,'2023-24 Salary &amp; Benefits'!$A:$I,3,FALSE)</f>
        <v>1.1200000000000001</v>
      </c>
      <c r="J2014" s="168">
        <f>VLOOKUP($A2014,'2023-24 Salary &amp; Benefits'!$A:$I,4,FALSE)</f>
        <v>1.1200000000000001</v>
      </c>
      <c r="K2014" s="155">
        <f t="shared" si="340"/>
        <v>402.29</v>
      </c>
      <c r="L2014" s="154">
        <f t="shared" si="341"/>
        <v>1.18</v>
      </c>
      <c r="M2014" s="156">
        <f>'2023-24 Salary &amp; Benefits'!$E$6</f>
        <v>72728</v>
      </c>
      <c r="N2014" s="156">
        <f>'2023-24 Salary &amp; Benefits'!$F$6</f>
        <v>75419</v>
      </c>
      <c r="O2014" s="9">
        <f t="shared" si="342"/>
        <v>96117.32</v>
      </c>
      <c r="P2014" s="9">
        <f t="shared" si="343"/>
        <v>3556.429999999993</v>
      </c>
      <c r="Q2014" s="9">
        <f>'2023-24 Salary &amp; Benefits'!G$6</f>
        <v>13464</v>
      </c>
      <c r="R2014" s="157">
        <f>'2023-24 Salary &amp; Benefits'!H$6</f>
        <v>0.1797</v>
      </c>
      <c r="S2014" s="157">
        <f>'2023-24 Salary &amp; Benefits'!I$6</f>
        <v>0.17330000000000001</v>
      </c>
      <c r="T2014" s="9">
        <f t="shared" si="344"/>
        <v>33776.129999999997</v>
      </c>
      <c r="U2014" s="9">
        <f t="shared" si="345"/>
        <v>1661.23</v>
      </c>
      <c r="V2014" s="9">
        <f t="shared" si="346"/>
        <v>287.89</v>
      </c>
      <c r="W2014" s="9">
        <f t="shared" si="339"/>
        <v>1949.12</v>
      </c>
      <c r="X2014" s="22">
        <f t="shared" si="338"/>
        <v>135399</v>
      </c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</row>
    <row r="2015" spans="1:159" s="4" customFormat="1">
      <c r="A2015" s="83" t="s">
        <v>2435</v>
      </c>
      <c r="B2015" s="95" t="s">
        <v>1328</v>
      </c>
      <c r="C2015" s="96">
        <v>2094</v>
      </c>
      <c r="D2015" s="95" t="s">
        <v>1332</v>
      </c>
      <c r="E2015" s="116" t="str">
        <f>VLOOKUP($C2015,'2022-23 School Level AAFTE'!$C:$X,8,FALSE)</f>
        <v>Yes</v>
      </c>
      <c r="F2015" s="103">
        <f>VLOOKUP($C2015,'2022-23 School Level AAFTE'!$C:$I,7,FALSE)</f>
        <v>450.57</v>
      </c>
      <c r="G2015" s="106">
        <f>IFERROR(IF(E2015= "yes",VLOOKUP(C2015,Summary!$B:$I,5,0),0),0)</f>
        <v>0</v>
      </c>
      <c r="H2015" s="105">
        <f t="shared" si="337"/>
        <v>450.57</v>
      </c>
      <c r="I2015" s="168">
        <f>VLOOKUP($A2015,'2023-24 Salary &amp; Benefits'!$A:$I,3,FALSE)</f>
        <v>1.1200000000000001</v>
      </c>
      <c r="J2015" s="168">
        <f>VLOOKUP($A2015,'2023-24 Salary &amp; Benefits'!$A:$I,4,FALSE)</f>
        <v>1.1200000000000001</v>
      </c>
      <c r="K2015" s="155">
        <f t="shared" si="340"/>
        <v>450.57</v>
      </c>
      <c r="L2015" s="154">
        <f t="shared" si="341"/>
        <v>1.3220000000000001</v>
      </c>
      <c r="M2015" s="156">
        <f>'2023-24 Salary &amp; Benefits'!$E$6</f>
        <v>72728</v>
      </c>
      <c r="N2015" s="156">
        <f>'2023-24 Salary &amp; Benefits'!$F$6</f>
        <v>75419</v>
      </c>
      <c r="O2015" s="9">
        <f t="shared" si="342"/>
        <v>107683.99</v>
      </c>
      <c r="P2015" s="9">
        <f t="shared" si="343"/>
        <v>3984.3999999999942</v>
      </c>
      <c r="Q2015" s="9">
        <f>'2023-24 Salary &amp; Benefits'!G$6</f>
        <v>13464</v>
      </c>
      <c r="R2015" s="157">
        <f>'2023-24 Salary &amp; Benefits'!H$6</f>
        <v>0.1797</v>
      </c>
      <c r="S2015" s="157">
        <f>'2023-24 Salary &amp; Benefits'!I$6</f>
        <v>0.17330000000000001</v>
      </c>
      <c r="T2015" s="9">
        <f t="shared" si="344"/>
        <v>37840.720000000001</v>
      </c>
      <c r="U2015" s="9">
        <f t="shared" si="345"/>
        <v>1861.14</v>
      </c>
      <c r="V2015" s="9">
        <f t="shared" si="346"/>
        <v>322.54000000000002</v>
      </c>
      <c r="W2015" s="9">
        <f t="shared" si="339"/>
        <v>2183.6800000000003</v>
      </c>
      <c r="X2015" s="22">
        <f t="shared" si="338"/>
        <v>151692.79</v>
      </c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</row>
    <row r="2016" spans="1:159" s="4" customFormat="1">
      <c r="A2016" s="83" t="s">
        <v>2435</v>
      </c>
      <c r="B2016" s="95" t="s">
        <v>1328</v>
      </c>
      <c r="C2016" s="96">
        <v>3646</v>
      </c>
      <c r="D2016" s="95" t="s">
        <v>1373</v>
      </c>
      <c r="E2016" s="116" t="str">
        <f>VLOOKUP($C2016,'2022-23 School Level AAFTE'!$C:$X,8,FALSE)</f>
        <v>Yes</v>
      </c>
      <c r="F2016" s="103">
        <f>VLOOKUP($C2016,'2022-23 School Level AAFTE'!$C:$I,7,FALSE)</f>
        <v>401.57</v>
      </c>
      <c r="G2016" s="106">
        <f>IFERROR(IF(E2016= "yes",VLOOKUP(C2016,Summary!$B:$I,5,0),0),0)</f>
        <v>0</v>
      </c>
      <c r="H2016" s="105">
        <f t="shared" si="337"/>
        <v>401.57</v>
      </c>
      <c r="I2016" s="168">
        <f>VLOOKUP($A2016,'2023-24 Salary &amp; Benefits'!$A:$I,3,FALSE)</f>
        <v>1.1200000000000001</v>
      </c>
      <c r="J2016" s="168">
        <f>VLOOKUP($A2016,'2023-24 Salary &amp; Benefits'!$A:$I,4,FALSE)</f>
        <v>1.1200000000000001</v>
      </c>
      <c r="K2016" s="155">
        <f t="shared" si="340"/>
        <v>401.57</v>
      </c>
      <c r="L2016" s="154">
        <f t="shared" si="341"/>
        <v>1.1779999999999999</v>
      </c>
      <c r="M2016" s="156">
        <f>'2023-24 Salary &amp; Benefits'!$E$6</f>
        <v>72728</v>
      </c>
      <c r="N2016" s="156">
        <f>'2023-24 Salary &amp; Benefits'!$F$6</f>
        <v>75419</v>
      </c>
      <c r="O2016" s="9">
        <f t="shared" si="342"/>
        <v>95954.41</v>
      </c>
      <c r="P2016" s="9">
        <f t="shared" si="343"/>
        <v>3550.3999999999942</v>
      </c>
      <c r="Q2016" s="9">
        <f>'2023-24 Salary &amp; Benefits'!G$6</f>
        <v>13464</v>
      </c>
      <c r="R2016" s="157">
        <f>'2023-24 Salary &amp; Benefits'!H$6</f>
        <v>0.1797</v>
      </c>
      <c r="S2016" s="157">
        <f>'2023-24 Salary &amp; Benefits'!I$6</f>
        <v>0.17330000000000001</v>
      </c>
      <c r="T2016" s="9">
        <f t="shared" si="344"/>
        <v>33718.879999999997</v>
      </c>
      <c r="U2016" s="9">
        <f t="shared" si="345"/>
        <v>1658.41</v>
      </c>
      <c r="V2016" s="9">
        <f t="shared" si="346"/>
        <v>287.39999999999998</v>
      </c>
      <c r="W2016" s="9">
        <f t="shared" si="339"/>
        <v>1945.81</v>
      </c>
      <c r="X2016" s="22">
        <f t="shared" si="338"/>
        <v>135169.5</v>
      </c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</row>
    <row r="2017" spans="1:159" s="4" customFormat="1">
      <c r="A2017" s="83" t="s">
        <v>2435</v>
      </c>
      <c r="B2017" s="95" t="s">
        <v>1328</v>
      </c>
      <c r="C2017" s="96">
        <v>2872</v>
      </c>
      <c r="D2017" s="95" t="s">
        <v>1355</v>
      </c>
      <c r="E2017" s="116" t="str">
        <f>VLOOKUP($C2017,'2022-23 School Level AAFTE'!$C:$X,8,FALSE)</f>
        <v>No</v>
      </c>
      <c r="F2017" s="103">
        <f>VLOOKUP($C2017,'2022-23 School Level AAFTE'!$C:$I,7,FALSE)</f>
        <v>433.71</v>
      </c>
      <c r="G2017" s="106">
        <f>IFERROR(IF(E2017= "yes",VLOOKUP(C2017,Summary!$B:$I,5,0),0),0)</f>
        <v>0</v>
      </c>
      <c r="H2017" s="105">
        <f t="shared" si="337"/>
        <v>0</v>
      </c>
      <c r="I2017" s="168">
        <f>VLOOKUP($A2017,'2023-24 Salary &amp; Benefits'!$A:$I,3,FALSE)</f>
        <v>1.1200000000000001</v>
      </c>
      <c r="J2017" s="168">
        <f>VLOOKUP($A2017,'2023-24 Salary &amp; Benefits'!$A:$I,4,FALSE)</f>
        <v>1.1200000000000001</v>
      </c>
      <c r="K2017" s="155">
        <f t="shared" si="340"/>
        <v>0</v>
      </c>
      <c r="L2017" s="154">
        <f t="shared" si="341"/>
        <v>0</v>
      </c>
      <c r="M2017" s="156">
        <f>'2023-24 Salary &amp; Benefits'!$E$6</f>
        <v>72728</v>
      </c>
      <c r="N2017" s="156">
        <f>'2023-24 Salary &amp; Benefits'!$F$6</f>
        <v>75419</v>
      </c>
      <c r="O2017" s="9">
        <f t="shared" si="342"/>
        <v>0</v>
      </c>
      <c r="P2017" s="9">
        <f t="shared" si="343"/>
        <v>0</v>
      </c>
      <c r="Q2017" s="9">
        <f>'2023-24 Salary &amp; Benefits'!G$6</f>
        <v>13464</v>
      </c>
      <c r="R2017" s="157">
        <f>'2023-24 Salary &amp; Benefits'!H$6</f>
        <v>0.1797</v>
      </c>
      <c r="S2017" s="157">
        <f>'2023-24 Salary &amp; Benefits'!I$6</f>
        <v>0.17330000000000001</v>
      </c>
      <c r="T2017" s="9">
        <f t="shared" si="344"/>
        <v>0</v>
      </c>
      <c r="U2017" s="9">
        <f t="shared" si="345"/>
        <v>0</v>
      </c>
      <c r="V2017" s="9">
        <f t="shared" si="346"/>
        <v>0</v>
      </c>
      <c r="W2017" s="9">
        <f t="shared" si="339"/>
        <v>0</v>
      </c>
      <c r="X2017" s="22">
        <f t="shared" si="338"/>
        <v>0</v>
      </c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</row>
    <row r="2018" spans="1:159" s="4" customFormat="1">
      <c r="A2018" s="83" t="s">
        <v>2435</v>
      </c>
      <c r="B2018" s="95" t="s">
        <v>1328</v>
      </c>
      <c r="C2018" s="96">
        <v>3397</v>
      </c>
      <c r="D2018" s="95" t="s">
        <v>1366</v>
      </c>
      <c r="E2018" s="116" t="str">
        <f>VLOOKUP($C2018,'2022-23 School Level AAFTE'!$C:$X,8,FALSE)</f>
        <v>No</v>
      </c>
      <c r="F2018" s="103">
        <f>VLOOKUP($C2018,'2022-23 School Level AAFTE'!$C:$I,7,FALSE)</f>
        <v>238.43</v>
      </c>
      <c r="G2018" s="106">
        <f>IFERROR(IF(E2018= "yes",VLOOKUP(C2018,Summary!$B:$I,5,0),0),0)</f>
        <v>0</v>
      </c>
      <c r="H2018" s="104">
        <f t="shared" si="337"/>
        <v>0</v>
      </c>
      <c r="I2018" s="168">
        <f>VLOOKUP($A2018,'2023-24 Salary &amp; Benefits'!$A:$I,3,FALSE)</f>
        <v>1.1200000000000001</v>
      </c>
      <c r="J2018" s="168">
        <f>VLOOKUP($A2018,'2023-24 Salary &amp; Benefits'!$A:$I,4,FALSE)</f>
        <v>1.1200000000000001</v>
      </c>
      <c r="K2018" s="155">
        <f t="shared" si="340"/>
        <v>0</v>
      </c>
      <c r="L2018" s="154">
        <f t="shared" si="341"/>
        <v>0</v>
      </c>
      <c r="M2018" s="156">
        <f>'2023-24 Salary &amp; Benefits'!$E$6</f>
        <v>72728</v>
      </c>
      <c r="N2018" s="156">
        <f>'2023-24 Salary &amp; Benefits'!$F$6</f>
        <v>75419</v>
      </c>
      <c r="O2018" s="9">
        <f t="shared" si="342"/>
        <v>0</v>
      </c>
      <c r="P2018" s="9">
        <f t="shared" si="343"/>
        <v>0</v>
      </c>
      <c r="Q2018" s="9">
        <f>'2023-24 Salary &amp; Benefits'!G$6</f>
        <v>13464</v>
      </c>
      <c r="R2018" s="157">
        <f>'2023-24 Salary &amp; Benefits'!H$6</f>
        <v>0.1797</v>
      </c>
      <c r="S2018" s="157">
        <f>'2023-24 Salary &amp; Benefits'!I$6</f>
        <v>0.17330000000000001</v>
      </c>
      <c r="T2018" s="9">
        <f t="shared" si="344"/>
        <v>0</v>
      </c>
      <c r="U2018" s="9">
        <f t="shared" si="345"/>
        <v>0</v>
      </c>
      <c r="V2018" s="9">
        <f t="shared" si="346"/>
        <v>0</v>
      </c>
      <c r="W2018" s="9">
        <f t="shared" si="339"/>
        <v>0</v>
      </c>
      <c r="X2018" s="22">
        <f t="shared" si="338"/>
        <v>0</v>
      </c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</row>
    <row r="2019" spans="1:159" s="4" customFormat="1">
      <c r="A2019" s="83" t="s">
        <v>2435</v>
      </c>
      <c r="B2019" s="95" t="s">
        <v>1328</v>
      </c>
      <c r="C2019" s="96">
        <v>5627</v>
      </c>
      <c r="D2019" s="95" t="s">
        <v>3246</v>
      </c>
      <c r="E2019" s="116" t="str">
        <f>VLOOKUP($C2019,'2022-23 School Level AAFTE'!$C:$X,8,FALSE)</f>
        <v>No</v>
      </c>
      <c r="F2019" s="103">
        <f>VLOOKUP($C2019,'2022-23 School Level AAFTE'!$C:$I,7,FALSE)</f>
        <v>106.57</v>
      </c>
      <c r="G2019" s="106">
        <f>IFERROR(IF(E2019= "yes",VLOOKUP(C2019,Summary!$B:$I,5,0),0),0)</f>
        <v>0</v>
      </c>
      <c r="H2019" s="105">
        <f t="shared" si="337"/>
        <v>0</v>
      </c>
      <c r="I2019" s="168">
        <f>VLOOKUP($A2019,'2023-24 Salary &amp; Benefits'!$A:$I,3,FALSE)</f>
        <v>1.1200000000000001</v>
      </c>
      <c r="J2019" s="168">
        <f>VLOOKUP($A2019,'2023-24 Salary &amp; Benefits'!$A:$I,4,FALSE)</f>
        <v>1.1200000000000001</v>
      </c>
      <c r="K2019" s="155">
        <f t="shared" si="340"/>
        <v>0</v>
      </c>
      <c r="L2019" s="154">
        <f t="shared" si="341"/>
        <v>0</v>
      </c>
      <c r="M2019" s="156">
        <f>'2023-24 Salary &amp; Benefits'!$E$6</f>
        <v>72728</v>
      </c>
      <c r="N2019" s="156">
        <f>'2023-24 Salary &amp; Benefits'!$F$6</f>
        <v>75419</v>
      </c>
      <c r="O2019" s="9">
        <f t="shared" si="342"/>
        <v>0</v>
      </c>
      <c r="P2019" s="9">
        <f t="shared" si="343"/>
        <v>0</v>
      </c>
      <c r="Q2019" s="9">
        <f>'2023-24 Salary &amp; Benefits'!G$6</f>
        <v>13464</v>
      </c>
      <c r="R2019" s="157">
        <f>'2023-24 Salary &amp; Benefits'!H$6</f>
        <v>0.1797</v>
      </c>
      <c r="S2019" s="157">
        <f>'2023-24 Salary &amp; Benefits'!I$6</f>
        <v>0.17330000000000001</v>
      </c>
      <c r="T2019" s="9">
        <f t="shared" si="344"/>
        <v>0</v>
      </c>
      <c r="U2019" s="9">
        <f t="shared" si="345"/>
        <v>0</v>
      </c>
      <c r="V2019" s="9">
        <f t="shared" si="346"/>
        <v>0</v>
      </c>
      <c r="W2019" s="9">
        <f t="shared" si="339"/>
        <v>0</v>
      </c>
      <c r="X2019" s="22">
        <f t="shared" si="338"/>
        <v>0</v>
      </c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</row>
    <row r="2020" spans="1:159" s="4" customFormat="1">
      <c r="A2020" s="83" t="s">
        <v>2435</v>
      </c>
      <c r="B2020" s="95" t="s">
        <v>1328</v>
      </c>
      <c r="C2020" s="96">
        <v>1585</v>
      </c>
      <c r="D2020" s="95" t="s">
        <v>2736</v>
      </c>
      <c r="E2020" s="116" t="str">
        <f>VLOOKUP($C2020,'2022-23 School Level AAFTE'!$C:$X,8,FALSE)</f>
        <v>Yes</v>
      </c>
      <c r="F2020" s="103">
        <f>VLOOKUP($C2020,'2022-23 School Level AAFTE'!$C:$I,7,FALSE)</f>
        <v>63.15</v>
      </c>
      <c r="G2020" s="106">
        <f>IFERROR(IF(E2020= "yes",VLOOKUP(C2020,Summary!$B:$I,5,0),0),0)</f>
        <v>0</v>
      </c>
      <c r="H2020" s="105">
        <f t="shared" si="337"/>
        <v>63.15</v>
      </c>
      <c r="I2020" s="168">
        <f>VLOOKUP($A2020,'2023-24 Salary &amp; Benefits'!$A:$I,3,FALSE)</f>
        <v>1.1200000000000001</v>
      </c>
      <c r="J2020" s="168">
        <f>VLOOKUP($A2020,'2023-24 Salary &amp; Benefits'!$A:$I,4,FALSE)</f>
        <v>1.1200000000000001</v>
      </c>
      <c r="K2020" s="155">
        <f t="shared" si="340"/>
        <v>63.15</v>
      </c>
      <c r="L2020" s="154">
        <f t="shared" si="341"/>
        <v>0.185</v>
      </c>
      <c r="M2020" s="156">
        <f>'2023-24 Salary &amp; Benefits'!$E$6</f>
        <v>72728</v>
      </c>
      <c r="N2020" s="156">
        <f>'2023-24 Salary &amp; Benefits'!$F$6</f>
        <v>75419</v>
      </c>
      <c r="O2020" s="9">
        <f t="shared" si="342"/>
        <v>15069.24</v>
      </c>
      <c r="P2020" s="9">
        <f t="shared" si="343"/>
        <v>557.57999999999993</v>
      </c>
      <c r="Q2020" s="9">
        <f>'2023-24 Salary &amp; Benefits'!G$6</f>
        <v>13464</v>
      </c>
      <c r="R2020" s="157">
        <f>'2023-24 Salary &amp; Benefits'!H$6</f>
        <v>0.1797</v>
      </c>
      <c r="S2020" s="157">
        <f>'2023-24 Salary &amp; Benefits'!I$6</f>
        <v>0.17330000000000001</v>
      </c>
      <c r="T2020" s="9">
        <f t="shared" si="344"/>
        <v>5295.41</v>
      </c>
      <c r="U2020" s="9">
        <f t="shared" si="345"/>
        <v>260.45</v>
      </c>
      <c r="V2020" s="9">
        <f t="shared" si="346"/>
        <v>45.14</v>
      </c>
      <c r="W2020" s="9">
        <f t="shared" si="339"/>
        <v>305.58999999999997</v>
      </c>
      <c r="X2020" s="22">
        <f t="shared" si="338"/>
        <v>21227.820000000003</v>
      </c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</row>
    <row r="2021" spans="1:159" s="4" customFormat="1">
      <c r="A2021" s="83" t="s">
        <v>2435</v>
      </c>
      <c r="B2021" s="95" t="s">
        <v>1328</v>
      </c>
      <c r="C2021" s="96">
        <v>4537</v>
      </c>
      <c r="D2021" s="95" t="s">
        <v>1377</v>
      </c>
      <c r="E2021" s="116" t="str">
        <f>VLOOKUP($C2021,'2022-23 School Level AAFTE'!$C:$X,8,FALSE)</f>
        <v>No</v>
      </c>
      <c r="F2021" s="103">
        <f>VLOOKUP($C2021,'2022-23 School Level AAFTE'!$C:$I,7,FALSE)</f>
        <v>397.14</v>
      </c>
      <c r="G2021" s="106">
        <f>IFERROR(IF(E2021= "yes",VLOOKUP(C2021,Summary!$B:$I,5,0),0),0)</f>
        <v>0</v>
      </c>
      <c r="H2021" s="105">
        <f t="shared" si="337"/>
        <v>0</v>
      </c>
      <c r="I2021" s="168">
        <f>VLOOKUP($A2021,'2023-24 Salary &amp; Benefits'!$A:$I,3,FALSE)</f>
        <v>1.1200000000000001</v>
      </c>
      <c r="J2021" s="168">
        <f>VLOOKUP($A2021,'2023-24 Salary &amp; Benefits'!$A:$I,4,FALSE)</f>
        <v>1.1200000000000001</v>
      </c>
      <c r="K2021" s="155">
        <f t="shared" si="340"/>
        <v>0</v>
      </c>
      <c r="L2021" s="154">
        <f t="shared" si="341"/>
        <v>0</v>
      </c>
      <c r="M2021" s="156">
        <f>'2023-24 Salary &amp; Benefits'!$E$6</f>
        <v>72728</v>
      </c>
      <c r="N2021" s="156">
        <f>'2023-24 Salary &amp; Benefits'!$F$6</f>
        <v>75419</v>
      </c>
      <c r="O2021" s="9">
        <f t="shared" si="342"/>
        <v>0</v>
      </c>
      <c r="P2021" s="9">
        <f t="shared" si="343"/>
        <v>0</v>
      </c>
      <c r="Q2021" s="9">
        <f>'2023-24 Salary &amp; Benefits'!G$6</f>
        <v>13464</v>
      </c>
      <c r="R2021" s="157">
        <f>'2023-24 Salary &amp; Benefits'!H$6</f>
        <v>0.1797</v>
      </c>
      <c r="S2021" s="157">
        <f>'2023-24 Salary &amp; Benefits'!I$6</f>
        <v>0.17330000000000001</v>
      </c>
      <c r="T2021" s="9">
        <f t="shared" si="344"/>
        <v>0</v>
      </c>
      <c r="U2021" s="9">
        <f t="shared" si="345"/>
        <v>0</v>
      </c>
      <c r="V2021" s="9">
        <f t="shared" si="346"/>
        <v>0</v>
      </c>
      <c r="W2021" s="9">
        <f t="shared" si="339"/>
        <v>0</v>
      </c>
      <c r="X2021" s="22">
        <f t="shared" si="338"/>
        <v>0</v>
      </c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</row>
    <row r="2022" spans="1:159" s="4" customFormat="1">
      <c r="A2022" s="83" t="s">
        <v>2435</v>
      </c>
      <c r="B2022" s="95" t="s">
        <v>1328</v>
      </c>
      <c r="C2022" s="96">
        <v>2939</v>
      </c>
      <c r="D2022" s="95" t="s">
        <v>1358</v>
      </c>
      <c r="E2022" s="116" t="str">
        <f>VLOOKUP($C2022,'2022-23 School Level AAFTE'!$C:$X,8,FALSE)</f>
        <v>Yes</v>
      </c>
      <c r="F2022" s="103">
        <f>VLOOKUP($C2022,'2022-23 School Level AAFTE'!$C:$I,7,FALSE)</f>
        <v>345</v>
      </c>
      <c r="G2022" s="106">
        <f>IFERROR(IF(E2022= "yes",VLOOKUP(C2022,Summary!$B:$I,5,0),0),0)</f>
        <v>0</v>
      </c>
      <c r="H2022" s="105">
        <f t="shared" si="337"/>
        <v>345</v>
      </c>
      <c r="I2022" s="168">
        <f>VLOOKUP($A2022,'2023-24 Salary &amp; Benefits'!$A:$I,3,FALSE)</f>
        <v>1.1200000000000001</v>
      </c>
      <c r="J2022" s="168">
        <f>VLOOKUP($A2022,'2023-24 Salary &amp; Benefits'!$A:$I,4,FALSE)</f>
        <v>1.1200000000000001</v>
      </c>
      <c r="K2022" s="155">
        <f t="shared" si="340"/>
        <v>345</v>
      </c>
      <c r="L2022" s="154">
        <f t="shared" si="341"/>
        <v>1.012</v>
      </c>
      <c r="M2022" s="156">
        <f>'2023-24 Salary &amp; Benefits'!$E$6</f>
        <v>72728</v>
      </c>
      <c r="N2022" s="156">
        <f>'2023-24 Salary &amp; Benefits'!$F$6</f>
        <v>75419</v>
      </c>
      <c r="O2022" s="9">
        <f t="shared" si="342"/>
        <v>82432.820000000007</v>
      </c>
      <c r="P2022" s="9">
        <f t="shared" si="343"/>
        <v>3050.0899999999965</v>
      </c>
      <c r="Q2022" s="9">
        <f>'2023-24 Salary &amp; Benefits'!G$6</f>
        <v>13464</v>
      </c>
      <c r="R2022" s="157">
        <f>'2023-24 Salary &amp; Benefits'!H$6</f>
        <v>0.1797</v>
      </c>
      <c r="S2022" s="157">
        <f>'2023-24 Salary &amp; Benefits'!I$6</f>
        <v>0.17330000000000001</v>
      </c>
      <c r="T2022" s="9">
        <f t="shared" si="344"/>
        <v>28967.33</v>
      </c>
      <c r="U2022" s="9">
        <f t="shared" si="345"/>
        <v>1424.72</v>
      </c>
      <c r="V2022" s="9">
        <f t="shared" si="346"/>
        <v>246.9</v>
      </c>
      <c r="W2022" s="9">
        <f t="shared" si="339"/>
        <v>1671.6200000000001</v>
      </c>
      <c r="X2022" s="22">
        <f t="shared" si="338"/>
        <v>116121.86</v>
      </c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</row>
    <row r="2023" spans="1:159" s="4" customFormat="1">
      <c r="A2023" s="83" t="s">
        <v>2435</v>
      </c>
      <c r="B2023" s="95" t="s">
        <v>1328</v>
      </c>
      <c r="C2023" s="96">
        <v>2747</v>
      </c>
      <c r="D2023" s="95" t="s">
        <v>1349</v>
      </c>
      <c r="E2023" s="116" t="str">
        <f>VLOOKUP($C2023,'2022-23 School Level AAFTE'!$C:$X,8,FALSE)</f>
        <v>No</v>
      </c>
      <c r="F2023" s="103">
        <f>VLOOKUP($C2023,'2022-23 School Level AAFTE'!$C:$I,7,FALSE)</f>
        <v>238</v>
      </c>
      <c r="G2023" s="106">
        <f>IFERROR(IF(E2023= "yes",VLOOKUP(C2023,Summary!$B:$I,5,0),0),0)</f>
        <v>0</v>
      </c>
      <c r="H2023" s="105">
        <f t="shared" si="337"/>
        <v>0</v>
      </c>
      <c r="I2023" s="168">
        <f>VLOOKUP($A2023,'2023-24 Salary &amp; Benefits'!$A:$I,3,FALSE)</f>
        <v>1.1200000000000001</v>
      </c>
      <c r="J2023" s="168">
        <f>VLOOKUP($A2023,'2023-24 Salary &amp; Benefits'!$A:$I,4,FALSE)</f>
        <v>1.1200000000000001</v>
      </c>
      <c r="K2023" s="155">
        <f t="shared" si="340"/>
        <v>0</v>
      </c>
      <c r="L2023" s="154">
        <f t="shared" si="341"/>
        <v>0</v>
      </c>
      <c r="M2023" s="156">
        <f>'2023-24 Salary &amp; Benefits'!$E$6</f>
        <v>72728</v>
      </c>
      <c r="N2023" s="156">
        <f>'2023-24 Salary &amp; Benefits'!$F$6</f>
        <v>75419</v>
      </c>
      <c r="O2023" s="9">
        <f t="shared" si="342"/>
        <v>0</v>
      </c>
      <c r="P2023" s="9">
        <f t="shared" si="343"/>
        <v>0</v>
      </c>
      <c r="Q2023" s="9">
        <f>'2023-24 Salary &amp; Benefits'!G$6</f>
        <v>13464</v>
      </c>
      <c r="R2023" s="157">
        <f>'2023-24 Salary &amp; Benefits'!H$6</f>
        <v>0.1797</v>
      </c>
      <c r="S2023" s="157">
        <f>'2023-24 Salary &amp; Benefits'!I$6</f>
        <v>0.17330000000000001</v>
      </c>
      <c r="T2023" s="9">
        <f t="shared" si="344"/>
        <v>0</v>
      </c>
      <c r="U2023" s="9">
        <f t="shared" si="345"/>
        <v>0</v>
      </c>
      <c r="V2023" s="9">
        <f t="shared" si="346"/>
        <v>0</v>
      </c>
      <c r="W2023" s="9">
        <f t="shared" si="339"/>
        <v>0</v>
      </c>
      <c r="X2023" s="22">
        <f t="shared" si="338"/>
        <v>0</v>
      </c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</row>
    <row r="2024" spans="1:159" s="4" customFormat="1">
      <c r="A2024" s="83" t="s">
        <v>2435</v>
      </c>
      <c r="B2024" s="95" t="s">
        <v>1328</v>
      </c>
      <c r="C2024" s="96">
        <v>2871</v>
      </c>
      <c r="D2024" s="95" t="s">
        <v>1354</v>
      </c>
      <c r="E2024" s="116" t="str">
        <f>VLOOKUP($C2024,'2022-23 School Level AAFTE'!$C:$X,8,FALSE)</f>
        <v>Yes</v>
      </c>
      <c r="F2024" s="103">
        <f>VLOOKUP($C2024,'2022-23 School Level AAFTE'!$C:$I,7,FALSE)</f>
        <v>353.59</v>
      </c>
      <c r="G2024" s="106">
        <f>IFERROR(IF(E2024= "yes",VLOOKUP(C2024,Summary!$B:$I,5,0),0),0)</f>
        <v>0</v>
      </c>
      <c r="H2024" s="105">
        <f t="shared" si="337"/>
        <v>353.59</v>
      </c>
      <c r="I2024" s="168">
        <f>VLOOKUP($A2024,'2023-24 Salary &amp; Benefits'!$A:$I,3,FALSE)</f>
        <v>1.1200000000000001</v>
      </c>
      <c r="J2024" s="168">
        <f>VLOOKUP($A2024,'2023-24 Salary &amp; Benefits'!$A:$I,4,FALSE)</f>
        <v>1.1200000000000001</v>
      </c>
      <c r="K2024" s="155">
        <f t="shared" si="340"/>
        <v>353.59</v>
      </c>
      <c r="L2024" s="154">
        <f t="shared" si="341"/>
        <v>1.0369999999999999</v>
      </c>
      <c r="M2024" s="156">
        <f>'2023-24 Salary &amp; Benefits'!$E$6</f>
        <v>72728</v>
      </c>
      <c r="N2024" s="156">
        <f>'2023-24 Salary &amp; Benefits'!$F$6</f>
        <v>75419</v>
      </c>
      <c r="O2024" s="9">
        <f t="shared" si="342"/>
        <v>84469.21</v>
      </c>
      <c r="P2024" s="9">
        <f t="shared" si="343"/>
        <v>3125.429999999993</v>
      </c>
      <c r="Q2024" s="9">
        <f>'2023-24 Salary &amp; Benefits'!G$6</f>
        <v>13464</v>
      </c>
      <c r="R2024" s="157">
        <f>'2023-24 Salary &amp; Benefits'!H$6</f>
        <v>0.1797</v>
      </c>
      <c r="S2024" s="157">
        <f>'2023-24 Salary &amp; Benefits'!I$6</f>
        <v>0.17330000000000001</v>
      </c>
      <c r="T2024" s="9">
        <f t="shared" si="344"/>
        <v>29682.92</v>
      </c>
      <c r="U2024" s="9">
        <f t="shared" si="345"/>
        <v>1459.91</v>
      </c>
      <c r="V2024" s="9">
        <f t="shared" si="346"/>
        <v>253</v>
      </c>
      <c r="W2024" s="9">
        <f t="shared" si="339"/>
        <v>1712.91</v>
      </c>
      <c r="X2024" s="22">
        <f t="shared" si="338"/>
        <v>118990.47</v>
      </c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</row>
    <row r="2025" spans="1:159" s="4" customFormat="1">
      <c r="A2025" s="83" t="s">
        <v>2435</v>
      </c>
      <c r="B2025" s="95" t="s">
        <v>1328</v>
      </c>
      <c r="C2025" s="96">
        <v>2772</v>
      </c>
      <c r="D2025" s="95" t="s">
        <v>1351</v>
      </c>
      <c r="E2025" s="116" t="str">
        <f>VLOOKUP($C2025,'2022-23 School Level AAFTE'!$C:$X,8,FALSE)</f>
        <v>Yes</v>
      </c>
      <c r="F2025" s="103">
        <f>VLOOKUP($C2025,'2022-23 School Level AAFTE'!$C:$I,7,FALSE)</f>
        <v>308.24</v>
      </c>
      <c r="G2025" s="106">
        <f>IFERROR(IF(E2025= "yes",VLOOKUP(C2025,Summary!$B:$I,5,0),0),0)</f>
        <v>0</v>
      </c>
      <c r="H2025" s="104">
        <f t="shared" si="337"/>
        <v>308.24</v>
      </c>
      <c r="I2025" s="168">
        <f>VLOOKUP($A2025,'2023-24 Salary &amp; Benefits'!$A:$I,3,FALSE)</f>
        <v>1.1200000000000001</v>
      </c>
      <c r="J2025" s="168">
        <f>VLOOKUP($A2025,'2023-24 Salary &amp; Benefits'!$A:$I,4,FALSE)</f>
        <v>1.1200000000000001</v>
      </c>
      <c r="K2025" s="155">
        <f t="shared" si="340"/>
        <v>308.24</v>
      </c>
      <c r="L2025" s="154">
        <f t="shared" si="341"/>
        <v>0.90400000000000003</v>
      </c>
      <c r="M2025" s="156">
        <f>'2023-24 Salary &amp; Benefits'!$E$6</f>
        <v>72728</v>
      </c>
      <c r="N2025" s="156">
        <f>'2023-24 Salary &amp; Benefits'!$F$6</f>
        <v>75419</v>
      </c>
      <c r="O2025" s="9">
        <f t="shared" si="342"/>
        <v>73635.649999999994</v>
      </c>
      <c r="P2025" s="9">
        <f t="shared" si="343"/>
        <v>2724.5800000000017</v>
      </c>
      <c r="Q2025" s="9">
        <f>'2023-24 Salary &amp; Benefits'!G$6</f>
        <v>13464</v>
      </c>
      <c r="R2025" s="157">
        <f>'2023-24 Salary &amp; Benefits'!H$6</f>
        <v>0.1797</v>
      </c>
      <c r="S2025" s="157">
        <f>'2023-24 Salary &amp; Benefits'!I$6</f>
        <v>0.17330000000000001</v>
      </c>
      <c r="T2025" s="9">
        <f t="shared" si="344"/>
        <v>25875.95</v>
      </c>
      <c r="U2025" s="9">
        <f t="shared" si="345"/>
        <v>1272.67</v>
      </c>
      <c r="V2025" s="9">
        <f t="shared" si="346"/>
        <v>220.55</v>
      </c>
      <c r="W2025" s="9">
        <f t="shared" si="339"/>
        <v>1493.22</v>
      </c>
      <c r="X2025" s="22">
        <f t="shared" si="338"/>
        <v>103729.4</v>
      </c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</row>
    <row r="2026" spans="1:159" s="4" customFormat="1">
      <c r="A2026" s="83" t="s">
        <v>2435</v>
      </c>
      <c r="B2026" s="95" t="s">
        <v>1328</v>
      </c>
      <c r="C2026" s="96">
        <v>2167</v>
      </c>
      <c r="D2026" s="95" t="s">
        <v>1335</v>
      </c>
      <c r="E2026" s="116" t="str">
        <f>VLOOKUP($C2026,'2022-23 School Level AAFTE'!$C:$X,8,FALSE)</f>
        <v>Yes</v>
      </c>
      <c r="F2026" s="103">
        <f>VLOOKUP($C2026,'2022-23 School Level AAFTE'!$C:$I,7,FALSE)</f>
        <v>258.70999999999998</v>
      </c>
      <c r="G2026" s="106">
        <f>IFERROR(IF(E2026= "yes",VLOOKUP(C2026,Summary!$B:$I,5,0),0),0)</f>
        <v>0</v>
      </c>
      <c r="H2026" s="105">
        <f t="shared" si="337"/>
        <v>258.70999999999998</v>
      </c>
      <c r="I2026" s="168">
        <f>VLOOKUP($A2026,'2023-24 Salary &amp; Benefits'!$A:$I,3,FALSE)</f>
        <v>1.1200000000000001</v>
      </c>
      <c r="J2026" s="168">
        <f>VLOOKUP($A2026,'2023-24 Salary &amp; Benefits'!$A:$I,4,FALSE)</f>
        <v>1.1200000000000001</v>
      </c>
      <c r="K2026" s="155">
        <f t="shared" si="340"/>
        <v>258.70999999999998</v>
      </c>
      <c r="L2026" s="154">
        <f t="shared" si="341"/>
        <v>0.75900000000000001</v>
      </c>
      <c r="M2026" s="156">
        <f>'2023-24 Salary &amp; Benefits'!$E$6</f>
        <v>72728</v>
      </c>
      <c r="N2026" s="156">
        <f>'2023-24 Salary &amp; Benefits'!$F$6</f>
        <v>75419</v>
      </c>
      <c r="O2026" s="9">
        <f t="shared" si="342"/>
        <v>61824.62</v>
      </c>
      <c r="P2026" s="9">
        <f t="shared" si="343"/>
        <v>2287.5599999999977</v>
      </c>
      <c r="Q2026" s="9">
        <f>'2023-24 Salary &amp; Benefits'!G$6</f>
        <v>13464</v>
      </c>
      <c r="R2026" s="157">
        <f>'2023-24 Salary &amp; Benefits'!H$6</f>
        <v>0.1797</v>
      </c>
      <c r="S2026" s="157">
        <f>'2023-24 Salary &amp; Benefits'!I$6</f>
        <v>0.17330000000000001</v>
      </c>
      <c r="T2026" s="9">
        <f t="shared" si="344"/>
        <v>21725.49</v>
      </c>
      <c r="U2026" s="9">
        <f t="shared" si="345"/>
        <v>1068.54</v>
      </c>
      <c r="V2026" s="9">
        <f t="shared" si="346"/>
        <v>185.18</v>
      </c>
      <c r="W2026" s="9">
        <f t="shared" si="339"/>
        <v>1253.72</v>
      </c>
      <c r="X2026" s="22">
        <f t="shared" si="338"/>
        <v>87091.39</v>
      </c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</row>
    <row r="2027" spans="1:159" s="4" customFormat="1">
      <c r="A2027" s="83" t="s">
        <v>2435</v>
      </c>
      <c r="B2027" s="95" t="s">
        <v>1328</v>
      </c>
      <c r="C2027" s="96">
        <v>5170</v>
      </c>
      <c r="D2027" s="95" t="s">
        <v>1381</v>
      </c>
      <c r="E2027" s="116" t="str">
        <f>VLOOKUP($C2027,'2022-23 School Level AAFTE'!$C:$X,8,FALSE)</f>
        <v>Yes</v>
      </c>
      <c r="F2027" s="103">
        <f>VLOOKUP($C2027,'2022-23 School Level AAFTE'!$C:$I,7,FALSE)</f>
        <v>570.42999999999995</v>
      </c>
      <c r="G2027" s="106">
        <f>IFERROR(IF(E2027= "yes",VLOOKUP(C2027,Summary!$B:$I,5,0),0),0)</f>
        <v>0</v>
      </c>
      <c r="H2027" s="105">
        <f t="shared" si="337"/>
        <v>570.42999999999995</v>
      </c>
      <c r="I2027" s="168">
        <f>VLOOKUP($A2027,'2023-24 Salary &amp; Benefits'!$A:$I,3,FALSE)</f>
        <v>1.1200000000000001</v>
      </c>
      <c r="J2027" s="168">
        <f>VLOOKUP($A2027,'2023-24 Salary &amp; Benefits'!$A:$I,4,FALSE)</f>
        <v>1.1200000000000001</v>
      </c>
      <c r="K2027" s="155">
        <f t="shared" si="340"/>
        <v>570.42999999999995</v>
      </c>
      <c r="L2027" s="154">
        <f t="shared" si="341"/>
        <v>1.673</v>
      </c>
      <c r="M2027" s="156">
        <f>'2023-24 Salary &amp; Benefits'!$E$6</f>
        <v>72728</v>
      </c>
      <c r="N2027" s="156">
        <f>'2023-24 Salary &amp; Benefits'!$F$6</f>
        <v>75419</v>
      </c>
      <c r="O2027" s="9">
        <f t="shared" si="342"/>
        <v>136274.82</v>
      </c>
      <c r="P2027" s="9">
        <f t="shared" si="343"/>
        <v>5042.289999999979</v>
      </c>
      <c r="Q2027" s="9">
        <f>'2023-24 Salary &amp; Benefits'!G$6</f>
        <v>13464</v>
      </c>
      <c r="R2027" s="157">
        <f>'2023-24 Salary &amp; Benefits'!H$6</f>
        <v>0.1797</v>
      </c>
      <c r="S2027" s="157">
        <f>'2023-24 Salary &amp; Benefits'!I$6</f>
        <v>0.17330000000000001</v>
      </c>
      <c r="T2027" s="9">
        <f t="shared" si="344"/>
        <v>47887.69</v>
      </c>
      <c r="U2027" s="9">
        <f t="shared" si="345"/>
        <v>2355.29</v>
      </c>
      <c r="V2027" s="9">
        <f t="shared" si="346"/>
        <v>408.17</v>
      </c>
      <c r="W2027" s="9">
        <f t="shared" si="339"/>
        <v>2763.46</v>
      </c>
      <c r="X2027" s="22">
        <f t="shared" si="338"/>
        <v>191968.25999999998</v>
      </c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</row>
    <row r="2028" spans="1:159" s="4" customFormat="1">
      <c r="A2028" s="83" t="s">
        <v>2435</v>
      </c>
      <c r="B2028" s="95" t="s">
        <v>1328</v>
      </c>
      <c r="C2028" s="96">
        <v>3880</v>
      </c>
      <c r="D2028" s="95" t="s">
        <v>1374</v>
      </c>
      <c r="E2028" s="116" t="str">
        <f>VLOOKUP($C2028,'2022-23 School Level AAFTE'!$C:$X,8,FALSE)</f>
        <v>Yes</v>
      </c>
      <c r="F2028" s="103">
        <f>VLOOKUP($C2028,'2022-23 School Level AAFTE'!$C:$I,7,FALSE)</f>
        <v>562.14</v>
      </c>
      <c r="G2028" s="106">
        <f>IFERROR(IF(E2028= "yes",VLOOKUP(C2028,Summary!$B:$I,5,0),0),0)</f>
        <v>0</v>
      </c>
      <c r="H2028" s="105">
        <f t="shared" si="337"/>
        <v>562.14</v>
      </c>
      <c r="I2028" s="168">
        <f>VLOOKUP($A2028,'2023-24 Salary &amp; Benefits'!$A:$I,3,FALSE)</f>
        <v>1.1200000000000001</v>
      </c>
      <c r="J2028" s="168">
        <f>VLOOKUP($A2028,'2023-24 Salary &amp; Benefits'!$A:$I,4,FALSE)</f>
        <v>1.1200000000000001</v>
      </c>
      <c r="K2028" s="155">
        <f t="shared" si="340"/>
        <v>562.14</v>
      </c>
      <c r="L2028" s="154">
        <f t="shared" si="341"/>
        <v>1.649</v>
      </c>
      <c r="M2028" s="156">
        <f>'2023-24 Salary &amp; Benefits'!$E$6</f>
        <v>72728</v>
      </c>
      <c r="N2028" s="156">
        <f>'2023-24 Salary &amp; Benefits'!$F$6</f>
        <v>75419</v>
      </c>
      <c r="O2028" s="9">
        <f t="shared" si="342"/>
        <v>134319.89000000001</v>
      </c>
      <c r="P2028" s="9">
        <f t="shared" si="343"/>
        <v>4969.9499999999825</v>
      </c>
      <c r="Q2028" s="9">
        <f>'2023-24 Salary &amp; Benefits'!G$6</f>
        <v>13464</v>
      </c>
      <c r="R2028" s="157">
        <f>'2023-24 Salary &amp; Benefits'!H$6</f>
        <v>0.1797</v>
      </c>
      <c r="S2028" s="157">
        <f>'2023-24 Salary &amp; Benefits'!I$6</f>
        <v>0.17330000000000001</v>
      </c>
      <c r="T2028" s="9">
        <f t="shared" si="344"/>
        <v>47200.71</v>
      </c>
      <c r="U2028" s="9">
        <f t="shared" si="345"/>
        <v>2321.5</v>
      </c>
      <c r="V2028" s="9">
        <f t="shared" si="346"/>
        <v>402.32</v>
      </c>
      <c r="W2028" s="9">
        <f t="shared" si="339"/>
        <v>2723.82</v>
      </c>
      <c r="X2028" s="22">
        <f t="shared" si="338"/>
        <v>189214.37</v>
      </c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</row>
    <row r="2029" spans="1:159" s="4" customFormat="1">
      <c r="A2029" s="83" t="s">
        <v>2435</v>
      </c>
      <c r="B2029" s="95" t="s">
        <v>1328</v>
      </c>
      <c r="C2029" s="96">
        <v>2148</v>
      </c>
      <c r="D2029" s="95" t="s">
        <v>1334</v>
      </c>
      <c r="E2029" s="116" t="str">
        <f>VLOOKUP($C2029,'2022-23 School Level AAFTE'!$C:$X,8,FALSE)</f>
        <v>Yes</v>
      </c>
      <c r="F2029" s="103">
        <f>VLOOKUP($C2029,'2022-23 School Level AAFTE'!$C:$I,7,FALSE)</f>
        <v>226.57</v>
      </c>
      <c r="G2029" s="106">
        <f>IFERROR(IF(E2029= "yes",VLOOKUP(C2029,Summary!$B:$I,5,0),0),0)</f>
        <v>0</v>
      </c>
      <c r="H2029" s="105">
        <f t="shared" si="337"/>
        <v>226.57</v>
      </c>
      <c r="I2029" s="168">
        <f>VLOOKUP($A2029,'2023-24 Salary &amp; Benefits'!$A:$I,3,FALSE)</f>
        <v>1.1200000000000001</v>
      </c>
      <c r="J2029" s="168">
        <f>VLOOKUP($A2029,'2023-24 Salary &amp; Benefits'!$A:$I,4,FALSE)</f>
        <v>1.1200000000000001</v>
      </c>
      <c r="K2029" s="155">
        <f t="shared" si="340"/>
        <v>226.57</v>
      </c>
      <c r="L2029" s="154">
        <f t="shared" si="341"/>
        <v>0.66500000000000004</v>
      </c>
      <c r="M2029" s="156">
        <f>'2023-24 Salary &amp; Benefits'!$E$6</f>
        <v>72728</v>
      </c>
      <c r="N2029" s="156">
        <f>'2023-24 Salary &amp; Benefits'!$F$6</f>
        <v>75419</v>
      </c>
      <c r="O2029" s="9">
        <f t="shared" si="342"/>
        <v>54167.81</v>
      </c>
      <c r="P2029" s="9">
        <f t="shared" si="343"/>
        <v>2004.260000000002</v>
      </c>
      <c r="Q2029" s="9">
        <f>'2023-24 Salary &amp; Benefits'!G$6</f>
        <v>13464</v>
      </c>
      <c r="R2029" s="157">
        <f>'2023-24 Salary &amp; Benefits'!H$6</f>
        <v>0.1797</v>
      </c>
      <c r="S2029" s="157">
        <f>'2023-24 Salary &amp; Benefits'!I$6</f>
        <v>0.17330000000000001</v>
      </c>
      <c r="T2029" s="9">
        <f t="shared" si="344"/>
        <v>19034.849999999999</v>
      </c>
      <c r="U2029" s="9">
        <f t="shared" si="345"/>
        <v>936.2</v>
      </c>
      <c r="V2029" s="9">
        <f t="shared" si="346"/>
        <v>162.24</v>
      </c>
      <c r="W2029" s="9">
        <f t="shared" si="339"/>
        <v>1098.44</v>
      </c>
      <c r="X2029" s="22">
        <f t="shared" si="338"/>
        <v>76305.360000000015</v>
      </c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</row>
    <row r="2030" spans="1:159" s="4" customFormat="1">
      <c r="A2030" s="83" t="s">
        <v>2435</v>
      </c>
      <c r="B2030" s="95" t="s">
        <v>1328</v>
      </c>
      <c r="C2030" s="96">
        <v>2746</v>
      </c>
      <c r="D2030" s="95" t="s">
        <v>1348</v>
      </c>
      <c r="E2030" s="116" t="str">
        <f>VLOOKUP($C2030,'2022-23 School Level AAFTE'!$C:$X,8,FALSE)</f>
        <v>No</v>
      </c>
      <c r="F2030" s="103">
        <f>VLOOKUP($C2030,'2022-23 School Level AAFTE'!$C:$I,7,FALSE)</f>
        <v>499.19</v>
      </c>
      <c r="G2030" s="106">
        <f>IFERROR(IF(E2030= "yes",VLOOKUP(C2030,Summary!$B:$I,5,0),0),0)</f>
        <v>0</v>
      </c>
      <c r="H2030" s="104">
        <f t="shared" si="337"/>
        <v>0</v>
      </c>
      <c r="I2030" s="168">
        <f>VLOOKUP($A2030,'2023-24 Salary &amp; Benefits'!$A:$I,3,FALSE)</f>
        <v>1.1200000000000001</v>
      </c>
      <c r="J2030" s="168">
        <f>VLOOKUP($A2030,'2023-24 Salary &amp; Benefits'!$A:$I,4,FALSE)</f>
        <v>1.1200000000000001</v>
      </c>
      <c r="K2030" s="155">
        <f t="shared" si="340"/>
        <v>0</v>
      </c>
      <c r="L2030" s="154">
        <f t="shared" si="341"/>
        <v>0</v>
      </c>
      <c r="M2030" s="156">
        <f>'2023-24 Salary &amp; Benefits'!$E$6</f>
        <v>72728</v>
      </c>
      <c r="N2030" s="156">
        <f>'2023-24 Salary &amp; Benefits'!$F$6</f>
        <v>75419</v>
      </c>
      <c r="O2030" s="9">
        <f t="shared" si="342"/>
        <v>0</v>
      </c>
      <c r="P2030" s="9">
        <f t="shared" si="343"/>
        <v>0</v>
      </c>
      <c r="Q2030" s="9">
        <f>'2023-24 Salary &amp; Benefits'!G$6</f>
        <v>13464</v>
      </c>
      <c r="R2030" s="157">
        <f>'2023-24 Salary &amp; Benefits'!H$6</f>
        <v>0.1797</v>
      </c>
      <c r="S2030" s="157">
        <f>'2023-24 Salary &amp; Benefits'!I$6</f>
        <v>0.17330000000000001</v>
      </c>
      <c r="T2030" s="9">
        <f t="shared" si="344"/>
        <v>0</v>
      </c>
      <c r="U2030" s="9">
        <f t="shared" si="345"/>
        <v>0</v>
      </c>
      <c r="V2030" s="9">
        <f t="shared" si="346"/>
        <v>0</v>
      </c>
      <c r="W2030" s="9">
        <f t="shared" si="339"/>
        <v>0</v>
      </c>
      <c r="X2030" s="22">
        <f t="shared" si="338"/>
        <v>0</v>
      </c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</row>
    <row r="2031" spans="1:159" s="4" customFormat="1">
      <c r="A2031" s="83" t="s">
        <v>2435</v>
      </c>
      <c r="B2031" s="95" t="s">
        <v>1328</v>
      </c>
      <c r="C2031" s="96">
        <v>3053</v>
      </c>
      <c r="D2031" s="95" t="s">
        <v>1361</v>
      </c>
      <c r="E2031" s="116" t="str">
        <f>VLOOKUP($C2031,'2022-23 School Level AAFTE'!$C:$X,8,FALSE)</f>
        <v>No</v>
      </c>
      <c r="F2031" s="103">
        <f>VLOOKUP($C2031,'2022-23 School Level AAFTE'!$C:$I,7,FALSE)</f>
        <v>340.65</v>
      </c>
      <c r="G2031" s="106">
        <f>IFERROR(IF(E2031= "yes",VLOOKUP(C2031,Summary!$B:$I,5,0),0),0)</f>
        <v>0</v>
      </c>
      <c r="H2031" s="104">
        <f t="shared" si="337"/>
        <v>0</v>
      </c>
      <c r="I2031" s="168">
        <f>VLOOKUP($A2031,'2023-24 Salary &amp; Benefits'!$A:$I,3,FALSE)</f>
        <v>1.1200000000000001</v>
      </c>
      <c r="J2031" s="168">
        <f>VLOOKUP($A2031,'2023-24 Salary &amp; Benefits'!$A:$I,4,FALSE)</f>
        <v>1.1200000000000001</v>
      </c>
      <c r="K2031" s="155">
        <f t="shared" si="340"/>
        <v>0</v>
      </c>
      <c r="L2031" s="154">
        <f t="shared" si="341"/>
        <v>0</v>
      </c>
      <c r="M2031" s="156">
        <f>'2023-24 Salary &amp; Benefits'!$E$6</f>
        <v>72728</v>
      </c>
      <c r="N2031" s="156">
        <f>'2023-24 Salary &amp; Benefits'!$F$6</f>
        <v>75419</v>
      </c>
      <c r="O2031" s="9">
        <f t="shared" si="342"/>
        <v>0</v>
      </c>
      <c r="P2031" s="9">
        <f t="shared" si="343"/>
        <v>0</v>
      </c>
      <c r="Q2031" s="9">
        <f>'2023-24 Salary &amp; Benefits'!G$6</f>
        <v>13464</v>
      </c>
      <c r="R2031" s="157">
        <f>'2023-24 Salary &amp; Benefits'!H$6</f>
        <v>0.1797</v>
      </c>
      <c r="S2031" s="157">
        <f>'2023-24 Salary &amp; Benefits'!I$6</f>
        <v>0.17330000000000001</v>
      </c>
      <c r="T2031" s="9">
        <f t="shared" si="344"/>
        <v>0</v>
      </c>
      <c r="U2031" s="9">
        <f t="shared" si="345"/>
        <v>0</v>
      </c>
      <c r="V2031" s="9">
        <f t="shared" si="346"/>
        <v>0</v>
      </c>
      <c r="W2031" s="9">
        <f t="shared" si="339"/>
        <v>0</v>
      </c>
      <c r="X2031" s="22">
        <f t="shared" si="338"/>
        <v>0</v>
      </c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</row>
    <row r="2032" spans="1:159" s="4" customFormat="1">
      <c r="A2032" s="83" t="s">
        <v>2435</v>
      </c>
      <c r="B2032" s="95" t="s">
        <v>1328</v>
      </c>
      <c r="C2032" s="96">
        <v>2377</v>
      </c>
      <c r="D2032" s="95" t="s">
        <v>1347</v>
      </c>
      <c r="E2032" s="116" t="str">
        <f>VLOOKUP($C2032,'2022-23 School Level AAFTE'!$C:$X,8,FALSE)</f>
        <v>Yes</v>
      </c>
      <c r="F2032" s="103">
        <f>VLOOKUP($C2032,'2022-23 School Level AAFTE'!$C:$I,7,FALSE)</f>
        <v>512.48</v>
      </c>
      <c r="G2032" s="106">
        <f>IFERROR(IF(E2032= "yes",VLOOKUP(C2032,Summary!$B:$I,5,0),0),0)</f>
        <v>0</v>
      </c>
      <c r="H2032" s="104">
        <f t="shared" si="337"/>
        <v>512.48</v>
      </c>
      <c r="I2032" s="168">
        <f>VLOOKUP($A2032,'2023-24 Salary &amp; Benefits'!$A:$I,3,FALSE)</f>
        <v>1.1200000000000001</v>
      </c>
      <c r="J2032" s="168">
        <f>VLOOKUP($A2032,'2023-24 Salary &amp; Benefits'!$A:$I,4,FALSE)</f>
        <v>1.1200000000000001</v>
      </c>
      <c r="K2032" s="155">
        <f t="shared" si="340"/>
        <v>512.48</v>
      </c>
      <c r="L2032" s="154">
        <f t="shared" si="341"/>
        <v>1.5029999999999999</v>
      </c>
      <c r="M2032" s="156">
        <f>'2023-24 Salary &amp; Benefits'!$E$6</f>
        <v>72728</v>
      </c>
      <c r="N2032" s="156">
        <f>'2023-24 Salary &amp; Benefits'!$F$6</f>
        <v>75419</v>
      </c>
      <c r="O2032" s="9">
        <f t="shared" si="342"/>
        <v>122427.41</v>
      </c>
      <c r="P2032" s="9">
        <f t="shared" si="343"/>
        <v>4529.9199999999983</v>
      </c>
      <c r="Q2032" s="9">
        <f>'2023-24 Salary &amp; Benefits'!G$6</f>
        <v>13464</v>
      </c>
      <c r="R2032" s="157">
        <f>'2023-24 Salary &amp; Benefits'!H$6</f>
        <v>0.1797</v>
      </c>
      <c r="S2032" s="157">
        <f>'2023-24 Salary &amp; Benefits'!I$6</f>
        <v>0.17330000000000001</v>
      </c>
      <c r="T2032" s="9">
        <f t="shared" si="344"/>
        <v>43021.63</v>
      </c>
      <c r="U2032" s="9">
        <f t="shared" si="345"/>
        <v>2115.96</v>
      </c>
      <c r="V2032" s="9">
        <f t="shared" si="346"/>
        <v>366.7</v>
      </c>
      <c r="W2032" s="9">
        <f t="shared" si="339"/>
        <v>2482.66</v>
      </c>
      <c r="X2032" s="22">
        <f t="shared" si="338"/>
        <v>172461.62000000002</v>
      </c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</row>
    <row r="2033" spans="1:159" s="4" customFormat="1">
      <c r="A2033" s="83" t="s">
        <v>2435</v>
      </c>
      <c r="B2033" s="95" t="s">
        <v>1328</v>
      </c>
      <c r="C2033" s="96">
        <v>5066</v>
      </c>
      <c r="D2033" s="95" t="s">
        <v>1379</v>
      </c>
      <c r="E2033" s="116" t="str">
        <f>VLOOKUP($C2033,'2022-23 School Level AAFTE'!$C:$X,8,FALSE)</f>
        <v>Yes</v>
      </c>
      <c r="F2033" s="103">
        <f>VLOOKUP($C2033,'2022-23 School Level AAFTE'!$C:$I,7,FALSE)</f>
        <v>408.43</v>
      </c>
      <c r="G2033" s="106">
        <f>IFERROR(IF(E2033= "yes",VLOOKUP(C2033,Summary!$B:$I,5,0),0),0)</f>
        <v>0</v>
      </c>
      <c r="H2033" s="104">
        <f t="shared" si="337"/>
        <v>408.43</v>
      </c>
      <c r="I2033" s="168">
        <f>VLOOKUP($A2033,'2023-24 Salary &amp; Benefits'!$A:$I,3,FALSE)</f>
        <v>1.1200000000000001</v>
      </c>
      <c r="J2033" s="168">
        <f>VLOOKUP($A2033,'2023-24 Salary &amp; Benefits'!$A:$I,4,FALSE)</f>
        <v>1.1200000000000001</v>
      </c>
      <c r="K2033" s="155">
        <f t="shared" si="340"/>
        <v>408.43</v>
      </c>
      <c r="L2033" s="154">
        <f t="shared" si="341"/>
        <v>1.198</v>
      </c>
      <c r="M2033" s="156">
        <f>'2023-24 Salary &amp; Benefits'!$E$6</f>
        <v>72728</v>
      </c>
      <c r="N2033" s="156">
        <f>'2023-24 Salary &amp; Benefits'!$F$6</f>
        <v>75419</v>
      </c>
      <c r="O2033" s="9">
        <f t="shared" si="342"/>
        <v>97583.52</v>
      </c>
      <c r="P2033" s="9">
        <f t="shared" si="343"/>
        <v>3610.679999999993</v>
      </c>
      <c r="Q2033" s="9">
        <f>'2023-24 Salary &amp; Benefits'!G$6</f>
        <v>13464</v>
      </c>
      <c r="R2033" s="157">
        <f>'2023-24 Salary &amp; Benefits'!H$6</f>
        <v>0.1797</v>
      </c>
      <c r="S2033" s="157">
        <f>'2023-24 Salary &amp; Benefits'!I$6</f>
        <v>0.17330000000000001</v>
      </c>
      <c r="T2033" s="9">
        <f t="shared" si="344"/>
        <v>34291.360000000001</v>
      </c>
      <c r="U2033" s="9">
        <f t="shared" si="345"/>
        <v>1686.57</v>
      </c>
      <c r="V2033" s="9">
        <f t="shared" si="346"/>
        <v>292.27999999999997</v>
      </c>
      <c r="W2033" s="9">
        <f t="shared" si="339"/>
        <v>1978.85</v>
      </c>
      <c r="X2033" s="22">
        <f t="shared" si="338"/>
        <v>137464.41</v>
      </c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</row>
    <row r="2034" spans="1:159" s="4" customFormat="1">
      <c r="A2034" s="83" t="s">
        <v>2435</v>
      </c>
      <c r="B2034" s="95" t="s">
        <v>1328</v>
      </c>
      <c r="C2034" s="96">
        <v>5697</v>
      </c>
      <c r="D2034" s="95" t="s">
        <v>3385</v>
      </c>
      <c r="E2034" s="116" t="str">
        <f>VLOOKUP($C2034,'2022-23 School Level AAFTE'!$C:$X,8,FALSE)</f>
        <v>Yes</v>
      </c>
      <c r="F2034" s="103">
        <f>VLOOKUP($C2034,'2022-23 School Level AAFTE'!$C:$I,7,FALSE)</f>
        <v>396.4</v>
      </c>
      <c r="G2034" s="106">
        <f>IFERROR(IF(E2034= "yes",VLOOKUP(C2034,Summary!$B:$I,5,0),0),0)</f>
        <v>0</v>
      </c>
      <c r="H2034" s="105">
        <f t="shared" si="337"/>
        <v>396.4</v>
      </c>
      <c r="I2034" s="168">
        <f>VLOOKUP($A2034,'2023-24 Salary &amp; Benefits'!$A:$I,3,FALSE)</f>
        <v>1.1200000000000001</v>
      </c>
      <c r="J2034" s="168">
        <f>VLOOKUP($A2034,'2023-24 Salary &amp; Benefits'!$A:$I,4,FALSE)</f>
        <v>1.1200000000000001</v>
      </c>
      <c r="K2034" s="155">
        <f t="shared" si="340"/>
        <v>396.4</v>
      </c>
      <c r="L2034" s="154">
        <f t="shared" si="341"/>
        <v>1.163</v>
      </c>
      <c r="M2034" s="156">
        <f>'2023-24 Salary &amp; Benefits'!$E$6</f>
        <v>72728</v>
      </c>
      <c r="N2034" s="156">
        <f>'2023-24 Salary &amp; Benefits'!$F$6</f>
        <v>75419</v>
      </c>
      <c r="O2034" s="9">
        <f t="shared" si="342"/>
        <v>94732.58</v>
      </c>
      <c r="P2034" s="9">
        <f t="shared" si="343"/>
        <v>3505.1900000000023</v>
      </c>
      <c r="Q2034" s="9">
        <f>'2023-24 Salary &amp; Benefits'!G$6</f>
        <v>13464</v>
      </c>
      <c r="R2034" s="157">
        <f>'2023-24 Salary &amp; Benefits'!H$6</f>
        <v>0.1797</v>
      </c>
      <c r="S2034" s="157">
        <f>'2023-24 Salary &amp; Benefits'!I$6</f>
        <v>0.17330000000000001</v>
      </c>
      <c r="T2034" s="9">
        <f t="shared" si="344"/>
        <v>33289.53</v>
      </c>
      <c r="U2034" s="9">
        <f t="shared" si="345"/>
        <v>1637.3</v>
      </c>
      <c r="V2034" s="9">
        <f t="shared" si="346"/>
        <v>283.74</v>
      </c>
      <c r="W2034" s="9">
        <f t="shared" si="339"/>
        <v>1921.04</v>
      </c>
      <c r="X2034" s="22">
        <f t="shared" si="338"/>
        <v>133448.34</v>
      </c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</row>
    <row r="2035" spans="1:159" s="4" customFormat="1">
      <c r="A2035" s="83" t="s">
        <v>2435</v>
      </c>
      <c r="B2035" s="95" t="s">
        <v>1328</v>
      </c>
      <c r="C2035" s="96">
        <v>5458</v>
      </c>
      <c r="D2035" s="95" t="s">
        <v>1382</v>
      </c>
      <c r="E2035" s="116" t="str">
        <f>VLOOKUP($C2035,'2022-23 School Level AAFTE'!$C:$X,8,FALSE)</f>
        <v>No</v>
      </c>
      <c r="F2035" s="103">
        <f>VLOOKUP($C2035,'2022-23 School Level AAFTE'!$C:$I,7,FALSE)</f>
        <v>391.52</v>
      </c>
      <c r="G2035" s="106">
        <f>IFERROR(IF(E2035= "yes",VLOOKUP(C2035,Summary!$B:$I,5,0),0),0)</f>
        <v>0</v>
      </c>
      <c r="H2035" s="105">
        <f t="shared" si="337"/>
        <v>0</v>
      </c>
      <c r="I2035" s="168">
        <f>VLOOKUP($A2035,'2023-24 Salary &amp; Benefits'!$A:$I,3,FALSE)</f>
        <v>1.1200000000000001</v>
      </c>
      <c r="J2035" s="168">
        <f>VLOOKUP($A2035,'2023-24 Salary &amp; Benefits'!$A:$I,4,FALSE)</f>
        <v>1.1200000000000001</v>
      </c>
      <c r="K2035" s="155">
        <f t="shared" si="340"/>
        <v>0</v>
      </c>
      <c r="L2035" s="154">
        <f t="shared" si="341"/>
        <v>0</v>
      </c>
      <c r="M2035" s="156">
        <f>'2023-24 Salary &amp; Benefits'!$E$6</f>
        <v>72728</v>
      </c>
      <c r="N2035" s="156">
        <f>'2023-24 Salary &amp; Benefits'!$F$6</f>
        <v>75419</v>
      </c>
      <c r="O2035" s="9">
        <f t="shared" si="342"/>
        <v>0</v>
      </c>
      <c r="P2035" s="9">
        <f t="shared" si="343"/>
        <v>0</v>
      </c>
      <c r="Q2035" s="9">
        <f>'2023-24 Salary &amp; Benefits'!G$6</f>
        <v>13464</v>
      </c>
      <c r="R2035" s="157">
        <f>'2023-24 Salary &amp; Benefits'!H$6</f>
        <v>0.1797</v>
      </c>
      <c r="S2035" s="157">
        <f>'2023-24 Salary &amp; Benefits'!I$6</f>
        <v>0.17330000000000001</v>
      </c>
      <c r="T2035" s="9">
        <f t="shared" si="344"/>
        <v>0</v>
      </c>
      <c r="U2035" s="9">
        <f t="shared" si="345"/>
        <v>0</v>
      </c>
      <c r="V2035" s="9">
        <f t="shared" si="346"/>
        <v>0</v>
      </c>
      <c r="W2035" s="9">
        <f t="shared" si="339"/>
        <v>0</v>
      </c>
      <c r="X2035" s="22">
        <f t="shared" si="338"/>
        <v>0</v>
      </c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</row>
    <row r="2036" spans="1:159" s="4" customFormat="1">
      <c r="A2036" s="83" t="s">
        <v>2435</v>
      </c>
      <c r="B2036" s="95" t="s">
        <v>1328</v>
      </c>
      <c r="C2036" s="96">
        <v>2338</v>
      </c>
      <c r="D2036" s="95" t="s">
        <v>1343</v>
      </c>
      <c r="E2036" s="116" t="str">
        <f>VLOOKUP($C2036,'2022-23 School Level AAFTE'!$C:$X,8,FALSE)</f>
        <v>Yes</v>
      </c>
      <c r="F2036" s="103">
        <f>VLOOKUP($C2036,'2022-23 School Level AAFTE'!$C:$I,7,FALSE)</f>
        <v>520.88</v>
      </c>
      <c r="G2036" s="106">
        <f>IFERROR(IF(E2036= "yes",VLOOKUP(C2036,Summary!$B:$I,5,0),0),0)</f>
        <v>0</v>
      </c>
      <c r="H2036" s="105">
        <f t="shared" si="337"/>
        <v>520.88</v>
      </c>
      <c r="I2036" s="168">
        <f>VLOOKUP($A2036,'2023-24 Salary &amp; Benefits'!$A:$I,3,FALSE)</f>
        <v>1.1200000000000001</v>
      </c>
      <c r="J2036" s="168">
        <f>VLOOKUP($A2036,'2023-24 Salary &amp; Benefits'!$A:$I,4,FALSE)</f>
        <v>1.1200000000000001</v>
      </c>
      <c r="K2036" s="155">
        <f t="shared" si="340"/>
        <v>520.88</v>
      </c>
      <c r="L2036" s="154">
        <f t="shared" si="341"/>
        <v>1.528</v>
      </c>
      <c r="M2036" s="156">
        <f>'2023-24 Salary &amp; Benefits'!$E$6</f>
        <v>72728</v>
      </c>
      <c r="N2036" s="156">
        <f>'2023-24 Salary &amp; Benefits'!$F$6</f>
        <v>75419</v>
      </c>
      <c r="O2036" s="9">
        <f t="shared" si="342"/>
        <v>124463.79</v>
      </c>
      <c r="P2036" s="9">
        <f t="shared" si="343"/>
        <v>4605.2700000000041</v>
      </c>
      <c r="Q2036" s="9">
        <f>'2023-24 Salary &amp; Benefits'!G$6</f>
        <v>13464</v>
      </c>
      <c r="R2036" s="157">
        <f>'2023-24 Salary &amp; Benefits'!H$6</f>
        <v>0.1797</v>
      </c>
      <c r="S2036" s="157">
        <f>'2023-24 Salary &amp; Benefits'!I$6</f>
        <v>0.17330000000000001</v>
      </c>
      <c r="T2036" s="9">
        <f t="shared" si="344"/>
        <v>43737.23</v>
      </c>
      <c r="U2036" s="9">
        <f t="shared" si="345"/>
        <v>2151.15</v>
      </c>
      <c r="V2036" s="9">
        <f t="shared" si="346"/>
        <v>372.79</v>
      </c>
      <c r="W2036" s="9">
        <f t="shared" si="339"/>
        <v>2523.94</v>
      </c>
      <c r="X2036" s="22">
        <f t="shared" si="338"/>
        <v>175330.22999999998</v>
      </c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</row>
    <row r="2037" spans="1:159" s="4" customFormat="1">
      <c r="A2037" s="83" t="s">
        <v>2435</v>
      </c>
      <c r="B2037" s="95" t="s">
        <v>1328</v>
      </c>
      <c r="C2037" s="96">
        <v>2103</v>
      </c>
      <c r="D2037" s="95" t="s">
        <v>1333</v>
      </c>
      <c r="E2037" s="116" t="str">
        <f>VLOOKUP($C2037,'2022-23 School Level AAFTE'!$C:$X,8,FALSE)</f>
        <v>No</v>
      </c>
      <c r="F2037" s="103">
        <f>VLOOKUP($C2037,'2022-23 School Level AAFTE'!$C:$I,7,FALSE)</f>
        <v>281</v>
      </c>
      <c r="G2037" s="106">
        <f>IFERROR(IF(E2037= "yes",VLOOKUP(C2037,Summary!$B:$I,5,0),0),0)</f>
        <v>0</v>
      </c>
      <c r="H2037" s="105">
        <f t="shared" si="337"/>
        <v>0</v>
      </c>
      <c r="I2037" s="168">
        <f>VLOOKUP($A2037,'2023-24 Salary &amp; Benefits'!$A:$I,3,FALSE)</f>
        <v>1.1200000000000001</v>
      </c>
      <c r="J2037" s="168">
        <f>VLOOKUP($A2037,'2023-24 Salary &amp; Benefits'!$A:$I,4,FALSE)</f>
        <v>1.1200000000000001</v>
      </c>
      <c r="K2037" s="155">
        <f t="shared" si="340"/>
        <v>0</v>
      </c>
      <c r="L2037" s="154">
        <f t="shared" si="341"/>
        <v>0</v>
      </c>
      <c r="M2037" s="156">
        <f>'2023-24 Salary &amp; Benefits'!$E$6</f>
        <v>72728</v>
      </c>
      <c r="N2037" s="156">
        <f>'2023-24 Salary &amp; Benefits'!$F$6</f>
        <v>75419</v>
      </c>
      <c r="O2037" s="9">
        <f t="shared" si="342"/>
        <v>0</v>
      </c>
      <c r="P2037" s="9">
        <f t="shared" si="343"/>
        <v>0</v>
      </c>
      <c r="Q2037" s="9">
        <f>'2023-24 Salary &amp; Benefits'!G$6</f>
        <v>13464</v>
      </c>
      <c r="R2037" s="157">
        <f>'2023-24 Salary &amp; Benefits'!H$6</f>
        <v>0.1797</v>
      </c>
      <c r="S2037" s="157">
        <f>'2023-24 Salary &amp; Benefits'!I$6</f>
        <v>0.17330000000000001</v>
      </c>
      <c r="T2037" s="9">
        <f t="shared" si="344"/>
        <v>0</v>
      </c>
      <c r="U2037" s="9">
        <f t="shared" si="345"/>
        <v>0</v>
      </c>
      <c r="V2037" s="9">
        <f t="shared" si="346"/>
        <v>0</v>
      </c>
      <c r="W2037" s="9">
        <f t="shared" si="339"/>
        <v>0</v>
      </c>
      <c r="X2037" s="22">
        <f t="shared" si="338"/>
        <v>0</v>
      </c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</row>
    <row r="2038" spans="1:159" s="4" customFormat="1">
      <c r="A2038" s="83" t="s">
        <v>2435</v>
      </c>
      <c r="B2038" s="95" t="s">
        <v>1328</v>
      </c>
      <c r="C2038" s="96">
        <v>2036</v>
      </c>
      <c r="D2038" s="95" t="s">
        <v>1330</v>
      </c>
      <c r="E2038" s="116" t="str">
        <f>VLOOKUP($C2038,'2022-23 School Level AAFTE'!$C:$X,8,FALSE)</f>
        <v>Yes</v>
      </c>
      <c r="F2038" s="103">
        <f>VLOOKUP($C2038,'2022-23 School Level AAFTE'!$C:$I,7,FALSE)</f>
        <v>268</v>
      </c>
      <c r="G2038" s="106">
        <f>IFERROR(IF(E2038= "yes",VLOOKUP(C2038,Summary!$B:$I,5,0),0),0)</f>
        <v>0</v>
      </c>
      <c r="H2038" s="105">
        <f t="shared" si="337"/>
        <v>268</v>
      </c>
      <c r="I2038" s="168">
        <f>VLOOKUP($A2038,'2023-24 Salary &amp; Benefits'!$A:$I,3,FALSE)</f>
        <v>1.1200000000000001</v>
      </c>
      <c r="J2038" s="168">
        <f>VLOOKUP($A2038,'2023-24 Salary &amp; Benefits'!$A:$I,4,FALSE)</f>
        <v>1.1200000000000001</v>
      </c>
      <c r="K2038" s="155">
        <f t="shared" si="340"/>
        <v>268</v>
      </c>
      <c r="L2038" s="154">
        <f t="shared" si="341"/>
        <v>0.78600000000000003</v>
      </c>
      <c r="M2038" s="156">
        <f>'2023-24 Salary &amp; Benefits'!$E$6</f>
        <v>72728</v>
      </c>
      <c r="N2038" s="156">
        <f>'2023-24 Salary &amp; Benefits'!$F$6</f>
        <v>75419</v>
      </c>
      <c r="O2038" s="9">
        <f t="shared" si="342"/>
        <v>64023.91</v>
      </c>
      <c r="P2038" s="9">
        <f t="shared" si="343"/>
        <v>2368.9400000000023</v>
      </c>
      <c r="Q2038" s="9">
        <f>'2023-24 Salary &amp; Benefits'!G$6</f>
        <v>13464</v>
      </c>
      <c r="R2038" s="157">
        <f>'2023-24 Salary &amp; Benefits'!H$6</f>
        <v>0.1797</v>
      </c>
      <c r="S2038" s="157">
        <f>'2023-24 Salary &amp; Benefits'!I$6</f>
        <v>0.17330000000000001</v>
      </c>
      <c r="T2038" s="9">
        <f t="shared" si="344"/>
        <v>22498.34</v>
      </c>
      <c r="U2038" s="9">
        <f t="shared" si="345"/>
        <v>1106.55</v>
      </c>
      <c r="V2038" s="9">
        <f t="shared" si="346"/>
        <v>191.77</v>
      </c>
      <c r="W2038" s="9">
        <f t="shared" si="339"/>
        <v>1298.32</v>
      </c>
      <c r="X2038" s="22">
        <f t="shared" si="338"/>
        <v>90189.510000000009</v>
      </c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</row>
    <row r="2039" spans="1:159" s="4" customFormat="1">
      <c r="A2039" s="83" t="s">
        <v>2435</v>
      </c>
      <c r="B2039" s="95" t="s">
        <v>1328</v>
      </c>
      <c r="C2039" s="96">
        <v>2215</v>
      </c>
      <c r="D2039" s="95" t="s">
        <v>1338</v>
      </c>
      <c r="E2039" s="116" t="str">
        <f>VLOOKUP($C2039,'2022-23 School Level AAFTE'!$C:$X,8,FALSE)</f>
        <v>Yes</v>
      </c>
      <c r="F2039" s="103">
        <f>VLOOKUP($C2039,'2022-23 School Level AAFTE'!$C:$I,7,FALSE)</f>
        <v>1553.41</v>
      </c>
      <c r="G2039" s="106">
        <f>IFERROR(IF(E2039= "yes",VLOOKUP(C2039,Summary!$B:$I,5,0),0),0)</f>
        <v>0</v>
      </c>
      <c r="H2039" s="104">
        <f t="shared" si="337"/>
        <v>1553.41</v>
      </c>
      <c r="I2039" s="168">
        <f>VLOOKUP($A2039,'2023-24 Salary &amp; Benefits'!$A:$I,3,FALSE)</f>
        <v>1.1200000000000001</v>
      </c>
      <c r="J2039" s="168">
        <f>VLOOKUP($A2039,'2023-24 Salary &amp; Benefits'!$A:$I,4,FALSE)</f>
        <v>1.1200000000000001</v>
      </c>
      <c r="K2039" s="155">
        <f t="shared" si="340"/>
        <v>1553.41</v>
      </c>
      <c r="L2039" s="154">
        <f t="shared" si="341"/>
        <v>4.5570000000000004</v>
      </c>
      <c r="M2039" s="156">
        <f>'2023-24 Salary &amp; Benefits'!$E$6</f>
        <v>72728</v>
      </c>
      <c r="N2039" s="156">
        <f>'2023-24 Salary &amp; Benefits'!$F$6</f>
        <v>75419</v>
      </c>
      <c r="O2039" s="9">
        <f t="shared" si="342"/>
        <v>371192.08</v>
      </c>
      <c r="P2039" s="9">
        <f t="shared" si="343"/>
        <v>13734.429999999993</v>
      </c>
      <c r="Q2039" s="9">
        <f>'2023-24 Salary &amp; Benefits'!G$6</f>
        <v>13464</v>
      </c>
      <c r="R2039" s="157">
        <f>'2023-24 Salary &amp; Benefits'!H$6</f>
        <v>0.1797</v>
      </c>
      <c r="S2039" s="157">
        <f>'2023-24 Salary &amp; Benefits'!I$6</f>
        <v>0.17330000000000001</v>
      </c>
      <c r="T2039" s="9">
        <f t="shared" si="344"/>
        <v>130438.84</v>
      </c>
      <c r="U2039" s="9">
        <f t="shared" si="345"/>
        <v>6415.44</v>
      </c>
      <c r="V2039" s="9">
        <f t="shared" si="346"/>
        <v>1111.8</v>
      </c>
      <c r="W2039" s="9">
        <f t="shared" si="339"/>
        <v>7527.24</v>
      </c>
      <c r="X2039" s="22">
        <f t="shared" si="338"/>
        <v>522892.59</v>
      </c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</row>
    <row r="2040" spans="1:159" s="4" customFormat="1">
      <c r="A2040" s="83" t="s">
        <v>2435</v>
      </c>
      <c r="B2040" s="95" t="s">
        <v>1328</v>
      </c>
      <c r="C2040" s="96">
        <v>2771</v>
      </c>
      <c r="D2040" s="95" t="s">
        <v>1350</v>
      </c>
      <c r="E2040" s="116" t="str">
        <f>VLOOKUP($C2040,'2022-23 School Level AAFTE'!$C:$X,8,FALSE)</f>
        <v>Yes</v>
      </c>
      <c r="F2040" s="103">
        <f>VLOOKUP($C2040,'2022-23 School Level AAFTE'!$C:$I,7,FALSE)</f>
        <v>378.71</v>
      </c>
      <c r="G2040" s="106">
        <f>IFERROR(IF(E2040= "yes",VLOOKUP(C2040,Summary!$B:$I,5,0),0),0)</f>
        <v>0</v>
      </c>
      <c r="H2040" s="105">
        <f t="shared" ref="H2040:H2103" si="347">IF(E2040= "yes", F2040,0)</f>
        <v>378.71</v>
      </c>
      <c r="I2040" s="168">
        <f>VLOOKUP($A2040,'2023-24 Salary &amp; Benefits'!$A:$I,3,FALSE)</f>
        <v>1.1200000000000001</v>
      </c>
      <c r="J2040" s="168">
        <f>VLOOKUP($A2040,'2023-24 Salary &amp; Benefits'!$A:$I,4,FALSE)</f>
        <v>1.1200000000000001</v>
      </c>
      <c r="K2040" s="155">
        <f t="shared" si="340"/>
        <v>378.71</v>
      </c>
      <c r="L2040" s="154">
        <f t="shared" si="341"/>
        <v>1.111</v>
      </c>
      <c r="M2040" s="156">
        <f>'2023-24 Salary &amp; Benefits'!$E$6</f>
        <v>72728</v>
      </c>
      <c r="N2040" s="156">
        <f>'2023-24 Salary &amp; Benefits'!$F$6</f>
        <v>75419</v>
      </c>
      <c r="O2040" s="9">
        <f t="shared" si="342"/>
        <v>90496.9</v>
      </c>
      <c r="P2040" s="9">
        <f t="shared" si="343"/>
        <v>3348.4700000000012</v>
      </c>
      <c r="Q2040" s="9">
        <f>'2023-24 Salary &amp; Benefits'!G$6</f>
        <v>13464</v>
      </c>
      <c r="R2040" s="157">
        <f>'2023-24 Salary &amp; Benefits'!H$6</f>
        <v>0.1797</v>
      </c>
      <c r="S2040" s="157">
        <f>'2023-24 Salary &amp; Benefits'!I$6</f>
        <v>0.17330000000000001</v>
      </c>
      <c r="T2040" s="9">
        <f t="shared" si="344"/>
        <v>31801.09</v>
      </c>
      <c r="U2040" s="9">
        <f t="shared" si="345"/>
        <v>1564.09</v>
      </c>
      <c r="V2040" s="9">
        <f t="shared" si="346"/>
        <v>271.06</v>
      </c>
      <c r="W2040" s="9">
        <f t="shared" si="339"/>
        <v>1835.1499999999999</v>
      </c>
      <c r="X2040" s="22">
        <f t="shared" ref="X2040:X2103" si="348">SUM(T2040,O2040:P2040,W2040)</f>
        <v>127481.60999999999</v>
      </c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</row>
    <row r="2041" spans="1:159" s="4" customFormat="1">
      <c r="A2041" s="83" t="s">
        <v>2435</v>
      </c>
      <c r="B2041" s="95" t="s">
        <v>1328</v>
      </c>
      <c r="C2041" s="96">
        <v>2805</v>
      </c>
      <c r="D2041" s="95" t="s">
        <v>1352</v>
      </c>
      <c r="E2041" s="116" t="str">
        <f>VLOOKUP($C2041,'2022-23 School Level AAFTE'!$C:$X,8,FALSE)</f>
        <v>No</v>
      </c>
      <c r="F2041" s="103">
        <f>VLOOKUP($C2041,'2022-23 School Level AAFTE'!$C:$I,7,FALSE)</f>
        <v>309.04000000000002</v>
      </c>
      <c r="G2041" s="106">
        <f>IFERROR(IF(E2041= "yes",VLOOKUP(C2041,Summary!$B:$I,5,0),0),0)</f>
        <v>0</v>
      </c>
      <c r="H2041" s="104">
        <f t="shared" si="347"/>
        <v>0</v>
      </c>
      <c r="I2041" s="168">
        <f>VLOOKUP($A2041,'2023-24 Salary &amp; Benefits'!$A:$I,3,FALSE)</f>
        <v>1.1200000000000001</v>
      </c>
      <c r="J2041" s="168">
        <f>VLOOKUP($A2041,'2023-24 Salary &amp; Benefits'!$A:$I,4,FALSE)</f>
        <v>1.1200000000000001</v>
      </c>
      <c r="K2041" s="155">
        <f t="shared" si="340"/>
        <v>0</v>
      </c>
      <c r="L2041" s="154">
        <f t="shared" si="341"/>
        <v>0</v>
      </c>
      <c r="M2041" s="156">
        <f>'2023-24 Salary &amp; Benefits'!$E$6</f>
        <v>72728</v>
      </c>
      <c r="N2041" s="156">
        <f>'2023-24 Salary &amp; Benefits'!$F$6</f>
        <v>75419</v>
      </c>
      <c r="O2041" s="9">
        <f t="shared" si="342"/>
        <v>0</v>
      </c>
      <c r="P2041" s="9">
        <f t="shared" si="343"/>
        <v>0</v>
      </c>
      <c r="Q2041" s="9">
        <f>'2023-24 Salary &amp; Benefits'!G$6</f>
        <v>13464</v>
      </c>
      <c r="R2041" s="157">
        <f>'2023-24 Salary &amp; Benefits'!H$6</f>
        <v>0.1797</v>
      </c>
      <c r="S2041" s="157">
        <f>'2023-24 Salary &amp; Benefits'!I$6</f>
        <v>0.17330000000000001</v>
      </c>
      <c r="T2041" s="9">
        <f t="shared" si="344"/>
        <v>0</v>
      </c>
      <c r="U2041" s="9">
        <f t="shared" si="345"/>
        <v>0</v>
      </c>
      <c r="V2041" s="9">
        <f t="shared" si="346"/>
        <v>0</v>
      </c>
      <c r="W2041" s="9">
        <f t="shared" si="339"/>
        <v>0</v>
      </c>
      <c r="X2041" s="22">
        <f t="shared" si="348"/>
        <v>0</v>
      </c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</row>
    <row r="2042" spans="1:159" s="4" customFormat="1">
      <c r="A2042" s="83" t="s">
        <v>2435</v>
      </c>
      <c r="B2042" s="95" t="s">
        <v>1328</v>
      </c>
      <c r="C2042" s="96">
        <v>2336</v>
      </c>
      <c r="D2042" s="95" t="s">
        <v>1342</v>
      </c>
      <c r="E2042" s="116" t="str">
        <f>VLOOKUP($C2042,'2022-23 School Level AAFTE'!$C:$X,8,FALSE)</f>
        <v>Yes</v>
      </c>
      <c r="F2042" s="103">
        <f>VLOOKUP($C2042,'2022-23 School Level AAFTE'!$C:$I,7,FALSE)</f>
        <v>316.57</v>
      </c>
      <c r="G2042" s="106">
        <f>IFERROR(IF(E2042= "yes",VLOOKUP(C2042,Summary!$B:$I,5,0),0),0)</f>
        <v>0</v>
      </c>
      <c r="H2042" s="105">
        <f t="shared" si="347"/>
        <v>316.57</v>
      </c>
      <c r="I2042" s="168">
        <f>VLOOKUP($A2042,'2023-24 Salary &amp; Benefits'!$A:$I,3,FALSE)</f>
        <v>1.1200000000000001</v>
      </c>
      <c r="J2042" s="168">
        <f>VLOOKUP($A2042,'2023-24 Salary &amp; Benefits'!$A:$I,4,FALSE)</f>
        <v>1.1200000000000001</v>
      </c>
      <c r="K2042" s="155">
        <f t="shared" si="340"/>
        <v>316.57</v>
      </c>
      <c r="L2042" s="154">
        <f t="shared" si="341"/>
        <v>0.92900000000000005</v>
      </c>
      <c r="M2042" s="156">
        <f>'2023-24 Salary &amp; Benefits'!$E$6</f>
        <v>72728</v>
      </c>
      <c r="N2042" s="156">
        <f>'2023-24 Salary &amp; Benefits'!$F$6</f>
        <v>75419</v>
      </c>
      <c r="O2042" s="9">
        <f t="shared" si="342"/>
        <v>75672.03</v>
      </c>
      <c r="P2042" s="9">
        <f t="shared" si="343"/>
        <v>2799.9300000000076</v>
      </c>
      <c r="Q2042" s="9">
        <f>'2023-24 Salary &amp; Benefits'!G$6</f>
        <v>13464</v>
      </c>
      <c r="R2042" s="157">
        <f>'2023-24 Salary &amp; Benefits'!H$6</f>
        <v>0.1797</v>
      </c>
      <c r="S2042" s="157">
        <f>'2023-24 Salary &amp; Benefits'!I$6</f>
        <v>0.17330000000000001</v>
      </c>
      <c r="T2042" s="9">
        <f t="shared" si="344"/>
        <v>26591.55</v>
      </c>
      <c r="U2042" s="9">
        <f t="shared" si="345"/>
        <v>1307.8699999999999</v>
      </c>
      <c r="V2042" s="9">
        <f t="shared" si="346"/>
        <v>226.65</v>
      </c>
      <c r="W2042" s="9">
        <f t="shared" si="339"/>
        <v>1534.52</v>
      </c>
      <c r="X2042" s="22">
        <f t="shared" si="348"/>
        <v>106598.03000000001</v>
      </c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</row>
    <row r="2043" spans="1:159" s="4" customFormat="1">
      <c r="A2043" s="83" t="s">
        <v>2435</v>
      </c>
      <c r="B2043" s="95" t="s">
        <v>1328</v>
      </c>
      <c r="C2043" s="96">
        <v>2252</v>
      </c>
      <c r="D2043" s="95" t="s">
        <v>1340</v>
      </c>
      <c r="E2043" s="116" t="str">
        <f>VLOOKUP($C2043,'2022-23 School Level AAFTE'!$C:$X,8,FALSE)</f>
        <v>Yes</v>
      </c>
      <c r="F2043" s="103">
        <f>VLOOKUP($C2043,'2022-23 School Level AAFTE'!$C:$I,7,FALSE)</f>
        <v>422.43</v>
      </c>
      <c r="G2043" s="106">
        <f>IFERROR(IF(E2043= "yes",VLOOKUP(C2043,Summary!$B:$I,5,0),0),0)</f>
        <v>0</v>
      </c>
      <c r="H2043" s="104">
        <f t="shared" si="347"/>
        <v>422.43</v>
      </c>
      <c r="I2043" s="168">
        <f>VLOOKUP($A2043,'2023-24 Salary &amp; Benefits'!$A:$I,3,FALSE)</f>
        <v>1.1200000000000001</v>
      </c>
      <c r="J2043" s="168">
        <f>VLOOKUP($A2043,'2023-24 Salary &amp; Benefits'!$A:$I,4,FALSE)</f>
        <v>1.1200000000000001</v>
      </c>
      <c r="K2043" s="155">
        <f t="shared" si="340"/>
        <v>422.43</v>
      </c>
      <c r="L2043" s="154">
        <f t="shared" si="341"/>
        <v>1.2390000000000001</v>
      </c>
      <c r="M2043" s="156">
        <f>'2023-24 Salary &amp; Benefits'!$E$6</f>
        <v>72728</v>
      </c>
      <c r="N2043" s="156">
        <f>'2023-24 Salary &amp; Benefits'!$F$6</f>
        <v>75419</v>
      </c>
      <c r="O2043" s="9">
        <f t="shared" si="342"/>
        <v>100923.19</v>
      </c>
      <c r="P2043" s="9">
        <f t="shared" si="343"/>
        <v>3734.25</v>
      </c>
      <c r="Q2043" s="9">
        <f>'2023-24 Salary &amp; Benefits'!G$6</f>
        <v>13464</v>
      </c>
      <c r="R2043" s="157">
        <f>'2023-24 Salary &amp; Benefits'!H$6</f>
        <v>0.1797</v>
      </c>
      <c r="S2043" s="157">
        <f>'2023-24 Salary &amp; Benefits'!I$6</f>
        <v>0.17330000000000001</v>
      </c>
      <c r="T2043" s="9">
        <f t="shared" si="344"/>
        <v>35464.94</v>
      </c>
      <c r="U2043" s="9">
        <f t="shared" si="345"/>
        <v>1744.29</v>
      </c>
      <c r="V2043" s="9">
        <f t="shared" si="346"/>
        <v>302.29000000000002</v>
      </c>
      <c r="W2043" s="9">
        <f t="shared" si="339"/>
        <v>2046.58</v>
      </c>
      <c r="X2043" s="22">
        <f t="shared" si="348"/>
        <v>142168.95999999999</v>
      </c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</row>
    <row r="2044" spans="1:159" s="4" customFormat="1">
      <c r="A2044" s="83" t="s">
        <v>2435</v>
      </c>
      <c r="B2044" s="95" t="s">
        <v>1328</v>
      </c>
      <c r="C2044" s="96">
        <v>2941</v>
      </c>
      <c r="D2044" s="95" t="s">
        <v>1360</v>
      </c>
      <c r="E2044" s="116" t="str">
        <f>VLOOKUP($C2044,'2022-23 School Level AAFTE'!$C:$X,8,FALSE)</f>
        <v>Yes</v>
      </c>
      <c r="F2044" s="103">
        <f>VLOOKUP($C2044,'2022-23 School Level AAFTE'!$C:$I,7,FALSE)</f>
        <v>296</v>
      </c>
      <c r="G2044" s="106">
        <f>IFERROR(IF(E2044= "yes",VLOOKUP(C2044,Summary!$B:$I,5,0),0),0)</f>
        <v>0</v>
      </c>
      <c r="H2044" s="105">
        <f t="shared" si="347"/>
        <v>296</v>
      </c>
      <c r="I2044" s="168">
        <f>VLOOKUP($A2044,'2023-24 Salary &amp; Benefits'!$A:$I,3,FALSE)</f>
        <v>1.1200000000000001</v>
      </c>
      <c r="J2044" s="168">
        <f>VLOOKUP($A2044,'2023-24 Salary &amp; Benefits'!$A:$I,4,FALSE)</f>
        <v>1.1200000000000001</v>
      </c>
      <c r="K2044" s="155">
        <f t="shared" si="340"/>
        <v>296</v>
      </c>
      <c r="L2044" s="154">
        <f t="shared" si="341"/>
        <v>0.86799999999999999</v>
      </c>
      <c r="M2044" s="156">
        <f>'2023-24 Salary &amp; Benefits'!$E$6</f>
        <v>72728</v>
      </c>
      <c r="N2044" s="156">
        <f>'2023-24 Salary &amp; Benefits'!$F$6</f>
        <v>75419</v>
      </c>
      <c r="O2044" s="9">
        <f t="shared" si="342"/>
        <v>70703.25</v>
      </c>
      <c r="P2044" s="9">
        <f t="shared" si="343"/>
        <v>2616.0899999999965</v>
      </c>
      <c r="Q2044" s="9">
        <f>'2023-24 Salary &amp; Benefits'!G$6</f>
        <v>13464</v>
      </c>
      <c r="R2044" s="157">
        <f>'2023-24 Salary &amp; Benefits'!H$6</f>
        <v>0.1797</v>
      </c>
      <c r="S2044" s="157">
        <f>'2023-24 Salary &amp; Benefits'!I$6</f>
        <v>0.17330000000000001</v>
      </c>
      <c r="T2044" s="9">
        <f t="shared" si="344"/>
        <v>24845.49</v>
      </c>
      <c r="U2044" s="9">
        <f t="shared" si="345"/>
        <v>1221.99</v>
      </c>
      <c r="V2044" s="9">
        <f t="shared" si="346"/>
        <v>211.77</v>
      </c>
      <c r="W2044" s="9">
        <f t="shared" si="339"/>
        <v>1433.76</v>
      </c>
      <c r="X2044" s="22">
        <f t="shared" si="348"/>
        <v>99598.59</v>
      </c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</row>
    <row r="2045" spans="1:159" s="4" customFormat="1">
      <c r="A2045" s="83" t="s">
        <v>2435</v>
      </c>
      <c r="B2045" s="95" t="s">
        <v>1328</v>
      </c>
      <c r="C2045" s="96">
        <v>2376</v>
      </c>
      <c r="D2045" s="95" t="s">
        <v>1346</v>
      </c>
      <c r="E2045" s="116" t="str">
        <f>VLOOKUP($C2045,'2022-23 School Level AAFTE'!$C:$X,8,FALSE)</f>
        <v>No</v>
      </c>
      <c r="F2045" s="103">
        <f>VLOOKUP($C2045,'2022-23 School Level AAFTE'!$C:$I,7,FALSE)</f>
        <v>649.72</v>
      </c>
      <c r="G2045" s="106">
        <f>IFERROR(IF(E2045= "yes",VLOOKUP(C2045,Summary!$B:$I,5,0),0),0)</f>
        <v>0</v>
      </c>
      <c r="H2045" s="105">
        <f t="shared" si="347"/>
        <v>0</v>
      </c>
      <c r="I2045" s="168">
        <f>VLOOKUP($A2045,'2023-24 Salary &amp; Benefits'!$A:$I,3,FALSE)</f>
        <v>1.1200000000000001</v>
      </c>
      <c r="J2045" s="168">
        <f>VLOOKUP($A2045,'2023-24 Salary &amp; Benefits'!$A:$I,4,FALSE)</f>
        <v>1.1200000000000001</v>
      </c>
      <c r="K2045" s="155">
        <f t="shared" si="340"/>
        <v>0</v>
      </c>
      <c r="L2045" s="154">
        <f t="shared" si="341"/>
        <v>0</v>
      </c>
      <c r="M2045" s="156">
        <f>'2023-24 Salary &amp; Benefits'!$E$6</f>
        <v>72728</v>
      </c>
      <c r="N2045" s="156">
        <f>'2023-24 Salary &amp; Benefits'!$F$6</f>
        <v>75419</v>
      </c>
      <c r="O2045" s="9">
        <f t="shared" si="342"/>
        <v>0</v>
      </c>
      <c r="P2045" s="9">
        <f t="shared" si="343"/>
        <v>0</v>
      </c>
      <c r="Q2045" s="9">
        <f>'2023-24 Salary &amp; Benefits'!G$6</f>
        <v>13464</v>
      </c>
      <c r="R2045" s="157">
        <f>'2023-24 Salary &amp; Benefits'!H$6</f>
        <v>0.1797</v>
      </c>
      <c r="S2045" s="157">
        <f>'2023-24 Salary &amp; Benefits'!I$6</f>
        <v>0.17330000000000001</v>
      </c>
      <c r="T2045" s="9">
        <f t="shared" si="344"/>
        <v>0</v>
      </c>
      <c r="U2045" s="9">
        <f t="shared" si="345"/>
        <v>0</v>
      </c>
      <c r="V2045" s="9">
        <f t="shared" si="346"/>
        <v>0</v>
      </c>
      <c r="W2045" s="9">
        <f t="shared" si="339"/>
        <v>0</v>
      </c>
      <c r="X2045" s="22">
        <f t="shared" si="348"/>
        <v>0</v>
      </c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</row>
    <row r="2046" spans="1:159" s="4" customFormat="1">
      <c r="A2046" s="83" t="s">
        <v>2435</v>
      </c>
      <c r="B2046" s="95" t="s">
        <v>1328</v>
      </c>
      <c r="C2046" s="96">
        <v>3453</v>
      </c>
      <c r="D2046" s="95" t="s">
        <v>1371</v>
      </c>
      <c r="E2046" s="116" t="str">
        <f>VLOOKUP($C2046,'2022-23 School Level AAFTE'!$C:$X,8,FALSE)</f>
        <v>Yes</v>
      </c>
      <c r="F2046" s="103">
        <f>VLOOKUP($C2046,'2022-23 School Level AAFTE'!$C:$I,7,FALSE)</f>
        <v>352.43</v>
      </c>
      <c r="G2046" s="106">
        <f>IFERROR(IF(E2046= "yes",VLOOKUP(C2046,Summary!$B:$I,5,0),0),0)</f>
        <v>0</v>
      </c>
      <c r="H2046" s="105">
        <f t="shared" si="347"/>
        <v>352.43</v>
      </c>
      <c r="I2046" s="168">
        <f>VLOOKUP($A2046,'2023-24 Salary &amp; Benefits'!$A:$I,3,FALSE)</f>
        <v>1.1200000000000001</v>
      </c>
      <c r="J2046" s="168">
        <f>VLOOKUP($A2046,'2023-24 Salary &amp; Benefits'!$A:$I,4,FALSE)</f>
        <v>1.1200000000000001</v>
      </c>
      <c r="K2046" s="155">
        <f t="shared" si="340"/>
        <v>352.43</v>
      </c>
      <c r="L2046" s="154">
        <f t="shared" si="341"/>
        <v>1.034</v>
      </c>
      <c r="M2046" s="156">
        <f>'2023-24 Salary &amp; Benefits'!$E$6</f>
        <v>72728</v>
      </c>
      <c r="N2046" s="156">
        <f>'2023-24 Salary &amp; Benefits'!$F$6</f>
        <v>75419</v>
      </c>
      <c r="O2046" s="9">
        <f t="shared" si="342"/>
        <v>84224.84</v>
      </c>
      <c r="P2046" s="9">
        <f t="shared" si="343"/>
        <v>3116.4000000000087</v>
      </c>
      <c r="Q2046" s="9">
        <f>'2023-24 Salary &amp; Benefits'!G$6</f>
        <v>13464</v>
      </c>
      <c r="R2046" s="157">
        <f>'2023-24 Salary &amp; Benefits'!H$6</f>
        <v>0.1797</v>
      </c>
      <c r="S2046" s="157">
        <f>'2023-24 Salary &amp; Benefits'!I$6</f>
        <v>0.17330000000000001</v>
      </c>
      <c r="T2046" s="9">
        <f t="shared" si="344"/>
        <v>29597.05</v>
      </c>
      <c r="U2046" s="9">
        <f t="shared" si="345"/>
        <v>1455.69</v>
      </c>
      <c r="V2046" s="9">
        <f t="shared" si="346"/>
        <v>252.27</v>
      </c>
      <c r="W2046" s="9">
        <f t="shared" si="339"/>
        <v>1707.96</v>
      </c>
      <c r="X2046" s="22">
        <f t="shared" si="348"/>
        <v>118646.25000000001</v>
      </c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</row>
    <row r="2047" spans="1:159" s="4" customFormat="1">
      <c r="A2047" s="83" t="s">
        <v>2435</v>
      </c>
      <c r="B2047" s="95" t="s">
        <v>1328</v>
      </c>
      <c r="C2047" s="96">
        <v>3244</v>
      </c>
      <c r="D2047" s="95" t="s">
        <v>1364</v>
      </c>
      <c r="E2047" s="116" t="str">
        <f>VLOOKUP($C2047,'2022-23 School Level AAFTE'!$C:$X,8,FALSE)</f>
        <v>No</v>
      </c>
      <c r="F2047" s="103">
        <f>VLOOKUP($C2047,'2022-23 School Level AAFTE'!$C:$I,7,FALSE)</f>
        <v>581.24</v>
      </c>
      <c r="G2047" s="106">
        <f>IFERROR(IF(E2047= "yes",VLOOKUP(C2047,Summary!$B:$I,5,0),0),0)</f>
        <v>0</v>
      </c>
      <c r="H2047" s="105">
        <f t="shared" si="347"/>
        <v>0</v>
      </c>
      <c r="I2047" s="168">
        <f>VLOOKUP($A2047,'2023-24 Salary &amp; Benefits'!$A:$I,3,FALSE)</f>
        <v>1.1200000000000001</v>
      </c>
      <c r="J2047" s="168">
        <f>VLOOKUP($A2047,'2023-24 Salary &amp; Benefits'!$A:$I,4,FALSE)</f>
        <v>1.1200000000000001</v>
      </c>
      <c r="K2047" s="155">
        <f t="shared" si="340"/>
        <v>0</v>
      </c>
      <c r="L2047" s="154">
        <f t="shared" si="341"/>
        <v>0</v>
      </c>
      <c r="M2047" s="156">
        <f>'2023-24 Salary &amp; Benefits'!$E$6</f>
        <v>72728</v>
      </c>
      <c r="N2047" s="156">
        <f>'2023-24 Salary &amp; Benefits'!$F$6</f>
        <v>75419</v>
      </c>
      <c r="O2047" s="9">
        <f t="shared" si="342"/>
        <v>0</v>
      </c>
      <c r="P2047" s="9">
        <f t="shared" si="343"/>
        <v>0</v>
      </c>
      <c r="Q2047" s="9">
        <f>'2023-24 Salary &amp; Benefits'!G$6</f>
        <v>13464</v>
      </c>
      <c r="R2047" s="157">
        <f>'2023-24 Salary &amp; Benefits'!H$6</f>
        <v>0.1797</v>
      </c>
      <c r="S2047" s="157">
        <f>'2023-24 Salary &amp; Benefits'!I$6</f>
        <v>0.17330000000000001</v>
      </c>
      <c r="T2047" s="9">
        <f t="shared" si="344"/>
        <v>0</v>
      </c>
      <c r="U2047" s="9">
        <f t="shared" si="345"/>
        <v>0</v>
      </c>
      <c r="V2047" s="9">
        <f t="shared" si="346"/>
        <v>0</v>
      </c>
      <c r="W2047" s="9">
        <f t="shared" si="339"/>
        <v>0</v>
      </c>
      <c r="X2047" s="22">
        <f t="shared" si="348"/>
        <v>0</v>
      </c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</row>
    <row r="2048" spans="1:159" s="4" customFormat="1">
      <c r="A2048" s="83" t="s">
        <v>2435</v>
      </c>
      <c r="B2048" s="95" t="s">
        <v>1328</v>
      </c>
      <c r="C2048" s="96">
        <v>3398</v>
      </c>
      <c r="D2048" s="95" t="s">
        <v>1367</v>
      </c>
      <c r="E2048" s="116" t="str">
        <f>VLOOKUP($C2048,'2022-23 School Level AAFTE'!$C:$X,8,FALSE)</f>
        <v>Yes</v>
      </c>
      <c r="F2048" s="103">
        <f>VLOOKUP($C2048,'2022-23 School Level AAFTE'!$C:$I,7,FALSE)</f>
        <v>1346.3200000000002</v>
      </c>
      <c r="G2048" s="106">
        <f>IFERROR(IF(E2048= "yes",VLOOKUP(C2048,Summary!$B:$I,5,0),0),0)</f>
        <v>0</v>
      </c>
      <c r="H2048" s="105">
        <f t="shared" si="347"/>
        <v>1346.3200000000002</v>
      </c>
      <c r="I2048" s="168">
        <f>VLOOKUP($A2048,'2023-24 Salary &amp; Benefits'!$A:$I,3,FALSE)</f>
        <v>1.1200000000000001</v>
      </c>
      <c r="J2048" s="168">
        <f>VLOOKUP($A2048,'2023-24 Salary &amp; Benefits'!$A:$I,4,FALSE)</f>
        <v>1.1200000000000001</v>
      </c>
      <c r="K2048" s="155">
        <f t="shared" si="340"/>
        <v>1346.3200000000002</v>
      </c>
      <c r="L2048" s="154">
        <f t="shared" si="341"/>
        <v>3.9489999999999998</v>
      </c>
      <c r="M2048" s="156">
        <f>'2023-24 Salary &amp; Benefits'!$E$6</f>
        <v>72728</v>
      </c>
      <c r="N2048" s="156">
        <f>'2023-24 Salary &amp; Benefits'!$F$6</f>
        <v>75419</v>
      </c>
      <c r="O2048" s="9">
        <f t="shared" si="342"/>
        <v>321667.21999999997</v>
      </c>
      <c r="P2048" s="9">
        <f t="shared" si="343"/>
        <v>11901.97000000003</v>
      </c>
      <c r="Q2048" s="9">
        <f>'2023-24 Salary &amp; Benefits'!G$6</f>
        <v>13464</v>
      </c>
      <c r="R2048" s="157">
        <f>'2023-24 Salary &amp; Benefits'!H$6</f>
        <v>0.1797</v>
      </c>
      <c r="S2048" s="157">
        <f>'2023-24 Salary &amp; Benefits'!I$6</f>
        <v>0.17330000000000001</v>
      </c>
      <c r="T2048" s="9">
        <f t="shared" si="344"/>
        <v>113035.55</v>
      </c>
      <c r="U2048" s="9">
        <f t="shared" si="345"/>
        <v>5559.49</v>
      </c>
      <c r="V2048" s="9">
        <f t="shared" si="346"/>
        <v>963.46</v>
      </c>
      <c r="W2048" s="9">
        <f t="shared" si="339"/>
        <v>6522.95</v>
      </c>
      <c r="X2048" s="22">
        <f t="shared" si="348"/>
        <v>453127.69</v>
      </c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</row>
    <row r="2049" spans="1:159" s="4" customFormat="1">
      <c r="A2049" s="83" t="s">
        <v>2435</v>
      </c>
      <c r="B2049" s="95" t="s">
        <v>1328</v>
      </c>
      <c r="C2049" s="96">
        <v>2247</v>
      </c>
      <c r="D2049" s="95" t="s">
        <v>1339</v>
      </c>
      <c r="E2049" s="116" t="str">
        <f>VLOOKUP($C2049,'2022-23 School Level AAFTE'!$C:$X,8,FALSE)</f>
        <v>Yes</v>
      </c>
      <c r="F2049" s="103">
        <f>VLOOKUP($C2049,'2022-23 School Level AAFTE'!$C:$I,7,FALSE)</f>
        <v>351.58</v>
      </c>
      <c r="G2049" s="106">
        <f>IFERROR(IF(E2049= "yes",VLOOKUP(C2049,Summary!$B:$I,5,0),0),0)</f>
        <v>0</v>
      </c>
      <c r="H2049" s="105">
        <f t="shared" si="347"/>
        <v>351.58</v>
      </c>
      <c r="I2049" s="168">
        <f>VLOOKUP($A2049,'2023-24 Salary &amp; Benefits'!$A:$I,3,FALSE)</f>
        <v>1.1200000000000001</v>
      </c>
      <c r="J2049" s="168">
        <f>VLOOKUP($A2049,'2023-24 Salary &amp; Benefits'!$A:$I,4,FALSE)</f>
        <v>1.1200000000000001</v>
      </c>
      <c r="K2049" s="155">
        <f t="shared" si="340"/>
        <v>351.58</v>
      </c>
      <c r="L2049" s="154">
        <f t="shared" si="341"/>
        <v>1.0309999999999999</v>
      </c>
      <c r="M2049" s="156">
        <f>'2023-24 Salary &amp; Benefits'!$E$6</f>
        <v>72728</v>
      </c>
      <c r="N2049" s="156">
        <f>'2023-24 Salary &amp; Benefits'!$F$6</f>
        <v>75419</v>
      </c>
      <c r="O2049" s="9">
        <f t="shared" si="342"/>
        <v>83980.479999999996</v>
      </c>
      <c r="P2049" s="9">
        <f t="shared" si="343"/>
        <v>3107.3500000000058</v>
      </c>
      <c r="Q2049" s="9">
        <f>'2023-24 Salary &amp; Benefits'!G$6</f>
        <v>13464</v>
      </c>
      <c r="R2049" s="157">
        <f>'2023-24 Salary &amp; Benefits'!H$6</f>
        <v>0.1797</v>
      </c>
      <c r="S2049" s="157">
        <f>'2023-24 Salary &amp; Benefits'!I$6</f>
        <v>0.17330000000000001</v>
      </c>
      <c r="T2049" s="9">
        <f t="shared" si="344"/>
        <v>29511.18</v>
      </c>
      <c r="U2049" s="9">
        <f t="shared" si="345"/>
        <v>1451.46</v>
      </c>
      <c r="V2049" s="9">
        <f t="shared" si="346"/>
        <v>251.54</v>
      </c>
      <c r="W2049" s="9">
        <f t="shared" si="339"/>
        <v>1703</v>
      </c>
      <c r="X2049" s="22">
        <f t="shared" si="348"/>
        <v>118302.01000000001</v>
      </c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</row>
    <row r="2050" spans="1:159" s="4" customFormat="1">
      <c r="A2050" s="83" t="s">
        <v>2435</v>
      </c>
      <c r="B2050" s="95" t="s">
        <v>1328</v>
      </c>
      <c r="C2050" s="96">
        <v>4109</v>
      </c>
      <c r="D2050" s="95" t="s">
        <v>1375</v>
      </c>
      <c r="E2050" s="116" t="str">
        <f>VLOOKUP($C2050,'2022-23 School Level AAFTE'!$C:$X,8,FALSE)</f>
        <v>Yes</v>
      </c>
      <c r="F2050" s="103">
        <f>VLOOKUP($C2050,'2022-23 School Level AAFTE'!$C:$I,7,FALSE)</f>
        <v>118.8</v>
      </c>
      <c r="G2050" s="106">
        <f>IFERROR(IF(E2050= "yes",VLOOKUP(C2050,Summary!$B:$I,5,0),0),0)</f>
        <v>0</v>
      </c>
      <c r="H2050" s="104">
        <f t="shared" si="347"/>
        <v>118.8</v>
      </c>
      <c r="I2050" s="168">
        <f>VLOOKUP($A2050,'2023-24 Salary &amp; Benefits'!$A:$I,3,FALSE)</f>
        <v>1.1200000000000001</v>
      </c>
      <c r="J2050" s="168">
        <f>VLOOKUP($A2050,'2023-24 Salary &amp; Benefits'!$A:$I,4,FALSE)</f>
        <v>1.1200000000000001</v>
      </c>
      <c r="K2050" s="155">
        <f t="shared" si="340"/>
        <v>118.8</v>
      </c>
      <c r="L2050" s="154">
        <f t="shared" si="341"/>
        <v>0.34799999999999998</v>
      </c>
      <c r="M2050" s="156">
        <f>'2023-24 Salary &amp; Benefits'!$E$6</f>
        <v>72728</v>
      </c>
      <c r="N2050" s="156">
        <f>'2023-24 Salary &amp; Benefits'!$F$6</f>
        <v>75419</v>
      </c>
      <c r="O2050" s="9">
        <f t="shared" si="342"/>
        <v>28346.47</v>
      </c>
      <c r="P2050" s="9">
        <f t="shared" si="343"/>
        <v>1048.8400000000001</v>
      </c>
      <c r="Q2050" s="9">
        <f>'2023-24 Salary &amp; Benefits'!G$6</f>
        <v>13464</v>
      </c>
      <c r="R2050" s="157">
        <f>'2023-24 Salary &amp; Benefits'!H$6</f>
        <v>0.1797</v>
      </c>
      <c r="S2050" s="157">
        <f>'2023-24 Salary &amp; Benefits'!I$6</f>
        <v>0.17330000000000001</v>
      </c>
      <c r="T2050" s="9">
        <f t="shared" si="344"/>
        <v>9961.1</v>
      </c>
      <c r="U2050" s="9">
        <f t="shared" si="345"/>
        <v>489.92</v>
      </c>
      <c r="V2050" s="9">
        <f t="shared" si="346"/>
        <v>84.9</v>
      </c>
      <c r="W2050" s="9">
        <f t="shared" si="339"/>
        <v>574.82000000000005</v>
      </c>
      <c r="X2050" s="22">
        <f t="shared" si="348"/>
        <v>39931.230000000003</v>
      </c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</row>
    <row r="2051" spans="1:159" s="4" customFormat="1">
      <c r="A2051" s="83" t="s">
        <v>2435</v>
      </c>
      <c r="B2051" s="95" t="s">
        <v>1328</v>
      </c>
      <c r="C2051" s="96">
        <v>4283</v>
      </c>
      <c r="D2051" s="95" t="s">
        <v>1376</v>
      </c>
      <c r="E2051" s="116" t="str">
        <f>VLOOKUP($C2051,'2022-23 School Level AAFTE'!$C:$X,8,FALSE)</f>
        <v>Yes</v>
      </c>
      <c r="F2051" s="103">
        <f>VLOOKUP($C2051,'2022-23 School Level AAFTE'!$C:$I,7,FALSE)</f>
        <v>17.04</v>
      </c>
      <c r="G2051" s="106">
        <f>IFERROR(IF(E2051= "yes",VLOOKUP(C2051,Summary!$B:$I,5,0),0),0)</f>
        <v>0</v>
      </c>
      <c r="H2051" s="105">
        <f t="shared" si="347"/>
        <v>17.04</v>
      </c>
      <c r="I2051" s="168">
        <f>VLOOKUP($A2051,'2023-24 Salary &amp; Benefits'!$A:$I,3,FALSE)</f>
        <v>1.1200000000000001</v>
      </c>
      <c r="J2051" s="168">
        <f>VLOOKUP($A2051,'2023-24 Salary &amp; Benefits'!$A:$I,4,FALSE)</f>
        <v>1.1200000000000001</v>
      </c>
      <c r="K2051" s="155">
        <f t="shared" si="340"/>
        <v>17.04</v>
      </c>
      <c r="L2051" s="154">
        <f t="shared" si="341"/>
        <v>0.05</v>
      </c>
      <c r="M2051" s="156">
        <f>'2023-24 Salary &amp; Benefits'!$E$6</f>
        <v>72728</v>
      </c>
      <c r="N2051" s="156">
        <f>'2023-24 Salary &amp; Benefits'!$F$6</f>
        <v>75419</v>
      </c>
      <c r="O2051" s="9">
        <f t="shared" si="342"/>
        <v>4072.77</v>
      </c>
      <c r="P2051" s="9">
        <f t="shared" si="343"/>
        <v>150.69000000000005</v>
      </c>
      <c r="Q2051" s="9">
        <f>'2023-24 Salary &amp; Benefits'!G$6</f>
        <v>13464</v>
      </c>
      <c r="R2051" s="157">
        <f>'2023-24 Salary &amp; Benefits'!H$6</f>
        <v>0.1797</v>
      </c>
      <c r="S2051" s="157">
        <f>'2023-24 Salary &amp; Benefits'!I$6</f>
        <v>0.17330000000000001</v>
      </c>
      <c r="T2051" s="9">
        <f t="shared" si="344"/>
        <v>1431.19</v>
      </c>
      <c r="U2051" s="9">
        <f t="shared" si="345"/>
        <v>70.39</v>
      </c>
      <c r="V2051" s="9">
        <f t="shared" si="346"/>
        <v>12.2</v>
      </c>
      <c r="W2051" s="9">
        <f t="shared" si="339"/>
        <v>82.59</v>
      </c>
      <c r="X2051" s="22">
        <f t="shared" si="348"/>
        <v>5737.24</v>
      </c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</row>
    <row r="2052" spans="1:159" s="4" customFormat="1">
      <c r="A2052" s="83" t="s">
        <v>2435</v>
      </c>
      <c r="B2052" s="95" t="s">
        <v>1328</v>
      </c>
      <c r="C2052" s="96">
        <v>2169</v>
      </c>
      <c r="D2052" s="95" t="s">
        <v>1337</v>
      </c>
      <c r="E2052" s="116" t="str">
        <f>VLOOKUP($C2052,'2022-23 School Level AAFTE'!$C:$X,8,FALSE)</f>
        <v>No</v>
      </c>
      <c r="F2052" s="103">
        <f>VLOOKUP($C2052,'2022-23 School Level AAFTE'!$C:$I,7,FALSE)</f>
        <v>330.29</v>
      </c>
      <c r="G2052" s="106">
        <f>IFERROR(IF(E2052= "yes",VLOOKUP(C2052,Summary!$B:$I,5,0),0),0)</f>
        <v>0</v>
      </c>
      <c r="H2052" s="105">
        <f t="shared" si="347"/>
        <v>0</v>
      </c>
      <c r="I2052" s="168">
        <f>VLOOKUP($A2052,'2023-24 Salary &amp; Benefits'!$A:$I,3,FALSE)</f>
        <v>1.1200000000000001</v>
      </c>
      <c r="J2052" s="168">
        <f>VLOOKUP($A2052,'2023-24 Salary &amp; Benefits'!$A:$I,4,FALSE)</f>
        <v>1.1200000000000001</v>
      </c>
      <c r="K2052" s="155">
        <f t="shared" si="340"/>
        <v>0</v>
      </c>
      <c r="L2052" s="154">
        <f t="shared" si="341"/>
        <v>0</v>
      </c>
      <c r="M2052" s="156">
        <f>'2023-24 Salary &amp; Benefits'!$E$6</f>
        <v>72728</v>
      </c>
      <c r="N2052" s="156">
        <f>'2023-24 Salary &amp; Benefits'!$F$6</f>
        <v>75419</v>
      </c>
      <c r="O2052" s="9">
        <f t="shared" si="342"/>
        <v>0</v>
      </c>
      <c r="P2052" s="9">
        <f t="shared" si="343"/>
        <v>0</v>
      </c>
      <c r="Q2052" s="9">
        <f>'2023-24 Salary &amp; Benefits'!G$6</f>
        <v>13464</v>
      </c>
      <c r="R2052" s="157">
        <f>'2023-24 Salary &amp; Benefits'!H$6</f>
        <v>0.1797</v>
      </c>
      <c r="S2052" s="157">
        <f>'2023-24 Salary &amp; Benefits'!I$6</f>
        <v>0.17330000000000001</v>
      </c>
      <c r="T2052" s="9">
        <f t="shared" si="344"/>
        <v>0</v>
      </c>
      <c r="U2052" s="9">
        <f t="shared" si="345"/>
        <v>0</v>
      </c>
      <c r="V2052" s="9">
        <f t="shared" si="346"/>
        <v>0</v>
      </c>
      <c r="W2052" s="9">
        <f t="shared" si="339"/>
        <v>0</v>
      </c>
      <c r="X2052" s="22">
        <f t="shared" si="348"/>
        <v>0</v>
      </c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</row>
    <row r="2053" spans="1:159" s="4" customFormat="1">
      <c r="A2053" s="83" t="s">
        <v>2435</v>
      </c>
      <c r="B2053" s="95" t="s">
        <v>1328</v>
      </c>
      <c r="C2053" s="96">
        <v>2806</v>
      </c>
      <c r="D2053" s="95" t="s">
        <v>1353</v>
      </c>
      <c r="E2053" s="116" t="str">
        <f>VLOOKUP($C2053,'2022-23 School Level AAFTE'!$C:$X,8,FALSE)</f>
        <v>Yes</v>
      </c>
      <c r="F2053" s="103">
        <f>VLOOKUP($C2053,'2022-23 School Level AAFTE'!$C:$I,7,FALSE)</f>
        <v>350.86</v>
      </c>
      <c r="G2053" s="106">
        <f>IFERROR(IF(E2053= "yes",VLOOKUP(C2053,Summary!$B:$I,5,0),0),0)</f>
        <v>0</v>
      </c>
      <c r="H2053" s="105">
        <f t="shared" si="347"/>
        <v>350.86</v>
      </c>
      <c r="I2053" s="168">
        <f>VLOOKUP($A2053,'2023-24 Salary &amp; Benefits'!$A:$I,3,FALSE)</f>
        <v>1.1200000000000001</v>
      </c>
      <c r="J2053" s="168">
        <f>VLOOKUP($A2053,'2023-24 Salary &amp; Benefits'!$A:$I,4,FALSE)</f>
        <v>1.1200000000000001</v>
      </c>
      <c r="K2053" s="155">
        <f t="shared" si="340"/>
        <v>350.86</v>
      </c>
      <c r="L2053" s="154">
        <f t="shared" si="341"/>
        <v>1.0289999999999999</v>
      </c>
      <c r="M2053" s="156">
        <f>'2023-24 Salary &amp; Benefits'!$E$6</f>
        <v>72728</v>
      </c>
      <c r="N2053" s="156">
        <f>'2023-24 Salary &amp; Benefits'!$F$6</f>
        <v>75419</v>
      </c>
      <c r="O2053" s="9">
        <f t="shared" si="342"/>
        <v>83817.570000000007</v>
      </c>
      <c r="P2053" s="9">
        <f t="shared" si="343"/>
        <v>3101.3199999999924</v>
      </c>
      <c r="Q2053" s="9">
        <f>'2023-24 Salary &amp; Benefits'!G$6</f>
        <v>13464</v>
      </c>
      <c r="R2053" s="157">
        <f>'2023-24 Salary &amp; Benefits'!H$6</f>
        <v>0.1797</v>
      </c>
      <c r="S2053" s="157">
        <f>'2023-24 Salary &amp; Benefits'!I$6</f>
        <v>0.17330000000000001</v>
      </c>
      <c r="T2053" s="9">
        <f t="shared" si="344"/>
        <v>29453.93</v>
      </c>
      <c r="U2053" s="9">
        <f t="shared" si="345"/>
        <v>1448.65</v>
      </c>
      <c r="V2053" s="9">
        <f t="shared" si="346"/>
        <v>251.05</v>
      </c>
      <c r="W2053" s="9">
        <f t="shared" si="339"/>
        <v>1699.7</v>
      </c>
      <c r="X2053" s="22">
        <f t="shared" si="348"/>
        <v>118072.51999999999</v>
      </c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</row>
    <row r="2054" spans="1:159" s="4" customFormat="1">
      <c r="A2054" s="83" t="s">
        <v>2435</v>
      </c>
      <c r="B2054" s="95" t="s">
        <v>1328</v>
      </c>
      <c r="C2054" s="96">
        <v>2275</v>
      </c>
      <c r="D2054" s="95" t="s">
        <v>1341</v>
      </c>
      <c r="E2054" s="116" t="str">
        <f>VLOOKUP($C2054,'2022-23 School Level AAFTE'!$C:$X,8,FALSE)</f>
        <v>Yes</v>
      </c>
      <c r="F2054" s="103">
        <f>VLOOKUP($C2054,'2022-23 School Level AAFTE'!$C:$I,7,FALSE)</f>
        <v>197.14</v>
      </c>
      <c r="G2054" s="106">
        <f>IFERROR(IF(E2054= "yes",VLOOKUP(C2054,Summary!$B:$I,5,0),0),0)</f>
        <v>0</v>
      </c>
      <c r="H2054" s="104">
        <f t="shared" si="347"/>
        <v>197.14</v>
      </c>
      <c r="I2054" s="168">
        <f>VLOOKUP($A2054,'2023-24 Salary &amp; Benefits'!$A:$I,3,FALSE)</f>
        <v>1.1200000000000001</v>
      </c>
      <c r="J2054" s="168">
        <f>VLOOKUP($A2054,'2023-24 Salary &amp; Benefits'!$A:$I,4,FALSE)</f>
        <v>1.1200000000000001</v>
      </c>
      <c r="K2054" s="155">
        <f t="shared" si="340"/>
        <v>197.14</v>
      </c>
      <c r="L2054" s="154">
        <f t="shared" si="341"/>
        <v>0.57799999999999996</v>
      </c>
      <c r="M2054" s="156">
        <f>'2023-24 Salary &amp; Benefits'!$E$6</f>
        <v>72728</v>
      </c>
      <c r="N2054" s="156">
        <f>'2023-24 Salary &amp; Benefits'!$F$6</f>
        <v>75419</v>
      </c>
      <c r="O2054" s="9">
        <f t="shared" si="342"/>
        <v>47081.2</v>
      </c>
      <c r="P2054" s="9">
        <f t="shared" si="343"/>
        <v>1742.0400000000009</v>
      </c>
      <c r="Q2054" s="9">
        <f>'2023-24 Salary &amp; Benefits'!G$6</f>
        <v>13464</v>
      </c>
      <c r="R2054" s="157">
        <f>'2023-24 Salary &amp; Benefits'!H$6</f>
        <v>0.1797</v>
      </c>
      <c r="S2054" s="157">
        <f>'2023-24 Salary &amp; Benefits'!I$6</f>
        <v>0.17330000000000001</v>
      </c>
      <c r="T2054" s="9">
        <f t="shared" si="344"/>
        <v>16544.580000000002</v>
      </c>
      <c r="U2054" s="9">
        <f t="shared" si="345"/>
        <v>813.72</v>
      </c>
      <c r="V2054" s="9">
        <f t="shared" si="346"/>
        <v>141.02000000000001</v>
      </c>
      <c r="W2054" s="9">
        <f t="shared" si="339"/>
        <v>954.74</v>
      </c>
      <c r="X2054" s="22">
        <f t="shared" si="348"/>
        <v>66322.559999999998</v>
      </c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</row>
    <row r="2055" spans="1:159" s="4" customFormat="1">
      <c r="A2055" s="83" t="s">
        <v>2435</v>
      </c>
      <c r="B2055" s="95" t="s">
        <v>1328</v>
      </c>
      <c r="C2055" s="96">
        <v>5169</v>
      </c>
      <c r="D2055" s="95" t="s">
        <v>1380</v>
      </c>
      <c r="E2055" s="116" t="str">
        <f>VLOOKUP($C2055,'2022-23 School Level AAFTE'!$C:$X,8,FALSE)</f>
        <v>No</v>
      </c>
      <c r="F2055" s="103">
        <f>VLOOKUP($C2055,'2022-23 School Level AAFTE'!$C:$I,7,FALSE)</f>
        <v>586.26</v>
      </c>
      <c r="G2055" s="106">
        <f>IFERROR(IF(E2055= "yes",VLOOKUP(C2055,Summary!$B:$I,5,0),0),0)</f>
        <v>0</v>
      </c>
      <c r="H2055" s="105">
        <f t="shared" si="347"/>
        <v>0</v>
      </c>
      <c r="I2055" s="168">
        <f>VLOOKUP($A2055,'2023-24 Salary &amp; Benefits'!$A:$I,3,FALSE)</f>
        <v>1.1200000000000001</v>
      </c>
      <c r="J2055" s="168">
        <f>VLOOKUP($A2055,'2023-24 Salary &amp; Benefits'!$A:$I,4,FALSE)</f>
        <v>1.1200000000000001</v>
      </c>
      <c r="K2055" s="155">
        <f t="shared" si="340"/>
        <v>0</v>
      </c>
      <c r="L2055" s="154">
        <f t="shared" si="341"/>
        <v>0</v>
      </c>
      <c r="M2055" s="156">
        <f>'2023-24 Salary &amp; Benefits'!$E$6</f>
        <v>72728</v>
      </c>
      <c r="N2055" s="156">
        <f>'2023-24 Salary &amp; Benefits'!$F$6</f>
        <v>75419</v>
      </c>
      <c r="O2055" s="9">
        <f t="shared" si="342"/>
        <v>0</v>
      </c>
      <c r="P2055" s="9">
        <f t="shared" si="343"/>
        <v>0</v>
      </c>
      <c r="Q2055" s="9">
        <f>'2023-24 Salary &amp; Benefits'!G$6</f>
        <v>13464</v>
      </c>
      <c r="R2055" s="157">
        <f>'2023-24 Salary &amp; Benefits'!H$6</f>
        <v>0.1797</v>
      </c>
      <c r="S2055" s="157">
        <f>'2023-24 Salary &amp; Benefits'!I$6</f>
        <v>0.17330000000000001</v>
      </c>
      <c r="T2055" s="9">
        <f t="shared" si="344"/>
        <v>0</v>
      </c>
      <c r="U2055" s="9">
        <f t="shared" si="345"/>
        <v>0</v>
      </c>
      <c r="V2055" s="9">
        <f t="shared" si="346"/>
        <v>0</v>
      </c>
      <c r="W2055" s="9">
        <f t="shared" si="339"/>
        <v>0</v>
      </c>
      <c r="X2055" s="22">
        <f t="shared" si="348"/>
        <v>0</v>
      </c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</row>
    <row r="2056" spans="1:159" s="4" customFormat="1">
      <c r="A2056" s="83" t="s">
        <v>2435</v>
      </c>
      <c r="B2056" s="95" t="s">
        <v>1328</v>
      </c>
      <c r="C2056" s="96">
        <v>2168</v>
      </c>
      <c r="D2056" s="95" t="s">
        <v>1336</v>
      </c>
      <c r="E2056" s="116" t="str">
        <f>VLOOKUP($C2056,'2022-23 School Level AAFTE'!$C:$X,8,FALSE)</f>
        <v>Yes</v>
      </c>
      <c r="F2056" s="103">
        <f>VLOOKUP($C2056,'2022-23 School Level AAFTE'!$C:$I,7,FALSE)</f>
        <v>427.57</v>
      </c>
      <c r="G2056" s="106">
        <f>IFERROR(IF(E2056= "yes",VLOOKUP(C2056,Summary!$B:$I,5,0),0),0)</f>
        <v>0</v>
      </c>
      <c r="H2056" s="105">
        <f t="shared" si="347"/>
        <v>427.57</v>
      </c>
      <c r="I2056" s="168">
        <f>VLOOKUP($A2056,'2023-24 Salary &amp; Benefits'!$A:$I,3,FALSE)</f>
        <v>1.1200000000000001</v>
      </c>
      <c r="J2056" s="168">
        <f>VLOOKUP($A2056,'2023-24 Salary &amp; Benefits'!$A:$I,4,FALSE)</f>
        <v>1.1200000000000001</v>
      </c>
      <c r="K2056" s="155">
        <f t="shared" si="340"/>
        <v>427.57</v>
      </c>
      <c r="L2056" s="154">
        <f t="shared" si="341"/>
        <v>1.254</v>
      </c>
      <c r="M2056" s="156">
        <f>'2023-24 Salary &amp; Benefits'!$E$6</f>
        <v>72728</v>
      </c>
      <c r="N2056" s="156">
        <f>'2023-24 Salary &amp; Benefits'!$F$6</f>
        <v>75419</v>
      </c>
      <c r="O2056" s="9">
        <f t="shared" si="342"/>
        <v>102145.02</v>
      </c>
      <c r="P2056" s="9">
        <f t="shared" si="343"/>
        <v>3779.4599999999919</v>
      </c>
      <c r="Q2056" s="9">
        <f>'2023-24 Salary &amp; Benefits'!G$6</f>
        <v>13464</v>
      </c>
      <c r="R2056" s="157">
        <f>'2023-24 Salary &amp; Benefits'!H$6</f>
        <v>0.1797</v>
      </c>
      <c r="S2056" s="157">
        <f>'2023-24 Salary &amp; Benefits'!I$6</f>
        <v>0.17330000000000001</v>
      </c>
      <c r="T2056" s="9">
        <f t="shared" si="344"/>
        <v>35894.300000000003</v>
      </c>
      <c r="U2056" s="9">
        <f t="shared" si="345"/>
        <v>1765.41</v>
      </c>
      <c r="V2056" s="9">
        <f t="shared" si="346"/>
        <v>305.95</v>
      </c>
      <c r="W2056" s="9">
        <f t="shared" si="339"/>
        <v>2071.36</v>
      </c>
      <c r="X2056" s="22">
        <f t="shared" si="348"/>
        <v>143890.13999999998</v>
      </c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</row>
    <row r="2057" spans="1:159" s="4" customFormat="1">
      <c r="A2057" s="83" t="s">
        <v>2435</v>
      </c>
      <c r="B2057" s="95" t="s">
        <v>1328</v>
      </c>
      <c r="C2057" s="96">
        <v>2938</v>
      </c>
      <c r="D2057" s="95" t="s">
        <v>1357</v>
      </c>
      <c r="E2057" s="116" t="str">
        <f>VLOOKUP($C2057,'2022-23 School Level AAFTE'!$C:$X,8,FALSE)</f>
        <v>No</v>
      </c>
      <c r="F2057" s="103">
        <f>VLOOKUP($C2057,'2022-23 School Level AAFTE'!$C:$I,7,FALSE)</f>
        <v>441.14</v>
      </c>
      <c r="G2057" s="106">
        <f>IFERROR(IF(E2057= "yes",VLOOKUP(C2057,Summary!$B:$I,5,0),0),0)</f>
        <v>0</v>
      </c>
      <c r="H2057" s="105">
        <f t="shared" si="347"/>
        <v>0</v>
      </c>
      <c r="I2057" s="168">
        <f>VLOOKUP($A2057,'2023-24 Salary &amp; Benefits'!$A:$I,3,FALSE)</f>
        <v>1.1200000000000001</v>
      </c>
      <c r="J2057" s="168">
        <f>VLOOKUP($A2057,'2023-24 Salary &amp; Benefits'!$A:$I,4,FALSE)</f>
        <v>1.1200000000000001</v>
      </c>
      <c r="K2057" s="155">
        <f t="shared" si="340"/>
        <v>0</v>
      </c>
      <c r="L2057" s="154">
        <f t="shared" si="341"/>
        <v>0</v>
      </c>
      <c r="M2057" s="156">
        <f>'2023-24 Salary &amp; Benefits'!$E$6</f>
        <v>72728</v>
      </c>
      <c r="N2057" s="156">
        <f>'2023-24 Salary &amp; Benefits'!$F$6</f>
        <v>75419</v>
      </c>
      <c r="O2057" s="9">
        <f t="shared" si="342"/>
        <v>0</v>
      </c>
      <c r="P2057" s="9">
        <f t="shared" si="343"/>
        <v>0</v>
      </c>
      <c r="Q2057" s="9">
        <f>'2023-24 Salary &amp; Benefits'!G$6</f>
        <v>13464</v>
      </c>
      <c r="R2057" s="157">
        <f>'2023-24 Salary &amp; Benefits'!H$6</f>
        <v>0.1797</v>
      </c>
      <c r="S2057" s="157">
        <f>'2023-24 Salary &amp; Benefits'!I$6</f>
        <v>0.17330000000000001</v>
      </c>
      <c r="T2057" s="9">
        <f t="shared" si="344"/>
        <v>0</v>
      </c>
      <c r="U2057" s="9">
        <f t="shared" si="345"/>
        <v>0</v>
      </c>
      <c r="V2057" s="9">
        <f t="shared" si="346"/>
        <v>0</v>
      </c>
      <c r="W2057" s="9">
        <f t="shared" si="339"/>
        <v>0</v>
      </c>
      <c r="X2057" s="22">
        <f t="shared" si="348"/>
        <v>0</v>
      </c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</row>
    <row r="2058" spans="1:159" s="4" customFormat="1">
      <c r="A2058" s="83" t="s">
        <v>2435</v>
      </c>
      <c r="B2058" s="95" t="s">
        <v>1328</v>
      </c>
      <c r="C2058" s="96">
        <v>3498</v>
      </c>
      <c r="D2058" s="95" t="s">
        <v>1372</v>
      </c>
      <c r="E2058" s="116" t="str">
        <f>VLOOKUP($C2058,'2022-23 School Level AAFTE'!$C:$X,8,FALSE)</f>
        <v>Yes</v>
      </c>
      <c r="F2058" s="103">
        <f>VLOOKUP($C2058,'2022-23 School Level AAFTE'!$C:$I,7,FALSE)</f>
        <v>303.73</v>
      </c>
      <c r="G2058" s="106">
        <f>IFERROR(IF(E2058= "yes",VLOOKUP(C2058,Summary!$B:$I,5,0),0),0)</f>
        <v>0</v>
      </c>
      <c r="H2058" s="105">
        <f t="shared" si="347"/>
        <v>303.73</v>
      </c>
      <c r="I2058" s="168">
        <f>VLOOKUP($A2058,'2023-24 Salary &amp; Benefits'!$A:$I,3,FALSE)</f>
        <v>1.1200000000000001</v>
      </c>
      <c r="J2058" s="168">
        <f>VLOOKUP($A2058,'2023-24 Salary &amp; Benefits'!$A:$I,4,FALSE)</f>
        <v>1.1200000000000001</v>
      </c>
      <c r="K2058" s="155">
        <f t="shared" si="340"/>
        <v>303.73</v>
      </c>
      <c r="L2058" s="154">
        <f t="shared" si="341"/>
        <v>0.89100000000000001</v>
      </c>
      <c r="M2058" s="156">
        <f>'2023-24 Salary &amp; Benefits'!$E$6</f>
        <v>72728</v>
      </c>
      <c r="N2058" s="156">
        <f>'2023-24 Salary &amp; Benefits'!$F$6</f>
        <v>75419</v>
      </c>
      <c r="O2058" s="9">
        <f t="shared" si="342"/>
        <v>72576.73</v>
      </c>
      <c r="P2058" s="9">
        <f t="shared" si="343"/>
        <v>2685.4000000000087</v>
      </c>
      <c r="Q2058" s="9">
        <f>'2023-24 Salary &amp; Benefits'!G$6</f>
        <v>13464</v>
      </c>
      <c r="R2058" s="157">
        <f>'2023-24 Salary &amp; Benefits'!H$6</f>
        <v>0.1797</v>
      </c>
      <c r="S2058" s="157">
        <f>'2023-24 Salary &amp; Benefits'!I$6</f>
        <v>0.17330000000000001</v>
      </c>
      <c r="T2058" s="9">
        <f t="shared" si="344"/>
        <v>25503.84</v>
      </c>
      <c r="U2058" s="9">
        <f t="shared" si="345"/>
        <v>1254.3699999999999</v>
      </c>
      <c r="V2058" s="9">
        <f t="shared" si="346"/>
        <v>217.38</v>
      </c>
      <c r="W2058" s="9">
        <f t="shared" ref="W2058:W2121" si="349">SUM(U2058:V2058)</f>
        <v>1471.75</v>
      </c>
      <c r="X2058" s="22">
        <f t="shared" si="348"/>
        <v>102237.72</v>
      </c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</row>
    <row r="2059" spans="1:159" s="4" customFormat="1">
      <c r="A2059" s="83" t="s">
        <v>2435</v>
      </c>
      <c r="B2059" s="95" t="s">
        <v>1328</v>
      </c>
      <c r="C2059" s="96">
        <v>2084</v>
      </c>
      <c r="D2059" s="95" t="s">
        <v>1331</v>
      </c>
      <c r="E2059" s="116" t="str">
        <f>VLOOKUP($C2059,'2022-23 School Level AAFTE'!$C:$X,8,FALSE)</f>
        <v>No</v>
      </c>
      <c r="F2059" s="103">
        <f>VLOOKUP($C2059,'2022-23 School Level AAFTE'!$C:$I,7,FALSE)</f>
        <v>1525.7099999999998</v>
      </c>
      <c r="G2059" s="106">
        <f>IFERROR(IF(E2059= "yes",VLOOKUP(C2059,Summary!$B:$I,5,0),0),0)</f>
        <v>0</v>
      </c>
      <c r="H2059" s="104">
        <f t="shared" si="347"/>
        <v>0</v>
      </c>
      <c r="I2059" s="168">
        <f>VLOOKUP($A2059,'2023-24 Salary &amp; Benefits'!$A:$I,3,FALSE)</f>
        <v>1.1200000000000001</v>
      </c>
      <c r="J2059" s="168">
        <f>VLOOKUP($A2059,'2023-24 Salary &amp; Benefits'!$A:$I,4,FALSE)</f>
        <v>1.1200000000000001</v>
      </c>
      <c r="K2059" s="155">
        <f t="shared" ref="K2059:K2122" si="350">IF(G2059&gt;0,G2059,H2059)</f>
        <v>0</v>
      </c>
      <c r="L2059" s="154">
        <f t="shared" ref="L2059:L2122" si="351">ROUND((($K2059*1.1*36)/15)/900,3)</f>
        <v>0</v>
      </c>
      <c r="M2059" s="156">
        <f>'2023-24 Salary &amp; Benefits'!$E$6</f>
        <v>72728</v>
      </c>
      <c r="N2059" s="156">
        <f>'2023-24 Salary &amp; Benefits'!$F$6</f>
        <v>75419</v>
      </c>
      <c r="O2059" s="9">
        <f t="shared" ref="O2059:O2122" si="352">ROUND($I2059*$M2059*$L2059,2)</f>
        <v>0</v>
      </c>
      <c r="P2059" s="9">
        <f t="shared" ref="P2059:P2122" si="353">ROUND($J2059*$N2059*$L2059,2)-O2059</f>
        <v>0</v>
      </c>
      <c r="Q2059" s="9">
        <f>'2023-24 Salary &amp; Benefits'!G$6</f>
        <v>13464</v>
      </c>
      <c r="R2059" s="157">
        <f>'2023-24 Salary &amp; Benefits'!H$6</f>
        <v>0.1797</v>
      </c>
      <c r="S2059" s="157">
        <f>'2023-24 Salary &amp; Benefits'!I$6</f>
        <v>0.17330000000000001</v>
      </c>
      <c r="T2059" s="9">
        <f t="shared" ref="T2059:T2122" si="354">ROUND(O2059*R2059+P2059*S2059+L2059*Q2059,2)</f>
        <v>0</v>
      </c>
      <c r="U2059" s="9">
        <f t="shared" ref="U2059:U2122" si="355">ROUND((($N2059*$J2059*$L2059)/180)*3,2)</f>
        <v>0</v>
      </c>
      <c r="V2059" s="9">
        <f t="shared" ref="V2059:V2122" si="356">ROUND(U2059*S2059,2)</f>
        <v>0</v>
      </c>
      <c r="W2059" s="9">
        <f t="shared" si="349"/>
        <v>0</v>
      </c>
      <c r="X2059" s="22">
        <f t="shared" si="348"/>
        <v>0</v>
      </c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</row>
    <row r="2060" spans="1:159" s="4" customFormat="1">
      <c r="A2060" s="83" t="s">
        <v>2435</v>
      </c>
      <c r="B2060" s="95" t="s">
        <v>1328</v>
      </c>
      <c r="C2060" s="96">
        <v>2358</v>
      </c>
      <c r="D2060" s="95" t="s">
        <v>1344</v>
      </c>
      <c r="E2060" s="116" t="str">
        <f>VLOOKUP($C2060,'2022-23 School Level AAFTE'!$C:$X,8,FALSE)</f>
        <v>Yes</v>
      </c>
      <c r="F2060" s="103">
        <f>VLOOKUP($C2060,'2022-23 School Level AAFTE'!$C:$I,7,FALSE)</f>
        <v>296.14</v>
      </c>
      <c r="G2060" s="106">
        <f>IFERROR(IF(E2060= "yes",VLOOKUP(C2060,Summary!$B:$I,5,0),0),0)</f>
        <v>0</v>
      </c>
      <c r="H2060" s="105">
        <f t="shared" si="347"/>
        <v>296.14</v>
      </c>
      <c r="I2060" s="168">
        <f>VLOOKUP($A2060,'2023-24 Salary &amp; Benefits'!$A:$I,3,FALSE)</f>
        <v>1.1200000000000001</v>
      </c>
      <c r="J2060" s="168">
        <f>VLOOKUP($A2060,'2023-24 Salary &amp; Benefits'!$A:$I,4,FALSE)</f>
        <v>1.1200000000000001</v>
      </c>
      <c r="K2060" s="155">
        <f t="shared" si="350"/>
        <v>296.14</v>
      </c>
      <c r="L2060" s="154">
        <f t="shared" si="351"/>
        <v>0.86899999999999999</v>
      </c>
      <c r="M2060" s="156">
        <f>'2023-24 Salary &amp; Benefits'!$E$6</f>
        <v>72728</v>
      </c>
      <c r="N2060" s="156">
        <f>'2023-24 Salary &amp; Benefits'!$F$6</f>
        <v>75419</v>
      </c>
      <c r="O2060" s="9">
        <f t="shared" si="352"/>
        <v>70784.710000000006</v>
      </c>
      <c r="P2060" s="9">
        <f t="shared" si="353"/>
        <v>2619.0899999999965</v>
      </c>
      <c r="Q2060" s="9">
        <f>'2023-24 Salary &amp; Benefits'!G$6</f>
        <v>13464</v>
      </c>
      <c r="R2060" s="157">
        <f>'2023-24 Salary &amp; Benefits'!H$6</f>
        <v>0.1797</v>
      </c>
      <c r="S2060" s="157">
        <f>'2023-24 Salary &amp; Benefits'!I$6</f>
        <v>0.17330000000000001</v>
      </c>
      <c r="T2060" s="9">
        <f t="shared" si="354"/>
        <v>24874.12</v>
      </c>
      <c r="U2060" s="9">
        <f t="shared" si="355"/>
        <v>1223.4000000000001</v>
      </c>
      <c r="V2060" s="9">
        <f t="shared" si="356"/>
        <v>212.02</v>
      </c>
      <c r="W2060" s="9">
        <f t="shared" si="349"/>
        <v>1435.42</v>
      </c>
      <c r="X2060" s="22">
        <f t="shared" si="348"/>
        <v>99713.34</v>
      </c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</row>
    <row r="2061" spans="1:159" s="4" customFormat="1">
      <c r="A2061" s="83" t="s">
        <v>2435</v>
      </c>
      <c r="B2061" s="95" t="s">
        <v>1328</v>
      </c>
      <c r="C2061" s="96">
        <v>2359</v>
      </c>
      <c r="D2061" s="86" t="s">
        <v>1345</v>
      </c>
      <c r="E2061" s="116" t="str">
        <f>VLOOKUP($C2061,'2022-23 School Level AAFTE'!$C:$X,8,FALSE)</f>
        <v>Yes</v>
      </c>
      <c r="F2061" s="103">
        <f>VLOOKUP($C2061,'2022-23 School Level AAFTE'!$C:$I,7,FALSE)</f>
        <v>618.35</v>
      </c>
      <c r="G2061" s="106">
        <f>IFERROR(IF(E2061= "yes",VLOOKUP(C2061,Summary!$B:$I,5,0),0),0)</f>
        <v>0</v>
      </c>
      <c r="H2061" s="104">
        <f t="shared" si="347"/>
        <v>618.35</v>
      </c>
      <c r="I2061" s="168">
        <f>VLOOKUP($A2061,'2023-24 Salary &amp; Benefits'!$A:$I,3,FALSE)</f>
        <v>1.1200000000000001</v>
      </c>
      <c r="J2061" s="168">
        <f>VLOOKUP($A2061,'2023-24 Salary &amp; Benefits'!$A:$I,4,FALSE)</f>
        <v>1.1200000000000001</v>
      </c>
      <c r="K2061" s="155">
        <f t="shared" si="350"/>
        <v>618.35</v>
      </c>
      <c r="L2061" s="154">
        <f t="shared" si="351"/>
        <v>1.8140000000000001</v>
      </c>
      <c r="M2061" s="156">
        <f>'2023-24 Salary &amp; Benefits'!$E$6</f>
        <v>72728</v>
      </c>
      <c r="N2061" s="156">
        <f>'2023-24 Salary &amp; Benefits'!$F$6</f>
        <v>75419</v>
      </c>
      <c r="O2061" s="9">
        <f t="shared" si="352"/>
        <v>147760.01999999999</v>
      </c>
      <c r="P2061" s="9">
        <f t="shared" si="353"/>
        <v>5467.25</v>
      </c>
      <c r="Q2061" s="9">
        <f>'2023-24 Salary &amp; Benefits'!G$6</f>
        <v>13464</v>
      </c>
      <c r="R2061" s="157">
        <f>'2023-24 Salary &amp; Benefits'!H$6</f>
        <v>0.1797</v>
      </c>
      <c r="S2061" s="157">
        <f>'2023-24 Salary &amp; Benefits'!I$6</f>
        <v>0.17330000000000001</v>
      </c>
      <c r="T2061" s="9">
        <f t="shared" si="354"/>
        <v>51923.65</v>
      </c>
      <c r="U2061" s="9">
        <f t="shared" si="355"/>
        <v>2553.79</v>
      </c>
      <c r="V2061" s="9">
        <f t="shared" si="356"/>
        <v>442.57</v>
      </c>
      <c r="W2061" s="9">
        <f t="shared" si="349"/>
        <v>2996.36</v>
      </c>
      <c r="X2061" s="22">
        <f t="shared" si="348"/>
        <v>208147.27999999997</v>
      </c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</row>
    <row r="2062" spans="1:159" s="4" customFormat="1">
      <c r="A2062" s="83" t="s">
        <v>2435</v>
      </c>
      <c r="B2062" s="95" t="s">
        <v>1328</v>
      </c>
      <c r="C2062" s="96">
        <v>5720</v>
      </c>
      <c r="D2062" s="95" t="s">
        <v>3386</v>
      </c>
      <c r="E2062" s="116" t="str">
        <f>VLOOKUP($C2062,'2022-23 School Level AAFTE'!$C:$X,8,FALSE)</f>
        <v>Yes</v>
      </c>
      <c r="F2062" s="103">
        <f>VLOOKUP($C2062,'2022-23 School Level AAFTE'!$C:$I,7,FALSE)</f>
        <v>208.57</v>
      </c>
      <c r="G2062" s="106">
        <f>IFERROR(IF(E2062= "yes",VLOOKUP(C2062,Summary!$B:$I,5,0),0),0)</f>
        <v>0</v>
      </c>
      <c r="H2062" s="105">
        <f t="shared" si="347"/>
        <v>208.57</v>
      </c>
      <c r="I2062" s="168">
        <f>VLOOKUP($A2062,'2023-24 Salary &amp; Benefits'!$A:$I,3,FALSE)</f>
        <v>1.1200000000000001</v>
      </c>
      <c r="J2062" s="168">
        <f>VLOOKUP($A2062,'2023-24 Salary &amp; Benefits'!$A:$I,4,FALSE)</f>
        <v>1.1200000000000001</v>
      </c>
      <c r="K2062" s="155">
        <f t="shared" si="350"/>
        <v>208.57</v>
      </c>
      <c r="L2062" s="154">
        <f t="shared" si="351"/>
        <v>0.61199999999999999</v>
      </c>
      <c r="M2062" s="156">
        <f>'2023-24 Salary &amp; Benefits'!$E$6</f>
        <v>72728</v>
      </c>
      <c r="N2062" s="156">
        <f>'2023-24 Salary &amp; Benefits'!$F$6</f>
        <v>75419</v>
      </c>
      <c r="O2062" s="9">
        <f t="shared" si="352"/>
        <v>49850.68</v>
      </c>
      <c r="P2062" s="9">
        <f t="shared" si="353"/>
        <v>1844.5199999999968</v>
      </c>
      <c r="Q2062" s="9">
        <f>'2023-24 Salary &amp; Benefits'!G$6</f>
        <v>13464</v>
      </c>
      <c r="R2062" s="157">
        <f>'2023-24 Salary &amp; Benefits'!H$6</f>
        <v>0.1797</v>
      </c>
      <c r="S2062" s="157">
        <f>'2023-24 Salary &amp; Benefits'!I$6</f>
        <v>0.17330000000000001</v>
      </c>
      <c r="T2062" s="9">
        <f t="shared" si="354"/>
        <v>17517.79</v>
      </c>
      <c r="U2062" s="9">
        <f t="shared" si="355"/>
        <v>861.59</v>
      </c>
      <c r="V2062" s="9">
        <f t="shared" si="356"/>
        <v>149.31</v>
      </c>
      <c r="W2062" s="9">
        <f t="shared" si="349"/>
        <v>1010.9000000000001</v>
      </c>
      <c r="X2062" s="22">
        <f t="shared" si="348"/>
        <v>70223.889999999985</v>
      </c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</row>
    <row r="2063" spans="1:159" s="4" customFormat="1">
      <c r="A2063" s="83" t="s">
        <v>2435</v>
      </c>
      <c r="B2063" s="95" t="s">
        <v>1328</v>
      </c>
      <c r="C2063" s="96">
        <v>5722</v>
      </c>
      <c r="D2063" s="95" t="s">
        <v>3387</v>
      </c>
      <c r="E2063" s="116" t="str">
        <f>VLOOKUP($C2063,'2022-23 School Level AAFTE'!$C:$X,8,FALSE)</f>
        <v>Yes</v>
      </c>
      <c r="F2063" s="103">
        <f>VLOOKUP($C2063,'2022-23 School Level AAFTE'!$C:$I,7,FALSE)</f>
        <v>539.92000000000007</v>
      </c>
      <c r="G2063" s="106">
        <f>IFERROR(IF(E2063= "yes",VLOOKUP(C2063,Summary!$B:$I,5,0),0),0)</f>
        <v>0</v>
      </c>
      <c r="H2063" s="105">
        <f t="shared" si="347"/>
        <v>539.92000000000007</v>
      </c>
      <c r="I2063" s="168">
        <f>VLOOKUP($A2063,'2023-24 Salary &amp; Benefits'!$A:$I,3,FALSE)</f>
        <v>1.1200000000000001</v>
      </c>
      <c r="J2063" s="168">
        <f>VLOOKUP($A2063,'2023-24 Salary &amp; Benefits'!$A:$I,4,FALSE)</f>
        <v>1.1200000000000001</v>
      </c>
      <c r="K2063" s="155">
        <f t="shared" si="350"/>
        <v>539.92000000000007</v>
      </c>
      <c r="L2063" s="154">
        <f t="shared" si="351"/>
        <v>1.5840000000000001</v>
      </c>
      <c r="M2063" s="156">
        <f>'2023-24 Salary &amp; Benefits'!$E$6</f>
        <v>72728</v>
      </c>
      <c r="N2063" s="156">
        <f>'2023-24 Salary &amp; Benefits'!$F$6</f>
        <v>75419</v>
      </c>
      <c r="O2063" s="9">
        <f t="shared" si="352"/>
        <v>129025.29</v>
      </c>
      <c r="P2063" s="9">
        <f t="shared" si="353"/>
        <v>4774.0500000000029</v>
      </c>
      <c r="Q2063" s="9">
        <f>'2023-24 Salary &amp; Benefits'!G$6</f>
        <v>13464</v>
      </c>
      <c r="R2063" s="157">
        <f>'2023-24 Salary &amp; Benefits'!H$6</f>
        <v>0.1797</v>
      </c>
      <c r="S2063" s="157">
        <f>'2023-24 Salary &amp; Benefits'!I$6</f>
        <v>0.17330000000000001</v>
      </c>
      <c r="T2063" s="9">
        <f t="shared" si="354"/>
        <v>45340.160000000003</v>
      </c>
      <c r="U2063" s="9">
        <f t="shared" si="355"/>
        <v>2229.9899999999998</v>
      </c>
      <c r="V2063" s="9">
        <f t="shared" si="356"/>
        <v>386.46</v>
      </c>
      <c r="W2063" s="9">
        <f t="shared" si="349"/>
        <v>2616.4499999999998</v>
      </c>
      <c r="X2063" s="22">
        <f t="shared" si="348"/>
        <v>181755.95</v>
      </c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</row>
    <row r="2064" spans="1:159" s="4" customFormat="1">
      <c r="A2064" s="80" t="s">
        <v>2435</v>
      </c>
      <c r="B2064" s="95" t="s">
        <v>1328</v>
      </c>
      <c r="C2064" s="96">
        <v>5721</v>
      </c>
      <c r="D2064" s="95" t="s">
        <v>3388</v>
      </c>
      <c r="E2064" s="116" t="str">
        <f>VLOOKUP($C2064,'2022-23 School Level AAFTE'!$C:$X,8,FALSE)</f>
        <v>Yes</v>
      </c>
      <c r="F2064" s="103">
        <f>VLOOKUP($C2064,'2022-23 School Level AAFTE'!$C:$I,7,FALSE)</f>
        <v>236.33</v>
      </c>
      <c r="G2064" s="106">
        <f>IFERROR(IF(E2064= "yes",VLOOKUP(C2064,Summary!$B:$I,5,0),0),0)</f>
        <v>0</v>
      </c>
      <c r="H2064" s="105">
        <f t="shared" si="347"/>
        <v>236.33</v>
      </c>
      <c r="I2064" s="168">
        <f>VLOOKUP($A2064,'2023-24 Salary &amp; Benefits'!$A:$I,3,FALSE)</f>
        <v>1.1200000000000001</v>
      </c>
      <c r="J2064" s="168">
        <f>VLOOKUP($A2064,'2023-24 Salary &amp; Benefits'!$A:$I,4,FALSE)</f>
        <v>1.1200000000000001</v>
      </c>
      <c r="K2064" s="155">
        <f t="shared" si="350"/>
        <v>236.33</v>
      </c>
      <c r="L2064" s="154">
        <f t="shared" si="351"/>
        <v>0.69299999999999995</v>
      </c>
      <c r="M2064" s="156">
        <f>'2023-24 Salary &amp; Benefits'!$E$6</f>
        <v>72728</v>
      </c>
      <c r="N2064" s="156">
        <f>'2023-24 Salary &amp; Benefits'!$F$6</f>
        <v>75419</v>
      </c>
      <c r="O2064" s="9">
        <f t="shared" si="352"/>
        <v>56448.56</v>
      </c>
      <c r="P2064" s="9">
        <f t="shared" si="353"/>
        <v>2088.6500000000015</v>
      </c>
      <c r="Q2064" s="9">
        <f>'2023-24 Salary &amp; Benefits'!G$6</f>
        <v>13464</v>
      </c>
      <c r="R2064" s="157">
        <f>'2023-24 Salary &amp; Benefits'!H$6</f>
        <v>0.1797</v>
      </c>
      <c r="S2064" s="157">
        <f>'2023-24 Salary &amp; Benefits'!I$6</f>
        <v>0.17330000000000001</v>
      </c>
      <c r="T2064" s="9">
        <f t="shared" si="354"/>
        <v>19836.32</v>
      </c>
      <c r="U2064" s="9">
        <f t="shared" si="355"/>
        <v>975.62</v>
      </c>
      <c r="V2064" s="9">
        <f t="shared" si="356"/>
        <v>169.07</v>
      </c>
      <c r="W2064" s="9">
        <f t="shared" si="349"/>
        <v>1144.69</v>
      </c>
      <c r="X2064" s="22">
        <f t="shared" si="348"/>
        <v>79518.22</v>
      </c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</row>
    <row r="2065" spans="1:159" s="4" customFormat="1">
      <c r="A2065" s="83" t="s">
        <v>2435</v>
      </c>
      <c r="B2065" s="95" t="s">
        <v>1328</v>
      </c>
      <c r="C2065" s="96">
        <v>5307</v>
      </c>
      <c r="D2065" s="95" t="s">
        <v>3247</v>
      </c>
      <c r="E2065" s="116" t="str">
        <f>VLOOKUP($C2065,'2022-23 School Level AAFTE'!$C:$X,8,FALSE)</f>
        <v>No</v>
      </c>
      <c r="F2065" s="103">
        <f>VLOOKUP($C2065,'2022-23 School Level AAFTE'!$C:$I,7,FALSE)</f>
        <v>262.83</v>
      </c>
      <c r="G2065" s="106">
        <f>IFERROR(IF(E2065= "yes",VLOOKUP(C2065,Summary!$B:$I,5,0),0),0)</f>
        <v>0</v>
      </c>
      <c r="H2065" s="105">
        <f t="shared" si="347"/>
        <v>0</v>
      </c>
      <c r="I2065" s="168">
        <f>VLOOKUP($A2065,'2023-24 Salary &amp; Benefits'!$A:$I,3,FALSE)</f>
        <v>1.1200000000000001</v>
      </c>
      <c r="J2065" s="168">
        <f>VLOOKUP($A2065,'2023-24 Salary &amp; Benefits'!$A:$I,4,FALSE)</f>
        <v>1.1200000000000001</v>
      </c>
      <c r="K2065" s="155">
        <f t="shared" si="350"/>
        <v>0</v>
      </c>
      <c r="L2065" s="154">
        <f t="shared" si="351"/>
        <v>0</v>
      </c>
      <c r="M2065" s="156">
        <f>'2023-24 Salary &amp; Benefits'!$E$6</f>
        <v>72728</v>
      </c>
      <c r="N2065" s="156">
        <f>'2023-24 Salary &amp; Benefits'!$F$6</f>
        <v>75419</v>
      </c>
      <c r="O2065" s="9">
        <f t="shared" si="352"/>
        <v>0</v>
      </c>
      <c r="P2065" s="9">
        <f t="shared" si="353"/>
        <v>0</v>
      </c>
      <c r="Q2065" s="9">
        <f>'2023-24 Salary &amp; Benefits'!G$6</f>
        <v>13464</v>
      </c>
      <c r="R2065" s="157">
        <f>'2023-24 Salary &amp; Benefits'!H$6</f>
        <v>0.1797</v>
      </c>
      <c r="S2065" s="157">
        <f>'2023-24 Salary &amp; Benefits'!I$6</f>
        <v>0.17330000000000001</v>
      </c>
      <c r="T2065" s="9">
        <f t="shared" si="354"/>
        <v>0</v>
      </c>
      <c r="U2065" s="9">
        <f t="shared" si="355"/>
        <v>0</v>
      </c>
      <c r="V2065" s="9">
        <f t="shared" si="356"/>
        <v>0</v>
      </c>
      <c r="W2065" s="9">
        <f t="shared" si="349"/>
        <v>0</v>
      </c>
      <c r="X2065" s="22">
        <f t="shared" si="348"/>
        <v>0</v>
      </c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</row>
    <row r="2066" spans="1:159" s="4" customFormat="1">
      <c r="A2066" s="83" t="s">
        <v>2435</v>
      </c>
      <c r="B2066" s="95" t="s">
        <v>1328</v>
      </c>
      <c r="C2066" s="96">
        <v>1860</v>
      </c>
      <c r="D2066" s="95" t="s">
        <v>1329</v>
      </c>
      <c r="E2066" s="116" t="str">
        <f>VLOOKUP($C2066,'2022-23 School Level AAFTE'!$C:$X,8,FALSE)</f>
        <v>No</v>
      </c>
      <c r="F2066" s="103">
        <f>VLOOKUP($C2066,'2022-23 School Level AAFTE'!$C:$I,7,FALSE)</f>
        <v>608.4899999999999</v>
      </c>
      <c r="G2066" s="106">
        <f>IFERROR(IF(E2066= "yes",VLOOKUP(C2066,Summary!$B:$I,5,0),0),0)</f>
        <v>0</v>
      </c>
      <c r="H2066" s="105">
        <f t="shared" si="347"/>
        <v>0</v>
      </c>
      <c r="I2066" s="168">
        <f>VLOOKUP($A2066,'2023-24 Salary &amp; Benefits'!$A:$I,3,FALSE)</f>
        <v>1.1200000000000001</v>
      </c>
      <c r="J2066" s="168">
        <f>VLOOKUP($A2066,'2023-24 Salary &amp; Benefits'!$A:$I,4,FALSE)</f>
        <v>1.1200000000000001</v>
      </c>
      <c r="K2066" s="155">
        <f t="shared" si="350"/>
        <v>0</v>
      </c>
      <c r="L2066" s="154">
        <f t="shared" si="351"/>
        <v>0</v>
      </c>
      <c r="M2066" s="156">
        <f>'2023-24 Salary &amp; Benefits'!$E$6</f>
        <v>72728</v>
      </c>
      <c r="N2066" s="156">
        <f>'2023-24 Salary &amp; Benefits'!$F$6</f>
        <v>75419</v>
      </c>
      <c r="O2066" s="9">
        <f t="shared" si="352"/>
        <v>0</v>
      </c>
      <c r="P2066" s="9">
        <f t="shared" si="353"/>
        <v>0</v>
      </c>
      <c r="Q2066" s="9">
        <f>'2023-24 Salary &amp; Benefits'!G$6</f>
        <v>13464</v>
      </c>
      <c r="R2066" s="157">
        <f>'2023-24 Salary &amp; Benefits'!H$6</f>
        <v>0.1797</v>
      </c>
      <c r="S2066" s="157">
        <f>'2023-24 Salary &amp; Benefits'!I$6</f>
        <v>0.17330000000000001</v>
      </c>
      <c r="T2066" s="9">
        <f t="shared" si="354"/>
        <v>0</v>
      </c>
      <c r="U2066" s="9">
        <f t="shared" si="355"/>
        <v>0</v>
      </c>
      <c r="V2066" s="9">
        <f t="shared" si="356"/>
        <v>0</v>
      </c>
      <c r="W2066" s="9">
        <f t="shared" si="349"/>
        <v>0</v>
      </c>
      <c r="X2066" s="22">
        <f t="shared" si="348"/>
        <v>0</v>
      </c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</row>
    <row r="2067" spans="1:159" s="4" customFormat="1">
      <c r="A2067" s="83" t="s">
        <v>2435</v>
      </c>
      <c r="B2067" s="95" t="s">
        <v>1328</v>
      </c>
      <c r="C2067" s="96">
        <v>3448</v>
      </c>
      <c r="D2067" s="95" t="s">
        <v>1368</v>
      </c>
      <c r="E2067" s="116" t="str">
        <f>VLOOKUP($C2067,'2022-23 School Level AAFTE'!$C:$X,8,FALSE)</f>
        <v>Yes</v>
      </c>
      <c r="F2067" s="103">
        <f>VLOOKUP($C2067,'2022-23 School Level AAFTE'!$C:$I,7,FALSE)</f>
        <v>433.1</v>
      </c>
      <c r="G2067" s="106">
        <f>IFERROR(IF(E2067= "yes",VLOOKUP(C2067,Summary!$B:$I,5,0),0),0)</f>
        <v>0</v>
      </c>
      <c r="H2067" s="105">
        <f t="shared" si="347"/>
        <v>433.1</v>
      </c>
      <c r="I2067" s="168">
        <f>VLOOKUP($A2067,'2023-24 Salary &amp; Benefits'!$A:$I,3,FALSE)</f>
        <v>1.1200000000000001</v>
      </c>
      <c r="J2067" s="168">
        <f>VLOOKUP($A2067,'2023-24 Salary &amp; Benefits'!$A:$I,4,FALSE)</f>
        <v>1.1200000000000001</v>
      </c>
      <c r="K2067" s="155">
        <f t="shared" si="350"/>
        <v>433.1</v>
      </c>
      <c r="L2067" s="154">
        <f t="shared" si="351"/>
        <v>1.27</v>
      </c>
      <c r="M2067" s="156">
        <f>'2023-24 Salary &amp; Benefits'!$E$6</f>
        <v>72728</v>
      </c>
      <c r="N2067" s="156">
        <f>'2023-24 Salary &amp; Benefits'!$F$6</f>
        <v>75419</v>
      </c>
      <c r="O2067" s="9">
        <f t="shared" si="352"/>
        <v>103448.31</v>
      </c>
      <c r="P2067" s="9">
        <f t="shared" si="353"/>
        <v>3827.6800000000076</v>
      </c>
      <c r="Q2067" s="9">
        <f>'2023-24 Salary &amp; Benefits'!G$6</f>
        <v>13464</v>
      </c>
      <c r="R2067" s="157">
        <f>'2023-24 Salary &amp; Benefits'!H$6</f>
        <v>0.1797</v>
      </c>
      <c r="S2067" s="157">
        <f>'2023-24 Salary &amp; Benefits'!I$6</f>
        <v>0.17330000000000001</v>
      </c>
      <c r="T2067" s="9">
        <f t="shared" si="354"/>
        <v>36352.28</v>
      </c>
      <c r="U2067" s="9">
        <f t="shared" si="355"/>
        <v>1787.93</v>
      </c>
      <c r="V2067" s="9">
        <f t="shared" si="356"/>
        <v>309.85000000000002</v>
      </c>
      <c r="W2067" s="9">
        <f t="shared" si="349"/>
        <v>2097.7800000000002</v>
      </c>
      <c r="X2067" s="22">
        <f t="shared" si="348"/>
        <v>145726.05000000002</v>
      </c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</row>
    <row r="2068" spans="1:159" s="4" customFormat="1">
      <c r="A2068" s="83" t="s">
        <v>2435</v>
      </c>
      <c r="B2068" s="95" t="s">
        <v>1328</v>
      </c>
      <c r="C2068" s="96">
        <v>3116</v>
      </c>
      <c r="D2068" s="95" t="s">
        <v>1363</v>
      </c>
      <c r="E2068" s="116" t="str">
        <f>VLOOKUP($C2068,'2022-23 School Level AAFTE'!$C:$X,8,FALSE)</f>
        <v>Yes</v>
      </c>
      <c r="F2068" s="103">
        <f>VLOOKUP($C2068,'2022-23 School Level AAFTE'!$C:$I,7,FALSE)</f>
        <v>374.72</v>
      </c>
      <c r="G2068" s="106">
        <f>IFERROR(IF(E2068= "yes",VLOOKUP(C2068,Summary!$B:$I,5,0),0),0)</f>
        <v>0</v>
      </c>
      <c r="H2068" s="105">
        <f t="shared" si="347"/>
        <v>374.72</v>
      </c>
      <c r="I2068" s="168">
        <f>VLOOKUP($A2068,'2023-24 Salary &amp; Benefits'!$A:$I,3,FALSE)</f>
        <v>1.1200000000000001</v>
      </c>
      <c r="J2068" s="168">
        <f>VLOOKUP($A2068,'2023-24 Salary &amp; Benefits'!$A:$I,4,FALSE)</f>
        <v>1.1200000000000001</v>
      </c>
      <c r="K2068" s="155">
        <f t="shared" si="350"/>
        <v>374.72</v>
      </c>
      <c r="L2068" s="154">
        <f t="shared" si="351"/>
        <v>1.099</v>
      </c>
      <c r="M2068" s="156">
        <f>'2023-24 Salary &amp; Benefits'!$E$6</f>
        <v>72728</v>
      </c>
      <c r="N2068" s="156">
        <f>'2023-24 Salary &amp; Benefits'!$F$6</f>
        <v>75419</v>
      </c>
      <c r="O2068" s="9">
        <f t="shared" si="352"/>
        <v>89519.44</v>
      </c>
      <c r="P2068" s="9">
        <f t="shared" si="353"/>
        <v>3312.3000000000029</v>
      </c>
      <c r="Q2068" s="9">
        <f>'2023-24 Salary &amp; Benefits'!G$6</f>
        <v>13464</v>
      </c>
      <c r="R2068" s="157">
        <f>'2023-24 Salary &amp; Benefits'!H$6</f>
        <v>0.1797</v>
      </c>
      <c r="S2068" s="157">
        <f>'2023-24 Salary &amp; Benefits'!I$6</f>
        <v>0.17330000000000001</v>
      </c>
      <c r="T2068" s="9">
        <f t="shared" si="354"/>
        <v>31457.599999999999</v>
      </c>
      <c r="U2068" s="9">
        <f t="shared" si="355"/>
        <v>1547.2</v>
      </c>
      <c r="V2068" s="9">
        <f t="shared" si="356"/>
        <v>268.13</v>
      </c>
      <c r="W2068" s="9">
        <f t="shared" si="349"/>
        <v>1815.33</v>
      </c>
      <c r="X2068" s="22">
        <f t="shared" si="348"/>
        <v>126104.67000000001</v>
      </c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</row>
    <row r="2069" spans="1:159" s="4" customFormat="1">
      <c r="A2069" s="83" t="s">
        <v>2435</v>
      </c>
      <c r="B2069" s="95" t="s">
        <v>1328</v>
      </c>
      <c r="C2069" s="96">
        <v>2083</v>
      </c>
      <c r="D2069" s="95" t="s">
        <v>184</v>
      </c>
      <c r="E2069" s="116" t="str">
        <f>VLOOKUP($C2069,'2022-23 School Level AAFTE'!$C:$X,8,FALSE)</f>
        <v>No</v>
      </c>
      <c r="F2069" s="103">
        <f>VLOOKUP($C2069,'2022-23 School Level AAFTE'!$C:$I,7,FALSE)</f>
        <v>330.86</v>
      </c>
      <c r="G2069" s="106">
        <f>IFERROR(IF(E2069= "yes",VLOOKUP(C2069,Summary!$B:$I,5,0),0),0)</f>
        <v>0</v>
      </c>
      <c r="H2069" s="105">
        <f t="shared" si="347"/>
        <v>0</v>
      </c>
      <c r="I2069" s="168">
        <f>VLOOKUP($A2069,'2023-24 Salary &amp; Benefits'!$A:$I,3,FALSE)</f>
        <v>1.1200000000000001</v>
      </c>
      <c r="J2069" s="168">
        <f>VLOOKUP($A2069,'2023-24 Salary &amp; Benefits'!$A:$I,4,FALSE)</f>
        <v>1.1200000000000001</v>
      </c>
      <c r="K2069" s="155">
        <f t="shared" si="350"/>
        <v>0</v>
      </c>
      <c r="L2069" s="154">
        <f t="shared" si="351"/>
        <v>0</v>
      </c>
      <c r="M2069" s="156">
        <f>'2023-24 Salary &amp; Benefits'!$E$6</f>
        <v>72728</v>
      </c>
      <c r="N2069" s="156">
        <f>'2023-24 Salary &amp; Benefits'!$F$6</f>
        <v>75419</v>
      </c>
      <c r="O2069" s="9">
        <f t="shared" si="352"/>
        <v>0</v>
      </c>
      <c r="P2069" s="9">
        <f t="shared" si="353"/>
        <v>0</v>
      </c>
      <c r="Q2069" s="9">
        <f>'2023-24 Salary &amp; Benefits'!G$6</f>
        <v>13464</v>
      </c>
      <c r="R2069" s="157">
        <f>'2023-24 Salary &amp; Benefits'!H$6</f>
        <v>0.1797</v>
      </c>
      <c r="S2069" s="157">
        <f>'2023-24 Salary &amp; Benefits'!I$6</f>
        <v>0.17330000000000001</v>
      </c>
      <c r="T2069" s="9">
        <f t="shared" si="354"/>
        <v>0</v>
      </c>
      <c r="U2069" s="9">
        <f t="shared" si="355"/>
        <v>0</v>
      </c>
      <c r="V2069" s="9">
        <f t="shared" si="356"/>
        <v>0</v>
      </c>
      <c r="W2069" s="9">
        <f t="shared" si="349"/>
        <v>0</v>
      </c>
      <c r="X2069" s="22">
        <f t="shared" si="348"/>
        <v>0</v>
      </c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</row>
    <row r="2070" spans="1:159" s="4" customFormat="1">
      <c r="A2070" s="83" t="s">
        <v>2435</v>
      </c>
      <c r="B2070" s="95" t="s">
        <v>1328</v>
      </c>
      <c r="C2070" s="96">
        <v>2874</v>
      </c>
      <c r="D2070" s="95" t="s">
        <v>1356</v>
      </c>
      <c r="E2070" s="116" t="str">
        <f>VLOOKUP($C2070,'2022-23 School Level AAFTE'!$C:$X,8,FALSE)</f>
        <v>Yes</v>
      </c>
      <c r="F2070" s="103">
        <f>VLOOKUP($C2070,'2022-23 School Level AAFTE'!$C:$I,7,FALSE)</f>
        <v>279.29000000000002</v>
      </c>
      <c r="G2070" s="106">
        <f>IFERROR(IF(E2070= "yes",VLOOKUP(C2070,Summary!$B:$I,5,0),0),0)</f>
        <v>0</v>
      </c>
      <c r="H2070" s="105">
        <f t="shared" si="347"/>
        <v>279.29000000000002</v>
      </c>
      <c r="I2070" s="168">
        <f>VLOOKUP($A2070,'2023-24 Salary &amp; Benefits'!$A:$I,3,FALSE)</f>
        <v>1.1200000000000001</v>
      </c>
      <c r="J2070" s="168">
        <f>VLOOKUP($A2070,'2023-24 Salary &amp; Benefits'!$A:$I,4,FALSE)</f>
        <v>1.1200000000000001</v>
      </c>
      <c r="K2070" s="155">
        <f t="shared" si="350"/>
        <v>279.29000000000002</v>
      </c>
      <c r="L2070" s="154">
        <f t="shared" si="351"/>
        <v>0.81899999999999995</v>
      </c>
      <c r="M2070" s="156">
        <f>'2023-24 Salary &amp; Benefits'!$E$6</f>
        <v>72728</v>
      </c>
      <c r="N2070" s="156">
        <f>'2023-24 Salary &amp; Benefits'!$F$6</f>
        <v>75419</v>
      </c>
      <c r="O2070" s="9">
        <f t="shared" si="352"/>
        <v>66711.94</v>
      </c>
      <c r="P2070" s="9">
        <f t="shared" si="353"/>
        <v>2468.3999999999942</v>
      </c>
      <c r="Q2070" s="9">
        <f>'2023-24 Salary &amp; Benefits'!G$6</f>
        <v>13464</v>
      </c>
      <c r="R2070" s="157">
        <f>'2023-24 Salary &amp; Benefits'!H$6</f>
        <v>0.1797</v>
      </c>
      <c r="S2070" s="157">
        <f>'2023-24 Salary &amp; Benefits'!I$6</f>
        <v>0.17330000000000001</v>
      </c>
      <c r="T2070" s="9">
        <f t="shared" si="354"/>
        <v>23442.93</v>
      </c>
      <c r="U2070" s="9">
        <f t="shared" si="355"/>
        <v>1153.01</v>
      </c>
      <c r="V2070" s="9">
        <f t="shared" si="356"/>
        <v>199.82</v>
      </c>
      <c r="W2070" s="9">
        <f t="shared" si="349"/>
        <v>1352.83</v>
      </c>
      <c r="X2070" s="22">
        <f t="shared" si="348"/>
        <v>93976.099999999991</v>
      </c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</row>
    <row r="2071" spans="1:159" s="4" customFormat="1">
      <c r="A2071" s="83" t="s">
        <v>2435</v>
      </c>
      <c r="B2071" s="95" t="s">
        <v>1328</v>
      </c>
      <c r="C2071" s="96">
        <v>3452</v>
      </c>
      <c r="D2071" s="95" t="s">
        <v>1370</v>
      </c>
      <c r="E2071" s="116" t="str">
        <f>VLOOKUP($C2071,'2022-23 School Level AAFTE'!$C:$X,8,FALSE)</f>
        <v>Yes</v>
      </c>
      <c r="F2071" s="103">
        <f>VLOOKUP($C2071,'2022-23 School Level AAFTE'!$C:$I,7,FALSE)</f>
        <v>264</v>
      </c>
      <c r="G2071" s="106">
        <f>IFERROR(IF(E2071= "yes",VLOOKUP(C2071,Summary!$B:$I,5,0),0),0)</f>
        <v>0</v>
      </c>
      <c r="H2071" s="105">
        <f t="shared" si="347"/>
        <v>264</v>
      </c>
      <c r="I2071" s="168">
        <f>VLOOKUP($A2071,'2023-24 Salary &amp; Benefits'!$A:$I,3,FALSE)</f>
        <v>1.1200000000000001</v>
      </c>
      <c r="J2071" s="168">
        <f>VLOOKUP($A2071,'2023-24 Salary &amp; Benefits'!$A:$I,4,FALSE)</f>
        <v>1.1200000000000001</v>
      </c>
      <c r="K2071" s="155">
        <f t="shared" si="350"/>
        <v>264</v>
      </c>
      <c r="L2071" s="154">
        <f t="shared" si="351"/>
        <v>0.77400000000000002</v>
      </c>
      <c r="M2071" s="156">
        <f>'2023-24 Salary &amp; Benefits'!$E$6</f>
        <v>72728</v>
      </c>
      <c r="N2071" s="156">
        <f>'2023-24 Salary &amp; Benefits'!$F$6</f>
        <v>75419</v>
      </c>
      <c r="O2071" s="9">
        <f t="shared" si="352"/>
        <v>63046.45</v>
      </c>
      <c r="P2071" s="9">
        <f t="shared" si="353"/>
        <v>2332.7700000000041</v>
      </c>
      <c r="Q2071" s="9">
        <f>'2023-24 Salary &amp; Benefits'!G$6</f>
        <v>13464</v>
      </c>
      <c r="R2071" s="157">
        <f>'2023-24 Salary &amp; Benefits'!H$6</f>
        <v>0.1797</v>
      </c>
      <c r="S2071" s="157">
        <f>'2023-24 Salary &amp; Benefits'!I$6</f>
        <v>0.17330000000000001</v>
      </c>
      <c r="T2071" s="9">
        <f t="shared" si="354"/>
        <v>22154.85</v>
      </c>
      <c r="U2071" s="9">
        <f t="shared" si="355"/>
        <v>1089.6500000000001</v>
      </c>
      <c r="V2071" s="9">
        <f t="shared" si="356"/>
        <v>188.84</v>
      </c>
      <c r="W2071" s="9">
        <f t="shared" si="349"/>
        <v>1278.49</v>
      </c>
      <c r="X2071" s="22">
        <f t="shared" si="348"/>
        <v>88812.56</v>
      </c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</row>
    <row r="2072" spans="1:159" s="4" customFormat="1">
      <c r="A2072" s="83" t="s">
        <v>2435</v>
      </c>
      <c r="B2072" s="95" t="s">
        <v>1328</v>
      </c>
      <c r="C2072" s="96">
        <v>3246</v>
      </c>
      <c r="D2072" s="95" t="s">
        <v>1365</v>
      </c>
      <c r="E2072" s="116" t="str">
        <f>VLOOKUP($C2072,'2022-23 School Level AAFTE'!$C:$X,8,FALSE)</f>
        <v>No</v>
      </c>
      <c r="F2072" s="103">
        <f>VLOOKUP($C2072,'2022-23 School Level AAFTE'!$C:$I,7,FALSE)</f>
        <v>1082.1399999999999</v>
      </c>
      <c r="G2072" s="106">
        <f>IFERROR(IF(E2072= "yes",VLOOKUP(C2072,Summary!$B:$I,5,0),0),0)</f>
        <v>0</v>
      </c>
      <c r="H2072" s="105">
        <f t="shared" si="347"/>
        <v>0</v>
      </c>
      <c r="I2072" s="168">
        <f>VLOOKUP($A2072,'2023-24 Salary &amp; Benefits'!$A:$I,3,FALSE)</f>
        <v>1.1200000000000001</v>
      </c>
      <c r="J2072" s="168">
        <f>VLOOKUP($A2072,'2023-24 Salary &amp; Benefits'!$A:$I,4,FALSE)</f>
        <v>1.1200000000000001</v>
      </c>
      <c r="K2072" s="155">
        <f t="shared" si="350"/>
        <v>0</v>
      </c>
      <c r="L2072" s="154">
        <f t="shared" si="351"/>
        <v>0</v>
      </c>
      <c r="M2072" s="156">
        <f>'2023-24 Salary &amp; Benefits'!$E$6</f>
        <v>72728</v>
      </c>
      <c r="N2072" s="156">
        <f>'2023-24 Salary &amp; Benefits'!$F$6</f>
        <v>75419</v>
      </c>
      <c r="O2072" s="9">
        <f t="shared" si="352"/>
        <v>0</v>
      </c>
      <c r="P2072" s="9">
        <f t="shared" si="353"/>
        <v>0</v>
      </c>
      <c r="Q2072" s="9">
        <f>'2023-24 Salary &amp; Benefits'!G$6</f>
        <v>13464</v>
      </c>
      <c r="R2072" s="157">
        <f>'2023-24 Salary &amp; Benefits'!H$6</f>
        <v>0.1797</v>
      </c>
      <c r="S2072" s="157">
        <f>'2023-24 Salary &amp; Benefits'!I$6</f>
        <v>0.17330000000000001</v>
      </c>
      <c r="T2072" s="9">
        <f t="shared" si="354"/>
        <v>0</v>
      </c>
      <c r="U2072" s="9">
        <f t="shared" si="355"/>
        <v>0</v>
      </c>
      <c r="V2072" s="9">
        <f t="shared" si="356"/>
        <v>0</v>
      </c>
      <c r="W2072" s="9">
        <f t="shared" si="349"/>
        <v>0</v>
      </c>
      <c r="X2072" s="22">
        <f t="shared" si="348"/>
        <v>0</v>
      </c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</row>
    <row r="2073" spans="1:159" s="4" customFormat="1">
      <c r="A2073" s="83" t="s">
        <v>2328</v>
      </c>
      <c r="B2073" s="95" t="s">
        <v>495</v>
      </c>
      <c r="C2073" s="96">
        <v>5032</v>
      </c>
      <c r="D2073" s="95" t="s">
        <v>497</v>
      </c>
      <c r="E2073" s="116" t="str">
        <f>VLOOKUP($C2073,'2022-23 School Level AAFTE'!$C:$X,8,FALSE)</f>
        <v>Yes</v>
      </c>
      <c r="F2073" s="103">
        <f>VLOOKUP($C2073,'2022-23 School Level AAFTE'!$C:$I,7,FALSE)</f>
        <v>110.29</v>
      </c>
      <c r="G2073" s="106">
        <f>IFERROR(IF(E2073= "yes",VLOOKUP(C2073,Summary!$B:$I,5,0),0),0)</f>
        <v>0</v>
      </c>
      <c r="H2073" s="105">
        <f t="shared" si="347"/>
        <v>110.29</v>
      </c>
      <c r="I2073" s="168">
        <f>VLOOKUP($A2073,'2023-24 Salary &amp; Benefits'!$A:$I,3,FALSE)</f>
        <v>1</v>
      </c>
      <c r="J2073" s="168">
        <f>VLOOKUP($A2073,'2023-24 Salary &amp; Benefits'!$A:$I,4,FALSE)</f>
        <v>1</v>
      </c>
      <c r="K2073" s="155">
        <f t="shared" si="350"/>
        <v>110.29</v>
      </c>
      <c r="L2073" s="154">
        <f t="shared" si="351"/>
        <v>0.32400000000000001</v>
      </c>
      <c r="M2073" s="156">
        <f>'2023-24 Salary &amp; Benefits'!$E$6</f>
        <v>72728</v>
      </c>
      <c r="N2073" s="156">
        <f>'2023-24 Salary &amp; Benefits'!$F$6</f>
        <v>75419</v>
      </c>
      <c r="O2073" s="9">
        <f t="shared" si="352"/>
        <v>23563.87</v>
      </c>
      <c r="P2073" s="9">
        <f t="shared" si="353"/>
        <v>871.88999999999942</v>
      </c>
      <c r="Q2073" s="9">
        <f>'2023-24 Salary &amp; Benefits'!G$6</f>
        <v>13464</v>
      </c>
      <c r="R2073" s="157">
        <f>'2023-24 Salary &amp; Benefits'!H$6</f>
        <v>0.1797</v>
      </c>
      <c r="S2073" s="157">
        <f>'2023-24 Salary &amp; Benefits'!I$6</f>
        <v>0.17330000000000001</v>
      </c>
      <c r="T2073" s="9">
        <f t="shared" si="354"/>
        <v>8747.86</v>
      </c>
      <c r="U2073" s="9">
        <f t="shared" si="355"/>
        <v>407.26</v>
      </c>
      <c r="V2073" s="9">
        <f t="shared" si="356"/>
        <v>70.58</v>
      </c>
      <c r="W2073" s="9">
        <f t="shared" si="349"/>
        <v>477.84</v>
      </c>
      <c r="X2073" s="22">
        <f t="shared" si="348"/>
        <v>33661.459999999992</v>
      </c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</row>
    <row r="2074" spans="1:159" s="4" customFormat="1">
      <c r="A2074" s="83" t="s">
        <v>2328</v>
      </c>
      <c r="B2074" s="95" t="s">
        <v>495</v>
      </c>
      <c r="C2074" s="96">
        <v>3580</v>
      </c>
      <c r="D2074" s="95" t="s">
        <v>496</v>
      </c>
      <c r="E2074" s="116" t="str">
        <f>VLOOKUP($C2074,'2022-23 School Level AAFTE'!$C:$X,8,FALSE)</f>
        <v>Yes</v>
      </c>
      <c r="F2074" s="103">
        <f>VLOOKUP($C2074,'2022-23 School Level AAFTE'!$C:$I,7,FALSE)</f>
        <v>60.04</v>
      </c>
      <c r="G2074" s="106">
        <f>IFERROR(IF(E2074= "yes",VLOOKUP(C2074,Summary!$B:$I,5,0),0),0)</f>
        <v>0</v>
      </c>
      <c r="H2074" s="105">
        <f t="shared" si="347"/>
        <v>60.04</v>
      </c>
      <c r="I2074" s="168">
        <f>VLOOKUP($A2074,'2023-24 Salary &amp; Benefits'!$A:$I,3,FALSE)</f>
        <v>1</v>
      </c>
      <c r="J2074" s="168">
        <f>VLOOKUP($A2074,'2023-24 Salary &amp; Benefits'!$A:$I,4,FALSE)</f>
        <v>1</v>
      </c>
      <c r="K2074" s="155">
        <f t="shared" si="350"/>
        <v>60.04</v>
      </c>
      <c r="L2074" s="154">
        <f t="shared" si="351"/>
        <v>0.17599999999999999</v>
      </c>
      <c r="M2074" s="156">
        <f>'2023-24 Salary &amp; Benefits'!$E$6</f>
        <v>72728</v>
      </c>
      <c r="N2074" s="156">
        <f>'2023-24 Salary &amp; Benefits'!$F$6</f>
        <v>75419</v>
      </c>
      <c r="O2074" s="9">
        <f t="shared" si="352"/>
        <v>12800.13</v>
      </c>
      <c r="P2074" s="9">
        <f t="shared" si="353"/>
        <v>473.61000000000058</v>
      </c>
      <c r="Q2074" s="9">
        <f>'2023-24 Salary &amp; Benefits'!G$6</f>
        <v>13464</v>
      </c>
      <c r="R2074" s="157">
        <f>'2023-24 Salary &amp; Benefits'!H$6</f>
        <v>0.1797</v>
      </c>
      <c r="S2074" s="157">
        <f>'2023-24 Salary &amp; Benefits'!I$6</f>
        <v>0.17330000000000001</v>
      </c>
      <c r="T2074" s="9">
        <f t="shared" si="354"/>
        <v>4751.92</v>
      </c>
      <c r="U2074" s="9">
        <f t="shared" si="355"/>
        <v>221.23</v>
      </c>
      <c r="V2074" s="9">
        <f t="shared" si="356"/>
        <v>38.340000000000003</v>
      </c>
      <c r="W2074" s="9">
        <f t="shared" si="349"/>
        <v>259.57</v>
      </c>
      <c r="X2074" s="22">
        <f t="shared" si="348"/>
        <v>18285.23</v>
      </c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</row>
    <row r="2075" spans="1:159" s="4" customFormat="1">
      <c r="A2075" s="83" t="s">
        <v>2355</v>
      </c>
      <c r="B2075" s="95" t="s">
        <v>824</v>
      </c>
      <c r="C2075" s="96">
        <v>5489</v>
      </c>
      <c r="D2075" s="95" t="s">
        <v>2737</v>
      </c>
      <c r="E2075" s="116" t="str">
        <f>VLOOKUP($C2075,'2022-23 School Level AAFTE'!$C:$X,8,FALSE)</f>
        <v>No</v>
      </c>
      <c r="F2075" s="103">
        <f>VLOOKUP($C2075,'2022-23 School Level AAFTE'!$C:$I,7,FALSE)</f>
        <v>606.59</v>
      </c>
      <c r="G2075" s="106">
        <f>IFERROR(IF(E2075= "yes",VLOOKUP(C2075,Summary!$B:$I,5,0),0),0)</f>
        <v>0</v>
      </c>
      <c r="H2075" s="105">
        <f t="shared" si="347"/>
        <v>0</v>
      </c>
      <c r="I2075" s="168">
        <f>VLOOKUP($A2075,'2023-24 Salary &amp; Benefits'!$A:$I,3,FALSE)</f>
        <v>1.18</v>
      </c>
      <c r="J2075" s="168">
        <f>VLOOKUP($A2075,'2023-24 Salary &amp; Benefits'!$A:$I,4,FALSE)</f>
        <v>1.22</v>
      </c>
      <c r="K2075" s="155">
        <f t="shared" si="350"/>
        <v>0</v>
      </c>
      <c r="L2075" s="154">
        <f t="shared" si="351"/>
        <v>0</v>
      </c>
      <c r="M2075" s="156">
        <f>'2023-24 Salary &amp; Benefits'!$E$6</f>
        <v>72728</v>
      </c>
      <c r="N2075" s="156">
        <f>'2023-24 Salary &amp; Benefits'!$F$6</f>
        <v>75419</v>
      </c>
      <c r="O2075" s="9">
        <f t="shared" si="352"/>
        <v>0</v>
      </c>
      <c r="P2075" s="9">
        <f t="shared" si="353"/>
        <v>0</v>
      </c>
      <c r="Q2075" s="9">
        <f>'2023-24 Salary &amp; Benefits'!G$6</f>
        <v>13464</v>
      </c>
      <c r="R2075" s="157">
        <f>'2023-24 Salary &amp; Benefits'!H$6</f>
        <v>0.1797</v>
      </c>
      <c r="S2075" s="157">
        <f>'2023-24 Salary &amp; Benefits'!I$6</f>
        <v>0.17330000000000001</v>
      </c>
      <c r="T2075" s="9">
        <f t="shared" si="354"/>
        <v>0</v>
      </c>
      <c r="U2075" s="9">
        <f t="shared" si="355"/>
        <v>0</v>
      </c>
      <c r="V2075" s="9">
        <f t="shared" si="356"/>
        <v>0</v>
      </c>
      <c r="W2075" s="9">
        <f t="shared" si="349"/>
        <v>0</v>
      </c>
      <c r="X2075" s="22">
        <f t="shared" si="348"/>
        <v>0</v>
      </c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</row>
    <row r="2076" spans="1:159" s="4" customFormat="1">
      <c r="A2076" s="83" t="s">
        <v>2355</v>
      </c>
      <c r="B2076" s="95" t="s">
        <v>824</v>
      </c>
      <c r="C2076" s="96">
        <v>4453</v>
      </c>
      <c r="D2076" s="95" t="s">
        <v>829</v>
      </c>
      <c r="E2076" s="116" t="str">
        <f>VLOOKUP($C2076,'2022-23 School Level AAFTE'!$C:$X,8,FALSE)</f>
        <v>No</v>
      </c>
      <c r="F2076" s="103">
        <f>VLOOKUP($C2076,'2022-23 School Level AAFTE'!$C:$I,7,FALSE)</f>
        <v>772.15</v>
      </c>
      <c r="G2076" s="106">
        <f>IFERROR(IF(E2076= "yes",VLOOKUP(C2076,Summary!$B:$I,5,0),0),0)</f>
        <v>0</v>
      </c>
      <c r="H2076" s="105">
        <f t="shared" si="347"/>
        <v>0</v>
      </c>
      <c r="I2076" s="168">
        <f>VLOOKUP($A2076,'2023-24 Salary &amp; Benefits'!$A:$I,3,FALSE)</f>
        <v>1.18</v>
      </c>
      <c r="J2076" s="168">
        <f>VLOOKUP($A2076,'2023-24 Salary &amp; Benefits'!$A:$I,4,FALSE)</f>
        <v>1.22</v>
      </c>
      <c r="K2076" s="155">
        <f t="shared" si="350"/>
        <v>0</v>
      </c>
      <c r="L2076" s="154">
        <f t="shared" si="351"/>
        <v>0</v>
      </c>
      <c r="M2076" s="156">
        <f>'2023-24 Salary &amp; Benefits'!$E$6</f>
        <v>72728</v>
      </c>
      <c r="N2076" s="156">
        <f>'2023-24 Salary &amp; Benefits'!$F$6</f>
        <v>75419</v>
      </c>
      <c r="O2076" s="9">
        <f t="shared" si="352"/>
        <v>0</v>
      </c>
      <c r="P2076" s="9">
        <f t="shared" si="353"/>
        <v>0</v>
      </c>
      <c r="Q2076" s="9">
        <f>'2023-24 Salary &amp; Benefits'!G$6</f>
        <v>13464</v>
      </c>
      <c r="R2076" s="157">
        <f>'2023-24 Salary &amp; Benefits'!H$6</f>
        <v>0.1797</v>
      </c>
      <c r="S2076" s="157">
        <f>'2023-24 Salary &amp; Benefits'!I$6</f>
        <v>0.17330000000000001</v>
      </c>
      <c r="T2076" s="9">
        <f t="shared" si="354"/>
        <v>0</v>
      </c>
      <c r="U2076" s="9">
        <f t="shared" si="355"/>
        <v>0</v>
      </c>
      <c r="V2076" s="9">
        <f t="shared" si="356"/>
        <v>0</v>
      </c>
      <c r="W2076" s="9">
        <f t="shared" si="349"/>
        <v>0</v>
      </c>
      <c r="X2076" s="22">
        <f t="shared" si="348"/>
        <v>0</v>
      </c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</row>
    <row r="2077" spans="1:159" s="4" customFormat="1">
      <c r="A2077" s="83" t="s">
        <v>2355</v>
      </c>
      <c r="B2077" s="95" t="s">
        <v>824</v>
      </c>
      <c r="C2077" s="96">
        <v>3286</v>
      </c>
      <c r="D2077" s="95" t="s">
        <v>826</v>
      </c>
      <c r="E2077" s="116" t="str">
        <f>VLOOKUP($C2077,'2022-23 School Level AAFTE'!$C:$X,8,FALSE)</f>
        <v>No</v>
      </c>
      <c r="F2077" s="103">
        <f>VLOOKUP($C2077,'2022-23 School Level AAFTE'!$C:$I,7,FALSE)</f>
        <v>703.35</v>
      </c>
      <c r="G2077" s="106">
        <f>IFERROR(IF(E2077= "yes",VLOOKUP(C2077,Summary!$B:$I,5,0),0),0)</f>
        <v>0</v>
      </c>
      <c r="H2077" s="105">
        <f t="shared" si="347"/>
        <v>0</v>
      </c>
      <c r="I2077" s="168">
        <f>VLOOKUP($A2077,'2023-24 Salary &amp; Benefits'!$A:$I,3,FALSE)</f>
        <v>1.18</v>
      </c>
      <c r="J2077" s="168">
        <f>VLOOKUP($A2077,'2023-24 Salary &amp; Benefits'!$A:$I,4,FALSE)</f>
        <v>1.22</v>
      </c>
      <c r="K2077" s="155">
        <f t="shared" si="350"/>
        <v>0</v>
      </c>
      <c r="L2077" s="154">
        <f t="shared" si="351"/>
        <v>0</v>
      </c>
      <c r="M2077" s="156">
        <f>'2023-24 Salary &amp; Benefits'!$E$6</f>
        <v>72728</v>
      </c>
      <c r="N2077" s="156">
        <f>'2023-24 Salary &amp; Benefits'!$F$6</f>
        <v>75419</v>
      </c>
      <c r="O2077" s="9">
        <f t="shared" si="352"/>
        <v>0</v>
      </c>
      <c r="P2077" s="9">
        <f t="shared" si="353"/>
        <v>0</v>
      </c>
      <c r="Q2077" s="9">
        <f>'2023-24 Salary &amp; Benefits'!G$6</f>
        <v>13464</v>
      </c>
      <c r="R2077" s="157">
        <f>'2023-24 Salary &amp; Benefits'!H$6</f>
        <v>0.1797</v>
      </c>
      <c r="S2077" s="157">
        <f>'2023-24 Salary &amp; Benefits'!I$6</f>
        <v>0.17330000000000001</v>
      </c>
      <c r="T2077" s="9">
        <f t="shared" si="354"/>
        <v>0</v>
      </c>
      <c r="U2077" s="9">
        <f t="shared" si="355"/>
        <v>0</v>
      </c>
      <c r="V2077" s="9">
        <f t="shared" si="356"/>
        <v>0</v>
      </c>
      <c r="W2077" s="9">
        <f t="shared" si="349"/>
        <v>0</v>
      </c>
      <c r="X2077" s="22">
        <f t="shared" si="348"/>
        <v>0</v>
      </c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</row>
    <row r="2078" spans="1:159" s="4" customFormat="1">
      <c r="A2078" s="83" t="s">
        <v>2355</v>
      </c>
      <c r="B2078" s="95" t="s">
        <v>824</v>
      </c>
      <c r="C2078" s="96">
        <v>3937</v>
      </c>
      <c r="D2078" s="95" t="s">
        <v>2738</v>
      </c>
      <c r="E2078" s="116" t="str">
        <f>VLOOKUP($C2078,'2022-23 School Level AAFTE'!$C:$X,8,FALSE)</f>
        <v>No</v>
      </c>
      <c r="F2078" s="103">
        <f>VLOOKUP($C2078,'2022-23 School Level AAFTE'!$C:$I,7,FALSE)</f>
        <v>1012.6</v>
      </c>
      <c r="G2078" s="106">
        <f>IFERROR(IF(E2078= "yes",VLOOKUP(C2078,Summary!$B:$I,5,0),0),0)</f>
        <v>0</v>
      </c>
      <c r="H2078" s="104">
        <f t="shared" si="347"/>
        <v>0</v>
      </c>
      <c r="I2078" s="168">
        <f>VLOOKUP($A2078,'2023-24 Salary &amp; Benefits'!$A:$I,3,FALSE)</f>
        <v>1.18</v>
      </c>
      <c r="J2078" s="168">
        <f>VLOOKUP($A2078,'2023-24 Salary &amp; Benefits'!$A:$I,4,FALSE)</f>
        <v>1.22</v>
      </c>
      <c r="K2078" s="155">
        <f t="shared" si="350"/>
        <v>0</v>
      </c>
      <c r="L2078" s="154">
        <f t="shared" si="351"/>
        <v>0</v>
      </c>
      <c r="M2078" s="156">
        <f>'2023-24 Salary &amp; Benefits'!$E$6</f>
        <v>72728</v>
      </c>
      <c r="N2078" s="156">
        <f>'2023-24 Salary &amp; Benefits'!$F$6</f>
        <v>75419</v>
      </c>
      <c r="O2078" s="9">
        <f t="shared" si="352"/>
        <v>0</v>
      </c>
      <c r="P2078" s="9">
        <f t="shared" si="353"/>
        <v>0</v>
      </c>
      <c r="Q2078" s="9">
        <f>'2023-24 Salary &amp; Benefits'!G$6</f>
        <v>13464</v>
      </c>
      <c r="R2078" s="157">
        <f>'2023-24 Salary &amp; Benefits'!H$6</f>
        <v>0.1797</v>
      </c>
      <c r="S2078" s="157">
        <f>'2023-24 Salary &amp; Benefits'!I$6</f>
        <v>0.17330000000000001</v>
      </c>
      <c r="T2078" s="9">
        <f t="shared" si="354"/>
        <v>0</v>
      </c>
      <c r="U2078" s="9">
        <f t="shared" si="355"/>
        <v>0</v>
      </c>
      <c r="V2078" s="9">
        <f t="shared" si="356"/>
        <v>0</v>
      </c>
      <c r="W2078" s="9">
        <f t="shared" si="349"/>
        <v>0</v>
      </c>
      <c r="X2078" s="22">
        <f t="shared" si="348"/>
        <v>0</v>
      </c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</row>
    <row r="2079" spans="1:159" s="4" customFormat="1">
      <c r="A2079" s="83" t="s">
        <v>2355</v>
      </c>
      <c r="B2079" s="95" t="s">
        <v>824</v>
      </c>
      <c r="C2079" s="96">
        <v>4415</v>
      </c>
      <c r="D2079" s="95" t="s">
        <v>828</v>
      </c>
      <c r="E2079" s="116" t="str">
        <f>VLOOKUP($C2079,'2022-23 School Level AAFTE'!$C:$X,8,FALSE)</f>
        <v>No</v>
      </c>
      <c r="F2079" s="103">
        <f>VLOOKUP($C2079,'2022-23 School Level AAFTE'!$C:$I,7,FALSE)</f>
        <v>725.3</v>
      </c>
      <c r="G2079" s="106">
        <f>IFERROR(IF(E2079= "yes",VLOOKUP(C2079,Summary!$B:$I,5,0),0),0)</f>
        <v>0</v>
      </c>
      <c r="H2079" s="105">
        <f t="shared" si="347"/>
        <v>0</v>
      </c>
      <c r="I2079" s="168">
        <f>VLOOKUP($A2079,'2023-24 Salary &amp; Benefits'!$A:$I,3,FALSE)</f>
        <v>1.18</v>
      </c>
      <c r="J2079" s="168">
        <f>VLOOKUP($A2079,'2023-24 Salary &amp; Benefits'!$A:$I,4,FALSE)</f>
        <v>1.22</v>
      </c>
      <c r="K2079" s="155">
        <f t="shared" si="350"/>
        <v>0</v>
      </c>
      <c r="L2079" s="154">
        <f t="shared" si="351"/>
        <v>0</v>
      </c>
      <c r="M2079" s="156">
        <f>'2023-24 Salary &amp; Benefits'!$E$6</f>
        <v>72728</v>
      </c>
      <c r="N2079" s="156">
        <f>'2023-24 Salary &amp; Benefits'!$F$6</f>
        <v>75419</v>
      </c>
      <c r="O2079" s="9">
        <f t="shared" si="352"/>
        <v>0</v>
      </c>
      <c r="P2079" s="9">
        <f t="shared" si="353"/>
        <v>0</v>
      </c>
      <c r="Q2079" s="9">
        <f>'2023-24 Salary &amp; Benefits'!G$6</f>
        <v>13464</v>
      </c>
      <c r="R2079" s="157">
        <f>'2023-24 Salary &amp; Benefits'!H$6</f>
        <v>0.1797</v>
      </c>
      <c r="S2079" s="157">
        <f>'2023-24 Salary &amp; Benefits'!I$6</f>
        <v>0.17330000000000001</v>
      </c>
      <c r="T2079" s="9">
        <f t="shared" si="354"/>
        <v>0</v>
      </c>
      <c r="U2079" s="9">
        <f t="shared" si="355"/>
        <v>0</v>
      </c>
      <c r="V2079" s="9">
        <f t="shared" si="356"/>
        <v>0</v>
      </c>
      <c r="W2079" s="9">
        <f t="shared" si="349"/>
        <v>0</v>
      </c>
      <c r="X2079" s="22">
        <f t="shared" si="348"/>
        <v>0</v>
      </c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</row>
    <row r="2080" spans="1:159" s="4" customFormat="1">
      <c r="A2080" s="83" t="s">
        <v>2355</v>
      </c>
      <c r="B2080" s="95" t="s">
        <v>824</v>
      </c>
      <c r="C2080" s="96">
        <v>3589</v>
      </c>
      <c r="D2080" s="95" t="s">
        <v>827</v>
      </c>
      <c r="E2080" s="116" t="str">
        <f>VLOOKUP($C2080,'2022-23 School Level AAFTE'!$C:$X,8,FALSE)</f>
        <v>No</v>
      </c>
      <c r="F2080" s="103">
        <f>VLOOKUP($C2080,'2022-23 School Level AAFTE'!$C:$I,7,FALSE)</f>
        <v>491.75</v>
      </c>
      <c r="G2080" s="106">
        <f>IFERROR(IF(E2080= "yes",VLOOKUP(C2080,Summary!$B:$I,5,0),0),0)</f>
        <v>0</v>
      </c>
      <c r="H2080" s="105">
        <f t="shared" si="347"/>
        <v>0</v>
      </c>
      <c r="I2080" s="168">
        <f>VLOOKUP($A2080,'2023-24 Salary &amp; Benefits'!$A:$I,3,FALSE)</f>
        <v>1.18</v>
      </c>
      <c r="J2080" s="168">
        <f>VLOOKUP($A2080,'2023-24 Salary &amp; Benefits'!$A:$I,4,FALSE)</f>
        <v>1.22</v>
      </c>
      <c r="K2080" s="155">
        <f t="shared" si="350"/>
        <v>0</v>
      </c>
      <c r="L2080" s="154">
        <f t="shared" si="351"/>
        <v>0</v>
      </c>
      <c r="M2080" s="156">
        <f>'2023-24 Salary &amp; Benefits'!$E$6</f>
        <v>72728</v>
      </c>
      <c r="N2080" s="156">
        <f>'2023-24 Salary &amp; Benefits'!$F$6</f>
        <v>75419</v>
      </c>
      <c r="O2080" s="9">
        <f t="shared" si="352"/>
        <v>0</v>
      </c>
      <c r="P2080" s="9">
        <f t="shared" si="353"/>
        <v>0</v>
      </c>
      <c r="Q2080" s="9">
        <f>'2023-24 Salary &amp; Benefits'!G$6</f>
        <v>13464</v>
      </c>
      <c r="R2080" s="157">
        <f>'2023-24 Salary &amp; Benefits'!H$6</f>
        <v>0.1797</v>
      </c>
      <c r="S2080" s="157">
        <f>'2023-24 Salary &amp; Benefits'!I$6</f>
        <v>0.17330000000000001</v>
      </c>
      <c r="T2080" s="9">
        <f t="shared" si="354"/>
        <v>0</v>
      </c>
      <c r="U2080" s="9">
        <f t="shared" si="355"/>
        <v>0</v>
      </c>
      <c r="V2080" s="9">
        <f t="shared" si="356"/>
        <v>0</v>
      </c>
      <c r="W2080" s="9">
        <f t="shared" si="349"/>
        <v>0</v>
      </c>
      <c r="X2080" s="22">
        <f t="shared" si="348"/>
        <v>0</v>
      </c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</row>
    <row r="2081" spans="1:159" s="4" customFormat="1">
      <c r="A2081" s="83" t="s">
        <v>2355</v>
      </c>
      <c r="B2081" s="95" t="s">
        <v>824</v>
      </c>
      <c r="C2081" s="96">
        <v>3341</v>
      </c>
      <c r="D2081" s="95" t="s">
        <v>2739</v>
      </c>
      <c r="E2081" s="116" t="str">
        <f>VLOOKUP($C2081,'2022-23 School Level AAFTE'!$C:$X,8,FALSE)</f>
        <v>No</v>
      </c>
      <c r="F2081" s="103">
        <f>VLOOKUP($C2081,'2022-23 School Level AAFTE'!$C:$I,7,FALSE)</f>
        <v>1097.92</v>
      </c>
      <c r="G2081" s="106">
        <f>IFERROR(IF(E2081= "yes",VLOOKUP(C2081,Summary!$B:$I,5,0),0),0)</f>
        <v>0</v>
      </c>
      <c r="H2081" s="105">
        <f t="shared" si="347"/>
        <v>0</v>
      </c>
      <c r="I2081" s="168">
        <f>VLOOKUP($A2081,'2023-24 Salary &amp; Benefits'!$A:$I,3,FALSE)</f>
        <v>1.18</v>
      </c>
      <c r="J2081" s="168">
        <f>VLOOKUP($A2081,'2023-24 Salary &amp; Benefits'!$A:$I,4,FALSE)</f>
        <v>1.22</v>
      </c>
      <c r="K2081" s="155">
        <f t="shared" si="350"/>
        <v>0</v>
      </c>
      <c r="L2081" s="154">
        <f t="shared" si="351"/>
        <v>0</v>
      </c>
      <c r="M2081" s="156">
        <f>'2023-24 Salary &amp; Benefits'!$E$6</f>
        <v>72728</v>
      </c>
      <c r="N2081" s="156">
        <f>'2023-24 Salary &amp; Benefits'!$F$6</f>
        <v>75419</v>
      </c>
      <c r="O2081" s="9">
        <f t="shared" si="352"/>
        <v>0</v>
      </c>
      <c r="P2081" s="9">
        <f t="shared" si="353"/>
        <v>0</v>
      </c>
      <c r="Q2081" s="9">
        <f>'2023-24 Salary &amp; Benefits'!G$6</f>
        <v>13464</v>
      </c>
      <c r="R2081" s="157">
        <f>'2023-24 Salary &amp; Benefits'!H$6</f>
        <v>0.1797</v>
      </c>
      <c r="S2081" s="157">
        <f>'2023-24 Salary &amp; Benefits'!I$6</f>
        <v>0.17330000000000001</v>
      </c>
      <c r="T2081" s="9">
        <f t="shared" si="354"/>
        <v>0</v>
      </c>
      <c r="U2081" s="9">
        <f t="shared" si="355"/>
        <v>0</v>
      </c>
      <c r="V2081" s="9">
        <f t="shared" si="356"/>
        <v>0</v>
      </c>
      <c r="W2081" s="9">
        <f t="shared" si="349"/>
        <v>0</v>
      </c>
      <c r="X2081" s="22">
        <f t="shared" si="348"/>
        <v>0</v>
      </c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</row>
    <row r="2082" spans="1:159" s="4" customFormat="1">
      <c r="A2082" s="83" t="s">
        <v>2355</v>
      </c>
      <c r="B2082" s="95" t="s">
        <v>824</v>
      </c>
      <c r="C2082" s="96">
        <v>5490</v>
      </c>
      <c r="D2082" s="95" t="s">
        <v>2740</v>
      </c>
      <c r="E2082" s="116" t="str">
        <f>VLOOKUP($C2082,'2022-23 School Level AAFTE'!$C:$X,8,FALSE)</f>
        <v>No</v>
      </c>
      <c r="F2082" s="103">
        <f>VLOOKUP($C2082,'2022-23 School Level AAFTE'!$C:$I,7,FALSE)</f>
        <v>698.04</v>
      </c>
      <c r="G2082" s="106">
        <f>IFERROR(IF(E2082= "yes",VLOOKUP(C2082,Summary!$B:$I,5,0),0),0)</f>
        <v>0</v>
      </c>
      <c r="H2082" s="104">
        <f t="shared" si="347"/>
        <v>0</v>
      </c>
      <c r="I2082" s="168">
        <f>VLOOKUP($A2082,'2023-24 Salary &amp; Benefits'!$A:$I,3,FALSE)</f>
        <v>1.18</v>
      </c>
      <c r="J2082" s="168">
        <f>VLOOKUP($A2082,'2023-24 Salary &amp; Benefits'!$A:$I,4,FALSE)</f>
        <v>1.22</v>
      </c>
      <c r="K2082" s="155">
        <f t="shared" si="350"/>
        <v>0</v>
      </c>
      <c r="L2082" s="154">
        <f t="shared" si="351"/>
        <v>0</v>
      </c>
      <c r="M2082" s="156">
        <f>'2023-24 Salary &amp; Benefits'!$E$6</f>
        <v>72728</v>
      </c>
      <c r="N2082" s="156">
        <f>'2023-24 Salary &amp; Benefits'!$F$6</f>
        <v>75419</v>
      </c>
      <c r="O2082" s="9">
        <f t="shared" si="352"/>
        <v>0</v>
      </c>
      <c r="P2082" s="9">
        <f t="shared" si="353"/>
        <v>0</v>
      </c>
      <c r="Q2082" s="9">
        <f>'2023-24 Salary &amp; Benefits'!G$6</f>
        <v>13464</v>
      </c>
      <c r="R2082" s="157">
        <f>'2023-24 Salary &amp; Benefits'!H$6</f>
        <v>0.1797</v>
      </c>
      <c r="S2082" s="157">
        <f>'2023-24 Salary &amp; Benefits'!I$6</f>
        <v>0.17330000000000001</v>
      </c>
      <c r="T2082" s="9">
        <f t="shared" si="354"/>
        <v>0</v>
      </c>
      <c r="U2082" s="9">
        <f t="shared" si="355"/>
        <v>0</v>
      </c>
      <c r="V2082" s="9">
        <f t="shared" si="356"/>
        <v>0</v>
      </c>
      <c r="W2082" s="9">
        <f t="shared" si="349"/>
        <v>0</v>
      </c>
      <c r="X2082" s="22">
        <f t="shared" si="348"/>
        <v>0</v>
      </c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</row>
    <row r="2083" spans="1:159" s="4" customFormat="1">
      <c r="A2083" s="83" t="s">
        <v>2355</v>
      </c>
      <c r="B2083" s="95" t="s">
        <v>824</v>
      </c>
      <c r="C2083" s="96">
        <v>5563</v>
      </c>
      <c r="D2083" s="95" t="s">
        <v>3145</v>
      </c>
      <c r="E2083" s="116" t="str">
        <f>VLOOKUP($C2083,'2022-23 School Level AAFTE'!$C:$X,8,FALSE)</f>
        <v>No</v>
      </c>
      <c r="F2083" s="103">
        <f>VLOOKUP($C2083,'2022-23 School Level AAFTE'!$C:$I,7,FALSE)</f>
        <v>34.049999999999997</v>
      </c>
      <c r="G2083" s="106">
        <f>IFERROR(IF(E2083= "yes",VLOOKUP(C2083,Summary!$B:$I,5,0),0),0)</f>
        <v>0</v>
      </c>
      <c r="H2083" s="105">
        <f t="shared" si="347"/>
        <v>0</v>
      </c>
      <c r="I2083" s="168">
        <f>VLOOKUP($A2083,'2023-24 Salary &amp; Benefits'!$A:$I,3,FALSE)</f>
        <v>1.18</v>
      </c>
      <c r="J2083" s="168">
        <f>VLOOKUP($A2083,'2023-24 Salary &amp; Benefits'!$A:$I,4,FALSE)</f>
        <v>1.22</v>
      </c>
      <c r="K2083" s="155">
        <f t="shared" si="350"/>
        <v>0</v>
      </c>
      <c r="L2083" s="154">
        <f t="shared" si="351"/>
        <v>0</v>
      </c>
      <c r="M2083" s="156">
        <f>'2023-24 Salary &amp; Benefits'!$E$6</f>
        <v>72728</v>
      </c>
      <c r="N2083" s="156">
        <f>'2023-24 Salary &amp; Benefits'!$F$6</f>
        <v>75419</v>
      </c>
      <c r="O2083" s="9">
        <f t="shared" si="352"/>
        <v>0</v>
      </c>
      <c r="P2083" s="9">
        <f t="shared" si="353"/>
        <v>0</v>
      </c>
      <c r="Q2083" s="9">
        <f>'2023-24 Salary &amp; Benefits'!G$6</f>
        <v>13464</v>
      </c>
      <c r="R2083" s="157">
        <f>'2023-24 Salary &amp; Benefits'!H$6</f>
        <v>0.1797</v>
      </c>
      <c r="S2083" s="157">
        <f>'2023-24 Salary &amp; Benefits'!I$6</f>
        <v>0.17330000000000001</v>
      </c>
      <c r="T2083" s="9">
        <f t="shared" si="354"/>
        <v>0</v>
      </c>
      <c r="U2083" s="9">
        <f t="shared" si="355"/>
        <v>0</v>
      </c>
      <c r="V2083" s="9">
        <f t="shared" si="356"/>
        <v>0</v>
      </c>
      <c r="W2083" s="9">
        <f t="shared" si="349"/>
        <v>0</v>
      </c>
      <c r="X2083" s="22">
        <f t="shared" si="348"/>
        <v>0</v>
      </c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</row>
    <row r="2084" spans="1:159" s="4" customFormat="1">
      <c r="A2084" s="83" t="s">
        <v>2355</v>
      </c>
      <c r="B2084" s="95" t="s">
        <v>824</v>
      </c>
      <c r="C2084" s="96">
        <v>2849</v>
      </c>
      <c r="D2084" s="95" t="s">
        <v>825</v>
      </c>
      <c r="E2084" s="116" t="str">
        <f>VLOOKUP($C2084,'2022-23 School Level AAFTE'!$C:$X,8,FALSE)</f>
        <v>No</v>
      </c>
      <c r="F2084" s="103">
        <f>VLOOKUP($C2084,'2022-23 School Level AAFTE'!$C:$I,7,FALSE)</f>
        <v>2693.99</v>
      </c>
      <c r="G2084" s="106">
        <f>IFERROR(IF(E2084= "yes",VLOOKUP(C2084,Summary!$B:$I,5,0),0),0)</f>
        <v>0</v>
      </c>
      <c r="H2084" s="105">
        <f t="shared" si="347"/>
        <v>0</v>
      </c>
      <c r="I2084" s="168">
        <f>VLOOKUP($A2084,'2023-24 Salary &amp; Benefits'!$A:$I,3,FALSE)</f>
        <v>1.18</v>
      </c>
      <c r="J2084" s="168">
        <f>VLOOKUP($A2084,'2023-24 Salary &amp; Benefits'!$A:$I,4,FALSE)</f>
        <v>1.22</v>
      </c>
      <c r="K2084" s="155">
        <f t="shared" si="350"/>
        <v>0</v>
      </c>
      <c r="L2084" s="154">
        <f t="shared" si="351"/>
        <v>0</v>
      </c>
      <c r="M2084" s="156">
        <f>'2023-24 Salary &amp; Benefits'!$E$6</f>
        <v>72728</v>
      </c>
      <c r="N2084" s="156">
        <f>'2023-24 Salary &amp; Benefits'!$F$6</f>
        <v>75419</v>
      </c>
      <c r="O2084" s="9">
        <f t="shared" si="352"/>
        <v>0</v>
      </c>
      <c r="P2084" s="9">
        <f t="shared" si="353"/>
        <v>0</v>
      </c>
      <c r="Q2084" s="9">
        <f>'2023-24 Salary &amp; Benefits'!G$6</f>
        <v>13464</v>
      </c>
      <c r="R2084" s="157">
        <f>'2023-24 Salary &amp; Benefits'!H$6</f>
        <v>0.1797</v>
      </c>
      <c r="S2084" s="157">
        <f>'2023-24 Salary &amp; Benefits'!I$6</f>
        <v>0.17330000000000001</v>
      </c>
      <c r="T2084" s="9">
        <f t="shared" si="354"/>
        <v>0</v>
      </c>
      <c r="U2084" s="9">
        <f t="shared" si="355"/>
        <v>0</v>
      </c>
      <c r="V2084" s="9">
        <f t="shared" si="356"/>
        <v>0</v>
      </c>
      <c r="W2084" s="9">
        <f t="shared" si="349"/>
        <v>0</v>
      </c>
      <c r="X2084" s="22">
        <f t="shared" si="348"/>
        <v>0</v>
      </c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</row>
    <row r="2085" spans="1:159" s="4" customFormat="1">
      <c r="A2085" s="83" t="s">
        <v>2537</v>
      </c>
      <c r="B2085" s="95" t="s">
        <v>2131</v>
      </c>
      <c r="C2085" s="96">
        <v>2052</v>
      </c>
      <c r="D2085" s="95" t="s">
        <v>2132</v>
      </c>
      <c r="E2085" s="116" t="str">
        <f>VLOOKUP($C2085,'2022-23 School Level AAFTE'!$C:$X,8,FALSE)</f>
        <v>Yes</v>
      </c>
      <c r="F2085" s="103">
        <f>VLOOKUP($C2085,'2022-23 School Level AAFTE'!$C:$I,7,FALSE)</f>
        <v>111.57</v>
      </c>
      <c r="G2085" s="106">
        <f>IFERROR(IF(E2085= "yes",VLOOKUP(C2085,Summary!$B:$I,5,0),0),0)</f>
        <v>0</v>
      </c>
      <c r="H2085" s="105">
        <f t="shared" si="347"/>
        <v>111.57</v>
      </c>
      <c r="I2085" s="168">
        <f>VLOOKUP($A2085,'2023-24 Salary &amp; Benefits'!$A:$I,3,FALSE)</f>
        <v>1</v>
      </c>
      <c r="J2085" s="168">
        <f>VLOOKUP($A2085,'2023-24 Salary &amp; Benefits'!$A:$I,4,FALSE)</f>
        <v>1.02</v>
      </c>
      <c r="K2085" s="155">
        <f t="shared" si="350"/>
        <v>111.57</v>
      </c>
      <c r="L2085" s="154">
        <f t="shared" si="351"/>
        <v>0.32700000000000001</v>
      </c>
      <c r="M2085" s="156">
        <f>'2023-24 Salary &amp; Benefits'!$E$6</f>
        <v>72728</v>
      </c>
      <c r="N2085" s="156">
        <f>'2023-24 Salary &amp; Benefits'!$F$6</f>
        <v>75419</v>
      </c>
      <c r="O2085" s="9">
        <f t="shared" si="352"/>
        <v>23782.06</v>
      </c>
      <c r="P2085" s="9">
        <f t="shared" si="353"/>
        <v>1373.1899999999987</v>
      </c>
      <c r="Q2085" s="9">
        <f>'2023-24 Salary &amp; Benefits'!G$6</f>
        <v>13464</v>
      </c>
      <c r="R2085" s="157">
        <f>'2023-24 Salary &amp; Benefits'!H$6</f>
        <v>0.1797</v>
      </c>
      <c r="S2085" s="157">
        <f>'2023-24 Salary &amp; Benefits'!I$6</f>
        <v>0.17330000000000001</v>
      </c>
      <c r="T2085" s="9">
        <f t="shared" si="354"/>
        <v>8914.34</v>
      </c>
      <c r="U2085" s="9">
        <f t="shared" si="355"/>
        <v>419.25</v>
      </c>
      <c r="V2085" s="9">
        <f t="shared" si="356"/>
        <v>72.66</v>
      </c>
      <c r="W2085" s="9">
        <f t="shared" si="349"/>
        <v>491.90999999999997</v>
      </c>
      <c r="X2085" s="22">
        <f t="shared" si="348"/>
        <v>34561.5</v>
      </c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</row>
    <row r="2086" spans="1:159" s="4" customFormat="1">
      <c r="A2086" s="83" t="s">
        <v>2537</v>
      </c>
      <c r="B2086" s="95" t="s">
        <v>2131</v>
      </c>
      <c r="C2086" s="96">
        <v>3418</v>
      </c>
      <c r="D2086" s="95" t="s">
        <v>2133</v>
      </c>
      <c r="E2086" s="116" t="str">
        <f>VLOOKUP($C2086,'2022-23 School Level AAFTE'!$C:$X,8,FALSE)</f>
        <v>Yes</v>
      </c>
      <c r="F2086" s="103">
        <f>VLOOKUP($C2086,'2022-23 School Level AAFTE'!$C:$I,7,FALSE)</f>
        <v>88.34</v>
      </c>
      <c r="G2086" s="106">
        <f>IFERROR(IF(E2086= "yes",VLOOKUP(C2086,Summary!$B:$I,5,0),0),0)</f>
        <v>0</v>
      </c>
      <c r="H2086" s="105">
        <f t="shared" si="347"/>
        <v>88.34</v>
      </c>
      <c r="I2086" s="168">
        <f>VLOOKUP($A2086,'2023-24 Salary &amp; Benefits'!$A:$I,3,FALSE)</f>
        <v>1</v>
      </c>
      <c r="J2086" s="168">
        <f>VLOOKUP($A2086,'2023-24 Salary &amp; Benefits'!$A:$I,4,FALSE)</f>
        <v>1.02</v>
      </c>
      <c r="K2086" s="155">
        <f t="shared" si="350"/>
        <v>88.34</v>
      </c>
      <c r="L2086" s="154">
        <f t="shared" si="351"/>
        <v>0.25900000000000001</v>
      </c>
      <c r="M2086" s="156">
        <f>'2023-24 Salary &amp; Benefits'!$E$6</f>
        <v>72728</v>
      </c>
      <c r="N2086" s="156">
        <f>'2023-24 Salary &amp; Benefits'!$F$6</f>
        <v>75419</v>
      </c>
      <c r="O2086" s="9">
        <f t="shared" si="352"/>
        <v>18836.55</v>
      </c>
      <c r="P2086" s="9">
        <f t="shared" si="353"/>
        <v>1087.6399999999994</v>
      </c>
      <c r="Q2086" s="9">
        <f>'2023-24 Salary &amp; Benefits'!G$6</f>
        <v>13464</v>
      </c>
      <c r="R2086" s="157">
        <f>'2023-24 Salary &amp; Benefits'!H$6</f>
        <v>0.1797</v>
      </c>
      <c r="S2086" s="157">
        <f>'2023-24 Salary &amp; Benefits'!I$6</f>
        <v>0.17330000000000001</v>
      </c>
      <c r="T2086" s="9">
        <f t="shared" si="354"/>
        <v>7060.59</v>
      </c>
      <c r="U2086" s="9">
        <f t="shared" si="355"/>
        <v>332.07</v>
      </c>
      <c r="V2086" s="9">
        <f t="shared" si="356"/>
        <v>57.55</v>
      </c>
      <c r="W2086" s="9">
        <f t="shared" si="349"/>
        <v>389.62</v>
      </c>
      <c r="X2086" s="22">
        <f t="shared" si="348"/>
        <v>27374.399999999998</v>
      </c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</row>
    <row r="2087" spans="1:159" s="4" customFormat="1">
      <c r="A2087" s="83" t="s">
        <v>2517</v>
      </c>
      <c r="B2087" s="95" t="s">
        <v>2027</v>
      </c>
      <c r="C2087" s="94">
        <v>2457</v>
      </c>
      <c r="D2087" s="84" t="s">
        <v>721</v>
      </c>
      <c r="E2087" s="116" t="str">
        <f>VLOOKUP($C2087,'2022-23 School Level AAFTE'!$C:$X,8,FALSE)</f>
        <v>No</v>
      </c>
      <c r="F2087" s="103">
        <f>VLOOKUP($C2087,'2022-23 School Level AAFTE'!$C:$I,7,FALSE)</f>
        <v>274.05</v>
      </c>
      <c r="G2087" s="106">
        <f>IFERROR(IF(E2087= "yes",VLOOKUP(C2087,Summary!$B:$I,5,0),0),0)</f>
        <v>0</v>
      </c>
      <c r="H2087" s="105">
        <f t="shared" si="347"/>
        <v>0</v>
      </c>
      <c r="I2087" s="168">
        <f>VLOOKUP($A2087,'2023-24 Salary &amp; Benefits'!$A:$I,3,FALSE)</f>
        <v>1</v>
      </c>
      <c r="J2087" s="168">
        <f>VLOOKUP($A2087,'2023-24 Salary &amp; Benefits'!$A:$I,4,FALSE)</f>
        <v>1</v>
      </c>
      <c r="K2087" s="155">
        <f t="shared" si="350"/>
        <v>0</v>
      </c>
      <c r="L2087" s="154">
        <f t="shared" si="351"/>
        <v>0</v>
      </c>
      <c r="M2087" s="156">
        <f>'2023-24 Salary &amp; Benefits'!$E$6</f>
        <v>72728</v>
      </c>
      <c r="N2087" s="156">
        <f>'2023-24 Salary &amp; Benefits'!$F$6</f>
        <v>75419</v>
      </c>
      <c r="O2087" s="9">
        <f t="shared" si="352"/>
        <v>0</v>
      </c>
      <c r="P2087" s="9">
        <f t="shared" si="353"/>
        <v>0</v>
      </c>
      <c r="Q2087" s="9">
        <f>'2023-24 Salary &amp; Benefits'!G$6</f>
        <v>13464</v>
      </c>
      <c r="R2087" s="157">
        <f>'2023-24 Salary &amp; Benefits'!H$6</f>
        <v>0.1797</v>
      </c>
      <c r="S2087" s="157">
        <f>'2023-24 Salary &amp; Benefits'!I$6</f>
        <v>0.17330000000000001</v>
      </c>
      <c r="T2087" s="9">
        <f t="shared" si="354"/>
        <v>0</v>
      </c>
      <c r="U2087" s="9">
        <f t="shared" si="355"/>
        <v>0</v>
      </c>
      <c r="V2087" s="9">
        <f t="shared" si="356"/>
        <v>0</v>
      </c>
      <c r="W2087" s="9">
        <f t="shared" si="349"/>
        <v>0</v>
      </c>
      <c r="X2087" s="22">
        <f t="shared" si="348"/>
        <v>0</v>
      </c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</row>
    <row r="2088" spans="1:159" s="4" customFormat="1">
      <c r="A2088" s="83" t="s">
        <v>2517</v>
      </c>
      <c r="B2088" s="95" t="s">
        <v>2027</v>
      </c>
      <c r="C2088" s="96">
        <v>4238</v>
      </c>
      <c r="D2088" s="95" t="s">
        <v>2030</v>
      </c>
      <c r="E2088" s="116" t="str">
        <f>VLOOKUP($C2088,'2022-23 School Level AAFTE'!$C:$X,8,FALSE)</f>
        <v>Yes</v>
      </c>
      <c r="F2088" s="103">
        <f>VLOOKUP($C2088,'2022-23 School Level AAFTE'!$C:$I,7,FALSE)</f>
        <v>280.98</v>
      </c>
      <c r="G2088" s="106">
        <f>IFERROR(IF(E2088= "yes",VLOOKUP(C2088,Summary!$B:$I,5,0),0),0)</f>
        <v>0</v>
      </c>
      <c r="H2088" s="105">
        <f t="shared" si="347"/>
        <v>280.98</v>
      </c>
      <c r="I2088" s="168">
        <f>VLOOKUP($A2088,'2023-24 Salary &amp; Benefits'!$A:$I,3,FALSE)</f>
        <v>1</v>
      </c>
      <c r="J2088" s="168">
        <f>VLOOKUP($A2088,'2023-24 Salary &amp; Benefits'!$A:$I,4,FALSE)</f>
        <v>1</v>
      </c>
      <c r="K2088" s="155">
        <f t="shared" si="350"/>
        <v>280.98</v>
      </c>
      <c r="L2088" s="154">
        <f t="shared" si="351"/>
        <v>0.82399999999999995</v>
      </c>
      <c r="M2088" s="156">
        <f>'2023-24 Salary &amp; Benefits'!$E$6</f>
        <v>72728</v>
      </c>
      <c r="N2088" s="156">
        <f>'2023-24 Salary &amp; Benefits'!$F$6</f>
        <v>75419</v>
      </c>
      <c r="O2088" s="9">
        <f t="shared" si="352"/>
        <v>59927.87</v>
      </c>
      <c r="P2088" s="9">
        <f t="shared" si="353"/>
        <v>2217.3899999999994</v>
      </c>
      <c r="Q2088" s="9">
        <f>'2023-24 Salary &amp; Benefits'!G$6</f>
        <v>13464</v>
      </c>
      <c r="R2088" s="157">
        <f>'2023-24 Salary &amp; Benefits'!H$6</f>
        <v>0.1797</v>
      </c>
      <c r="S2088" s="157">
        <f>'2023-24 Salary &amp; Benefits'!I$6</f>
        <v>0.17330000000000001</v>
      </c>
      <c r="T2088" s="9">
        <f t="shared" si="354"/>
        <v>22247.65</v>
      </c>
      <c r="U2088" s="9">
        <f t="shared" si="355"/>
        <v>1035.75</v>
      </c>
      <c r="V2088" s="9">
        <f t="shared" si="356"/>
        <v>179.5</v>
      </c>
      <c r="W2088" s="9">
        <f t="shared" si="349"/>
        <v>1215.25</v>
      </c>
      <c r="X2088" s="22">
        <f t="shared" si="348"/>
        <v>85608.16</v>
      </c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</row>
    <row r="2089" spans="1:159" s="4" customFormat="1">
      <c r="A2089" s="83" t="s">
        <v>2517</v>
      </c>
      <c r="B2089" s="95" t="s">
        <v>2027</v>
      </c>
      <c r="C2089" s="96">
        <v>3509</v>
      </c>
      <c r="D2089" s="95" t="s">
        <v>2028</v>
      </c>
      <c r="E2089" s="116" t="str">
        <f>VLOOKUP($C2089,'2022-23 School Level AAFTE'!$C:$X,8,FALSE)</f>
        <v>No</v>
      </c>
      <c r="F2089" s="103">
        <f>VLOOKUP($C2089,'2022-23 School Level AAFTE'!$C:$I,7,FALSE)</f>
        <v>364.04</v>
      </c>
      <c r="G2089" s="106">
        <f>IFERROR(IF(E2089= "yes",VLOOKUP(C2089,Summary!$B:$I,5,0),0),0)</f>
        <v>0</v>
      </c>
      <c r="H2089" s="105">
        <f t="shared" si="347"/>
        <v>0</v>
      </c>
      <c r="I2089" s="168">
        <f>VLOOKUP($A2089,'2023-24 Salary &amp; Benefits'!$A:$I,3,FALSE)</f>
        <v>1</v>
      </c>
      <c r="J2089" s="168">
        <f>VLOOKUP($A2089,'2023-24 Salary &amp; Benefits'!$A:$I,4,FALSE)</f>
        <v>1</v>
      </c>
      <c r="K2089" s="155">
        <f t="shared" si="350"/>
        <v>0</v>
      </c>
      <c r="L2089" s="154">
        <f t="shared" si="351"/>
        <v>0</v>
      </c>
      <c r="M2089" s="156">
        <f>'2023-24 Salary &amp; Benefits'!$E$6</f>
        <v>72728</v>
      </c>
      <c r="N2089" s="156">
        <f>'2023-24 Salary &amp; Benefits'!$F$6</f>
        <v>75419</v>
      </c>
      <c r="O2089" s="9">
        <f t="shared" si="352"/>
        <v>0</v>
      </c>
      <c r="P2089" s="9">
        <f t="shared" si="353"/>
        <v>0</v>
      </c>
      <c r="Q2089" s="9">
        <f>'2023-24 Salary &amp; Benefits'!G$6</f>
        <v>13464</v>
      </c>
      <c r="R2089" s="157">
        <f>'2023-24 Salary &amp; Benefits'!H$6</f>
        <v>0.1797</v>
      </c>
      <c r="S2089" s="157">
        <f>'2023-24 Salary &amp; Benefits'!I$6</f>
        <v>0.17330000000000001</v>
      </c>
      <c r="T2089" s="9">
        <f t="shared" si="354"/>
        <v>0</v>
      </c>
      <c r="U2089" s="9">
        <f t="shared" si="355"/>
        <v>0</v>
      </c>
      <c r="V2089" s="9">
        <f t="shared" si="356"/>
        <v>0</v>
      </c>
      <c r="W2089" s="9">
        <f t="shared" si="349"/>
        <v>0</v>
      </c>
      <c r="X2089" s="22">
        <f t="shared" si="348"/>
        <v>0</v>
      </c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</row>
    <row r="2090" spans="1:159" s="4" customFormat="1">
      <c r="A2090" s="83" t="s">
        <v>2517</v>
      </c>
      <c r="B2090" s="95" t="s">
        <v>2027</v>
      </c>
      <c r="C2090" s="96">
        <v>3795</v>
      </c>
      <c r="D2090" s="95" t="s">
        <v>2029</v>
      </c>
      <c r="E2090" s="116" t="str">
        <f>VLOOKUP($C2090,'2022-23 School Level AAFTE'!$C:$X,8,FALSE)</f>
        <v>Yes</v>
      </c>
      <c r="F2090" s="103">
        <f>VLOOKUP($C2090,'2022-23 School Level AAFTE'!$C:$I,7,FALSE)</f>
        <v>340.74</v>
      </c>
      <c r="G2090" s="106">
        <f>IFERROR(IF(E2090= "yes",VLOOKUP(C2090,Summary!$B:$I,5,0),0),0)</f>
        <v>0</v>
      </c>
      <c r="H2090" s="104">
        <f t="shared" si="347"/>
        <v>340.74</v>
      </c>
      <c r="I2090" s="168">
        <f>VLOOKUP($A2090,'2023-24 Salary &amp; Benefits'!$A:$I,3,FALSE)</f>
        <v>1</v>
      </c>
      <c r="J2090" s="168">
        <f>VLOOKUP($A2090,'2023-24 Salary &amp; Benefits'!$A:$I,4,FALSE)</f>
        <v>1</v>
      </c>
      <c r="K2090" s="155">
        <f t="shared" si="350"/>
        <v>340.74</v>
      </c>
      <c r="L2090" s="154">
        <f t="shared" si="351"/>
        <v>1</v>
      </c>
      <c r="M2090" s="156">
        <f>'2023-24 Salary &amp; Benefits'!$E$6</f>
        <v>72728</v>
      </c>
      <c r="N2090" s="156">
        <f>'2023-24 Salary &amp; Benefits'!$F$6</f>
        <v>75419</v>
      </c>
      <c r="O2090" s="9">
        <f t="shared" si="352"/>
        <v>72728</v>
      </c>
      <c r="P2090" s="9">
        <f t="shared" si="353"/>
        <v>2691</v>
      </c>
      <c r="Q2090" s="9">
        <f>'2023-24 Salary &amp; Benefits'!G$6</f>
        <v>13464</v>
      </c>
      <c r="R2090" s="157">
        <f>'2023-24 Salary &amp; Benefits'!H$6</f>
        <v>0.1797</v>
      </c>
      <c r="S2090" s="157">
        <f>'2023-24 Salary &amp; Benefits'!I$6</f>
        <v>0.17330000000000001</v>
      </c>
      <c r="T2090" s="9">
        <f t="shared" si="354"/>
        <v>26999.57</v>
      </c>
      <c r="U2090" s="9">
        <f t="shared" si="355"/>
        <v>1256.98</v>
      </c>
      <c r="V2090" s="9">
        <f t="shared" si="356"/>
        <v>217.83</v>
      </c>
      <c r="W2090" s="9">
        <f t="shared" si="349"/>
        <v>1474.81</v>
      </c>
      <c r="X2090" s="22">
        <f t="shared" si="348"/>
        <v>103893.38</v>
      </c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</row>
    <row r="2091" spans="1:159" s="4" customFormat="1">
      <c r="A2091" s="83" t="s">
        <v>2374</v>
      </c>
      <c r="B2091" s="95" t="s">
        <v>1084</v>
      </c>
      <c r="C2091" s="96">
        <v>2514</v>
      </c>
      <c r="D2091" s="95" t="s">
        <v>1085</v>
      </c>
      <c r="E2091" s="116" t="str">
        <f>VLOOKUP($C2091,'2022-23 School Level AAFTE'!$C:$X,8,FALSE)</f>
        <v>No</v>
      </c>
      <c r="F2091" s="103">
        <f>VLOOKUP($C2091,'2022-23 School Level AAFTE'!$C:$I,7,FALSE)</f>
        <v>252.78</v>
      </c>
      <c r="G2091" s="106">
        <f>IFERROR(IF(E2091= "yes",VLOOKUP(C2091,Summary!$B:$I,5,0),0),0)</f>
        <v>0</v>
      </c>
      <c r="H2091" s="105">
        <f t="shared" si="347"/>
        <v>0</v>
      </c>
      <c r="I2091" s="168">
        <f>VLOOKUP($A2091,'2023-24 Salary &amp; Benefits'!$A:$I,3,FALSE)</f>
        <v>1.06</v>
      </c>
      <c r="J2091" s="168">
        <f>VLOOKUP($A2091,'2023-24 Salary &amp; Benefits'!$A:$I,4,FALSE)</f>
        <v>1.06</v>
      </c>
      <c r="K2091" s="155">
        <f t="shared" si="350"/>
        <v>0</v>
      </c>
      <c r="L2091" s="154">
        <f t="shared" si="351"/>
        <v>0</v>
      </c>
      <c r="M2091" s="156">
        <f>'2023-24 Salary &amp; Benefits'!$E$6</f>
        <v>72728</v>
      </c>
      <c r="N2091" s="156">
        <f>'2023-24 Salary &amp; Benefits'!$F$6</f>
        <v>75419</v>
      </c>
      <c r="O2091" s="9">
        <f t="shared" si="352"/>
        <v>0</v>
      </c>
      <c r="P2091" s="9">
        <f t="shared" si="353"/>
        <v>0</v>
      </c>
      <c r="Q2091" s="9">
        <f>'2023-24 Salary &amp; Benefits'!G$6</f>
        <v>13464</v>
      </c>
      <c r="R2091" s="157">
        <f>'2023-24 Salary &amp; Benefits'!H$6</f>
        <v>0.1797</v>
      </c>
      <c r="S2091" s="157">
        <f>'2023-24 Salary &amp; Benefits'!I$6</f>
        <v>0.17330000000000001</v>
      </c>
      <c r="T2091" s="9">
        <f t="shared" si="354"/>
        <v>0</v>
      </c>
      <c r="U2091" s="9">
        <f t="shared" si="355"/>
        <v>0</v>
      </c>
      <c r="V2091" s="9">
        <f t="shared" si="356"/>
        <v>0</v>
      </c>
      <c r="W2091" s="9">
        <f t="shared" si="349"/>
        <v>0</v>
      </c>
      <c r="X2091" s="22">
        <f t="shared" si="348"/>
        <v>0</v>
      </c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</row>
    <row r="2092" spans="1:159" s="4" customFormat="1">
      <c r="A2092" s="83" t="s">
        <v>2395</v>
      </c>
      <c r="B2092" s="95" t="s">
        <v>1152</v>
      </c>
      <c r="C2092" s="96">
        <v>5190</v>
      </c>
      <c r="D2092" s="95" t="s">
        <v>1156</v>
      </c>
      <c r="E2092" s="116" t="str">
        <f>VLOOKUP($C2092,'2022-23 School Level AAFTE'!$C:$X,8,FALSE)</f>
        <v>Yes</v>
      </c>
      <c r="F2092" s="103">
        <f>VLOOKUP($C2092,'2022-23 School Level AAFTE'!$C:$I,7,FALSE)</f>
        <v>53.15</v>
      </c>
      <c r="G2092" s="106">
        <f>IFERROR(IF(E2092= "yes",VLOOKUP(C2092,Summary!$B:$I,5,0),0),0)</f>
        <v>0</v>
      </c>
      <c r="H2092" s="104">
        <f t="shared" si="347"/>
        <v>53.15</v>
      </c>
      <c r="I2092" s="168">
        <f>VLOOKUP($A2092,'2023-24 Salary &amp; Benefits'!$A:$I,3,FALSE)</f>
        <v>1</v>
      </c>
      <c r="J2092" s="168">
        <f>VLOOKUP($A2092,'2023-24 Salary &amp; Benefits'!$A:$I,4,FALSE)</f>
        <v>1.02</v>
      </c>
      <c r="K2092" s="155">
        <f t="shared" si="350"/>
        <v>53.15</v>
      </c>
      <c r="L2092" s="154">
        <f t="shared" si="351"/>
        <v>0.156</v>
      </c>
      <c r="M2092" s="156">
        <f>'2023-24 Salary &amp; Benefits'!$E$6</f>
        <v>72728</v>
      </c>
      <c r="N2092" s="156">
        <f>'2023-24 Salary &amp; Benefits'!$F$6</f>
        <v>75419</v>
      </c>
      <c r="O2092" s="9">
        <f t="shared" si="352"/>
        <v>11345.57</v>
      </c>
      <c r="P2092" s="9">
        <f t="shared" si="353"/>
        <v>655.10000000000036</v>
      </c>
      <c r="Q2092" s="9">
        <f>'2023-24 Salary &amp; Benefits'!G$6</f>
        <v>13464</v>
      </c>
      <c r="R2092" s="157">
        <f>'2023-24 Salary &amp; Benefits'!H$6</f>
        <v>0.1797</v>
      </c>
      <c r="S2092" s="157">
        <f>'2023-24 Salary &amp; Benefits'!I$6</f>
        <v>0.17330000000000001</v>
      </c>
      <c r="T2092" s="9">
        <f t="shared" si="354"/>
        <v>4252.71</v>
      </c>
      <c r="U2092" s="9">
        <f t="shared" si="355"/>
        <v>200.01</v>
      </c>
      <c r="V2092" s="9">
        <f t="shared" si="356"/>
        <v>34.659999999999997</v>
      </c>
      <c r="W2092" s="9">
        <f t="shared" si="349"/>
        <v>234.67</v>
      </c>
      <c r="X2092" s="22">
        <f t="shared" si="348"/>
        <v>16488.05</v>
      </c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</row>
    <row r="2093" spans="1:159" s="4" customFormat="1">
      <c r="A2093" s="83" t="s">
        <v>2395</v>
      </c>
      <c r="B2093" s="95" t="s">
        <v>1152</v>
      </c>
      <c r="C2093" s="101">
        <v>2998</v>
      </c>
      <c r="D2093" s="86" t="s">
        <v>1154</v>
      </c>
      <c r="E2093" s="116" t="str">
        <f>VLOOKUP($C2093,'2022-23 School Level AAFTE'!$C:$X,8,FALSE)</f>
        <v>No</v>
      </c>
      <c r="F2093" s="103">
        <f>VLOOKUP($C2093,'2022-23 School Level AAFTE'!$C:$I,7,FALSE)</f>
        <v>389.29</v>
      </c>
      <c r="G2093" s="106">
        <f>IFERROR(IF(E2093= "yes",VLOOKUP(C2093,Summary!$B:$I,5,0),0),0)</f>
        <v>0</v>
      </c>
      <c r="H2093" s="104">
        <f t="shared" si="347"/>
        <v>0</v>
      </c>
      <c r="I2093" s="168">
        <f>VLOOKUP($A2093,'2023-24 Salary &amp; Benefits'!$A:$I,3,FALSE)</f>
        <v>1</v>
      </c>
      <c r="J2093" s="168">
        <f>VLOOKUP($A2093,'2023-24 Salary &amp; Benefits'!$A:$I,4,FALSE)</f>
        <v>1.02</v>
      </c>
      <c r="K2093" s="155">
        <f t="shared" si="350"/>
        <v>0</v>
      </c>
      <c r="L2093" s="154">
        <f t="shared" si="351"/>
        <v>0</v>
      </c>
      <c r="M2093" s="156">
        <f>'2023-24 Salary &amp; Benefits'!$E$6</f>
        <v>72728</v>
      </c>
      <c r="N2093" s="156">
        <f>'2023-24 Salary &amp; Benefits'!$F$6</f>
        <v>75419</v>
      </c>
      <c r="O2093" s="9">
        <f t="shared" si="352"/>
        <v>0</v>
      </c>
      <c r="P2093" s="9">
        <f t="shared" si="353"/>
        <v>0</v>
      </c>
      <c r="Q2093" s="9">
        <f>'2023-24 Salary &amp; Benefits'!G$6</f>
        <v>13464</v>
      </c>
      <c r="R2093" s="157">
        <f>'2023-24 Salary &amp; Benefits'!H$6</f>
        <v>0.1797</v>
      </c>
      <c r="S2093" s="157">
        <f>'2023-24 Salary &amp; Benefits'!I$6</f>
        <v>0.17330000000000001</v>
      </c>
      <c r="T2093" s="9">
        <f t="shared" si="354"/>
        <v>0</v>
      </c>
      <c r="U2093" s="9">
        <f t="shared" si="355"/>
        <v>0</v>
      </c>
      <c r="V2093" s="9">
        <f t="shared" si="356"/>
        <v>0</v>
      </c>
      <c r="W2093" s="9">
        <f t="shared" si="349"/>
        <v>0</v>
      </c>
      <c r="X2093" s="22">
        <f t="shared" si="348"/>
        <v>0</v>
      </c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</row>
    <row r="2094" spans="1:159" s="4" customFormat="1">
      <c r="A2094" s="83" t="s">
        <v>2395</v>
      </c>
      <c r="B2094" s="95" t="s">
        <v>1152</v>
      </c>
      <c r="C2094" s="96">
        <v>2616</v>
      </c>
      <c r="D2094" s="95" t="s">
        <v>1153</v>
      </c>
      <c r="E2094" s="116" t="str">
        <f>VLOOKUP($C2094,'2022-23 School Level AAFTE'!$C:$X,8,FALSE)</f>
        <v>No</v>
      </c>
      <c r="F2094" s="103">
        <f>VLOOKUP($C2094,'2022-23 School Level AAFTE'!$C:$I,7,FALSE)</f>
        <v>218.54000000000002</v>
      </c>
      <c r="G2094" s="106">
        <f>IFERROR(IF(E2094= "yes",VLOOKUP(C2094,Summary!$B:$I,5,0),0),0)</f>
        <v>0</v>
      </c>
      <c r="H2094" s="105">
        <f t="shared" si="347"/>
        <v>0</v>
      </c>
      <c r="I2094" s="168">
        <f>VLOOKUP($A2094,'2023-24 Salary &amp; Benefits'!$A:$I,3,FALSE)</f>
        <v>1</v>
      </c>
      <c r="J2094" s="168">
        <f>VLOOKUP($A2094,'2023-24 Salary &amp; Benefits'!$A:$I,4,FALSE)</f>
        <v>1.02</v>
      </c>
      <c r="K2094" s="155">
        <f t="shared" si="350"/>
        <v>0</v>
      </c>
      <c r="L2094" s="154">
        <f t="shared" si="351"/>
        <v>0</v>
      </c>
      <c r="M2094" s="156">
        <f>'2023-24 Salary &amp; Benefits'!$E$6</f>
        <v>72728</v>
      </c>
      <c r="N2094" s="156">
        <f>'2023-24 Salary &amp; Benefits'!$F$6</f>
        <v>75419</v>
      </c>
      <c r="O2094" s="9">
        <f t="shared" si="352"/>
        <v>0</v>
      </c>
      <c r="P2094" s="9">
        <f t="shared" si="353"/>
        <v>0</v>
      </c>
      <c r="Q2094" s="9">
        <f>'2023-24 Salary &amp; Benefits'!G$6</f>
        <v>13464</v>
      </c>
      <c r="R2094" s="157">
        <f>'2023-24 Salary &amp; Benefits'!H$6</f>
        <v>0.1797</v>
      </c>
      <c r="S2094" s="157">
        <f>'2023-24 Salary &amp; Benefits'!I$6</f>
        <v>0.17330000000000001</v>
      </c>
      <c r="T2094" s="9">
        <f t="shared" si="354"/>
        <v>0</v>
      </c>
      <c r="U2094" s="9">
        <f t="shared" si="355"/>
        <v>0</v>
      </c>
      <c r="V2094" s="9">
        <f t="shared" si="356"/>
        <v>0</v>
      </c>
      <c r="W2094" s="9">
        <f t="shared" si="349"/>
        <v>0</v>
      </c>
      <c r="X2094" s="22">
        <f t="shared" si="348"/>
        <v>0</v>
      </c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</row>
    <row r="2095" spans="1:159" s="4" customFormat="1">
      <c r="A2095" s="83" t="s">
        <v>2395</v>
      </c>
      <c r="B2095" s="95" t="s">
        <v>1152</v>
      </c>
      <c r="C2095" s="96">
        <v>3977</v>
      </c>
      <c r="D2095" s="95" t="s">
        <v>1155</v>
      </c>
      <c r="E2095" s="116" t="str">
        <f>VLOOKUP($C2095,'2022-23 School Level AAFTE'!$C:$X,8,FALSE)</f>
        <v>Yes</v>
      </c>
      <c r="F2095" s="103">
        <f>VLOOKUP($C2095,'2022-23 School Level AAFTE'!$C:$I,7,FALSE)</f>
        <v>169.59</v>
      </c>
      <c r="G2095" s="106">
        <f>IFERROR(IF(E2095= "yes",VLOOKUP(C2095,Summary!$B:$I,5,0),0),0)</f>
        <v>0</v>
      </c>
      <c r="H2095" s="104">
        <f t="shared" si="347"/>
        <v>169.59</v>
      </c>
      <c r="I2095" s="168">
        <f>VLOOKUP($A2095,'2023-24 Salary &amp; Benefits'!$A:$I,3,FALSE)</f>
        <v>1</v>
      </c>
      <c r="J2095" s="168">
        <f>VLOOKUP($A2095,'2023-24 Salary &amp; Benefits'!$A:$I,4,FALSE)</f>
        <v>1.02</v>
      </c>
      <c r="K2095" s="155">
        <f t="shared" si="350"/>
        <v>169.59</v>
      </c>
      <c r="L2095" s="154">
        <f t="shared" si="351"/>
        <v>0.497</v>
      </c>
      <c r="M2095" s="156">
        <f>'2023-24 Salary &amp; Benefits'!$E$6</f>
        <v>72728</v>
      </c>
      <c r="N2095" s="156">
        <f>'2023-24 Salary &amp; Benefits'!$F$6</f>
        <v>75419</v>
      </c>
      <c r="O2095" s="9">
        <f t="shared" si="352"/>
        <v>36145.82</v>
      </c>
      <c r="P2095" s="9">
        <f t="shared" si="353"/>
        <v>2087.0900000000038</v>
      </c>
      <c r="Q2095" s="9">
        <f>'2023-24 Salary &amp; Benefits'!G$6</f>
        <v>13464</v>
      </c>
      <c r="R2095" s="157">
        <f>'2023-24 Salary &amp; Benefits'!H$6</f>
        <v>0.1797</v>
      </c>
      <c r="S2095" s="157">
        <f>'2023-24 Salary &amp; Benefits'!I$6</f>
        <v>0.17330000000000001</v>
      </c>
      <c r="T2095" s="9">
        <f t="shared" si="354"/>
        <v>13548.7</v>
      </c>
      <c r="U2095" s="9">
        <f t="shared" si="355"/>
        <v>637.22</v>
      </c>
      <c r="V2095" s="9">
        <f t="shared" si="356"/>
        <v>110.43</v>
      </c>
      <c r="W2095" s="9">
        <f t="shared" si="349"/>
        <v>747.65000000000009</v>
      </c>
      <c r="X2095" s="22">
        <f t="shared" si="348"/>
        <v>52529.260000000009</v>
      </c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</row>
    <row r="2096" spans="1:159" s="4" customFormat="1">
      <c r="A2096" s="83" t="s">
        <v>2422</v>
      </c>
      <c r="B2096" s="95" t="s">
        <v>1252</v>
      </c>
      <c r="C2096" s="97">
        <v>5586</v>
      </c>
      <c r="D2096" s="110" t="s">
        <v>3134</v>
      </c>
      <c r="E2096" s="116" t="str">
        <f>VLOOKUP($C2096,'2022-23 School Level AAFTE'!$C:$X,8,FALSE)</f>
        <v>Yes</v>
      </c>
      <c r="F2096" s="103">
        <f>VLOOKUP($C2096,'2022-23 School Level AAFTE'!$C:$I,7,FALSE)</f>
        <v>19.2</v>
      </c>
      <c r="G2096" s="106">
        <f>IFERROR(IF(E2096= "yes",VLOOKUP(C2096,Summary!$B:$I,5,0),0),0)</f>
        <v>0</v>
      </c>
      <c r="H2096" s="104">
        <f t="shared" si="347"/>
        <v>19.2</v>
      </c>
      <c r="I2096" s="168">
        <f>VLOOKUP($A2096,'2023-24 Salary &amp; Benefits'!$A:$I,3,FALSE)</f>
        <v>1</v>
      </c>
      <c r="J2096" s="168">
        <f>VLOOKUP($A2096,'2023-24 Salary &amp; Benefits'!$A:$I,4,FALSE)</f>
        <v>1</v>
      </c>
      <c r="K2096" s="155">
        <f t="shared" si="350"/>
        <v>19.2</v>
      </c>
      <c r="L2096" s="154">
        <f t="shared" si="351"/>
        <v>5.6000000000000001E-2</v>
      </c>
      <c r="M2096" s="156">
        <f>'2023-24 Salary &amp; Benefits'!$E$6</f>
        <v>72728</v>
      </c>
      <c r="N2096" s="156">
        <f>'2023-24 Salary &amp; Benefits'!$F$6</f>
        <v>75419</v>
      </c>
      <c r="O2096" s="9">
        <f t="shared" si="352"/>
        <v>4072.77</v>
      </c>
      <c r="P2096" s="9">
        <f t="shared" si="353"/>
        <v>150.69000000000005</v>
      </c>
      <c r="Q2096" s="9">
        <f>'2023-24 Salary &amp; Benefits'!G$6</f>
        <v>13464</v>
      </c>
      <c r="R2096" s="157">
        <f>'2023-24 Salary &amp; Benefits'!H$6</f>
        <v>0.1797</v>
      </c>
      <c r="S2096" s="157">
        <f>'2023-24 Salary &amp; Benefits'!I$6</f>
        <v>0.17330000000000001</v>
      </c>
      <c r="T2096" s="9">
        <f t="shared" si="354"/>
        <v>1511.98</v>
      </c>
      <c r="U2096" s="9">
        <f t="shared" si="355"/>
        <v>70.39</v>
      </c>
      <c r="V2096" s="9">
        <f t="shared" si="356"/>
        <v>12.2</v>
      </c>
      <c r="W2096" s="9">
        <f t="shared" si="349"/>
        <v>82.59</v>
      </c>
      <c r="X2096" s="22">
        <f t="shared" si="348"/>
        <v>5818.0300000000007</v>
      </c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</row>
    <row r="2097" spans="1:159" s="4" customFormat="1">
      <c r="A2097" s="83" t="s">
        <v>2422</v>
      </c>
      <c r="B2097" s="95" t="s">
        <v>1252</v>
      </c>
      <c r="C2097" s="96">
        <v>3176</v>
      </c>
      <c r="D2097" s="95" t="s">
        <v>1254</v>
      </c>
      <c r="E2097" s="116" t="str">
        <f>VLOOKUP($C2097,'2022-23 School Level AAFTE'!$C:$X,8,FALSE)</f>
        <v>Yes</v>
      </c>
      <c r="F2097" s="103">
        <f>VLOOKUP($C2097,'2022-23 School Level AAFTE'!$C:$I,7,FALSE)</f>
        <v>460.43</v>
      </c>
      <c r="G2097" s="106">
        <f>IFERROR(IF(E2097= "yes",VLOOKUP(C2097,Summary!$B:$I,5,0),0),0)</f>
        <v>0</v>
      </c>
      <c r="H2097" s="104">
        <f t="shared" si="347"/>
        <v>460.43</v>
      </c>
      <c r="I2097" s="168">
        <f>VLOOKUP($A2097,'2023-24 Salary &amp; Benefits'!$A:$I,3,FALSE)</f>
        <v>1</v>
      </c>
      <c r="J2097" s="168">
        <f>VLOOKUP($A2097,'2023-24 Salary &amp; Benefits'!$A:$I,4,FALSE)</f>
        <v>1</v>
      </c>
      <c r="K2097" s="155">
        <f t="shared" si="350"/>
        <v>460.43</v>
      </c>
      <c r="L2097" s="154">
        <f t="shared" si="351"/>
        <v>1.351</v>
      </c>
      <c r="M2097" s="156">
        <f>'2023-24 Salary &amp; Benefits'!$E$6</f>
        <v>72728</v>
      </c>
      <c r="N2097" s="156">
        <f>'2023-24 Salary &amp; Benefits'!$F$6</f>
        <v>75419</v>
      </c>
      <c r="O2097" s="9">
        <f t="shared" si="352"/>
        <v>98255.53</v>
      </c>
      <c r="P2097" s="9">
        <f t="shared" si="353"/>
        <v>3635.5400000000081</v>
      </c>
      <c r="Q2097" s="9">
        <f>'2023-24 Salary &amp; Benefits'!G$6</f>
        <v>13464</v>
      </c>
      <c r="R2097" s="157">
        <f>'2023-24 Salary &amp; Benefits'!H$6</f>
        <v>0.1797</v>
      </c>
      <c r="S2097" s="157">
        <f>'2023-24 Salary &amp; Benefits'!I$6</f>
        <v>0.17330000000000001</v>
      </c>
      <c r="T2097" s="9">
        <f t="shared" si="354"/>
        <v>36476.42</v>
      </c>
      <c r="U2097" s="9">
        <f t="shared" si="355"/>
        <v>1698.18</v>
      </c>
      <c r="V2097" s="9">
        <f t="shared" si="356"/>
        <v>294.29000000000002</v>
      </c>
      <c r="W2097" s="9">
        <f t="shared" si="349"/>
        <v>1992.47</v>
      </c>
      <c r="X2097" s="22">
        <f t="shared" si="348"/>
        <v>140359.96000000002</v>
      </c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</row>
    <row r="2098" spans="1:159" s="4" customFormat="1">
      <c r="A2098" s="83" t="s">
        <v>2422</v>
      </c>
      <c r="B2098" s="95" t="s">
        <v>1252</v>
      </c>
      <c r="C2098" s="96">
        <v>2679</v>
      </c>
      <c r="D2098" s="95" t="s">
        <v>1253</v>
      </c>
      <c r="E2098" s="116" t="str">
        <f>VLOOKUP($C2098,'2022-23 School Level AAFTE'!$C:$X,8,FALSE)</f>
        <v>Yes</v>
      </c>
      <c r="F2098" s="103">
        <f>VLOOKUP($C2098,'2022-23 School Level AAFTE'!$C:$I,7,FALSE)</f>
        <v>360.89</v>
      </c>
      <c r="G2098" s="106">
        <f>IFERROR(IF(E2098= "yes",VLOOKUP(C2098,Summary!$B:$I,5,0),0),0)</f>
        <v>0</v>
      </c>
      <c r="H2098" s="105">
        <f t="shared" si="347"/>
        <v>360.89</v>
      </c>
      <c r="I2098" s="168">
        <f>VLOOKUP($A2098,'2023-24 Salary &amp; Benefits'!$A:$I,3,FALSE)</f>
        <v>1</v>
      </c>
      <c r="J2098" s="168">
        <f>VLOOKUP($A2098,'2023-24 Salary &amp; Benefits'!$A:$I,4,FALSE)</f>
        <v>1</v>
      </c>
      <c r="K2098" s="155">
        <f t="shared" si="350"/>
        <v>360.89</v>
      </c>
      <c r="L2098" s="154">
        <f t="shared" si="351"/>
        <v>1.0589999999999999</v>
      </c>
      <c r="M2098" s="156">
        <f>'2023-24 Salary &amp; Benefits'!$E$6</f>
        <v>72728</v>
      </c>
      <c r="N2098" s="156">
        <f>'2023-24 Salary &amp; Benefits'!$F$6</f>
        <v>75419</v>
      </c>
      <c r="O2098" s="9">
        <f t="shared" si="352"/>
        <v>77018.95</v>
      </c>
      <c r="P2098" s="9">
        <f t="shared" si="353"/>
        <v>2849.7700000000041</v>
      </c>
      <c r="Q2098" s="9">
        <f>'2023-24 Salary &amp; Benefits'!G$6</f>
        <v>13464</v>
      </c>
      <c r="R2098" s="157">
        <f>'2023-24 Salary &amp; Benefits'!H$6</f>
        <v>0.1797</v>
      </c>
      <c r="S2098" s="157">
        <f>'2023-24 Salary &amp; Benefits'!I$6</f>
        <v>0.17330000000000001</v>
      </c>
      <c r="T2098" s="9">
        <f t="shared" si="354"/>
        <v>28592.55</v>
      </c>
      <c r="U2098" s="9">
        <f t="shared" si="355"/>
        <v>1331.15</v>
      </c>
      <c r="V2098" s="9">
        <f t="shared" si="356"/>
        <v>230.69</v>
      </c>
      <c r="W2098" s="9">
        <f t="shared" si="349"/>
        <v>1561.8400000000001</v>
      </c>
      <c r="X2098" s="22">
        <f t="shared" si="348"/>
        <v>110023.11</v>
      </c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</row>
    <row r="2099" spans="1:159" s="4" customFormat="1">
      <c r="A2099" s="83" t="s">
        <v>2422</v>
      </c>
      <c r="B2099" s="95" t="s">
        <v>1252</v>
      </c>
      <c r="C2099" s="96">
        <v>4196</v>
      </c>
      <c r="D2099" s="95" t="s">
        <v>1255</v>
      </c>
      <c r="E2099" s="116" t="str">
        <f>VLOOKUP($C2099,'2022-23 School Level AAFTE'!$C:$X,8,FALSE)</f>
        <v>Yes</v>
      </c>
      <c r="F2099" s="103">
        <f>VLOOKUP($C2099,'2022-23 School Level AAFTE'!$C:$I,7,FALSE)</f>
        <v>244.37</v>
      </c>
      <c r="G2099" s="106">
        <f>IFERROR(IF(E2099= "yes",VLOOKUP(C2099,Summary!$B:$I,5,0),0),0)</f>
        <v>0</v>
      </c>
      <c r="H2099" s="105">
        <f t="shared" si="347"/>
        <v>244.37</v>
      </c>
      <c r="I2099" s="168">
        <f>VLOOKUP($A2099,'2023-24 Salary &amp; Benefits'!$A:$I,3,FALSE)</f>
        <v>1</v>
      </c>
      <c r="J2099" s="168">
        <f>VLOOKUP($A2099,'2023-24 Salary &amp; Benefits'!$A:$I,4,FALSE)</f>
        <v>1</v>
      </c>
      <c r="K2099" s="155">
        <f t="shared" si="350"/>
        <v>244.37</v>
      </c>
      <c r="L2099" s="154">
        <f t="shared" si="351"/>
        <v>0.71699999999999997</v>
      </c>
      <c r="M2099" s="156">
        <f>'2023-24 Salary &amp; Benefits'!$E$6</f>
        <v>72728</v>
      </c>
      <c r="N2099" s="156">
        <f>'2023-24 Salary &amp; Benefits'!$F$6</f>
        <v>75419</v>
      </c>
      <c r="O2099" s="9">
        <f t="shared" si="352"/>
        <v>52145.98</v>
      </c>
      <c r="P2099" s="9">
        <f t="shared" si="353"/>
        <v>1929.4399999999951</v>
      </c>
      <c r="Q2099" s="9">
        <f>'2023-24 Salary &amp; Benefits'!G$6</f>
        <v>13464</v>
      </c>
      <c r="R2099" s="157">
        <f>'2023-24 Salary &amp; Benefits'!H$6</f>
        <v>0.1797</v>
      </c>
      <c r="S2099" s="157">
        <f>'2023-24 Salary &amp; Benefits'!I$6</f>
        <v>0.17330000000000001</v>
      </c>
      <c r="T2099" s="9">
        <f t="shared" si="354"/>
        <v>19358.689999999999</v>
      </c>
      <c r="U2099" s="9">
        <f t="shared" si="355"/>
        <v>901.26</v>
      </c>
      <c r="V2099" s="9">
        <f t="shared" si="356"/>
        <v>156.19</v>
      </c>
      <c r="W2099" s="9">
        <f t="shared" si="349"/>
        <v>1057.45</v>
      </c>
      <c r="X2099" s="22">
        <f t="shared" si="348"/>
        <v>74491.559999999983</v>
      </c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</row>
    <row r="2100" spans="1:159" s="4" customFormat="1">
      <c r="A2100" s="83" t="s">
        <v>2422</v>
      </c>
      <c r="B2100" s="95" t="s">
        <v>1252</v>
      </c>
      <c r="C2100" s="96">
        <v>5587</v>
      </c>
      <c r="D2100" s="95" t="s">
        <v>3135</v>
      </c>
      <c r="E2100" s="116" t="str">
        <f>VLOOKUP($C2100,'2022-23 School Level AAFTE'!$C:$X,8,FALSE)</f>
        <v>Yes</v>
      </c>
      <c r="F2100" s="103">
        <f>VLOOKUP($C2100,'2022-23 School Level AAFTE'!$C:$I,7,FALSE)</f>
        <v>39.81</v>
      </c>
      <c r="G2100" s="106">
        <f>IFERROR(IF(E2100= "yes",VLOOKUP(C2100,Summary!$B:$I,5,0),0),0)</f>
        <v>0</v>
      </c>
      <c r="H2100" s="104">
        <f t="shared" si="347"/>
        <v>39.81</v>
      </c>
      <c r="I2100" s="168">
        <f>VLOOKUP($A2100,'2023-24 Salary &amp; Benefits'!$A:$I,3,FALSE)</f>
        <v>1</v>
      </c>
      <c r="J2100" s="168">
        <f>VLOOKUP($A2100,'2023-24 Salary &amp; Benefits'!$A:$I,4,FALSE)</f>
        <v>1</v>
      </c>
      <c r="K2100" s="155">
        <f t="shared" si="350"/>
        <v>39.81</v>
      </c>
      <c r="L2100" s="154">
        <f t="shared" si="351"/>
        <v>0.11700000000000001</v>
      </c>
      <c r="M2100" s="156">
        <f>'2023-24 Salary &amp; Benefits'!$E$6</f>
        <v>72728</v>
      </c>
      <c r="N2100" s="156">
        <f>'2023-24 Salary &amp; Benefits'!$F$6</f>
        <v>75419</v>
      </c>
      <c r="O2100" s="9">
        <f t="shared" si="352"/>
        <v>8509.18</v>
      </c>
      <c r="P2100" s="9">
        <f t="shared" si="353"/>
        <v>314.84000000000015</v>
      </c>
      <c r="Q2100" s="9">
        <f>'2023-24 Salary &amp; Benefits'!G$6</f>
        <v>13464</v>
      </c>
      <c r="R2100" s="157">
        <f>'2023-24 Salary &amp; Benefits'!H$6</f>
        <v>0.1797</v>
      </c>
      <c r="S2100" s="157">
        <f>'2023-24 Salary &amp; Benefits'!I$6</f>
        <v>0.17330000000000001</v>
      </c>
      <c r="T2100" s="9">
        <f t="shared" si="354"/>
        <v>3158.95</v>
      </c>
      <c r="U2100" s="9">
        <f t="shared" si="355"/>
        <v>147.07</v>
      </c>
      <c r="V2100" s="9">
        <f t="shared" si="356"/>
        <v>25.49</v>
      </c>
      <c r="W2100" s="9">
        <f t="shared" si="349"/>
        <v>172.56</v>
      </c>
      <c r="X2100" s="22">
        <f t="shared" si="348"/>
        <v>12155.53</v>
      </c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</row>
    <row r="2101" spans="1:159" s="4" customFormat="1">
      <c r="A2101" s="80" t="s">
        <v>2556</v>
      </c>
      <c r="B2101" s="95" t="s">
        <v>2215</v>
      </c>
      <c r="C2101" s="96">
        <v>1508</v>
      </c>
      <c r="D2101" s="95" t="s">
        <v>2216</v>
      </c>
      <c r="E2101" s="116" t="str">
        <f>VLOOKUP($C2101,'2022-23 School Level AAFTE'!$C:$X,8,FALSE)</f>
        <v>Yes</v>
      </c>
      <c r="F2101" s="103">
        <f>VLOOKUP($C2101,'2022-23 School Level AAFTE'!$C:$I,7,FALSE)</f>
        <v>285.49</v>
      </c>
      <c r="G2101" s="106">
        <f>IFERROR(IF(E2101= "yes",VLOOKUP(C2101,Summary!$B:$I,5,0),0),0)</f>
        <v>0</v>
      </c>
      <c r="H2101" s="105">
        <f t="shared" si="347"/>
        <v>285.49</v>
      </c>
      <c r="I2101" s="168">
        <f>VLOOKUP($A2101,'2023-24 Salary &amp; Benefits'!$A:$I,3,FALSE)</f>
        <v>1</v>
      </c>
      <c r="J2101" s="168">
        <f>VLOOKUP($A2101,'2023-24 Salary &amp; Benefits'!$A:$I,4,FALSE)</f>
        <v>1</v>
      </c>
      <c r="K2101" s="155">
        <f t="shared" si="350"/>
        <v>285.49</v>
      </c>
      <c r="L2101" s="154">
        <f t="shared" si="351"/>
        <v>0.83699999999999997</v>
      </c>
      <c r="M2101" s="156">
        <f>'2023-24 Salary &amp; Benefits'!$E$6</f>
        <v>72728</v>
      </c>
      <c r="N2101" s="156">
        <f>'2023-24 Salary &amp; Benefits'!$F$6</f>
        <v>75419</v>
      </c>
      <c r="O2101" s="9">
        <f t="shared" si="352"/>
        <v>60873.34</v>
      </c>
      <c r="P2101" s="9">
        <f t="shared" si="353"/>
        <v>2252.3600000000006</v>
      </c>
      <c r="Q2101" s="9">
        <f>'2023-24 Salary &amp; Benefits'!G$6</f>
        <v>13464</v>
      </c>
      <c r="R2101" s="157">
        <f>'2023-24 Salary &amp; Benefits'!H$6</f>
        <v>0.1797</v>
      </c>
      <c r="S2101" s="157">
        <f>'2023-24 Salary &amp; Benefits'!I$6</f>
        <v>0.17330000000000001</v>
      </c>
      <c r="T2101" s="9">
        <f t="shared" si="354"/>
        <v>22598.639999999999</v>
      </c>
      <c r="U2101" s="9">
        <f t="shared" si="355"/>
        <v>1052.0999999999999</v>
      </c>
      <c r="V2101" s="9">
        <f t="shared" si="356"/>
        <v>182.33</v>
      </c>
      <c r="W2101" s="9">
        <f t="shared" si="349"/>
        <v>1234.4299999999998</v>
      </c>
      <c r="X2101" s="22">
        <f t="shared" si="348"/>
        <v>86958.76999999999</v>
      </c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</row>
    <row r="2102" spans="1:159" s="4" customFormat="1">
      <c r="A2102" s="83" t="s">
        <v>2556</v>
      </c>
      <c r="B2102" s="95" t="s">
        <v>2215</v>
      </c>
      <c r="C2102" s="96">
        <v>2608</v>
      </c>
      <c r="D2102" s="95" t="s">
        <v>1595</v>
      </c>
      <c r="E2102" s="116" t="str">
        <f>VLOOKUP($C2102,'2022-23 School Level AAFTE'!$C:$X,8,FALSE)</f>
        <v>Yes</v>
      </c>
      <c r="F2102" s="103">
        <f>VLOOKUP($C2102,'2022-23 School Level AAFTE'!$C:$I,7,FALSE)</f>
        <v>334.29</v>
      </c>
      <c r="G2102" s="106">
        <f>IFERROR(IF(E2102= "yes",VLOOKUP(C2102,Summary!$B:$I,5,0),0),0)</f>
        <v>0</v>
      </c>
      <c r="H2102" s="105">
        <f t="shared" si="347"/>
        <v>334.29</v>
      </c>
      <c r="I2102" s="168">
        <f>VLOOKUP($A2102,'2023-24 Salary &amp; Benefits'!$A:$I,3,FALSE)</f>
        <v>1</v>
      </c>
      <c r="J2102" s="168">
        <f>VLOOKUP($A2102,'2023-24 Salary &amp; Benefits'!$A:$I,4,FALSE)</f>
        <v>1</v>
      </c>
      <c r="K2102" s="155">
        <f t="shared" si="350"/>
        <v>334.29</v>
      </c>
      <c r="L2102" s="154">
        <f t="shared" si="351"/>
        <v>0.98099999999999998</v>
      </c>
      <c r="M2102" s="156">
        <f>'2023-24 Salary &amp; Benefits'!$E$6</f>
        <v>72728</v>
      </c>
      <c r="N2102" s="156">
        <f>'2023-24 Salary &amp; Benefits'!$F$6</f>
        <v>75419</v>
      </c>
      <c r="O2102" s="9">
        <f t="shared" si="352"/>
        <v>71346.17</v>
      </c>
      <c r="P2102" s="9">
        <f t="shared" si="353"/>
        <v>2639.8699999999953</v>
      </c>
      <c r="Q2102" s="9">
        <f>'2023-24 Salary &amp; Benefits'!G$6</f>
        <v>13464</v>
      </c>
      <c r="R2102" s="157">
        <f>'2023-24 Salary &amp; Benefits'!H$6</f>
        <v>0.1797</v>
      </c>
      <c r="S2102" s="157">
        <f>'2023-24 Salary &amp; Benefits'!I$6</f>
        <v>0.17330000000000001</v>
      </c>
      <c r="T2102" s="9">
        <f t="shared" si="354"/>
        <v>26486.58</v>
      </c>
      <c r="U2102" s="9">
        <f t="shared" si="355"/>
        <v>1233.0999999999999</v>
      </c>
      <c r="V2102" s="9">
        <f t="shared" si="356"/>
        <v>213.7</v>
      </c>
      <c r="W2102" s="9">
        <f t="shared" si="349"/>
        <v>1446.8</v>
      </c>
      <c r="X2102" s="22">
        <f t="shared" si="348"/>
        <v>101919.42</v>
      </c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</row>
    <row r="2103" spans="1:159" s="4" customFormat="1">
      <c r="A2103" s="83" t="s">
        <v>2556</v>
      </c>
      <c r="B2103" s="95" t="s">
        <v>2215</v>
      </c>
      <c r="C2103" s="96">
        <v>4106</v>
      </c>
      <c r="D2103" s="95" t="s">
        <v>2219</v>
      </c>
      <c r="E2103" s="116" t="str">
        <f>VLOOKUP($C2103,'2022-23 School Level AAFTE'!$C:$X,8,FALSE)</f>
        <v>Yes</v>
      </c>
      <c r="F2103" s="103">
        <f>VLOOKUP($C2103,'2022-23 School Level AAFTE'!$C:$I,7,FALSE)</f>
        <v>417.71</v>
      </c>
      <c r="G2103" s="106">
        <f>IFERROR(IF(E2103= "yes",VLOOKUP(C2103,Summary!$B:$I,5,0),0),0)</f>
        <v>0</v>
      </c>
      <c r="H2103" s="105">
        <f t="shared" si="347"/>
        <v>417.71</v>
      </c>
      <c r="I2103" s="168">
        <f>VLOOKUP($A2103,'2023-24 Salary &amp; Benefits'!$A:$I,3,FALSE)</f>
        <v>1</v>
      </c>
      <c r="J2103" s="168">
        <f>VLOOKUP($A2103,'2023-24 Salary &amp; Benefits'!$A:$I,4,FALSE)</f>
        <v>1</v>
      </c>
      <c r="K2103" s="155">
        <f t="shared" si="350"/>
        <v>417.71</v>
      </c>
      <c r="L2103" s="154">
        <f t="shared" si="351"/>
        <v>1.2250000000000001</v>
      </c>
      <c r="M2103" s="156">
        <f>'2023-24 Salary &amp; Benefits'!$E$6</f>
        <v>72728</v>
      </c>
      <c r="N2103" s="156">
        <f>'2023-24 Salary &amp; Benefits'!$F$6</f>
        <v>75419</v>
      </c>
      <c r="O2103" s="9">
        <f t="shared" si="352"/>
        <v>89091.8</v>
      </c>
      <c r="P2103" s="9">
        <f t="shared" si="353"/>
        <v>3296.4799999999959</v>
      </c>
      <c r="Q2103" s="9">
        <f>'2023-24 Salary &amp; Benefits'!G$6</f>
        <v>13464</v>
      </c>
      <c r="R2103" s="157">
        <f>'2023-24 Salary &amp; Benefits'!H$6</f>
        <v>0.1797</v>
      </c>
      <c r="S2103" s="157">
        <f>'2023-24 Salary &amp; Benefits'!I$6</f>
        <v>0.17330000000000001</v>
      </c>
      <c r="T2103" s="9">
        <f t="shared" si="354"/>
        <v>33074.480000000003</v>
      </c>
      <c r="U2103" s="9">
        <f t="shared" si="355"/>
        <v>1539.8</v>
      </c>
      <c r="V2103" s="9">
        <f t="shared" si="356"/>
        <v>266.85000000000002</v>
      </c>
      <c r="W2103" s="9">
        <f t="shared" si="349"/>
        <v>1806.65</v>
      </c>
      <c r="X2103" s="22">
        <f t="shared" si="348"/>
        <v>127269.40999999999</v>
      </c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</row>
    <row r="2104" spans="1:159" s="4" customFormat="1">
      <c r="A2104" s="83" t="s">
        <v>2556</v>
      </c>
      <c r="B2104" s="95" t="s">
        <v>2215</v>
      </c>
      <c r="C2104" s="96">
        <v>2635</v>
      </c>
      <c r="D2104" s="95" t="s">
        <v>50</v>
      </c>
      <c r="E2104" s="116" t="str">
        <f>VLOOKUP($C2104,'2022-23 School Level AAFTE'!$C:$X,8,FALSE)</f>
        <v>Yes</v>
      </c>
      <c r="F2104" s="103">
        <f>VLOOKUP($C2104,'2022-23 School Level AAFTE'!$C:$I,7,FALSE)</f>
        <v>286.57</v>
      </c>
      <c r="G2104" s="106">
        <f>IFERROR(IF(E2104= "yes",VLOOKUP(C2104,Summary!$B:$I,5,0),0),0)</f>
        <v>0</v>
      </c>
      <c r="H2104" s="105">
        <f t="shared" ref="H2104:H2163" si="357">IF(E2104= "yes", F2104,0)</f>
        <v>286.57</v>
      </c>
      <c r="I2104" s="168">
        <f>VLOOKUP($A2104,'2023-24 Salary &amp; Benefits'!$A:$I,3,FALSE)</f>
        <v>1</v>
      </c>
      <c r="J2104" s="168">
        <f>VLOOKUP($A2104,'2023-24 Salary &amp; Benefits'!$A:$I,4,FALSE)</f>
        <v>1</v>
      </c>
      <c r="K2104" s="155">
        <f t="shared" si="350"/>
        <v>286.57</v>
      </c>
      <c r="L2104" s="154">
        <f t="shared" si="351"/>
        <v>0.84099999999999997</v>
      </c>
      <c r="M2104" s="156">
        <f>'2023-24 Salary &amp; Benefits'!$E$6</f>
        <v>72728</v>
      </c>
      <c r="N2104" s="156">
        <f>'2023-24 Salary &amp; Benefits'!$F$6</f>
        <v>75419</v>
      </c>
      <c r="O2104" s="9">
        <f t="shared" si="352"/>
        <v>61164.25</v>
      </c>
      <c r="P2104" s="9">
        <f t="shared" si="353"/>
        <v>2263.1299999999974</v>
      </c>
      <c r="Q2104" s="9">
        <f>'2023-24 Salary &amp; Benefits'!G$6</f>
        <v>13464</v>
      </c>
      <c r="R2104" s="157">
        <f>'2023-24 Salary &amp; Benefits'!H$6</f>
        <v>0.1797</v>
      </c>
      <c r="S2104" s="157">
        <f>'2023-24 Salary &amp; Benefits'!I$6</f>
        <v>0.17330000000000001</v>
      </c>
      <c r="T2104" s="9">
        <f t="shared" si="354"/>
        <v>22706.639999999999</v>
      </c>
      <c r="U2104" s="9">
        <f t="shared" si="355"/>
        <v>1057.1199999999999</v>
      </c>
      <c r="V2104" s="9">
        <f t="shared" si="356"/>
        <v>183.2</v>
      </c>
      <c r="W2104" s="9">
        <f t="shared" si="349"/>
        <v>1240.32</v>
      </c>
      <c r="X2104" s="22">
        <f t="shared" ref="X2104:X2163" si="358">SUM(T2104,O2104:P2104,W2104)</f>
        <v>87374.34</v>
      </c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</row>
    <row r="2105" spans="1:159" s="4" customFormat="1">
      <c r="A2105" s="83" t="s">
        <v>2556</v>
      </c>
      <c r="B2105" s="95" t="s">
        <v>2215</v>
      </c>
      <c r="C2105" s="96">
        <v>5262</v>
      </c>
      <c r="D2105" s="95" t="s">
        <v>2221</v>
      </c>
      <c r="E2105" s="116" t="str">
        <f>VLOOKUP($C2105,'2022-23 School Level AAFTE'!$C:$X,8,FALSE)</f>
        <v>No</v>
      </c>
      <c r="F2105" s="103">
        <f>VLOOKUP($C2105,'2022-23 School Level AAFTE'!$C:$I,7,FALSE)</f>
        <v>713.14</v>
      </c>
      <c r="G2105" s="106">
        <f>IFERROR(IF(E2105= "yes",VLOOKUP(C2105,Summary!$B:$I,5,0),0),0)</f>
        <v>0</v>
      </c>
      <c r="H2105" s="105">
        <f t="shared" si="357"/>
        <v>0</v>
      </c>
      <c r="I2105" s="168">
        <f>VLOOKUP($A2105,'2023-24 Salary &amp; Benefits'!$A:$I,3,FALSE)</f>
        <v>1</v>
      </c>
      <c r="J2105" s="168">
        <f>VLOOKUP($A2105,'2023-24 Salary &amp; Benefits'!$A:$I,4,FALSE)</f>
        <v>1</v>
      </c>
      <c r="K2105" s="155">
        <f t="shared" si="350"/>
        <v>0</v>
      </c>
      <c r="L2105" s="154">
        <f t="shared" si="351"/>
        <v>0</v>
      </c>
      <c r="M2105" s="156">
        <f>'2023-24 Salary &amp; Benefits'!$E$6</f>
        <v>72728</v>
      </c>
      <c r="N2105" s="156">
        <f>'2023-24 Salary &amp; Benefits'!$F$6</f>
        <v>75419</v>
      </c>
      <c r="O2105" s="9">
        <f t="shared" si="352"/>
        <v>0</v>
      </c>
      <c r="P2105" s="9">
        <f t="shared" si="353"/>
        <v>0</v>
      </c>
      <c r="Q2105" s="9">
        <f>'2023-24 Salary &amp; Benefits'!G$6</f>
        <v>13464</v>
      </c>
      <c r="R2105" s="157">
        <f>'2023-24 Salary &amp; Benefits'!H$6</f>
        <v>0.1797</v>
      </c>
      <c r="S2105" s="157">
        <f>'2023-24 Salary &amp; Benefits'!I$6</f>
        <v>0.17330000000000001</v>
      </c>
      <c r="T2105" s="9">
        <f t="shared" si="354"/>
        <v>0</v>
      </c>
      <c r="U2105" s="9">
        <f t="shared" si="355"/>
        <v>0</v>
      </c>
      <c r="V2105" s="9">
        <f t="shared" si="356"/>
        <v>0</v>
      </c>
      <c r="W2105" s="9">
        <f t="shared" si="349"/>
        <v>0</v>
      </c>
      <c r="X2105" s="22">
        <f t="shared" si="358"/>
        <v>0</v>
      </c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</row>
    <row r="2106" spans="1:159" s="4" customFormat="1">
      <c r="A2106" s="83" t="s">
        <v>2556</v>
      </c>
      <c r="B2106" s="95" t="s">
        <v>2215</v>
      </c>
      <c r="C2106" s="96">
        <v>2900</v>
      </c>
      <c r="D2106" s="95" t="s">
        <v>2218</v>
      </c>
      <c r="E2106" s="116" t="str">
        <f>VLOOKUP($C2106,'2022-23 School Level AAFTE'!$C:$X,8,FALSE)</f>
        <v>Yes</v>
      </c>
      <c r="F2106" s="103">
        <f>VLOOKUP($C2106,'2022-23 School Level AAFTE'!$C:$I,7,FALSE)</f>
        <v>957.48</v>
      </c>
      <c r="G2106" s="106">
        <f>IFERROR(IF(E2106= "yes",VLOOKUP(C2106,Summary!$B:$I,5,0),0),0)</f>
        <v>0</v>
      </c>
      <c r="H2106" s="105">
        <f t="shared" si="357"/>
        <v>957.48</v>
      </c>
      <c r="I2106" s="168">
        <f>VLOOKUP($A2106,'2023-24 Salary &amp; Benefits'!$A:$I,3,FALSE)</f>
        <v>1</v>
      </c>
      <c r="J2106" s="168">
        <f>VLOOKUP($A2106,'2023-24 Salary &amp; Benefits'!$A:$I,4,FALSE)</f>
        <v>1</v>
      </c>
      <c r="K2106" s="155">
        <f t="shared" si="350"/>
        <v>957.48</v>
      </c>
      <c r="L2106" s="154">
        <f t="shared" si="351"/>
        <v>2.8090000000000002</v>
      </c>
      <c r="M2106" s="156">
        <f>'2023-24 Salary &amp; Benefits'!$E$6</f>
        <v>72728</v>
      </c>
      <c r="N2106" s="156">
        <f>'2023-24 Salary &amp; Benefits'!$F$6</f>
        <v>75419</v>
      </c>
      <c r="O2106" s="9">
        <f t="shared" si="352"/>
        <v>204292.95</v>
      </c>
      <c r="P2106" s="9">
        <f t="shared" si="353"/>
        <v>7559.0199999999895</v>
      </c>
      <c r="Q2106" s="9">
        <f>'2023-24 Salary &amp; Benefits'!G$6</f>
        <v>13464</v>
      </c>
      <c r="R2106" s="157">
        <f>'2023-24 Salary &amp; Benefits'!H$6</f>
        <v>0.1797</v>
      </c>
      <c r="S2106" s="157">
        <f>'2023-24 Salary &amp; Benefits'!I$6</f>
        <v>0.17330000000000001</v>
      </c>
      <c r="T2106" s="9">
        <f t="shared" si="354"/>
        <v>75841.8</v>
      </c>
      <c r="U2106" s="9">
        <f t="shared" si="355"/>
        <v>3530.87</v>
      </c>
      <c r="V2106" s="9">
        <f t="shared" si="356"/>
        <v>611.9</v>
      </c>
      <c r="W2106" s="9">
        <f t="shared" si="349"/>
        <v>4142.7699999999995</v>
      </c>
      <c r="X2106" s="22">
        <f t="shared" si="358"/>
        <v>291836.54000000004</v>
      </c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</row>
    <row r="2107" spans="1:159" s="4" customFormat="1">
      <c r="A2107" s="83" t="s">
        <v>2556</v>
      </c>
      <c r="B2107" s="95" t="s">
        <v>2215</v>
      </c>
      <c r="C2107" s="96">
        <v>2264</v>
      </c>
      <c r="D2107" s="95" t="s">
        <v>2217</v>
      </c>
      <c r="E2107" s="116" t="str">
        <f>VLOOKUP($C2107,'2022-23 School Level AAFTE'!$C:$X,8,FALSE)</f>
        <v>Yes</v>
      </c>
      <c r="F2107" s="103">
        <f>VLOOKUP($C2107,'2022-23 School Level AAFTE'!$C:$I,7,FALSE)</f>
        <v>861</v>
      </c>
      <c r="G2107" s="106">
        <f>IFERROR(IF(E2107= "yes",VLOOKUP(C2107,Summary!$B:$I,5,0),0),0)</f>
        <v>0</v>
      </c>
      <c r="H2107" s="105">
        <f t="shared" si="357"/>
        <v>861</v>
      </c>
      <c r="I2107" s="168">
        <f>VLOOKUP($A2107,'2023-24 Salary &amp; Benefits'!$A:$I,3,FALSE)</f>
        <v>1</v>
      </c>
      <c r="J2107" s="168">
        <f>VLOOKUP($A2107,'2023-24 Salary &amp; Benefits'!$A:$I,4,FALSE)</f>
        <v>1</v>
      </c>
      <c r="K2107" s="155">
        <f t="shared" si="350"/>
        <v>861</v>
      </c>
      <c r="L2107" s="154">
        <f t="shared" si="351"/>
        <v>2.5259999999999998</v>
      </c>
      <c r="M2107" s="156">
        <f>'2023-24 Salary &amp; Benefits'!$E$6</f>
        <v>72728</v>
      </c>
      <c r="N2107" s="156">
        <f>'2023-24 Salary &amp; Benefits'!$F$6</f>
        <v>75419</v>
      </c>
      <c r="O2107" s="9">
        <f t="shared" si="352"/>
        <v>183710.93</v>
      </c>
      <c r="P2107" s="9">
        <f t="shared" si="353"/>
        <v>6797.460000000021</v>
      </c>
      <c r="Q2107" s="9">
        <f>'2023-24 Salary &amp; Benefits'!G$6</f>
        <v>13464</v>
      </c>
      <c r="R2107" s="157">
        <f>'2023-24 Salary &amp; Benefits'!H$6</f>
        <v>0.1797</v>
      </c>
      <c r="S2107" s="157">
        <f>'2023-24 Salary &amp; Benefits'!I$6</f>
        <v>0.17330000000000001</v>
      </c>
      <c r="T2107" s="9">
        <f t="shared" si="354"/>
        <v>68200.92</v>
      </c>
      <c r="U2107" s="9">
        <f t="shared" si="355"/>
        <v>3175.14</v>
      </c>
      <c r="V2107" s="9">
        <f t="shared" si="356"/>
        <v>550.25</v>
      </c>
      <c r="W2107" s="9">
        <f t="shared" si="349"/>
        <v>3725.39</v>
      </c>
      <c r="X2107" s="22">
        <f t="shared" si="358"/>
        <v>262434.7</v>
      </c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</row>
    <row r="2108" spans="1:159" s="4" customFormat="1">
      <c r="A2108" s="83" t="s">
        <v>2556</v>
      </c>
      <c r="B2108" s="95" t="s">
        <v>2215</v>
      </c>
      <c r="C2108" s="96">
        <v>4588</v>
      </c>
      <c r="D2108" s="95" t="s">
        <v>2220</v>
      </c>
      <c r="E2108" s="116" t="str">
        <f>VLOOKUP($C2108,'2022-23 School Level AAFTE'!$C:$X,8,FALSE)</f>
        <v>Yes</v>
      </c>
      <c r="F2108" s="103">
        <f>VLOOKUP($C2108,'2022-23 School Level AAFTE'!$C:$I,7,FALSE)</f>
        <v>451.29</v>
      </c>
      <c r="G2108" s="106">
        <f>IFERROR(IF(E2108= "yes",VLOOKUP(C2108,Summary!$B:$I,5,0),0),0)</f>
        <v>0</v>
      </c>
      <c r="H2108" s="105">
        <f t="shared" si="357"/>
        <v>451.29</v>
      </c>
      <c r="I2108" s="168">
        <f>VLOOKUP($A2108,'2023-24 Salary &amp; Benefits'!$A:$I,3,FALSE)</f>
        <v>1</v>
      </c>
      <c r="J2108" s="168">
        <f>VLOOKUP($A2108,'2023-24 Salary &amp; Benefits'!$A:$I,4,FALSE)</f>
        <v>1</v>
      </c>
      <c r="K2108" s="155">
        <f t="shared" si="350"/>
        <v>451.29</v>
      </c>
      <c r="L2108" s="154">
        <f t="shared" si="351"/>
        <v>1.3240000000000001</v>
      </c>
      <c r="M2108" s="156">
        <f>'2023-24 Salary &amp; Benefits'!$E$6</f>
        <v>72728</v>
      </c>
      <c r="N2108" s="156">
        <f>'2023-24 Salary &amp; Benefits'!$F$6</f>
        <v>75419</v>
      </c>
      <c r="O2108" s="9">
        <f t="shared" si="352"/>
        <v>96291.87</v>
      </c>
      <c r="P2108" s="9">
        <f t="shared" si="353"/>
        <v>3562.8899999999994</v>
      </c>
      <c r="Q2108" s="9">
        <f>'2023-24 Salary &amp; Benefits'!G$6</f>
        <v>13464</v>
      </c>
      <c r="R2108" s="157">
        <f>'2023-24 Salary &amp; Benefits'!H$6</f>
        <v>0.1797</v>
      </c>
      <c r="S2108" s="157">
        <f>'2023-24 Salary &amp; Benefits'!I$6</f>
        <v>0.17330000000000001</v>
      </c>
      <c r="T2108" s="9">
        <f t="shared" si="354"/>
        <v>35747.43</v>
      </c>
      <c r="U2108" s="9">
        <f t="shared" si="355"/>
        <v>1664.25</v>
      </c>
      <c r="V2108" s="9">
        <f t="shared" si="356"/>
        <v>288.41000000000003</v>
      </c>
      <c r="W2108" s="9">
        <f t="shared" si="349"/>
        <v>1952.66</v>
      </c>
      <c r="X2108" s="22">
        <f t="shared" si="358"/>
        <v>137554.85</v>
      </c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</row>
    <row r="2109" spans="1:159" s="4" customFormat="1">
      <c r="A2109" s="83" t="s">
        <v>2523</v>
      </c>
      <c r="B2109" s="95" t="s">
        <v>2049</v>
      </c>
      <c r="C2109" s="96">
        <v>2160</v>
      </c>
      <c r="D2109" s="95" t="s">
        <v>2050</v>
      </c>
      <c r="E2109" s="116" t="str">
        <f>VLOOKUP($C2109,'2022-23 School Level AAFTE'!$C:$X,8,FALSE)</f>
        <v>No</v>
      </c>
      <c r="F2109" s="103">
        <f>VLOOKUP($C2109,'2022-23 School Level AAFTE'!$C:$I,7,FALSE)</f>
        <v>213.05</v>
      </c>
      <c r="G2109" s="106">
        <f>IFERROR(IF(E2109= "yes",VLOOKUP(C2109,Summary!$B:$I,5,0),0),0)</f>
        <v>0</v>
      </c>
      <c r="H2109" s="104">
        <f t="shared" si="357"/>
        <v>0</v>
      </c>
      <c r="I2109" s="168">
        <f>VLOOKUP($A2109,'2023-24 Salary &amp; Benefits'!$A:$I,3,FALSE)</f>
        <v>1</v>
      </c>
      <c r="J2109" s="168">
        <f>VLOOKUP($A2109,'2023-24 Salary &amp; Benefits'!$A:$I,4,FALSE)</f>
        <v>1</v>
      </c>
      <c r="K2109" s="155">
        <f t="shared" si="350"/>
        <v>0</v>
      </c>
      <c r="L2109" s="154">
        <f t="shared" si="351"/>
        <v>0</v>
      </c>
      <c r="M2109" s="156">
        <f>'2023-24 Salary &amp; Benefits'!$E$6</f>
        <v>72728</v>
      </c>
      <c r="N2109" s="156">
        <f>'2023-24 Salary &amp; Benefits'!$F$6</f>
        <v>75419</v>
      </c>
      <c r="O2109" s="9">
        <f t="shared" si="352"/>
        <v>0</v>
      </c>
      <c r="P2109" s="9">
        <f t="shared" si="353"/>
        <v>0</v>
      </c>
      <c r="Q2109" s="9">
        <f>'2023-24 Salary &amp; Benefits'!G$6</f>
        <v>13464</v>
      </c>
      <c r="R2109" s="157">
        <f>'2023-24 Salary &amp; Benefits'!H$6</f>
        <v>0.1797</v>
      </c>
      <c r="S2109" s="157">
        <f>'2023-24 Salary &amp; Benefits'!I$6</f>
        <v>0.17330000000000001</v>
      </c>
      <c r="T2109" s="9">
        <f t="shared" si="354"/>
        <v>0</v>
      </c>
      <c r="U2109" s="9">
        <f t="shared" si="355"/>
        <v>0</v>
      </c>
      <c r="V2109" s="9">
        <f t="shared" si="356"/>
        <v>0</v>
      </c>
      <c r="W2109" s="9">
        <f t="shared" si="349"/>
        <v>0</v>
      </c>
      <c r="X2109" s="22">
        <f t="shared" si="358"/>
        <v>0</v>
      </c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</row>
    <row r="2110" spans="1:159" s="4" customFormat="1">
      <c r="A2110" s="83" t="s">
        <v>2291</v>
      </c>
      <c r="B2110" s="95" t="s">
        <v>309</v>
      </c>
      <c r="C2110" s="96">
        <v>4264</v>
      </c>
      <c r="D2110" s="95" t="s">
        <v>311</v>
      </c>
      <c r="E2110" s="116" t="str">
        <f>VLOOKUP($C2110,'2022-23 School Level AAFTE'!$C:$X,8,FALSE)</f>
        <v>No</v>
      </c>
      <c r="F2110" s="103">
        <f>VLOOKUP($C2110,'2022-23 School Level AAFTE'!$C:$I,7,FALSE)</f>
        <v>389.14</v>
      </c>
      <c r="G2110" s="106">
        <f>IFERROR(IF(E2110= "yes",VLOOKUP(C2110,Summary!$B:$I,5,0),0),0)</f>
        <v>0</v>
      </c>
      <c r="H2110" s="105">
        <f t="shared" si="357"/>
        <v>0</v>
      </c>
      <c r="I2110" s="168">
        <f>VLOOKUP($A2110,'2023-24 Salary &amp; Benefits'!$A:$I,3,FALSE)</f>
        <v>1</v>
      </c>
      <c r="J2110" s="168">
        <f>VLOOKUP($A2110,'2023-24 Salary &amp; Benefits'!$A:$I,4,FALSE)</f>
        <v>1.02</v>
      </c>
      <c r="K2110" s="155">
        <f t="shared" si="350"/>
        <v>0</v>
      </c>
      <c r="L2110" s="154">
        <f t="shared" si="351"/>
        <v>0</v>
      </c>
      <c r="M2110" s="156">
        <f>'2023-24 Salary &amp; Benefits'!$E$6</f>
        <v>72728</v>
      </c>
      <c r="N2110" s="156">
        <f>'2023-24 Salary &amp; Benefits'!$F$6</f>
        <v>75419</v>
      </c>
      <c r="O2110" s="9">
        <f t="shared" si="352"/>
        <v>0</v>
      </c>
      <c r="P2110" s="9">
        <f t="shared" si="353"/>
        <v>0</v>
      </c>
      <c r="Q2110" s="9">
        <f>'2023-24 Salary &amp; Benefits'!G$6</f>
        <v>13464</v>
      </c>
      <c r="R2110" s="157">
        <f>'2023-24 Salary &amp; Benefits'!H$6</f>
        <v>0.1797</v>
      </c>
      <c r="S2110" s="157">
        <f>'2023-24 Salary &amp; Benefits'!I$6</f>
        <v>0.17330000000000001</v>
      </c>
      <c r="T2110" s="9">
        <f t="shared" si="354"/>
        <v>0</v>
      </c>
      <c r="U2110" s="9">
        <f t="shared" si="355"/>
        <v>0</v>
      </c>
      <c r="V2110" s="9">
        <f t="shared" si="356"/>
        <v>0</v>
      </c>
      <c r="W2110" s="9">
        <f t="shared" si="349"/>
        <v>0</v>
      </c>
      <c r="X2110" s="22">
        <f t="shared" si="358"/>
        <v>0</v>
      </c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</row>
    <row r="2111" spans="1:159" s="4" customFormat="1">
      <c r="A2111" s="83" t="s">
        <v>2291</v>
      </c>
      <c r="B2111" s="95" t="s">
        <v>309</v>
      </c>
      <c r="C2111" s="96">
        <v>2560</v>
      </c>
      <c r="D2111" s="95" t="s">
        <v>310</v>
      </c>
      <c r="E2111" s="116" t="str">
        <f>VLOOKUP($C2111,'2022-23 School Level AAFTE'!$C:$X,8,FALSE)</f>
        <v>No</v>
      </c>
      <c r="F2111" s="103">
        <f>VLOOKUP($C2111,'2022-23 School Level AAFTE'!$C:$I,7,FALSE)</f>
        <v>290.82</v>
      </c>
      <c r="G2111" s="106">
        <f>IFERROR(IF(E2111= "yes",VLOOKUP(C2111,Summary!$B:$I,5,0),0),0)</f>
        <v>0</v>
      </c>
      <c r="H2111" s="105">
        <f t="shared" si="357"/>
        <v>0</v>
      </c>
      <c r="I2111" s="168">
        <f>VLOOKUP($A2111,'2023-24 Salary &amp; Benefits'!$A:$I,3,FALSE)</f>
        <v>1</v>
      </c>
      <c r="J2111" s="168">
        <f>VLOOKUP($A2111,'2023-24 Salary &amp; Benefits'!$A:$I,4,FALSE)</f>
        <v>1.02</v>
      </c>
      <c r="K2111" s="155">
        <f t="shared" si="350"/>
        <v>0</v>
      </c>
      <c r="L2111" s="154">
        <f t="shared" si="351"/>
        <v>0</v>
      </c>
      <c r="M2111" s="156">
        <f>'2023-24 Salary &amp; Benefits'!$E$6</f>
        <v>72728</v>
      </c>
      <c r="N2111" s="156">
        <f>'2023-24 Salary &amp; Benefits'!$F$6</f>
        <v>75419</v>
      </c>
      <c r="O2111" s="9">
        <f t="shared" si="352"/>
        <v>0</v>
      </c>
      <c r="P2111" s="9">
        <f t="shared" si="353"/>
        <v>0</v>
      </c>
      <c r="Q2111" s="9">
        <f>'2023-24 Salary &amp; Benefits'!G$6</f>
        <v>13464</v>
      </c>
      <c r="R2111" s="157">
        <f>'2023-24 Salary &amp; Benefits'!H$6</f>
        <v>0.1797</v>
      </c>
      <c r="S2111" s="157">
        <f>'2023-24 Salary &amp; Benefits'!I$6</f>
        <v>0.17330000000000001</v>
      </c>
      <c r="T2111" s="9">
        <f t="shared" si="354"/>
        <v>0</v>
      </c>
      <c r="U2111" s="9">
        <f t="shared" si="355"/>
        <v>0</v>
      </c>
      <c r="V2111" s="9">
        <f t="shared" si="356"/>
        <v>0</v>
      </c>
      <c r="W2111" s="9">
        <f t="shared" si="349"/>
        <v>0</v>
      </c>
      <c r="X2111" s="22">
        <f t="shared" si="358"/>
        <v>0</v>
      </c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</row>
    <row r="2112" spans="1:159" s="4" customFormat="1">
      <c r="A2112" s="83" t="s">
        <v>2381</v>
      </c>
      <c r="B2112" s="95" t="s">
        <v>1107</v>
      </c>
      <c r="C2112" s="96">
        <v>3062</v>
      </c>
      <c r="D2112" s="95" t="s">
        <v>1109</v>
      </c>
      <c r="E2112" s="116" t="str">
        <f>VLOOKUP($C2112,'2022-23 School Level AAFTE'!$C:$X,8,FALSE)</f>
        <v>No</v>
      </c>
      <c r="F2112" s="103">
        <f>VLOOKUP($C2112,'2022-23 School Level AAFTE'!$C:$I,7,FALSE)</f>
        <v>70.709999999999994</v>
      </c>
      <c r="G2112" s="106">
        <f>IFERROR(IF(E2112= "yes",VLOOKUP(C2112,Summary!$B:$I,5,0),0),0)</f>
        <v>0</v>
      </c>
      <c r="H2112" s="104">
        <f t="shared" si="357"/>
        <v>0</v>
      </c>
      <c r="I2112" s="168">
        <f>VLOOKUP($A2112,'2023-24 Salary &amp; Benefits'!$A:$I,3,FALSE)</f>
        <v>1</v>
      </c>
      <c r="J2112" s="168">
        <f>VLOOKUP($A2112,'2023-24 Salary &amp; Benefits'!$A:$I,4,FALSE)</f>
        <v>1</v>
      </c>
      <c r="K2112" s="155">
        <f t="shared" si="350"/>
        <v>0</v>
      </c>
      <c r="L2112" s="154">
        <f t="shared" si="351"/>
        <v>0</v>
      </c>
      <c r="M2112" s="156">
        <f>'2023-24 Salary &amp; Benefits'!$E$6</f>
        <v>72728</v>
      </c>
      <c r="N2112" s="156">
        <f>'2023-24 Salary &amp; Benefits'!$F$6</f>
        <v>75419</v>
      </c>
      <c r="O2112" s="9">
        <f t="shared" si="352"/>
        <v>0</v>
      </c>
      <c r="P2112" s="9">
        <f t="shared" si="353"/>
        <v>0</v>
      </c>
      <c r="Q2112" s="9">
        <f>'2023-24 Salary &amp; Benefits'!G$6</f>
        <v>13464</v>
      </c>
      <c r="R2112" s="157">
        <f>'2023-24 Salary &amp; Benefits'!H$6</f>
        <v>0.1797</v>
      </c>
      <c r="S2112" s="157">
        <f>'2023-24 Salary &amp; Benefits'!I$6</f>
        <v>0.17330000000000001</v>
      </c>
      <c r="T2112" s="9">
        <f t="shared" si="354"/>
        <v>0</v>
      </c>
      <c r="U2112" s="9">
        <f t="shared" si="355"/>
        <v>0</v>
      </c>
      <c r="V2112" s="9">
        <f t="shared" si="356"/>
        <v>0</v>
      </c>
      <c r="W2112" s="9">
        <f t="shared" si="349"/>
        <v>0</v>
      </c>
      <c r="X2112" s="22">
        <f t="shared" si="358"/>
        <v>0</v>
      </c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</row>
    <row r="2113" spans="1:159" s="4" customFormat="1">
      <c r="A2113" s="83" t="s">
        <v>2381</v>
      </c>
      <c r="B2113" s="95" t="s">
        <v>1107</v>
      </c>
      <c r="C2113" s="96">
        <v>2676</v>
      </c>
      <c r="D2113" s="95" t="s">
        <v>1108</v>
      </c>
      <c r="E2113" s="116" t="str">
        <f>VLOOKUP($C2113,'2022-23 School Level AAFTE'!$C:$X,8,FALSE)</f>
        <v>No</v>
      </c>
      <c r="F2113" s="103">
        <f>VLOOKUP($C2113,'2022-23 School Level AAFTE'!$C:$I,7,FALSE)</f>
        <v>124.88</v>
      </c>
      <c r="G2113" s="106">
        <f>IFERROR(IF(E2113= "yes",VLOOKUP(C2113,Summary!$B:$I,5,0),0),0)</f>
        <v>0</v>
      </c>
      <c r="H2113" s="104">
        <f t="shared" si="357"/>
        <v>0</v>
      </c>
      <c r="I2113" s="168">
        <f>VLOOKUP($A2113,'2023-24 Salary &amp; Benefits'!$A:$I,3,FALSE)</f>
        <v>1</v>
      </c>
      <c r="J2113" s="168">
        <f>VLOOKUP($A2113,'2023-24 Salary &amp; Benefits'!$A:$I,4,FALSE)</f>
        <v>1</v>
      </c>
      <c r="K2113" s="155">
        <f t="shared" si="350"/>
        <v>0</v>
      </c>
      <c r="L2113" s="154">
        <f t="shared" si="351"/>
        <v>0</v>
      </c>
      <c r="M2113" s="156">
        <f>'2023-24 Salary &amp; Benefits'!$E$6</f>
        <v>72728</v>
      </c>
      <c r="N2113" s="156">
        <f>'2023-24 Salary &amp; Benefits'!$F$6</f>
        <v>75419</v>
      </c>
      <c r="O2113" s="9">
        <f t="shared" si="352"/>
        <v>0</v>
      </c>
      <c r="P2113" s="9">
        <f t="shared" si="353"/>
        <v>0</v>
      </c>
      <c r="Q2113" s="9">
        <f>'2023-24 Salary &amp; Benefits'!G$6</f>
        <v>13464</v>
      </c>
      <c r="R2113" s="157">
        <f>'2023-24 Salary &amp; Benefits'!H$6</f>
        <v>0.1797</v>
      </c>
      <c r="S2113" s="157">
        <f>'2023-24 Salary &amp; Benefits'!I$6</f>
        <v>0.17330000000000001</v>
      </c>
      <c r="T2113" s="9">
        <f t="shared" si="354"/>
        <v>0</v>
      </c>
      <c r="U2113" s="9">
        <f t="shared" si="355"/>
        <v>0</v>
      </c>
      <c r="V2113" s="9">
        <f t="shared" si="356"/>
        <v>0</v>
      </c>
      <c r="W2113" s="9">
        <f t="shared" si="349"/>
        <v>0</v>
      </c>
      <c r="X2113" s="22">
        <f t="shared" si="358"/>
        <v>0</v>
      </c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</row>
    <row r="2114" spans="1:159" s="4" customFormat="1">
      <c r="A2114" s="83" t="s">
        <v>2352</v>
      </c>
      <c r="B2114" s="95" t="s">
        <v>790</v>
      </c>
      <c r="C2114" s="96">
        <v>3226</v>
      </c>
      <c r="D2114" s="95" t="s">
        <v>793</v>
      </c>
      <c r="E2114" s="116" t="str">
        <f>VLOOKUP($C2114,'2022-23 School Level AAFTE'!$C:$X,8,FALSE)</f>
        <v>Yes</v>
      </c>
      <c r="F2114" s="103">
        <f>VLOOKUP($C2114,'2022-23 School Level AAFTE'!$C:$I,7,FALSE)</f>
        <v>374.71</v>
      </c>
      <c r="G2114" s="106">
        <f>IFERROR(IF(E2114= "yes",VLOOKUP(C2114,Summary!$B:$I,5,0),0),0)</f>
        <v>0</v>
      </c>
      <c r="H2114" s="104">
        <f t="shared" si="357"/>
        <v>374.71</v>
      </c>
      <c r="I2114" s="168">
        <f>VLOOKUP($A2114,'2023-24 Salary &amp; Benefits'!$A:$I,3,FALSE)</f>
        <v>1.18</v>
      </c>
      <c r="J2114" s="168">
        <f>VLOOKUP($A2114,'2023-24 Salary &amp; Benefits'!$A:$I,4,FALSE)</f>
        <v>1.18</v>
      </c>
      <c r="K2114" s="155">
        <f t="shared" si="350"/>
        <v>374.71</v>
      </c>
      <c r="L2114" s="154">
        <f t="shared" si="351"/>
        <v>1.099</v>
      </c>
      <c r="M2114" s="156">
        <f>'2023-24 Salary &amp; Benefits'!$E$6</f>
        <v>72728</v>
      </c>
      <c r="N2114" s="156">
        <f>'2023-24 Salary &amp; Benefits'!$F$6</f>
        <v>75419</v>
      </c>
      <c r="O2114" s="9">
        <f t="shared" si="352"/>
        <v>94315.12</v>
      </c>
      <c r="P2114" s="9">
        <f t="shared" si="353"/>
        <v>3489.75</v>
      </c>
      <c r="Q2114" s="9">
        <f>'2023-24 Salary &amp; Benefits'!G$6</f>
        <v>13464</v>
      </c>
      <c r="R2114" s="157">
        <f>'2023-24 Salary &amp; Benefits'!H$6</f>
        <v>0.1797</v>
      </c>
      <c r="S2114" s="157">
        <f>'2023-24 Salary &amp; Benefits'!I$6</f>
        <v>0.17330000000000001</v>
      </c>
      <c r="T2114" s="9">
        <f t="shared" si="354"/>
        <v>32350.14</v>
      </c>
      <c r="U2114" s="9">
        <f t="shared" si="355"/>
        <v>1630.08</v>
      </c>
      <c r="V2114" s="9">
        <f t="shared" si="356"/>
        <v>282.49</v>
      </c>
      <c r="W2114" s="9">
        <f t="shared" si="349"/>
        <v>1912.57</v>
      </c>
      <c r="X2114" s="22">
        <f t="shared" si="358"/>
        <v>132067.57999999999</v>
      </c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</row>
    <row r="2115" spans="1:159" s="4" customFormat="1">
      <c r="A2115" s="83" t="s">
        <v>2352</v>
      </c>
      <c r="B2115" s="95" t="s">
        <v>790</v>
      </c>
      <c r="C2115" s="96">
        <v>2848</v>
      </c>
      <c r="D2115" s="95" t="s">
        <v>792</v>
      </c>
      <c r="E2115" s="116" t="str">
        <f>VLOOKUP($C2115,'2022-23 School Level AAFTE'!$C:$X,8,FALSE)</f>
        <v>Yes</v>
      </c>
      <c r="F2115" s="103">
        <f>VLOOKUP($C2115,'2022-23 School Level AAFTE'!$C:$I,7,FALSE)</f>
        <v>826.31999999999994</v>
      </c>
      <c r="G2115" s="106">
        <f>IFERROR(IF(E2115= "yes",VLOOKUP(C2115,Summary!$B:$I,5,0),0),0)</f>
        <v>0</v>
      </c>
      <c r="H2115" s="104">
        <f t="shared" si="357"/>
        <v>826.31999999999994</v>
      </c>
      <c r="I2115" s="168">
        <f>VLOOKUP($A2115,'2023-24 Salary &amp; Benefits'!$A:$I,3,FALSE)</f>
        <v>1.18</v>
      </c>
      <c r="J2115" s="168">
        <f>VLOOKUP($A2115,'2023-24 Salary &amp; Benefits'!$A:$I,4,FALSE)</f>
        <v>1.18</v>
      </c>
      <c r="K2115" s="155">
        <f t="shared" si="350"/>
        <v>826.31999999999994</v>
      </c>
      <c r="L2115" s="154">
        <f t="shared" si="351"/>
        <v>2.4239999999999999</v>
      </c>
      <c r="M2115" s="156">
        <f>'2023-24 Salary &amp; Benefits'!$E$6</f>
        <v>72728</v>
      </c>
      <c r="N2115" s="156">
        <f>'2023-24 Salary &amp; Benefits'!$F$6</f>
        <v>75419</v>
      </c>
      <c r="O2115" s="9">
        <f t="shared" si="352"/>
        <v>208025.35</v>
      </c>
      <c r="P2115" s="9">
        <f t="shared" si="353"/>
        <v>7697.1199999999953</v>
      </c>
      <c r="Q2115" s="9">
        <f>'2023-24 Salary &amp; Benefits'!G$6</f>
        <v>13464</v>
      </c>
      <c r="R2115" s="157">
        <f>'2023-24 Salary &amp; Benefits'!H$6</f>
        <v>0.1797</v>
      </c>
      <c r="S2115" s="157">
        <f>'2023-24 Salary &amp; Benefits'!I$6</f>
        <v>0.17330000000000001</v>
      </c>
      <c r="T2115" s="9">
        <f t="shared" si="354"/>
        <v>71352.800000000003</v>
      </c>
      <c r="U2115" s="9">
        <f t="shared" si="355"/>
        <v>3595.37</v>
      </c>
      <c r="V2115" s="9">
        <f t="shared" si="356"/>
        <v>623.08000000000004</v>
      </c>
      <c r="W2115" s="9">
        <f t="shared" si="349"/>
        <v>4218.45</v>
      </c>
      <c r="X2115" s="22">
        <f t="shared" si="358"/>
        <v>291293.72000000003</v>
      </c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</row>
    <row r="2116" spans="1:159" s="4" customFormat="1">
      <c r="A2116" s="83" t="s">
        <v>2352</v>
      </c>
      <c r="B2116" s="95" t="s">
        <v>790</v>
      </c>
      <c r="C2116" s="96">
        <v>2564</v>
      </c>
      <c r="D2116" s="95" t="s">
        <v>791</v>
      </c>
      <c r="E2116" s="116" t="str">
        <f>VLOOKUP($C2116,'2022-23 School Level AAFTE'!$C:$X,8,FALSE)</f>
        <v>Yes</v>
      </c>
      <c r="F2116" s="103">
        <f>VLOOKUP($C2116,'2022-23 School Level AAFTE'!$C:$I,7,FALSE)</f>
        <v>567.35</v>
      </c>
      <c r="G2116" s="106">
        <f>IFERROR(IF(E2116= "yes",VLOOKUP(C2116,Summary!$B:$I,5,0),0),0)</f>
        <v>0</v>
      </c>
      <c r="H2116" s="104">
        <f t="shared" si="357"/>
        <v>567.35</v>
      </c>
      <c r="I2116" s="168">
        <f>VLOOKUP($A2116,'2023-24 Salary &amp; Benefits'!$A:$I,3,FALSE)</f>
        <v>1.18</v>
      </c>
      <c r="J2116" s="168">
        <f>VLOOKUP($A2116,'2023-24 Salary &amp; Benefits'!$A:$I,4,FALSE)</f>
        <v>1.18</v>
      </c>
      <c r="K2116" s="155">
        <f t="shared" si="350"/>
        <v>567.35</v>
      </c>
      <c r="L2116" s="154">
        <f t="shared" si="351"/>
        <v>1.6639999999999999</v>
      </c>
      <c r="M2116" s="156">
        <f>'2023-24 Salary &amp; Benefits'!$E$6</f>
        <v>72728</v>
      </c>
      <c r="N2116" s="156">
        <f>'2023-24 Salary &amp; Benefits'!$F$6</f>
        <v>75419</v>
      </c>
      <c r="O2116" s="9">
        <f t="shared" si="352"/>
        <v>142802.88</v>
      </c>
      <c r="P2116" s="9">
        <f t="shared" si="353"/>
        <v>5283.8299999999872</v>
      </c>
      <c r="Q2116" s="9">
        <f>'2023-24 Salary &amp; Benefits'!G$6</f>
        <v>13464</v>
      </c>
      <c r="R2116" s="157">
        <f>'2023-24 Salary &amp; Benefits'!H$6</f>
        <v>0.1797</v>
      </c>
      <c r="S2116" s="157">
        <f>'2023-24 Salary &amp; Benefits'!I$6</f>
        <v>0.17330000000000001</v>
      </c>
      <c r="T2116" s="9">
        <f t="shared" si="354"/>
        <v>48981.46</v>
      </c>
      <c r="U2116" s="9">
        <f t="shared" si="355"/>
        <v>2468.11</v>
      </c>
      <c r="V2116" s="9">
        <f t="shared" si="356"/>
        <v>427.72</v>
      </c>
      <c r="W2116" s="9">
        <f t="shared" si="349"/>
        <v>2895.83</v>
      </c>
      <c r="X2116" s="22">
        <f t="shared" si="358"/>
        <v>199963.99999999997</v>
      </c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</row>
    <row r="2117" spans="1:159" s="4" customFormat="1">
      <c r="A2117" s="83" t="s">
        <v>2352</v>
      </c>
      <c r="B2117" s="95" t="s">
        <v>790</v>
      </c>
      <c r="C2117" s="101">
        <v>3635</v>
      </c>
      <c r="D2117" s="86" t="s">
        <v>795</v>
      </c>
      <c r="E2117" s="116" t="str">
        <f>VLOOKUP($C2117,'2022-23 School Level AAFTE'!$C:$X,8,FALSE)</f>
        <v>Yes</v>
      </c>
      <c r="F2117" s="103">
        <f>VLOOKUP($C2117,'2022-23 School Level AAFTE'!$C:$I,7,FALSE)</f>
        <v>321.14</v>
      </c>
      <c r="G2117" s="106">
        <f>IFERROR(IF(E2117= "yes",VLOOKUP(C2117,Summary!$B:$I,5,0),0),0)</f>
        <v>0</v>
      </c>
      <c r="H2117" s="104">
        <f t="shared" si="357"/>
        <v>321.14</v>
      </c>
      <c r="I2117" s="168">
        <f>VLOOKUP($A2117,'2023-24 Salary &amp; Benefits'!$A:$I,3,FALSE)</f>
        <v>1.18</v>
      </c>
      <c r="J2117" s="168">
        <f>VLOOKUP($A2117,'2023-24 Salary &amp; Benefits'!$A:$I,4,FALSE)</f>
        <v>1.18</v>
      </c>
      <c r="K2117" s="155">
        <f t="shared" si="350"/>
        <v>321.14</v>
      </c>
      <c r="L2117" s="154">
        <f t="shared" si="351"/>
        <v>0.94199999999999995</v>
      </c>
      <c r="M2117" s="156">
        <f>'2023-24 Salary &amp; Benefits'!$E$6</f>
        <v>72728</v>
      </c>
      <c r="N2117" s="156">
        <f>'2023-24 Salary &amp; Benefits'!$F$6</f>
        <v>75419</v>
      </c>
      <c r="O2117" s="9">
        <f t="shared" si="352"/>
        <v>80841.539999999994</v>
      </c>
      <c r="P2117" s="9">
        <f t="shared" si="353"/>
        <v>2991.2000000000116</v>
      </c>
      <c r="Q2117" s="9">
        <f>'2023-24 Salary &amp; Benefits'!G$6</f>
        <v>13464</v>
      </c>
      <c r="R2117" s="157">
        <f>'2023-24 Salary &amp; Benefits'!H$6</f>
        <v>0.1797</v>
      </c>
      <c r="S2117" s="157">
        <f>'2023-24 Salary &amp; Benefits'!I$6</f>
        <v>0.17330000000000001</v>
      </c>
      <c r="T2117" s="9">
        <f t="shared" si="354"/>
        <v>27728.69</v>
      </c>
      <c r="U2117" s="9">
        <f t="shared" si="355"/>
        <v>1397.21</v>
      </c>
      <c r="V2117" s="9">
        <f t="shared" si="356"/>
        <v>242.14</v>
      </c>
      <c r="W2117" s="9">
        <f t="shared" si="349"/>
        <v>1639.35</v>
      </c>
      <c r="X2117" s="22">
        <f t="shared" si="358"/>
        <v>113200.78000000001</v>
      </c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</row>
    <row r="2118" spans="1:159" s="4" customFormat="1">
      <c r="A2118" s="83" t="s">
        <v>2352</v>
      </c>
      <c r="B2118" s="95" t="s">
        <v>790</v>
      </c>
      <c r="C2118" s="96">
        <v>3488</v>
      </c>
      <c r="D2118" s="95" t="s">
        <v>794</v>
      </c>
      <c r="E2118" s="116" t="str">
        <f>VLOOKUP($C2118,'2022-23 School Level AAFTE'!$C:$X,8,FALSE)</f>
        <v>Yes</v>
      </c>
      <c r="F2118" s="103">
        <f>VLOOKUP($C2118,'2022-23 School Level AAFTE'!$C:$I,7,FALSE)</f>
        <v>410.19</v>
      </c>
      <c r="G2118" s="106">
        <f>IFERROR(IF(E2118= "yes",VLOOKUP(C2118,Summary!$B:$I,5,0),0),0)</f>
        <v>0</v>
      </c>
      <c r="H2118" s="104">
        <f t="shared" si="357"/>
        <v>410.19</v>
      </c>
      <c r="I2118" s="168">
        <f>VLOOKUP($A2118,'2023-24 Salary &amp; Benefits'!$A:$I,3,FALSE)</f>
        <v>1.18</v>
      </c>
      <c r="J2118" s="168">
        <f>VLOOKUP($A2118,'2023-24 Salary &amp; Benefits'!$A:$I,4,FALSE)</f>
        <v>1.18</v>
      </c>
      <c r="K2118" s="155">
        <f t="shared" si="350"/>
        <v>410.19</v>
      </c>
      <c r="L2118" s="154">
        <f t="shared" si="351"/>
        <v>1.2030000000000001</v>
      </c>
      <c r="M2118" s="156">
        <f>'2023-24 Salary &amp; Benefits'!$E$6</f>
        <v>72728</v>
      </c>
      <c r="N2118" s="156">
        <f>'2023-24 Salary &amp; Benefits'!$F$6</f>
        <v>75419</v>
      </c>
      <c r="O2118" s="9">
        <f t="shared" si="352"/>
        <v>103240.31</v>
      </c>
      <c r="P2118" s="9">
        <f t="shared" si="353"/>
        <v>3819.9799999999959</v>
      </c>
      <c r="Q2118" s="9">
        <f>'2023-24 Salary &amp; Benefits'!G$6</f>
        <v>13464</v>
      </c>
      <c r="R2118" s="157">
        <f>'2023-24 Salary &amp; Benefits'!H$6</f>
        <v>0.1797</v>
      </c>
      <c r="S2118" s="157">
        <f>'2023-24 Salary &amp; Benefits'!I$6</f>
        <v>0.17330000000000001</v>
      </c>
      <c r="T2118" s="9">
        <f t="shared" si="354"/>
        <v>35411.480000000003</v>
      </c>
      <c r="U2118" s="9">
        <f t="shared" si="355"/>
        <v>1784.34</v>
      </c>
      <c r="V2118" s="9">
        <f t="shared" si="356"/>
        <v>309.23</v>
      </c>
      <c r="W2118" s="9">
        <f t="shared" si="349"/>
        <v>2093.5699999999997</v>
      </c>
      <c r="X2118" s="22">
        <f t="shared" si="358"/>
        <v>144565.34000000003</v>
      </c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</row>
    <row r="2119" spans="1:159" s="4" customFormat="1">
      <c r="A2119" s="83" t="s">
        <v>2512</v>
      </c>
      <c r="B2119" s="95" t="s">
        <v>1991</v>
      </c>
      <c r="C2119" s="96">
        <v>4500</v>
      </c>
      <c r="D2119" s="95" t="s">
        <v>2001</v>
      </c>
      <c r="E2119" s="116" t="str">
        <f>VLOOKUP($C2119,'2022-23 School Level AAFTE'!$C:$X,8,FALSE)</f>
        <v>No</v>
      </c>
      <c r="F2119" s="103">
        <f>VLOOKUP($C2119,'2022-23 School Level AAFTE'!$C:$I,7,FALSE)</f>
        <v>789.18</v>
      </c>
      <c r="G2119" s="103">
        <f>IFERROR(IF(E2119= "yes",VLOOKUP(C2119,Summary!$B:$I,5,0),0),0)</f>
        <v>0</v>
      </c>
      <c r="H2119" s="104">
        <f t="shared" si="357"/>
        <v>0</v>
      </c>
      <c r="I2119" s="168">
        <f>VLOOKUP($A2119,'2023-24 Salary &amp; Benefits'!$A:$I,3,FALSE)</f>
        <v>1</v>
      </c>
      <c r="J2119" s="168">
        <f>VLOOKUP($A2119,'2023-24 Salary &amp; Benefits'!$A:$I,4,FALSE)</f>
        <v>1</v>
      </c>
      <c r="K2119" s="155">
        <f t="shared" si="350"/>
        <v>0</v>
      </c>
      <c r="L2119" s="154">
        <f t="shared" si="351"/>
        <v>0</v>
      </c>
      <c r="M2119" s="156">
        <f>'2023-24 Salary &amp; Benefits'!$E$6</f>
        <v>72728</v>
      </c>
      <c r="N2119" s="156">
        <f>'2023-24 Salary &amp; Benefits'!$F$6</f>
        <v>75419</v>
      </c>
      <c r="O2119" s="9">
        <f t="shared" si="352"/>
        <v>0</v>
      </c>
      <c r="P2119" s="9">
        <f t="shared" si="353"/>
        <v>0</v>
      </c>
      <c r="Q2119" s="9">
        <f>'2023-24 Salary &amp; Benefits'!G$6</f>
        <v>13464</v>
      </c>
      <c r="R2119" s="157">
        <f>'2023-24 Salary &amp; Benefits'!H$6</f>
        <v>0.1797</v>
      </c>
      <c r="S2119" s="157">
        <f>'2023-24 Salary &amp; Benefits'!I$6</f>
        <v>0.17330000000000001</v>
      </c>
      <c r="T2119" s="9">
        <f t="shared" si="354"/>
        <v>0</v>
      </c>
      <c r="U2119" s="9">
        <f t="shared" si="355"/>
        <v>0</v>
      </c>
      <c r="V2119" s="9">
        <f t="shared" si="356"/>
        <v>0</v>
      </c>
      <c r="W2119" s="9">
        <f t="shared" si="349"/>
        <v>0</v>
      </c>
      <c r="X2119" s="22">
        <f t="shared" si="358"/>
        <v>0</v>
      </c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</row>
    <row r="2120" spans="1:159" s="4" customFormat="1">
      <c r="A2120" s="83" t="s">
        <v>2512</v>
      </c>
      <c r="B2120" s="95" t="s">
        <v>1991</v>
      </c>
      <c r="C2120" s="96">
        <v>4205</v>
      </c>
      <c r="D2120" s="95" t="s">
        <v>1997</v>
      </c>
      <c r="E2120" s="116" t="str">
        <f>VLOOKUP($C2120,'2022-23 School Level AAFTE'!$C:$X,8,FALSE)</f>
        <v>No</v>
      </c>
      <c r="F2120" s="103">
        <f>VLOOKUP($C2120,'2022-23 School Level AAFTE'!$C:$I,7,FALSE)</f>
        <v>375.58</v>
      </c>
      <c r="G2120" s="106">
        <f>IFERROR(IF(E2120= "yes",VLOOKUP(C2120,Summary!$B:$I,5,0),0),0)</f>
        <v>0</v>
      </c>
      <c r="H2120" s="104">
        <f t="shared" si="357"/>
        <v>0</v>
      </c>
      <c r="I2120" s="168">
        <f>VLOOKUP($A2120,'2023-24 Salary &amp; Benefits'!$A:$I,3,FALSE)</f>
        <v>1</v>
      </c>
      <c r="J2120" s="168">
        <f>VLOOKUP($A2120,'2023-24 Salary &amp; Benefits'!$A:$I,4,FALSE)</f>
        <v>1</v>
      </c>
      <c r="K2120" s="155">
        <f t="shared" si="350"/>
        <v>0</v>
      </c>
      <c r="L2120" s="154">
        <f t="shared" si="351"/>
        <v>0</v>
      </c>
      <c r="M2120" s="156">
        <f>'2023-24 Salary &amp; Benefits'!$E$6</f>
        <v>72728</v>
      </c>
      <c r="N2120" s="156">
        <f>'2023-24 Salary &amp; Benefits'!$F$6</f>
        <v>75419</v>
      </c>
      <c r="O2120" s="9">
        <f t="shared" si="352"/>
        <v>0</v>
      </c>
      <c r="P2120" s="9">
        <f t="shared" si="353"/>
        <v>0</v>
      </c>
      <c r="Q2120" s="9">
        <f>'2023-24 Salary &amp; Benefits'!G$6</f>
        <v>13464</v>
      </c>
      <c r="R2120" s="157">
        <f>'2023-24 Salary &amp; Benefits'!H$6</f>
        <v>0.1797</v>
      </c>
      <c r="S2120" s="157">
        <f>'2023-24 Salary &amp; Benefits'!I$6</f>
        <v>0.17330000000000001</v>
      </c>
      <c r="T2120" s="9">
        <f t="shared" si="354"/>
        <v>0</v>
      </c>
      <c r="U2120" s="9">
        <f t="shared" si="355"/>
        <v>0</v>
      </c>
      <c r="V2120" s="9">
        <f t="shared" si="356"/>
        <v>0</v>
      </c>
      <c r="W2120" s="9">
        <f t="shared" si="349"/>
        <v>0</v>
      </c>
      <c r="X2120" s="22">
        <f t="shared" si="358"/>
        <v>0</v>
      </c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</row>
    <row r="2121" spans="1:159" s="4" customFormat="1">
      <c r="A2121" s="83" t="s">
        <v>2512</v>
      </c>
      <c r="B2121" s="95" t="s">
        <v>1991</v>
      </c>
      <c r="C2121" s="96">
        <v>1713</v>
      </c>
      <c r="D2121" s="95" t="s">
        <v>3248</v>
      </c>
      <c r="E2121" s="116" t="str">
        <f>VLOOKUP($C2121,'2022-23 School Level AAFTE'!$C:$X,8,FALSE)</f>
        <v>No</v>
      </c>
      <c r="F2121" s="103">
        <f>VLOOKUP($C2121,'2022-23 School Level AAFTE'!$C:$I,7,FALSE)</f>
        <v>130.52000000000001</v>
      </c>
      <c r="G2121" s="106">
        <f>IFERROR(IF(E2121= "yes",VLOOKUP(C2121,Summary!$B:$I,5,0),0),0)</f>
        <v>0</v>
      </c>
      <c r="H2121" s="105">
        <f t="shared" si="357"/>
        <v>0</v>
      </c>
      <c r="I2121" s="168">
        <f>VLOOKUP($A2121,'2023-24 Salary &amp; Benefits'!$A:$I,3,FALSE)</f>
        <v>1</v>
      </c>
      <c r="J2121" s="168">
        <f>VLOOKUP($A2121,'2023-24 Salary &amp; Benefits'!$A:$I,4,FALSE)</f>
        <v>1</v>
      </c>
      <c r="K2121" s="155">
        <f t="shared" si="350"/>
        <v>0</v>
      </c>
      <c r="L2121" s="154">
        <f t="shared" si="351"/>
        <v>0</v>
      </c>
      <c r="M2121" s="156">
        <f>'2023-24 Salary &amp; Benefits'!$E$6</f>
        <v>72728</v>
      </c>
      <c r="N2121" s="156">
        <f>'2023-24 Salary &amp; Benefits'!$F$6</f>
        <v>75419</v>
      </c>
      <c r="O2121" s="9">
        <f t="shared" si="352"/>
        <v>0</v>
      </c>
      <c r="P2121" s="9">
        <f t="shared" si="353"/>
        <v>0</v>
      </c>
      <c r="Q2121" s="9">
        <f>'2023-24 Salary &amp; Benefits'!G$6</f>
        <v>13464</v>
      </c>
      <c r="R2121" s="157">
        <f>'2023-24 Salary &amp; Benefits'!H$6</f>
        <v>0.1797</v>
      </c>
      <c r="S2121" s="157">
        <f>'2023-24 Salary &amp; Benefits'!I$6</f>
        <v>0.17330000000000001</v>
      </c>
      <c r="T2121" s="9">
        <f t="shared" si="354"/>
        <v>0</v>
      </c>
      <c r="U2121" s="9">
        <f t="shared" si="355"/>
        <v>0</v>
      </c>
      <c r="V2121" s="9">
        <f t="shared" si="356"/>
        <v>0</v>
      </c>
      <c r="W2121" s="9">
        <f t="shared" si="349"/>
        <v>0</v>
      </c>
      <c r="X2121" s="22">
        <f t="shared" si="358"/>
        <v>0</v>
      </c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</row>
    <row r="2122" spans="1:159" s="16" customFormat="1">
      <c r="A2122" s="83" t="s">
        <v>2512</v>
      </c>
      <c r="B2122" s="95" t="s">
        <v>1991</v>
      </c>
      <c r="C2122" s="96">
        <v>4365</v>
      </c>
      <c r="D2122" s="95" t="s">
        <v>1998</v>
      </c>
      <c r="E2122" s="116" t="str">
        <f>VLOOKUP($C2122,'2022-23 School Level AAFTE'!$C:$X,8,FALSE)</f>
        <v>No</v>
      </c>
      <c r="F2122" s="103">
        <f>VLOOKUP($C2122,'2022-23 School Level AAFTE'!$C:$I,7,FALSE)</f>
        <v>580.13</v>
      </c>
      <c r="G2122" s="106">
        <f>IFERROR(IF(E2122= "yes",VLOOKUP(C2122,Summary!$B:$I,5,0),0),0)</f>
        <v>0</v>
      </c>
      <c r="H2122" s="105">
        <f t="shared" si="357"/>
        <v>0</v>
      </c>
      <c r="I2122" s="168">
        <f>VLOOKUP($A2122,'2023-24 Salary &amp; Benefits'!$A:$I,3,FALSE)</f>
        <v>1</v>
      </c>
      <c r="J2122" s="168">
        <f>VLOOKUP($A2122,'2023-24 Salary &amp; Benefits'!$A:$I,4,FALSE)</f>
        <v>1</v>
      </c>
      <c r="K2122" s="155">
        <f t="shared" si="350"/>
        <v>0</v>
      </c>
      <c r="L2122" s="154">
        <f t="shared" si="351"/>
        <v>0</v>
      </c>
      <c r="M2122" s="156">
        <f>'2023-24 Salary &amp; Benefits'!$E$6</f>
        <v>72728</v>
      </c>
      <c r="N2122" s="156">
        <f>'2023-24 Salary &amp; Benefits'!$F$6</f>
        <v>75419</v>
      </c>
      <c r="O2122" s="9">
        <f t="shared" si="352"/>
        <v>0</v>
      </c>
      <c r="P2122" s="9">
        <f t="shared" si="353"/>
        <v>0</v>
      </c>
      <c r="Q2122" s="9">
        <f>'2023-24 Salary &amp; Benefits'!G$6</f>
        <v>13464</v>
      </c>
      <c r="R2122" s="157">
        <f>'2023-24 Salary &amp; Benefits'!H$6</f>
        <v>0.1797</v>
      </c>
      <c r="S2122" s="157">
        <f>'2023-24 Salary &amp; Benefits'!I$6</f>
        <v>0.17330000000000001</v>
      </c>
      <c r="T2122" s="9">
        <f t="shared" si="354"/>
        <v>0</v>
      </c>
      <c r="U2122" s="9">
        <f t="shared" si="355"/>
        <v>0</v>
      </c>
      <c r="V2122" s="9">
        <f t="shared" si="356"/>
        <v>0</v>
      </c>
      <c r="W2122" s="9">
        <f t="shared" ref="W2122:W2185" si="359">SUM(U2122:V2122)</f>
        <v>0</v>
      </c>
      <c r="X2122" s="22">
        <f t="shared" si="358"/>
        <v>0</v>
      </c>
      <c r="Y2122" s="71"/>
      <c r="Z2122" s="71"/>
      <c r="AA2122" s="71"/>
      <c r="AB2122" s="71"/>
      <c r="AC2122" s="71"/>
      <c r="AD2122" s="71"/>
      <c r="AE2122" s="71"/>
      <c r="AF2122" s="71"/>
      <c r="AG2122" s="71"/>
      <c r="AH2122" s="71"/>
      <c r="AI2122" s="71"/>
      <c r="AJ2122" s="71"/>
      <c r="AK2122" s="71"/>
      <c r="AL2122" s="71"/>
      <c r="AM2122" s="71"/>
      <c r="AN2122" s="71"/>
      <c r="AO2122" s="71"/>
      <c r="AP2122" s="71"/>
      <c r="AQ2122" s="71"/>
      <c r="AR2122" s="71"/>
      <c r="AS2122" s="71"/>
      <c r="AT2122" s="71"/>
      <c r="AU2122" s="71"/>
      <c r="AV2122" s="71"/>
      <c r="AW2122" s="71"/>
      <c r="AX2122" s="71"/>
      <c r="AY2122" s="71"/>
      <c r="AZ2122" s="71"/>
      <c r="BA2122" s="71"/>
      <c r="BB2122" s="71"/>
      <c r="BC2122" s="71"/>
      <c r="BD2122" s="71"/>
      <c r="BE2122" s="71"/>
      <c r="BF2122" s="71"/>
      <c r="BG2122" s="71"/>
      <c r="BH2122" s="71"/>
      <c r="BI2122" s="71"/>
      <c r="BJ2122" s="71"/>
      <c r="BK2122" s="71"/>
      <c r="BL2122" s="71"/>
      <c r="BM2122" s="71"/>
      <c r="BN2122" s="71"/>
      <c r="BO2122" s="71"/>
      <c r="BP2122" s="71"/>
      <c r="BQ2122" s="71"/>
      <c r="BR2122" s="71"/>
      <c r="BS2122" s="71"/>
      <c r="BT2122" s="71"/>
      <c r="BU2122" s="71"/>
      <c r="BV2122" s="71"/>
      <c r="BW2122" s="71"/>
      <c r="BX2122" s="71"/>
      <c r="BY2122" s="71"/>
      <c r="BZ2122" s="71"/>
      <c r="CA2122" s="71"/>
      <c r="CB2122" s="71"/>
      <c r="CC2122" s="71"/>
      <c r="CD2122" s="71"/>
      <c r="CE2122" s="71"/>
      <c r="CF2122" s="71"/>
      <c r="CG2122" s="71"/>
      <c r="CH2122" s="71"/>
      <c r="CI2122" s="71"/>
      <c r="CJ2122" s="71"/>
      <c r="CK2122" s="71"/>
      <c r="CL2122" s="71"/>
      <c r="CM2122" s="71"/>
      <c r="CN2122" s="71"/>
      <c r="CO2122" s="71"/>
      <c r="CP2122" s="71"/>
      <c r="CQ2122" s="71"/>
      <c r="CR2122" s="71"/>
      <c r="CS2122" s="71"/>
      <c r="CT2122" s="71"/>
      <c r="CU2122" s="71"/>
      <c r="CV2122" s="71"/>
      <c r="CW2122" s="71"/>
      <c r="CX2122" s="71"/>
      <c r="CY2122" s="71"/>
      <c r="CZ2122" s="71"/>
      <c r="DA2122" s="71"/>
      <c r="DB2122" s="71"/>
      <c r="DC2122" s="71"/>
      <c r="DD2122" s="71"/>
      <c r="DE2122" s="71"/>
      <c r="DF2122" s="71"/>
      <c r="DG2122" s="71"/>
      <c r="DH2122" s="71"/>
      <c r="DI2122" s="71"/>
      <c r="DJ2122" s="71"/>
      <c r="DK2122" s="71"/>
      <c r="DL2122" s="71"/>
      <c r="DM2122" s="71"/>
      <c r="DN2122" s="71"/>
      <c r="DO2122" s="71"/>
      <c r="DP2122" s="71"/>
      <c r="DQ2122" s="71"/>
      <c r="DR2122" s="71"/>
      <c r="DS2122" s="71"/>
      <c r="DT2122" s="71"/>
      <c r="DU2122" s="71"/>
      <c r="DV2122" s="71"/>
      <c r="DW2122" s="71"/>
      <c r="DX2122" s="71"/>
      <c r="DY2122" s="71"/>
      <c r="DZ2122" s="71"/>
      <c r="EA2122" s="71"/>
      <c r="EB2122" s="71"/>
      <c r="EC2122" s="71"/>
      <c r="ED2122" s="71"/>
      <c r="EE2122" s="71"/>
      <c r="EF2122" s="71"/>
      <c r="EG2122" s="71"/>
      <c r="EH2122" s="71"/>
      <c r="EI2122" s="71"/>
      <c r="EJ2122" s="71"/>
      <c r="EK2122" s="71"/>
      <c r="EL2122" s="71"/>
      <c r="EM2122" s="71"/>
      <c r="EN2122" s="71"/>
      <c r="EO2122" s="71"/>
      <c r="EP2122" s="71"/>
      <c r="EQ2122" s="71"/>
      <c r="ER2122" s="71"/>
      <c r="ES2122" s="71"/>
      <c r="ET2122" s="71"/>
      <c r="EU2122" s="71"/>
      <c r="EV2122" s="71"/>
      <c r="EW2122" s="71"/>
      <c r="EX2122" s="71"/>
      <c r="EY2122" s="71"/>
      <c r="EZ2122" s="71"/>
      <c r="FA2122" s="71"/>
      <c r="FB2122" s="71"/>
      <c r="FC2122" s="71"/>
    </row>
    <row r="2123" spans="1:159" s="4" customFormat="1">
      <c r="A2123" s="83" t="s">
        <v>2512</v>
      </c>
      <c r="B2123" s="95" t="s">
        <v>1991</v>
      </c>
      <c r="C2123" s="96">
        <v>4452</v>
      </c>
      <c r="D2123" s="95" t="s">
        <v>2000</v>
      </c>
      <c r="E2123" s="116" t="str">
        <f>VLOOKUP($C2123,'2022-23 School Level AAFTE'!$C:$X,8,FALSE)</f>
        <v>No</v>
      </c>
      <c r="F2123" s="103">
        <f>VLOOKUP($C2123,'2022-23 School Level AAFTE'!$C:$I,7,FALSE)</f>
        <v>745.46</v>
      </c>
      <c r="G2123" s="106">
        <f>IFERROR(IF(E2123= "yes",VLOOKUP(C2123,Summary!$B:$I,5,0),0),0)</f>
        <v>0</v>
      </c>
      <c r="H2123" s="105">
        <f t="shared" si="357"/>
        <v>0</v>
      </c>
      <c r="I2123" s="168">
        <f>VLOOKUP($A2123,'2023-24 Salary &amp; Benefits'!$A:$I,3,FALSE)</f>
        <v>1</v>
      </c>
      <c r="J2123" s="168">
        <f>VLOOKUP($A2123,'2023-24 Salary &amp; Benefits'!$A:$I,4,FALSE)</f>
        <v>1</v>
      </c>
      <c r="K2123" s="155">
        <f t="shared" ref="K2123:K2186" si="360">IF(G2123&gt;0,G2123,H2123)</f>
        <v>0</v>
      </c>
      <c r="L2123" s="154">
        <f t="shared" ref="L2123:L2186" si="361">ROUND((($K2123*1.1*36)/15)/900,3)</f>
        <v>0</v>
      </c>
      <c r="M2123" s="156">
        <f>'2023-24 Salary &amp; Benefits'!$E$6</f>
        <v>72728</v>
      </c>
      <c r="N2123" s="156">
        <f>'2023-24 Salary &amp; Benefits'!$F$6</f>
        <v>75419</v>
      </c>
      <c r="O2123" s="9">
        <f t="shared" ref="O2123:O2186" si="362">ROUND($I2123*$M2123*$L2123,2)</f>
        <v>0</v>
      </c>
      <c r="P2123" s="9">
        <f t="shared" ref="P2123:P2186" si="363">ROUND($J2123*$N2123*$L2123,2)-O2123</f>
        <v>0</v>
      </c>
      <c r="Q2123" s="9">
        <f>'2023-24 Salary &amp; Benefits'!G$6</f>
        <v>13464</v>
      </c>
      <c r="R2123" s="157">
        <f>'2023-24 Salary &amp; Benefits'!H$6</f>
        <v>0.1797</v>
      </c>
      <c r="S2123" s="157">
        <f>'2023-24 Salary &amp; Benefits'!I$6</f>
        <v>0.17330000000000001</v>
      </c>
      <c r="T2123" s="9">
        <f t="shared" ref="T2123:T2186" si="364">ROUND(O2123*R2123+P2123*S2123+L2123*Q2123,2)</f>
        <v>0</v>
      </c>
      <c r="U2123" s="9">
        <f t="shared" ref="U2123:U2186" si="365">ROUND((($N2123*$J2123*$L2123)/180)*3,2)</f>
        <v>0</v>
      </c>
      <c r="V2123" s="9">
        <f t="shared" ref="V2123:V2186" si="366">ROUND(U2123*S2123,2)</f>
        <v>0</v>
      </c>
      <c r="W2123" s="9">
        <f t="shared" si="359"/>
        <v>0</v>
      </c>
      <c r="X2123" s="22">
        <f t="shared" si="358"/>
        <v>0</v>
      </c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</row>
    <row r="2124" spans="1:159" s="4" customFormat="1">
      <c r="A2124" s="83" t="s">
        <v>2512</v>
      </c>
      <c r="B2124" s="95" t="s">
        <v>1991</v>
      </c>
      <c r="C2124" s="96">
        <v>2816</v>
      </c>
      <c r="D2124" s="95" t="s">
        <v>1993</v>
      </c>
      <c r="E2124" s="116" t="str">
        <f>VLOOKUP($C2124,'2022-23 School Level AAFTE'!$C:$X,8,FALSE)</f>
        <v>No</v>
      </c>
      <c r="F2124" s="103">
        <f>VLOOKUP($C2124,'2022-23 School Level AAFTE'!$C:$I,7,FALSE)</f>
        <v>351.14</v>
      </c>
      <c r="G2124" s="106">
        <f>IFERROR(IF(E2124= "yes",VLOOKUP(C2124,Summary!$B:$I,5,0),0),0)</f>
        <v>0</v>
      </c>
      <c r="H2124" s="104">
        <f t="shared" si="357"/>
        <v>0</v>
      </c>
      <c r="I2124" s="168">
        <f>VLOOKUP($A2124,'2023-24 Salary &amp; Benefits'!$A:$I,3,FALSE)</f>
        <v>1</v>
      </c>
      <c r="J2124" s="168">
        <f>VLOOKUP($A2124,'2023-24 Salary &amp; Benefits'!$A:$I,4,FALSE)</f>
        <v>1</v>
      </c>
      <c r="K2124" s="155">
        <f t="shared" si="360"/>
        <v>0</v>
      </c>
      <c r="L2124" s="154">
        <f t="shared" si="361"/>
        <v>0</v>
      </c>
      <c r="M2124" s="156">
        <f>'2023-24 Salary &amp; Benefits'!$E$6</f>
        <v>72728</v>
      </c>
      <c r="N2124" s="156">
        <f>'2023-24 Salary &amp; Benefits'!$F$6</f>
        <v>75419</v>
      </c>
      <c r="O2124" s="9">
        <f t="shared" si="362"/>
        <v>0</v>
      </c>
      <c r="P2124" s="9">
        <f t="shared" si="363"/>
        <v>0</v>
      </c>
      <c r="Q2124" s="9">
        <f>'2023-24 Salary &amp; Benefits'!G$6</f>
        <v>13464</v>
      </c>
      <c r="R2124" s="157">
        <f>'2023-24 Salary &amp; Benefits'!H$6</f>
        <v>0.1797</v>
      </c>
      <c r="S2124" s="157">
        <f>'2023-24 Salary &amp; Benefits'!I$6</f>
        <v>0.17330000000000001</v>
      </c>
      <c r="T2124" s="9">
        <f t="shared" si="364"/>
        <v>0</v>
      </c>
      <c r="U2124" s="9">
        <f t="shared" si="365"/>
        <v>0</v>
      </c>
      <c r="V2124" s="9">
        <f t="shared" si="366"/>
        <v>0</v>
      </c>
      <c r="W2124" s="9">
        <f t="shared" si="359"/>
        <v>0</v>
      </c>
      <c r="X2124" s="22">
        <f t="shared" si="358"/>
        <v>0</v>
      </c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</row>
    <row r="2125" spans="1:159" s="4" customFormat="1">
      <c r="A2125" s="83" t="s">
        <v>2512</v>
      </c>
      <c r="B2125" s="95" t="s">
        <v>1991</v>
      </c>
      <c r="C2125" s="96">
        <v>2552</v>
      </c>
      <c r="D2125" s="95" t="s">
        <v>1992</v>
      </c>
      <c r="E2125" s="116" t="str">
        <f>VLOOKUP($C2125,'2022-23 School Level AAFTE'!$C:$X,8,FALSE)</f>
        <v>No</v>
      </c>
      <c r="F2125" s="103">
        <f>VLOOKUP($C2125,'2022-23 School Level AAFTE'!$C:$I,7,FALSE)</f>
        <v>480.52</v>
      </c>
      <c r="G2125" s="106">
        <f>IFERROR(IF(E2125= "yes",VLOOKUP(C2125,Summary!$B:$I,5,0),0),0)</f>
        <v>0</v>
      </c>
      <c r="H2125" s="105">
        <f t="shared" si="357"/>
        <v>0</v>
      </c>
      <c r="I2125" s="168">
        <f>VLOOKUP($A2125,'2023-24 Salary &amp; Benefits'!$A:$I,3,FALSE)</f>
        <v>1</v>
      </c>
      <c r="J2125" s="168">
        <f>VLOOKUP($A2125,'2023-24 Salary &amp; Benefits'!$A:$I,4,FALSE)</f>
        <v>1</v>
      </c>
      <c r="K2125" s="155">
        <f t="shared" si="360"/>
        <v>0</v>
      </c>
      <c r="L2125" s="154">
        <f t="shared" si="361"/>
        <v>0</v>
      </c>
      <c r="M2125" s="156">
        <f>'2023-24 Salary &amp; Benefits'!$E$6</f>
        <v>72728</v>
      </c>
      <c r="N2125" s="156">
        <f>'2023-24 Salary &amp; Benefits'!$F$6</f>
        <v>75419</v>
      </c>
      <c r="O2125" s="9">
        <f t="shared" si="362"/>
        <v>0</v>
      </c>
      <c r="P2125" s="9">
        <f t="shared" si="363"/>
        <v>0</v>
      </c>
      <c r="Q2125" s="9">
        <f>'2023-24 Salary &amp; Benefits'!G$6</f>
        <v>13464</v>
      </c>
      <c r="R2125" s="157">
        <f>'2023-24 Salary &amp; Benefits'!H$6</f>
        <v>0.1797</v>
      </c>
      <c r="S2125" s="157">
        <f>'2023-24 Salary &amp; Benefits'!I$6</f>
        <v>0.17330000000000001</v>
      </c>
      <c r="T2125" s="9">
        <f t="shared" si="364"/>
        <v>0</v>
      </c>
      <c r="U2125" s="9">
        <f t="shared" si="365"/>
        <v>0</v>
      </c>
      <c r="V2125" s="9">
        <f t="shared" si="366"/>
        <v>0</v>
      </c>
      <c r="W2125" s="9">
        <f t="shared" si="359"/>
        <v>0</v>
      </c>
      <c r="X2125" s="22">
        <f t="shared" si="358"/>
        <v>0</v>
      </c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</row>
    <row r="2126" spans="1:159" s="4" customFormat="1">
      <c r="A2126" s="83" t="s">
        <v>2512</v>
      </c>
      <c r="B2126" s="95" t="s">
        <v>1991</v>
      </c>
      <c r="C2126" s="96">
        <v>5014</v>
      </c>
      <c r="D2126" s="95" t="s">
        <v>2002</v>
      </c>
      <c r="E2126" s="116" t="str">
        <f>VLOOKUP($C2126,'2022-23 School Level AAFTE'!$C:$X,8,FALSE)</f>
        <v>No</v>
      </c>
      <c r="F2126" s="103">
        <f>VLOOKUP($C2126,'2022-23 School Level AAFTE'!$C:$I,7,FALSE)</f>
        <v>36.74</v>
      </c>
      <c r="G2126" s="106">
        <f>IFERROR(IF(E2126= "yes",VLOOKUP(C2126,Summary!$B:$I,5,0),0),0)</f>
        <v>0</v>
      </c>
      <c r="H2126" s="104">
        <f t="shared" si="357"/>
        <v>0</v>
      </c>
      <c r="I2126" s="168">
        <f>VLOOKUP($A2126,'2023-24 Salary &amp; Benefits'!$A:$I,3,FALSE)</f>
        <v>1</v>
      </c>
      <c r="J2126" s="168">
        <f>VLOOKUP($A2126,'2023-24 Salary &amp; Benefits'!$A:$I,4,FALSE)</f>
        <v>1</v>
      </c>
      <c r="K2126" s="155">
        <f t="shared" si="360"/>
        <v>0</v>
      </c>
      <c r="L2126" s="154">
        <f t="shared" si="361"/>
        <v>0</v>
      </c>
      <c r="M2126" s="156">
        <f>'2023-24 Salary &amp; Benefits'!$E$6</f>
        <v>72728</v>
      </c>
      <c r="N2126" s="156">
        <f>'2023-24 Salary &amp; Benefits'!$F$6</f>
        <v>75419</v>
      </c>
      <c r="O2126" s="9">
        <f t="shared" si="362"/>
        <v>0</v>
      </c>
      <c r="P2126" s="9">
        <f t="shared" si="363"/>
        <v>0</v>
      </c>
      <c r="Q2126" s="9">
        <f>'2023-24 Salary &amp; Benefits'!G$6</f>
        <v>13464</v>
      </c>
      <c r="R2126" s="157">
        <f>'2023-24 Salary &amp; Benefits'!H$6</f>
        <v>0.1797</v>
      </c>
      <c r="S2126" s="157">
        <f>'2023-24 Salary &amp; Benefits'!I$6</f>
        <v>0.17330000000000001</v>
      </c>
      <c r="T2126" s="9">
        <f t="shared" si="364"/>
        <v>0</v>
      </c>
      <c r="U2126" s="9">
        <f t="shared" si="365"/>
        <v>0</v>
      </c>
      <c r="V2126" s="9">
        <f t="shared" si="366"/>
        <v>0</v>
      </c>
      <c r="W2126" s="9">
        <f t="shared" si="359"/>
        <v>0</v>
      </c>
      <c r="X2126" s="22">
        <f t="shared" si="358"/>
        <v>0</v>
      </c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</row>
    <row r="2127" spans="1:159" s="4" customFormat="1">
      <c r="A2127" s="83" t="s">
        <v>2512</v>
      </c>
      <c r="B2127" s="95" t="s">
        <v>1991</v>
      </c>
      <c r="C2127" s="96">
        <v>4225</v>
      </c>
      <c r="D2127" s="95" t="s">
        <v>2741</v>
      </c>
      <c r="E2127" s="116" t="str">
        <f>VLOOKUP($C2127,'2022-23 School Level AAFTE'!$C:$X,8,FALSE)</f>
        <v>No</v>
      </c>
      <c r="F2127" s="103">
        <f>VLOOKUP($C2127,'2022-23 School Level AAFTE'!$C:$I,7,FALSE)</f>
        <v>415.02</v>
      </c>
      <c r="G2127" s="106">
        <f>IFERROR(IF(E2127= "yes",VLOOKUP(C2127,Summary!$B:$I,5,0),0),0)</f>
        <v>0</v>
      </c>
      <c r="H2127" s="104">
        <f t="shared" si="357"/>
        <v>0</v>
      </c>
      <c r="I2127" s="168">
        <f>VLOOKUP($A2127,'2023-24 Salary &amp; Benefits'!$A:$I,3,FALSE)</f>
        <v>1</v>
      </c>
      <c r="J2127" s="168">
        <f>VLOOKUP($A2127,'2023-24 Salary &amp; Benefits'!$A:$I,4,FALSE)</f>
        <v>1</v>
      </c>
      <c r="K2127" s="155">
        <f t="shared" si="360"/>
        <v>0</v>
      </c>
      <c r="L2127" s="154">
        <f t="shared" si="361"/>
        <v>0</v>
      </c>
      <c r="M2127" s="156">
        <f>'2023-24 Salary &amp; Benefits'!$E$6</f>
        <v>72728</v>
      </c>
      <c r="N2127" s="156">
        <f>'2023-24 Salary &amp; Benefits'!$F$6</f>
        <v>75419</v>
      </c>
      <c r="O2127" s="9">
        <f t="shared" si="362"/>
        <v>0</v>
      </c>
      <c r="P2127" s="9">
        <f t="shared" si="363"/>
        <v>0</v>
      </c>
      <c r="Q2127" s="9">
        <f>'2023-24 Salary &amp; Benefits'!G$6</f>
        <v>13464</v>
      </c>
      <c r="R2127" s="157">
        <f>'2023-24 Salary &amp; Benefits'!H$6</f>
        <v>0.1797</v>
      </c>
      <c r="S2127" s="157">
        <f>'2023-24 Salary &amp; Benefits'!I$6</f>
        <v>0.17330000000000001</v>
      </c>
      <c r="T2127" s="9">
        <f t="shared" si="364"/>
        <v>0</v>
      </c>
      <c r="U2127" s="9">
        <f t="shared" si="365"/>
        <v>0</v>
      </c>
      <c r="V2127" s="9">
        <f t="shared" si="366"/>
        <v>0</v>
      </c>
      <c r="W2127" s="9">
        <f t="shared" si="359"/>
        <v>0</v>
      </c>
      <c r="X2127" s="22">
        <f t="shared" si="358"/>
        <v>0</v>
      </c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</row>
    <row r="2128" spans="1:159" s="4" customFormat="1">
      <c r="A2128" s="83" t="s">
        <v>2512</v>
      </c>
      <c r="B2128" s="95" t="s">
        <v>1991</v>
      </c>
      <c r="C2128" s="96">
        <v>3199</v>
      </c>
      <c r="D2128" s="95" t="s">
        <v>1994</v>
      </c>
      <c r="E2128" s="116" t="str">
        <f>VLOOKUP($C2128,'2022-23 School Level AAFTE'!$C:$X,8,FALSE)</f>
        <v>No</v>
      </c>
      <c r="F2128" s="103">
        <f>VLOOKUP($C2128,'2022-23 School Level AAFTE'!$C:$I,7,FALSE)</f>
        <v>563.01</v>
      </c>
      <c r="G2128" s="106">
        <f>IFERROR(IF(E2128= "yes",VLOOKUP(C2128,Summary!$B:$I,5,0),0),0)</f>
        <v>0</v>
      </c>
      <c r="H2128" s="104">
        <f t="shared" si="357"/>
        <v>0</v>
      </c>
      <c r="I2128" s="168">
        <f>VLOOKUP($A2128,'2023-24 Salary &amp; Benefits'!$A:$I,3,FALSE)</f>
        <v>1</v>
      </c>
      <c r="J2128" s="168">
        <f>VLOOKUP($A2128,'2023-24 Salary &amp; Benefits'!$A:$I,4,FALSE)</f>
        <v>1</v>
      </c>
      <c r="K2128" s="155">
        <f t="shared" si="360"/>
        <v>0</v>
      </c>
      <c r="L2128" s="154">
        <f t="shared" si="361"/>
        <v>0</v>
      </c>
      <c r="M2128" s="156">
        <f>'2023-24 Salary &amp; Benefits'!$E$6</f>
        <v>72728</v>
      </c>
      <c r="N2128" s="156">
        <f>'2023-24 Salary &amp; Benefits'!$F$6</f>
        <v>75419</v>
      </c>
      <c r="O2128" s="9">
        <f t="shared" si="362"/>
        <v>0</v>
      </c>
      <c r="P2128" s="9">
        <f t="shared" si="363"/>
        <v>0</v>
      </c>
      <c r="Q2128" s="9">
        <f>'2023-24 Salary &amp; Benefits'!G$6</f>
        <v>13464</v>
      </c>
      <c r="R2128" s="157">
        <f>'2023-24 Salary &amp; Benefits'!H$6</f>
        <v>0.1797</v>
      </c>
      <c r="S2128" s="157">
        <f>'2023-24 Salary &amp; Benefits'!I$6</f>
        <v>0.17330000000000001</v>
      </c>
      <c r="T2128" s="9">
        <f t="shared" si="364"/>
        <v>0</v>
      </c>
      <c r="U2128" s="9">
        <f t="shared" si="365"/>
        <v>0</v>
      </c>
      <c r="V2128" s="9">
        <f t="shared" si="366"/>
        <v>0</v>
      </c>
      <c r="W2128" s="9">
        <f t="shared" si="359"/>
        <v>0</v>
      </c>
      <c r="X2128" s="22">
        <f t="shared" si="358"/>
        <v>0</v>
      </c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</row>
    <row r="2129" spans="1:159" s="4" customFormat="1">
      <c r="A2129" s="83" t="s">
        <v>2512</v>
      </c>
      <c r="B2129" s="95" t="s">
        <v>1991</v>
      </c>
      <c r="C2129" s="94">
        <v>3362</v>
      </c>
      <c r="D2129" s="2" t="s">
        <v>1995</v>
      </c>
      <c r="E2129" s="116" t="str">
        <f>VLOOKUP($C2129,'2022-23 School Level AAFTE'!$C:$X,8,FALSE)</f>
        <v>No</v>
      </c>
      <c r="F2129" s="103">
        <f>VLOOKUP($C2129,'2022-23 School Level AAFTE'!$C:$I,7,FALSE)</f>
        <v>1066.55</v>
      </c>
      <c r="G2129" s="106">
        <f>IFERROR(IF(E2129= "yes",VLOOKUP(C2129,Summary!$B:$I,5,0),0),0)</f>
        <v>0</v>
      </c>
      <c r="H2129" s="104">
        <f t="shared" si="357"/>
        <v>0</v>
      </c>
      <c r="I2129" s="168">
        <f>VLOOKUP($A2129,'2023-24 Salary &amp; Benefits'!$A:$I,3,FALSE)</f>
        <v>1</v>
      </c>
      <c r="J2129" s="168">
        <f>VLOOKUP($A2129,'2023-24 Salary &amp; Benefits'!$A:$I,4,FALSE)</f>
        <v>1</v>
      </c>
      <c r="K2129" s="155">
        <f t="shared" si="360"/>
        <v>0</v>
      </c>
      <c r="L2129" s="154">
        <f t="shared" si="361"/>
        <v>0</v>
      </c>
      <c r="M2129" s="156">
        <f>'2023-24 Salary &amp; Benefits'!$E$6</f>
        <v>72728</v>
      </c>
      <c r="N2129" s="156">
        <f>'2023-24 Salary &amp; Benefits'!$F$6</f>
        <v>75419</v>
      </c>
      <c r="O2129" s="9">
        <f t="shared" si="362"/>
        <v>0</v>
      </c>
      <c r="P2129" s="9">
        <f t="shared" si="363"/>
        <v>0</v>
      </c>
      <c r="Q2129" s="9">
        <f>'2023-24 Salary &amp; Benefits'!G$6</f>
        <v>13464</v>
      </c>
      <c r="R2129" s="157">
        <f>'2023-24 Salary &amp; Benefits'!H$6</f>
        <v>0.1797</v>
      </c>
      <c r="S2129" s="157">
        <f>'2023-24 Salary &amp; Benefits'!I$6</f>
        <v>0.17330000000000001</v>
      </c>
      <c r="T2129" s="9">
        <f t="shared" si="364"/>
        <v>0</v>
      </c>
      <c r="U2129" s="9">
        <f t="shared" si="365"/>
        <v>0</v>
      </c>
      <c r="V2129" s="9">
        <f t="shared" si="366"/>
        <v>0</v>
      </c>
      <c r="W2129" s="9">
        <f t="shared" si="359"/>
        <v>0</v>
      </c>
      <c r="X2129" s="22">
        <f t="shared" si="358"/>
        <v>0</v>
      </c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</row>
    <row r="2130" spans="1:159" s="4" customFormat="1">
      <c r="A2130" s="83" t="s">
        <v>2512</v>
      </c>
      <c r="B2130" s="95" t="s">
        <v>1991</v>
      </c>
      <c r="C2130" s="96">
        <v>4373</v>
      </c>
      <c r="D2130" s="95" t="s">
        <v>1999</v>
      </c>
      <c r="E2130" s="116" t="str">
        <f>VLOOKUP($C2130,'2022-23 School Level AAFTE'!$C:$X,8,FALSE)</f>
        <v>No</v>
      </c>
      <c r="F2130" s="103">
        <f>VLOOKUP($C2130,'2022-23 School Level AAFTE'!$C:$I,7,FALSE)</f>
        <v>355.73</v>
      </c>
      <c r="G2130" s="106">
        <f>IFERROR(IF(E2130= "yes",VLOOKUP(C2130,Summary!$B:$I,5,0),0),0)</f>
        <v>0</v>
      </c>
      <c r="H2130" s="104">
        <f t="shared" si="357"/>
        <v>0</v>
      </c>
      <c r="I2130" s="168">
        <f>VLOOKUP($A2130,'2023-24 Salary &amp; Benefits'!$A:$I,3,FALSE)</f>
        <v>1</v>
      </c>
      <c r="J2130" s="168">
        <f>VLOOKUP($A2130,'2023-24 Salary &amp; Benefits'!$A:$I,4,FALSE)</f>
        <v>1</v>
      </c>
      <c r="K2130" s="155">
        <f t="shared" si="360"/>
        <v>0</v>
      </c>
      <c r="L2130" s="154">
        <f t="shared" si="361"/>
        <v>0</v>
      </c>
      <c r="M2130" s="156">
        <f>'2023-24 Salary &amp; Benefits'!$E$6</f>
        <v>72728</v>
      </c>
      <c r="N2130" s="156">
        <f>'2023-24 Salary &amp; Benefits'!$F$6</f>
        <v>75419</v>
      </c>
      <c r="O2130" s="9">
        <f t="shared" si="362"/>
        <v>0</v>
      </c>
      <c r="P2130" s="9">
        <f t="shared" si="363"/>
        <v>0</v>
      </c>
      <c r="Q2130" s="9">
        <f>'2023-24 Salary &amp; Benefits'!G$6</f>
        <v>13464</v>
      </c>
      <c r="R2130" s="157">
        <f>'2023-24 Salary &amp; Benefits'!H$6</f>
        <v>0.1797</v>
      </c>
      <c r="S2130" s="157">
        <f>'2023-24 Salary &amp; Benefits'!I$6</f>
        <v>0.17330000000000001</v>
      </c>
      <c r="T2130" s="9">
        <f t="shared" si="364"/>
        <v>0</v>
      </c>
      <c r="U2130" s="9">
        <f t="shared" si="365"/>
        <v>0</v>
      </c>
      <c r="V2130" s="9">
        <f t="shared" si="366"/>
        <v>0</v>
      </c>
      <c r="W2130" s="9">
        <f t="shared" si="359"/>
        <v>0</v>
      </c>
      <c r="X2130" s="22">
        <f t="shared" si="358"/>
        <v>0</v>
      </c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</row>
    <row r="2131" spans="1:159" s="4" customFormat="1">
      <c r="A2131" s="83" t="s">
        <v>2512</v>
      </c>
      <c r="B2131" s="95" t="s">
        <v>1991</v>
      </c>
      <c r="C2131" s="96">
        <v>3612</v>
      </c>
      <c r="D2131" s="95" t="s">
        <v>1996</v>
      </c>
      <c r="E2131" s="116" t="str">
        <f>VLOOKUP($C2131,'2022-23 School Level AAFTE'!$C:$X,8,FALSE)</f>
        <v>No</v>
      </c>
      <c r="F2131" s="103">
        <f>VLOOKUP($C2131,'2022-23 School Level AAFTE'!$C:$I,7,FALSE)</f>
        <v>611.87</v>
      </c>
      <c r="G2131" s="106">
        <f>IFERROR(IF(E2131= "yes",VLOOKUP(C2131,Summary!$B:$I,5,0),0),0)</f>
        <v>0</v>
      </c>
      <c r="H2131" s="104">
        <f t="shared" si="357"/>
        <v>0</v>
      </c>
      <c r="I2131" s="168">
        <f>VLOOKUP($A2131,'2023-24 Salary &amp; Benefits'!$A:$I,3,FALSE)</f>
        <v>1</v>
      </c>
      <c r="J2131" s="168">
        <f>VLOOKUP($A2131,'2023-24 Salary &amp; Benefits'!$A:$I,4,FALSE)</f>
        <v>1</v>
      </c>
      <c r="K2131" s="155">
        <f t="shared" si="360"/>
        <v>0</v>
      </c>
      <c r="L2131" s="154">
        <f t="shared" si="361"/>
        <v>0</v>
      </c>
      <c r="M2131" s="156">
        <f>'2023-24 Salary &amp; Benefits'!$E$6</f>
        <v>72728</v>
      </c>
      <c r="N2131" s="156">
        <f>'2023-24 Salary &amp; Benefits'!$F$6</f>
        <v>75419</v>
      </c>
      <c r="O2131" s="9">
        <f t="shared" si="362"/>
        <v>0</v>
      </c>
      <c r="P2131" s="9">
        <f t="shared" si="363"/>
        <v>0</v>
      </c>
      <c r="Q2131" s="9">
        <f>'2023-24 Salary &amp; Benefits'!G$6</f>
        <v>13464</v>
      </c>
      <c r="R2131" s="157">
        <f>'2023-24 Salary &amp; Benefits'!H$6</f>
        <v>0.1797</v>
      </c>
      <c r="S2131" s="157">
        <f>'2023-24 Salary &amp; Benefits'!I$6</f>
        <v>0.17330000000000001</v>
      </c>
      <c r="T2131" s="9">
        <f t="shared" si="364"/>
        <v>0</v>
      </c>
      <c r="U2131" s="9">
        <f t="shared" si="365"/>
        <v>0</v>
      </c>
      <c r="V2131" s="9">
        <f t="shared" si="366"/>
        <v>0</v>
      </c>
      <c r="W2131" s="9">
        <f t="shared" si="359"/>
        <v>0</v>
      </c>
      <c r="X2131" s="22">
        <f t="shared" si="358"/>
        <v>0</v>
      </c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</row>
    <row r="2132" spans="1:159" s="4" customFormat="1">
      <c r="A2132" s="83" t="s">
        <v>2512</v>
      </c>
      <c r="B2132" s="95" t="s">
        <v>1991</v>
      </c>
      <c r="C2132" s="96">
        <v>5629</v>
      </c>
      <c r="D2132" s="95" t="s">
        <v>3249</v>
      </c>
      <c r="E2132" s="116" t="str">
        <f>VLOOKUP($C2132,'2022-23 School Level AAFTE'!$C:$X,8,FALSE)</f>
        <v>No</v>
      </c>
      <c r="F2132" s="103">
        <f>VLOOKUP($C2132,'2022-23 School Level AAFTE'!$C:$I,7,FALSE)</f>
        <v>131.60999999999999</v>
      </c>
      <c r="G2132" s="106">
        <f>IFERROR(IF(E2132= "yes",VLOOKUP(C2132,Summary!$B:$I,5,0),0),0)</f>
        <v>0</v>
      </c>
      <c r="H2132" s="104">
        <f t="shared" si="357"/>
        <v>0</v>
      </c>
      <c r="I2132" s="168">
        <f>VLOOKUP($A2132,'2023-24 Salary &amp; Benefits'!$A:$I,3,FALSE)</f>
        <v>1</v>
      </c>
      <c r="J2132" s="168">
        <f>VLOOKUP($A2132,'2023-24 Salary &amp; Benefits'!$A:$I,4,FALSE)</f>
        <v>1</v>
      </c>
      <c r="K2132" s="155">
        <f t="shared" si="360"/>
        <v>0</v>
      </c>
      <c r="L2132" s="154">
        <f t="shared" si="361"/>
        <v>0</v>
      </c>
      <c r="M2132" s="156">
        <f>'2023-24 Salary &amp; Benefits'!$E$6</f>
        <v>72728</v>
      </c>
      <c r="N2132" s="156">
        <f>'2023-24 Salary &amp; Benefits'!$F$6</f>
        <v>75419</v>
      </c>
      <c r="O2132" s="9">
        <f t="shared" si="362"/>
        <v>0</v>
      </c>
      <c r="P2132" s="9">
        <f t="shared" si="363"/>
        <v>0</v>
      </c>
      <c r="Q2132" s="9">
        <f>'2023-24 Salary &amp; Benefits'!G$6</f>
        <v>13464</v>
      </c>
      <c r="R2132" s="157">
        <f>'2023-24 Salary &amp; Benefits'!H$6</f>
        <v>0.1797</v>
      </c>
      <c r="S2132" s="157">
        <f>'2023-24 Salary &amp; Benefits'!I$6</f>
        <v>0.17330000000000001</v>
      </c>
      <c r="T2132" s="9">
        <f t="shared" si="364"/>
        <v>0</v>
      </c>
      <c r="U2132" s="9">
        <f t="shared" si="365"/>
        <v>0</v>
      </c>
      <c r="V2132" s="9">
        <f t="shared" si="366"/>
        <v>0</v>
      </c>
      <c r="W2132" s="9">
        <f t="shared" si="359"/>
        <v>0</v>
      </c>
      <c r="X2132" s="22">
        <f t="shared" si="358"/>
        <v>0</v>
      </c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</row>
    <row r="2133" spans="1:159" s="4" customFormat="1">
      <c r="A2133" s="83" t="s">
        <v>2548</v>
      </c>
      <c r="B2133" s="95" t="s">
        <v>2160</v>
      </c>
      <c r="C2133" s="96">
        <v>2714</v>
      </c>
      <c r="D2133" s="95" t="s">
        <v>2161</v>
      </c>
      <c r="E2133" s="116" t="str">
        <f>VLOOKUP($C2133,'2022-23 School Level AAFTE'!$C:$X,8,FALSE)</f>
        <v>Yes</v>
      </c>
      <c r="F2133" s="103">
        <f>VLOOKUP($C2133,'2022-23 School Level AAFTE'!$C:$I,7,FALSE)</f>
        <v>559.14</v>
      </c>
      <c r="G2133" s="106">
        <f>IFERROR(IF(E2133= "yes",VLOOKUP(C2133,Summary!$B:$I,5,0),0),0)</f>
        <v>0</v>
      </c>
      <c r="H2133" s="104">
        <f t="shared" si="357"/>
        <v>559.14</v>
      </c>
      <c r="I2133" s="168">
        <f>VLOOKUP($A2133,'2023-24 Salary &amp; Benefits'!$A:$I,3,FALSE)</f>
        <v>1</v>
      </c>
      <c r="J2133" s="168">
        <f>VLOOKUP($A2133,'2023-24 Salary &amp; Benefits'!$A:$I,4,FALSE)</f>
        <v>1</v>
      </c>
      <c r="K2133" s="155">
        <f t="shared" si="360"/>
        <v>559.14</v>
      </c>
      <c r="L2133" s="154">
        <f t="shared" si="361"/>
        <v>1.64</v>
      </c>
      <c r="M2133" s="156">
        <f>'2023-24 Salary &amp; Benefits'!$E$6</f>
        <v>72728</v>
      </c>
      <c r="N2133" s="156">
        <f>'2023-24 Salary &amp; Benefits'!$F$6</f>
        <v>75419</v>
      </c>
      <c r="O2133" s="9">
        <f t="shared" si="362"/>
        <v>119273.92</v>
      </c>
      <c r="P2133" s="9">
        <f t="shared" si="363"/>
        <v>4413.2400000000052</v>
      </c>
      <c r="Q2133" s="9">
        <f>'2023-24 Salary &amp; Benefits'!G$6</f>
        <v>13464</v>
      </c>
      <c r="R2133" s="157">
        <f>'2023-24 Salary &amp; Benefits'!H$6</f>
        <v>0.1797</v>
      </c>
      <c r="S2133" s="157">
        <f>'2023-24 Salary &amp; Benefits'!I$6</f>
        <v>0.17330000000000001</v>
      </c>
      <c r="T2133" s="9">
        <f t="shared" si="364"/>
        <v>44279.3</v>
      </c>
      <c r="U2133" s="9">
        <f t="shared" si="365"/>
        <v>2061.4499999999998</v>
      </c>
      <c r="V2133" s="9">
        <f t="shared" si="366"/>
        <v>357.25</v>
      </c>
      <c r="W2133" s="9">
        <f t="shared" si="359"/>
        <v>2418.6999999999998</v>
      </c>
      <c r="X2133" s="22">
        <f t="shared" si="358"/>
        <v>170385.16000000003</v>
      </c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</row>
    <row r="2134" spans="1:159" s="4" customFormat="1">
      <c r="A2134" s="83" t="s">
        <v>2437</v>
      </c>
      <c r="B2134" s="95" t="s">
        <v>1385</v>
      </c>
      <c r="C2134" s="96">
        <v>3792</v>
      </c>
      <c r="D2134" s="95" t="s">
        <v>1391</v>
      </c>
      <c r="E2134" s="116" t="str">
        <f>VLOOKUP($C2134,'2022-23 School Level AAFTE'!$C:$X,8,FALSE)</f>
        <v>No</v>
      </c>
      <c r="F2134" s="103">
        <f>VLOOKUP($C2134,'2022-23 School Level AAFTE'!$C:$I,7,FALSE)</f>
        <v>470.57</v>
      </c>
      <c r="G2134" s="106">
        <f>IFERROR(IF(E2134= "yes",VLOOKUP(C2134,Summary!$B:$I,5,0),0),0)</f>
        <v>0</v>
      </c>
      <c r="H2134" s="104">
        <f t="shared" si="357"/>
        <v>0</v>
      </c>
      <c r="I2134" s="168">
        <f>VLOOKUP($A2134,'2023-24 Salary &amp; Benefits'!$A:$I,3,FALSE)</f>
        <v>1.06</v>
      </c>
      <c r="J2134" s="168">
        <f>VLOOKUP($A2134,'2023-24 Salary &amp; Benefits'!$A:$I,4,FALSE)</f>
        <v>1.1000000000000001</v>
      </c>
      <c r="K2134" s="155">
        <f t="shared" si="360"/>
        <v>0</v>
      </c>
      <c r="L2134" s="154">
        <f t="shared" si="361"/>
        <v>0</v>
      </c>
      <c r="M2134" s="156">
        <f>'2023-24 Salary &amp; Benefits'!$E$6</f>
        <v>72728</v>
      </c>
      <c r="N2134" s="156">
        <f>'2023-24 Salary &amp; Benefits'!$F$6</f>
        <v>75419</v>
      </c>
      <c r="O2134" s="9">
        <f t="shared" si="362"/>
        <v>0</v>
      </c>
      <c r="P2134" s="9">
        <f t="shared" si="363"/>
        <v>0</v>
      </c>
      <c r="Q2134" s="9">
        <f>'2023-24 Salary &amp; Benefits'!G$6</f>
        <v>13464</v>
      </c>
      <c r="R2134" s="157">
        <f>'2023-24 Salary &amp; Benefits'!H$6</f>
        <v>0.1797</v>
      </c>
      <c r="S2134" s="157">
        <f>'2023-24 Salary &amp; Benefits'!I$6</f>
        <v>0.17330000000000001</v>
      </c>
      <c r="T2134" s="9">
        <f t="shared" si="364"/>
        <v>0</v>
      </c>
      <c r="U2134" s="9">
        <f t="shared" si="365"/>
        <v>0</v>
      </c>
      <c r="V2134" s="9">
        <f t="shared" si="366"/>
        <v>0</v>
      </c>
      <c r="W2134" s="9">
        <f t="shared" si="359"/>
        <v>0</v>
      </c>
      <c r="X2134" s="22">
        <f t="shared" si="358"/>
        <v>0</v>
      </c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</row>
    <row r="2135" spans="1:159" s="4" customFormat="1">
      <c r="A2135" s="83" t="s">
        <v>2437</v>
      </c>
      <c r="B2135" s="95" t="s">
        <v>1385</v>
      </c>
      <c r="C2135" s="96">
        <v>3179</v>
      </c>
      <c r="D2135" s="95" t="s">
        <v>1387</v>
      </c>
      <c r="E2135" s="116" t="str">
        <f>VLOOKUP($C2135,'2022-23 School Level AAFTE'!$C:$X,8,FALSE)</f>
        <v>No</v>
      </c>
      <c r="F2135" s="103">
        <f>VLOOKUP($C2135,'2022-23 School Level AAFTE'!$C:$I,7,FALSE)</f>
        <v>868.88</v>
      </c>
      <c r="G2135" s="106">
        <f>IFERROR(IF(E2135= "yes",VLOOKUP(C2135,Summary!$B:$I,5,0),0),0)</f>
        <v>0</v>
      </c>
      <c r="H2135" s="104">
        <f t="shared" si="357"/>
        <v>0</v>
      </c>
      <c r="I2135" s="168">
        <f>VLOOKUP($A2135,'2023-24 Salary &amp; Benefits'!$A:$I,3,FALSE)</f>
        <v>1.06</v>
      </c>
      <c r="J2135" s="168">
        <f>VLOOKUP($A2135,'2023-24 Salary &amp; Benefits'!$A:$I,4,FALSE)</f>
        <v>1.1000000000000001</v>
      </c>
      <c r="K2135" s="155">
        <f t="shared" si="360"/>
        <v>0</v>
      </c>
      <c r="L2135" s="154">
        <f t="shared" si="361"/>
        <v>0</v>
      </c>
      <c r="M2135" s="156">
        <f>'2023-24 Salary &amp; Benefits'!$E$6</f>
        <v>72728</v>
      </c>
      <c r="N2135" s="156">
        <f>'2023-24 Salary &amp; Benefits'!$F$6</f>
        <v>75419</v>
      </c>
      <c r="O2135" s="9">
        <f t="shared" si="362"/>
        <v>0</v>
      </c>
      <c r="P2135" s="9">
        <f t="shared" si="363"/>
        <v>0</v>
      </c>
      <c r="Q2135" s="9">
        <f>'2023-24 Salary &amp; Benefits'!G$6</f>
        <v>13464</v>
      </c>
      <c r="R2135" s="157">
        <f>'2023-24 Salary &amp; Benefits'!H$6</f>
        <v>0.1797</v>
      </c>
      <c r="S2135" s="157">
        <f>'2023-24 Salary &amp; Benefits'!I$6</f>
        <v>0.17330000000000001</v>
      </c>
      <c r="T2135" s="9">
        <f t="shared" si="364"/>
        <v>0</v>
      </c>
      <c r="U2135" s="9">
        <f t="shared" si="365"/>
        <v>0</v>
      </c>
      <c r="V2135" s="9">
        <f t="shared" si="366"/>
        <v>0</v>
      </c>
      <c r="W2135" s="9">
        <f t="shared" si="359"/>
        <v>0</v>
      </c>
      <c r="X2135" s="22">
        <f t="shared" si="358"/>
        <v>0</v>
      </c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</row>
    <row r="2136" spans="1:159" s="4" customFormat="1">
      <c r="A2136" s="83" t="s">
        <v>2437</v>
      </c>
      <c r="B2136" s="95" t="s">
        <v>1385</v>
      </c>
      <c r="C2136" s="96">
        <v>3600</v>
      </c>
      <c r="D2136" s="95" t="s">
        <v>1389</v>
      </c>
      <c r="E2136" s="116" t="str">
        <f>VLOOKUP($C2136,'2022-23 School Level AAFTE'!$C:$X,8,FALSE)</f>
        <v>No</v>
      </c>
      <c r="F2136" s="103">
        <f>VLOOKUP($C2136,'2022-23 School Level AAFTE'!$C:$I,7,FALSE)</f>
        <v>1395.45</v>
      </c>
      <c r="G2136" s="106">
        <f>IFERROR(IF(E2136= "yes",VLOOKUP(C2136,Summary!$B:$I,5,0),0),0)</f>
        <v>0</v>
      </c>
      <c r="H2136" s="105">
        <f t="shared" si="357"/>
        <v>0</v>
      </c>
      <c r="I2136" s="168">
        <f>VLOOKUP($A2136,'2023-24 Salary &amp; Benefits'!$A:$I,3,FALSE)</f>
        <v>1.06</v>
      </c>
      <c r="J2136" s="168">
        <f>VLOOKUP($A2136,'2023-24 Salary &amp; Benefits'!$A:$I,4,FALSE)</f>
        <v>1.1000000000000001</v>
      </c>
      <c r="K2136" s="155">
        <f t="shared" si="360"/>
        <v>0</v>
      </c>
      <c r="L2136" s="154">
        <f t="shared" si="361"/>
        <v>0</v>
      </c>
      <c r="M2136" s="156">
        <f>'2023-24 Salary &amp; Benefits'!$E$6</f>
        <v>72728</v>
      </c>
      <c r="N2136" s="156">
        <f>'2023-24 Salary &amp; Benefits'!$F$6</f>
        <v>75419</v>
      </c>
      <c r="O2136" s="9">
        <f t="shared" si="362"/>
        <v>0</v>
      </c>
      <c r="P2136" s="9">
        <f t="shared" si="363"/>
        <v>0</v>
      </c>
      <c r="Q2136" s="9">
        <f>'2023-24 Salary &amp; Benefits'!G$6</f>
        <v>13464</v>
      </c>
      <c r="R2136" s="157">
        <f>'2023-24 Salary &amp; Benefits'!H$6</f>
        <v>0.1797</v>
      </c>
      <c r="S2136" s="157">
        <f>'2023-24 Salary &amp; Benefits'!I$6</f>
        <v>0.17330000000000001</v>
      </c>
      <c r="T2136" s="9">
        <f t="shared" si="364"/>
        <v>0</v>
      </c>
      <c r="U2136" s="9">
        <f t="shared" si="365"/>
        <v>0</v>
      </c>
      <c r="V2136" s="9">
        <f t="shared" si="366"/>
        <v>0</v>
      </c>
      <c r="W2136" s="9">
        <f t="shared" si="359"/>
        <v>0</v>
      </c>
      <c r="X2136" s="22">
        <f t="shared" si="358"/>
        <v>0</v>
      </c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</row>
    <row r="2137" spans="1:159" s="4" customFormat="1">
      <c r="A2137" s="83" t="s">
        <v>2437</v>
      </c>
      <c r="B2137" s="95" t="s">
        <v>1385</v>
      </c>
      <c r="C2137" s="96">
        <v>4325</v>
      </c>
      <c r="D2137" s="95" t="s">
        <v>1392</v>
      </c>
      <c r="E2137" s="116" t="str">
        <f>VLOOKUP($C2137,'2022-23 School Level AAFTE'!$C:$X,8,FALSE)</f>
        <v>No</v>
      </c>
      <c r="F2137" s="103">
        <f>VLOOKUP($C2137,'2022-23 School Level AAFTE'!$C:$I,7,FALSE)</f>
        <v>589.47</v>
      </c>
      <c r="G2137" s="106">
        <f>IFERROR(IF(E2137= "yes",VLOOKUP(C2137,Summary!$B:$I,5,0),0),0)</f>
        <v>0</v>
      </c>
      <c r="H2137" s="104">
        <f t="shared" si="357"/>
        <v>0</v>
      </c>
      <c r="I2137" s="168">
        <f>VLOOKUP($A2137,'2023-24 Salary &amp; Benefits'!$A:$I,3,FALSE)</f>
        <v>1.06</v>
      </c>
      <c r="J2137" s="168">
        <f>VLOOKUP($A2137,'2023-24 Salary &amp; Benefits'!$A:$I,4,FALSE)</f>
        <v>1.1000000000000001</v>
      </c>
      <c r="K2137" s="155">
        <f t="shared" si="360"/>
        <v>0</v>
      </c>
      <c r="L2137" s="154">
        <f t="shared" si="361"/>
        <v>0</v>
      </c>
      <c r="M2137" s="156">
        <f>'2023-24 Salary &amp; Benefits'!$E$6</f>
        <v>72728</v>
      </c>
      <c r="N2137" s="156">
        <f>'2023-24 Salary &amp; Benefits'!$F$6</f>
        <v>75419</v>
      </c>
      <c r="O2137" s="9">
        <f t="shared" si="362"/>
        <v>0</v>
      </c>
      <c r="P2137" s="9">
        <f t="shared" si="363"/>
        <v>0</v>
      </c>
      <c r="Q2137" s="9">
        <f>'2023-24 Salary &amp; Benefits'!G$6</f>
        <v>13464</v>
      </c>
      <c r="R2137" s="157">
        <f>'2023-24 Salary &amp; Benefits'!H$6</f>
        <v>0.1797</v>
      </c>
      <c r="S2137" s="157">
        <f>'2023-24 Salary &amp; Benefits'!I$6</f>
        <v>0.17330000000000001</v>
      </c>
      <c r="T2137" s="9">
        <f t="shared" si="364"/>
        <v>0</v>
      </c>
      <c r="U2137" s="9">
        <f t="shared" si="365"/>
        <v>0</v>
      </c>
      <c r="V2137" s="9">
        <f t="shared" si="366"/>
        <v>0</v>
      </c>
      <c r="W2137" s="9">
        <f t="shared" si="359"/>
        <v>0</v>
      </c>
      <c r="X2137" s="22">
        <f t="shared" si="358"/>
        <v>0</v>
      </c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</row>
    <row r="2138" spans="1:159" s="4" customFormat="1">
      <c r="A2138" s="83" t="s">
        <v>2437</v>
      </c>
      <c r="B2138" s="95" t="s">
        <v>1385</v>
      </c>
      <c r="C2138" s="96">
        <v>4447</v>
      </c>
      <c r="D2138" s="95" t="s">
        <v>1393</v>
      </c>
      <c r="E2138" s="116" t="str">
        <f>VLOOKUP($C2138,'2022-23 School Level AAFTE'!$C:$X,8,FALSE)</f>
        <v>No</v>
      </c>
      <c r="F2138" s="103">
        <f>VLOOKUP($C2138,'2022-23 School Level AAFTE'!$C:$I,7,FALSE)</f>
        <v>535.88</v>
      </c>
      <c r="G2138" s="106">
        <f>IFERROR(IF(E2138= "yes",VLOOKUP(C2138,Summary!$B:$I,5,0),0),0)</f>
        <v>0</v>
      </c>
      <c r="H2138" s="104">
        <f t="shared" si="357"/>
        <v>0</v>
      </c>
      <c r="I2138" s="168">
        <f>VLOOKUP($A2138,'2023-24 Salary &amp; Benefits'!$A:$I,3,FALSE)</f>
        <v>1.06</v>
      </c>
      <c r="J2138" s="168">
        <f>VLOOKUP($A2138,'2023-24 Salary &amp; Benefits'!$A:$I,4,FALSE)</f>
        <v>1.1000000000000001</v>
      </c>
      <c r="K2138" s="155">
        <f t="shared" si="360"/>
        <v>0</v>
      </c>
      <c r="L2138" s="154">
        <f t="shared" si="361"/>
        <v>0</v>
      </c>
      <c r="M2138" s="156">
        <f>'2023-24 Salary &amp; Benefits'!$E$6</f>
        <v>72728</v>
      </c>
      <c r="N2138" s="156">
        <f>'2023-24 Salary &amp; Benefits'!$F$6</f>
        <v>75419</v>
      </c>
      <c r="O2138" s="9">
        <f t="shared" si="362"/>
        <v>0</v>
      </c>
      <c r="P2138" s="9">
        <f t="shared" si="363"/>
        <v>0</v>
      </c>
      <c r="Q2138" s="9">
        <f>'2023-24 Salary &amp; Benefits'!G$6</f>
        <v>13464</v>
      </c>
      <c r="R2138" s="157">
        <f>'2023-24 Salary &amp; Benefits'!H$6</f>
        <v>0.1797</v>
      </c>
      <c r="S2138" s="157">
        <f>'2023-24 Salary &amp; Benefits'!I$6</f>
        <v>0.17330000000000001</v>
      </c>
      <c r="T2138" s="9">
        <f t="shared" si="364"/>
        <v>0</v>
      </c>
      <c r="U2138" s="9">
        <f t="shared" si="365"/>
        <v>0</v>
      </c>
      <c r="V2138" s="9">
        <f t="shared" si="366"/>
        <v>0</v>
      </c>
      <c r="W2138" s="9">
        <f t="shared" si="359"/>
        <v>0</v>
      </c>
      <c r="X2138" s="22">
        <f t="shared" si="358"/>
        <v>0</v>
      </c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</row>
    <row r="2139" spans="1:159" s="4" customFormat="1">
      <c r="A2139" s="83" t="s">
        <v>2437</v>
      </c>
      <c r="B2139" s="95" t="s">
        <v>1385</v>
      </c>
      <c r="C2139" s="96">
        <v>3296</v>
      </c>
      <c r="D2139" s="95" t="s">
        <v>1388</v>
      </c>
      <c r="E2139" s="116" t="str">
        <f>VLOOKUP($C2139,'2022-23 School Level AAFTE'!$C:$X,8,FALSE)</f>
        <v>No</v>
      </c>
      <c r="F2139" s="103">
        <f>VLOOKUP($C2139,'2022-23 School Level AAFTE'!$C:$I,7,FALSE)</f>
        <v>707.62</v>
      </c>
      <c r="G2139" s="106">
        <f>IFERROR(IF(E2139= "yes",VLOOKUP(C2139,Summary!$B:$I,5,0),0),0)</f>
        <v>0</v>
      </c>
      <c r="H2139" s="104">
        <f t="shared" si="357"/>
        <v>0</v>
      </c>
      <c r="I2139" s="168">
        <f>VLOOKUP($A2139,'2023-24 Salary &amp; Benefits'!$A:$I,3,FALSE)</f>
        <v>1.06</v>
      </c>
      <c r="J2139" s="168">
        <f>VLOOKUP($A2139,'2023-24 Salary &amp; Benefits'!$A:$I,4,FALSE)</f>
        <v>1.1000000000000001</v>
      </c>
      <c r="K2139" s="155">
        <f t="shared" si="360"/>
        <v>0</v>
      </c>
      <c r="L2139" s="154">
        <f t="shared" si="361"/>
        <v>0</v>
      </c>
      <c r="M2139" s="156">
        <f>'2023-24 Salary &amp; Benefits'!$E$6</f>
        <v>72728</v>
      </c>
      <c r="N2139" s="156">
        <f>'2023-24 Salary &amp; Benefits'!$F$6</f>
        <v>75419</v>
      </c>
      <c r="O2139" s="9">
        <f t="shared" si="362"/>
        <v>0</v>
      </c>
      <c r="P2139" s="9">
        <f t="shared" si="363"/>
        <v>0</v>
      </c>
      <c r="Q2139" s="9">
        <f>'2023-24 Salary &amp; Benefits'!G$6</f>
        <v>13464</v>
      </c>
      <c r="R2139" s="157">
        <f>'2023-24 Salary &amp; Benefits'!H$6</f>
        <v>0.1797</v>
      </c>
      <c r="S2139" s="157">
        <f>'2023-24 Salary &amp; Benefits'!I$6</f>
        <v>0.17330000000000001</v>
      </c>
      <c r="T2139" s="9">
        <f t="shared" si="364"/>
        <v>0</v>
      </c>
      <c r="U2139" s="9">
        <f t="shared" si="365"/>
        <v>0</v>
      </c>
      <c r="V2139" s="9">
        <f t="shared" si="366"/>
        <v>0</v>
      </c>
      <c r="W2139" s="9">
        <f t="shared" si="359"/>
        <v>0</v>
      </c>
      <c r="X2139" s="22">
        <f t="shared" si="358"/>
        <v>0</v>
      </c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</row>
    <row r="2140" spans="1:159" s="4" customFormat="1">
      <c r="A2140" s="83" t="s">
        <v>2437</v>
      </c>
      <c r="B2140" s="95" t="s">
        <v>1385</v>
      </c>
      <c r="C2140" s="96">
        <v>3601</v>
      </c>
      <c r="D2140" s="95" t="s">
        <v>1390</v>
      </c>
      <c r="E2140" s="116" t="str">
        <f>VLOOKUP($C2140,'2022-23 School Level AAFTE'!$C:$X,8,FALSE)</f>
        <v>No</v>
      </c>
      <c r="F2140" s="103">
        <f>VLOOKUP($C2140,'2022-23 School Level AAFTE'!$C:$I,7,FALSE)</f>
        <v>454.99</v>
      </c>
      <c r="G2140" s="106">
        <f>IFERROR(IF(E2140= "yes",VLOOKUP(C2140,Summary!$B:$I,5,0),0),0)</f>
        <v>0</v>
      </c>
      <c r="H2140" s="104">
        <f t="shared" si="357"/>
        <v>0</v>
      </c>
      <c r="I2140" s="168">
        <f>VLOOKUP($A2140,'2023-24 Salary &amp; Benefits'!$A:$I,3,FALSE)</f>
        <v>1.06</v>
      </c>
      <c r="J2140" s="168">
        <f>VLOOKUP($A2140,'2023-24 Salary &amp; Benefits'!$A:$I,4,FALSE)</f>
        <v>1.1000000000000001</v>
      </c>
      <c r="K2140" s="155">
        <f t="shared" si="360"/>
        <v>0</v>
      </c>
      <c r="L2140" s="154">
        <f t="shared" si="361"/>
        <v>0</v>
      </c>
      <c r="M2140" s="156">
        <f>'2023-24 Salary &amp; Benefits'!$E$6</f>
        <v>72728</v>
      </c>
      <c r="N2140" s="156">
        <f>'2023-24 Salary &amp; Benefits'!$F$6</f>
        <v>75419</v>
      </c>
      <c r="O2140" s="9">
        <f t="shared" si="362"/>
        <v>0</v>
      </c>
      <c r="P2140" s="9">
        <f t="shared" si="363"/>
        <v>0</v>
      </c>
      <c r="Q2140" s="9">
        <f>'2023-24 Salary &amp; Benefits'!G$6</f>
        <v>13464</v>
      </c>
      <c r="R2140" s="157">
        <f>'2023-24 Salary &amp; Benefits'!H$6</f>
        <v>0.1797</v>
      </c>
      <c r="S2140" s="157">
        <f>'2023-24 Salary &amp; Benefits'!I$6</f>
        <v>0.17330000000000001</v>
      </c>
      <c r="T2140" s="9">
        <f t="shared" si="364"/>
        <v>0</v>
      </c>
      <c r="U2140" s="9">
        <f t="shared" si="365"/>
        <v>0</v>
      </c>
      <c r="V2140" s="9">
        <f t="shared" si="366"/>
        <v>0</v>
      </c>
      <c r="W2140" s="9">
        <f t="shared" si="359"/>
        <v>0</v>
      </c>
      <c r="X2140" s="22">
        <f t="shared" si="358"/>
        <v>0</v>
      </c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</row>
    <row r="2141" spans="1:159" s="4" customFormat="1">
      <c r="A2141" s="83" t="s">
        <v>2437</v>
      </c>
      <c r="B2141" s="95" t="s">
        <v>1385</v>
      </c>
      <c r="C2141" s="96">
        <v>2223</v>
      </c>
      <c r="D2141" s="86" t="s">
        <v>1386</v>
      </c>
      <c r="E2141" s="116" t="str">
        <f>VLOOKUP($C2141,'2022-23 School Level AAFTE'!$C:$X,8,FALSE)</f>
        <v>No</v>
      </c>
      <c r="F2141" s="103">
        <f>VLOOKUP($C2141,'2022-23 School Level AAFTE'!$C:$I,7,FALSE)</f>
        <v>506.82</v>
      </c>
      <c r="G2141" s="106">
        <f>IFERROR(IF(E2141= "yes",VLOOKUP(C2141,Summary!$B:$I,5,0),0),0)</f>
        <v>0</v>
      </c>
      <c r="H2141" s="104">
        <f t="shared" si="357"/>
        <v>0</v>
      </c>
      <c r="I2141" s="168">
        <f>VLOOKUP($A2141,'2023-24 Salary &amp; Benefits'!$A:$I,3,FALSE)</f>
        <v>1.06</v>
      </c>
      <c r="J2141" s="168">
        <f>VLOOKUP($A2141,'2023-24 Salary &amp; Benefits'!$A:$I,4,FALSE)</f>
        <v>1.1000000000000001</v>
      </c>
      <c r="K2141" s="155">
        <f t="shared" si="360"/>
        <v>0</v>
      </c>
      <c r="L2141" s="154">
        <f t="shared" si="361"/>
        <v>0</v>
      </c>
      <c r="M2141" s="156">
        <f>'2023-24 Salary &amp; Benefits'!$E$6</f>
        <v>72728</v>
      </c>
      <c r="N2141" s="156">
        <f>'2023-24 Salary &amp; Benefits'!$F$6</f>
        <v>75419</v>
      </c>
      <c r="O2141" s="9">
        <f t="shared" si="362"/>
        <v>0</v>
      </c>
      <c r="P2141" s="9">
        <f t="shared" si="363"/>
        <v>0</v>
      </c>
      <c r="Q2141" s="9">
        <f>'2023-24 Salary &amp; Benefits'!G$6</f>
        <v>13464</v>
      </c>
      <c r="R2141" s="157">
        <f>'2023-24 Salary &amp; Benefits'!H$6</f>
        <v>0.1797</v>
      </c>
      <c r="S2141" s="157">
        <f>'2023-24 Salary &amp; Benefits'!I$6</f>
        <v>0.17330000000000001</v>
      </c>
      <c r="T2141" s="9">
        <f t="shared" si="364"/>
        <v>0</v>
      </c>
      <c r="U2141" s="9">
        <f t="shared" si="365"/>
        <v>0</v>
      </c>
      <c r="V2141" s="9">
        <f t="shared" si="366"/>
        <v>0</v>
      </c>
      <c r="W2141" s="9">
        <f t="shared" si="359"/>
        <v>0</v>
      </c>
      <c r="X2141" s="22">
        <f t="shared" si="358"/>
        <v>0</v>
      </c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</row>
    <row r="2142" spans="1:159" s="4" customFormat="1">
      <c r="A2142" s="83" t="s">
        <v>2501</v>
      </c>
      <c r="B2142" s="95" t="s">
        <v>1928</v>
      </c>
      <c r="C2142" s="96">
        <v>1932</v>
      </c>
      <c r="D2142" s="95" t="s">
        <v>1929</v>
      </c>
      <c r="E2142" s="116" t="str">
        <f>VLOOKUP($C2142,'2022-23 School Level AAFTE'!$C:$X,8,FALSE)</f>
        <v>No</v>
      </c>
      <c r="F2142" s="103">
        <f>VLOOKUP($C2142,'2022-23 School Level AAFTE'!$C:$I,7,FALSE)</f>
        <v>746.09</v>
      </c>
      <c r="G2142" s="106">
        <f>IFERROR(IF(E2142= "yes",VLOOKUP(C2142,Summary!$B:$I,5,0),0),0)</f>
        <v>0</v>
      </c>
      <c r="H2142" s="105">
        <f t="shared" si="357"/>
        <v>0</v>
      </c>
      <c r="I2142" s="168">
        <f>VLOOKUP($A2142,'2023-24 Salary &amp; Benefits'!$A:$I,3,FALSE)</f>
        <v>1</v>
      </c>
      <c r="J2142" s="168">
        <f>VLOOKUP($A2142,'2023-24 Salary &amp; Benefits'!$A:$I,4,FALSE)</f>
        <v>1</v>
      </c>
      <c r="K2142" s="155">
        <f t="shared" si="360"/>
        <v>0</v>
      </c>
      <c r="L2142" s="154">
        <f t="shared" si="361"/>
        <v>0</v>
      </c>
      <c r="M2142" s="156">
        <f>'2023-24 Salary &amp; Benefits'!$E$6</f>
        <v>72728</v>
      </c>
      <c r="N2142" s="156">
        <f>'2023-24 Salary &amp; Benefits'!$F$6</f>
        <v>75419</v>
      </c>
      <c r="O2142" s="9">
        <f t="shared" si="362"/>
        <v>0</v>
      </c>
      <c r="P2142" s="9">
        <f t="shared" si="363"/>
        <v>0</v>
      </c>
      <c r="Q2142" s="9">
        <f>'2023-24 Salary &amp; Benefits'!G$6</f>
        <v>13464</v>
      </c>
      <c r="R2142" s="157">
        <f>'2023-24 Salary &amp; Benefits'!H$6</f>
        <v>0.1797</v>
      </c>
      <c r="S2142" s="157">
        <f>'2023-24 Salary &amp; Benefits'!I$6</f>
        <v>0.17330000000000001</v>
      </c>
      <c r="T2142" s="9">
        <f t="shared" si="364"/>
        <v>0</v>
      </c>
      <c r="U2142" s="9">
        <f t="shared" si="365"/>
        <v>0</v>
      </c>
      <c r="V2142" s="9">
        <f t="shared" si="366"/>
        <v>0</v>
      </c>
      <c r="W2142" s="9">
        <f t="shared" si="359"/>
        <v>0</v>
      </c>
      <c r="X2142" s="22">
        <f t="shared" si="358"/>
        <v>0</v>
      </c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</row>
    <row r="2143" spans="1:159" s="4" customFormat="1">
      <c r="A2143" s="83" t="s">
        <v>2501</v>
      </c>
      <c r="B2143" s="95" t="s">
        <v>1928</v>
      </c>
      <c r="C2143" s="96">
        <v>5223</v>
      </c>
      <c r="D2143" s="95" t="s">
        <v>1931</v>
      </c>
      <c r="E2143" s="116" t="str">
        <f>VLOOKUP($C2143,'2022-23 School Level AAFTE'!$C:$X,8,FALSE)</f>
        <v>Yes</v>
      </c>
      <c r="F2143" s="103">
        <f>VLOOKUP($C2143,'2022-23 School Level AAFTE'!$C:$I,7,FALSE)</f>
        <v>43.31</v>
      </c>
      <c r="G2143" s="106">
        <f>IFERROR(IF(E2143= "yes",VLOOKUP(C2143,Summary!$B:$I,5,0),0),0)</f>
        <v>0</v>
      </c>
      <c r="H2143" s="104">
        <f t="shared" si="357"/>
        <v>43.31</v>
      </c>
      <c r="I2143" s="168">
        <f>VLOOKUP($A2143,'2023-24 Salary &amp; Benefits'!$A:$I,3,FALSE)</f>
        <v>1</v>
      </c>
      <c r="J2143" s="168">
        <f>VLOOKUP($A2143,'2023-24 Salary &amp; Benefits'!$A:$I,4,FALSE)</f>
        <v>1</v>
      </c>
      <c r="K2143" s="155">
        <f t="shared" si="360"/>
        <v>43.31</v>
      </c>
      <c r="L2143" s="154">
        <f t="shared" si="361"/>
        <v>0.127</v>
      </c>
      <c r="M2143" s="156">
        <f>'2023-24 Salary &amp; Benefits'!$E$6</f>
        <v>72728</v>
      </c>
      <c r="N2143" s="156">
        <f>'2023-24 Salary &amp; Benefits'!$F$6</f>
        <v>75419</v>
      </c>
      <c r="O2143" s="9">
        <f t="shared" si="362"/>
        <v>9236.4599999999991</v>
      </c>
      <c r="P2143" s="9">
        <f t="shared" si="363"/>
        <v>341.75</v>
      </c>
      <c r="Q2143" s="9">
        <f>'2023-24 Salary &amp; Benefits'!G$6</f>
        <v>13464</v>
      </c>
      <c r="R2143" s="157">
        <f>'2023-24 Salary &amp; Benefits'!H$6</f>
        <v>0.1797</v>
      </c>
      <c r="S2143" s="157">
        <f>'2023-24 Salary &amp; Benefits'!I$6</f>
        <v>0.17330000000000001</v>
      </c>
      <c r="T2143" s="9">
        <f t="shared" si="364"/>
        <v>3428.95</v>
      </c>
      <c r="U2143" s="9">
        <f t="shared" si="365"/>
        <v>159.63999999999999</v>
      </c>
      <c r="V2143" s="9">
        <f t="shared" si="366"/>
        <v>27.67</v>
      </c>
      <c r="W2143" s="9">
        <f t="shared" si="359"/>
        <v>187.31</v>
      </c>
      <c r="X2143" s="22">
        <f t="shared" si="358"/>
        <v>13194.47</v>
      </c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</row>
    <row r="2144" spans="1:159" s="4" customFormat="1">
      <c r="A2144" s="83" t="s">
        <v>2501</v>
      </c>
      <c r="B2144" s="95" t="s">
        <v>1928</v>
      </c>
      <c r="C2144" s="96">
        <v>2405</v>
      </c>
      <c r="D2144" s="95" t="s">
        <v>1930</v>
      </c>
      <c r="E2144" s="116" t="str">
        <f>VLOOKUP($C2144,'2022-23 School Level AAFTE'!$C:$X,8,FALSE)</f>
        <v>Yes</v>
      </c>
      <c r="F2144" s="103">
        <f>VLOOKUP($C2144,'2022-23 School Level AAFTE'!$C:$I,7,FALSE)</f>
        <v>185.51</v>
      </c>
      <c r="G2144" s="106">
        <f>IFERROR(IF(E2144= "yes",VLOOKUP(C2144,Summary!$B:$I,5,0),0),0)</f>
        <v>0</v>
      </c>
      <c r="H2144" s="104">
        <f t="shared" si="357"/>
        <v>185.51</v>
      </c>
      <c r="I2144" s="168">
        <f>VLOOKUP($A2144,'2023-24 Salary &amp; Benefits'!$A:$I,3,FALSE)</f>
        <v>1</v>
      </c>
      <c r="J2144" s="168">
        <f>VLOOKUP($A2144,'2023-24 Salary &amp; Benefits'!$A:$I,4,FALSE)</f>
        <v>1</v>
      </c>
      <c r="K2144" s="155">
        <f t="shared" si="360"/>
        <v>185.51</v>
      </c>
      <c r="L2144" s="154">
        <f t="shared" si="361"/>
        <v>0.54400000000000004</v>
      </c>
      <c r="M2144" s="156">
        <f>'2023-24 Salary &amp; Benefits'!$E$6</f>
        <v>72728</v>
      </c>
      <c r="N2144" s="156">
        <f>'2023-24 Salary &amp; Benefits'!$F$6</f>
        <v>75419</v>
      </c>
      <c r="O2144" s="9">
        <f t="shared" si="362"/>
        <v>39564.03</v>
      </c>
      <c r="P2144" s="9">
        <f t="shared" si="363"/>
        <v>1463.9100000000035</v>
      </c>
      <c r="Q2144" s="9">
        <f>'2023-24 Salary &amp; Benefits'!G$6</f>
        <v>13464</v>
      </c>
      <c r="R2144" s="157">
        <f>'2023-24 Salary &amp; Benefits'!H$6</f>
        <v>0.1797</v>
      </c>
      <c r="S2144" s="157">
        <f>'2023-24 Salary &amp; Benefits'!I$6</f>
        <v>0.17330000000000001</v>
      </c>
      <c r="T2144" s="9">
        <f t="shared" si="364"/>
        <v>14687.77</v>
      </c>
      <c r="U2144" s="9">
        <f t="shared" si="365"/>
        <v>683.8</v>
      </c>
      <c r="V2144" s="9">
        <f t="shared" si="366"/>
        <v>118.5</v>
      </c>
      <c r="W2144" s="9">
        <f t="shared" si="359"/>
        <v>802.3</v>
      </c>
      <c r="X2144" s="22">
        <f t="shared" si="358"/>
        <v>56518.010000000009</v>
      </c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</row>
    <row r="2145" spans="1:159" s="4" customFormat="1">
      <c r="A2145" s="83" t="s">
        <v>2278</v>
      </c>
      <c r="B2145" s="95" t="s">
        <v>162</v>
      </c>
      <c r="C2145" s="96">
        <v>4406</v>
      </c>
      <c r="D2145" s="95" t="s">
        <v>193</v>
      </c>
      <c r="E2145" s="116" t="str">
        <f>VLOOKUP($C2145,'2022-23 School Level AAFTE'!$C:$X,8,FALSE)</f>
        <v>No</v>
      </c>
      <c r="F2145" s="103">
        <f>VLOOKUP($C2145,'2022-23 School Level AAFTE'!$C:$I,7,FALSE)</f>
        <v>606.03</v>
      </c>
      <c r="G2145" s="106">
        <f>IFERROR(IF(E2145= "yes",VLOOKUP(C2145,Summary!$B:$I,5,0),0),0)</f>
        <v>0</v>
      </c>
      <c r="H2145" s="104">
        <f t="shared" si="357"/>
        <v>0</v>
      </c>
      <c r="I2145" s="168">
        <f>VLOOKUP($A2145,'2023-24 Salary &amp; Benefits'!$A:$I,3,FALSE)</f>
        <v>1.06</v>
      </c>
      <c r="J2145" s="168">
        <f>VLOOKUP($A2145,'2023-24 Salary &amp; Benefits'!$A:$I,4,FALSE)</f>
        <v>1.06</v>
      </c>
      <c r="K2145" s="155">
        <f t="shared" si="360"/>
        <v>0</v>
      </c>
      <c r="L2145" s="154">
        <f t="shared" si="361"/>
        <v>0</v>
      </c>
      <c r="M2145" s="156">
        <f>'2023-24 Salary &amp; Benefits'!$E$6</f>
        <v>72728</v>
      </c>
      <c r="N2145" s="156">
        <f>'2023-24 Salary &amp; Benefits'!$F$6</f>
        <v>75419</v>
      </c>
      <c r="O2145" s="9">
        <f t="shared" si="362"/>
        <v>0</v>
      </c>
      <c r="P2145" s="9">
        <f t="shared" si="363"/>
        <v>0</v>
      </c>
      <c r="Q2145" s="9">
        <f>'2023-24 Salary &amp; Benefits'!G$6</f>
        <v>13464</v>
      </c>
      <c r="R2145" s="157">
        <f>'2023-24 Salary &amp; Benefits'!H$6</f>
        <v>0.1797</v>
      </c>
      <c r="S2145" s="157">
        <f>'2023-24 Salary &amp; Benefits'!I$6</f>
        <v>0.17330000000000001</v>
      </c>
      <c r="T2145" s="9">
        <f t="shared" si="364"/>
        <v>0</v>
      </c>
      <c r="U2145" s="9">
        <f t="shared" si="365"/>
        <v>0</v>
      </c>
      <c r="V2145" s="9">
        <f t="shared" si="366"/>
        <v>0</v>
      </c>
      <c r="W2145" s="9">
        <f t="shared" si="359"/>
        <v>0</v>
      </c>
      <c r="X2145" s="22">
        <f t="shared" si="358"/>
        <v>0</v>
      </c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</row>
    <row r="2146" spans="1:159" s="4" customFormat="1">
      <c r="A2146" s="83" t="s">
        <v>2278</v>
      </c>
      <c r="B2146" s="95" t="s">
        <v>162</v>
      </c>
      <c r="C2146" s="96">
        <v>3080</v>
      </c>
      <c r="D2146" s="95" t="s">
        <v>177</v>
      </c>
      <c r="E2146" s="116" t="str">
        <f>VLOOKUP($C2146,'2022-23 School Level AAFTE'!$C:$X,8,FALSE)</f>
        <v>No</v>
      </c>
      <c r="F2146" s="103">
        <f>VLOOKUP($C2146,'2022-23 School Level AAFTE'!$C:$I,7,FALSE)</f>
        <v>341.43</v>
      </c>
      <c r="G2146" s="106">
        <f>IFERROR(IF(E2146= "yes",VLOOKUP(C2146,Summary!$B:$I,5,0),0),0)</f>
        <v>0</v>
      </c>
      <c r="H2146" s="105">
        <f t="shared" si="357"/>
        <v>0</v>
      </c>
      <c r="I2146" s="168">
        <f>VLOOKUP($A2146,'2023-24 Salary &amp; Benefits'!$A:$I,3,FALSE)</f>
        <v>1.06</v>
      </c>
      <c r="J2146" s="168">
        <f>VLOOKUP($A2146,'2023-24 Salary &amp; Benefits'!$A:$I,4,FALSE)</f>
        <v>1.06</v>
      </c>
      <c r="K2146" s="155">
        <f t="shared" si="360"/>
        <v>0</v>
      </c>
      <c r="L2146" s="154">
        <f t="shared" si="361"/>
        <v>0</v>
      </c>
      <c r="M2146" s="156">
        <f>'2023-24 Salary &amp; Benefits'!$E$6</f>
        <v>72728</v>
      </c>
      <c r="N2146" s="156">
        <f>'2023-24 Salary &amp; Benefits'!$F$6</f>
        <v>75419</v>
      </c>
      <c r="O2146" s="9">
        <f t="shared" si="362"/>
        <v>0</v>
      </c>
      <c r="P2146" s="9">
        <f t="shared" si="363"/>
        <v>0</v>
      </c>
      <c r="Q2146" s="9">
        <f>'2023-24 Salary &amp; Benefits'!G$6</f>
        <v>13464</v>
      </c>
      <c r="R2146" s="157">
        <f>'2023-24 Salary &amp; Benefits'!H$6</f>
        <v>0.1797</v>
      </c>
      <c r="S2146" s="157">
        <f>'2023-24 Salary &amp; Benefits'!I$6</f>
        <v>0.17330000000000001</v>
      </c>
      <c r="T2146" s="9">
        <f t="shared" si="364"/>
        <v>0</v>
      </c>
      <c r="U2146" s="9">
        <f t="shared" si="365"/>
        <v>0</v>
      </c>
      <c r="V2146" s="9">
        <f t="shared" si="366"/>
        <v>0</v>
      </c>
      <c r="W2146" s="9">
        <f t="shared" si="359"/>
        <v>0</v>
      </c>
      <c r="X2146" s="22">
        <f t="shared" si="358"/>
        <v>0</v>
      </c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</row>
    <row r="2147" spans="1:159" s="4" customFormat="1">
      <c r="A2147" s="83" t="s">
        <v>2278</v>
      </c>
      <c r="B2147" s="95" t="s">
        <v>162</v>
      </c>
      <c r="C2147" s="96">
        <v>4405</v>
      </c>
      <c r="D2147" s="95" t="s">
        <v>192</v>
      </c>
      <c r="E2147" s="116" t="str">
        <f>VLOOKUP($C2147,'2022-23 School Level AAFTE'!$C:$X,8,FALSE)</f>
        <v>No</v>
      </c>
      <c r="F2147" s="103">
        <f>VLOOKUP($C2147,'2022-23 School Level AAFTE'!$C:$I,7,FALSE)</f>
        <v>551.37</v>
      </c>
      <c r="G2147" s="106">
        <f>IFERROR(IF(E2147= "yes",VLOOKUP(C2147,Summary!$B:$I,5,0),0),0)</f>
        <v>0</v>
      </c>
      <c r="H2147" s="104">
        <f t="shared" si="357"/>
        <v>0</v>
      </c>
      <c r="I2147" s="168">
        <f>VLOOKUP($A2147,'2023-24 Salary &amp; Benefits'!$A:$I,3,FALSE)</f>
        <v>1.06</v>
      </c>
      <c r="J2147" s="168">
        <f>VLOOKUP($A2147,'2023-24 Salary &amp; Benefits'!$A:$I,4,FALSE)</f>
        <v>1.06</v>
      </c>
      <c r="K2147" s="155">
        <f t="shared" si="360"/>
        <v>0</v>
      </c>
      <c r="L2147" s="154">
        <f t="shared" si="361"/>
        <v>0</v>
      </c>
      <c r="M2147" s="156">
        <f>'2023-24 Salary &amp; Benefits'!$E$6</f>
        <v>72728</v>
      </c>
      <c r="N2147" s="156">
        <f>'2023-24 Salary &amp; Benefits'!$F$6</f>
        <v>75419</v>
      </c>
      <c r="O2147" s="9">
        <f t="shared" si="362"/>
        <v>0</v>
      </c>
      <c r="P2147" s="9">
        <f t="shared" si="363"/>
        <v>0</v>
      </c>
      <c r="Q2147" s="9">
        <f>'2023-24 Salary &amp; Benefits'!G$6</f>
        <v>13464</v>
      </c>
      <c r="R2147" s="157">
        <f>'2023-24 Salary &amp; Benefits'!H$6</f>
        <v>0.1797</v>
      </c>
      <c r="S2147" s="157">
        <f>'2023-24 Salary &amp; Benefits'!I$6</f>
        <v>0.17330000000000001</v>
      </c>
      <c r="T2147" s="9">
        <f t="shared" si="364"/>
        <v>0</v>
      </c>
      <c r="U2147" s="9">
        <f t="shared" si="365"/>
        <v>0</v>
      </c>
      <c r="V2147" s="9">
        <f t="shared" si="366"/>
        <v>0</v>
      </c>
      <c r="W2147" s="9">
        <f t="shared" si="359"/>
        <v>0</v>
      </c>
      <c r="X2147" s="22">
        <f t="shared" si="358"/>
        <v>0</v>
      </c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</row>
    <row r="2148" spans="1:159" s="4" customFormat="1">
      <c r="A2148" s="83" t="s">
        <v>2278</v>
      </c>
      <c r="B2148" s="95" t="s">
        <v>162</v>
      </c>
      <c r="C2148" s="96">
        <v>3423</v>
      </c>
      <c r="D2148" s="95" t="s">
        <v>180</v>
      </c>
      <c r="E2148" s="116" t="str">
        <f>VLOOKUP($C2148,'2022-23 School Level AAFTE'!$C:$X,8,FALSE)</f>
        <v>No</v>
      </c>
      <c r="F2148" s="103">
        <f>VLOOKUP($C2148,'2022-23 School Level AAFTE'!$C:$I,7,FALSE)</f>
        <v>1089.3699999999999</v>
      </c>
      <c r="G2148" s="106">
        <f>IFERROR(IF(E2148= "yes",VLOOKUP(C2148,Summary!$B:$I,5,0),0),0)</f>
        <v>0</v>
      </c>
      <c r="H2148" s="105">
        <f t="shared" si="357"/>
        <v>0</v>
      </c>
      <c r="I2148" s="168">
        <f>VLOOKUP($A2148,'2023-24 Salary &amp; Benefits'!$A:$I,3,FALSE)</f>
        <v>1.06</v>
      </c>
      <c r="J2148" s="168">
        <f>VLOOKUP($A2148,'2023-24 Salary &amp; Benefits'!$A:$I,4,FALSE)</f>
        <v>1.06</v>
      </c>
      <c r="K2148" s="155">
        <f t="shared" si="360"/>
        <v>0</v>
      </c>
      <c r="L2148" s="154">
        <f t="shared" si="361"/>
        <v>0</v>
      </c>
      <c r="M2148" s="156">
        <f>'2023-24 Salary &amp; Benefits'!$E$6</f>
        <v>72728</v>
      </c>
      <c r="N2148" s="156">
        <f>'2023-24 Salary &amp; Benefits'!$F$6</f>
        <v>75419</v>
      </c>
      <c r="O2148" s="9">
        <f t="shared" si="362"/>
        <v>0</v>
      </c>
      <c r="P2148" s="9">
        <f t="shared" si="363"/>
        <v>0</v>
      </c>
      <c r="Q2148" s="9">
        <f>'2023-24 Salary &amp; Benefits'!G$6</f>
        <v>13464</v>
      </c>
      <c r="R2148" s="157">
        <f>'2023-24 Salary &amp; Benefits'!H$6</f>
        <v>0.1797</v>
      </c>
      <c r="S2148" s="157">
        <f>'2023-24 Salary &amp; Benefits'!I$6</f>
        <v>0.17330000000000001</v>
      </c>
      <c r="T2148" s="9">
        <f t="shared" si="364"/>
        <v>0</v>
      </c>
      <c r="U2148" s="9">
        <f t="shared" si="365"/>
        <v>0</v>
      </c>
      <c r="V2148" s="9">
        <f t="shared" si="366"/>
        <v>0</v>
      </c>
      <c r="W2148" s="9">
        <f t="shared" si="359"/>
        <v>0</v>
      </c>
      <c r="X2148" s="22">
        <f t="shared" si="358"/>
        <v>0</v>
      </c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</row>
    <row r="2149" spans="1:159" s="4" customFormat="1">
      <c r="A2149" s="83" t="s">
        <v>2278</v>
      </c>
      <c r="B2149" s="95" t="s">
        <v>162</v>
      </c>
      <c r="C2149" s="96">
        <v>4503</v>
      </c>
      <c r="D2149" s="95" t="s">
        <v>194</v>
      </c>
      <c r="E2149" s="116" t="str">
        <f>VLOOKUP($C2149,'2022-23 School Level AAFTE'!$C:$X,8,FALSE)</f>
        <v>Yes</v>
      </c>
      <c r="F2149" s="103">
        <f>VLOOKUP($C2149,'2022-23 School Level AAFTE'!$C:$I,7,FALSE)</f>
        <v>538.21</v>
      </c>
      <c r="G2149" s="106">
        <f>IFERROR(IF(E2149= "yes",VLOOKUP(C2149,Summary!$B:$I,5,0),0),0)</f>
        <v>0</v>
      </c>
      <c r="H2149" s="104">
        <f t="shared" si="357"/>
        <v>538.21</v>
      </c>
      <c r="I2149" s="168">
        <f>VLOOKUP($A2149,'2023-24 Salary &amp; Benefits'!$A:$I,3,FALSE)</f>
        <v>1.06</v>
      </c>
      <c r="J2149" s="168">
        <f>VLOOKUP($A2149,'2023-24 Salary &amp; Benefits'!$A:$I,4,FALSE)</f>
        <v>1.06</v>
      </c>
      <c r="K2149" s="155">
        <f t="shared" si="360"/>
        <v>538.21</v>
      </c>
      <c r="L2149" s="154">
        <f t="shared" si="361"/>
        <v>1.579</v>
      </c>
      <c r="M2149" s="156">
        <f>'2023-24 Salary &amp; Benefits'!$E$6</f>
        <v>72728</v>
      </c>
      <c r="N2149" s="156">
        <f>'2023-24 Salary &amp; Benefits'!$F$6</f>
        <v>75419</v>
      </c>
      <c r="O2149" s="9">
        <f t="shared" si="362"/>
        <v>121727.76</v>
      </c>
      <c r="P2149" s="9">
        <f t="shared" si="363"/>
        <v>4504.0400000000081</v>
      </c>
      <c r="Q2149" s="9">
        <f>'2023-24 Salary &amp; Benefits'!G$6</f>
        <v>13464</v>
      </c>
      <c r="R2149" s="157">
        <f>'2023-24 Salary &amp; Benefits'!H$6</f>
        <v>0.1797</v>
      </c>
      <c r="S2149" s="157">
        <f>'2023-24 Salary &amp; Benefits'!I$6</f>
        <v>0.17330000000000001</v>
      </c>
      <c r="T2149" s="9">
        <f t="shared" si="364"/>
        <v>43914.68</v>
      </c>
      <c r="U2149" s="9">
        <f t="shared" si="365"/>
        <v>2103.86</v>
      </c>
      <c r="V2149" s="9">
        <f t="shared" si="366"/>
        <v>364.6</v>
      </c>
      <c r="W2149" s="9">
        <f t="shared" si="359"/>
        <v>2468.46</v>
      </c>
      <c r="X2149" s="22">
        <f t="shared" si="358"/>
        <v>172614.94</v>
      </c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</row>
    <row r="2150" spans="1:159" s="4" customFormat="1">
      <c r="A2150" s="83" t="s">
        <v>2278</v>
      </c>
      <c r="B2150" s="95" t="s">
        <v>162</v>
      </c>
      <c r="C2150" s="96">
        <v>3733</v>
      </c>
      <c r="D2150" s="95" t="s">
        <v>185</v>
      </c>
      <c r="E2150" s="116" t="str">
        <f>VLOOKUP($C2150,'2022-23 School Level AAFTE'!$C:$X,8,FALSE)</f>
        <v>No</v>
      </c>
      <c r="F2150" s="103">
        <f>VLOOKUP($C2150,'2022-23 School Level AAFTE'!$C:$I,7,FALSE)</f>
        <v>472.78</v>
      </c>
      <c r="G2150" s="106">
        <f>IFERROR(IF(E2150= "yes",VLOOKUP(C2150,Summary!$B:$I,5,0),0),0)</f>
        <v>0</v>
      </c>
      <c r="H2150" s="104">
        <f t="shared" si="357"/>
        <v>0</v>
      </c>
      <c r="I2150" s="168">
        <f>VLOOKUP($A2150,'2023-24 Salary &amp; Benefits'!$A:$I,3,FALSE)</f>
        <v>1.06</v>
      </c>
      <c r="J2150" s="168">
        <f>VLOOKUP($A2150,'2023-24 Salary &amp; Benefits'!$A:$I,4,FALSE)</f>
        <v>1.06</v>
      </c>
      <c r="K2150" s="155">
        <f t="shared" si="360"/>
        <v>0</v>
      </c>
      <c r="L2150" s="154">
        <f t="shared" si="361"/>
        <v>0</v>
      </c>
      <c r="M2150" s="156">
        <f>'2023-24 Salary &amp; Benefits'!$E$6</f>
        <v>72728</v>
      </c>
      <c r="N2150" s="156">
        <f>'2023-24 Salary &amp; Benefits'!$F$6</f>
        <v>75419</v>
      </c>
      <c r="O2150" s="9">
        <f t="shared" si="362"/>
        <v>0</v>
      </c>
      <c r="P2150" s="9">
        <f t="shared" si="363"/>
        <v>0</v>
      </c>
      <c r="Q2150" s="9">
        <f>'2023-24 Salary &amp; Benefits'!G$6</f>
        <v>13464</v>
      </c>
      <c r="R2150" s="157">
        <f>'2023-24 Salary &amp; Benefits'!H$6</f>
        <v>0.1797</v>
      </c>
      <c r="S2150" s="157">
        <f>'2023-24 Salary &amp; Benefits'!I$6</f>
        <v>0.17330000000000001</v>
      </c>
      <c r="T2150" s="9">
        <f t="shared" si="364"/>
        <v>0</v>
      </c>
      <c r="U2150" s="9">
        <f t="shared" si="365"/>
        <v>0</v>
      </c>
      <c r="V2150" s="9">
        <f t="shared" si="366"/>
        <v>0</v>
      </c>
      <c r="W2150" s="9">
        <f t="shared" si="359"/>
        <v>0</v>
      </c>
      <c r="X2150" s="22">
        <f t="shared" si="358"/>
        <v>0</v>
      </c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</row>
    <row r="2151" spans="1:159" s="4" customFormat="1">
      <c r="A2151" s="83" t="s">
        <v>2278</v>
      </c>
      <c r="B2151" s="95" t="s">
        <v>162</v>
      </c>
      <c r="C2151" s="96">
        <v>4075</v>
      </c>
      <c r="D2151" s="95" t="s">
        <v>191</v>
      </c>
      <c r="E2151" s="116" t="str">
        <f>VLOOKUP($C2151,'2022-23 School Level AAFTE'!$C:$X,8,FALSE)</f>
        <v>No</v>
      </c>
      <c r="F2151" s="103">
        <f>VLOOKUP($C2151,'2022-23 School Level AAFTE'!$C:$I,7,FALSE)</f>
        <v>634.19000000000005</v>
      </c>
      <c r="G2151" s="106">
        <f>IFERROR(IF(E2151= "yes",VLOOKUP(C2151,Summary!$B:$I,5,0),0),0)</f>
        <v>0</v>
      </c>
      <c r="H2151" s="105">
        <f t="shared" si="357"/>
        <v>0</v>
      </c>
      <c r="I2151" s="168">
        <f>VLOOKUP($A2151,'2023-24 Salary &amp; Benefits'!$A:$I,3,FALSE)</f>
        <v>1.06</v>
      </c>
      <c r="J2151" s="168">
        <f>VLOOKUP($A2151,'2023-24 Salary &amp; Benefits'!$A:$I,4,FALSE)</f>
        <v>1.06</v>
      </c>
      <c r="K2151" s="155">
        <f t="shared" si="360"/>
        <v>0</v>
      </c>
      <c r="L2151" s="154">
        <f t="shared" si="361"/>
        <v>0</v>
      </c>
      <c r="M2151" s="156">
        <f>'2023-24 Salary &amp; Benefits'!$E$6</f>
        <v>72728</v>
      </c>
      <c r="N2151" s="156">
        <f>'2023-24 Salary &amp; Benefits'!$F$6</f>
        <v>75419</v>
      </c>
      <c r="O2151" s="9">
        <f t="shared" si="362"/>
        <v>0</v>
      </c>
      <c r="P2151" s="9">
        <f t="shared" si="363"/>
        <v>0</v>
      </c>
      <c r="Q2151" s="9">
        <f>'2023-24 Salary &amp; Benefits'!G$6</f>
        <v>13464</v>
      </c>
      <c r="R2151" s="157">
        <f>'2023-24 Salary &amp; Benefits'!H$6</f>
        <v>0.1797</v>
      </c>
      <c r="S2151" s="157">
        <f>'2023-24 Salary &amp; Benefits'!I$6</f>
        <v>0.17330000000000001</v>
      </c>
      <c r="T2151" s="9">
        <f t="shared" si="364"/>
        <v>0</v>
      </c>
      <c r="U2151" s="9">
        <f t="shared" si="365"/>
        <v>0</v>
      </c>
      <c r="V2151" s="9">
        <f t="shared" si="366"/>
        <v>0</v>
      </c>
      <c r="W2151" s="9">
        <f t="shared" si="359"/>
        <v>0</v>
      </c>
      <c r="X2151" s="22">
        <f t="shared" si="358"/>
        <v>0</v>
      </c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</row>
    <row r="2152" spans="1:159" s="4" customFormat="1">
      <c r="A2152" s="83" t="s">
        <v>2278</v>
      </c>
      <c r="B2152" s="95" t="s">
        <v>162</v>
      </c>
      <c r="C2152" s="96">
        <v>1574</v>
      </c>
      <c r="D2152" s="95" t="s">
        <v>163</v>
      </c>
      <c r="E2152" s="116" t="str">
        <f>VLOOKUP($C2152,'2022-23 School Level AAFTE'!$C:$X,8,FALSE)</f>
        <v>Yes</v>
      </c>
      <c r="F2152" s="103">
        <f>VLOOKUP($C2152,'2022-23 School Level AAFTE'!$C:$I,7,FALSE)</f>
        <v>62.71</v>
      </c>
      <c r="G2152" s="106">
        <f>IFERROR(IF(E2152= "yes",VLOOKUP(C2152,Summary!$B:$I,5,0),0),0)</f>
        <v>0</v>
      </c>
      <c r="H2152" s="105">
        <f t="shared" si="357"/>
        <v>62.71</v>
      </c>
      <c r="I2152" s="168">
        <f>VLOOKUP($A2152,'2023-24 Salary &amp; Benefits'!$A:$I,3,FALSE)</f>
        <v>1.06</v>
      </c>
      <c r="J2152" s="168">
        <f>VLOOKUP($A2152,'2023-24 Salary &amp; Benefits'!$A:$I,4,FALSE)</f>
        <v>1.06</v>
      </c>
      <c r="K2152" s="155">
        <f t="shared" si="360"/>
        <v>62.71</v>
      </c>
      <c r="L2152" s="154">
        <f t="shared" si="361"/>
        <v>0.184</v>
      </c>
      <c r="M2152" s="156">
        <f>'2023-24 Salary &amp; Benefits'!$E$6</f>
        <v>72728</v>
      </c>
      <c r="N2152" s="156">
        <f>'2023-24 Salary &amp; Benefits'!$F$6</f>
        <v>75419</v>
      </c>
      <c r="O2152" s="9">
        <f t="shared" si="362"/>
        <v>14184.87</v>
      </c>
      <c r="P2152" s="9">
        <f t="shared" si="363"/>
        <v>524.84999999999854</v>
      </c>
      <c r="Q2152" s="9">
        <f>'2023-24 Salary &amp; Benefits'!G$6</f>
        <v>13464</v>
      </c>
      <c r="R2152" s="157">
        <f>'2023-24 Salary &amp; Benefits'!H$6</f>
        <v>0.1797</v>
      </c>
      <c r="S2152" s="157">
        <f>'2023-24 Salary &amp; Benefits'!I$6</f>
        <v>0.17330000000000001</v>
      </c>
      <c r="T2152" s="9">
        <f t="shared" si="364"/>
        <v>5117.3500000000004</v>
      </c>
      <c r="U2152" s="9">
        <f t="shared" si="365"/>
        <v>245.16</v>
      </c>
      <c r="V2152" s="9">
        <f t="shared" si="366"/>
        <v>42.49</v>
      </c>
      <c r="W2152" s="9">
        <f t="shared" si="359"/>
        <v>287.64999999999998</v>
      </c>
      <c r="X2152" s="22">
        <f t="shared" si="358"/>
        <v>20114.72</v>
      </c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</row>
    <row r="2153" spans="1:159" s="4" customFormat="1">
      <c r="A2153" s="83" t="s">
        <v>2278</v>
      </c>
      <c r="B2153" s="95" t="s">
        <v>162</v>
      </c>
      <c r="C2153" s="96">
        <v>2179</v>
      </c>
      <c r="D2153" s="95" t="s">
        <v>166</v>
      </c>
      <c r="E2153" s="116" t="str">
        <f>VLOOKUP($C2153,'2022-23 School Level AAFTE'!$C:$X,8,FALSE)</f>
        <v>Yes</v>
      </c>
      <c r="F2153" s="103">
        <f>VLOOKUP($C2153,'2022-23 School Level AAFTE'!$C:$I,7,FALSE)</f>
        <v>1480.63</v>
      </c>
      <c r="G2153" s="106">
        <f>IFERROR(IF(E2153= "yes",VLOOKUP(C2153,Summary!$B:$I,5,0),0),0)</f>
        <v>0</v>
      </c>
      <c r="H2153" s="104">
        <f t="shared" si="357"/>
        <v>1480.63</v>
      </c>
      <c r="I2153" s="168">
        <f>VLOOKUP($A2153,'2023-24 Salary &amp; Benefits'!$A:$I,3,FALSE)</f>
        <v>1.06</v>
      </c>
      <c r="J2153" s="168">
        <f>VLOOKUP($A2153,'2023-24 Salary &amp; Benefits'!$A:$I,4,FALSE)</f>
        <v>1.06</v>
      </c>
      <c r="K2153" s="155">
        <f t="shared" si="360"/>
        <v>1480.63</v>
      </c>
      <c r="L2153" s="154">
        <f t="shared" si="361"/>
        <v>4.343</v>
      </c>
      <c r="M2153" s="156">
        <f>'2023-24 Salary &amp; Benefits'!$E$6</f>
        <v>72728</v>
      </c>
      <c r="N2153" s="156">
        <f>'2023-24 Salary &amp; Benefits'!$F$6</f>
        <v>75419</v>
      </c>
      <c r="O2153" s="9">
        <f t="shared" si="362"/>
        <v>334809.17</v>
      </c>
      <c r="P2153" s="9">
        <f t="shared" si="363"/>
        <v>12388.23000000004</v>
      </c>
      <c r="Q2153" s="9">
        <f>'2023-24 Salary &amp; Benefits'!G$6</f>
        <v>13464</v>
      </c>
      <c r="R2153" s="157">
        <f>'2023-24 Salary &amp; Benefits'!H$6</f>
        <v>0.1797</v>
      </c>
      <c r="S2153" s="157">
        <f>'2023-24 Salary &amp; Benefits'!I$6</f>
        <v>0.17330000000000001</v>
      </c>
      <c r="T2153" s="9">
        <f t="shared" si="364"/>
        <v>120786.24000000001</v>
      </c>
      <c r="U2153" s="9">
        <f t="shared" si="365"/>
        <v>5786.62</v>
      </c>
      <c r="V2153" s="9">
        <f t="shared" si="366"/>
        <v>1002.82</v>
      </c>
      <c r="W2153" s="9">
        <f t="shared" si="359"/>
        <v>6789.44</v>
      </c>
      <c r="X2153" s="22">
        <f t="shared" si="358"/>
        <v>474773.08</v>
      </c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</row>
    <row r="2154" spans="1:159" s="4" customFormat="1">
      <c r="A2154" s="83" t="s">
        <v>2278</v>
      </c>
      <c r="B2154" s="95" t="s">
        <v>162</v>
      </c>
      <c r="C2154" s="96">
        <v>2637</v>
      </c>
      <c r="D2154" s="95" t="s">
        <v>168</v>
      </c>
      <c r="E2154" s="116" t="str">
        <f>VLOOKUP($C2154,'2022-23 School Level AAFTE'!$C:$X,8,FALSE)</f>
        <v>Yes</v>
      </c>
      <c r="F2154" s="103">
        <f>VLOOKUP($C2154,'2022-23 School Level AAFTE'!$C:$I,7,FALSE)</f>
        <v>195.29</v>
      </c>
      <c r="G2154" s="106">
        <f>IFERROR(IF(E2154= "yes",VLOOKUP(C2154,Summary!$B:$I,5,0),0),0)</f>
        <v>0</v>
      </c>
      <c r="H2154" s="105">
        <f t="shared" si="357"/>
        <v>195.29</v>
      </c>
      <c r="I2154" s="168">
        <f>VLOOKUP($A2154,'2023-24 Salary &amp; Benefits'!$A:$I,3,FALSE)</f>
        <v>1.06</v>
      </c>
      <c r="J2154" s="168">
        <f>VLOOKUP($A2154,'2023-24 Salary &amp; Benefits'!$A:$I,4,FALSE)</f>
        <v>1.06</v>
      </c>
      <c r="K2154" s="155">
        <f t="shared" si="360"/>
        <v>195.29</v>
      </c>
      <c r="L2154" s="154">
        <f t="shared" si="361"/>
        <v>0.57299999999999995</v>
      </c>
      <c r="M2154" s="156">
        <f>'2023-24 Salary &amp; Benefits'!$E$6</f>
        <v>72728</v>
      </c>
      <c r="N2154" s="156">
        <f>'2023-24 Salary &amp; Benefits'!$F$6</f>
        <v>75419</v>
      </c>
      <c r="O2154" s="9">
        <f t="shared" si="362"/>
        <v>44173.53</v>
      </c>
      <c r="P2154" s="9">
        <f t="shared" si="363"/>
        <v>1634.4599999999991</v>
      </c>
      <c r="Q2154" s="9">
        <f>'2023-24 Salary &amp; Benefits'!G$6</f>
        <v>13464</v>
      </c>
      <c r="R2154" s="157">
        <f>'2023-24 Salary &amp; Benefits'!H$6</f>
        <v>0.1797</v>
      </c>
      <c r="S2154" s="157">
        <f>'2023-24 Salary &amp; Benefits'!I$6</f>
        <v>0.17330000000000001</v>
      </c>
      <c r="T2154" s="9">
        <f t="shared" si="364"/>
        <v>15936.11</v>
      </c>
      <c r="U2154" s="9">
        <f t="shared" si="365"/>
        <v>763.47</v>
      </c>
      <c r="V2154" s="9">
        <f t="shared" si="366"/>
        <v>132.31</v>
      </c>
      <c r="W2154" s="9">
        <f t="shared" si="359"/>
        <v>895.78</v>
      </c>
      <c r="X2154" s="22">
        <f t="shared" si="358"/>
        <v>62639.88</v>
      </c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</row>
    <row r="2155" spans="1:159" s="4" customFormat="1">
      <c r="A2155" s="83" t="s">
        <v>2278</v>
      </c>
      <c r="B2155" s="95" t="s">
        <v>162</v>
      </c>
      <c r="C2155" s="96">
        <v>3902</v>
      </c>
      <c r="D2155" s="95" t="s">
        <v>188</v>
      </c>
      <c r="E2155" s="116" t="str">
        <f>VLOOKUP($C2155,'2022-23 School Level AAFTE'!$C:$X,8,FALSE)</f>
        <v>Yes</v>
      </c>
      <c r="F2155" s="103">
        <f>VLOOKUP($C2155,'2022-23 School Level AAFTE'!$C:$I,7,FALSE)</f>
        <v>765.02</v>
      </c>
      <c r="G2155" s="106">
        <f>IFERROR(IF(E2155= "yes",VLOOKUP(C2155,Summary!$B:$I,5,0),0),0)</f>
        <v>0</v>
      </c>
      <c r="H2155" s="105">
        <f t="shared" si="357"/>
        <v>765.02</v>
      </c>
      <c r="I2155" s="168">
        <f>VLOOKUP($A2155,'2023-24 Salary &amp; Benefits'!$A:$I,3,FALSE)</f>
        <v>1.06</v>
      </c>
      <c r="J2155" s="168">
        <f>VLOOKUP($A2155,'2023-24 Salary &amp; Benefits'!$A:$I,4,FALSE)</f>
        <v>1.06</v>
      </c>
      <c r="K2155" s="155">
        <f t="shared" si="360"/>
        <v>765.02</v>
      </c>
      <c r="L2155" s="154">
        <f t="shared" si="361"/>
        <v>2.2440000000000002</v>
      </c>
      <c r="M2155" s="156">
        <f>'2023-24 Salary &amp; Benefits'!$E$6</f>
        <v>72728</v>
      </c>
      <c r="N2155" s="156">
        <f>'2023-24 Salary &amp; Benefits'!$F$6</f>
        <v>75419</v>
      </c>
      <c r="O2155" s="9">
        <f t="shared" si="362"/>
        <v>172993.73</v>
      </c>
      <c r="P2155" s="9">
        <f t="shared" si="363"/>
        <v>6400.9199999999837</v>
      </c>
      <c r="Q2155" s="9">
        <f>'2023-24 Salary &amp; Benefits'!G$6</f>
        <v>13464</v>
      </c>
      <c r="R2155" s="157">
        <f>'2023-24 Salary &amp; Benefits'!H$6</f>
        <v>0.1797</v>
      </c>
      <c r="S2155" s="157">
        <f>'2023-24 Salary &amp; Benefits'!I$6</f>
        <v>0.17330000000000001</v>
      </c>
      <c r="T2155" s="9">
        <f t="shared" si="364"/>
        <v>62409.47</v>
      </c>
      <c r="U2155" s="9">
        <f t="shared" si="365"/>
        <v>2989.91</v>
      </c>
      <c r="V2155" s="9">
        <f t="shared" si="366"/>
        <v>518.15</v>
      </c>
      <c r="W2155" s="9">
        <f t="shared" si="359"/>
        <v>3508.06</v>
      </c>
      <c r="X2155" s="22">
        <f t="shared" si="358"/>
        <v>245312.18</v>
      </c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</row>
    <row r="2156" spans="1:159" s="4" customFormat="1">
      <c r="A2156" s="83" t="s">
        <v>2278</v>
      </c>
      <c r="B2156" s="95" t="s">
        <v>162</v>
      </c>
      <c r="C2156" s="96">
        <v>1738</v>
      </c>
      <c r="D2156" s="95" t="s">
        <v>165</v>
      </c>
      <c r="E2156" s="116" t="str">
        <f>VLOOKUP($C2156,'2022-23 School Level AAFTE'!$C:$X,8,FALSE)</f>
        <v>Yes</v>
      </c>
      <c r="F2156" s="103">
        <f>VLOOKUP($C2156,'2022-23 School Level AAFTE'!$C:$I,7,FALSE)</f>
        <v>41.71</v>
      </c>
      <c r="G2156" s="106">
        <f>IFERROR(IF(E2156= "yes",VLOOKUP(C2156,Summary!$B:$I,5,0),0),0)</f>
        <v>0</v>
      </c>
      <c r="H2156" s="105">
        <f t="shared" si="357"/>
        <v>41.71</v>
      </c>
      <c r="I2156" s="168">
        <f>VLOOKUP($A2156,'2023-24 Salary &amp; Benefits'!$A:$I,3,FALSE)</f>
        <v>1.06</v>
      </c>
      <c r="J2156" s="168">
        <f>VLOOKUP($A2156,'2023-24 Salary &amp; Benefits'!$A:$I,4,FALSE)</f>
        <v>1.06</v>
      </c>
      <c r="K2156" s="155">
        <f t="shared" si="360"/>
        <v>41.71</v>
      </c>
      <c r="L2156" s="154">
        <f t="shared" si="361"/>
        <v>0.122</v>
      </c>
      <c r="M2156" s="156">
        <f>'2023-24 Salary &amp; Benefits'!$E$6</f>
        <v>72728</v>
      </c>
      <c r="N2156" s="156">
        <f>'2023-24 Salary &amp; Benefits'!$F$6</f>
        <v>75419</v>
      </c>
      <c r="O2156" s="9">
        <f t="shared" si="362"/>
        <v>9405.18</v>
      </c>
      <c r="P2156" s="9">
        <f t="shared" si="363"/>
        <v>348.01000000000022</v>
      </c>
      <c r="Q2156" s="9">
        <f>'2023-24 Salary &amp; Benefits'!G$6</f>
        <v>13464</v>
      </c>
      <c r="R2156" s="157">
        <f>'2023-24 Salary &amp; Benefits'!H$6</f>
        <v>0.1797</v>
      </c>
      <c r="S2156" s="157">
        <f>'2023-24 Salary &amp; Benefits'!I$6</f>
        <v>0.17330000000000001</v>
      </c>
      <c r="T2156" s="9">
        <f t="shared" si="364"/>
        <v>3393.03</v>
      </c>
      <c r="U2156" s="9">
        <f t="shared" si="365"/>
        <v>162.55000000000001</v>
      </c>
      <c r="V2156" s="9">
        <f t="shared" si="366"/>
        <v>28.17</v>
      </c>
      <c r="W2156" s="9">
        <f t="shared" si="359"/>
        <v>190.72000000000003</v>
      </c>
      <c r="X2156" s="22">
        <f t="shared" si="358"/>
        <v>13336.94</v>
      </c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</row>
    <row r="2157" spans="1:159" s="4" customFormat="1">
      <c r="A2157" s="83" t="s">
        <v>2278</v>
      </c>
      <c r="B2157" s="95" t="s">
        <v>162</v>
      </c>
      <c r="C2157" s="96">
        <v>3424</v>
      </c>
      <c r="D2157" s="95" t="s">
        <v>181</v>
      </c>
      <c r="E2157" s="116" t="str">
        <f>VLOOKUP($C2157,'2022-23 School Level AAFTE'!$C:$X,8,FALSE)</f>
        <v>Yes</v>
      </c>
      <c r="F2157" s="103">
        <f>VLOOKUP($C2157,'2022-23 School Level AAFTE'!$C:$I,7,FALSE)</f>
        <v>360.15</v>
      </c>
      <c r="G2157" s="106">
        <f>IFERROR(IF(E2157= "yes",VLOOKUP(C2157,Summary!$B:$I,5,0),0),0)</f>
        <v>0</v>
      </c>
      <c r="H2157" s="105">
        <f t="shared" si="357"/>
        <v>360.15</v>
      </c>
      <c r="I2157" s="168">
        <f>VLOOKUP($A2157,'2023-24 Salary &amp; Benefits'!$A:$I,3,FALSE)</f>
        <v>1.06</v>
      </c>
      <c r="J2157" s="168">
        <f>VLOOKUP($A2157,'2023-24 Salary &amp; Benefits'!$A:$I,4,FALSE)</f>
        <v>1.06</v>
      </c>
      <c r="K2157" s="155">
        <f t="shared" si="360"/>
        <v>360.15</v>
      </c>
      <c r="L2157" s="154">
        <f t="shared" si="361"/>
        <v>1.056</v>
      </c>
      <c r="M2157" s="156">
        <f>'2023-24 Salary &amp; Benefits'!$E$6</f>
        <v>72728</v>
      </c>
      <c r="N2157" s="156">
        <f>'2023-24 Salary &amp; Benefits'!$F$6</f>
        <v>75419</v>
      </c>
      <c r="O2157" s="9">
        <f t="shared" si="362"/>
        <v>81408.81</v>
      </c>
      <c r="P2157" s="9">
        <f t="shared" si="363"/>
        <v>3012.1999999999971</v>
      </c>
      <c r="Q2157" s="9">
        <f>'2023-24 Salary &amp; Benefits'!G$6</f>
        <v>13464</v>
      </c>
      <c r="R2157" s="157">
        <f>'2023-24 Salary &amp; Benefits'!H$6</f>
        <v>0.1797</v>
      </c>
      <c r="S2157" s="157">
        <f>'2023-24 Salary &amp; Benefits'!I$6</f>
        <v>0.17330000000000001</v>
      </c>
      <c r="T2157" s="9">
        <f t="shared" si="364"/>
        <v>29369.16</v>
      </c>
      <c r="U2157" s="9">
        <f t="shared" si="365"/>
        <v>1407.02</v>
      </c>
      <c r="V2157" s="9">
        <f t="shared" si="366"/>
        <v>243.84</v>
      </c>
      <c r="W2157" s="9">
        <f t="shared" si="359"/>
        <v>1650.86</v>
      </c>
      <c r="X2157" s="22">
        <f t="shared" si="358"/>
        <v>115441.03</v>
      </c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</row>
    <row r="2158" spans="1:159" s="4" customFormat="1">
      <c r="A2158" s="83" t="s">
        <v>2278</v>
      </c>
      <c r="B2158" s="95" t="s">
        <v>162</v>
      </c>
      <c r="C2158" s="96">
        <v>2643</v>
      </c>
      <c r="D2158" s="95" t="s">
        <v>169</v>
      </c>
      <c r="E2158" s="116" t="str">
        <f>VLOOKUP($C2158,'2022-23 School Level AAFTE'!$C:$X,8,FALSE)</f>
        <v>Yes</v>
      </c>
      <c r="F2158" s="103">
        <f>VLOOKUP($C2158,'2022-23 School Level AAFTE'!$C:$I,7,FALSE)</f>
        <v>524.14</v>
      </c>
      <c r="G2158" s="106">
        <f>IFERROR(IF(E2158= "yes",VLOOKUP(C2158,Summary!$B:$I,5,0),0),0)</f>
        <v>0</v>
      </c>
      <c r="H2158" s="105">
        <f t="shared" si="357"/>
        <v>524.14</v>
      </c>
      <c r="I2158" s="168">
        <f>VLOOKUP($A2158,'2023-24 Salary &amp; Benefits'!$A:$I,3,FALSE)</f>
        <v>1.06</v>
      </c>
      <c r="J2158" s="168">
        <f>VLOOKUP($A2158,'2023-24 Salary &amp; Benefits'!$A:$I,4,FALSE)</f>
        <v>1.06</v>
      </c>
      <c r="K2158" s="155">
        <f t="shared" si="360"/>
        <v>524.14</v>
      </c>
      <c r="L2158" s="154">
        <f t="shared" si="361"/>
        <v>1.5369999999999999</v>
      </c>
      <c r="M2158" s="156">
        <f>'2023-24 Salary &amp; Benefits'!$E$6</f>
        <v>72728</v>
      </c>
      <c r="N2158" s="156">
        <f>'2023-24 Salary &amp; Benefits'!$F$6</f>
        <v>75419</v>
      </c>
      <c r="O2158" s="9">
        <f t="shared" si="362"/>
        <v>118489.91</v>
      </c>
      <c r="P2158" s="9">
        <f t="shared" si="363"/>
        <v>4384.2299999999959</v>
      </c>
      <c r="Q2158" s="9">
        <f>'2023-24 Salary &amp; Benefits'!G$6</f>
        <v>13464</v>
      </c>
      <c r="R2158" s="157">
        <f>'2023-24 Salary &amp; Benefits'!H$6</f>
        <v>0.1797</v>
      </c>
      <c r="S2158" s="157">
        <f>'2023-24 Salary &amp; Benefits'!I$6</f>
        <v>0.17330000000000001</v>
      </c>
      <c r="T2158" s="9">
        <f t="shared" si="364"/>
        <v>42746.59</v>
      </c>
      <c r="U2158" s="9">
        <f t="shared" si="365"/>
        <v>2047.9</v>
      </c>
      <c r="V2158" s="9">
        <f t="shared" si="366"/>
        <v>354.9</v>
      </c>
      <c r="W2158" s="9">
        <f t="shared" si="359"/>
        <v>2402.8000000000002</v>
      </c>
      <c r="X2158" s="22">
        <f t="shared" si="358"/>
        <v>168023.52999999997</v>
      </c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</row>
    <row r="2159" spans="1:159" s="4" customFormat="1">
      <c r="A2159" s="83" t="s">
        <v>2278</v>
      </c>
      <c r="B2159" s="95" t="s">
        <v>162</v>
      </c>
      <c r="C2159" s="96">
        <v>3735</v>
      </c>
      <c r="D2159" s="95" t="s">
        <v>187</v>
      </c>
      <c r="E2159" s="116" t="str">
        <f>VLOOKUP($C2159,'2022-23 School Level AAFTE'!$C:$X,8,FALSE)</f>
        <v>Yes</v>
      </c>
      <c r="F2159" s="103">
        <f>VLOOKUP($C2159,'2022-23 School Level AAFTE'!$C:$I,7,FALSE)</f>
        <v>496.5</v>
      </c>
      <c r="G2159" s="106">
        <f>IFERROR(IF(E2159= "yes",VLOOKUP(C2159,Summary!$B:$I,5,0),0),0)</f>
        <v>0</v>
      </c>
      <c r="H2159" s="105">
        <f t="shared" si="357"/>
        <v>496.5</v>
      </c>
      <c r="I2159" s="168">
        <f>VLOOKUP($A2159,'2023-24 Salary &amp; Benefits'!$A:$I,3,FALSE)</f>
        <v>1.06</v>
      </c>
      <c r="J2159" s="168">
        <f>VLOOKUP($A2159,'2023-24 Salary &amp; Benefits'!$A:$I,4,FALSE)</f>
        <v>1.06</v>
      </c>
      <c r="K2159" s="155">
        <f t="shared" si="360"/>
        <v>496.5</v>
      </c>
      <c r="L2159" s="154">
        <f t="shared" si="361"/>
        <v>1.456</v>
      </c>
      <c r="M2159" s="156">
        <f>'2023-24 Salary &amp; Benefits'!$E$6</f>
        <v>72728</v>
      </c>
      <c r="N2159" s="156">
        <f>'2023-24 Salary &amp; Benefits'!$F$6</f>
        <v>75419</v>
      </c>
      <c r="O2159" s="9">
        <f t="shared" si="362"/>
        <v>112245.49</v>
      </c>
      <c r="P2159" s="9">
        <f t="shared" si="363"/>
        <v>4153.179999999993</v>
      </c>
      <c r="Q2159" s="9">
        <f>'2023-24 Salary &amp; Benefits'!G$6</f>
        <v>13464</v>
      </c>
      <c r="R2159" s="157">
        <f>'2023-24 Salary &amp; Benefits'!H$6</f>
        <v>0.1797</v>
      </c>
      <c r="S2159" s="157">
        <f>'2023-24 Salary &amp; Benefits'!I$6</f>
        <v>0.17330000000000001</v>
      </c>
      <c r="T2159" s="9">
        <f t="shared" si="364"/>
        <v>40493.839999999997</v>
      </c>
      <c r="U2159" s="9">
        <f t="shared" si="365"/>
        <v>1939.98</v>
      </c>
      <c r="V2159" s="9">
        <f t="shared" si="366"/>
        <v>336.2</v>
      </c>
      <c r="W2159" s="9">
        <f t="shared" si="359"/>
        <v>2276.1799999999998</v>
      </c>
      <c r="X2159" s="22">
        <f t="shared" si="358"/>
        <v>159168.69</v>
      </c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</row>
    <row r="2160" spans="1:159" s="4" customFormat="1">
      <c r="A2160" s="83" t="s">
        <v>2278</v>
      </c>
      <c r="B2160" s="95" t="s">
        <v>162</v>
      </c>
      <c r="C2160" s="97">
        <v>2690</v>
      </c>
      <c r="D2160" s="110" t="s">
        <v>171</v>
      </c>
      <c r="E2160" s="116" t="str">
        <f>VLOOKUP($C2160,'2022-23 School Level AAFTE'!$C:$X,8,FALSE)</f>
        <v>Yes</v>
      </c>
      <c r="F2160" s="103">
        <f>VLOOKUP($C2160,'2022-23 School Level AAFTE'!$C:$I,7,FALSE)</f>
        <v>396.89</v>
      </c>
      <c r="G2160" s="106">
        <f>IFERROR(IF(E2160= "yes",VLOOKUP(C2160,Summary!$B:$I,5,0),0),0)</f>
        <v>0</v>
      </c>
      <c r="H2160" s="105">
        <f t="shared" si="357"/>
        <v>396.89</v>
      </c>
      <c r="I2160" s="168">
        <f>VLOOKUP($A2160,'2023-24 Salary &amp; Benefits'!$A:$I,3,FALSE)</f>
        <v>1.06</v>
      </c>
      <c r="J2160" s="168">
        <f>VLOOKUP($A2160,'2023-24 Salary &amp; Benefits'!$A:$I,4,FALSE)</f>
        <v>1.06</v>
      </c>
      <c r="K2160" s="155">
        <f t="shared" si="360"/>
        <v>396.89</v>
      </c>
      <c r="L2160" s="154">
        <f t="shared" si="361"/>
        <v>1.1639999999999999</v>
      </c>
      <c r="M2160" s="156">
        <f>'2023-24 Salary &amp; Benefits'!$E$6</f>
        <v>72728</v>
      </c>
      <c r="N2160" s="156">
        <f>'2023-24 Salary &amp; Benefits'!$F$6</f>
        <v>75419</v>
      </c>
      <c r="O2160" s="9">
        <f t="shared" si="362"/>
        <v>89734.720000000001</v>
      </c>
      <c r="P2160" s="9">
        <f t="shared" si="363"/>
        <v>3320.2599999999948</v>
      </c>
      <c r="Q2160" s="9">
        <f>'2023-24 Salary &amp; Benefits'!G$6</f>
        <v>13464</v>
      </c>
      <c r="R2160" s="157">
        <f>'2023-24 Salary &amp; Benefits'!H$6</f>
        <v>0.1797</v>
      </c>
      <c r="S2160" s="157">
        <f>'2023-24 Salary &amp; Benefits'!I$6</f>
        <v>0.17330000000000001</v>
      </c>
      <c r="T2160" s="9">
        <f t="shared" si="364"/>
        <v>32372.83</v>
      </c>
      <c r="U2160" s="9">
        <f t="shared" si="365"/>
        <v>1550.92</v>
      </c>
      <c r="V2160" s="9">
        <f t="shared" si="366"/>
        <v>268.77</v>
      </c>
      <c r="W2160" s="9">
        <f t="shared" si="359"/>
        <v>1819.69</v>
      </c>
      <c r="X2160" s="22">
        <f t="shared" si="358"/>
        <v>127247.5</v>
      </c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</row>
    <row r="2161" spans="1:159" s="4" customFormat="1">
      <c r="A2161" s="83" t="s">
        <v>2278</v>
      </c>
      <c r="B2161" s="95" t="s">
        <v>162</v>
      </c>
      <c r="C2161" s="96">
        <v>2610</v>
      </c>
      <c r="D2161" s="95" t="s">
        <v>167</v>
      </c>
      <c r="E2161" s="116" t="str">
        <f>VLOOKUP($C2161,'2022-23 School Level AAFTE'!$C:$X,8,FALSE)</f>
        <v>Yes</v>
      </c>
      <c r="F2161" s="103">
        <f>VLOOKUP($C2161,'2022-23 School Level AAFTE'!$C:$I,7,FALSE)</f>
        <v>254.14</v>
      </c>
      <c r="G2161" s="106">
        <f>IFERROR(IF(E2161= "yes",VLOOKUP(C2161,Summary!$B:$I,5,0),0),0)</f>
        <v>0</v>
      </c>
      <c r="H2161" s="105">
        <f t="shared" si="357"/>
        <v>254.14</v>
      </c>
      <c r="I2161" s="168">
        <f>VLOOKUP($A2161,'2023-24 Salary &amp; Benefits'!$A:$I,3,FALSE)</f>
        <v>1.06</v>
      </c>
      <c r="J2161" s="168">
        <f>VLOOKUP($A2161,'2023-24 Salary &amp; Benefits'!$A:$I,4,FALSE)</f>
        <v>1.06</v>
      </c>
      <c r="K2161" s="155">
        <f t="shared" si="360"/>
        <v>254.14</v>
      </c>
      <c r="L2161" s="154">
        <f t="shared" si="361"/>
        <v>0.745</v>
      </c>
      <c r="M2161" s="156">
        <f>'2023-24 Salary &amp; Benefits'!$E$6</f>
        <v>72728</v>
      </c>
      <c r="N2161" s="156">
        <f>'2023-24 Salary &amp; Benefits'!$F$6</f>
        <v>75419</v>
      </c>
      <c r="O2161" s="9">
        <f t="shared" si="362"/>
        <v>57433.3</v>
      </c>
      <c r="P2161" s="9">
        <f t="shared" si="363"/>
        <v>2125.0799999999945</v>
      </c>
      <c r="Q2161" s="9">
        <f>'2023-24 Salary &amp; Benefits'!G$6</f>
        <v>13464</v>
      </c>
      <c r="R2161" s="157">
        <f>'2023-24 Salary &amp; Benefits'!H$6</f>
        <v>0.1797</v>
      </c>
      <c r="S2161" s="157">
        <f>'2023-24 Salary &amp; Benefits'!I$6</f>
        <v>0.17330000000000001</v>
      </c>
      <c r="T2161" s="9">
        <f t="shared" si="364"/>
        <v>20719.72</v>
      </c>
      <c r="U2161" s="9">
        <f t="shared" si="365"/>
        <v>992.64</v>
      </c>
      <c r="V2161" s="9">
        <f t="shared" si="366"/>
        <v>172.02</v>
      </c>
      <c r="W2161" s="9">
        <f t="shared" si="359"/>
        <v>1164.6600000000001</v>
      </c>
      <c r="X2161" s="22">
        <f t="shared" si="358"/>
        <v>81442.760000000009</v>
      </c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</row>
    <row r="2162" spans="1:159" s="4" customFormat="1">
      <c r="A2162" s="83" t="s">
        <v>2278</v>
      </c>
      <c r="B2162" s="95" t="s">
        <v>162</v>
      </c>
      <c r="C2162" s="96">
        <v>3081</v>
      </c>
      <c r="D2162" s="95" t="s">
        <v>178</v>
      </c>
      <c r="E2162" s="116" t="str">
        <f>VLOOKUP($C2162,'2022-23 School Level AAFTE'!$C:$X,8,FALSE)</f>
        <v>Yes</v>
      </c>
      <c r="F2162" s="103">
        <f>VLOOKUP($C2162,'2022-23 School Level AAFTE'!$C:$I,7,FALSE)</f>
        <v>1107.79</v>
      </c>
      <c r="G2162" s="106">
        <f>IFERROR(IF(E2162= "yes",VLOOKUP(C2162,Summary!$B:$I,5,0),0),0)</f>
        <v>0</v>
      </c>
      <c r="H2162" s="105">
        <f t="shared" si="357"/>
        <v>1107.79</v>
      </c>
      <c r="I2162" s="168">
        <f>VLOOKUP($A2162,'2023-24 Salary &amp; Benefits'!$A:$I,3,FALSE)</f>
        <v>1.06</v>
      </c>
      <c r="J2162" s="168">
        <f>VLOOKUP($A2162,'2023-24 Salary &amp; Benefits'!$A:$I,4,FALSE)</f>
        <v>1.06</v>
      </c>
      <c r="K2162" s="155">
        <f t="shared" si="360"/>
        <v>1107.79</v>
      </c>
      <c r="L2162" s="154">
        <f t="shared" si="361"/>
        <v>3.25</v>
      </c>
      <c r="M2162" s="156">
        <f>'2023-24 Salary &amp; Benefits'!$E$6</f>
        <v>72728</v>
      </c>
      <c r="N2162" s="156">
        <f>'2023-24 Salary &amp; Benefits'!$F$6</f>
        <v>75419</v>
      </c>
      <c r="O2162" s="9">
        <f t="shared" si="362"/>
        <v>250547.96</v>
      </c>
      <c r="P2162" s="9">
        <f t="shared" si="363"/>
        <v>9270.5</v>
      </c>
      <c r="Q2162" s="9">
        <f>'2023-24 Salary &amp; Benefits'!G$6</f>
        <v>13464</v>
      </c>
      <c r="R2162" s="157">
        <f>'2023-24 Salary &amp; Benefits'!H$6</f>
        <v>0.1797</v>
      </c>
      <c r="S2162" s="157">
        <f>'2023-24 Salary &amp; Benefits'!I$6</f>
        <v>0.17330000000000001</v>
      </c>
      <c r="T2162" s="9">
        <f t="shared" si="364"/>
        <v>90388.05</v>
      </c>
      <c r="U2162" s="9">
        <f t="shared" si="365"/>
        <v>4330.3100000000004</v>
      </c>
      <c r="V2162" s="9">
        <f t="shared" si="366"/>
        <v>750.44</v>
      </c>
      <c r="W2162" s="9">
        <f t="shared" si="359"/>
        <v>5080.75</v>
      </c>
      <c r="X2162" s="22">
        <f t="shared" si="358"/>
        <v>355287.26</v>
      </c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</row>
    <row r="2163" spans="1:159" s="4" customFormat="1">
      <c r="A2163" s="83" t="s">
        <v>2278</v>
      </c>
      <c r="B2163" s="95" t="s">
        <v>162</v>
      </c>
      <c r="C2163" s="96">
        <v>3543</v>
      </c>
      <c r="D2163" s="95" t="s">
        <v>182</v>
      </c>
      <c r="E2163" s="116" t="str">
        <f>VLOOKUP($C2163,'2022-23 School Level AAFTE'!$C:$X,8,FALSE)</f>
        <v>Yes</v>
      </c>
      <c r="F2163" s="103">
        <f>VLOOKUP($C2163,'2022-23 School Level AAFTE'!$C:$I,7,FALSE)</f>
        <v>532.01</v>
      </c>
      <c r="G2163" s="106">
        <f>IFERROR(IF(E2163= "yes",VLOOKUP(C2163,Summary!$B:$I,5,0),0),0)</f>
        <v>0</v>
      </c>
      <c r="H2163" s="105">
        <f t="shared" si="357"/>
        <v>532.01</v>
      </c>
      <c r="I2163" s="168">
        <f>VLOOKUP($A2163,'2023-24 Salary &amp; Benefits'!$A:$I,3,FALSE)</f>
        <v>1.06</v>
      </c>
      <c r="J2163" s="168">
        <f>VLOOKUP($A2163,'2023-24 Salary &amp; Benefits'!$A:$I,4,FALSE)</f>
        <v>1.06</v>
      </c>
      <c r="K2163" s="155">
        <f t="shared" si="360"/>
        <v>532.01</v>
      </c>
      <c r="L2163" s="154">
        <f t="shared" si="361"/>
        <v>1.5609999999999999</v>
      </c>
      <c r="M2163" s="156">
        <f>'2023-24 Salary &amp; Benefits'!$E$6</f>
        <v>72728</v>
      </c>
      <c r="N2163" s="156">
        <f>'2023-24 Salary &amp; Benefits'!$F$6</f>
        <v>75419</v>
      </c>
      <c r="O2163" s="9">
        <f t="shared" si="362"/>
        <v>120340.11</v>
      </c>
      <c r="P2163" s="9">
        <f t="shared" si="363"/>
        <v>4452.6900000000023</v>
      </c>
      <c r="Q2163" s="9">
        <f>'2023-24 Salary &amp; Benefits'!G$6</f>
        <v>13464</v>
      </c>
      <c r="R2163" s="157">
        <f>'2023-24 Salary &amp; Benefits'!H$6</f>
        <v>0.1797</v>
      </c>
      <c r="S2163" s="157">
        <f>'2023-24 Salary &amp; Benefits'!I$6</f>
        <v>0.17330000000000001</v>
      </c>
      <c r="T2163" s="9">
        <f t="shared" si="364"/>
        <v>43414.07</v>
      </c>
      <c r="U2163" s="9">
        <f t="shared" si="365"/>
        <v>2079.88</v>
      </c>
      <c r="V2163" s="9">
        <f t="shared" si="366"/>
        <v>360.44</v>
      </c>
      <c r="W2163" s="9">
        <f t="shared" si="359"/>
        <v>2440.3200000000002</v>
      </c>
      <c r="X2163" s="22">
        <f t="shared" si="358"/>
        <v>170647.19</v>
      </c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</row>
    <row r="2164" spans="1:159" s="4" customFormat="1">
      <c r="A2164" s="83" t="s">
        <v>2278</v>
      </c>
      <c r="B2164" s="95" t="s">
        <v>162</v>
      </c>
      <c r="C2164" s="96">
        <v>4591</v>
      </c>
      <c r="D2164" s="86" t="s">
        <v>196</v>
      </c>
      <c r="E2164" s="116" t="str">
        <f>VLOOKUP($C2164,'2022-23 School Level AAFTE'!$C:$X,8,FALSE)</f>
        <v>No</v>
      </c>
      <c r="F2164" s="103">
        <f>VLOOKUP($C2164,'2022-23 School Level AAFTE'!$C:$I,7,FALSE)</f>
        <v>732.8</v>
      </c>
      <c r="G2164" s="106">
        <f>IFERROR(IF(E2164= "yes",VLOOKUP(C2164,Summary!$B:$I,5,0),0),0)</f>
        <v>0</v>
      </c>
      <c r="H2164" s="105">
        <f t="shared" ref="H2164:H2221" si="367">IF(E2164= "yes", F2164,0)</f>
        <v>0</v>
      </c>
      <c r="I2164" s="168">
        <f>VLOOKUP($A2164,'2023-24 Salary &amp; Benefits'!$A:$I,3,FALSE)</f>
        <v>1.06</v>
      </c>
      <c r="J2164" s="168">
        <f>VLOOKUP($A2164,'2023-24 Salary &amp; Benefits'!$A:$I,4,FALSE)</f>
        <v>1.06</v>
      </c>
      <c r="K2164" s="155">
        <f t="shared" si="360"/>
        <v>0</v>
      </c>
      <c r="L2164" s="154">
        <f t="shared" si="361"/>
        <v>0</v>
      </c>
      <c r="M2164" s="156">
        <f>'2023-24 Salary &amp; Benefits'!$E$6</f>
        <v>72728</v>
      </c>
      <c r="N2164" s="156">
        <f>'2023-24 Salary &amp; Benefits'!$F$6</f>
        <v>75419</v>
      </c>
      <c r="O2164" s="9">
        <f t="shared" si="362"/>
        <v>0</v>
      </c>
      <c r="P2164" s="9">
        <f t="shared" si="363"/>
        <v>0</v>
      </c>
      <c r="Q2164" s="9">
        <f>'2023-24 Salary &amp; Benefits'!G$6</f>
        <v>13464</v>
      </c>
      <c r="R2164" s="157">
        <f>'2023-24 Salary &amp; Benefits'!H$6</f>
        <v>0.1797</v>
      </c>
      <c r="S2164" s="157">
        <f>'2023-24 Salary &amp; Benefits'!I$6</f>
        <v>0.17330000000000001</v>
      </c>
      <c r="T2164" s="9">
        <f t="shared" si="364"/>
        <v>0</v>
      </c>
      <c r="U2164" s="9">
        <f t="shared" si="365"/>
        <v>0</v>
      </c>
      <c r="V2164" s="9">
        <f t="shared" si="366"/>
        <v>0</v>
      </c>
      <c r="W2164" s="9">
        <f t="shared" si="359"/>
        <v>0</v>
      </c>
      <c r="X2164" s="22">
        <f t="shared" ref="X2164:X2221" si="368">SUM(T2164,O2164:P2164,W2164)</f>
        <v>0</v>
      </c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</row>
    <row r="2165" spans="1:159" s="4" customFormat="1">
      <c r="A2165" s="83" t="s">
        <v>2278</v>
      </c>
      <c r="B2165" s="95" t="s">
        <v>162</v>
      </c>
      <c r="C2165" s="96">
        <v>3017</v>
      </c>
      <c r="D2165" s="95" t="s">
        <v>176</v>
      </c>
      <c r="E2165" s="116" t="str">
        <f>VLOOKUP($C2165,'2022-23 School Level AAFTE'!$C:$X,8,FALSE)</f>
        <v>No</v>
      </c>
      <c r="F2165" s="103">
        <f>VLOOKUP($C2165,'2022-23 School Level AAFTE'!$C:$I,7,FALSE)</f>
        <v>364.71</v>
      </c>
      <c r="G2165" s="106">
        <f>IFERROR(IF(E2165= "yes",VLOOKUP(C2165,Summary!$B:$I,5,0),0),0)</f>
        <v>0</v>
      </c>
      <c r="H2165" s="105">
        <f t="shared" si="367"/>
        <v>0</v>
      </c>
      <c r="I2165" s="168">
        <f>VLOOKUP($A2165,'2023-24 Salary &amp; Benefits'!$A:$I,3,FALSE)</f>
        <v>1.06</v>
      </c>
      <c r="J2165" s="168">
        <f>VLOOKUP($A2165,'2023-24 Salary &amp; Benefits'!$A:$I,4,FALSE)</f>
        <v>1.06</v>
      </c>
      <c r="K2165" s="155">
        <f t="shared" si="360"/>
        <v>0</v>
      </c>
      <c r="L2165" s="154">
        <f t="shared" si="361"/>
        <v>0</v>
      </c>
      <c r="M2165" s="156">
        <f>'2023-24 Salary &amp; Benefits'!$E$6</f>
        <v>72728</v>
      </c>
      <c r="N2165" s="156">
        <f>'2023-24 Salary &amp; Benefits'!$F$6</f>
        <v>75419</v>
      </c>
      <c r="O2165" s="9">
        <f t="shared" si="362"/>
        <v>0</v>
      </c>
      <c r="P2165" s="9">
        <f t="shared" si="363"/>
        <v>0</v>
      </c>
      <c r="Q2165" s="9">
        <f>'2023-24 Salary &amp; Benefits'!G$6</f>
        <v>13464</v>
      </c>
      <c r="R2165" s="157">
        <f>'2023-24 Salary &amp; Benefits'!H$6</f>
        <v>0.1797</v>
      </c>
      <c r="S2165" s="157">
        <f>'2023-24 Salary &amp; Benefits'!I$6</f>
        <v>0.17330000000000001</v>
      </c>
      <c r="T2165" s="9">
        <f t="shared" si="364"/>
        <v>0</v>
      </c>
      <c r="U2165" s="9">
        <f t="shared" si="365"/>
        <v>0</v>
      </c>
      <c r="V2165" s="9">
        <f t="shared" si="366"/>
        <v>0</v>
      </c>
      <c r="W2165" s="9">
        <f t="shared" si="359"/>
        <v>0</v>
      </c>
      <c r="X2165" s="22">
        <f t="shared" si="368"/>
        <v>0</v>
      </c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</row>
    <row r="2166" spans="1:159" s="4" customFormat="1">
      <c r="A2166" s="83" t="s">
        <v>2278</v>
      </c>
      <c r="B2166" s="95" t="s">
        <v>162</v>
      </c>
      <c r="C2166" s="96">
        <v>3932</v>
      </c>
      <c r="D2166" s="95" t="s">
        <v>189</v>
      </c>
      <c r="E2166" s="116" t="str">
        <f>VLOOKUP($C2166,'2022-23 School Level AAFTE'!$C:$X,8,FALSE)</f>
        <v>Yes</v>
      </c>
      <c r="F2166" s="103">
        <f>VLOOKUP($C2166,'2022-23 School Level AAFTE'!$C:$I,7,FALSE)</f>
        <v>84.76</v>
      </c>
      <c r="G2166" s="106">
        <f>IFERROR(IF(E2166= "yes",VLOOKUP(C2166,Summary!$B:$I,5,0),0),0)</f>
        <v>0</v>
      </c>
      <c r="H2166" s="104">
        <f t="shared" si="367"/>
        <v>84.76</v>
      </c>
      <c r="I2166" s="168">
        <f>VLOOKUP($A2166,'2023-24 Salary &amp; Benefits'!$A:$I,3,FALSE)</f>
        <v>1.06</v>
      </c>
      <c r="J2166" s="168">
        <f>VLOOKUP($A2166,'2023-24 Salary &amp; Benefits'!$A:$I,4,FALSE)</f>
        <v>1.06</v>
      </c>
      <c r="K2166" s="155">
        <f t="shared" si="360"/>
        <v>84.76</v>
      </c>
      <c r="L2166" s="154">
        <f t="shared" si="361"/>
        <v>0.249</v>
      </c>
      <c r="M2166" s="156">
        <f>'2023-24 Salary &amp; Benefits'!$E$6</f>
        <v>72728</v>
      </c>
      <c r="N2166" s="156">
        <f>'2023-24 Salary &amp; Benefits'!$F$6</f>
        <v>75419</v>
      </c>
      <c r="O2166" s="9">
        <f t="shared" si="362"/>
        <v>19195.830000000002</v>
      </c>
      <c r="P2166" s="9">
        <f t="shared" si="363"/>
        <v>710.2599999999984</v>
      </c>
      <c r="Q2166" s="9">
        <f>'2023-24 Salary &amp; Benefits'!G$6</f>
        <v>13464</v>
      </c>
      <c r="R2166" s="157">
        <f>'2023-24 Salary &amp; Benefits'!H$6</f>
        <v>0.1797</v>
      </c>
      <c r="S2166" s="157">
        <f>'2023-24 Salary &amp; Benefits'!I$6</f>
        <v>0.17330000000000001</v>
      </c>
      <c r="T2166" s="9">
        <f t="shared" si="364"/>
        <v>6925.11</v>
      </c>
      <c r="U2166" s="9">
        <f t="shared" si="365"/>
        <v>331.77</v>
      </c>
      <c r="V2166" s="9">
        <f t="shared" si="366"/>
        <v>57.5</v>
      </c>
      <c r="W2166" s="9">
        <f t="shared" si="359"/>
        <v>389.27</v>
      </c>
      <c r="X2166" s="22">
        <f t="shared" si="368"/>
        <v>27220.47</v>
      </c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</row>
    <row r="2167" spans="1:159" s="4" customFormat="1">
      <c r="A2167" s="83" t="s">
        <v>2278</v>
      </c>
      <c r="B2167" s="95" t="s">
        <v>162</v>
      </c>
      <c r="C2167" s="96">
        <v>2318</v>
      </c>
      <c r="D2167" s="95" t="s">
        <v>50</v>
      </c>
      <c r="E2167" s="116" t="str">
        <f>VLOOKUP($C2167,'2022-23 School Level AAFTE'!$C:$X,8,FALSE)</f>
        <v>Yes</v>
      </c>
      <c r="F2167" s="103">
        <f>VLOOKUP($C2167,'2022-23 School Level AAFTE'!$C:$I,7,FALSE)</f>
        <v>346.14</v>
      </c>
      <c r="G2167" s="106">
        <f>IFERROR(IF(E2167= "yes",VLOOKUP(C2167,Summary!$B:$I,5,0),0),0)</f>
        <v>0</v>
      </c>
      <c r="H2167" s="104">
        <f t="shared" si="367"/>
        <v>346.14</v>
      </c>
      <c r="I2167" s="168">
        <f>VLOOKUP($A2167,'2023-24 Salary &amp; Benefits'!$A:$I,3,FALSE)</f>
        <v>1.06</v>
      </c>
      <c r="J2167" s="168">
        <f>VLOOKUP($A2167,'2023-24 Salary &amp; Benefits'!$A:$I,4,FALSE)</f>
        <v>1.06</v>
      </c>
      <c r="K2167" s="155">
        <f t="shared" si="360"/>
        <v>346.14</v>
      </c>
      <c r="L2167" s="154">
        <f t="shared" si="361"/>
        <v>1.0149999999999999</v>
      </c>
      <c r="M2167" s="156">
        <f>'2023-24 Salary &amp; Benefits'!$E$6</f>
        <v>72728</v>
      </c>
      <c r="N2167" s="156">
        <f>'2023-24 Salary &amp; Benefits'!$F$6</f>
        <v>75419</v>
      </c>
      <c r="O2167" s="9">
        <f t="shared" si="362"/>
        <v>78248.06</v>
      </c>
      <c r="P2167" s="9">
        <f t="shared" si="363"/>
        <v>2895.2400000000052</v>
      </c>
      <c r="Q2167" s="9">
        <f>'2023-24 Salary &amp; Benefits'!G$6</f>
        <v>13464</v>
      </c>
      <c r="R2167" s="157">
        <f>'2023-24 Salary &amp; Benefits'!H$6</f>
        <v>0.1797</v>
      </c>
      <c r="S2167" s="157">
        <f>'2023-24 Salary &amp; Benefits'!I$6</f>
        <v>0.17330000000000001</v>
      </c>
      <c r="T2167" s="9">
        <f t="shared" si="364"/>
        <v>28228.880000000001</v>
      </c>
      <c r="U2167" s="9">
        <f t="shared" si="365"/>
        <v>1352.39</v>
      </c>
      <c r="V2167" s="9">
        <f t="shared" si="366"/>
        <v>234.37</v>
      </c>
      <c r="W2167" s="9">
        <f t="shared" si="359"/>
        <v>1586.7600000000002</v>
      </c>
      <c r="X2167" s="22">
        <f t="shared" si="368"/>
        <v>110958.94</v>
      </c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</row>
    <row r="2168" spans="1:159" s="4" customFormat="1">
      <c r="A2168" s="83" t="s">
        <v>2278</v>
      </c>
      <c r="B2168" s="95" t="s">
        <v>162</v>
      </c>
      <c r="C2168" s="96">
        <v>3734</v>
      </c>
      <c r="D2168" s="95" t="s">
        <v>186</v>
      </c>
      <c r="E2168" s="116" t="str">
        <f>VLOOKUP($C2168,'2022-23 School Level AAFTE'!$C:$X,8,FALSE)</f>
        <v>Yes</v>
      </c>
      <c r="F2168" s="103">
        <f>VLOOKUP($C2168,'2022-23 School Level AAFTE'!$C:$I,7,FALSE)</f>
        <v>387.45</v>
      </c>
      <c r="G2168" s="106">
        <f>IFERROR(IF(E2168= "yes",VLOOKUP(C2168,Summary!$B:$I,5,0),0),0)</f>
        <v>0</v>
      </c>
      <c r="H2168" s="104">
        <f t="shared" si="367"/>
        <v>387.45</v>
      </c>
      <c r="I2168" s="168">
        <f>VLOOKUP($A2168,'2023-24 Salary &amp; Benefits'!$A:$I,3,FALSE)</f>
        <v>1.06</v>
      </c>
      <c r="J2168" s="168">
        <f>VLOOKUP($A2168,'2023-24 Salary &amp; Benefits'!$A:$I,4,FALSE)</f>
        <v>1.06</v>
      </c>
      <c r="K2168" s="155">
        <f t="shared" si="360"/>
        <v>387.45</v>
      </c>
      <c r="L2168" s="154">
        <f t="shared" si="361"/>
        <v>1.137</v>
      </c>
      <c r="M2168" s="156">
        <f>'2023-24 Salary &amp; Benefits'!$E$6</f>
        <v>72728</v>
      </c>
      <c r="N2168" s="156">
        <f>'2023-24 Salary &amp; Benefits'!$F$6</f>
        <v>75419</v>
      </c>
      <c r="O2168" s="9">
        <f t="shared" si="362"/>
        <v>87653.24</v>
      </c>
      <c r="P2168" s="9">
        <f t="shared" si="363"/>
        <v>3243.25</v>
      </c>
      <c r="Q2168" s="9">
        <f>'2023-24 Salary &amp; Benefits'!G$6</f>
        <v>13464</v>
      </c>
      <c r="R2168" s="157">
        <f>'2023-24 Salary &amp; Benefits'!H$6</f>
        <v>0.1797</v>
      </c>
      <c r="S2168" s="157">
        <f>'2023-24 Salary &amp; Benefits'!I$6</f>
        <v>0.17330000000000001</v>
      </c>
      <c r="T2168" s="9">
        <f t="shared" si="364"/>
        <v>31621.91</v>
      </c>
      <c r="U2168" s="9">
        <f t="shared" si="365"/>
        <v>1514.94</v>
      </c>
      <c r="V2168" s="9">
        <f t="shared" si="366"/>
        <v>262.54000000000002</v>
      </c>
      <c r="W2168" s="9">
        <f t="shared" si="359"/>
        <v>1777.48</v>
      </c>
      <c r="X2168" s="22">
        <f t="shared" si="368"/>
        <v>124295.88</v>
      </c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</row>
    <row r="2169" spans="1:159" s="4" customFormat="1">
      <c r="A2169" s="83" t="s">
        <v>2278</v>
      </c>
      <c r="B2169" s="95" t="s">
        <v>162</v>
      </c>
      <c r="C2169" s="96">
        <v>3146</v>
      </c>
      <c r="D2169" s="95" t="s">
        <v>179</v>
      </c>
      <c r="E2169" s="116" t="str">
        <f>VLOOKUP($C2169,'2022-23 School Level AAFTE'!$C:$X,8,FALSE)</f>
        <v>Yes</v>
      </c>
      <c r="F2169" s="103">
        <f>VLOOKUP($C2169,'2022-23 School Level AAFTE'!$C:$I,7,FALSE)</f>
        <v>907.51</v>
      </c>
      <c r="G2169" s="106">
        <f>IFERROR(IF(E2169= "yes",VLOOKUP(C2169,Summary!$B:$I,5,0),0),0)</f>
        <v>0</v>
      </c>
      <c r="H2169" s="104">
        <f t="shared" si="367"/>
        <v>907.51</v>
      </c>
      <c r="I2169" s="168">
        <f>VLOOKUP($A2169,'2023-24 Salary &amp; Benefits'!$A:$I,3,FALSE)</f>
        <v>1.06</v>
      </c>
      <c r="J2169" s="168">
        <f>VLOOKUP($A2169,'2023-24 Salary &amp; Benefits'!$A:$I,4,FALSE)</f>
        <v>1.06</v>
      </c>
      <c r="K2169" s="155">
        <f t="shared" si="360"/>
        <v>907.51</v>
      </c>
      <c r="L2169" s="154">
        <f t="shared" si="361"/>
        <v>2.6619999999999999</v>
      </c>
      <c r="M2169" s="156">
        <f>'2023-24 Salary &amp; Benefits'!$E$6</f>
        <v>72728</v>
      </c>
      <c r="N2169" s="156">
        <f>'2023-24 Salary &amp; Benefits'!$F$6</f>
        <v>75419</v>
      </c>
      <c r="O2169" s="9">
        <f t="shared" si="362"/>
        <v>205218.05</v>
      </c>
      <c r="P2169" s="9">
        <f t="shared" si="363"/>
        <v>7593.25</v>
      </c>
      <c r="Q2169" s="9">
        <f>'2023-24 Salary &amp; Benefits'!G$6</f>
        <v>13464</v>
      </c>
      <c r="R2169" s="157">
        <f>'2023-24 Salary &amp; Benefits'!H$6</f>
        <v>0.1797</v>
      </c>
      <c r="S2169" s="157">
        <f>'2023-24 Salary &amp; Benefits'!I$6</f>
        <v>0.17330000000000001</v>
      </c>
      <c r="T2169" s="9">
        <f t="shared" si="364"/>
        <v>74034.759999999995</v>
      </c>
      <c r="U2169" s="9">
        <f t="shared" si="365"/>
        <v>3546.86</v>
      </c>
      <c r="V2169" s="9">
        <f t="shared" si="366"/>
        <v>614.66999999999996</v>
      </c>
      <c r="W2169" s="9">
        <f t="shared" si="359"/>
        <v>4161.53</v>
      </c>
      <c r="X2169" s="22">
        <f t="shared" si="368"/>
        <v>291007.59000000003</v>
      </c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</row>
    <row r="2170" spans="1:159">
      <c r="A2170" s="83" t="s">
        <v>2278</v>
      </c>
      <c r="B2170" s="95" t="s">
        <v>162</v>
      </c>
      <c r="C2170" s="96">
        <v>2723</v>
      </c>
      <c r="D2170" s="95" t="s">
        <v>172</v>
      </c>
      <c r="E2170" s="116" t="str">
        <f>VLOOKUP($C2170,'2022-23 School Level AAFTE'!$C:$X,8,FALSE)</f>
        <v>Yes</v>
      </c>
      <c r="F2170" s="103">
        <f>VLOOKUP($C2170,'2022-23 School Level AAFTE'!$C:$I,7,FALSE)</f>
        <v>526.86</v>
      </c>
      <c r="G2170" s="106">
        <f>IFERROR(IF(E2170= "yes",VLOOKUP(C2170,Summary!$B:$I,5,0),0),0)</f>
        <v>0</v>
      </c>
      <c r="H2170" s="105">
        <f t="shared" si="367"/>
        <v>526.86</v>
      </c>
      <c r="I2170" s="168">
        <f>VLOOKUP($A2170,'2023-24 Salary &amp; Benefits'!$A:$I,3,FALSE)</f>
        <v>1.06</v>
      </c>
      <c r="J2170" s="168">
        <f>VLOOKUP($A2170,'2023-24 Salary &amp; Benefits'!$A:$I,4,FALSE)</f>
        <v>1.06</v>
      </c>
      <c r="K2170" s="155">
        <f t="shared" si="360"/>
        <v>526.86</v>
      </c>
      <c r="L2170" s="154">
        <f t="shared" si="361"/>
        <v>1.5449999999999999</v>
      </c>
      <c r="M2170" s="156">
        <f>'2023-24 Salary &amp; Benefits'!$E$6</f>
        <v>72728</v>
      </c>
      <c r="N2170" s="156">
        <f>'2023-24 Salary &amp; Benefits'!$F$6</f>
        <v>75419</v>
      </c>
      <c r="O2170" s="9">
        <f t="shared" si="362"/>
        <v>119106.65</v>
      </c>
      <c r="P2170" s="9">
        <f t="shared" si="363"/>
        <v>4407.0500000000029</v>
      </c>
      <c r="Q2170" s="9">
        <f>'2023-24 Salary &amp; Benefits'!G$6</f>
        <v>13464</v>
      </c>
      <c r="R2170" s="157">
        <f>'2023-24 Salary &amp; Benefits'!H$6</f>
        <v>0.1797</v>
      </c>
      <c r="S2170" s="157">
        <f>'2023-24 Salary &amp; Benefits'!I$6</f>
        <v>0.17330000000000001</v>
      </c>
      <c r="T2170" s="9">
        <f t="shared" si="364"/>
        <v>42969.09</v>
      </c>
      <c r="U2170" s="9">
        <f t="shared" si="365"/>
        <v>2058.56</v>
      </c>
      <c r="V2170" s="9">
        <f t="shared" si="366"/>
        <v>356.75</v>
      </c>
      <c r="W2170" s="9">
        <f t="shared" si="359"/>
        <v>2415.31</v>
      </c>
      <c r="X2170" s="22">
        <f t="shared" si="368"/>
        <v>168898.09999999998</v>
      </c>
    </row>
    <row r="2171" spans="1:159">
      <c r="A2171" s="83" t="s">
        <v>2278</v>
      </c>
      <c r="B2171" s="95" t="s">
        <v>162</v>
      </c>
      <c r="C2171" s="96">
        <v>5342</v>
      </c>
      <c r="D2171" s="95" t="s">
        <v>199</v>
      </c>
      <c r="E2171" s="116" t="str">
        <f>VLOOKUP($C2171,'2022-23 School Level AAFTE'!$C:$X,8,FALSE)</f>
        <v>Yes</v>
      </c>
      <c r="F2171" s="103">
        <f>VLOOKUP($C2171,'2022-23 School Level AAFTE'!$C:$I,7,FALSE)</f>
        <v>180.14</v>
      </c>
      <c r="G2171" s="106">
        <f>IFERROR(IF(E2171= "yes",VLOOKUP(C2171,Summary!$B:$I,5,0),0),0)</f>
        <v>0</v>
      </c>
      <c r="H2171" s="104">
        <f t="shared" si="367"/>
        <v>180.14</v>
      </c>
      <c r="I2171" s="168">
        <f>VLOOKUP($A2171,'2023-24 Salary &amp; Benefits'!$A:$I,3,FALSE)</f>
        <v>1.06</v>
      </c>
      <c r="J2171" s="168">
        <f>VLOOKUP($A2171,'2023-24 Salary &amp; Benefits'!$A:$I,4,FALSE)</f>
        <v>1.06</v>
      </c>
      <c r="K2171" s="155">
        <f t="shared" si="360"/>
        <v>180.14</v>
      </c>
      <c r="L2171" s="154">
        <f t="shared" si="361"/>
        <v>0.52800000000000002</v>
      </c>
      <c r="M2171" s="156">
        <f>'2023-24 Salary &amp; Benefits'!$E$6</f>
        <v>72728</v>
      </c>
      <c r="N2171" s="156">
        <f>'2023-24 Salary &amp; Benefits'!$F$6</f>
        <v>75419</v>
      </c>
      <c r="O2171" s="9">
        <f t="shared" si="362"/>
        <v>40704.410000000003</v>
      </c>
      <c r="P2171" s="9">
        <f t="shared" si="363"/>
        <v>1506.0999999999985</v>
      </c>
      <c r="Q2171" s="9">
        <f>'2023-24 Salary &amp; Benefits'!G$6</f>
        <v>13464</v>
      </c>
      <c r="R2171" s="157">
        <f>'2023-24 Salary &amp; Benefits'!H$6</f>
        <v>0.1797</v>
      </c>
      <c r="S2171" s="157">
        <f>'2023-24 Salary &amp; Benefits'!I$6</f>
        <v>0.17330000000000001</v>
      </c>
      <c r="T2171" s="9">
        <f t="shared" si="364"/>
        <v>14684.58</v>
      </c>
      <c r="U2171" s="9">
        <f t="shared" si="365"/>
        <v>703.51</v>
      </c>
      <c r="V2171" s="9">
        <f t="shared" si="366"/>
        <v>121.92</v>
      </c>
      <c r="W2171" s="9">
        <f t="shared" si="359"/>
        <v>825.43</v>
      </c>
      <c r="X2171" s="22">
        <f t="shared" si="368"/>
        <v>57720.520000000004</v>
      </c>
    </row>
    <row r="2172" spans="1:159">
      <c r="A2172" s="83" t="s">
        <v>2278</v>
      </c>
      <c r="B2172" s="95" t="s">
        <v>162</v>
      </c>
      <c r="C2172" s="96">
        <v>2644</v>
      </c>
      <c r="D2172" s="95" t="s">
        <v>170</v>
      </c>
      <c r="E2172" s="116" t="str">
        <f>VLOOKUP($C2172,'2022-23 School Level AAFTE'!$C:$X,8,FALSE)</f>
        <v>Yes</v>
      </c>
      <c r="F2172" s="103">
        <f>VLOOKUP($C2172,'2022-23 School Level AAFTE'!$C:$I,7,FALSE)</f>
        <v>629.84</v>
      </c>
      <c r="G2172" s="106">
        <f>IFERROR(IF(E2172= "yes",VLOOKUP(C2172,Summary!$B:$I,5,0),0),0)</f>
        <v>0</v>
      </c>
      <c r="H2172" s="105">
        <f t="shared" si="367"/>
        <v>629.84</v>
      </c>
      <c r="I2172" s="168">
        <f>VLOOKUP($A2172,'2023-24 Salary &amp; Benefits'!$A:$I,3,FALSE)</f>
        <v>1.06</v>
      </c>
      <c r="J2172" s="168">
        <f>VLOOKUP($A2172,'2023-24 Salary &amp; Benefits'!$A:$I,4,FALSE)</f>
        <v>1.06</v>
      </c>
      <c r="K2172" s="155">
        <f t="shared" si="360"/>
        <v>629.84</v>
      </c>
      <c r="L2172" s="154">
        <f t="shared" si="361"/>
        <v>1.8480000000000001</v>
      </c>
      <c r="M2172" s="156">
        <f>'2023-24 Salary &amp; Benefits'!$E$6</f>
        <v>72728</v>
      </c>
      <c r="N2172" s="156">
        <f>'2023-24 Salary &amp; Benefits'!$F$6</f>
        <v>75419</v>
      </c>
      <c r="O2172" s="9">
        <f t="shared" si="362"/>
        <v>142465.42000000001</v>
      </c>
      <c r="P2172" s="9">
        <f t="shared" si="363"/>
        <v>5271.3499999999767</v>
      </c>
      <c r="Q2172" s="9">
        <f>'2023-24 Salary &amp; Benefits'!G$6</f>
        <v>13464</v>
      </c>
      <c r="R2172" s="157">
        <f>'2023-24 Salary &amp; Benefits'!H$6</f>
        <v>0.1797</v>
      </c>
      <c r="S2172" s="157">
        <f>'2023-24 Salary &amp; Benefits'!I$6</f>
        <v>0.17330000000000001</v>
      </c>
      <c r="T2172" s="9">
        <f t="shared" si="364"/>
        <v>51396.03</v>
      </c>
      <c r="U2172" s="9">
        <f t="shared" si="365"/>
        <v>2462.2800000000002</v>
      </c>
      <c r="V2172" s="9">
        <f t="shared" si="366"/>
        <v>426.71</v>
      </c>
      <c r="W2172" s="9">
        <f t="shared" si="359"/>
        <v>2888.9900000000002</v>
      </c>
      <c r="X2172" s="22">
        <f t="shared" si="368"/>
        <v>202021.78999999998</v>
      </c>
    </row>
    <row r="2173" spans="1:159">
      <c r="A2173" s="83" t="s">
        <v>2278</v>
      </c>
      <c r="B2173" s="95" t="s">
        <v>162</v>
      </c>
      <c r="C2173" s="96">
        <v>4410</v>
      </c>
      <c r="D2173" s="95" t="s">
        <v>142</v>
      </c>
      <c r="E2173" s="116" t="str">
        <f>VLOOKUP($C2173,'2022-23 School Level AAFTE'!$C:$X,8,FALSE)</f>
        <v>Yes</v>
      </c>
      <c r="F2173" s="103">
        <f>VLOOKUP($C2173,'2022-23 School Level AAFTE'!$C:$I,7,FALSE)</f>
        <v>579.86</v>
      </c>
      <c r="G2173" s="106">
        <f>IFERROR(IF(E2173= "yes",VLOOKUP(C2173,Summary!$B:$I,5,0),0),0)</f>
        <v>0</v>
      </c>
      <c r="H2173" s="105">
        <f t="shared" si="367"/>
        <v>579.86</v>
      </c>
      <c r="I2173" s="168">
        <f>VLOOKUP($A2173,'2023-24 Salary &amp; Benefits'!$A:$I,3,FALSE)</f>
        <v>1.06</v>
      </c>
      <c r="J2173" s="168">
        <f>VLOOKUP($A2173,'2023-24 Salary &amp; Benefits'!$A:$I,4,FALSE)</f>
        <v>1.06</v>
      </c>
      <c r="K2173" s="155">
        <f t="shared" si="360"/>
        <v>579.86</v>
      </c>
      <c r="L2173" s="154">
        <f t="shared" si="361"/>
        <v>1.7010000000000001</v>
      </c>
      <c r="M2173" s="156">
        <f>'2023-24 Salary &amp; Benefits'!$E$6</f>
        <v>72728</v>
      </c>
      <c r="N2173" s="156">
        <f>'2023-24 Salary &amp; Benefits'!$F$6</f>
        <v>75419</v>
      </c>
      <c r="O2173" s="9">
        <f t="shared" si="362"/>
        <v>131132.95000000001</v>
      </c>
      <c r="P2173" s="9">
        <f t="shared" si="363"/>
        <v>4852.0299999999988</v>
      </c>
      <c r="Q2173" s="9">
        <f>'2023-24 Salary &amp; Benefits'!G$6</f>
        <v>13464</v>
      </c>
      <c r="R2173" s="157">
        <f>'2023-24 Salary &amp; Benefits'!H$6</f>
        <v>0.1797</v>
      </c>
      <c r="S2173" s="157">
        <f>'2023-24 Salary &amp; Benefits'!I$6</f>
        <v>0.17330000000000001</v>
      </c>
      <c r="T2173" s="9">
        <f t="shared" si="364"/>
        <v>47307.71</v>
      </c>
      <c r="U2173" s="9">
        <f t="shared" si="365"/>
        <v>2266.42</v>
      </c>
      <c r="V2173" s="9">
        <f t="shared" si="366"/>
        <v>392.77</v>
      </c>
      <c r="W2173" s="9">
        <f t="shared" si="359"/>
        <v>2659.19</v>
      </c>
      <c r="X2173" s="22">
        <f t="shared" si="368"/>
        <v>185951.88</v>
      </c>
    </row>
    <row r="2174" spans="1:159">
      <c r="A2174" s="83" t="s">
        <v>2278</v>
      </c>
      <c r="B2174" s="95" t="s">
        <v>162</v>
      </c>
      <c r="C2174" s="96">
        <v>4034</v>
      </c>
      <c r="D2174" s="95" t="s">
        <v>190</v>
      </c>
      <c r="E2174" s="116" t="str">
        <f>VLOOKUP($C2174,'2022-23 School Level AAFTE'!$C:$X,8,FALSE)</f>
        <v>No</v>
      </c>
      <c r="F2174" s="103">
        <f>VLOOKUP($C2174,'2022-23 School Level AAFTE'!$C:$I,7,FALSE)</f>
        <v>395.44</v>
      </c>
      <c r="G2174" s="106">
        <f>IFERROR(IF(E2174= "yes",VLOOKUP(C2174,Summary!$B:$I,5,0),0),0)</f>
        <v>0</v>
      </c>
      <c r="H2174" s="105">
        <f t="shared" si="367"/>
        <v>0</v>
      </c>
      <c r="I2174" s="168">
        <f>VLOOKUP($A2174,'2023-24 Salary &amp; Benefits'!$A:$I,3,FALSE)</f>
        <v>1.06</v>
      </c>
      <c r="J2174" s="168">
        <f>VLOOKUP($A2174,'2023-24 Salary &amp; Benefits'!$A:$I,4,FALSE)</f>
        <v>1.06</v>
      </c>
      <c r="K2174" s="155">
        <f t="shared" si="360"/>
        <v>0</v>
      </c>
      <c r="L2174" s="154">
        <f t="shared" si="361"/>
        <v>0</v>
      </c>
      <c r="M2174" s="156">
        <f>'2023-24 Salary &amp; Benefits'!$E$6</f>
        <v>72728</v>
      </c>
      <c r="N2174" s="156">
        <f>'2023-24 Salary &amp; Benefits'!$F$6</f>
        <v>75419</v>
      </c>
      <c r="O2174" s="9">
        <f t="shared" si="362"/>
        <v>0</v>
      </c>
      <c r="P2174" s="9">
        <f t="shared" si="363"/>
        <v>0</v>
      </c>
      <c r="Q2174" s="9">
        <f>'2023-24 Salary &amp; Benefits'!G$6</f>
        <v>13464</v>
      </c>
      <c r="R2174" s="157">
        <f>'2023-24 Salary &amp; Benefits'!H$6</f>
        <v>0.1797</v>
      </c>
      <c r="S2174" s="157">
        <f>'2023-24 Salary &amp; Benefits'!I$6</f>
        <v>0.17330000000000001</v>
      </c>
      <c r="T2174" s="9">
        <f t="shared" si="364"/>
        <v>0</v>
      </c>
      <c r="U2174" s="9">
        <f t="shared" si="365"/>
        <v>0</v>
      </c>
      <c r="V2174" s="9">
        <f t="shared" si="366"/>
        <v>0</v>
      </c>
      <c r="W2174" s="9">
        <f t="shared" si="359"/>
        <v>0</v>
      </c>
      <c r="X2174" s="22">
        <f t="shared" si="368"/>
        <v>0</v>
      </c>
    </row>
    <row r="2175" spans="1:159">
      <c r="A2175" s="83" t="s">
        <v>2278</v>
      </c>
      <c r="B2175" s="95" t="s">
        <v>162</v>
      </c>
      <c r="C2175" s="97">
        <v>2964</v>
      </c>
      <c r="D2175" s="110" t="s">
        <v>174</v>
      </c>
      <c r="E2175" s="116" t="str">
        <f>VLOOKUP($C2175,'2022-23 School Level AAFTE'!$C:$X,8,FALSE)</f>
        <v>No</v>
      </c>
      <c r="F2175" s="103">
        <f>VLOOKUP($C2175,'2022-23 School Level AAFTE'!$C:$I,7,FALSE)</f>
        <v>407.59</v>
      </c>
      <c r="G2175" s="106">
        <f>IFERROR(IF(E2175= "yes",VLOOKUP(C2175,Summary!$B:$I,5,0),0),0)</f>
        <v>0</v>
      </c>
      <c r="H2175" s="104">
        <f t="shared" si="367"/>
        <v>0</v>
      </c>
      <c r="I2175" s="168">
        <f>VLOOKUP($A2175,'2023-24 Salary &amp; Benefits'!$A:$I,3,FALSE)</f>
        <v>1.06</v>
      </c>
      <c r="J2175" s="168">
        <f>VLOOKUP($A2175,'2023-24 Salary &amp; Benefits'!$A:$I,4,FALSE)</f>
        <v>1.06</v>
      </c>
      <c r="K2175" s="155">
        <f t="shared" si="360"/>
        <v>0</v>
      </c>
      <c r="L2175" s="154">
        <f t="shared" si="361"/>
        <v>0</v>
      </c>
      <c r="M2175" s="156">
        <f>'2023-24 Salary &amp; Benefits'!$E$6</f>
        <v>72728</v>
      </c>
      <c r="N2175" s="156">
        <f>'2023-24 Salary &amp; Benefits'!$F$6</f>
        <v>75419</v>
      </c>
      <c r="O2175" s="9">
        <f t="shared" si="362"/>
        <v>0</v>
      </c>
      <c r="P2175" s="9">
        <f t="shared" si="363"/>
        <v>0</v>
      </c>
      <c r="Q2175" s="9">
        <f>'2023-24 Salary &amp; Benefits'!G$6</f>
        <v>13464</v>
      </c>
      <c r="R2175" s="157">
        <f>'2023-24 Salary &amp; Benefits'!H$6</f>
        <v>0.1797</v>
      </c>
      <c r="S2175" s="157">
        <f>'2023-24 Salary &amp; Benefits'!I$6</f>
        <v>0.17330000000000001</v>
      </c>
      <c r="T2175" s="9">
        <f t="shared" si="364"/>
        <v>0</v>
      </c>
      <c r="U2175" s="9">
        <f t="shared" si="365"/>
        <v>0</v>
      </c>
      <c r="V2175" s="9">
        <f t="shared" si="366"/>
        <v>0</v>
      </c>
      <c r="W2175" s="9">
        <f t="shared" si="359"/>
        <v>0</v>
      </c>
      <c r="X2175" s="22">
        <f t="shared" si="368"/>
        <v>0</v>
      </c>
    </row>
    <row r="2176" spans="1:159">
      <c r="A2176" s="83" t="s">
        <v>2278</v>
      </c>
      <c r="B2176" s="95" t="s">
        <v>162</v>
      </c>
      <c r="C2176" s="96">
        <v>3016</v>
      </c>
      <c r="D2176" s="95" t="s">
        <v>175</v>
      </c>
      <c r="E2176" s="116" t="str">
        <f>VLOOKUP($C2176,'2022-23 School Level AAFTE'!$C:$X,8,FALSE)</f>
        <v>Yes</v>
      </c>
      <c r="F2176" s="103">
        <f>VLOOKUP($C2176,'2022-23 School Level AAFTE'!$C:$I,7,FALSE)</f>
        <v>669.49</v>
      </c>
      <c r="G2176" s="106">
        <f>IFERROR(IF(E2176= "yes",VLOOKUP(C2176,Summary!$B:$I,5,0),0),0)</f>
        <v>0</v>
      </c>
      <c r="H2176" s="105">
        <f t="shared" si="367"/>
        <v>669.49</v>
      </c>
      <c r="I2176" s="168">
        <f>VLOOKUP($A2176,'2023-24 Salary &amp; Benefits'!$A:$I,3,FALSE)</f>
        <v>1.06</v>
      </c>
      <c r="J2176" s="168">
        <f>VLOOKUP($A2176,'2023-24 Salary &amp; Benefits'!$A:$I,4,FALSE)</f>
        <v>1.06</v>
      </c>
      <c r="K2176" s="155">
        <f t="shared" si="360"/>
        <v>669.49</v>
      </c>
      <c r="L2176" s="154">
        <f t="shared" si="361"/>
        <v>1.964</v>
      </c>
      <c r="M2176" s="156">
        <f>'2023-24 Salary &amp; Benefits'!$E$6</f>
        <v>72728</v>
      </c>
      <c r="N2176" s="156">
        <f>'2023-24 Salary &amp; Benefits'!$F$6</f>
        <v>75419</v>
      </c>
      <c r="O2176" s="9">
        <f t="shared" si="362"/>
        <v>151408.06</v>
      </c>
      <c r="P2176" s="9">
        <f t="shared" si="363"/>
        <v>5602.2300000000105</v>
      </c>
      <c r="Q2176" s="9">
        <f>'2023-24 Salary &amp; Benefits'!G$6</f>
        <v>13464</v>
      </c>
      <c r="R2176" s="157">
        <f>'2023-24 Salary &amp; Benefits'!H$6</f>
        <v>0.1797</v>
      </c>
      <c r="S2176" s="157">
        <f>'2023-24 Salary &amp; Benefits'!I$6</f>
        <v>0.17330000000000001</v>
      </c>
      <c r="T2176" s="9">
        <f t="shared" si="364"/>
        <v>54622.19</v>
      </c>
      <c r="U2176" s="9">
        <f t="shared" si="365"/>
        <v>2616.84</v>
      </c>
      <c r="V2176" s="9">
        <f t="shared" si="366"/>
        <v>453.5</v>
      </c>
      <c r="W2176" s="9">
        <f t="shared" si="359"/>
        <v>3070.34</v>
      </c>
      <c r="X2176" s="22">
        <f t="shared" si="368"/>
        <v>214702.82</v>
      </c>
    </row>
    <row r="2177" spans="1:24">
      <c r="A2177" s="83" t="s">
        <v>2278</v>
      </c>
      <c r="B2177" s="95" t="s">
        <v>162</v>
      </c>
      <c r="C2177" s="96">
        <v>4504</v>
      </c>
      <c r="D2177" s="95" t="s">
        <v>195</v>
      </c>
      <c r="E2177" s="116" t="str">
        <f>VLOOKUP($C2177,'2022-23 School Level AAFTE'!$C:$X,8,FALSE)</f>
        <v>No</v>
      </c>
      <c r="F2177" s="103">
        <f>VLOOKUP($C2177,'2022-23 School Level AAFTE'!$C:$I,7,FALSE)</f>
        <v>1708.87</v>
      </c>
      <c r="G2177" s="106">
        <f>IFERROR(IF(E2177= "yes",VLOOKUP(C2177,Summary!$B:$I,5,0),0),0)</f>
        <v>0</v>
      </c>
      <c r="H2177" s="105">
        <f t="shared" si="367"/>
        <v>0</v>
      </c>
      <c r="I2177" s="168">
        <f>VLOOKUP($A2177,'2023-24 Salary &amp; Benefits'!$A:$I,3,FALSE)</f>
        <v>1.06</v>
      </c>
      <c r="J2177" s="168">
        <f>VLOOKUP($A2177,'2023-24 Salary &amp; Benefits'!$A:$I,4,FALSE)</f>
        <v>1.06</v>
      </c>
      <c r="K2177" s="155">
        <f t="shared" si="360"/>
        <v>0</v>
      </c>
      <c r="L2177" s="154">
        <f t="shared" si="361"/>
        <v>0</v>
      </c>
      <c r="M2177" s="156">
        <f>'2023-24 Salary &amp; Benefits'!$E$6</f>
        <v>72728</v>
      </c>
      <c r="N2177" s="156">
        <f>'2023-24 Salary &amp; Benefits'!$F$6</f>
        <v>75419</v>
      </c>
      <c r="O2177" s="9">
        <f t="shared" si="362"/>
        <v>0</v>
      </c>
      <c r="P2177" s="9">
        <f t="shared" si="363"/>
        <v>0</v>
      </c>
      <c r="Q2177" s="9">
        <f>'2023-24 Salary &amp; Benefits'!G$6</f>
        <v>13464</v>
      </c>
      <c r="R2177" s="157">
        <f>'2023-24 Salary &amp; Benefits'!H$6</f>
        <v>0.1797</v>
      </c>
      <c r="S2177" s="157">
        <f>'2023-24 Salary &amp; Benefits'!I$6</f>
        <v>0.17330000000000001</v>
      </c>
      <c r="T2177" s="9">
        <f t="shared" si="364"/>
        <v>0</v>
      </c>
      <c r="U2177" s="9">
        <f t="shared" si="365"/>
        <v>0</v>
      </c>
      <c r="V2177" s="9">
        <f t="shared" si="366"/>
        <v>0</v>
      </c>
      <c r="W2177" s="9">
        <f t="shared" si="359"/>
        <v>0</v>
      </c>
      <c r="X2177" s="22">
        <f t="shared" si="368"/>
        <v>0</v>
      </c>
    </row>
    <row r="2178" spans="1:24">
      <c r="A2178" s="83" t="s">
        <v>2278</v>
      </c>
      <c r="B2178" s="95" t="s">
        <v>162</v>
      </c>
      <c r="C2178" s="96">
        <v>5713</v>
      </c>
      <c r="D2178" s="95" t="s">
        <v>3389</v>
      </c>
      <c r="E2178" s="116" t="str">
        <f>VLOOKUP($C2178,'2022-23 School Level AAFTE'!$C:$X,8,FALSE)</f>
        <v>Yes</v>
      </c>
      <c r="F2178" s="103">
        <f>VLOOKUP($C2178,'2022-23 School Level AAFTE'!$C:$I,7,FALSE)</f>
        <v>32.409999999999997</v>
      </c>
      <c r="G2178" s="106">
        <f>IFERROR(IF(E2178= "yes",VLOOKUP(C2178,Summary!$B:$I,5,0),0),0)</f>
        <v>0</v>
      </c>
      <c r="H2178" s="105">
        <f t="shared" si="367"/>
        <v>32.409999999999997</v>
      </c>
      <c r="I2178" s="168">
        <f>VLOOKUP($A2178,'2023-24 Salary &amp; Benefits'!$A:$I,3,FALSE)</f>
        <v>1.06</v>
      </c>
      <c r="J2178" s="168">
        <f>VLOOKUP($A2178,'2023-24 Salary &amp; Benefits'!$A:$I,4,FALSE)</f>
        <v>1.06</v>
      </c>
      <c r="K2178" s="155">
        <f t="shared" si="360"/>
        <v>32.409999999999997</v>
      </c>
      <c r="L2178" s="154">
        <f t="shared" si="361"/>
        <v>9.5000000000000001E-2</v>
      </c>
      <c r="M2178" s="156">
        <f>'2023-24 Salary &amp; Benefits'!$E$6</f>
        <v>72728</v>
      </c>
      <c r="N2178" s="156">
        <f>'2023-24 Salary &amp; Benefits'!$F$6</f>
        <v>75419</v>
      </c>
      <c r="O2178" s="9">
        <f t="shared" si="362"/>
        <v>7323.71</v>
      </c>
      <c r="P2178" s="9">
        <f t="shared" si="363"/>
        <v>270.97999999999956</v>
      </c>
      <c r="Q2178" s="9">
        <f>'2023-24 Salary &amp; Benefits'!G$6</f>
        <v>13464</v>
      </c>
      <c r="R2178" s="157">
        <f>'2023-24 Salary &amp; Benefits'!H$6</f>
        <v>0.1797</v>
      </c>
      <c r="S2178" s="157">
        <f>'2023-24 Salary &amp; Benefits'!I$6</f>
        <v>0.17330000000000001</v>
      </c>
      <c r="T2178" s="9">
        <f t="shared" si="364"/>
        <v>2642.11</v>
      </c>
      <c r="U2178" s="9">
        <f t="shared" si="365"/>
        <v>126.58</v>
      </c>
      <c r="V2178" s="9">
        <f t="shared" si="366"/>
        <v>21.94</v>
      </c>
      <c r="W2178" s="9">
        <f t="shared" si="359"/>
        <v>148.52000000000001</v>
      </c>
      <c r="X2178" s="22">
        <f t="shared" si="368"/>
        <v>10385.32</v>
      </c>
    </row>
    <row r="2179" spans="1:24">
      <c r="A2179" s="83" t="s">
        <v>2278</v>
      </c>
      <c r="B2179" s="95" t="s">
        <v>162</v>
      </c>
      <c r="C2179" s="96">
        <v>3556</v>
      </c>
      <c r="D2179" s="95" t="s">
        <v>183</v>
      </c>
      <c r="E2179" s="116" t="str">
        <f>VLOOKUP($C2179,'2022-23 School Level AAFTE'!$C:$X,8,FALSE)</f>
        <v>No</v>
      </c>
      <c r="F2179" s="103">
        <f>VLOOKUP($C2179,'2022-23 School Level AAFTE'!$C:$I,7,FALSE)</f>
        <v>166.65</v>
      </c>
      <c r="G2179" s="106">
        <f>IFERROR(IF(E2179= "yes",VLOOKUP(C2179,Summary!$B:$I,5,0),0),0)</f>
        <v>0</v>
      </c>
      <c r="H2179" s="104">
        <f t="shared" si="367"/>
        <v>0</v>
      </c>
      <c r="I2179" s="168">
        <f>VLOOKUP($A2179,'2023-24 Salary &amp; Benefits'!$A:$I,3,FALSE)</f>
        <v>1.06</v>
      </c>
      <c r="J2179" s="168">
        <f>VLOOKUP($A2179,'2023-24 Salary &amp; Benefits'!$A:$I,4,FALSE)</f>
        <v>1.06</v>
      </c>
      <c r="K2179" s="155">
        <f t="shared" si="360"/>
        <v>0</v>
      </c>
      <c r="L2179" s="154">
        <f t="shared" si="361"/>
        <v>0</v>
      </c>
      <c r="M2179" s="156">
        <f>'2023-24 Salary &amp; Benefits'!$E$6</f>
        <v>72728</v>
      </c>
      <c r="N2179" s="156">
        <f>'2023-24 Salary &amp; Benefits'!$F$6</f>
        <v>75419</v>
      </c>
      <c r="O2179" s="9">
        <f t="shared" si="362"/>
        <v>0</v>
      </c>
      <c r="P2179" s="9">
        <f t="shared" si="363"/>
        <v>0</v>
      </c>
      <c r="Q2179" s="9">
        <f>'2023-24 Salary &amp; Benefits'!G$6</f>
        <v>13464</v>
      </c>
      <c r="R2179" s="157">
        <f>'2023-24 Salary &amp; Benefits'!H$6</f>
        <v>0.1797</v>
      </c>
      <c r="S2179" s="157">
        <f>'2023-24 Salary &amp; Benefits'!I$6</f>
        <v>0.17330000000000001</v>
      </c>
      <c r="T2179" s="9">
        <f t="shared" si="364"/>
        <v>0</v>
      </c>
      <c r="U2179" s="9">
        <f t="shared" si="365"/>
        <v>0</v>
      </c>
      <c r="V2179" s="9">
        <f t="shared" si="366"/>
        <v>0</v>
      </c>
      <c r="W2179" s="9">
        <f t="shared" si="359"/>
        <v>0</v>
      </c>
      <c r="X2179" s="22">
        <f t="shared" si="368"/>
        <v>0</v>
      </c>
    </row>
    <row r="2180" spans="1:24">
      <c r="A2180" s="83" t="s">
        <v>2278</v>
      </c>
      <c r="B2180" s="95" t="s">
        <v>162</v>
      </c>
      <c r="C2180" s="96">
        <v>5716</v>
      </c>
      <c r="D2180" s="95" t="s">
        <v>3390</v>
      </c>
      <c r="E2180" s="116" t="str">
        <f>VLOOKUP($C2180,'2022-23 School Level AAFTE'!$C:$X,8,FALSE)</f>
        <v>Yes</v>
      </c>
      <c r="F2180" s="103">
        <f>VLOOKUP($C2180,'2022-23 School Level AAFTE'!$C:$I,7,FALSE)</f>
        <v>20.29</v>
      </c>
      <c r="G2180" s="106">
        <f>IFERROR(IF(E2180= "yes",VLOOKUP(C2180,Summary!$B:$I,5,0),0),0)</f>
        <v>0</v>
      </c>
      <c r="H2180" s="104">
        <f t="shared" si="367"/>
        <v>20.29</v>
      </c>
      <c r="I2180" s="168">
        <f>VLOOKUP($A2180,'2023-24 Salary &amp; Benefits'!$A:$I,3,FALSE)</f>
        <v>1.06</v>
      </c>
      <c r="J2180" s="168">
        <f>VLOOKUP($A2180,'2023-24 Salary &amp; Benefits'!$A:$I,4,FALSE)</f>
        <v>1.06</v>
      </c>
      <c r="K2180" s="155">
        <f t="shared" si="360"/>
        <v>20.29</v>
      </c>
      <c r="L2180" s="154">
        <f t="shared" si="361"/>
        <v>0.06</v>
      </c>
      <c r="M2180" s="156">
        <f>'2023-24 Salary &amp; Benefits'!$E$6</f>
        <v>72728</v>
      </c>
      <c r="N2180" s="156">
        <f>'2023-24 Salary &amp; Benefits'!$F$6</f>
        <v>75419</v>
      </c>
      <c r="O2180" s="9">
        <f t="shared" si="362"/>
        <v>4625.5</v>
      </c>
      <c r="P2180" s="9">
        <f t="shared" si="363"/>
        <v>171.14999999999964</v>
      </c>
      <c r="Q2180" s="9">
        <f>'2023-24 Salary &amp; Benefits'!G$6</f>
        <v>13464</v>
      </c>
      <c r="R2180" s="157">
        <f>'2023-24 Salary &amp; Benefits'!H$6</f>
        <v>0.1797</v>
      </c>
      <c r="S2180" s="157">
        <f>'2023-24 Salary &amp; Benefits'!I$6</f>
        <v>0.17330000000000001</v>
      </c>
      <c r="T2180" s="9">
        <f t="shared" si="364"/>
        <v>1668.7</v>
      </c>
      <c r="U2180" s="9">
        <f t="shared" si="365"/>
        <v>79.94</v>
      </c>
      <c r="V2180" s="9">
        <f t="shared" si="366"/>
        <v>13.85</v>
      </c>
      <c r="W2180" s="9">
        <f t="shared" si="359"/>
        <v>93.789999999999992</v>
      </c>
      <c r="X2180" s="22">
        <f t="shared" si="368"/>
        <v>6559.1399999999994</v>
      </c>
    </row>
    <row r="2181" spans="1:24">
      <c r="A2181" s="83" t="s">
        <v>2278</v>
      </c>
      <c r="B2181" s="95" t="s">
        <v>162</v>
      </c>
      <c r="C2181" s="96">
        <v>5271</v>
      </c>
      <c r="D2181" s="95" t="s">
        <v>198</v>
      </c>
      <c r="E2181" s="116" t="str">
        <f>VLOOKUP($C2181,'2022-23 School Level AAFTE'!$C:$X,8,FALSE)</f>
        <v>No</v>
      </c>
      <c r="F2181" s="103">
        <f>VLOOKUP($C2181,'2022-23 School Level AAFTE'!$C:$I,7,FALSE)</f>
        <v>609.49</v>
      </c>
      <c r="G2181" s="106">
        <f>IFERROR(IF(E2181= "yes",VLOOKUP(C2181,Summary!$B:$I,5,0),0),0)</f>
        <v>0</v>
      </c>
      <c r="H2181" s="104">
        <f t="shared" si="367"/>
        <v>0</v>
      </c>
      <c r="I2181" s="168">
        <f>VLOOKUP($A2181,'2023-24 Salary &amp; Benefits'!$A:$I,3,FALSE)</f>
        <v>1.06</v>
      </c>
      <c r="J2181" s="168">
        <f>VLOOKUP($A2181,'2023-24 Salary &amp; Benefits'!$A:$I,4,FALSE)</f>
        <v>1.06</v>
      </c>
      <c r="K2181" s="155">
        <f t="shared" si="360"/>
        <v>0</v>
      </c>
      <c r="L2181" s="154">
        <f t="shared" si="361"/>
        <v>0</v>
      </c>
      <c r="M2181" s="156">
        <f>'2023-24 Salary &amp; Benefits'!$E$6</f>
        <v>72728</v>
      </c>
      <c r="N2181" s="156">
        <f>'2023-24 Salary &amp; Benefits'!$F$6</f>
        <v>75419</v>
      </c>
      <c r="O2181" s="9">
        <f t="shared" si="362"/>
        <v>0</v>
      </c>
      <c r="P2181" s="9">
        <f t="shared" si="363"/>
        <v>0</v>
      </c>
      <c r="Q2181" s="9">
        <f>'2023-24 Salary &amp; Benefits'!G$6</f>
        <v>13464</v>
      </c>
      <c r="R2181" s="157">
        <f>'2023-24 Salary &amp; Benefits'!H$6</f>
        <v>0.1797</v>
      </c>
      <c r="S2181" s="157">
        <f>'2023-24 Salary &amp; Benefits'!I$6</f>
        <v>0.17330000000000001</v>
      </c>
      <c r="T2181" s="9">
        <f t="shared" si="364"/>
        <v>0</v>
      </c>
      <c r="U2181" s="9">
        <f t="shared" si="365"/>
        <v>0</v>
      </c>
      <c r="V2181" s="9">
        <f t="shared" si="366"/>
        <v>0</v>
      </c>
      <c r="W2181" s="9">
        <f t="shared" si="359"/>
        <v>0</v>
      </c>
      <c r="X2181" s="22">
        <f t="shared" si="368"/>
        <v>0</v>
      </c>
    </row>
    <row r="2182" spans="1:24">
      <c r="A2182" s="83" t="s">
        <v>2278</v>
      </c>
      <c r="B2182" s="95" t="s">
        <v>162</v>
      </c>
      <c r="C2182" s="96">
        <v>1689</v>
      </c>
      <c r="D2182" s="95" t="s">
        <v>164</v>
      </c>
      <c r="E2182" s="116" t="str">
        <f>VLOOKUP($C2182,'2022-23 School Level AAFTE'!$C:$X,8,FALSE)</f>
        <v>No</v>
      </c>
      <c r="F2182" s="103">
        <f>VLOOKUP($C2182,'2022-23 School Level AAFTE'!$C:$I,7,FALSE)</f>
        <v>768.27</v>
      </c>
      <c r="G2182" s="106">
        <f>IFERROR(IF(E2182= "yes",VLOOKUP(C2182,Summary!$B:$I,5,0),0),0)</f>
        <v>0</v>
      </c>
      <c r="H2182" s="104">
        <f t="shared" si="367"/>
        <v>0</v>
      </c>
      <c r="I2182" s="168">
        <f>VLOOKUP($A2182,'2023-24 Salary &amp; Benefits'!$A:$I,3,FALSE)</f>
        <v>1.06</v>
      </c>
      <c r="J2182" s="168">
        <f>VLOOKUP($A2182,'2023-24 Salary &amp; Benefits'!$A:$I,4,FALSE)</f>
        <v>1.06</v>
      </c>
      <c r="K2182" s="155">
        <f t="shared" si="360"/>
        <v>0</v>
      </c>
      <c r="L2182" s="154">
        <f t="shared" si="361"/>
        <v>0</v>
      </c>
      <c r="M2182" s="156">
        <f>'2023-24 Salary &amp; Benefits'!$E$6</f>
        <v>72728</v>
      </c>
      <c r="N2182" s="156">
        <f>'2023-24 Salary &amp; Benefits'!$F$6</f>
        <v>75419</v>
      </c>
      <c r="O2182" s="9">
        <f t="shared" si="362"/>
        <v>0</v>
      </c>
      <c r="P2182" s="9">
        <f t="shared" si="363"/>
        <v>0</v>
      </c>
      <c r="Q2182" s="9">
        <f>'2023-24 Salary &amp; Benefits'!G$6</f>
        <v>13464</v>
      </c>
      <c r="R2182" s="157">
        <f>'2023-24 Salary &amp; Benefits'!H$6</f>
        <v>0.1797</v>
      </c>
      <c r="S2182" s="157">
        <f>'2023-24 Salary &amp; Benefits'!I$6</f>
        <v>0.17330000000000001</v>
      </c>
      <c r="T2182" s="9">
        <f t="shared" si="364"/>
        <v>0</v>
      </c>
      <c r="U2182" s="9">
        <f t="shared" si="365"/>
        <v>0</v>
      </c>
      <c r="V2182" s="9">
        <f t="shared" si="366"/>
        <v>0</v>
      </c>
      <c r="W2182" s="9">
        <f t="shared" si="359"/>
        <v>0</v>
      </c>
      <c r="X2182" s="22">
        <f t="shared" si="368"/>
        <v>0</v>
      </c>
    </row>
    <row r="2183" spans="1:24">
      <c r="A2183" s="83" t="s">
        <v>2278</v>
      </c>
      <c r="B2183" s="95" t="s">
        <v>162</v>
      </c>
      <c r="C2183" s="96">
        <v>5149</v>
      </c>
      <c r="D2183" s="95" t="s">
        <v>197</v>
      </c>
      <c r="E2183" s="116" t="str">
        <f>VLOOKUP($C2183,'2022-23 School Level AAFTE'!$C:$X,8,FALSE)</f>
        <v>Yes</v>
      </c>
      <c r="F2183" s="103">
        <f>VLOOKUP($C2183,'2022-23 School Level AAFTE'!$C:$I,7,FALSE)</f>
        <v>762.9</v>
      </c>
      <c r="G2183" s="106">
        <f>IFERROR(IF(E2183= "yes",VLOOKUP(C2183,Summary!$B:$I,5,0),0),0)</f>
        <v>0</v>
      </c>
      <c r="H2183" s="104">
        <f t="shared" si="367"/>
        <v>762.9</v>
      </c>
      <c r="I2183" s="168">
        <f>VLOOKUP($A2183,'2023-24 Salary &amp; Benefits'!$A:$I,3,FALSE)</f>
        <v>1.06</v>
      </c>
      <c r="J2183" s="168">
        <f>VLOOKUP($A2183,'2023-24 Salary &amp; Benefits'!$A:$I,4,FALSE)</f>
        <v>1.06</v>
      </c>
      <c r="K2183" s="155">
        <f t="shared" si="360"/>
        <v>762.9</v>
      </c>
      <c r="L2183" s="154">
        <f t="shared" si="361"/>
        <v>2.238</v>
      </c>
      <c r="M2183" s="156">
        <f>'2023-24 Salary &amp; Benefits'!$E$6</f>
        <v>72728</v>
      </c>
      <c r="N2183" s="156">
        <f>'2023-24 Salary &amp; Benefits'!$F$6</f>
        <v>75419</v>
      </c>
      <c r="O2183" s="9">
        <f t="shared" si="362"/>
        <v>172531.18</v>
      </c>
      <c r="P2183" s="9">
        <f t="shared" si="363"/>
        <v>6383.8099999999977</v>
      </c>
      <c r="Q2183" s="9">
        <f>'2023-24 Salary &amp; Benefits'!G$6</f>
        <v>13464</v>
      </c>
      <c r="R2183" s="157">
        <f>'2023-24 Salary &amp; Benefits'!H$6</f>
        <v>0.1797</v>
      </c>
      <c r="S2183" s="157">
        <f>'2023-24 Salary &amp; Benefits'!I$6</f>
        <v>0.17330000000000001</v>
      </c>
      <c r="T2183" s="9">
        <f t="shared" si="364"/>
        <v>62242.6</v>
      </c>
      <c r="U2183" s="9">
        <f t="shared" si="365"/>
        <v>2981.92</v>
      </c>
      <c r="V2183" s="9">
        <f t="shared" si="366"/>
        <v>516.77</v>
      </c>
      <c r="W2183" s="9">
        <f t="shared" si="359"/>
        <v>3498.69</v>
      </c>
      <c r="X2183" s="22">
        <f t="shared" si="368"/>
        <v>244656.28</v>
      </c>
    </row>
    <row r="2184" spans="1:24">
      <c r="A2184" s="83" t="s">
        <v>2278</v>
      </c>
      <c r="B2184" s="95" t="s">
        <v>162</v>
      </c>
      <c r="C2184" s="96">
        <v>2828</v>
      </c>
      <c r="D2184" s="95" t="s">
        <v>173</v>
      </c>
      <c r="E2184" s="116" t="str">
        <f>VLOOKUP($C2184,'2022-23 School Level AAFTE'!$C:$X,8,FALSE)</f>
        <v>Yes</v>
      </c>
      <c r="F2184" s="103">
        <f>VLOOKUP($C2184,'2022-23 School Level AAFTE'!$C:$I,7,FALSE)</f>
        <v>663.76</v>
      </c>
      <c r="G2184" s="106">
        <f>IFERROR(IF(E2184= "yes",VLOOKUP(C2184,Summary!$B:$I,5,0),0),0)</f>
        <v>0</v>
      </c>
      <c r="H2184" s="104">
        <f t="shared" si="367"/>
        <v>663.76</v>
      </c>
      <c r="I2184" s="168">
        <f>VLOOKUP($A2184,'2023-24 Salary &amp; Benefits'!$A:$I,3,FALSE)</f>
        <v>1.06</v>
      </c>
      <c r="J2184" s="168">
        <f>VLOOKUP($A2184,'2023-24 Salary &amp; Benefits'!$A:$I,4,FALSE)</f>
        <v>1.06</v>
      </c>
      <c r="K2184" s="155">
        <f t="shared" si="360"/>
        <v>663.76</v>
      </c>
      <c r="L2184" s="154">
        <f t="shared" si="361"/>
        <v>1.9470000000000001</v>
      </c>
      <c r="M2184" s="156">
        <f>'2023-24 Salary &amp; Benefits'!$E$6</f>
        <v>72728</v>
      </c>
      <c r="N2184" s="156">
        <f>'2023-24 Salary &amp; Benefits'!$F$6</f>
        <v>75419</v>
      </c>
      <c r="O2184" s="9">
        <f t="shared" si="362"/>
        <v>150097.5</v>
      </c>
      <c r="P2184" s="9">
        <f t="shared" si="363"/>
        <v>5553.7399999999907</v>
      </c>
      <c r="Q2184" s="9">
        <f>'2023-24 Salary &amp; Benefits'!G$6</f>
        <v>13464</v>
      </c>
      <c r="R2184" s="157">
        <f>'2023-24 Salary &amp; Benefits'!H$6</f>
        <v>0.1797</v>
      </c>
      <c r="S2184" s="157">
        <f>'2023-24 Salary &amp; Benefits'!I$6</f>
        <v>0.17330000000000001</v>
      </c>
      <c r="T2184" s="9">
        <f t="shared" si="364"/>
        <v>54149.39</v>
      </c>
      <c r="U2184" s="9">
        <f t="shared" si="365"/>
        <v>2594.19</v>
      </c>
      <c r="V2184" s="9">
        <f t="shared" si="366"/>
        <v>449.57</v>
      </c>
      <c r="W2184" s="9">
        <f t="shared" si="359"/>
        <v>3043.76</v>
      </c>
      <c r="X2184" s="22">
        <f t="shared" si="368"/>
        <v>212844.39</v>
      </c>
    </row>
    <row r="2185" spans="1:24">
      <c r="A2185" s="83" t="s">
        <v>2278</v>
      </c>
      <c r="B2185" s="95" t="s">
        <v>162</v>
      </c>
      <c r="C2185" s="96">
        <v>3565</v>
      </c>
      <c r="D2185" s="95" t="s">
        <v>184</v>
      </c>
      <c r="E2185" s="116" t="str">
        <f>VLOOKUP($C2185,'2022-23 School Level AAFTE'!$C:$X,8,FALSE)</f>
        <v>Yes</v>
      </c>
      <c r="F2185" s="103">
        <f>VLOOKUP($C2185,'2022-23 School Level AAFTE'!$C:$I,7,FALSE)</f>
        <v>256.29000000000002</v>
      </c>
      <c r="G2185" s="106">
        <f>IFERROR(IF(E2185= "yes",VLOOKUP(C2185,Summary!$B:$I,5,0),0),0)</f>
        <v>0</v>
      </c>
      <c r="H2185" s="104">
        <f t="shared" si="367"/>
        <v>256.29000000000002</v>
      </c>
      <c r="I2185" s="168">
        <f>VLOOKUP($A2185,'2023-24 Salary &amp; Benefits'!$A:$I,3,FALSE)</f>
        <v>1.06</v>
      </c>
      <c r="J2185" s="168">
        <f>VLOOKUP($A2185,'2023-24 Salary &amp; Benefits'!$A:$I,4,FALSE)</f>
        <v>1.06</v>
      </c>
      <c r="K2185" s="155">
        <f t="shared" si="360"/>
        <v>256.29000000000002</v>
      </c>
      <c r="L2185" s="154">
        <f t="shared" si="361"/>
        <v>0.752</v>
      </c>
      <c r="M2185" s="156">
        <f>'2023-24 Salary &amp; Benefits'!$E$6</f>
        <v>72728</v>
      </c>
      <c r="N2185" s="156">
        <f>'2023-24 Salary &amp; Benefits'!$F$6</f>
        <v>75419</v>
      </c>
      <c r="O2185" s="9">
        <f t="shared" si="362"/>
        <v>57972.94</v>
      </c>
      <c r="P2185" s="9">
        <f t="shared" si="363"/>
        <v>2145.0499999999956</v>
      </c>
      <c r="Q2185" s="9">
        <f>'2023-24 Salary &amp; Benefits'!G$6</f>
        <v>13464</v>
      </c>
      <c r="R2185" s="157">
        <f>'2023-24 Salary &amp; Benefits'!H$6</f>
        <v>0.1797</v>
      </c>
      <c r="S2185" s="157">
        <f>'2023-24 Salary &amp; Benefits'!I$6</f>
        <v>0.17330000000000001</v>
      </c>
      <c r="T2185" s="9">
        <f t="shared" si="364"/>
        <v>20914.400000000001</v>
      </c>
      <c r="U2185" s="9">
        <f t="shared" si="365"/>
        <v>1001.97</v>
      </c>
      <c r="V2185" s="9">
        <f t="shared" si="366"/>
        <v>173.64</v>
      </c>
      <c r="W2185" s="9">
        <f t="shared" si="359"/>
        <v>1175.6100000000001</v>
      </c>
      <c r="X2185" s="22">
        <f t="shared" si="368"/>
        <v>82207.999999999985</v>
      </c>
    </row>
    <row r="2186" spans="1:24">
      <c r="A2186" s="83" t="s">
        <v>2348</v>
      </c>
      <c r="B2186" s="95" t="s">
        <v>728</v>
      </c>
      <c r="C2186" s="96">
        <v>4468</v>
      </c>
      <c r="D2186" s="95" t="s">
        <v>733</v>
      </c>
      <c r="E2186" s="116" t="str">
        <f>VLOOKUP($C2186,'2022-23 School Level AAFTE'!$C:$X,8,FALSE)</f>
        <v>No</v>
      </c>
      <c r="F2186" s="103">
        <f>VLOOKUP($C2186,'2022-23 School Level AAFTE'!$C:$I,7,FALSE)</f>
        <v>483.94</v>
      </c>
      <c r="G2186" s="106">
        <f>IFERROR(IF(E2186= "yes",VLOOKUP(C2186,Summary!$B:$I,5,0),0),0)</f>
        <v>0</v>
      </c>
      <c r="H2186" s="104">
        <f t="shared" si="367"/>
        <v>0</v>
      </c>
      <c r="I2186" s="168">
        <f>VLOOKUP($A2186,'2023-24 Salary &amp; Benefits'!$A:$I,3,FALSE)</f>
        <v>1.1200000000000001</v>
      </c>
      <c r="J2186" s="168">
        <f>VLOOKUP($A2186,'2023-24 Salary &amp; Benefits'!$A:$I,4,FALSE)</f>
        <v>1.1600000000000001</v>
      </c>
      <c r="K2186" s="155">
        <f t="shared" si="360"/>
        <v>0</v>
      </c>
      <c r="L2186" s="154">
        <f t="shared" si="361"/>
        <v>0</v>
      </c>
      <c r="M2186" s="156">
        <f>'2023-24 Salary &amp; Benefits'!$E$6</f>
        <v>72728</v>
      </c>
      <c r="N2186" s="156">
        <f>'2023-24 Salary &amp; Benefits'!$F$6</f>
        <v>75419</v>
      </c>
      <c r="O2186" s="9">
        <f t="shared" si="362"/>
        <v>0</v>
      </c>
      <c r="P2186" s="9">
        <f t="shared" si="363"/>
        <v>0</v>
      </c>
      <c r="Q2186" s="9">
        <f>'2023-24 Salary &amp; Benefits'!G$6</f>
        <v>13464</v>
      </c>
      <c r="R2186" s="157">
        <f>'2023-24 Salary &amp; Benefits'!H$6</f>
        <v>0.1797</v>
      </c>
      <c r="S2186" s="157">
        <f>'2023-24 Salary &amp; Benefits'!I$6</f>
        <v>0.17330000000000001</v>
      </c>
      <c r="T2186" s="9">
        <f t="shared" si="364"/>
        <v>0</v>
      </c>
      <c r="U2186" s="9">
        <f t="shared" si="365"/>
        <v>0</v>
      </c>
      <c r="V2186" s="9">
        <f t="shared" si="366"/>
        <v>0</v>
      </c>
      <c r="W2186" s="9">
        <f t="shared" ref="W2186:W2249" si="369">SUM(U2186:V2186)</f>
        <v>0</v>
      </c>
      <c r="X2186" s="22">
        <f t="shared" si="368"/>
        <v>0</v>
      </c>
    </row>
    <row r="2187" spans="1:24">
      <c r="A2187" s="83" t="s">
        <v>2348</v>
      </c>
      <c r="B2187" s="95" t="s">
        <v>728</v>
      </c>
      <c r="C2187" s="96">
        <v>1822</v>
      </c>
      <c r="D2187" s="95" t="s">
        <v>729</v>
      </c>
      <c r="E2187" s="116" t="str">
        <f>VLOOKUP($C2187,'2022-23 School Level AAFTE'!$C:$X,8,FALSE)</f>
        <v>No</v>
      </c>
      <c r="F2187" s="103">
        <f>VLOOKUP($C2187,'2022-23 School Level AAFTE'!$C:$I,7,FALSE)</f>
        <v>81.16</v>
      </c>
      <c r="G2187" s="106">
        <f>IFERROR(IF(E2187= "yes",VLOOKUP(C2187,Summary!$B:$I,5,0),0),0)</f>
        <v>0</v>
      </c>
      <c r="H2187" s="105">
        <f t="shared" si="367"/>
        <v>0</v>
      </c>
      <c r="I2187" s="168">
        <f>VLOOKUP($A2187,'2023-24 Salary &amp; Benefits'!$A:$I,3,FALSE)</f>
        <v>1.1200000000000001</v>
      </c>
      <c r="J2187" s="168">
        <f>VLOOKUP($A2187,'2023-24 Salary &amp; Benefits'!$A:$I,4,FALSE)</f>
        <v>1.1600000000000001</v>
      </c>
      <c r="K2187" s="155">
        <f t="shared" ref="K2187:K2250" si="370">IF(G2187&gt;0,G2187,H2187)</f>
        <v>0</v>
      </c>
      <c r="L2187" s="154">
        <f t="shared" ref="L2187:L2250" si="371">ROUND((($K2187*1.1*36)/15)/900,3)</f>
        <v>0</v>
      </c>
      <c r="M2187" s="156">
        <f>'2023-24 Salary &amp; Benefits'!$E$6</f>
        <v>72728</v>
      </c>
      <c r="N2187" s="156">
        <f>'2023-24 Salary &amp; Benefits'!$F$6</f>
        <v>75419</v>
      </c>
      <c r="O2187" s="9">
        <f t="shared" ref="O2187:O2250" si="372">ROUND($I2187*$M2187*$L2187,2)</f>
        <v>0</v>
      </c>
      <c r="P2187" s="9">
        <f t="shared" ref="P2187:P2250" si="373">ROUND($J2187*$N2187*$L2187,2)-O2187</f>
        <v>0</v>
      </c>
      <c r="Q2187" s="9">
        <f>'2023-24 Salary &amp; Benefits'!G$6</f>
        <v>13464</v>
      </c>
      <c r="R2187" s="157">
        <f>'2023-24 Salary &amp; Benefits'!H$6</f>
        <v>0.1797</v>
      </c>
      <c r="S2187" s="157">
        <f>'2023-24 Salary &amp; Benefits'!I$6</f>
        <v>0.17330000000000001</v>
      </c>
      <c r="T2187" s="9">
        <f t="shared" ref="T2187:T2250" si="374">ROUND(O2187*R2187+P2187*S2187+L2187*Q2187,2)</f>
        <v>0</v>
      </c>
      <c r="U2187" s="9">
        <f t="shared" ref="U2187:U2250" si="375">ROUND((($N2187*$J2187*$L2187)/180)*3,2)</f>
        <v>0</v>
      </c>
      <c r="V2187" s="9">
        <f t="shared" ref="V2187:V2250" si="376">ROUND(U2187*S2187,2)</f>
        <v>0</v>
      </c>
      <c r="W2187" s="9">
        <f t="shared" si="369"/>
        <v>0</v>
      </c>
      <c r="X2187" s="22">
        <f t="shared" si="368"/>
        <v>0</v>
      </c>
    </row>
    <row r="2188" spans="1:24">
      <c r="A2188" s="83" t="s">
        <v>2348</v>
      </c>
      <c r="B2188" s="95" t="s">
        <v>728</v>
      </c>
      <c r="C2188" s="96">
        <v>3667</v>
      </c>
      <c r="D2188" s="95" t="s">
        <v>732</v>
      </c>
      <c r="E2188" s="116" t="str">
        <f>VLOOKUP($C2188,'2022-23 School Level AAFTE'!$C:$X,8,FALSE)</f>
        <v>No</v>
      </c>
      <c r="F2188" s="103">
        <f>VLOOKUP($C2188,'2022-23 School Level AAFTE'!$C:$I,7,FALSE)</f>
        <v>354.57</v>
      </c>
      <c r="G2188" s="106">
        <f>IFERROR(IF(E2188= "yes",VLOOKUP(C2188,Summary!$B:$I,5,0),0),0)</f>
        <v>0</v>
      </c>
      <c r="H2188" s="104">
        <f t="shared" si="367"/>
        <v>0</v>
      </c>
      <c r="I2188" s="168">
        <f>VLOOKUP($A2188,'2023-24 Salary &amp; Benefits'!$A:$I,3,FALSE)</f>
        <v>1.1200000000000001</v>
      </c>
      <c r="J2188" s="168">
        <f>VLOOKUP($A2188,'2023-24 Salary &amp; Benefits'!$A:$I,4,FALSE)</f>
        <v>1.1600000000000001</v>
      </c>
      <c r="K2188" s="155">
        <f t="shared" si="370"/>
        <v>0</v>
      </c>
      <c r="L2188" s="154">
        <f t="shared" si="371"/>
        <v>0</v>
      </c>
      <c r="M2188" s="156">
        <f>'2023-24 Salary &amp; Benefits'!$E$6</f>
        <v>72728</v>
      </c>
      <c r="N2188" s="156">
        <f>'2023-24 Salary &amp; Benefits'!$F$6</f>
        <v>75419</v>
      </c>
      <c r="O2188" s="9">
        <f t="shared" si="372"/>
        <v>0</v>
      </c>
      <c r="P2188" s="9">
        <f t="shared" si="373"/>
        <v>0</v>
      </c>
      <c r="Q2188" s="9">
        <f>'2023-24 Salary &amp; Benefits'!G$6</f>
        <v>13464</v>
      </c>
      <c r="R2188" s="157">
        <f>'2023-24 Salary &amp; Benefits'!H$6</f>
        <v>0.1797</v>
      </c>
      <c r="S2188" s="157">
        <f>'2023-24 Salary &amp; Benefits'!I$6</f>
        <v>0.17330000000000001</v>
      </c>
      <c r="T2188" s="9">
        <f t="shared" si="374"/>
        <v>0</v>
      </c>
      <c r="U2188" s="9">
        <f t="shared" si="375"/>
        <v>0</v>
      </c>
      <c r="V2188" s="9">
        <f t="shared" si="376"/>
        <v>0</v>
      </c>
      <c r="W2188" s="9">
        <f t="shared" si="369"/>
        <v>0</v>
      </c>
      <c r="X2188" s="22">
        <f t="shared" si="368"/>
        <v>0</v>
      </c>
    </row>
    <row r="2189" spans="1:24">
      <c r="A2189" s="83" t="s">
        <v>2348</v>
      </c>
      <c r="B2189" s="95" t="s">
        <v>728</v>
      </c>
      <c r="C2189" s="96">
        <v>1938</v>
      </c>
      <c r="D2189" s="95" t="s">
        <v>730</v>
      </c>
      <c r="E2189" s="116" t="str">
        <f>VLOOKUP($C2189,'2022-23 School Level AAFTE'!$C:$X,8,FALSE)</f>
        <v>Yes</v>
      </c>
      <c r="F2189" s="103">
        <f>VLOOKUP($C2189,'2022-23 School Level AAFTE'!$C:$I,7,FALSE)</f>
        <v>54.86</v>
      </c>
      <c r="G2189" s="106">
        <f>IFERROR(IF(E2189= "yes",VLOOKUP(C2189,Summary!$B:$I,5,0),0),0)</f>
        <v>0</v>
      </c>
      <c r="H2189" s="105">
        <f t="shared" si="367"/>
        <v>54.86</v>
      </c>
      <c r="I2189" s="168">
        <f>VLOOKUP($A2189,'2023-24 Salary &amp; Benefits'!$A:$I,3,FALSE)</f>
        <v>1.1200000000000001</v>
      </c>
      <c r="J2189" s="168">
        <f>VLOOKUP($A2189,'2023-24 Salary &amp; Benefits'!$A:$I,4,FALSE)</f>
        <v>1.1600000000000001</v>
      </c>
      <c r="K2189" s="155">
        <f t="shared" si="370"/>
        <v>54.86</v>
      </c>
      <c r="L2189" s="154">
        <f t="shared" si="371"/>
        <v>0.161</v>
      </c>
      <c r="M2189" s="156">
        <f>'2023-24 Salary &amp; Benefits'!$E$6</f>
        <v>72728</v>
      </c>
      <c r="N2189" s="156">
        <f>'2023-24 Salary &amp; Benefits'!$F$6</f>
        <v>75419</v>
      </c>
      <c r="O2189" s="9">
        <f t="shared" si="372"/>
        <v>13114.31</v>
      </c>
      <c r="P2189" s="9">
        <f t="shared" si="373"/>
        <v>970.94000000000051</v>
      </c>
      <c r="Q2189" s="9">
        <f>'2023-24 Salary &amp; Benefits'!G$6</f>
        <v>13464</v>
      </c>
      <c r="R2189" s="157">
        <f>'2023-24 Salary &amp; Benefits'!H$6</f>
        <v>0.1797</v>
      </c>
      <c r="S2189" s="157">
        <f>'2023-24 Salary &amp; Benefits'!I$6</f>
        <v>0.17330000000000001</v>
      </c>
      <c r="T2189" s="9">
        <f t="shared" si="374"/>
        <v>4692.6099999999997</v>
      </c>
      <c r="U2189" s="9">
        <f t="shared" si="375"/>
        <v>234.75</v>
      </c>
      <c r="V2189" s="9">
        <f t="shared" si="376"/>
        <v>40.68</v>
      </c>
      <c r="W2189" s="9">
        <f t="shared" si="369"/>
        <v>275.43</v>
      </c>
      <c r="X2189" s="22">
        <f t="shared" si="368"/>
        <v>19053.29</v>
      </c>
    </row>
    <row r="2190" spans="1:24">
      <c r="A2190" s="83" t="s">
        <v>2348</v>
      </c>
      <c r="B2190" s="95" t="s">
        <v>728</v>
      </c>
      <c r="C2190" s="96">
        <v>2419</v>
      </c>
      <c r="D2190" s="95" t="s">
        <v>731</v>
      </c>
      <c r="E2190" s="116" t="str">
        <f>VLOOKUP($C2190,'2022-23 School Level AAFTE'!$C:$X,8,FALSE)</f>
        <v>No</v>
      </c>
      <c r="F2190" s="103">
        <f>VLOOKUP($C2190,'2022-23 School Level AAFTE'!$C:$I,7,FALSE)</f>
        <v>501.28</v>
      </c>
      <c r="G2190" s="106">
        <f>IFERROR(IF(E2190= "yes",VLOOKUP(C2190,Summary!$B:$I,5,0),0),0)</f>
        <v>0</v>
      </c>
      <c r="H2190" s="105">
        <f t="shared" si="367"/>
        <v>0</v>
      </c>
      <c r="I2190" s="168">
        <f>VLOOKUP($A2190,'2023-24 Salary &amp; Benefits'!$A:$I,3,FALSE)</f>
        <v>1.1200000000000001</v>
      </c>
      <c r="J2190" s="168">
        <f>VLOOKUP($A2190,'2023-24 Salary &amp; Benefits'!$A:$I,4,FALSE)</f>
        <v>1.1600000000000001</v>
      </c>
      <c r="K2190" s="155">
        <f t="shared" si="370"/>
        <v>0</v>
      </c>
      <c r="L2190" s="154">
        <f t="shared" si="371"/>
        <v>0</v>
      </c>
      <c r="M2190" s="156">
        <f>'2023-24 Salary &amp; Benefits'!$E$6</f>
        <v>72728</v>
      </c>
      <c r="N2190" s="156">
        <f>'2023-24 Salary &amp; Benefits'!$F$6</f>
        <v>75419</v>
      </c>
      <c r="O2190" s="9">
        <f t="shared" si="372"/>
        <v>0</v>
      </c>
      <c r="P2190" s="9">
        <f t="shared" si="373"/>
        <v>0</v>
      </c>
      <c r="Q2190" s="9">
        <f>'2023-24 Salary &amp; Benefits'!G$6</f>
        <v>13464</v>
      </c>
      <c r="R2190" s="157">
        <f>'2023-24 Salary &amp; Benefits'!H$6</f>
        <v>0.1797</v>
      </c>
      <c r="S2190" s="157">
        <f>'2023-24 Salary &amp; Benefits'!I$6</f>
        <v>0.17330000000000001</v>
      </c>
      <c r="T2190" s="9">
        <f t="shared" si="374"/>
        <v>0</v>
      </c>
      <c r="U2190" s="9">
        <f t="shared" si="375"/>
        <v>0</v>
      </c>
      <c r="V2190" s="9">
        <f t="shared" si="376"/>
        <v>0</v>
      </c>
      <c r="W2190" s="9">
        <f t="shared" si="369"/>
        <v>0</v>
      </c>
      <c r="X2190" s="22">
        <f t="shared" si="368"/>
        <v>0</v>
      </c>
    </row>
    <row r="2191" spans="1:24">
      <c r="A2191" s="83" t="s">
        <v>2707</v>
      </c>
      <c r="B2191" s="95" t="s">
        <v>2708</v>
      </c>
      <c r="C2191" s="96">
        <v>5496</v>
      </c>
      <c r="D2191" s="86" t="s">
        <v>1990</v>
      </c>
      <c r="E2191" s="116" t="str">
        <f>VLOOKUP($C2191,'2022-23 School Level AAFTE'!$C:$X,8,FALSE)</f>
        <v>Yes</v>
      </c>
      <c r="F2191" s="103">
        <f>VLOOKUP($C2191,'2022-23 School Level AAFTE'!$C:$I,7,FALSE)</f>
        <v>135</v>
      </c>
      <c r="G2191" s="106">
        <f>IFERROR(IF(E2191= "yes",VLOOKUP(C2191,Summary!$B:$I,5,0),0),0)</f>
        <v>0</v>
      </c>
      <c r="H2191" s="104">
        <f t="shared" si="367"/>
        <v>135</v>
      </c>
      <c r="I2191" s="168">
        <f>VLOOKUP($A2191,'2023-24 Salary &amp; Benefits'!$A:$I,3,FALSE)</f>
        <v>1.0150000000000001</v>
      </c>
      <c r="J2191" s="168">
        <f>VLOOKUP($A2191,'2023-24 Salary &amp; Benefits'!$A:$I,4,FALSE)</f>
        <v>1.0150000000000001</v>
      </c>
      <c r="K2191" s="155">
        <f t="shared" si="370"/>
        <v>135</v>
      </c>
      <c r="L2191" s="154">
        <f t="shared" si="371"/>
        <v>0.39600000000000002</v>
      </c>
      <c r="M2191" s="156">
        <f>'2023-24 Salary &amp; Benefits'!$E$6</f>
        <v>72728</v>
      </c>
      <c r="N2191" s="156">
        <f>'2023-24 Salary &amp; Benefits'!$F$6</f>
        <v>75419</v>
      </c>
      <c r="O2191" s="9">
        <f t="shared" si="372"/>
        <v>29232.29</v>
      </c>
      <c r="P2191" s="9">
        <f t="shared" si="373"/>
        <v>1081.619999999999</v>
      </c>
      <c r="Q2191" s="9">
        <f>'2023-24 Salary &amp; Benefits'!G$6</f>
        <v>13464</v>
      </c>
      <c r="R2191" s="157">
        <f>'2023-24 Salary &amp; Benefits'!H$6</f>
        <v>0.1797</v>
      </c>
      <c r="S2191" s="157">
        <f>'2023-24 Salary &amp; Benefits'!I$6</f>
        <v>0.17330000000000001</v>
      </c>
      <c r="T2191" s="9">
        <f t="shared" si="374"/>
        <v>10772.23</v>
      </c>
      <c r="U2191" s="9">
        <f t="shared" si="375"/>
        <v>505.23</v>
      </c>
      <c r="V2191" s="9">
        <f t="shared" si="376"/>
        <v>87.56</v>
      </c>
      <c r="W2191" s="9">
        <f t="shared" si="369"/>
        <v>592.79</v>
      </c>
      <c r="X2191" s="22">
        <f t="shared" si="368"/>
        <v>41678.93</v>
      </c>
    </row>
    <row r="2192" spans="1:24">
      <c r="A2192" s="83" t="s">
        <v>2519</v>
      </c>
      <c r="B2192" s="95" t="s">
        <v>2032</v>
      </c>
      <c r="C2192" s="96">
        <v>2893</v>
      </c>
      <c r="D2192" s="95" t="s">
        <v>2033</v>
      </c>
      <c r="E2192" s="116" t="str">
        <f>VLOOKUP($C2192,'2022-23 School Level AAFTE'!$C:$X,8,FALSE)</f>
        <v>Yes</v>
      </c>
      <c r="F2192" s="103">
        <f>VLOOKUP($C2192,'2022-23 School Level AAFTE'!$C:$I,7,FALSE)</f>
        <v>271.77999999999997</v>
      </c>
      <c r="G2192" s="106">
        <f>IFERROR(IF(E2192= "yes",VLOOKUP(C2192,Summary!$B:$I,5,0),0),0)</f>
        <v>0</v>
      </c>
      <c r="H2192" s="105">
        <f t="shared" si="367"/>
        <v>271.77999999999997</v>
      </c>
      <c r="I2192" s="168">
        <f>VLOOKUP($A2192,'2023-24 Salary &amp; Benefits'!$A:$I,3,FALSE)</f>
        <v>1</v>
      </c>
      <c r="J2192" s="168">
        <f>VLOOKUP($A2192,'2023-24 Salary &amp; Benefits'!$A:$I,4,FALSE)</f>
        <v>1.04</v>
      </c>
      <c r="K2192" s="155">
        <f t="shared" si="370"/>
        <v>271.77999999999997</v>
      </c>
      <c r="L2192" s="154">
        <f t="shared" si="371"/>
        <v>0.79700000000000004</v>
      </c>
      <c r="M2192" s="156">
        <f>'2023-24 Salary &amp; Benefits'!$E$6</f>
        <v>72728</v>
      </c>
      <c r="N2192" s="156">
        <f>'2023-24 Salary &amp; Benefits'!$F$6</f>
        <v>75419</v>
      </c>
      <c r="O2192" s="9">
        <f t="shared" si="372"/>
        <v>57964.22</v>
      </c>
      <c r="P2192" s="9">
        <f t="shared" si="373"/>
        <v>4549.0800000000017</v>
      </c>
      <c r="Q2192" s="9">
        <f>'2023-24 Salary &amp; Benefits'!G$6</f>
        <v>13464</v>
      </c>
      <c r="R2192" s="157">
        <f>'2023-24 Salary &amp; Benefits'!H$6</f>
        <v>0.1797</v>
      </c>
      <c r="S2192" s="157">
        <f>'2023-24 Salary &amp; Benefits'!I$6</f>
        <v>0.17330000000000001</v>
      </c>
      <c r="T2192" s="9">
        <f t="shared" si="374"/>
        <v>21935.33</v>
      </c>
      <c r="U2192" s="9">
        <f t="shared" si="375"/>
        <v>1041.8900000000001</v>
      </c>
      <c r="V2192" s="9">
        <f t="shared" si="376"/>
        <v>180.56</v>
      </c>
      <c r="W2192" s="9">
        <f t="shared" si="369"/>
        <v>1222.45</v>
      </c>
      <c r="X2192" s="22">
        <f t="shared" si="368"/>
        <v>85671.08</v>
      </c>
    </row>
    <row r="2193" spans="1:24">
      <c r="A2193" s="83" t="s">
        <v>2519</v>
      </c>
      <c r="B2193" s="95" t="s">
        <v>2032</v>
      </c>
      <c r="C2193" s="96">
        <v>3467</v>
      </c>
      <c r="D2193" s="95" t="s">
        <v>2034</v>
      </c>
      <c r="E2193" s="116" t="str">
        <f>VLOOKUP($C2193,'2022-23 School Level AAFTE'!$C:$X,8,FALSE)</f>
        <v>Yes</v>
      </c>
      <c r="F2193" s="103">
        <f>VLOOKUP($C2193,'2022-23 School Level AAFTE'!$C:$I,7,FALSE)</f>
        <v>158.57999999999998</v>
      </c>
      <c r="G2193" s="106">
        <f>IFERROR(IF(E2193= "yes",VLOOKUP(C2193,Summary!$B:$I,5,0),0),0)</f>
        <v>0</v>
      </c>
      <c r="H2193" s="104">
        <f t="shared" si="367"/>
        <v>158.57999999999998</v>
      </c>
      <c r="I2193" s="168">
        <f>VLOOKUP($A2193,'2023-24 Salary &amp; Benefits'!$A:$I,3,FALSE)</f>
        <v>1</v>
      </c>
      <c r="J2193" s="168">
        <f>VLOOKUP($A2193,'2023-24 Salary &amp; Benefits'!$A:$I,4,FALSE)</f>
        <v>1.04</v>
      </c>
      <c r="K2193" s="155">
        <f t="shared" si="370"/>
        <v>158.57999999999998</v>
      </c>
      <c r="L2193" s="154">
        <f t="shared" si="371"/>
        <v>0.46500000000000002</v>
      </c>
      <c r="M2193" s="156">
        <f>'2023-24 Salary &amp; Benefits'!$E$6</f>
        <v>72728</v>
      </c>
      <c r="N2193" s="156">
        <f>'2023-24 Salary &amp; Benefits'!$F$6</f>
        <v>75419</v>
      </c>
      <c r="O2193" s="9">
        <f t="shared" si="372"/>
        <v>33818.519999999997</v>
      </c>
      <c r="P2193" s="9">
        <f t="shared" si="373"/>
        <v>2654.1100000000006</v>
      </c>
      <c r="Q2193" s="9">
        <f>'2023-24 Salary &amp; Benefits'!G$6</f>
        <v>13464</v>
      </c>
      <c r="R2193" s="157">
        <f>'2023-24 Salary &amp; Benefits'!H$6</f>
        <v>0.1797</v>
      </c>
      <c r="S2193" s="157">
        <f>'2023-24 Salary &amp; Benefits'!I$6</f>
        <v>0.17330000000000001</v>
      </c>
      <c r="T2193" s="9">
        <f t="shared" si="374"/>
        <v>12797.91</v>
      </c>
      <c r="U2193" s="9">
        <f t="shared" si="375"/>
        <v>607.88</v>
      </c>
      <c r="V2193" s="9">
        <f t="shared" si="376"/>
        <v>105.35</v>
      </c>
      <c r="W2193" s="9">
        <f t="shared" si="369"/>
        <v>713.23</v>
      </c>
      <c r="X2193" s="22">
        <f t="shared" si="368"/>
        <v>49983.77</v>
      </c>
    </row>
    <row r="2194" spans="1:24">
      <c r="A2194" s="83" t="s">
        <v>2312</v>
      </c>
      <c r="B2194" s="95" t="s">
        <v>406</v>
      </c>
      <c r="C2194" s="96">
        <v>3152</v>
      </c>
      <c r="D2194" s="95" t="s">
        <v>408</v>
      </c>
      <c r="E2194" s="116" t="str">
        <f>VLOOKUP($C2194,'2022-23 School Level AAFTE'!$C:$X,8,FALSE)</f>
        <v>Yes</v>
      </c>
      <c r="F2194" s="103">
        <f>VLOOKUP($C2194,'2022-23 School Level AAFTE'!$C:$I,7,FALSE)</f>
        <v>352.71</v>
      </c>
      <c r="G2194" s="106">
        <f>IFERROR(IF(E2194= "yes",VLOOKUP(C2194,Summary!$B:$I,5,0),0),0)</f>
        <v>0</v>
      </c>
      <c r="H2194" s="104">
        <f t="shared" si="367"/>
        <v>352.71</v>
      </c>
      <c r="I2194" s="168">
        <f>VLOOKUP($A2194,'2023-24 Salary &amp; Benefits'!$A:$I,3,FALSE)</f>
        <v>1</v>
      </c>
      <c r="J2194" s="168">
        <f>VLOOKUP($A2194,'2023-24 Salary &amp; Benefits'!$A:$I,4,FALSE)</f>
        <v>1</v>
      </c>
      <c r="K2194" s="155">
        <f t="shared" si="370"/>
        <v>352.71</v>
      </c>
      <c r="L2194" s="154">
        <f t="shared" si="371"/>
        <v>1.0349999999999999</v>
      </c>
      <c r="M2194" s="156">
        <f>'2023-24 Salary &amp; Benefits'!$E$6</f>
        <v>72728</v>
      </c>
      <c r="N2194" s="156">
        <f>'2023-24 Salary &amp; Benefits'!$F$6</f>
        <v>75419</v>
      </c>
      <c r="O2194" s="9">
        <f t="shared" si="372"/>
        <v>75273.48</v>
      </c>
      <c r="P2194" s="9">
        <f t="shared" si="373"/>
        <v>2785.1900000000023</v>
      </c>
      <c r="Q2194" s="9">
        <f>'2023-24 Salary &amp; Benefits'!G$6</f>
        <v>13464</v>
      </c>
      <c r="R2194" s="157">
        <f>'2023-24 Salary &amp; Benefits'!H$6</f>
        <v>0.1797</v>
      </c>
      <c r="S2194" s="157">
        <f>'2023-24 Salary &amp; Benefits'!I$6</f>
        <v>0.17330000000000001</v>
      </c>
      <c r="T2194" s="9">
        <f t="shared" si="374"/>
        <v>27944.560000000001</v>
      </c>
      <c r="U2194" s="9">
        <f t="shared" si="375"/>
        <v>1300.98</v>
      </c>
      <c r="V2194" s="9">
        <f t="shared" si="376"/>
        <v>225.46</v>
      </c>
      <c r="W2194" s="9">
        <f t="shared" si="369"/>
        <v>1526.44</v>
      </c>
      <c r="X2194" s="22">
        <f t="shared" si="368"/>
        <v>107529.67</v>
      </c>
    </row>
    <row r="2195" spans="1:24">
      <c r="A2195" s="83" t="s">
        <v>2312</v>
      </c>
      <c r="B2195" s="95" t="s">
        <v>406</v>
      </c>
      <c r="C2195" s="96">
        <v>4222</v>
      </c>
      <c r="D2195" s="95" t="s">
        <v>409</v>
      </c>
      <c r="E2195" s="116" t="str">
        <f>VLOOKUP($C2195,'2022-23 School Level AAFTE'!$C:$X,8,FALSE)</f>
        <v>Yes</v>
      </c>
      <c r="F2195" s="103">
        <f>VLOOKUP($C2195,'2022-23 School Level AAFTE'!$C:$I,7,FALSE)</f>
        <v>238.71</v>
      </c>
      <c r="G2195" s="106">
        <f>IFERROR(IF(E2195= "yes",VLOOKUP(C2195,Summary!$B:$I,5,0),0),0)</f>
        <v>0</v>
      </c>
      <c r="H2195" s="104">
        <f t="shared" si="367"/>
        <v>238.71</v>
      </c>
      <c r="I2195" s="168">
        <f>VLOOKUP($A2195,'2023-24 Salary &amp; Benefits'!$A:$I,3,FALSE)</f>
        <v>1</v>
      </c>
      <c r="J2195" s="168">
        <f>VLOOKUP($A2195,'2023-24 Salary &amp; Benefits'!$A:$I,4,FALSE)</f>
        <v>1</v>
      </c>
      <c r="K2195" s="155">
        <f t="shared" si="370"/>
        <v>238.71</v>
      </c>
      <c r="L2195" s="154">
        <f t="shared" si="371"/>
        <v>0.7</v>
      </c>
      <c r="M2195" s="156">
        <f>'2023-24 Salary &amp; Benefits'!$E$6</f>
        <v>72728</v>
      </c>
      <c r="N2195" s="156">
        <f>'2023-24 Salary &amp; Benefits'!$F$6</f>
        <v>75419</v>
      </c>
      <c r="O2195" s="9">
        <f t="shared" si="372"/>
        <v>50909.599999999999</v>
      </c>
      <c r="P2195" s="9">
        <f t="shared" si="373"/>
        <v>1883.7000000000044</v>
      </c>
      <c r="Q2195" s="9">
        <f>'2023-24 Salary &amp; Benefits'!G$6</f>
        <v>13464</v>
      </c>
      <c r="R2195" s="157">
        <f>'2023-24 Salary &amp; Benefits'!H$6</f>
        <v>0.1797</v>
      </c>
      <c r="S2195" s="157">
        <f>'2023-24 Salary &amp; Benefits'!I$6</f>
        <v>0.17330000000000001</v>
      </c>
      <c r="T2195" s="9">
        <f t="shared" si="374"/>
        <v>18899.7</v>
      </c>
      <c r="U2195" s="9">
        <f t="shared" si="375"/>
        <v>879.89</v>
      </c>
      <c r="V2195" s="9">
        <f t="shared" si="376"/>
        <v>152.47999999999999</v>
      </c>
      <c r="W2195" s="9">
        <f t="shared" si="369"/>
        <v>1032.3699999999999</v>
      </c>
      <c r="X2195" s="22">
        <f t="shared" si="368"/>
        <v>72725.37</v>
      </c>
    </row>
    <row r="2196" spans="1:24">
      <c r="A2196" s="83" t="s">
        <v>2312</v>
      </c>
      <c r="B2196" s="95" t="s">
        <v>406</v>
      </c>
      <c r="C2196" s="96">
        <v>4490</v>
      </c>
      <c r="D2196" s="95" t="s">
        <v>411</v>
      </c>
      <c r="E2196" s="116" t="str">
        <f>VLOOKUP($C2196,'2022-23 School Level AAFTE'!$C:$X,8,FALSE)</f>
        <v>Yes</v>
      </c>
      <c r="F2196" s="103">
        <f>VLOOKUP($C2196,'2022-23 School Level AAFTE'!$C:$I,7,FALSE)</f>
        <v>403.43</v>
      </c>
      <c r="G2196" s="106">
        <f>IFERROR(IF(E2196= "yes",VLOOKUP(C2196,Summary!$B:$I,5,0),0),0)</f>
        <v>0</v>
      </c>
      <c r="H2196" s="105">
        <f t="shared" si="367"/>
        <v>403.43</v>
      </c>
      <c r="I2196" s="168">
        <f>VLOOKUP($A2196,'2023-24 Salary &amp; Benefits'!$A:$I,3,FALSE)</f>
        <v>1</v>
      </c>
      <c r="J2196" s="168">
        <f>VLOOKUP($A2196,'2023-24 Salary &amp; Benefits'!$A:$I,4,FALSE)</f>
        <v>1</v>
      </c>
      <c r="K2196" s="155">
        <f t="shared" si="370"/>
        <v>403.43</v>
      </c>
      <c r="L2196" s="154">
        <f t="shared" si="371"/>
        <v>1.1830000000000001</v>
      </c>
      <c r="M2196" s="156">
        <f>'2023-24 Salary &amp; Benefits'!$E$6</f>
        <v>72728</v>
      </c>
      <c r="N2196" s="156">
        <f>'2023-24 Salary &amp; Benefits'!$F$6</f>
        <v>75419</v>
      </c>
      <c r="O2196" s="9">
        <f t="shared" si="372"/>
        <v>86037.22</v>
      </c>
      <c r="P2196" s="9">
        <f t="shared" si="373"/>
        <v>3183.4599999999919</v>
      </c>
      <c r="Q2196" s="9">
        <f>'2023-24 Salary &amp; Benefits'!G$6</f>
        <v>13464</v>
      </c>
      <c r="R2196" s="157">
        <f>'2023-24 Salary &amp; Benefits'!H$6</f>
        <v>0.1797</v>
      </c>
      <c r="S2196" s="157">
        <f>'2023-24 Salary &amp; Benefits'!I$6</f>
        <v>0.17330000000000001</v>
      </c>
      <c r="T2196" s="9">
        <f t="shared" si="374"/>
        <v>31940.49</v>
      </c>
      <c r="U2196" s="9">
        <f t="shared" si="375"/>
        <v>1487.01</v>
      </c>
      <c r="V2196" s="9">
        <f t="shared" si="376"/>
        <v>257.7</v>
      </c>
      <c r="W2196" s="9">
        <f t="shared" si="369"/>
        <v>1744.71</v>
      </c>
      <c r="X2196" s="22">
        <f t="shared" si="368"/>
        <v>122905.88</v>
      </c>
    </row>
    <row r="2197" spans="1:24">
      <c r="A2197" s="83" t="s">
        <v>2312</v>
      </c>
      <c r="B2197" s="95" t="s">
        <v>406</v>
      </c>
      <c r="C2197" s="96">
        <v>1835</v>
      </c>
      <c r="D2197" s="95" t="s">
        <v>407</v>
      </c>
      <c r="E2197" s="116" t="str">
        <f>VLOOKUP($C2197,'2022-23 School Level AAFTE'!$C:$X,8,FALSE)</f>
        <v>Yes</v>
      </c>
      <c r="F2197" s="103">
        <f>VLOOKUP($C2197,'2022-23 School Level AAFTE'!$C:$I,7,FALSE)</f>
        <v>41.14</v>
      </c>
      <c r="G2197" s="106">
        <f>IFERROR(IF(E2197= "yes",VLOOKUP(C2197,Summary!$B:$I,5,0),0),0)</f>
        <v>0</v>
      </c>
      <c r="H2197" s="105">
        <f t="shared" si="367"/>
        <v>41.14</v>
      </c>
      <c r="I2197" s="168">
        <f>VLOOKUP($A2197,'2023-24 Salary &amp; Benefits'!$A:$I,3,FALSE)</f>
        <v>1</v>
      </c>
      <c r="J2197" s="168">
        <f>VLOOKUP($A2197,'2023-24 Salary &amp; Benefits'!$A:$I,4,FALSE)</f>
        <v>1</v>
      </c>
      <c r="K2197" s="155">
        <f t="shared" si="370"/>
        <v>41.14</v>
      </c>
      <c r="L2197" s="154">
        <f t="shared" si="371"/>
        <v>0.121</v>
      </c>
      <c r="M2197" s="156">
        <f>'2023-24 Salary &amp; Benefits'!$E$6</f>
        <v>72728</v>
      </c>
      <c r="N2197" s="156">
        <f>'2023-24 Salary &amp; Benefits'!$F$6</f>
        <v>75419</v>
      </c>
      <c r="O2197" s="9">
        <f t="shared" si="372"/>
        <v>8800.09</v>
      </c>
      <c r="P2197" s="9">
        <f t="shared" si="373"/>
        <v>325.61000000000058</v>
      </c>
      <c r="Q2197" s="9">
        <f>'2023-24 Salary &amp; Benefits'!G$6</f>
        <v>13464</v>
      </c>
      <c r="R2197" s="157">
        <f>'2023-24 Salary &amp; Benefits'!H$6</f>
        <v>0.1797</v>
      </c>
      <c r="S2197" s="157">
        <f>'2023-24 Salary &amp; Benefits'!I$6</f>
        <v>0.17330000000000001</v>
      </c>
      <c r="T2197" s="9">
        <f t="shared" si="374"/>
        <v>3266.95</v>
      </c>
      <c r="U2197" s="9">
        <f t="shared" si="375"/>
        <v>152.09</v>
      </c>
      <c r="V2197" s="9">
        <f t="shared" si="376"/>
        <v>26.36</v>
      </c>
      <c r="W2197" s="9">
        <f t="shared" si="369"/>
        <v>178.45</v>
      </c>
      <c r="X2197" s="22">
        <f t="shared" si="368"/>
        <v>12571.100000000002</v>
      </c>
    </row>
    <row r="2198" spans="1:24">
      <c r="A2198" s="83" t="s">
        <v>2312</v>
      </c>
      <c r="B2198" s="95" t="s">
        <v>406</v>
      </c>
      <c r="C2198" s="96">
        <v>4254</v>
      </c>
      <c r="D2198" s="95" t="s">
        <v>410</v>
      </c>
      <c r="E2198" s="116" t="str">
        <f>VLOOKUP($C2198,'2022-23 School Level AAFTE'!$C:$X,8,FALSE)</f>
        <v>Yes</v>
      </c>
      <c r="F2198" s="103">
        <f>VLOOKUP($C2198,'2022-23 School Level AAFTE'!$C:$I,7,FALSE)</f>
        <v>759.13</v>
      </c>
      <c r="G2198" s="106">
        <f>IFERROR(IF(E2198= "yes",VLOOKUP(C2198,Summary!$B:$I,5,0),0),0)</f>
        <v>0</v>
      </c>
      <c r="H2198" s="105">
        <f t="shared" si="367"/>
        <v>759.13</v>
      </c>
      <c r="I2198" s="168">
        <f>VLOOKUP($A2198,'2023-24 Salary &amp; Benefits'!$A:$I,3,FALSE)</f>
        <v>1</v>
      </c>
      <c r="J2198" s="168">
        <f>VLOOKUP($A2198,'2023-24 Salary &amp; Benefits'!$A:$I,4,FALSE)</f>
        <v>1</v>
      </c>
      <c r="K2198" s="155">
        <f t="shared" si="370"/>
        <v>759.13</v>
      </c>
      <c r="L2198" s="154">
        <f t="shared" si="371"/>
        <v>2.2269999999999999</v>
      </c>
      <c r="M2198" s="156">
        <f>'2023-24 Salary &amp; Benefits'!$E$6</f>
        <v>72728</v>
      </c>
      <c r="N2198" s="156">
        <f>'2023-24 Salary &amp; Benefits'!$F$6</f>
        <v>75419</v>
      </c>
      <c r="O2198" s="9">
        <f t="shared" si="372"/>
        <v>161965.26</v>
      </c>
      <c r="P2198" s="9">
        <f t="shared" si="373"/>
        <v>5992.8499999999767</v>
      </c>
      <c r="Q2198" s="9">
        <f>'2023-24 Salary &amp; Benefits'!G$6</f>
        <v>13464</v>
      </c>
      <c r="R2198" s="157">
        <f>'2023-24 Salary &amp; Benefits'!H$6</f>
        <v>0.1797</v>
      </c>
      <c r="S2198" s="157">
        <f>'2023-24 Salary &amp; Benefits'!I$6</f>
        <v>0.17330000000000001</v>
      </c>
      <c r="T2198" s="9">
        <f t="shared" si="374"/>
        <v>60128.05</v>
      </c>
      <c r="U2198" s="9">
        <f t="shared" si="375"/>
        <v>2799.3</v>
      </c>
      <c r="V2198" s="9">
        <f t="shared" si="376"/>
        <v>485.12</v>
      </c>
      <c r="W2198" s="9">
        <f t="shared" si="369"/>
        <v>3284.42</v>
      </c>
      <c r="X2198" s="22">
        <f t="shared" si="368"/>
        <v>231370.58</v>
      </c>
    </row>
    <row r="2199" spans="1:24">
      <c r="A2199" s="83" t="s">
        <v>2312</v>
      </c>
      <c r="B2199" s="95" t="s">
        <v>406</v>
      </c>
      <c r="C2199" s="96">
        <v>5144</v>
      </c>
      <c r="D2199" s="95" t="s">
        <v>412</v>
      </c>
      <c r="E2199" s="116" t="str">
        <f>VLOOKUP($C2199,'2022-23 School Level AAFTE'!$C:$X,8,FALSE)</f>
        <v>Yes</v>
      </c>
      <c r="F2199" s="103">
        <f>VLOOKUP($C2199,'2022-23 School Level AAFTE'!$C:$I,7,FALSE)</f>
        <v>560.91999999999996</v>
      </c>
      <c r="G2199" s="106">
        <f>IFERROR(IF(E2199= "yes",VLOOKUP(C2199,Summary!$B:$I,5,0),0),0)</f>
        <v>0</v>
      </c>
      <c r="H2199" s="105">
        <f t="shared" si="367"/>
        <v>560.91999999999996</v>
      </c>
      <c r="I2199" s="168">
        <f>VLOOKUP($A2199,'2023-24 Salary &amp; Benefits'!$A:$I,3,FALSE)</f>
        <v>1</v>
      </c>
      <c r="J2199" s="168">
        <f>VLOOKUP($A2199,'2023-24 Salary &amp; Benefits'!$A:$I,4,FALSE)</f>
        <v>1</v>
      </c>
      <c r="K2199" s="155">
        <f t="shared" si="370"/>
        <v>560.91999999999996</v>
      </c>
      <c r="L2199" s="154">
        <f t="shared" si="371"/>
        <v>1.645</v>
      </c>
      <c r="M2199" s="156">
        <f>'2023-24 Salary &amp; Benefits'!$E$6</f>
        <v>72728</v>
      </c>
      <c r="N2199" s="156">
        <f>'2023-24 Salary &amp; Benefits'!$F$6</f>
        <v>75419</v>
      </c>
      <c r="O2199" s="9">
        <f t="shared" si="372"/>
        <v>119637.56</v>
      </c>
      <c r="P2199" s="9">
        <f t="shared" si="373"/>
        <v>4426.6999999999971</v>
      </c>
      <c r="Q2199" s="9">
        <f>'2023-24 Salary &amp; Benefits'!G$6</f>
        <v>13464</v>
      </c>
      <c r="R2199" s="157">
        <f>'2023-24 Salary &amp; Benefits'!H$6</f>
        <v>0.1797</v>
      </c>
      <c r="S2199" s="157">
        <f>'2023-24 Salary &amp; Benefits'!I$6</f>
        <v>0.17330000000000001</v>
      </c>
      <c r="T2199" s="9">
        <f t="shared" si="374"/>
        <v>44414.3</v>
      </c>
      <c r="U2199" s="9">
        <f t="shared" si="375"/>
        <v>2067.7399999999998</v>
      </c>
      <c r="V2199" s="9">
        <f t="shared" si="376"/>
        <v>358.34</v>
      </c>
      <c r="W2199" s="9">
        <f t="shared" si="369"/>
        <v>2426.08</v>
      </c>
      <c r="X2199" s="22">
        <f t="shared" si="368"/>
        <v>170904.63999999998</v>
      </c>
    </row>
    <row r="2200" spans="1:24">
      <c r="A2200" s="83" t="s">
        <v>2525</v>
      </c>
      <c r="B2200" s="95" t="s">
        <v>2053</v>
      </c>
      <c r="C2200" s="96">
        <v>2174</v>
      </c>
      <c r="D2200" s="95" t="s">
        <v>2054</v>
      </c>
      <c r="E2200" s="116" t="str">
        <f>VLOOKUP($C2200,'2022-23 School Level AAFTE'!$C:$X,8,FALSE)</f>
        <v>Yes</v>
      </c>
      <c r="F2200" s="103">
        <f>VLOOKUP($C2200,'2022-23 School Level AAFTE'!$C:$I,7,FALSE)</f>
        <v>72.92</v>
      </c>
      <c r="G2200" s="106">
        <f>IFERROR(IF(E2200= "yes",VLOOKUP(C2200,Summary!$B:$I,5,0),0),0)</f>
        <v>0</v>
      </c>
      <c r="H2200" s="105">
        <f t="shared" si="367"/>
        <v>72.92</v>
      </c>
      <c r="I2200" s="168">
        <f>VLOOKUP($A2200,'2023-24 Salary &amp; Benefits'!$A:$I,3,FALSE)</f>
        <v>1</v>
      </c>
      <c r="J2200" s="168">
        <f>VLOOKUP($A2200,'2023-24 Salary &amp; Benefits'!$A:$I,4,FALSE)</f>
        <v>1</v>
      </c>
      <c r="K2200" s="155">
        <f t="shared" si="370"/>
        <v>72.92</v>
      </c>
      <c r="L2200" s="154">
        <f t="shared" si="371"/>
        <v>0.214</v>
      </c>
      <c r="M2200" s="156">
        <f>'2023-24 Salary &amp; Benefits'!$E$6</f>
        <v>72728</v>
      </c>
      <c r="N2200" s="156">
        <f>'2023-24 Salary &amp; Benefits'!$F$6</f>
        <v>75419</v>
      </c>
      <c r="O2200" s="9">
        <f t="shared" si="372"/>
        <v>15563.79</v>
      </c>
      <c r="P2200" s="9">
        <f t="shared" si="373"/>
        <v>575.8799999999992</v>
      </c>
      <c r="Q2200" s="9">
        <f>'2023-24 Salary &amp; Benefits'!G$6</f>
        <v>13464</v>
      </c>
      <c r="R2200" s="157">
        <f>'2023-24 Salary &amp; Benefits'!H$6</f>
        <v>0.1797</v>
      </c>
      <c r="S2200" s="157">
        <f>'2023-24 Salary &amp; Benefits'!I$6</f>
        <v>0.17330000000000001</v>
      </c>
      <c r="T2200" s="9">
        <f t="shared" si="374"/>
        <v>5777.91</v>
      </c>
      <c r="U2200" s="9">
        <f t="shared" si="375"/>
        <v>268.99</v>
      </c>
      <c r="V2200" s="9">
        <f t="shared" si="376"/>
        <v>46.62</v>
      </c>
      <c r="W2200" s="9">
        <f t="shared" si="369"/>
        <v>315.61</v>
      </c>
      <c r="X2200" s="22">
        <f t="shared" si="368"/>
        <v>22233.190000000002</v>
      </c>
    </row>
    <row r="2201" spans="1:24">
      <c r="A2201" s="83" t="s">
        <v>2525</v>
      </c>
      <c r="B2201" s="95" t="s">
        <v>2053</v>
      </c>
      <c r="C2201" s="96">
        <v>2712</v>
      </c>
      <c r="D2201" s="95" t="s">
        <v>2056</v>
      </c>
      <c r="E2201" s="116" t="str">
        <f>VLOOKUP($C2201,'2022-23 School Level AAFTE'!$C:$X,8,FALSE)</f>
        <v>Yes</v>
      </c>
      <c r="F2201" s="103">
        <f>VLOOKUP($C2201,'2022-23 School Level AAFTE'!$C:$I,7,FALSE)</f>
        <v>113.15</v>
      </c>
      <c r="G2201" s="106">
        <f>IFERROR(IF(E2201= "yes",VLOOKUP(C2201,Summary!$B:$I,5,0),0),0)</f>
        <v>0</v>
      </c>
      <c r="H2201" s="105">
        <f t="shared" si="367"/>
        <v>113.15</v>
      </c>
      <c r="I2201" s="168">
        <f>VLOOKUP($A2201,'2023-24 Salary &amp; Benefits'!$A:$I,3,FALSE)</f>
        <v>1</v>
      </c>
      <c r="J2201" s="168">
        <f>VLOOKUP($A2201,'2023-24 Salary &amp; Benefits'!$A:$I,4,FALSE)</f>
        <v>1</v>
      </c>
      <c r="K2201" s="155">
        <f t="shared" si="370"/>
        <v>113.15</v>
      </c>
      <c r="L2201" s="154">
        <f t="shared" si="371"/>
        <v>0.33200000000000002</v>
      </c>
      <c r="M2201" s="156">
        <f>'2023-24 Salary &amp; Benefits'!$E$6</f>
        <v>72728</v>
      </c>
      <c r="N2201" s="156">
        <f>'2023-24 Salary &amp; Benefits'!$F$6</f>
        <v>75419</v>
      </c>
      <c r="O2201" s="9">
        <f t="shared" si="372"/>
        <v>24145.7</v>
      </c>
      <c r="P2201" s="9">
        <f t="shared" si="373"/>
        <v>893.40999999999985</v>
      </c>
      <c r="Q2201" s="9">
        <f>'2023-24 Salary &amp; Benefits'!G$6</f>
        <v>13464</v>
      </c>
      <c r="R2201" s="157">
        <f>'2023-24 Salary &amp; Benefits'!H$6</f>
        <v>0.1797</v>
      </c>
      <c r="S2201" s="157">
        <f>'2023-24 Salary &amp; Benefits'!I$6</f>
        <v>0.17330000000000001</v>
      </c>
      <c r="T2201" s="9">
        <f t="shared" si="374"/>
        <v>8963.86</v>
      </c>
      <c r="U2201" s="9">
        <f t="shared" si="375"/>
        <v>417.32</v>
      </c>
      <c r="V2201" s="9">
        <f t="shared" si="376"/>
        <v>72.319999999999993</v>
      </c>
      <c r="W2201" s="9">
        <f t="shared" si="369"/>
        <v>489.64</v>
      </c>
      <c r="X2201" s="22">
        <f t="shared" si="368"/>
        <v>34492.61</v>
      </c>
    </row>
    <row r="2202" spans="1:24">
      <c r="A2202" s="80" t="s">
        <v>2525</v>
      </c>
      <c r="B2202" s="95" t="s">
        <v>2053</v>
      </c>
      <c r="C2202" s="96">
        <v>2386</v>
      </c>
      <c r="D2202" s="95" t="s">
        <v>2055</v>
      </c>
      <c r="E2202" s="116" t="str">
        <f>VLOOKUP($C2202,'2022-23 School Level AAFTE'!$C:$X,8,FALSE)</f>
        <v>No</v>
      </c>
      <c r="F2202" s="103">
        <f>VLOOKUP($C2202,'2022-23 School Level AAFTE'!$C:$I,7,FALSE)</f>
        <v>87.81</v>
      </c>
      <c r="G2202" s="106">
        <f>IFERROR(IF(E2202= "yes",VLOOKUP(C2202,Summary!$B:$I,5,0),0),0)</f>
        <v>0</v>
      </c>
      <c r="H2202" s="105">
        <f t="shared" si="367"/>
        <v>0</v>
      </c>
      <c r="I2202" s="168">
        <f>VLOOKUP($A2202,'2023-24 Salary &amp; Benefits'!$A:$I,3,FALSE)</f>
        <v>1</v>
      </c>
      <c r="J2202" s="168">
        <f>VLOOKUP($A2202,'2023-24 Salary &amp; Benefits'!$A:$I,4,FALSE)</f>
        <v>1</v>
      </c>
      <c r="K2202" s="155">
        <f t="shared" si="370"/>
        <v>0</v>
      </c>
      <c r="L2202" s="154">
        <f t="shared" si="371"/>
        <v>0</v>
      </c>
      <c r="M2202" s="156">
        <f>'2023-24 Salary &amp; Benefits'!$E$6</f>
        <v>72728</v>
      </c>
      <c r="N2202" s="156">
        <f>'2023-24 Salary &amp; Benefits'!$F$6</f>
        <v>75419</v>
      </c>
      <c r="O2202" s="9">
        <f t="shared" si="372"/>
        <v>0</v>
      </c>
      <c r="P2202" s="9">
        <f t="shared" si="373"/>
        <v>0</v>
      </c>
      <c r="Q2202" s="9">
        <f>'2023-24 Salary &amp; Benefits'!G$6</f>
        <v>13464</v>
      </c>
      <c r="R2202" s="157">
        <f>'2023-24 Salary &amp; Benefits'!H$6</f>
        <v>0.1797</v>
      </c>
      <c r="S2202" s="157">
        <f>'2023-24 Salary &amp; Benefits'!I$6</f>
        <v>0.17330000000000001</v>
      </c>
      <c r="T2202" s="9">
        <f t="shared" si="374"/>
        <v>0</v>
      </c>
      <c r="U2202" s="9">
        <f t="shared" si="375"/>
        <v>0</v>
      </c>
      <c r="V2202" s="9">
        <f t="shared" si="376"/>
        <v>0</v>
      </c>
      <c r="W2202" s="9">
        <f t="shared" si="369"/>
        <v>0</v>
      </c>
      <c r="X2202" s="22">
        <f t="shared" si="368"/>
        <v>0</v>
      </c>
    </row>
    <row r="2203" spans="1:24">
      <c r="A2203" s="83" t="s">
        <v>2521</v>
      </c>
      <c r="B2203" s="95" t="s">
        <v>2037</v>
      </c>
      <c r="C2203" s="96">
        <v>2074</v>
      </c>
      <c r="D2203" s="95" t="s">
        <v>2038</v>
      </c>
      <c r="E2203" s="116" t="str">
        <f>VLOOKUP($C2203,'2022-23 School Level AAFTE'!$C:$X,8,FALSE)</f>
        <v>Yes</v>
      </c>
      <c r="F2203" s="103">
        <f>VLOOKUP($C2203,'2022-23 School Level AAFTE'!$C:$I,7,FALSE)</f>
        <v>400.64</v>
      </c>
      <c r="G2203" s="106">
        <f>IFERROR(IF(E2203= "yes",VLOOKUP(C2203,Summary!$B:$I,5,0),0),0)</f>
        <v>0</v>
      </c>
      <c r="H2203" s="105">
        <f t="shared" si="367"/>
        <v>400.64</v>
      </c>
      <c r="I2203" s="168">
        <f>VLOOKUP($A2203,'2023-24 Salary &amp; Benefits'!$A:$I,3,FALSE)</f>
        <v>1</v>
      </c>
      <c r="J2203" s="168">
        <f>VLOOKUP($A2203,'2023-24 Salary &amp; Benefits'!$A:$I,4,FALSE)</f>
        <v>1.02</v>
      </c>
      <c r="K2203" s="155">
        <f t="shared" si="370"/>
        <v>400.64</v>
      </c>
      <c r="L2203" s="154">
        <f t="shared" si="371"/>
        <v>1.175</v>
      </c>
      <c r="M2203" s="156">
        <f>'2023-24 Salary &amp; Benefits'!$E$6</f>
        <v>72728</v>
      </c>
      <c r="N2203" s="156">
        <f>'2023-24 Salary &amp; Benefits'!$F$6</f>
        <v>75419</v>
      </c>
      <c r="O2203" s="9">
        <f t="shared" si="372"/>
        <v>85455.4</v>
      </c>
      <c r="P2203" s="9">
        <f t="shared" si="373"/>
        <v>4934.2700000000041</v>
      </c>
      <c r="Q2203" s="9">
        <f>'2023-24 Salary &amp; Benefits'!G$6</f>
        <v>13464</v>
      </c>
      <c r="R2203" s="157">
        <f>'2023-24 Salary &amp; Benefits'!H$6</f>
        <v>0.1797</v>
      </c>
      <c r="S2203" s="157">
        <f>'2023-24 Salary &amp; Benefits'!I$6</f>
        <v>0.17330000000000001</v>
      </c>
      <c r="T2203" s="9">
        <f t="shared" si="374"/>
        <v>32031.64</v>
      </c>
      <c r="U2203" s="9">
        <f t="shared" si="375"/>
        <v>1506.49</v>
      </c>
      <c r="V2203" s="9">
        <f t="shared" si="376"/>
        <v>261.07</v>
      </c>
      <c r="W2203" s="9">
        <f t="shared" si="369"/>
        <v>1767.56</v>
      </c>
      <c r="X2203" s="22">
        <f t="shared" si="368"/>
        <v>124188.87</v>
      </c>
    </row>
    <row r="2204" spans="1:24">
      <c r="A2204" s="83" t="s">
        <v>2521</v>
      </c>
      <c r="B2204" s="95" t="s">
        <v>2037</v>
      </c>
      <c r="C2204" s="96">
        <v>2528</v>
      </c>
      <c r="D2204" s="95" t="s">
        <v>2041</v>
      </c>
      <c r="E2204" s="116" t="str">
        <f>VLOOKUP($C2204,'2022-23 School Level AAFTE'!$C:$X,8,FALSE)</f>
        <v>Yes</v>
      </c>
      <c r="F2204" s="103">
        <f>VLOOKUP($C2204,'2022-23 School Level AAFTE'!$C:$I,7,FALSE)</f>
        <v>436.71</v>
      </c>
      <c r="G2204" s="106">
        <f>IFERROR(IF(E2204= "yes",VLOOKUP(C2204,Summary!$B:$I,5,0),0),0)</f>
        <v>0</v>
      </c>
      <c r="H2204" s="105">
        <f t="shared" si="367"/>
        <v>436.71</v>
      </c>
      <c r="I2204" s="168">
        <f>VLOOKUP($A2204,'2023-24 Salary &amp; Benefits'!$A:$I,3,FALSE)</f>
        <v>1</v>
      </c>
      <c r="J2204" s="168">
        <f>VLOOKUP($A2204,'2023-24 Salary &amp; Benefits'!$A:$I,4,FALSE)</f>
        <v>1.02</v>
      </c>
      <c r="K2204" s="155">
        <f t="shared" si="370"/>
        <v>436.71</v>
      </c>
      <c r="L2204" s="154">
        <f t="shared" si="371"/>
        <v>1.2809999999999999</v>
      </c>
      <c r="M2204" s="156">
        <f>'2023-24 Salary &amp; Benefits'!$E$6</f>
        <v>72728</v>
      </c>
      <c r="N2204" s="156">
        <f>'2023-24 Salary &amp; Benefits'!$F$6</f>
        <v>75419</v>
      </c>
      <c r="O2204" s="9">
        <f t="shared" si="372"/>
        <v>93164.57</v>
      </c>
      <c r="P2204" s="9">
        <f t="shared" si="373"/>
        <v>5379.3999999999942</v>
      </c>
      <c r="Q2204" s="9">
        <f>'2023-24 Salary &amp; Benefits'!G$6</f>
        <v>13464</v>
      </c>
      <c r="R2204" s="157">
        <f>'2023-24 Salary &amp; Benefits'!H$6</f>
        <v>0.1797</v>
      </c>
      <c r="S2204" s="157">
        <f>'2023-24 Salary &amp; Benefits'!I$6</f>
        <v>0.17330000000000001</v>
      </c>
      <c r="T2204" s="9">
        <f t="shared" si="374"/>
        <v>34921.31</v>
      </c>
      <c r="U2204" s="9">
        <f t="shared" si="375"/>
        <v>1642.4</v>
      </c>
      <c r="V2204" s="9">
        <f t="shared" si="376"/>
        <v>284.63</v>
      </c>
      <c r="W2204" s="9">
        <f t="shared" si="369"/>
        <v>1927.0300000000002</v>
      </c>
      <c r="X2204" s="22">
        <f t="shared" si="368"/>
        <v>135392.31</v>
      </c>
    </row>
    <row r="2205" spans="1:24">
      <c r="A2205" s="83" t="s">
        <v>2521</v>
      </c>
      <c r="B2205" s="95" t="s">
        <v>2037</v>
      </c>
      <c r="C2205" s="96">
        <v>3510</v>
      </c>
      <c r="D2205" s="95" t="s">
        <v>2043</v>
      </c>
      <c r="E2205" s="116" t="str">
        <f>VLOOKUP($C2205,'2022-23 School Level AAFTE'!$C:$X,8,FALSE)</f>
        <v>Yes</v>
      </c>
      <c r="F2205" s="103">
        <f>VLOOKUP($C2205,'2022-23 School Level AAFTE'!$C:$I,7,FALSE)</f>
        <v>552.88</v>
      </c>
      <c r="G2205" s="106">
        <f>IFERROR(IF(E2205= "yes",VLOOKUP(C2205,Summary!$B:$I,5,0),0),0)</f>
        <v>0</v>
      </c>
      <c r="H2205" s="105">
        <f t="shared" si="367"/>
        <v>552.88</v>
      </c>
      <c r="I2205" s="168">
        <f>VLOOKUP($A2205,'2023-24 Salary &amp; Benefits'!$A:$I,3,FALSE)</f>
        <v>1</v>
      </c>
      <c r="J2205" s="168">
        <f>VLOOKUP($A2205,'2023-24 Salary &amp; Benefits'!$A:$I,4,FALSE)</f>
        <v>1.02</v>
      </c>
      <c r="K2205" s="155">
        <f t="shared" si="370"/>
        <v>552.88</v>
      </c>
      <c r="L2205" s="154">
        <f t="shared" si="371"/>
        <v>1.6220000000000001</v>
      </c>
      <c r="M2205" s="156">
        <f>'2023-24 Salary &amp; Benefits'!$E$6</f>
        <v>72728</v>
      </c>
      <c r="N2205" s="156">
        <f>'2023-24 Salary &amp; Benefits'!$F$6</f>
        <v>75419</v>
      </c>
      <c r="O2205" s="9">
        <f t="shared" si="372"/>
        <v>117964.82</v>
      </c>
      <c r="P2205" s="9">
        <f t="shared" si="373"/>
        <v>6811.3899999999994</v>
      </c>
      <c r="Q2205" s="9">
        <f>'2023-24 Salary &amp; Benefits'!G$6</f>
        <v>13464</v>
      </c>
      <c r="R2205" s="157">
        <f>'2023-24 Salary &amp; Benefits'!H$6</f>
        <v>0.1797</v>
      </c>
      <c r="S2205" s="157">
        <f>'2023-24 Salary &amp; Benefits'!I$6</f>
        <v>0.17330000000000001</v>
      </c>
      <c r="T2205" s="9">
        <f t="shared" si="374"/>
        <v>44217.3</v>
      </c>
      <c r="U2205" s="9">
        <f t="shared" si="375"/>
        <v>2079.6</v>
      </c>
      <c r="V2205" s="9">
        <f t="shared" si="376"/>
        <v>360.39</v>
      </c>
      <c r="W2205" s="9">
        <f t="shared" si="369"/>
        <v>2439.9899999999998</v>
      </c>
      <c r="X2205" s="22">
        <f t="shared" si="368"/>
        <v>171433.5</v>
      </c>
    </row>
    <row r="2206" spans="1:24">
      <c r="A2206" s="83" t="s">
        <v>2521</v>
      </c>
      <c r="B2206" s="95" t="s">
        <v>2037</v>
      </c>
      <c r="C2206" s="96">
        <v>2078</v>
      </c>
      <c r="D2206" s="95" t="s">
        <v>2039</v>
      </c>
      <c r="E2206" s="116" t="str">
        <f>VLOOKUP($C2206,'2022-23 School Level AAFTE'!$C:$X,8,FALSE)</f>
        <v>Yes</v>
      </c>
      <c r="F2206" s="103">
        <f>VLOOKUP($C2206,'2022-23 School Level AAFTE'!$C:$I,7,FALSE)</f>
        <v>485.16</v>
      </c>
      <c r="G2206" s="106">
        <f>IFERROR(IF(E2206= "yes",VLOOKUP(C2206,Summary!$B:$I,5,0),0),0)</f>
        <v>0</v>
      </c>
      <c r="H2206" s="105">
        <f t="shared" si="367"/>
        <v>485.16</v>
      </c>
      <c r="I2206" s="168">
        <f>VLOOKUP($A2206,'2023-24 Salary &amp; Benefits'!$A:$I,3,FALSE)</f>
        <v>1</v>
      </c>
      <c r="J2206" s="168">
        <f>VLOOKUP($A2206,'2023-24 Salary &amp; Benefits'!$A:$I,4,FALSE)</f>
        <v>1.02</v>
      </c>
      <c r="K2206" s="155">
        <f t="shared" si="370"/>
        <v>485.16</v>
      </c>
      <c r="L2206" s="154">
        <f t="shared" si="371"/>
        <v>1.423</v>
      </c>
      <c r="M2206" s="156">
        <f>'2023-24 Salary &amp; Benefits'!$E$6</f>
        <v>72728</v>
      </c>
      <c r="N2206" s="156">
        <f>'2023-24 Salary &amp; Benefits'!$F$6</f>
        <v>75419</v>
      </c>
      <c r="O2206" s="9">
        <f t="shared" si="372"/>
        <v>103491.94</v>
      </c>
      <c r="P2206" s="9">
        <f t="shared" si="373"/>
        <v>5975.7200000000012</v>
      </c>
      <c r="Q2206" s="9">
        <f>'2023-24 Salary &amp; Benefits'!G$6</f>
        <v>13464</v>
      </c>
      <c r="R2206" s="157">
        <f>'2023-24 Salary &amp; Benefits'!H$6</f>
        <v>0.1797</v>
      </c>
      <c r="S2206" s="157">
        <f>'2023-24 Salary &amp; Benefits'!I$6</f>
        <v>0.17330000000000001</v>
      </c>
      <c r="T2206" s="9">
        <f t="shared" si="374"/>
        <v>38792.370000000003</v>
      </c>
      <c r="U2206" s="9">
        <f t="shared" si="375"/>
        <v>1824.46</v>
      </c>
      <c r="V2206" s="9">
        <f t="shared" si="376"/>
        <v>316.18</v>
      </c>
      <c r="W2206" s="9">
        <f t="shared" si="369"/>
        <v>2140.64</v>
      </c>
      <c r="X2206" s="22">
        <f t="shared" si="368"/>
        <v>150400.67000000001</v>
      </c>
    </row>
    <row r="2207" spans="1:24">
      <c r="A2207" s="83" t="s">
        <v>2521</v>
      </c>
      <c r="B2207" s="95" t="s">
        <v>2037</v>
      </c>
      <c r="C2207" s="96">
        <v>4071</v>
      </c>
      <c r="D2207" s="95" t="s">
        <v>140</v>
      </c>
      <c r="E2207" s="116" t="str">
        <f>VLOOKUP($C2207,'2022-23 School Level AAFTE'!$C:$X,8,FALSE)</f>
        <v>Yes</v>
      </c>
      <c r="F2207" s="103">
        <f>VLOOKUP($C2207,'2022-23 School Level AAFTE'!$C:$I,7,FALSE)</f>
        <v>183.33</v>
      </c>
      <c r="G2207" s="106">
        <f>IFERROR(IF(E2207= "yes",VLOOKUP(C2207,Summary!$B:$I,5,0),0),0)</f>
        <v>0</v>
      </c>
      <c r="H2207" s="105">
        <f t="shared" si="367"/>
        <v>183.33</v>
      </c>
      <c r="I2207" s="168">
        <f>VLOOKUP($A2207,'2023-24 Salary &amp; Benefits'!$A:$I,3,FALSE)</f>
        <v>1</v>
      </c>
      <c r="J2207" s="168">
        <f>VLOOKUP($A2207,'2023-24 Salary &amp; Benefits'!$A:$I,4,FALSE)</f>
        <v>1.02</v>
      </c>
      <c r="K2207" s="155">
        <f t="shared" si="370"/>
        <v>183.33</v>
      </c>
      <c r="L2207" s="154">
        <f t="shared" si="371"/>
        <v>0.53800000000000003</v>
      </c>
      <c r="M2207" s="156">
        <f>'2023-24 Salary &amp; Benefits'!$E$6</f>
        <v>72728</v>
      </c>
      <c r="N2207" s="156">
        <f>'2023-24 Salary &amp; Benefits'!$F$6</f>
        <v>75419</v>
      </c>
      <c r="O2207" s="9">
        <f t="shared" si="372"/>
        <v>39127.660000000003</v>
      </c>
      <c r="P2207" s="9">
        <f t="shared" si="373"/>
        <v>2259.2699999999968</v>
      </c>
      <c r="Q2207" s="9">
        <f>'2023-24 Salary &amp; Benefits'!G$6</f>
        <v>13464</v>
      </c>
      <c r="R2207" s="157">
        <f>'2023-24 Salary &amp; Benefits'!H$6</f>
        <v>0.1797</v>
      </c>
      <c r="S2207" s="157">
        <f>'2023-24 Salary &amp; Benefits'!I$6</f>
        <v>0.17330000000000001</v>
      </c>
      <c r="T2207" s="9">
        <f t="shared" si="374"/>
        <v>14666.4</v>
      </c>
      <c r="U2207" s="9">
        <f t="shared" si="375"/>
        <v>689.78</v>
      </c>
      <c r="V2207" s="9">
        <f t="shared" si="376"/>
        <v>119.54</v>
      </c>
      <c r="W2207" s="9">
        <f t="shared" si="369"/>
        <v>809.31999999999994</v>
      </c>
      <c r="X2207" s="22">
        <f t="shared" si="368"/>
        <v>56862.65</v>
      </c>
    </row>
    <row r="2208" spans="1:24">
      <c r="A2208" s="83" t="s">
        <v>2521</v>
      </c>
      <c r="B2208" s="95" t="s">
        <v>2037</v>
      </c>
      <c r="C2208" s="96">
        <v>2780</v>
      </c>
      <c r="D2208" s="95" t="s">
        <v>128</v>
      </c>
      <c r="E2208" s="116" t="str">
        <f>VLOOKUP($C2208,'2022-23 School Level AAFTE'!$C:$X,8,FALSE)</f>
        <v>Yes</v>
      </c>
      <c r="F2208" s="103">
        <f>VLOOKUP($C2208,'2022-23 School Level AAFTE'!$C:$I,7,FALSE)</f>
        <v>601.03</v>
      </c>
      <c r="G2208" s="106">
        <f>IFERROR(IF(E2208= "yes",VLOOKUP(C2208,Summary!$B:$I,5,0),0),0)</f>
        <v>0</v>
      </c>
      <c r="H2208" s="105">
        <f t="shared" si="367"/>
        <v>601.03</v>
      </c>
      <c r="I2208" s="168">
        <f>VLOOKUP($A2208,'2023-24 Salary &amp; Benefits'!$A:$I,3,FALSE)</f>
        <v>1</v>
      </c>
      <c r="J2208" s="168">
        <f>VLOOKUP($A2208,'2023-24 Salary &amp; Benefits'!$A:$I,4,FALSE)</f>
        <v>1.02</v>
      </c>
      <c r="K2208" s="155">
        <f t="shared" si="370"/>
        <v>601.03</v>
      </c>
      <c r="L2208" s="154">
        <f t="shared" si="371"/>
        <v>1.7629999999999999</v>
      </c>
      <c r="M2208" s="156">
        <f>'2023-24 Salary &amp; Benefits'!$E$6</f>
        <v>72728</v>
      </c>
      <c r="N2208" s="156">
        <f>'2023-24 Salary &amp; Benefits'!$F$6</f>
        <v>75419</v>
      </c>
      <c r="O2208" s="9">
        <f t="shared" si="372"/>
        <v>128219.46</v>
      </c>
      <c r="P2208" s="9">
        <f t="shared" si="373"/>
        <v>7403.5099999999948</v>
      </c>
      <c r="Q2208" s="9">
        <f>'2023-24 Salary &amp; Benefits'!G$6</f>
        <v>13464</v>
      </c>
      <c r="R2208" s="157">
        <f>'2023-24 Salary &amp; Benefits'!H$6</f>
        <v>0.1797</v>
      </c>
      <c r="S2208" s="157">
        <f>'2023-24 Salary &amp; Benefits'!I$6</f>
        <v>0.17330000000000001</v>
      </c>
      <c r="T2208" s="9">
        <f t="shared" si="374"/>
        <v>48061.1</v>
      </c>
      <c r="U2208" s="9">
        <f t="shared" si="375"/>
        <v>2260.38</v>
      </c>
      <c r="V2208" s="9">
        <f t="shared" si="376"/>
        <v>391.72</v>
      </c>
      <c r="W2208" s="9">
        <f t="shared" si="369"/>
        <v>2652.1000000000004</v>
      </c>
      <c r="X2208" s="22">
        <f t="shared" si="368"/>
        <v>186336.17</v>
      </c>
    </row>
    <row r="2209" spans="1:24">
      <c r="A2209" s="83" t="s">
        <v>2521</v>
      </c>
      <c r="B2209" s="95" t="s">
        <v>2037</v>
      </c>
      <c r="C2209" s="96">
        <v>2159</v>
      </c>
      <c r="D2209" s="95" t="s">
        <v>2040</v>
      </c>
      <c r="E2209" s="116" t="str">
        <f>VLOOKUP($C2209,'2022-23 School Level AAFTE'!$C:$X,8,FALSE)</f>
        <v>No</v>
      </c>
      <c r="F2209" s="103">
        <f>VLOOKUP($C2209,'2022-23 School Level AAFTE'!$C:$I,7,FALSE)</f>
        <v>505.63</v>
      </c>
      <c r="G2209" s="106">
        <f>IFERROR(IF(E2209= "yes",VLOOKUP(C2209,Summary!$B:$I,5,0),0),0)</f>
        <v>0</v>
      </c>
      <c r="H2209" s="105">
        <f t="shared" si="367"/>
        <v>0</v>
      </c>
      <c r="I2209" s="168">
        <f>VLOOKUP($A2209,'2023-24 Salary &amp; Benefits'!$A:$I,3,FALSE)</f>
        <v>1</v>
      </c>
      <c r="J2209" s="168">
        <f>VLOOKUP($A2209,'2023-24 Salary &amp; Benefits'!$A:$I,4,FALSE)</f>
        <v>1.02</v>
      </c>
      <c r="K2209" s="155">
        <f t="shared" si="370"/>
        <v>0</v>
      </c>
      <c r="L2209" s="154">
        <f t="shared" si="371"/>
        <v>0</v>
      </c>
      <c r="M2209" s="156">
        <f>'2023-24 Salary &amp; Benefits'!$E$6</f>
        <v>72728</v>
      </c>
      <c r="N2209" s="156">
        <f>'2023-24 Salary &amp; Benefits'!$F$6</f>
        <v>75419</v>
      </c>
      <c r="O2209" s="9">
        <f t="shared" si="372"/>
        <v>0</v>
      </c>
      <c r="P2209" s="9">
        <f t="shared" si="373"/>
        <v>0</v>
      </c>
      <c r="Q2209" s="9">
        <f>'2023-24 Salary &amp; Benefits'!G$6</f>
        <v>13464</v>
      </c>
      <c r="R2209" s="157">
        <f>'2023-24 Salary &amp; Benefits'!H$6</f>
        <v>0.1797</v>
      </c>
      <c r="S2209" s="157">
        <f>'2023-24 Salary &amp; Benefits'!I$6</f>
        <v>0.17330000000000001</v>
      </c>
      <c r="T2209" s="9">
        <f t="shared" si="374"/>
        <v>0</v>
      </c>
      <c r="U2209" s="9">
        <f t="shared" si="375"/>
        <v>0</v>
      </c>
      <c r="V2209" s="9">
        <f t="shared" si="376"/>
        <v>0</v>
      </c>
      <c r="W2209" s="9">
        <f t="shared" si="369"/>
        <v>0</v>
      </c>
      <c r="X2209" s="22">
        <f t="shared" si="368"/>
        <v>0</v>
      </c>
    </row>
    <row r="2210" spans="1:24">
      <c r="A2210" s="83" t="s">
        <v>2521</v>
      </c>
      <c r="B2210" s="95" t="s">
        <v>2037</v>
      </c>
      <c r="C2210" s="96">
        <v>5337</v>
      </c>
      <c r="D2210" s="95" t="s">
        <v>2742</v>
      </c>
      <c r="E2210" s="116" t="str">
        <f>VLOOKUP($C2210,'2022-23 School Level AAFTE'!$C:$X,8,FALSE)</f>
        <v>No</v>
      </c>
      <c r="F2210" s="103">
        <f>VLOOKUP($C2210,'2022-23 School Level AAFTE'!$C:$I,7,FALSE)</f>
        <v>101.23</v>
      </c>
      <c r="G2210" s="106">
        <f>IFERROR(IF(E2210= "yes",VLOOKUP(C2210,Summary!$B:$I,5,0),0),0)</f>
        <v>0</v>
      </c>
      <c r="H2210" s="105">
        <f t="shared" si="367"/>
        <v>0</v>
      </c>
      <c r="I2210" s="168">
        <f>VLOOKUP($A2210,'2023-24 Salary &amp; Benefits'!$A:$I,3,FALSE)</f>
        <v>1</v>
      </c>
      <c r="J2210" s="168">
        <f>VLOOKUP($A2210,'2023-24 Salary &amp; Benefits'!$A:$I,4,FALSE)</f>
        <v>1.02</v>
      </c>
      <c r="K2210" s="155">
        <f t="shared" si="370"/>
        <v>0</v>
      </c>
      <c r="L2210" s="154">
        <f t="shared" si="371"/>
        <v>0</v>
      </c>
      <c r="M2210" s="156">
        <f>'2023-24 Salary &amp; Benefits'!$E$6</f>
        <v>72728</v>
      </c>
      <c r="N2210" s="156">
        <f>'2023-24 Salary &amp; Benefits'!$F$6</f>
        <v>75419</v>
      </c>
      <c r="O2210" s="9">
        <f t="shared" si="372"/>
        <v>0</v>
      </c>
      <c r="P2210" s="9">
        <f t="shared" si="373"/>
        <v>0</v>
      </c>
      <c r="Q2210" s="9">
        <f>'2023-24 Salary &amp; Benefits'!G$6</f>
        <v>13464</v>
      </c>
      <c r="R2210" s="157">
        <f>'2023-24 Salary &amp; Benefits'!H$6</f>
        <v>0.1797</v>
      </c>
      <c r="S2210" s="157">
        <f>'2023-24 Salary &amp; Benefits'!I$6</f>
        <v>0.17330000000000001</v>
      </c>
      <c r="T2210" s="9">
        <f t="shared" si="374"/>
        <v>0</v>
      </c>
      <c r="U2210" s="9">
        <f t="shared" si="375"/>
        <v>0</v>
      </c>
      <c r="V2210" s="9">
        <f t="shared" si="376"/>
        <v>0</v>
      </c>
      <c r="W2210" s="9">
        <f t="shared" si="369"/>
        <v>0</v>
      </c>
      <c r="X2210" s="22">
        <f t="shared" si="368"/>
        <v>0</v>
      </c>
    </row>
    <row r="2211" spans="1:24">
      <c r="A2211" s="83" t="s">
        <v>2521</v>
      </c>
      <c r="B2211" s="95" t="s">
        <v>2037</v>
      </c>
      <c r="C2211" s="96">
        <v>3728</v>
      </c>
      <c r="D2211" s="95" t="s">
        <v>2044</v>
      </c>
      <c r="E2211" s="116" t="str">
        <f>VLOOKUP($C2211,'2022-23 School Level AAFTE'!$C:$X,8,FALSE)</f>
        <v>Yes</v>
      </c>
      <c r="F2211" s="103">
        <f>VLOOKUP($C2211,'2022-23 School Level AAFTE'!$C:$I,7,FALSE)</f>
        <v>359.82</v>
      </c>
      <c r="G2211" s="106">
        <f>IFERROR(IF(E2211= "yes",VLOOKUP(C2211,Summary!$B:$I,5,0),0),0)</f>
        <v>0</v>
      </c>
      <c r="H2211" s="105">
        <f t="shared" si="367"/>
        <v>359.82</v>
      </c>
      <c r="I2211" s="168">
        <f>VLOOKUP($A2211,'2023-24 Salary &amp; Benefits'!$A:$I,3,FALSE)</f>
        <v>1</v>
      </c>
      <c r="J2211" s="168">
        <f>VLOOKUP($A2211,'2023-24 Salary &amp; Benefits'!$A:$I,4,FALSE)</f>
        <v>1.02</v>
      </c>
      <c r="K2211" s="155">
        <f t="shared" si="370"/>
        <v>359.82</v>
      </c>
      <c r="L2211" s="154">
        <f t="shared" si="371"/>
        <v>1.0549999999999999</v>
      </c>
      <c r="M2211" s="156">
        <f>'2023-24 Salary &amp; Benefits'!$E$6</f>
        <v>72728</v>
      </c>
      <c r="N2211" s="156">
        <f>'2023-24 Salary &amp; Benefits'!$F$6</f>
        <v>75419</v>
      </c>
      <c r="O2211" s="9">
        <f t="shared" si="372"/>
        <v>76728.039999999994</v>
      </c>
      <c r="P2211" s="9">
        <f t="shared" si="373"/>
        <v>4430.3500000000058</v>
      </c>
      <c r="Q2211" s="9">
        <f>'2023-24 Salary &amp; Benefits'!G$6</f>
        <v>13464</v>
      </c>
      <c r="R2211" s="157">
        <f>'2023-24 Salary &amp; Benefits'!H$6</f>
        <v>0.1797</v>
      </c>
      <c r="S2211" s="157">
        <f>'2023-24 Salary &amp; Benefits'!I$6</f>
        <v>0.17330000000000001</v>
      </c>
      <c r="T2211" s="9">
        <f t="shared" si="374"/>
        <v>28760.33</v>
      </c>
      <c r="U2211" s="9">
        <f t="shared" si="375"/>
        <v>1352.64</v>
      </c>
      <c r="V2211" s="9">
        <f t="shared" si="376"/>
        <v>234.41</v>
      </c>
      <c r="W2211" s="9">
        <f t="shared" si="369"/>
        <v>1587.0500000000002</v>
      </c>
      <c r="X2211" s="22">
        <f t="shared" si="368"/>
        <v>111505.77</v>
      </c>
    </row>
    <row r="2212" spans="1:24">
      <c r="A2212" s="83" t="s">
        <v>2521</v>
      </c>
      <c r="B2212" s="95" t="s">
        <v>2037</v>
      </c>
      <c r="C2212" s="96">
        <v>5616</v>
      </c>
      <c r="D2212" s="95" t="s">
        <v>3250</v>
      </c>
      <c r="E2212" s="116" t="str">
        <f>VLOOKUP($C2212,'2022-23 School Level AAFTE'!$C:$X,8,FALSE)</f>
        <v>No</v>
      </c>
      <c r="F2212" s="103">
        <f>VLOOKUP($C2212,'2022-23 School Level AAFTE'!$C:$I,7,FALSE)</f>
        <v>67.290000000000006</v>
      </c>
      <c r="G2212" s="106">
        <f>IFERROR(IF(E2212= "yes",VLOOKUP(C2212,Summary!$B:$I,5,0),0),0)</f>
        <v>0</v>
      </c>
      <c r="H2212" s="105">
        <f t="shared" si="367"/>
        <v>0</v>
      </c>
      <c r="I2212" s="168">
        <f>VLOOKUP($A2212,'2023-24 Salary &amp; Benefits'!$A:$I,3,FALSE)</f>
        <v>1</v>
      </c>
      <c r="J2212" s="168">
        <f>VLOOKUP($A2212,'2023-24 Salary &amp; Benefits'!$A:$I,4,FALSE)</f>
        <v>1.02</v>
      </c>
      <c r="K2212" s="155">
        <f t="shared" si="370"/>
        <v>0</v>
      </c>
      <c r="L2212" s="154">
        <f t="shared" si="371"/>
        <v>0</v>
      </c>
      <c r="M2212" s="156">
        <f>'2023-24 Salary &amp; Benefits'!$E$6</f>
        <v>72728</v>
      </c>
      <c r="N2212" s="156">
        <f>'2023-24 Salary &amp; Benefits'!$F$6</f>
        <v>75419</v>
      </c>
      <c r="O2212" s="9">
        <f t="shared" si="372"/>
        <v>0</v>
      </c>
      <c r="P2212" s="9">
        <f t="shared" si="373"/>
        <v>0</v>
      </c>
      <c r="Q2212" s="9">
        <f>'2023-24 Salary &amp; Benefits'!G$6</f>
        <v>13464</v>
      </c>
      <c r="R2212" s="157">
        <f>'2023-24 Salary &amp; Benefits'!H$6</f>
        <v>0.1797</v>
      </c>
      <c r="S2212" s="157">
        <f>'2023-24 Salary &amp; Benefits'!I$6</f>
        <v>0.17330000000000001</v>
      </c>
      <c r="T2212" s="9">
        <f t="shared" si="374"/>
        <v>0</v>
      </c>
      <c r="U2212" s="9">
        <f t="shared" si="375"/>
        <v>0</v>
      </c>
      <c r="V2212" s="9">
        <f t="shared" si="376"/>
        <v>0</v>
      </c>
      <c r="W2212" s="9">
        <f t="shared" si="369"/>
        <v>0</v>
      </c>
      <c r="X2212" s="22">
        <f t="shared" si="368"/>
        <v>0</v>
      </c>
    </row>
    <row r="2213" spans="1:24">
      <c r="A2213" s="83" t="s">
        <v>2521</v>
      </c>
      <c r="B2213" s="95" t="s">
        <v>2037</v>
      </c>
      <c r="C2213" s="96">
        <v>3468</v>
      </c>
      <c r="D2213" s="95" t="s">
        <v>2042</v>
      </c>
      <c r="E2213" s="116" t="str">
        <f>VLOOKUP($C2213,'2022-23 School Level AAFTE'!$C:$X,8,FALSE)</f>
        <v>Yes</v>
      </c>
      <c r="F2213" s="103">
        <f>VLOOKUP($C2213,'2022-23 School Level AAFTE'!$C:$I,7,FALSE)</f>
        <v>1543.2</v>
      </c>
      <c r="G2213" s="106">
        <f>IFERROR(IF(E2213= "yes",VLOOKUP(C2213,Summary!$B:$I,5,0),0),0)</f>
        <v>0</v>
      </c>
      <c r="H2213" s="105">
        <f t="shared" si="367"/>
        <v>1543.2</v>
      </c>
      <c r="I2213" s="168">
        <f>VLOOKUP($A2213,'2023-24 Salary &amp; Benefits'!$A:$I,3,FALSE)</f>
        <v>1</v>
      </c>
      <c r="J2213" s="168">
        <f>VLOOKUP($A2213,'2023-24 Salary &amp; Benefits'!$A:$I,4,FALSE)</f>
        <v>1.02</v>
      </c>
      <c r="K2213" s="155">
        <f t="shared" si="370"/>
        <v>1543.2</v>
      </c>
      <c r="L2213" s="154">
        <f t="shared" si="371"/>
        <v>4.5270000000000001</v>
      </c>
      <c r="M2213" s="156">
        <f>'2023-24 Salary &amp; Benefits'!$E$6</f>
        <v>72728</v>
      </c>
      <c r="N2213" s="156">
        <f>'2023-24 Salary &amp; Benefits'!$F$6</f>
        <v>75419</v>
      </c>
      <c r="O2213" s="9">
        <f t="shared" si="372"/>
        <v>329239.65999999997</v>
      </c>
      <c r="P2213" s="9">
        <f t="shared" si="373"/>
        <v>19010.590000000026</v>
      </c>
      <c r="Q2213" s="9">
        <f>'2023-24 Salary &amp; Benefits'!G$6</f>
        <v>13464</v>
      </c>
      <c r="R2213" s="157">
        <f>'2023-24 Salary &amp; Benefits'!H$6</f>
        <v>0.1797</v>
      </c>
      <c r="S2213" s="157">
        <f>'2023-24 Salary &amp; Benefits'!I$6</f>
        <v>0.17330000000000001</v>
      </c>
      <c r="T2213" s="9">
        <f t="shared" si="374"/>
        <v>123410.43</v>
      </c>
      <c r="U2213" s="9">
        <f t="shared" si="375"/>
        <v>5804.17</v>
      </c>
      <c r="V2213" s="9">
        <f t="shared" si="376"/>
        <v>1005.86</v>
      </c>
      <c r="W2213" s="9">
        <f t="shared" si="369"/>
        <v>6810.03</v>
      </c>
      <c r="X2213" s="22">
        <f t="shared" si="368"/>
        <v>478470.71</v>
      </c>
    </row>
    <row r="2214" spans="1:24">
      <c r="A2214" s="83" t="s">
        <v>2521</v>
      </c>
      <c r="B2214" s="95" t="s">
        <v>2037</v>
      </c>
      <c r="C2214" s="96">
        <v>5636</v>
      </c>
      <c r="D2214" s="95" t="s">
        <v>3251</v>
      </c>
      <c r="E2214" s="116" t="str">
        <f>VLOOKUP($C2214,'2022-23 School Level AAFTE'!$C:$X,8,FALSE)</f>
        <v>Yes</v>
      </c>
      <c r="F2214" s="103">
        <f>VLOOKUP($C2214,'2022-23 School Level AAFTE'!$C:$I,7,FALSE)</f>
        <v>105.75</v>
      </c>
      <c r="G2214" s="106">
        <f>IFERROR(IF(E2214= "yes",VLOOKUP(C2214,Summary!$B:$I,5,0),0),0)</f>
        <v>0</v>
      </c>
      <c r="H2214" s="105">
        <f t="shared" si="367"/>
        <v>105.75</v>
      </c>
      <c r="I2214" s="168">
        <f>VLOOKUP($A2214,'2023-24 Salary &amp; Benefits'!$A:$I,3,FALSE)</f>
        <v>1</v>
      </c>
      <c r="J2214" s="168">
        <f>VLOOKUP($A2214,'2023-24 Salary &amp; Benefits'!$A:$I,4,FALSE)</f>
        <v>1.02</v>
      </c>
      <c r="K2214" s="155">
        <f t="shared" si="370"/>
        <v>105.75</v>
      </c>
      <c r="L2214" s="154">
        <f t="shared" si="371"/>
        <v>0.31</v>
      </c>
      <c r="M2214" s="156">
        <f>'2023-24 Salary &amp; Benefits'!$E$6</f>
        <v>72728</v>
      </c>
      <c r="N2214" s="156">
        <f>'2023-24 Salary &amp; Benefits'!$F$6</f>
        <v>75419</v>
      </c>
      <c r="O2214" s="9">
        <f t="shared" si="372"/>
        <v>22545.68</v>
      </c>
      <c r="P2214" s="9">
        <f t="shared" si="373"/>
        <v>1301.8100000000013</v>
      </c>
      <c r="Q2214" s="9">
        <f>'2023-24 Salary &amp; Benefits'!G$6</f>
        <v>13464</v>
      </c>
      <c r="R2214" s="157">
        <f>'2023-24 Salary &amp; Benefits'!H$6</f>
        <v>0.1797</v>
      </c>
      <c r="S2214" s="157">
        <f>'2023-24 Salary &amp; Benefits'!I$6</f>
        <v>0.17330000000000001</v>
      </c>
      <c r="T2214" s="9">
        <f t="shared" si="374"/>
        <v>8450.9</v>
      </c>
      <c r="U2214" s="9">
        <f t="shared" si="375"/>
        <v>397.46</v>
      </c>
      <c r="V2214" s="9">
        <f t="shared" si="376"/>
        <v>68.88</v>
      </c>
      <c r="W2214" s="9">
        <f t="shared" si="369"/>
        <v>466.34</v>
      </c>
      <c r="X2214" s="22">
        <f t="shared" si="368"/>
        <v>32764.730000000003</v>
      </c>
    </row>
    <row r="2215" spans="1:24">
      <c r="A2215" s="83" t="s">
        <v>2521</v>
      </c>
      <c r="B2215" s="95" t="s">
        <v>2037</v>
      </c>
      <c r="C2215" s="96">
        <v>5460</v>
      </c>
      <c r="D2215" s="95" t="s">
        <v>3252</v>
      </c>
      <c r="E2215" s="116" t="str">
        <f>VLOOKUP($C2215,'2022-23 School Level AAFTE'!$C:$X,8,FALSE)</f>
        <v>Yes</v>
      </c>
      <c r="F2215" s="103">
        <f>VLOOKUP($C2215,'2022-23 School Level AAFTE'!$C:$I,7,FALSE)</f>
        <v>97.86</v>
      </c>
      <c r="G2215" s="106">
        <f>IFERROR(IF(E2215= "yes",VLOOKUP(C2215,Summary!$B:$I,5,0),0),0)</f>
        <v>0</v>
      </c>
      <c r="H2215" s="105">
        <f t="shared" si="367"/>
        <v>97.86</v>
      </c>
      <c r="I2215" s="168">
        <f>VLOOKUP($A2215,'2023-24 Salary &amp; Benefits'!$A:$I,3,FALSE)</f>
        <v>1</v>
      </c>
      <c r="J2215" s="168">
        <f>VLOOKUP($A2215,'2023-24 Salary &amp; Benefits'!$A:$I,4,FALSE)</f>
        <v>1.02</v>
      </c>
      <c r="K2215" s="155">
        <f t="shared" si="370"/>
        <v>97.86</v>
      </c>
      <c r="L2215" s="154">
        <f t="shared" si="371"/>
        <v>0.28699999999999998</v>
      </c>
      <c r="M2215" s="156">
        <f>'2023-24 Salary &amp; Benefits'!$E$6</f>
        <v>72728</v>
      </c>
      <c r="N2215" s="156">
        <f>'2023-24 Salary &amp; Benefits'!$F$6</f>
        <v>75419</v>
      </c>
      <c r="O2215" s="9">
        <f t="shared" si="372"/>
        <v>20872.939999999999</v>
      </c>
      <c r="P2215" s="9">
        <f t="shared" si="373"/>
        <v>1205.2200000000012</v>
      </c>
      <c r="Q2215" s="9">
        <f>'2023-24 Salary &amp; Benefits'!G$6</f>
        <v>13464</v>
      </c>
      <c r="R2215" s="157">
        <f>'2023-24 Salary &amp; Benefits'!H$6</f>
        <v>0.1797</v>
      </c>
      <c r="S2215" s="157">
        <f>'2023-24 Salary &amp; Benefits'!I$6</f>
        <v>0.17330000000000001</v>
      </c>
      <c r="T2215" s="9">
        <f t="shared" si="374"/>
        <v>7823.9</v>
      </c>
      <c r="U2215" s="9">
        <f t="shared" si="375"/>
        <v>367.97</v>
      </c>
      <c r="V2215" s="9">
        <f t="shared" si="376"/>
        <v>63.77</v>
      </c>
      <c r="W2215" s="9">
        <f t="shared" si="369"/>
        <v>431.74</v>
      </c>
      <c r="X2215" s="22">
        <f t="shared" si="368"/>
        <v>30333.8</v>
      </c>
    </row>
    <row r="2216" spans="1:24">
      <c r="A2216" s="83" t="s">
        <v>2560</v>
      </c>
      <c r="B2216" s="95" t="s">
        <v>2235</v>
      </c>
      <c r="C2216" s="96">
        <v>4518</v>
      </c>
      <c r="D2216" s="95" t="s">
        <v>1784</v>
      </c>
      <c r="E2216" s="116" t="str">
        <f>VLOOKUP($C2216,'2022-23 School Level AAFTE'!$C:$X,8,FALSE)</f>
        <v>Yes</v>
      </c>
      <c r="F2216" s="103">
        <f>VLOOKUP($C2216,'2022-23 School Level AAFTE'!$C:$I,7,FALSE)</f>
        <v>379.86</v>
      </c>
      <c r="G2216" s="106">
        <f>IFERROR(IF(E2216= "yes",VLOOKUP(C2216,Summary!$B:$I,5,0),0),0)</f>
        <v>0</v>
      </c>
      <c r="H2216" s="105">
        <f t="shared" si="367"/>
        <v>379.86</v>
      </c>
      <c r="I2216" s="168">
        <f>VLOOKUP($A2216,'2023-24 Salary &amp; Benefits'!$A:$I,3,FALSE)</f>
        <v>1</v>
      </c>
      <c r="J2216" s="168">
        <f>VLOOKUP($A2216,'2023-24 Salary &amp; Benefits'!$A:$I,4,FALSE)</f>
        <v>1</v>
      </c>
      <c r="K2216" s="155">
        <f t="shared" si="370"/>
        <v>379.86</v>
      </c>
      <c r="L2216" s="154">
        <f t="shared" si="371"/>
        <v>1.1140000000000001</v>
      </c>
      <c r="M2216" s="156">
        <f>'2023-24 Salary &amp; Benefits'!$E$6</f>
        <v>72728</v>
      </c>
      <c r="N2216" s="156">
        <f>'2023-24 Salary &amp; Benefits'!$F$6</f>
        <v>75419</v>
      </c>
      <c r="O2216" s="9">
        <f t="shared" si="372"/>
        <v>81018.990000000005</v>
      </c>
      <c r="P2216" s="9">
        <f t="shared" si="373"/>
        <v>2997.7799999999988</v>
      </c>
      <c r="Q2216" s="9">
        <f>'2023-24 Salary &amp; Benefits'!G$6</f>
        <v>13464</v>
      </c>
      <c r="R2216" s="157">
        <f>'2023-24 Salary &amp; Benefits'!H$6</f>
        <v>0.1797</v>
      </c>
      <c r="S2216" s="157">
        <f>'2023-24 Salary &amp; Benefits'!I$6</f>
        <v>0.17330000000000001</v>
      </c>
      <c r="T2216" s="9">
        <f t="shared" si="374"/>
        <v>30077.52</v>
      </c>
      <c r="U2216" s="9">
        <f t="shared" si="375"/>
        <v>1400.28</v>
      </c>
      <c r="V2216" s="9">
        <f t="shared" si="376"/>
        <v>242.67</v>
      </c>
      <c r="W2216" s="9">
        <f t="shared" si="369"/>
        <v>1642.95</v>
      </c>
      <c r="X2216" s="22">
        <f t="shared" si="368"/>
        <v>115737.24</v>
      </c>
    </row>
    <row r="2217" spans="1:24">
      <c r="A2217" s="83" t="s">
        <v>2560</v>
      </c>
      <c r="B2217" s="95" t="s">
        <v>2235</v>
      </c>
      <c r="C2217" s="96">
        <v>5544</v>
      </c>
      <c r="D2217" s="95" t="s">
        <v>2238</v>
      </c>
      <c r="E2217" s="116" t="str">
        <f>VLOOKUP($C2217,'2022-23 School Level AAFTE'!$C:$X,8,FALSE)</f>
        <v>Yes</v>
      </c>
      <c r="F2217" s="103">
        <f>VLOOKUP($C2217,'2022-23 School Level AAFTE'!$C:$I,7,FALSE)</f>
        <v>371.57</v>
      </c>
      <c r="G2217" s="106">
        <f>IFERROR(IF(E2217= "yes",VLOOKUP(C2217,Summary!$B:$I,5,0),0),0)</f>
        <v>0</v>
      </c>
      <c r="H2217" s="105">
        <f t="shared" si="367"/>
        <v>371.57</v>
      </c>
      <c r="I2217" s="168">
        <f>VLOOKUP($A2217,'2023-24 Salary &amp; Benefits'!$A:$I,3,FALSE)</f>
        <v>1</v>
      </c>
      <c r="J2217" s="168">
        <f>VLOOKUP($A2217,'2023-24 Salary &amp; Benefits'!$A:$I,4,FALSE)</f>
        <v>1</v>
      </c>
      <c r="K2217" s="155">
        <f t="shared" si="370"/>
        <v>371.57</v>
      </c>
      <c r="L2217" s="154">
        <f t="shared" si="371"/>
        <v>1.0900000000000001</v>
      </c>
      <c r="M2217" s="156">
        <f>'2023-24 Salary &amp; Benefits'!$E$6</f>
        <v>72728</v>
      </c>
      <c r="N2217" s="156">
        <f>'2023-24 Salary &amp; Benefits'!$F$6</f>
        <v>75419</v>
      </c>
      <c r="O2217" s="9">
        <f t="shared" si="372"/>
        <v>79273.52</v>
      </c>
      <c r="P2217" s="9">
        <f t="shared" si="373"/>
        <v>2933.1900000000023</v>
      </c>
      <c r="Q2217" s="9">
        <f>'2023-24 Salary &amp; Benefits'!G$6</f>
        <v>13464</v>
      </c>
      <c r="R2217" s="157">
        <f>'2023-24 Salary &amp; Benefits'!H$6</f>
        <v>0.1797</v>
      </c>
      <c r="S2217" s="157">
        <f>'2023-24 Salary &amp; Benefits'!I$6</f>
        <v>0.17330000000000001</v>
      </c>
      <c r="T2217" s="9">
        <f t="shared" si="374"/>
        <v>29429.53</v>
      </c>
      <c r="U2217" s="9">
        <f t="shared" si="375"/>
        <v>1370.11</v>
      </c>
      <c r="V2217" s="9">
        <f t="shared" si="376"/>
        <v>237.44</v>
      </c>
      <c r="W2217" s="9">
        <f t="shared" si="369"/>
        <v>1607.55</v>
      </c>
      <c r="X2217" s="22">
        <f t="shared" si="368"/>
        <v>113243.79000000001</v>
      </c>
    </row>
    <row r="2218" spans="1:24">
      <c r="A2218" s="83" t="s">
        <v>2560</v>
      </c>
      <c r="B2218" s="95" t="s">
        <v>2235</v>
      </c>
      <c r="C2218" s="96">
        <v>4022</v>
      </c>
      <c r="D2218" s="95" t="s">
        <v>2240</v>
      </c>
      <c r="E2218" s="116" t="str">
        <f>VLOOKUP($C2218,'2022-23 School Level AAFTE'!$C:$X,8,FALSE)</f>
        <v>Yes</v>
      </c>
      <c r="F2218" s="103">
        <f>VLOOKUP($C2218,'2022-23 School Level AAFTE'!$C:$I,7,FALSE)</f>
        <v>78.540000000000006</v>
      </c>
      <c r="G2218" s="106">
        <f>IFERROR(IF(E2218= "yes",VLOOKUP(C2218,Summary!$B:$I,5,0),0),0)</f>
        <v>0</v>
      </c>
      <c r="H2218" s="105">
        <f t="shared" si="367"/>
        <v>78.540000000000006</v>
      </c>
      <c r="I2218" s="168">
        <f>VLOOKUP($A2218,'2023-24 Salary &amp; Benefits'!$A:$I,3,FALSE)</f>
        <v>1</v>
      </c>
      <c r="J2218" s="168">
        <f>VLOOKUP($A2218,'2023-24 Salary &amp; Benefits'!$A:$I,4,FALSE)</f>
        <v>1</v>
      </c>
      <c r="K2218" s="155">
        <f t="shared" si="370"/>
        <v>78.540000000000006</v>
      </c>
      <c r="L2218" s="154">
        <f t="shared" si="371"/>
        <v>0.23</v>
      </c>
      <c r="M2218" s="156">
        <f>'2023-24 Salary &amp; Benefits'!$E$6</f>
        <v>72728</v>
      </c>
      <c r="N2218" s="156">
        <f>'2023-24 Salary &amp; Benefits'!$F$6</f>
        <v>75419</v>
      </c>
      <c r="O2218" s="9">
        <f t="shared" si="372"/>
        <v>16727.439999999999</v>
      </c>
      <c r="P2218" s="9">
        <f t="shared" si="373"/>
        <v>618.93000000000029</v>
      </c>
      <c r="Q2218" s="9">
        <f>'2023-24 Salary &amp; Benefits'!G$6</f>
        <v>13464</v>
      </c>
      <c r="R2218" s="157">
        <f>'2023-24 Salary &amp; Benefits'!H$6</f>
        <v>0.1797</v>
      </c>
      <c r="S2218" s="157">
        <f>'2023-24 Salary &amp; Benefits'!I$6</f>
        <v>0.17330000000000001</v>
      </c>
      <c r="T2218" s="9">
        <f t="shared" si="374"/>
        <v>6209.9</v>
      </c>
      <c r="U2218" s="9">
        <f t="shared" si="375"/>
        <v>289.11</v>
      </c>
      <c r="V2218" s="9">
        <f t="shared" si="376"/>
        <v>50.1</v>
      </c>
      <c r="W2218" s="9">
        <f t="shared" si="369"/>
        <v>339.21000000000004</v>
      </c>
      <c r="X2218" s="22">
        <f t="shared" si="368"/>
        <v>23895.479999999996</v>
      </c>
    </row>
    <row r="2219" spans="1:24">
      <c r="A2219" s="83" t="s">
        <v>2560</v>
      </c>
      <c r="B2219" s="95" t="s">
        <v>2235</v>
      </c>
      <c r="C2219" s="96">
        <v>2757</v>
      </c>
      <c r="D2219" s="95" t="s">
        <v>2237</v>
      </c>
      <c r="E2219" s="116" t="str">
        <f>VLOOKUP($C2219,'2022-23 School Level AAFTE'!$C:$X,8,FALSE)</f>
        <v>Yes</v>
      </c>
      <c r="F2219" s="103">
        <f>VLOOKUP($C2219,'2022-23 School Level AAFTE'!$C:$I,7,FALSE)</f>
        <v>330.86</v>
      </c>
      <c r="G2219" s="106">
        <f>IFERROR(IF(E2219= "yes",VLOOKUP(C2219,Summary!$B:$I,5,0),0),0)</f>
        <v>0</v>
      </c>
      <c r="H2219" s="105">
        <f t="shared" si="367"/>
        <v>330.86</v>
      </c>
      <c r="I2219" s="168">
        <f>VLOOKUP($A2219,'2023-24 Salary &amp; Benefits'!$A:$I,3,FALSE)</f>
        <v>1</v>
      </c>
      <c r="J2219" s="168">
        <f>VLOOKUP($A2219,'2023-24 Salary &amp; Benefits'!$A:$I,4,FALSE)</f>
        <v>1</v>
      </c>
      <c r="K2219" s="155">
        <f t="shared" si="370"/>
        <v>330.86</v>
      </c>
      <c r="L2219" s="154">
        <f t="shared" si="371"/>
        <v>0.97099999999999997</v>
      </c>
      <c r="M2219" s="156">
        <f>'2023-24 Salary &amp; Benefits'!$E$6</f>
        <v>72728</v>
      </c>
      <c r="N2219" s="156">
        <f>'2023-24 Salary &amp; Benefits'!$F$6</f>
        <v>75419</v>
      </c>
      <c r="O2219" s="9">
        <f t="shared" si="372"/>
        <v>70618.89</v>
      </c>
      <c r="P2219" s="9">
        <f t="shared" si="373"/>
        <v>2612.9600000000064</v>
      </c>
      <c r="Q2219" s="9">
        <f>'2023-24 Salary &amp; Benefits'!G$6</f>
        <v>13464</v>
      </c>
      <c r="R2219" s="157">
        <f>'2023-24 Salary &amp; Benefits'!H$6</f>
        <v>0.1797</v>
      </c>
      <c r="S2219" s="157">
        <f>'2023-24 Salary &amp; Benefits'!I$6</f>
        <v>0.17330000000000001</v>
      </c>
      <c r="T2219" s="9">
        <f t="shared" si="374"/>
        <v>26216.58</v>
      </c>
      <c r="U2219" s="9">
        <f t="shared" si="375"/>
        <v>1220.53</v>
      </c>
      <c r="V2219" s="9">
        <f t="shared" si="376"/>
        <v>211.52</v>
      </c>
      <c r="W2219" s="9">
        <f t="shared" si="369"/>
        <v>1432.05</v>
      </c>
      <c r="X2219" s="22">
        <f t="shared" si="368"/>
        <v>100880.48000000001</v>
      </c>
    </row>
    <row r="2220" spans="1:24">
      <c r="A2220" s="83" t="s">
        <v>2560</v>
      </c>
      <c r="B2220" s="95" t="s">
        <v>2235</v>
      </c>
      <c r="C2220" s="96">
        <v>5543</v>
      </c>
      <c r="D2220" s="95" t="s">
        <v>3253</v>
      </c>
      <c r="E2220" s="116" t="str">
        <f>VLOOKUP($C2220,'2022-23 School Level AAFTE'!$C:$X,8,FALSE)</f>
        <v>Yes</v>
      </c>
      <c r="F2220" s="103">
        <f>VLOOKUP($C2220,'2022-23 School Level AAFTE'!$C:$I,7,FALSE)</f>
        <v>372.38</v>
      </c>
      <c r="G2220" s="106">
        <f>IFERROR(IF(E2220= "yes",VLOOKUP(C2220,Summary!$B:$I,5,0),0),0)</f>
        <v>0</v>
      </c>
      <c r="H2220" s="105">
        <f t="shared" si="367"/>
        <v>372.38</v>
      </c>
      <c r="I2220" s="168">
        <f>VLOOKUP($A2220,'2023-24 Salary &amp; Benefits'!$A:$I,3,FALSE)</f>
        <v>1</v>
      </c>
      <c r="J2220" s="168">
        <f>VLOOKUP($A2220,'2023-24 Salary &amp; Benefits'!$A:$I,4,FALSE)</f>
        <v>1</v>
      </c>
      <c r="K2220" s="155">
        <f t="shared" si="370"/>
        <v>372.38</v>
      </c>
      <c r="L2220" s="154">
        <f t="shared" si="371"/>
        <v>1.0920000000000001</v>
      </c>
      <c r="M2220" s="156">
        <f>'2023-24 Salary &amp; Benefits'!$E$6</f>
        <v>72728</v>
      </c>
      <c r="N2220" s="156">
        <f>'2023-24 Salary &amp; Benefits'!$F$6</f>
        <v>75419</v>
      </c>
      <c r="O2220" s="9">
        <f t="shared" si="372"/>
        <v>79418.98</v>
      </c>
      <c r="P2220" s="9">
        <f t="shared" si="373"/>
        <v>2938.570000000007</v>
      </c>
      <c r="Q2220" s="9">
        <f>'2023-24 Salary &amp; Benefits'!G$6</f>
        <v>13464</v>
      </c>
      <c r="R2220" s="157">
        <f>'2023-24 Salary &amp; Benefits'!H$6</f>
        <v>0.1797</v>
      </c>
      <c r="S2220" s="157">
        <f>'2023-24 Salary &amp; Benefits'!I$6</f>
        <v>0.17330000000000001</v>
      </c>
      <c r="T2220" s="9">
        <f t="shared" si="374"/>
        <v>29483.53</v>
      </c>
      <c r="U2220" s="9">
        <f t="shared" si="375"/>
        <v>1372.63</v>
      </c>
      <c r="V2220" s="9">
        <f t="shared" si="376"/>
        <v>237.88</v>
      </c>
      <c r="W2220" s="9">
        <f t="shared" si="369"/>
        <v>1610.5100000000002</v>
      </c>
      <c r="X2220" s="22">
        <f t="shared" si="368"/>
        <v>113451.59</v>
      </c>
    </row>
    <row r="2221" spans="1:24">
      <c r="A2221" s="83" t="s">
        <v>2560</v>
      </c>
      <c r="B2221" s="95" t="s">
        <v>2235</v>
      </c>
      <c r="C2221" s="96">
        <v>5595</v>
      </c>
      <c r="D2221" s="95" t="s">
        <v>3149</v>
      </c>
      <c r="E2221" s="116" t="str">
        <f>VLOOKUP($C2221,'2022-23 School Level AAFTE'!$C:$X,8,FALSE)</f>
        <v>No</v>
      </c>
      <c r="F2221" s="103">
        <f>VLOOKUP($C2221,'2022-23 School Level AAFTE'!$C:$I,7,FALSE)</f>
        <v>12</v>
      </c>
      <c r="G2221" s="106">
        <f>IFERROR(IF(E2221= "yes",VLOOKUP(C2221,Summary!$B:$I,5,0),0),0)</f>
        <v>0</v>
      </c>
      <c r="H2221" s="105">
        <f t="shared" si="367"/>
        <v>0</v>
      </c>
      <c r="I2221" s="168">
        <f>VLOOKUP($A2221,'2023-24 Salary &amp; Benefits'!$A:$I,3,FALSE)</f>
        <v>1</v>
      </c>
      <c r="J2221" s="168">
        <f>VLOOKUP($A2221,'2023-24 Salary &amp; Benefits'!$A:$I,4,FALSE)</f>
        <v>1</v>
      </c>
      <c r="K2221" s="155">
        <f t="shared" si="370"/>
        <v>0</v>
      </c>
      <c r="L2221" s="154">
        <f t="shared" si="371"/>
        <v>0</v>
      </c>
      <c r="M2221" s="156">
        <f>'2023-24 Salary &amp; Benefits'!$E$6</f>
        <v>72728</v>
      </c>
      <c r="N2221" s="156">
        <f>'2023-24 Salary &amp; Benefits'!$F$6</f>
        <v>75419</v>
      </c>
      <c r="O2221" s="9">
        <f t="shared" si="372"/>
        <v>0</v>
      </c>
      <c r="P2221" s="9">
        <f t="shared" si="373"/>
        <v>0</v>
      </c>
      <c r="Q2221" s="9">
        <f>'2023-24 Salary &amp; Benefits'!G$6</f>
        <v>13464</v>
      </c>
      <c r="R2221" s="157">
        <f>'2023-24 Salary &amp; Benefits'!H$6</f>
        <v>0.1797</v>
      </c>
      <c r="S2221" s="157">
        <f>'2023-24 Salary &amp; Benefits'!I$6</f>
        <v>0.17330000000000001</v>
      </c>
      <c r="T2221" s="9">
        <f t="shared" si="374"/>
        <v>0</v>
      </c>
      <c r="U2221" s="9">
        <f t="shared" si="375"/>
        <v>0</v>
      </c>
      <c r="V2221" s="9">
        <f t="shared" si="376"/>
        <v>0</v>
      </c>
      <c r="W2221" s="9">
        <f t="shared" si="369"/>
        <v>0</v>
      </c>
      <c r="X2221" s="22">
        <f t="shared" si="368"/>
        <v>0</v>
      </c>
    </row>
    <row r="2222" spans="1:24">
      <c r="A2222" s="83" t="s">
        <v>2560</v>
      </c>
      <c r="B2222" s="95" t="s">
        <v>2235</v>
      </c>
      <c r="C2222" s="96">
        <v>3141</v>
      </c>
      <c r="D2222" s="95" t="s">
        <v>2239</v>
      </c>
      <c r="E2222" s="116" t="str">
        <f>VLOOKUP($C2222,'2022-23 School Level AAFTE'!$C:$X,8,FALSE)</f>
        <v>Yes</v>
      </c>
      <c r="F2222" s="103">
        <f>VLOOKUP($C2222,'2022-23 School Level AAFTE'!$C:$I,7,FALSE)</f>
        <v>850.01</v>
      </c>
      <c r="G2222" s="106">
        <f>IFERROR(IF(E2222= "yes",VLOOKUP(C2222,Summary!$B:$I,5,0),0),0)</f>
        <v>0</v>
      </c>
      <c r="H2222" s="104">
        <f t="shared" ref="H2222:H2235" si="377">IF(E2222= "yes", F2222,0)</f>
        <v>850.01</v>
      </c>
      <c r="I2222" s="168">
        <f>VLOOKUP($A2222,'2023-24 Salary &amp; Benefits'!$A:$I,3,FALSE)</f>
        <v>1</v>
      </c>
      <c r="J2222" s="168">
        <f>VLOOKUP($A2222,'2023-24 Salary &amp; Benefits'!$A:$I,4,FALSE)</f>
        <v>1</v>
      </c>
      <c r="K2222" s="155">
        <f t="shared" si="370"/>
        <v>850.01</v>
      </c>
      <c r="L2222" s="154">
        <f t="shared" si="371"/>
        <v>2.4929999999999999</v>
      </c>
      <c r="M2222" s="156">
        <f>'2023-24 Salary &amp; Benefits'!$E$6</f>
        <v>72728</v>
      </c>
      <c r="N2222" s="156">
        <f>'2023-24 Salary &amp; Benefits'!$F$6</f>
        <v>75419</v>
      </c>
      <c r="O2222" s="9">
        <f t="shared" si="372"/>
        <v>181310.9</v>
      </c>
      <c r="P2222" s="9">
        <f t="shared" si="373"/>
        <v>6708.6700000000128</v>
      </c>
      <c r="Q2222" s="9">
        <f>'2023-24 Salary &amp; Benefits'!G$6</f>
        <v>13464</v>
      </c>
      <c r="R2222" s="157">
        <f>'2023-24 Salary &amp; Benefits'!H$6</f>
        <v>0.1797</v>
      </c>
      <c r="S2222" s="157">
        <f>'2023-24 Salary &amp; Benefits'!I$6</f>
        <v>0.17330000000000001</v>
      </c>
      <c r="T2222" s="9">
        <f t="shared" si="374"/>
        <v>67309.929999999993</v>
      </c>
      <c r="U2222" s="9">
        <f t="shared" si="375"/>
        <v>3133.66</v>
      </c>
      <c r="V2222" s="9">
        <f t="shared" si="376"/>
        <v>543.05999999999995</v>
      </c>
      <c r="W2222" s="9">
        <f t="shared" si="369"/>
        <v>3676.72</v>
      </c>
      <c r="X2222" s="22">
        <f t="shared" ref="X2222:X2235" si="378">SUM(T2222,O2222:P2222,W2222)</f>
        <v>259006.22</v>
      </c>
    </row>
    <row r="2223" spans="1:24">
      <c r="A2223" s="83" t="s">
        <v>2560</v>
      </c>
      <c r="B2223" s="95" t="s">
        <v>2235</v>
      </c>
      <c r="C2223" s="97">
        <v>2131</v>
      </c>
      <c r="D2223" s="110" t="s">
        <v>2236</v>
      </c>
      <c r="E2223" s="116" t="str">
        <f>VLOOKUP($C2223,'2022-23 School Level AAFTE'!$C:$X,8,FALSE)</f>
        <v>Yes</v>
      </c>
      <c r="F2223" s="103">
        <f>VLOOKUP($C2223,'2022-23 School Level AAFTE'!$C:$I,7,FALSE)</f>
        <v>710.11</v>
      </c>
      <c r="G2223" s="106">
        <f>IFERROR(IF(E2223= "yes",VLOOKUP(C2223,Summary!$B:$I,5,0),0),0)</f>
        <v>0</v>
      </c>
      <c r="H2223" s="104">
        <f t="shared" si="377"/>
        <v>710.11</v>
      </c>
      <c r="I2223" s="168">
        <f>VLOOKUP($A2223,'2023-24 Salary &amp; Benefits'!$A:$I,3,FALSE)</f>
        <v>1</v>
      </c>
      <c r="J2223" s="168">
        <f>VLOOKUP($A2223,'2023-24 Salary &amp; Benefits'!$A:$I,4,FALSE)</f>
        <v>1</v>
      </c>
      <c r="K2223" s="155">
        <f t="shared" si="370"/>
        <v>710.11</v>
      </c>
      <c r="L2223" s="154">
        <f t="shared" si="371"/>
        <v>2.0830000000000002</v>
      </c>
      <c r="M2223" s="156">
        <f>'2023-24 Salary &amp; Benefits'!$E$6</f>
        <v>72728</v>
      </c>
      <c r="N2223" s="156">
        <f>'2023-24 Salary &amp; Benefits'!$F$6</f>
        <v>75419</v>
      </c>
      <c r="O2223" s="9">
        <f t="shared" si="372"/>
        <v>151492.42000000001</v>
      </c>
      <c r="P2223" s="9">
        <f t="shared" si="373"/>
        <v>5605.359999999986</v>
      </c>
      <c r="Q2223" s="9">
        <f>'2023-24 Salary &amp; Benefits'!G$6</f>
        <v>13464</v>
      </c>
      <c r="R2223" s="157">
        <f>'2023-24 Salary &amp; Benefits'!H$6</f>
        <v>0.1797</v>
      </c>
      <c r="S2223" s="157">
        <f>'2023-24 Salary &amp; Benefits'!I$6</f>
        <v>0.17330000000000001</v>
      </c>
      <c r="T2223" s="9">
        <f t="shared" si="374"/>
        <v>56240.11</v>
      </c>
      <c r="U2223" s="9">
        <f t="shared" si="375"/>
        <v>2618.3000000000002</v>
      </c>
      <c r="V2223" s="9">
        <f t="shared" si="376"/>
        <v>453.75</v>
      </c>
      <c r="W2223" s="9">
        <f t="shared" si="369"/>
        <v>3072.05</v>
      </c>
      <c r="X2223" s="22">
        <f t="shared" si="378"/>
        <v>216409.94</v>
      </c>
    </row>
    <row r="2224" spans="1:24">
      <c r="A2224" s="83" t="s">
        <v>2560</v>
      </c>
      <c r="B2224" s="95" t="s">
        <v>2235</v>
      </c>
      <c r="C2224" s="96">
        <v>5724</v>
      </c>
      <c r="D2224" s="95" t="s">
        <v>3391</v>
      </c>
      <c r="E2224" s="116" t="str">
        <f>VLOOKUP($C2224,'2022-23 School Level AAFTE'!$C:$X,8,FALSE)</f>
        <v>Yes</v>
      </c>
      <c r="F2224" s="103">
        <f>VLOOKUP($C2224,'2022-23 School Level AAFTE'!$C:$I,7,FALSE)</f>
        <v>17.03</v>
      </c>
      <c r="G2224" s="106">
        <f>IFERROR(IF(E2224= "yes",VLOOKUP(C2224,Summary!$B:$I,5,0),0),0)</f>
        <v>0</v>
      </c>
      <c r="H2224" s="104">
        <f t="shared" si="377"/>
        <v>17.03</v>
      </c>
      <c r="I2224" s="168">
        <f>VLOOKUP($A2224,'2023-24 Salary &amp; Benefits'!$A:$I,3,FALSE)</f>
        <v>1</v>
      </c>
      <c r="J2224" s="168">
        <f>VLOOKUP($A2224,'2023-24 Salary &amp; Benefits'!$A:$I,4,FALSE)</f>
        <v>1</v>
      </c>
      <c r="K2224" s="155">
        <f t="shared" si="370"/>
        <v>17.03</v>
      </c>
      <c r="L2224" s="154">
        <f t="shared" si="371"/>
        <v>0.05</v>
      </c>
      <c r="M2224" s="156">
        <f>'2023-24 Salary &amp; Benefits'!$E$6</f>
        <v>72728</v>
      </c>
      <c r="N2224" s="156">
        <f>'2023-24 Salary &amp; Benefits'!$F$6</f>
        <v>75419</v>
      </c>
      <c r="O2224" s="9">
        <f t="shared" si="372"/>
        <v>3636.4</v>
      </c>
      <c r="P2224" s="9">
        <f t="shared" si="373"/>
        <v>134.54999999999973</v>
      </c>
      <c r="Q2224" s="9">
        <f>'2023-24 Salary &amp; Benefits'!G$6</f>
        <v>13464</v>
      </c>
      <c r="R2224" s="157">
        <f>'2023-24 Salary &amp; Benefits'!H$6</f>
        <v>0.1797</v>
      </c>
      <c r="S2224" s="157">
        <f>'2023-24 Salary &amp; Benefits'!I$6</f>
        <v>0.17330000000000001</v>
      </c>
      <c r="T2224" s="9">
        <f t="shared" si="374"/>
        <v>1349.98</v>
      </c>
      <c r="U2224" s="9">
        <f t="shared" si="375"/>
        <v>62.85</v>
      </c>
      <c r="V2224" s="9">
        <f t="shared" si="376"/>
        <v>10.89</v>
      </c>
      <c r="W2224" s="9">
        <f t="shared" si="369"/>
        <v>73.740000000000009</v>
      </c>
      <c r="X2224" s="22">
        <f t="shared" si="378"/>
        <v>5194.67</v>
      </c>
    </row>
    <row r="2225" spans="1:24">
      <c r="A2225" s="83" t="s">
        <v>2560</v>
      </c>
      <c r="B2225" s="95" t="s">
        <v>2235</v>
      </c>
      <c r="C2225" s="96">
        <v>5725</v>
      </c>
      <c r="D2225" s="95" t="s">
        <v>3392</v>
      </c>
      <c r="E2225" s="116" t="str">
        <f>VLOOKUP($C2225,'2022-23 School Level AAFTE'!$C:$X,8,FALSE)</f>
        <v>Yes</v>
      </c>
      <c r="F2225" s="103">
        <f>VLOOKUP($C2225,'2022-23 School Level AAFTE'!$C:$I,7,FALSE)</f>
        <v>27.65</v>
      </c>
      <c r="G2225" s="106">
        <f>IFERROR(IF(E2225= "yes",VLOOKUP(C2225,Summary!$B:$I,5,0),0),0)</f>
        <v>0</v>
      </c>
      <c r="H2225" s="104">
        <f t="shared" si="377"/>
        <v>27.65</v>
      </c>
      <c r="I2225" s="168">
        <f>VLOOKUP($A2225,'2023-24 Salary &amp; Benefits'!$A:$I,3,FALSE)</f>
        <v>1</v>
      </c>
      <c r="J2225" s="168">
        <f>VLOOKUP($A2225,'2023-24 Salary &amp; Benefits'!$A:$I,4,FALSE)</f>
        <v>1</v>
      </c>
      <c r="K2225" s="155">
        <f t="shared" si="370"/>
        <v>27.65</v>
      </c>
      <c r="L2225" s="154">
        <f t="shared" si="371"/>
        <v>8.1000000000000003E-2</v>
      </c>
      <c r="M2225" s="156">
        <f>'2023-24 Salary &amp; Benefits'!$E$6</f>
        <v>72728</v>
      </c>
      <c r="N2225" s="156">
        <f>'2023-24 Salary &amp; Benefits'!$F$6</f>
        <v>75419</v>
      </c>
      <c r="O2225" s="9">
        <f t="shared" si="372"/>
        <v>5890.97</v>
      </c>
      <c r="P2225" s="9">
        <f t="shared" si="373"/>
        <v>217.96999999999935</v>
      </c>
      <c r="Q2225" s="9">
        <f>'2023-24 Salary &amp; Benefits'!G$6</f>
        <v>13464</v>
      </c>
      <c r="R2225" s="157">
        <f>'2023-24 Salary &amp; Benefits'!H$6</f>
        <v>0.1797</v>
      </c>
      <c r="S2225" s="157">
        <f>'2023-24 Salary &amp; Benefits'!I$6</f>
        <v>0.17330000000000001</v>
      </c>
      <c r="T2225" s="9">
        <f t="shared" si="374"/>
        <v>2186.9699999999998</v>
      </c>
      <c r="U2225" s="9">
        <f t="shared" si="375"/>
        <v>101.82</v>
      </c>
      <c r="V2225" s="9">
        <f t="shared" si="376"/>
        <v>17.649999999999999</v>
      </c>
      <c r="W2225" s="9">
        <f t="shared" si="369"/>
        <v>119.47</v>
      </c>
      <c r="X2225" s="22">
        <f t="shared" si="378"/>
        <v>8415.3799999999992</v>
      </c>
    </row>
    <row r="2226" spans="1:24">
      <c r="A2226" s="83" t="s">
        <v>2560</v>
      </c>
      <c r="B2226" s="95" t="s">
        <v>2235</v>
      </c>
      <c r="C2226" s="96">
        <v>5723</v>
      </c>
      <c r="D2226" s="95" t="s">
        <v>3393</v>
      </c>
      <c r="E2226" s="116" t="str">
        <f>VLOOKUP($C2226,'2022-23 School Level AAFTE'!$C:$X,8,FALSE)</f>
        <v>Yes</v>
      </c>
      <c r="F2226" s="103">
        <f>VLOOKUP($C2226,'2022-23 School Level AAFTE'!$C:$I,7,FALSE)</f>
        <v>5.29</v>
      </c>
      <c r="G2226" s="106">
        <f>IFERROR(IF(E2226= "yes",VLOOKUP(C2226,Summary!$B:$I,5,0),0),0)</f>
        <v>0</v>
      </c>
      <c r="H2226" s="104">
        <f t="shared" si="377"/>
        <v>5.29</v>
      </c>
      <c r="I2226" s="168">
        <f>VLOOKUP($A2226,'2023-24 Salary &amp; Benefits'!$A:$I,3,FALSE)</f>
        <v>1</v>
      </c>
      <c r="J2226" s="168">
        <f>VLOOKUP($A2226,'2023-24 Salary &amp; Benefits'!$A:$I,4,FALSE)</f>
        <v>1</v>
      </c>
      <c r="K2226" s="155">
        <f t="shared" si="370"/>
        <v>5.29</v>
      </c>
      <c r="L2226" s="154">
        <f t="shared" si="371"/>
        <v>1.6E-2</v>
      </c>
      <c r="M2226" s="156">
        <f>'2023-24 Salary &amp; Benefits'!$E$6</f>
        <v>72728</v>
      </c>
      <c r="N2226" s="156">
        <f>'2023-24 Salary &amp; Benefits'!$F$6</f>
        <v>75419</v>
      </c>
      <c r="O2226" s="9">
        <f t="shared" si="372"/>
        <v>1163.6500000000001</v>
      </c>
      <c r="P2226" s="9">
        <f t="shared" si="373"/>
        <v>43.049999999999955</v>
      </c>
      <c r="Q2226" s="9">
        <f>'2023-24 Salary &amp; Benefits'!G$6</f>
        <v>13464</v>
      </c>
      <c r="R2226" s="157">
        <f>'2023-24 Salary &amp; Benefits'!H$6</f>
        <v>0.1797</v>
      </c>
      <c r="S2226" s="157">
        <f>'2023-24 Salary &amp; Benefits'!I$6</f>
        <v>0.17330000000000001</v>
      </c>
      <c r="T2226" s="9">
        <f t="shared" si="374"/>
        <v>431.99</v>
      </c>
      <c r="U2226" s="9">
        <f t="shared" si="375"/>
        <v>20.11</v>
      </c>
      <c r="V2226" s="9">
        <f t="shared" si="376"/>
        <v>3.49</v>
      </c>
      <c r="W2226" s="9">
        <f t="shared" si="369"/>
        <v>23.6</v>
      </c>
      <c r="X2226" s="22">
        <f t="shared" si="378"/>
        <v>1662.29</v>
      </c>
    </row>
    <row r="2227" spans="1:24">
      <c r="A2227" s="83" t="s">
        <v>2314</v>
      </c>
      <c r="B2227" s="95" t="s">
        <v>419</v>
      </c>
      <c r="C2227" s="96">
        <v>2792</v>
      </c>
      <c r="D2227" s="95" t="s">
        <v>420</v>
      </c>
      <c r="E2227" s="116" t="str">
        <f>VLOOKUP($C2227,'2022-23 School Level AAFTE'!$C:$X,8,FALSE)</f>
        <v>Yes</v>
      </c>
      <c r="F2227" s="103">
        <f>VLOOKUP($C2227,'2022-23 School Level AAFTE'!$C:$I,7,FALSE)</f>
        <v>365.89</v>
      </c>
      <c r="G2227" s="106">
        <f>IFERROR(IF(E2227= "yes",VLOOKUP(C2227,Summary!$B:$I,5,0),0),0)</f>
        <v>0</v>
      </c>
      <c r="H2227" s="104">
        <f t="shared" si="377"/>
        <v>365.89</v>
      </c>
      <c r="I2227" s="168">
        <f>VLOOKUP($A2227,'2023-24 Salary &amp; Benefits'!$A:$I,3,FALSE)</f>
        <v>1</v>
      </c>
      <c r="J2227" s="168">
        <f>VLOOKUP($A2227,'2023-24 Salary &amp; Benefits'!$A:$I,4,FALSE)</f>
        <v>1</v>
      </c>
      <c r="K2227" s="155">
        <f t="shared" si="370"/>
        <v>365.89</v>
      </c>
      <c r="L2227" s="154">
        <f t="shared" si="371"/>
        <v>1.073</v>
      </c>
      <c r="M2227" s="156">
        <f>'2023-24 Salary &amp; Benefits'!$E$6</f>
        <v>72728</v>
      </c>
      <c r="N2227" s="156">
        <f>'2023-24 Salary &amp; Benefits'!$F$6</f>
        <v>75419</v>
      </c>
      <c r="O2227" s="9">
        <f t="shared" si="372"/>
        <v>78037.14</v>
      </c>
      <c r="P2227" s="9">
        <f t="shared" si="373"/>
        <v>2887.4499999999971</v>
      </c>
      <c r="Q2227" s="9">
        <f>'2023-24 Salary &amp; Benefits'!G$6</f>
        <v>13464</v>
      </c>
      <c r="R2227" s="157">
        <f>'2023-24 Salary &amp; Benefits'!H$6</f>
        <v>0.1797</v>
      </c>
      <c r="S2227" s="157">
        <f>'2023-24 Salary &amp; Benefits'!I$6</f>
        <v>0.17330000000000001</v>
      </c>
      <c r="T2227" s="9">
        <f t="shared" si="374"/>
        <v>28970.54</v>
      </c>
      <c r="U2227" s="9">
        <f t="shared" si="375"/>
        <v>1348.74</v>
      </c>
      <c r="V2227" s="9">
        <f t="shared" si="376"/>
        <v>233.74</v>
      </c>
      <c r="W2227" s="9">
        <f t="shared" si="369"/>
        <v>1582.48</v>
      </c>
      <c r="X2227" s="22">
        <f t="shared" si="378"/>
        <v>111477.60999999999</v>
      </c>
    </row>
    <row r="2228" spans="1:24">
      <c r="A2228" s="83" t="s">
        <v>2314</v>
      </c>
      <c r="B2228" s="95" t="s">
        <v>419</v>
      </c>
      <c r="C2228" s="96">
        <v>3273</v>
      </c>
      <c r="D2228" s="95" t="s">
        <v>421</v>
      </c>
      <c r="E2228" s="116" t="str">
        <f>VLOOKUP($C2228,'2022-23 School Level AAFTE'!$C:$X,8,FALSE)</f>
        <v>Yes</v>
      </c>
      <c r="F2228" s="103">
        <f>VLOOKUP($C2228,'2022-23 School Level AAFTE'!$C:$I,7,FALSE)</f>
        <v>279.01</v>
      </c>
      <c r="G2228" s="106">
        <f>IFERROR(IF(E2228= "yes",VLOOKUP(C2228,Summary!$B:$I,5,0),0),0)</f>
        <v>0</v>
      </c>
      <c r="H2228" s="104">
        <f t="shared" si="377"/>
        <v>279.01</v>
      </c>
      <c r="I2228" s="168">
        <f>VLOOKUP($A2228,'2023-24 Salary &amp; Benefits'!$A:$I,3,FALSE)</f>
        <v>1</v>
      </c>
      <c r="J2228" s="168">
        <f>VLOOKUP($A2228,'2023-24 Salary &amp; Benefits'!$A:$I,4,FALSE)</f>
        <v>1</v>
      </c>
      <c r="K2228" s="155">
        <f t="shared" si="370"/>
        <v>279.01</v>
      </c>
      <c r="L2228" s="154">
        <f t="shared" si="371"/>
        <v>0.81799999999999995</v>
      </c>
      <c r="M2228" s="156">
        <f>'2023-24 Salary &amp; Benefits'!$E$6</f>
        <v>72728</v>
      </c>
      <c r="N2228" s="156">
        <f>'2023-24 Salary &amp; Benefits'!$F$6</f>
        <v>75419</v>
      </c>
      <c r="O2228" s="9">
        <f t="shared" si="372"/>
        <v>59491.5</v>
      </c>
      <c r="P2228" s="9">
        <f t="shared" si="373"/>
        <v>2201.239999999998</v>
      </c>
      <c r="Q2228" s="9">
        <f>'2023-24 Salary &amp; Benefits'!G$6</f>
        <v>13464</v>
      </c>
      <c r="R2228" s="157">
        <f>'2023-24 Salary &amp; Benefits'!H$6</f>
        <v>0.1797</v>
      </c>
      <c r="S2228" s="157">
        <f>'2023-24 Salary &amp; Benefits'!I$6</f>
        <v>0.17330000000000001</v>
      </c>
      <c r="T2228" s="9">
        <f t="shared" si="374"/>
        <v>22085.65</v>
      </c>
      <c r="U2228" s="9">
        <f t="shared" si="375"/>
        <v>1028.21</v>
      </c>
      <c r="V2228" s="9">
        <f t="shared" si="376"/>
        <v>178.19</v>
      </c>
      <c r="W2228" s="9">
        <f t="shared" si="369"/>
        <v>1206.4000000000001</v>
      </c>
      <c r="X2228" s="22">
        <f t="shared" si="378"/>
        <v>84984.789999999979</v>
      </c>
    </row>
    <row r="2229" spans="1:24">
      <c r="A2229" s="83" t="s">
        <v>2314</v>
      </c>
      <c r="B2229" s="95" t="s">
        <v>419</v>
      </c>
      <c r="C2229" s="96">
        <v>3909</v>
      </c>
      <c r="D2229" s="95" t="s">
        <v>422</v>
      </c>
      <c r="E2229" s="116" t="str">
        <f>VLOOKUP($C2229,'2022-23 School Level AAFTE'!$C:$X,8,FALSE)</f>
        <v>Yes</v>
      </c>
      <c r="F2229" s="103">
        <f>VLOOKUP($C2229,'2022-23 School Level AAFTE'!$C:$I,7,FALSE)</f>
        <v>215.24</v>
      </c>
      <c r="G2229" s="106">
        <f>IFERROR(IF(E2229= "yes",VLOOKUP(C2229,Summary!$B:$I,5,0),0),0)</f>
        <v>0</v>
      </c>
      <c r="H2229" s="105">
        <f t="shared" si="377"/>
        <v>215.24</v>
      </c>
      <c r="I2229" s="168">
        <f>VLOOKUP($A2229,'2023-24 Salary &amp; Benefits'!$A:$I,3,FALSE)</f>
        <v>1</v>
      </c>
      <c r="J2229" s="168">
        <f>VLOOKUP($A2229,'2023-24 Salary &amp; Benefits'!$A:$I,4,FALSE)</f>
        <v>1</v>
      </c>
      <c r="K2229" s="155">
        <f t="shared" si="370"/>
        <v>215.24</v>
      </c>
      <c r="L2229" s="154">
        <f t="shared" si="371"/>
        <v>0.63100000000000001</v>
      </c>
      <c r="M2229" s="156">
        <f>'2023-24 Salary &amp; Benefits'!$E$6</f>
        <v>72728</v>
      </c>
      <c r="N2229" s="156">
        <f>'2023-24 Salary &amp; Benefits'!$F$6</f>
        <v>75419</v>
      </c>
      <c r="O2229" s="9">
        <f t="shared" si="372"/>
        <v>45891.37</v>
      </c>
      <c r="P2229" s="9">
        <f t="shared" si="373"/>
        <v>1698.0199999999968</v>
      </c>
      <c r="Q2229" s="9">
        <f>'2023-24 Salary &amp; Benefits'!G$6</f>
        <v>13464</v>
      </c>
      <c r="R2229" s="157">
        <f>'2023-24 Salary &amp; Benefits'!H$6</f>
        <v>0.1797</v>
      </c>
      <c r="S2229" s="157">
        <f>'2023-24 Salary &amp; Benefits'!I$6</f>
        <v>0.17330000000000001</v>
      </c>
      <c r="T2229" s="9">
        <f t="shared" si="374"/>
        <v>17036.73</v>
      </c>
      <c r="U2229" s="9">
        <f t="shared" si="375"/>
        <v>793.16</v>
      </c>
      <c r="V2229" s="9">
        <f t="shared" si="376"/>
        <v>137.44999999999999</v>
      </c>
      <c r="W2229" s="9">
        <f t="shared" si="369"/>
        <v>930.6099999999999</v>
      </c>
      <c r="X2229" s="22">
        <f t="shared" si="378"/>
        <v>65556.73</v>
      </c>
    </row>
    <row r="2230" spans="1:24">
      <c r="A2230" s="83" t="s">
        <v>2282</v>
      </c>
      <c r="B2230" s="95" t="s">
        <v>211</v>
      </c>
      <c r="C2230" s="96">
        <v>4549</v>
      </c>
      <c r="D2230" s="95" t="s">
        <v>217</v>
      </c>
      <c r="E2230" s="116" t="str">
        <f>VLOOKUP($C2230,'2022-23 School Level AAFTE'!$C:$X,8,FALSE)</f>
        <v>No</v>
      </c>
      <c r="F2230" s="103">
        <f>VLOOKUP($C2230,'2022-23 School Level AAFTE'!$C:$I,7,FALSE)</f>
        <v>209.89</v>
      </c>
      <c r="G2230" s="106">
        <f>IFERROR(IF(E2230= "yes",VLOOKUP(C2230,Summary!$B:$I,5,0),0),0)</f>
        <v>0</v>
      </c>
      <c r="H2230" s="104">
        <f t="shared" si="377"/>
        <v>0</v>
      </c>
      <c r="I2230" s="168">
        <f>VLOOKUP($A2230,'2023-24 Salary &amp; Benefits'!$A:$I,3,FALSE)</f>
        <v>1.06</v>
      </c>
      <c r="J2230" s="168">
        <f>VLOOKUP($A2230,'2023-24 Salary &amp; Benefits'!$A:$I,4,FALSE)</f>
        <v>1.06</v>
      </c>
      <c r="K2230" s="155">
        <f t="shared" si="370"/>
        <v>0</v>
      </c>
      <c r="L2230" s="154">
        <f t="shared" si="371"/>
        <v>0</v>
      </c>
      <c r="M2230" s="156">
        <f>'2023-24 Salary &amp; Benefits'!$E$6</f>
        <v>72728</v>
      </c>
      <c r="N2230" s="156">
        <f>'2023-24 Salary &amp; Benefits'!$F$6</f>
        <v>75419</v>
      </c>
      <c r="O2230" s="9">
        <f t="shared" si="372"/>
        <v>0</v>
      </c>
      <c r="P2230" s="9">
        <f t="shared" si="373"/>
        <v>0</v>
      </c>
      <c r="Q2230" s="9">
        <f>'2023-24 Salary &amp; Benefits'!G$6</f>
        <v>13464</v>
      </c>
      <c r="R2230" s="157">
        <f>'2023-24 Salary &amp; Benefits'!H$6</f>
        <v>0.1797</v>
      </c>
      <c r="S2230" s="157">
        <f>'2023-24 Salary &amp; Benefits'!I$6</f>
        <v>0.17330000000000001</v>
      </c>
      <c r="T2230" s="9">
        <f t="shared" si="374"/>
        <v>0</v>
      </c>
      <c r="U2230" s="9">
        <f t="shared" si="375"/>
        <v>0</v>
      </c>
      <c r="V2230" s="9">
        <f t="shared" si="376"/>
        <v>0</v>
      </c>
      <c r="W2230" s="9">
        <f t="shared" si="369"/>
        <v>0</v>
      </c>
      <c r="X2230" s="22">
        <f t="shared" si="378"/>
        <v>0</v>
      </c>
    </row>
    <row r="2231" spans="1:24">
      <c r="A2231" s="83" t="s">
        <v>2282</v>
      </c>
      <c r="B2231" s="95" t="s">
        <v>211</v>
      </c>
      <c r="C2231" s="96">
        <v>3270</v>
      </c>
      <c r="D2231" s="95" t="s">
        <v>215</v>
      </c>
      <c r="E2231" s="116" t="str">
        <f>VLOOKUP($C2231,'2022-23 School Level AAFTE'!$C:$X,8,FALSE)</f>
        <v>No</v>
      </c>
      <c r="F2231" s="103">
        <f>VLOOKUP($C2231,'2022-23 School Level AAFTE'!$C:$I,7,FALSE)</f>
        <v>283.77999999999997</v>
      </c>
      <c r="G2231" s="106">
        <f>IFERROR(IF(E2231= "yes",VLOOKUP(C2231,Summary!$B:$I,5,0),0),0)</f>
        <v>0</v>
      </c>
      <c r="H2231" s="105">
        <f t="shared" si="377"/>
        <v>0</v>
      </c>
      <c r="I2231" s="168">
        <f>VLOOKUP($A2231,'2023-24 Salary &amp; Benefits'!$A:$I,3,FALSE)</f>
        <v>1.06</v>
      </c>
      <c r="J2231" s="168">
        <f>VLOOKUP($A2231,'2023-24 Salary &amp; Benefits'!$A:$I,4,FALSE)</f>
        <v>1.06</v>
      </c>
      <c r="K2231" s="155">
        <f t="shared" si="370"/>
        <v>0</v>
      </c>
      <c r="L2231" s="154">
        <f t="shared" si="371"/>
        <v>0</v>
      </c>
      <c r="M2231" s="156">
        <f>'2023-24 Salary &amp; Benefits'!$E$6</f>
        <v>72728</v>
      </c>
      <c r="N2231" s="156">
        <f>'2023-24 Salary &amp; Benefits'!$F$6</f>
        <v>75419</v>
      </c>
      <c r="O2231" s="9">
        <f t="shared" si="372"/>
        <v>0</v>
      </c>
      <c r="P2231" s="9">
        <f t="shared" si="373"/>
        <v>0</v>
      </c>
      <c r="Q2231" s="9">
        <f>'2023-24 Salary &amp; Benefits'!G$6</f>
        <v>13464</v>
      </c>
      <c r="R2231" s="157">
        <f>'2023-24 Salary &amp; Benefits'!H$6</f>
        <v>0.1797</v>
      </c>
      <c r="S2231" s="157">
        <f>'2023-24 Salary &amp; Benefits'!I$6</f>
        <v>0.17330000000000001</v>
      </c>
      <c r="T2231" s="9">
        <f t="shared" si="374"/>
        <v>0</v>
      </c>
      <c r="U2231" s="9">
        <f t="shared" si="375"/>
        <v>0</v>
      </c>
      <c r="V2231" s="9">
        <f t="shared" si="376"/>
        <v>0</v>
      </c>
      <c r="W2231" s="9">
        <f t="shared" si="369"/>
        <v>0</v>
      </c>
      <c r="X2231" s="22">
        <f t="shared" si="378"/>
        <v>0</v>
      </c>
    </row>
    <row r="2232" spans="1:24">
      <c r="A2232" s="83" t="s">
        <v>2282</v>
      </c>
      <c r="B2232" s="95" t="s">
        <v>211</v>
      </c>
      <c r="C2232" s="96">
        <v>5494</v>
      </c>
      <c r="D2232" s="95" t="s">
        <v>2743</v>
      </c>
      <c r="E2232" s="116" t="str">
        <f>VLOOKUP($C2232,'2022-23 School Level AAFTE'!$C:$X,8,FALSE)</f>
        <v>No</v>
      </c>
      <c r="F2232" s="103">
        <f>VLOOKUP($C2232,'2022-23 School Level AAFTE'!$C:$I,7,FALSE)</f>
        <v>340.01</v>
      </c>
      <c r="G2232" s="106">
        <f>IFERROR(IF(E2232= "yes",VLOOKUP(C2232,Summary!$B:$I,5,0),0),0)</f>
        <v>0</v>
      </c>
      <c r="H2232" s="105">
        <f t="shared" si="377"/>
        <v>0</v>
      </c>
      <c r="I2232" s="168">
        <f>VLOOKUP($A2232,'2023-24 Salary &amp; Benefits'!$A:$I,3,FALSE)</f>
        <v>1.06</v>
      </c>
      <c r="J2232" s="168">
        <f>VLOOKUP($A2232,'2023-24 Salary &amp; Benefits'!$A:$I,4,FALSE)</f>
        <v>1.06</v>
      </c>
      <c r="K2232" s="155">
        <f t="shared" si="370"/>
        <v>0</v>
      </c>
      <c r="L2232" s="154">
        <f t="shared" si="371"/>
        <v>0</v>
      </c>
      <c r="M2232" s="156">
        <f>'2023-24 Salary &amp; Benefits'!$E$6</f>
        <v>72728</v>
      </c>
      <c r="N2232" s="156">
        <f>'2023-24 Salary &amp; Benefits'!$F$6</f>
        <v>75419</v>
      </c>
      <c r="O2232" s="9">
        <f t="shared" si="372"/>
        <v>0</v>
      </c>
      <c r="P2232" s="9">
        <f t="shared" si="373"/>
        <v>0</v>
      </c>
      <c r="Q2232" s="9">
        <f>'2023-24 Salary &amp; Benefits'!G$6</f>
        <v>13464</v>
      </c>
      <c r="R2232" s="157">
        <f>'2023-24 Salary &amp; Benefits'!H$6</f>
        <v>0.1797</v>
      </c>
      <c r="S2232" s="157">
        <f>'2023-24 Salary &amp; Benefits'!I$6</f>
        <v>0.17330000000000001</v>
      </c>
      <c r="T2232" s="9">
        <f t="shared" si="374"/>
        <v>0</v>
      </c>
      <c r="U2232" s="9">
        <f t="shared" si="375"/>
        <v>0</v>
      </c>
      <c r="V2232" s="9">
        <f t="shared" si="376"/>
        <v>0</v>
      </c>
      <c r="W2232" s="9">
        <f t="shared" si="369"/>
        <v>0</v>
      </c>
      <c r="X2232" s="22">
        <f t="shared" si="378"/>
        <v>0</v>
      </c>
    </row>
    <row r="2233" spans="1:24">
      <c r="A2233" s="80" t="s">
        <v>2282</v>
      </c>
      <c r="B2233" s="95" t="s">
        <v>211</v>
      </c>
      <c r="C2233" s="96">
        <v>2911</v>
      </c>
      <c r="D2233" s="95" t="s">
        <v>213</v>
      </c>
      <c r="E2233" s="116" t="str">
        <f>VLOOKUP($C2233,'2022-23 School Level AAFTE'!$C:$X,8,FALSE)</f>
        <v>No</v>
      </c>
      <c r="F2233" s="103">
        <f>VLOOKUP($C2233,'2022-23 School Level AAFTE'!$C:$I,7,FALSE)</f>
        <v>260.33</v>
      </c>
      <c r="G2233" s="106">
        <f>IFERROR(IF(E2233= "yes",VLOOKUP(C2233,Summary!$B:$I,5,0),0),0)</f>
        <v>0</v>
      </c>
      <c r="H2233" s="105">
        <f t="shared" si="377"/>
        <v>0</v>
      </c>
      <c r="I2233" s="168">
        <f>VLOOKUP($A2233,'2023-24 Salary &amp; Benefits'!$A:$I,3,FALSE)</f>
        <v>1.06</v>
      </c>
      <c r="J2233" s="168">
        <f>VLOOKUP($A2233,'2023-24 Salary &amp; Benefits'!$A:$I,4,FALSE)</f>
        <v>1.06</v>
      </c>
      <c r="K2233" s="155">
        <f t="shared" si="370"/>
        <v>0</v>
      </c>
      <c r="L2233" s="154">
        <f t="shared" si="371"/>
        <v>0</v>
      </c>
      <c r="M2233" s="156">
        <f>'2023-24 Salary &amp; Benefits'!$E$6</f>
        <v>72728</v>
      </c>
      <c r="N2233" s="156">
        <f>'2023-24 Salary &amp; Benefits'!$F$6</f>
        <v>75419</v>
      </c>
      <c r="O2233" s="9">
        <f t="shared" si="372"/>
        <v>0</v>
      </c>
      <c r="P2233" s="9">
        <f t="shared" si="373"/>
        <v>0</v>
      </c>
      <c r="Q2233" s="9">
        <f>'2023-24 Salary &amp; Benefits'!G$6</f>
        <v>13464</v>
      </c>
      <c r="R2233" s="157">
        <f>'2023-24 Salary &amp; Benefits'!H$6</f>
        <v>0.1797</v>
      </c>
      <c r="S2233" s="157">
        <f>'2023-24 Salary &amp; Benefits'!I$6</f>
        <v>0.17330000000000001</v>
      </c>
      <c r="T2233" s="9">
        <f t="shared" si="374"/>
        <v>0</v>
      </c>
      <c r="U2233" s="9">
        <f t="shared" si="375"/>
        <v>0</v>
      </c>
      <c r="V2233" s="9">
        <f t="shared" si="376"/>
        <v>0</v>
      </c>
      <c r="W2233" s="9">
        <f t="shared" si="369"/>
        <v>0</v>
      </c>
      <c r="X2233" s="22">
        <f t="shared" si="378"/>
        <v>0</v>
      </c>
    </row>
    <row r="2234" spans="1:24">
      <c r="A2234" s="83" t="s">
        <v>2282</v>
      </c>
      <c r="B2234" s="95" t="s">
        <v>211</v>
      </c>
      <c r="C2234" s="96">
        <v>2509</v>
      </c>
      <c r="D2234" s="95" t="s">
        <v>212</v>
      </c>
      <c r="E2234" s="116" t="str">
        <f>VLOOKUP($C2234,'2022-23 School Level AAFTE'!$C:$X,8,FALSE)</f>
        <v>No</v>
      </c>
      <c r="F2234" s="103">
        <f>VLOOKUP($C2234,'2022-23 School Level AAFTE'!$C:$I,7,FALSE)</f>
        <v>264.97000000000003</v>
      </c>
      <c r="G2234" s="106">
        <f>IFERROR(IF(E2234= "yes",VLOOKUP(C2234,Summary!$B:$I,5,0),0),0)</f>
        <v>0</v>
      </c>
      <c r="H2234" s="105">
        <f t="shared" si="377"/>
        <v>0</v>
      </c>
      <c r="I2234" s="168">
        <f>VLOOKUP($A2234,'2023-24 Salary &amp; Benefits'!$A:$I,3,FALSE)</f>
        <v>1.06</v>
      </c>
      <c r="J2234" s="168">
        <f>VLOOKUP($A2234,'2023-24 Salary &amp; Benefits'!$A:$I,4,FALSE)</f>
        <v>1.06</v>
      </c>
      <c r="K2234" s="155">
        <f t="shared" si="370"/>
        <v>0</v>
      </c>
      <c r="L2234" s="154">
        <f t="shared" si="371"/>
        <v>0</v>
      </c>
      <c r="M2234" s="156">
        <f>'2023-24 Salary &amp; Benefits'!$E$6</f>
        <v>72728</v>
      </c>
      <c r="N2234" s="156">
        <f>'2023-24 Salary &amp; Benefits'!$F$6</f>
        <v>75419</v>
      </c>
      <c r="O2234" s="9">
        <f t="shared" si="372"/>
        <v>0</v>
      </c>
      <c r="P2234" s="9">
        <f t="shared" si="373"/>
        <v>0</v>
      </c>
      <c r="Q2234" s="9">
        <f>'2023-24 Salary &amp; Benefits'!G$6</f>
        <v>13464</v>
      </c>
      <c r="R2234" s="157">
        <f>'2023-24 Salary &amp; Benefits'!H$6</f>
        <v>0.1797</v>
      </c>
      <c r="S2234" s="157">
        <f>'2023-24 Salary &amp; Benefits'!I$6</f>
        <v>0.17330000000000001</v>
      </c>
      <c r="T2234" s="9">
        <f t="shared" si="374"/>
        <v>0</v>
      </c>
      <c r="U2234" s="9">
        <f t="shared" si="375"/>
        <v>0</v>
      </c>
      <c r="V2234" s="9">
        <f t="shared" si="376"/>
        <v>0</v>
      </c>
      <c r="W2234" s="9">
        <f t="shared" si="369"/>
        <v>0</v>
      </c>
      <c r="X2234" s="22">
        <f t="shared" si="378"/>
        <v>0</v>
      </c>
    </row>
    <row r="2235" spans="1:24">
      <c r="A2235" s="83" t="s">
        <v>2282</v>
      </c>
      <c r="B2235" s="95" t="s">
        <v>211</v>
      </c>
      <c r="C2235" s="96">
        <v>4207</v>
      </c>
      <c r="D2235" s="95" t="s">
        <v>216</v>
      </c>
      <c r="E2235" s="116" t="str">
        <f>VLOOKUP($C2235,'2022-23 School Level AAFTE'!$C:$X,8,FALSE)</f>
        <v>No</v>
      </c>
      <c r="F2235" s="103">
        <f>VLOOKUP($C2235,'2022-23 School Level AAFTE'!$C:$I,7,FALSE)</f>
        <v>443.21</v>
      </c>
      <c r="G2235" s="106">
        <f>IFERROR(IF(E2235= "yes",VLOOKUP(C2235,Summary!$B:$I,5,0),0),0)</f>
        <v>0</v>
      </c>
      <c r="H2235" s="105">
        <f t="shared" si="377"/>
        <v>0</v>
      </c>
      <c r="I2235" s="168">
        <f>VLOOKUP($A2235,'2023-24 Salary &amp; Benefits'!$A:$I,3,FALSE)</f>
        <v>1.06</v>
      </c>
      <c r="J2235" s="168">
        <f>VLOOKUP($A2235,'2023-24 Salary &amp; Benefits'!$A:$I,4,FALSE)</f>
        <v>1.06</v>
      </c>
      <c r="K2235" s="155">
        <f t="shared" si="370"/>
        <v>0</v>
      </c>
      <c r="L2235" s="154">
        <f t="shared" si="371"/>
        <v>0</v>
      </c>
      <c r="M2235" s="156">
        <f>'2023-24 Salary &amp; Benefits'!$E$6</f>
        <v>72728</v>
      </c>
      <c r="N2235" s="156">
        <f>'2023-24 Salary &amp; Benefits'!$F$6</f>
        <v>75419</v>
      </c>
      <c r="O2235" s="9">
        <f t="shared" si="372"/>
        <v>0</v>
      </c>
      <c r="P2235" s="9">
        <f t="shared" si="373"/>
        <v>0</v>
      </c>
      <c r="Q2235" s="9">
        <f>'2023-24 Salary &amp; Benefits'!G$6</f>
        <v>13464</v>
      </c>
      <c r="R2235" s="157">
        <f>'2023-24 Salary &amp; Benefits'!H$6</f>
        <v>0.1797</v>
      </c>
      <c r="S2235" s="157">
        <f>'2023-24 Salary &amp; Benefits'!I$6</f>
        <v>0.17330000000000001</v>
      </c>
      <c r="T2235" s="9">
        <f t="shared" si="374"/>
        <v>0</v>
      </c>
      <c r="U2235" s="9">
        <f t="shared" si="375"/>
        <v>0</v>
      </c>
      <c r="V2235" s="9">
        <f t="shared" si="376"/>
        <v>0</v>
      </c>
      <c r="W2235" s="9">
        <f t="shared" si="369"/>
        <v>0</v>
      </c>
      <c r="X2235" s="22">
        <f t="shared" si="378"/>
        <v>0</v>
      </c>
    </row>
    <row r="2236" spans="1:24">
      <c r="A2236" s="83" t="s">
        <v>2282</v>
      </c>
      <c r="B2236" s="95" t="s">
        <v>211</v>
      </c>
      <c r="C2236" s="96">
        <v>3147</v>
      </c>
      <c r="D2236" s="95" t="s">
        <v>214</v>
      </c>
      <c r="E2236" s="116" t="str">
        <f>VLOOKUP($C2236,'2022-23 School Level AAFTE'!$C:$X,8,FALSE)</f>
        <v>No</v>
      </c>
      <c r="F2236" s="103">
        <f>VLOOKUP($C2236,'2022-23 School Level AAFTE'!$C:$I,7,FALSE)</f>
        <v>967.65</v>
      </c>
      <c r="G2236" s="106">
        <f>IFERROR(IF(E2236= "yes",VLOOKUP(C2236,Summary!$B:$I,5,0),0),0)</f>
        <v>0</v>
      </c>
      <c r="H2236" s="105">
        <f t="shared" ref="H2236:H2296" si="379">IF(E2236= "yes", F2236,0)</f>
        <v>0</v>
      </c>
      <c r="I2236" s="168">
        <f>VLOOKUP($A2236,'2023-24 Salary &amp; Benefits'!$A:$I,3,FALSE)</f>
        <v>1.06</v>
      </c>
      <c r="J2236" s="168">
        <f>VLOOKUP($A2236,'2023-24 Salary &amp; Benefits'!$A:$I,4,FALSE)</f>
        <v>1.06</v>
      </c>
      <c r="K2236" s="155">
        <f t="shared" si="370"/>
        <v>0</v>
      </c>
      <c r="L2236" s="154">
        <f t="shared" si="371"/>
        <v>0</v>
      </c>
      <c r="M2236" s="156">
        <f>'2023-24 Salary &amp; Benefits'!$E$6</f>
        <v>72728</v>
      </c>
      <c r="N2236" s="156">
        <f>'2023-24 Salary &amp; Benefits'!$F$6</f>
        <v>75419</v>
      </c>
      <c r="O2236" s="9">
        <f t="shared" si="372"/>
        <v>0</v>
      </c>
      <c r="P2236" s="9">
        <f t="shared" si="373"/>
        <v>0</v>
      </c>
      <c r="Q2236" s="9">
        <f>'2023-24 Salary &amp; Benefits'!G$6</f>
        <v>13464</v>
      </c>
      <c r="R2236" s="157">
        <f>'2023-24 Salary &amp; Benefits'!H$6</f>
        <v>0.1797</v>
      </c>
      <c r="S2236" s="157">
        <f>'2023-24 Salary &amp; Benefits'!I$6</f>
        <v>0.17330000000000001</v>
      </c>
      <c r="T2236" s="9">
        <f t="shared" si="374"/>
        <v>0</v>
      </c>
      <c r="U2236" s="9">
        <f t="shared" si="375"/>
        <v>0</v>
      </c>
      <c r="V2236" s="9">
        <f t="shared" si="376"/>
        <v>0</v>
      </c>
      <c r="W2236" s="9">
        <f t="shared" si="369"/>
        <v>0</v>
      </c>
      <c r="X2236" s="22">
        <f t="shared" ref="X2236:X2296" si="380">SUM(T2236,O2236:P2236,W2236)</f>
        <v>0</v>
      </c>
    </row>
    <row r="2237" spans="1:24">
      <c r="A2237" s="83" t="s">
        <v>2282</v>
      </c>
      <c r="B2237" s="95" t="s">
        <v>211</v>
      </c>
      <c r="C2237" s="96">
        <v>5615</v>
      </c>
      <c r="D2237" s="95" t="s">
        <v>3254</v>
      </c>
      <c r="E2237" s="116" t="str">
        <f>VLOOKUP($C2237,'2022-23 School Level AAFTE'!$C:$X,8,FALSE)</f>
        <v>No</v>
      </c>
      <c r="F2237" s="103">
        <f>VLOOKUP($C2237,'2022-23 School Level AAFTE'!$C:$I,7,FALSE)</f>
        <v>39.369999999999997</v>
      </c>
      <c r="G2237" s="106">
        <f>IFERROR(IF(E2237= "yes",VLOOKUP(C2237,Summary!$B:$I,5,0),0),0)</f>
        <v>0</v>
      </c>
      <c r="H2237" s="105">
        <f t="shared" si="379"/>
        <v>0</v>
      </c>
      <c r="I2237" s="168">
        <f>VLOOKUP($A2237,'2023-24 Salary &amp; Benefits'!$A:$I,3,FALSE)</f>
        <v>1.06</v>
      </c>
      <c r="J2237" s="168">
        <f>VLOOKUP($A2237,'2023-24 Salary &amp; Benefits'!$A:$I,4,FALSE)</f>
        <v>1.06</v>
      </c>
      <c r="K2237" s="155">
        <f t="shared" si="370"/>
        <v>0</v>
      </c>
      <c r="L2237" s="154">
        <f t="shared" si="371"/>
        <v>0</v>
      </c>
      <c r="M2237" s="156">
        <f>'2023-24 Salary &amp; Benefits'!$E$6</f>
        <v>72728</v>
      </c>
      <c r="N2237" s="156">
        <f>'2023-24 Salary &amp; Benefits'!$F$6</f>
        <v>75419</v>
      </c>
      <c r="O2237" s="9">
        <f t="shared" si="372"/>
        <v>0</v>
      </c>
      <c r="P2237" s="9">
        <f t="shared" si="373"/>
        <v>0</v>
      </c>
      <c r="Q2237" s="9">
        <f>'2023-24 Salary &amp; Benefits'!G$6</f>
        <v>13464</v>
      </c>
      <c r="R2237" s="157">
        <f>'2023-24 Salary &amp; Benefits'!H$6</f>
        <v>0.1797</v>
      </c>
      <c r="S2237" s="157">
        <f>'2023-24 Salary &amp; Benefits'!I$6</f>
        <v>0.17330000000000001</v>
      </c>
      <c r="T2237" s="9">
        <f t="shared" si="374"/>
        <v>0</v>
      </c>
      <c r="U2237" s="9">
        <f t="shared" si="375"/>
        <v>0</v>
      </c>
      <c r="V2237" s="9">
        <f t="shared" si="376"/>
        <v>0</v>
      </c>
      <c r="W2237" s="9">
        <f t="shared" si="369"/>
        <v>0</v>
      </c>
      <c r="X2237" s="22">
        <f t="shared" si="380"/>
        <v>0</v>
      </c>
    </row>
    <row r="2238" spans="1:24">
      <c r="A2238" s="83" t="s">
        <v>2252</v>
      </c>
      <c r="B2238" s="95" t="s">
        <v>0</v>
      </c>
      <c r="C2238" s="96">
        <v>3075</v>
      </c>
      <c r="D2238" s="95" t="s">
        <v>1</v>
      </c>
      <c r="E2238" s="116" t="str">
        <f>VLOOKUP($C2238,'2022-23 School Level AAFTE'!$C:$X,8,FALSE)</f>
        <v>Yes</v>
      </c>
      <c r="F2238" s="103">
        <f>VLOOKUP($C2238,'2022-23 School Level AAFTE'!$C:$I,7,FALSE)</f>
        <v>63.78</v>
      </c>
      <c r="G2238" s="106">
        <f>IFERROR(IF(E2238= "yes",VLOOKUP(C2238,Summary!$B:$I,5,0),0),0)</f>
        <v>0</v>
      </c>
      <c r="H2238" s="105">
        <f t="shared" si="379"/>
        <v>63.78</v>
      </c>
      <c r="I2238" s="168">
        <f>VLOOKUP($A2238,'2023-24 Salary &amp; Benefits'!$A:$I,3,FALSE)</f>
        <v>1</v>
      </c>
      <c r="J2238" s="168">
        <f>VLOOKUP($A2238,'2023-24 Salary &amp; Benefits'!$A:$I,4,FALSE)</f>
        <v>1</v>
      </c>
      <c r="K2238" s="155">
        <f t="shared" si="370"/>
        <v>63.78</v>
      </c>
      <c r="L2238" s="154">
        <f t="shared" si="371"/>
        <v>0.187</v>
      </c>
      <c r="M2238" s="156">
        <f>'2023-24 Salary &amp; Benefits'!$E$6</f>
        <v>72728</v>
      </c>
      <c r="N2238" s="156">
        <f>'2023-24 Salary &amp; Benefits'!$F$6</f>
        <v>75419</v>
      </c>
      <c r="O2238" s="9">
        <f t="shared" si="372"/>
        <v>13600.14</v>
      </c>
      <c r="P2238" s="9">
        <f t="shared" si="373"/>
        <v>503.21000000000095</v>
      </c>
      <c r="Q2238" s="9">
        <f>'2023-24 Salary &amp; Benefits'!G$6</f>
        <v>13464</v>
      </c>
      <c r="R2238" s="157">
        <f>'2023-24 Salary &amp; Benefits'!H$6</f>
        <v>0.1797</v>
      </c>
      <c r="S2238" s="157">
        <f>'2023-24 Salary &amp; Benefits'!I$6</f>
        <v>0.17330000000000001</v>
      </c>
      <c r="T2238" s="9">
        <f t="shared" si="374"/>
        <v>5048.92</v>
      </c>
      <c r="U2238" s="9">
        <f t="shared" si="375"/>
        <v>235.06</v>
      </c>
      <c r="V2238" s="9">
        <f t="shared" si="376"/>
        <v>40.74</v>
      </c>
      <c r="W2238" s="9">
        <f t="shared" si="369"/>
        <v>275.8</v>
      </c>
      <c r="X2238" s="22">
        <f t="shared" si="380"/>
        <v>19428.069999999996</v>
      </c>
    </row>
    <row r="2239" spans="1:24">
      <c r="A2239" s="83" t="s">
        <v>2301</v>
      </c>
      <c r="B2239" s="95" t="s">
        <v>353</v>
      </c>
      <c r="C2239" s="96">
        <v>2161</v>
      </c>
      <c r="D2239" s="95" t="s">
        <v>354</v>
      </c>
      <c r="E2239" s="116" t="str">
        <f>VLOOKUP($C2239,'2022-23 School Level AAFTE'!$C:$X,8,FALSE)</f>
        <v>No</v>
      </c>
      <c r="F2239" s="103">
        <f>VLOOKUP($C2239,'2022-23 School Level AAFTE'!$C:$I,7,FALSE)</f>
        <v>148.26</v>
      </c>
      <c r="G2239" s="106">
        <f>IFERROR(IF(E2239= "yes",VLOOKUP(C2239,Summary!$B:$I,5,0),0),0)</f>
        <v>0</v>
      </c>
      <c r="H2239" s="105">
        <f t="shared" si="379"/>
        <v>0</v>
      </c>
      <c r="I2239" s="168">
        <f>VLOOKUP($A2239,'2023-24 Salary &amp; Benefits'!$A:$I,3,FALSE)</f>
        <v>1</v>
      </c>
      <c r="J2239" s="168">
        <f>VLOOKUP($A2239,'2023-24 Salary &amp; Benefits'!$A:$I,4,FALSE)</f>
        <v>1</v>
      </c>
      <c r="K2239" s="155">
        <f t="shared" si="370"/>
        <v>0</v>
      </c>
      <c r="L2239" s="154">
        <f t="shared" si="371"/>
        <v>0</v>
      </c>
      <c r="M2239" s="156">
        <f>'2023-24 Salary &amp; Benefits'!$E$6</f>
        <v>72728</v>
      </c>
      <c r="N2239" s="156">
        <f>'2023-24 Salary &amp; Benefits'!$F$6</f>
        <v>75419</v>
      </c>
      <c r="O2239" s="9">
        <f t="shared" si="372"/>
        <v>0</v>
      </c>
      <c r="P2239" s="9">
        <f t="shared" si="373"/>
        <v>0</v>
      </c>
      <c r="Q2239" s="9">
        <f>'2023-24 Salary &amp; Benefits'!G$6</f>
        <v>13464</v>
      </c>
      <c r="R2239" s="157">
        <f>'2023-24 Salary &amp; Benefits'!H$6</f>
        <v>0.1797</v>
      </c>
      <c r="S2239" s="157">
        <f>'2023-24 Salary &amp; Benefits'!I$6</f>
        <v>0.17330000000000001</v>
      </c>
      <c r="T2239" s="9">
        <f t="shared" si="374"/>
        <v>0</v>
      </c>
      <c r="U2239" s="9">
        <f t="shared" si="375"/>
        <v>0</v>
      </c>
      <c r="V2239" s="9">
        <f t="shared" si="376"/>
        <v>0</v>
      </c>
      <c r="W2239" s="9">
        <f t="shared" si="369"/>
        <v>0</v>
      </c>
      <c r="X2239" s="22">
        <f t="shared" si="380"/>
        <v>0</v>
      </c>
    </row>
    <row r="2240" spans="1:24">
      <c r="A2240" s="83" t="s">
        <v>2301</v>
      </c>
      <c r="B2240" s="95" t="s">
        <v>353</v>
      </c>
      <c r="C2240" s="96">
        <v>2162</v>
      </c>
      <c r="D2240" s="95" t="s">
        <v>355</v>
      </c>
      <c r="E2240" s="116" t="str">
        <f>VLOOKUP($C2240,'2022-23 School Level AAFTE'!$C:$X,8,FALSE)</f>
        <v>Yes</v>
      </c>
      <c r="F2240" s="103">
        <f>VLOOKUP($C2240,'2022-23 School Level AAFTE'!$C:$I,7,FALSE)</f>
        <v>113.17999999999999</v>
      </c>
      <c r="G2240" s="106">
        <f>IFERROR(IF(E2240= "yes",VLOOKUP(C2240,Summary!$B:$I,5,0),0),0)</f>
        <v>0</v>
      </c>
      <c r="H2240" s="105">
        <f t="shared" si="379"/>
        <v>113.17999999999999</v>
      </c>
      <c r="I2240" s="168">
        <f>VLOOKUP($A2240,'2023-24 Salary &amp; Benefits'!$A:$I,3,FALSE)</f>
        <v>1</v>
      </c>
      <c r="J2240" s="168">
        <f>VLOOKUP($A2240,'2023-24 Salary &amp; Benefits'!$A:$I,4,FALSE)</f>
        <v>1</v>
      </c>
      <c r="K2240" s="155">
        <f t="shared" si="370"/>
        <v>113.17999999999999</v>
      </c>
      <c r="L2240" s="154">
        <f t="shared" si="371"/>
        <v>0.33200000000000002</v>
      </c>
      <c r="M2240" s="156">
        <f>'2023-24 Salary &amp; Benefits'!$E$6</f>
        <v>72728</v>
      </c>
      <c r="N2240" s="156">
        <f>'2023-24 Salary &amp; Benefits'!$F$6</f>
        <v>75419</v>
      </c>
      <c r="O2240" s="9">
        <f t="shared" si="372"/>
        <v>24145.7</v>
      </c>
      <c r="P2240" s="9">
        <f t="shared" si="373"/>
        <v>893.40999999999985</v>
      </c>
      <c r="Q2240" s="9">
        <f>'2023-24 Salary &amp; Benefits'!G$6</f>
        <v>13464</v>
      </c>
      <c r="R2240" s="157">
        <f>'2023-24 Salary &amp; Benefits'!H$6</f>
        <v>0.1797</v>
      </c>
      <c r="S2240" s="157">
        <f>'2023-24 Salary &amp; Benefits'!I$6</f>
        <v>0.17330000000000001</v>
      </c>
      <c r="T2240" s="9">
        <f t="shared" si="374"/>
        <v>8963.86</v>
      </c>
      <c r="U2240" s="9">
        <f t="shared" si="375"/>
        <v>417.32</v>
      </c>
      <c r="V2240" s="9">
        <f t="shared" si="376"/>
        <v>72.319999999999993</v>
      </c>
      <c r="W2240" s="9">
        <f t="shared" si="369"/>
        <v>489.64</v>
      </c>
      <c r="X2240" s="22">
        <f t="shared" si="380"/>
        <v>34492.61</v>
      </c>
    </row>
    <row r="2241" spans="1:24">
      <c r="A2241" s="83" t="s">
        <v>2500</v>
      </c>
      <c r="B2241" s="95" t="s">
        <v>1924</v>
      </c>
      <c r="C2241" s="96">
        <v>2549</v>
      </c>
      <c r="D2241" s="95" t="s">
        <v>1925</v>
      </c>
      <c r="E2241" s="116" t="str">
        <f>VLOOKUP($C2241,'2022-23 School Level AAFTE'!$C:$X,8,FALSE)</f>
        <v>Yes</v>
      </c>
      <c r="F2241" s="103">
        <f>VLOOKUP($C2241,'2022-23 School Level AAFTE'!$C:$I,7,FALSE)</f>
        <v>149.57</v>
      </c>
      <c r="G2241" s="106">
        <f>IFERROR(IF(E2241= "yes",VLOOKUP(C2241,Summary!$B:$I,5,0),0),0)</f>
        <v>0</v>
      </c>
      <c r="H2241" s="105">
        <f t="shared" si="379"/>
        <v>149.57</v>
      </c>
      <c r="I2241" s="168">
        <f>VLOOKUP($A2241,'2023-24 Salary &amp; Benefits'!$A:$I,3,FALSE)</f>
        <v>1</v>
      </c>
      <c r="J2241" s="168">
        <f>VLOOKUP($A2241,'2023-24 Salary &amp; Benefits'!$A:$I,4,FALSE)</f>
        <v>1</v>
      </c>
      <c r="K2241" s="155">
        <f t="shared" si="370"/>
        <v>149.57</v>
      </c>
      <c r="L2241" s="154">
        <f t="shared" si="371"/>
        <v>0.439</v>
      </c>
      <c r="M2241" s="156">
        <f>'2023-24 Salary &amp; Benefits'!$E$6</f>
        <v>72728</v>
      </c>
      <c r="N2241" s="156">
        <f>'2023-24 Salary &amp; Benefits'!$F$6</f>
        <v>75419</v>
      </c>
      <c r="O2241" s="9">
        <f t="shared" si="372"/>
        <v>31927.59</v>
      </c>
      <c r="P2241" s="9">
        <f t="shared" si="373"/>
        <v>1181.3500000000022</v>
      </c>
      <c r="Q2241" s="9">
        <f>'2023-24 Salary &amp; Benefits'!G$6</f>
        <v>13464</v>
      </c>
      <c r="R2241" s="157">
        <f>'2023-24 Salary &amp; Benefits'!H$6</f>
        <v>0.1797</v>
      </c>
      <c r="S2241" s="157">
        <f>'2023-24 Salary &amp; Benefits'!I$6</f>
        <v>0.17330000000000001</v>
      </c>
      <c r="T2241" s="9">
        <f t="shared" si="374"/>
        <v>11852.81</v>
      </c>
      <c r="U2241" s="9">
        <f t="shared" si="375"/>
        <v>551.82000000000005</v>
      </c>
      <c r="V2241" s="9">
        <f t="shared" si="376"/>
        <v>95.63</v>
      </c>
      <c r="W2241" s="9">
        <f t="shared" si="369"/>
        <v>647.45000000000005</v>
      </c>
      <c r="X2241" s="22">
        <f t="shared" si="380"/>
        <v>45609.2</v>
      </c>
    </row>
    <row r="2242" spans="1:24">
      <c r="A2242" s="83" t="s">
        <v>2500</v>
      </c>
      <c r="B2242" s="95" t="s">
        <v>1924</v>
      </c>
      <c r="C2242" s="96">
        <v>5461</v>
      </c>
      <c r="D2242" s="95" t="s">
        <v>2744</v>
      </c>
      <c r="E2242" s="116" t="str">
        <f>VLOOKUP($C2242,'2022-23 School Level AAFTE'!$C:$X,8,FALSE)</f>
        <v>Yes</v>
      </c>
      <c r="F2242" s="103">
        <f>VLOOKUP($C2242,'2022-23 School Level AAFTE'!$C:$I,7,FALSE)</f>
        <v>53.86</v>
      </c>
      <c r="G2242" s="106">
        <f>IFERROR(IF(E2242= "yes",VLOOKUP(C2242,Summary!$B:$I,5,0),0),0)</f>
        <v>0</v>
      </c>
      <c r="H2242" s="105">
        <f t="shared" si="379"/>
        <v>53.86</v>
      </c>
      <c r="I2242" s="168">
        <f>VLOOKUP($A2242,'2023-24 Salary &amp; Benefits'!$A:$I,3,FALSE)</f>
        <v>1</v>
      </c>
      <c r="J2242" s="168">
        <f>VLOOKUP($A2242,'2023-24 Salary &amp; Benefits'!$A:$I,4,FALSE)</f>
        <v>1</v>
      </c>
      <c r="K2242" s="155">
        <f t="shared" si="370"/>
        <v>53.86</v>
      </c>
      <c r="L2242" s="154">
        <f t="shared" si="371"/>
        <v>0.158</v>
      </c>
      <c r="M2242" s="156">
        <f>'2023-24 Salary &amp; Benefits'!$E$6</f>
        <v>72728</v>
      </c>
      <c r="N2242" s="156">
        <f>'2023-24 Salary &amp; Benefits'!$F$6</f>
        <v>75419</v>
      </c>
      <c r="O2242" s="9">
        <f t="shared" si="372"/>
        <v>11491.02</v>
      </c>
      <c r="P2242" s="9">
        <f t="shared" si="373"/>
        <v>425.18000000000029</v>
      </c>
      <c r="Q2242" s="9">
        <f>'2023-24 Salary &amp; Benefits'!G$6</f>
        <v>13464</v>
      </c>
      <c r="R2242" s="157">
        <f>'2023-24 Salary &amp; Benefits'!H$6</f>
        <v>0.1797</v>
      </c>
      <c r="S2242" s="157">
        <f>'2023-24 Salary &amp; Benefits'!I$6</f>
        <v>0.17330000000000001</v>
      </c>
      <c r="T2242" s="9">
        <f t="shared" si="374"/>
        <v>4265.93</v>
      </c>
      <c r="U2242" s="9">
        <f t="shared" si="375"/>
        <v>198.6</v>
      </c>
      <c r="V2242" s="9">
        <f t="shared" si="376"/>
        <v>34.42</v>
      </c>
      <c r="W2242" s="9">
        <f t="shared" si="369"/>
        <v>233.01999999999998</v>
      </c>
      <c r="X2242" s="22">
        <f t="shared" si="380"/>
        <v>16415.150000000001</v>
      </c>
    </row>
    <row r="2243" spans="1:24">
      <c r="A2243" s="83" t="s">
        <v>2500</v>
      </c>
      <c r="B2243" s="95" t="s">
        <v>1924</v>
      </c>
      <c r="C2243" s="96">
        <v>2550</v>
      </c>
      <c r="D2243" s="95" t="s">
        <v>1926</v>
      </c>
      <c r="E2243" s="116" t="str">
        <f>VLOOKUP($C2243,'2022-23 School Level AAFTE'!$C:$X,8,FALSE)</f>
        <v>Yes</v>
      </c>
      <c r="F2243" s="103">
        <f>VLOOKUP($C2243,'2022-23 School Level AAFTE'!$C:$I,7,FALSE)</f>
        <v>93.63000000000001</v>
      </c>
      <c r="G2243" s="106">
        <f>IFERROR(IF(E2243= "yes",VLOOKUP(C2243,Summary!$B:$I,5,0),0),0)</f>
        <v>0</v>
      </c>
      <c r="H2243" s="105">
        <f t="shared" si="379"/>
        <v>93.63000000000001</v>
      </c>
      <c r="I2243" s="168">
        <f>VLOOKUP($A2243,'2023-24 Salary &amp; Benefits'!$A:$I,3,FALSE)</f>
        <v>1</v>
      </c>
      <c r="J2243" s="168">
        <f>VLOOKUP($A2243,'2023-24 Salary &amp; Benefits'!$A:$I,4,FALSE)</f>
        <v>1</v>
      </c>
      <c r="K2243" s="155">
        <f t="shared" si="370"/>
        <v>93.63000000000001</v>
      </c>
      <c r="L2243" s="154">
        <f t="shared" si="371"/>
        <v>0.27500000000000002</v>
      </c>
      <c r="M2243" s="156">
        <f>'2023-24 Salary &amp; Benefits'!$E$6</f>
        <v>72728</v>
      </c>
      <c r="N2243" s="156">
        <f>'2023-24 Salary &amp; Benefits'!$F$6</f>
        <v>75419</v>
      </c>
      <c r="O2243" s="9">
        <f t="shared" si="372"/>
        <v>20000.2</v>
      </c>
      <c r="P2243" s="9">
        <f t="shared" si="373"/>
        <v>740.02999999999884</v>
      </c>
      <c r="Q2243" s="9">
        <f>'2023-24 Salary &amp; Benefits'!G$6</f>
        <v>13464</v>
      </c>
      <c r="R2243" s="157">
        <f>'2023-24 Salary &amp; Benefits'!H$6</f>
        <v>0.1797</v>
      </c>
      <c r="S2243" s="157">
        <f>'2023-24 Salary &amp; Benefits'!I$6</f>
        <v>0.17330000000000001</v>
      </c>
      <c r="T2243" s="9">
        <f t="shared" si="374"/>
        <v>7424.88</v>
      </c>
      <c r="U2243" s="9">
        <f t="shared" si="375"/>
        <v>345.67</v>
      </c>
      <c r="V2243" s="9">
        <f t="shared" si="376"/>
        <v>59.9</v>
      </c>
      <c r="W2243" s="9">
        <f t="shared" si="369"/>
        <v>405.57</v>
      </c>
      <c r="X2243" s="22">
        <f t="shared" si="380"/>
        <v>28570.68</v>
      </c>
    </row>
    <row r="2244" spans="1:24">
      <c r="A2244" s="83" t="s">
        <v>2500</v>
      </c>
      <c r="B2244" s="95" t="s">
        <v>1924</v>
      </c>
      <c r="C2244" s="96">
        <v>4232</v>
      </c>
      <c r="D2244" s="95" t="s">
        <v>1927</v>
      </c>
      <c r="E2244" s="116" t="str">
        <f>VLOOKUP($C2244,'2022-23 School Level AAFTE'!$C:$X,8,FALSE)</f>
        <v>Yes</v>
      </c>
      <c r="F2244" s="103">
        <f>VLOOKUP($C2244,'2022-23 School Level AAFTE'!$C:$I,7,FALSE)</f>
        <v>86.71</v>
      </c>
      <c r="G2244" s="106">
        <f>IFERROR(IF(E2244= "yes",VLOOKUP(C2244,Summary!$B:$I,5,0),0),0)</f>
        <v>0</v>
      </c>
      <c r="H2244" s="105">
        <f t="shared" si="379"/>
        <v>86.71</v>
      </c>
      <c r="I2244" s="168">
        <f>VLOOKUP($A2244,'2023-24 Salary &amp; Benefits'!$A:$I,3,FALSE)</f>
        <v>1</v>
      </c>
      <c r="J2244" s="168">
        <f>VLOOKUP($A2244,'2023-24 Salary &amp; Benefits'!$A:$I,4,FALSE)</f>
        <v>1</v>
      </c>
      <c r="K2244" s="155">
        <f t="shared" si="370"/>
        <v>86.71</v>
      </c>
      <c r="L2244" s="154">
        <f t="shared" si="371"/>
        <v>0.254</v>
      </c>
      <c r="M2244" s="156">
        <f>'2023-24 Salary &amp; Benefits'!$E$6</f>
        <v>72728</v>
      </c>
      <c r="N2244" s="156">
        <f>'2023-24 Salary &amp; Benefits'!$F$6</f>
        <v>75419</v>
      </c>
      <c r="O2244" s="9">
        <f t="shared" si="372"/>
        <v>18472.91</v>
      </c>
      <c r="P2244" s="9">
        <f t="shared" si="373"/>
        <v>683.52000000000044</v>
      </c>
      <c r="Q2244" s="9">
        <f>'2023-24 Salary &amp; Benefits'!G$6</f>
        <v>13464</v>
      </c>
      <c r="R2244" s="157">
        <f>'2023-24 Salary &amp; Benefits'!H$6</f>
        <v>0.1797</v>
      </c>
      <c r="S2244" s="157">
        <f>'2023-24 Salary &amp; Benefits'!I$6</f>
        <v>0.17330000000000001</v>
      </c>
      <c r="T2244" s="9">
        <f t="shared" si="374"/>
        <v>6857.89</v>
      </c>
      <c r="U2244" s="9">
        <f t="shared" si="375"/>
        <v>319.27</v>
      </c>
      <c r="V2244" s="9">
        <f t="shared" si="376"/>
        <v>55.33</v>
      </c>
      <c r="W2244" s="9">
        <f t="shared" si="369"/>
        <v>374.59999999999997</v>
      </c>
      <c r="X2244" s="22">
        <f t="shared" si="380"/>
        <v>26388.92</v>
      </c>
    </row>
    <row r="2245" spans="1:24">
      <c r="A2245" s="83" t="s">
        <v>2271</v>
      </c>
      <c r="B2245" s="95" t="s">
        <v>119</v>
      </c>
      <c r="C2245" s="96">
        <v>3209</v>
      </c>
      <c r="D2245" s="95" t="s">
        <v>127</v>
      </c>
      <c r="E2245" s="116" t="str">
        <f>VLOOKUP($C2245,'2022-23 School Level AAFTE'!$C:$X,8,FALSE)</f>
        <v>Yes</v>
      </c>
      <c r="F2245" s="103">
        <f>VLOOKUP($C2245,'2022-23 School Level AAFTE'!$C:$I,7,FALSE)</f>
        <v>466.87</v>
      </c>
      <c r="G2245" s="106">
        <f>IFERROR(IF(E2245= "yes",VLOOKUP(C2245,Summary!$B:$I,5,0),0),0)</f>
        <v>0</v>
      </c>
      <c r="H2245" s="105">
        <f t="shared" si="379"/>
        <v>466.87</v>
      </c>
      <c r="I2245" s="168">
        <f>VLOOKUP($A2245,'2023-24 Salary &amp; Benefits'!$A:$I,3,FALSE)</f>
        <v>1.0150000000000001</v>
      </c>
      <c r="J2245" s="168">
        <f>VLOOKUP($A2245,'2023-24 Salary &amp; Benefits'!$A:$I,4,FALSE)</f>
        <v>1.0150000000000001</v>
      </c>
      <c r="K2245" s="155">
        <f t="shared" si="370"/>
        <v>466.87</v>
      </c>
      <c r="L2245" s="154">
        <f t="shared" si="371"/>
        <v>1.369</v>
      </c>
      <c r="M2245" s="156">
        <f>'2023-24 Salary &amp; Benefits'!$E$6</f>
        <v>72728</v>
      </c>
      <c r="N2245" s="156">
        <f>'2023-24 Salary &amp; Benefits'!$F$6</f>
        <v>75419</v>
      </c>
      <c r="O2245" s="9">
        <f t="shared" si="372"/>
        <v>101058.1</v>
      </c>
      <c r="P2245" s="9">
        <f t="shared" si="373"/>
        <v>3739.2399999999907</v>
      </c>
      <c r="Q2245" s="9">
        <f>'2023-24 Salary &amp; Benefits'!G$6</f>
        <v>13464</v>
      </c>
      <c r="R2245" s="157">
        <f>'2023-24 Salary &amp; Benefits'!H$6</f>
        <v>0.1797</v>
      </c>
      <c r="S2245" s="157">
        <f>'2023-24 Salary &amp; Benefits'!I$6</f>
        <v>0.17330000000000001</v>
      </c>
      <c r="T2245" s="9">
        <f t="shared" si="374"/>
        <v>37240.370000000003</v>
      </c>
      <c r="U2245" s="9">
        <f t="shared" si="375"/>
        <v>1746.62</v>
      </c>
      <c r="V2245" s="9">
        <f t="shared" si="376"/>
        <v>302.69</v>
      </c>
      <c r="W2245" s="9">
        <f t="shared" si="369"/>
        <v>2049.31</v>
      </c>
      <c r="X2245" s="22">
        <f t="shared" si="380"/>
        <v>144087.01999999999</v>
      </c>
    </row>
    <row r="2246" spans="1:24">
      <c r="A2246" s="83" t="s">
        <v>2271</v>
      </c>
      <c r="B2246" s="95" t="s">
        <v>119</v>
      </c>
      <c r="C2246" s="96">
        <v>3269</v>
      </c>
      <c r="D2246" s="95" t="s">
        <v>3255</v>
      </c>
      <c r="E2246" s="116" t="str">
        <f>VLOOKUP($C2246,'2022-23 School Level AAFTE'!$C:$X,8,FALSE)</f>
        <v>No</v>
      </c>
      <c r="F2246" s="103">
        <f>VLOOKUP($C2246,'2022-23 School Level AAFTE'!$C:$I,7,FALSE)</f>
        <v>1.9</v>
      </c>
      <c r="G2246" s="106">
        <f>IFERROR(IF(E2246= "yes",VLOOKUP(C2246,Summary!$B:$I,5,0),0),0)</f>
        <v>0</v>
      </c>
      <c r="H2246" s="105">
        <f t="shared" si="379"/>
        <v>0</v>
      </c>
      <c r="I2246" s="168">
        <f>VLOOKUP($A2246,'2023-24 Salary &amp; Benefits'!$A:$I,3,FALSE)</f>
        <v>1.0150000000000001</v>
      </c>
      <c r="J2246" s="168">
        <f>VLOOKUP($A2246,'2023-24 Salary &amp; Benefits'!$A:$I,4,FALSE)</f>
        <v>1.0150000000000001</v>
      </c>
      <c r="K2246" s="155">
        <f t="shared" si="370"/>
        <v>0</v>
      </c>
      <c r="L2246" s="154">
        <f t="shared" si="371"/>
        <v>0</v>
      </c>
      <c r="M2246" s="156">
        <f>'2023-24 Salary &amp; Benefits'!$E$6</f>
        <v>72728</v>
      </c>
      <c r="N2246" s="156">
        <f>'2023-24 Salary &amp; Benefits'!$F$6</f>
        <v>75419</v>
      </c>
      <c r="O2246" s="9">
        <f t="shared" si="372"/>
        <v>0</v>
      </c>
      <c r="P2246" s="9">
        <f t="shared" si="373"/>
        <v>0</v>
      </c>
      <c r="Q2246" s="9">
        <f>'2023-24 Salary &amp; Benefits'!G$6</f>
        <v>13464</v>
      </c>
      <c r="R2246" s="157">
        <f>'2023-24 Salary &amp; Benefits'!H$6</f>
        <v>0.1797</v>
      </c>
      <c r="S2246" s="157">
        <f>'2023-24 Salary &amp; Benefits'!I$6</f>
        <v>0.17330000000000001</v>
      </c>
      <c r="T2246" s="9">
        <f t="shared" si="374"/>
        <v>0</v>
      </c>
      <c r="U2246" s="9">
        <f t="shared" si="375"/>
        <v>0</v>
      </c>
      <c r="V2246" s="9">
        <f t="shared" si="376"/>
        <v>0</v>
      </c>
      <c r="W2246" s="9">
        <f t="shared" si="369"/>
        <v>0</v>
      </c>
      <c r="X2246" s="22">
        <f t="shared" si="380"/>
        <v>0</v>
      </c>
    </row>
    <row r="2247" spans="1:24">
      <c r="A2247" s="80" t="s">
        <v>2271</v>
      </c>
      <c r="B2247" s="95" t="s">
        <v>119</v>
      </c>
      <c r="C2247" s="96">
        <v>2301</v>
      </c>
      <c r="D2247" s="95" t="s">
        <v>124</v>
      </c>
      <c r="E2247" s="116" t="str">
        <f>VLOOKUP($C2247,'2022-23 School Level AAFTE'!$C:$X,8,FALSE)</f>
        <v>Yes</v>
      </c>
      <c r="F2247" s="103">
        <f>VLOOKUP($C2247,'2022-23 School Level AAFTE'!$C:$I,7,FALSE)</f>
        <v>330.14</v>
      </c>
      <c r="G2247" s="106">
        <f>IFERROR(IF(E2247= "yes",VLOOKUP(C2247,Summary!$B:$I,5,0),0),0)</f>
        <v>0</v>
      </c>
      <c r="H2247" s="105">
        <f t="shared" si="379"/>
        <v>330.14</v>
      </c>
      <c r="I2247" s="168">
        <f>VLOOKUP($A2247,'2023-24 Salary &amp; Benefits'!$A:$I,3,FALSE)</f>
        <v>1.0150000000000001</v>
      </c>
      <c r="J2247" s="168">
        <f>VLOOKUP($A2247,'2023-24 Salary &amp; Benefits'!$A:$I,4,FALSE)</f>
        <v>1.0150000000000001</v>
      </c>
      <c r="K2247" s="155">
        <f t="shared" si="370"/>
        <v>330.14</v>
      </c>
      <c r="L2247" s="154">
        <f t="shared" si="371"/>
        <v>0.96799999999999997</v>
      </c>
      <c r="M2247" s="156">
        <f>'2023-24 Salary &amp; Benefits'!$E$6</f>
        <v>72728</v>
      </c>
      <c r="N2247" s="156">
        <f>'2023-24 Salary &amp; Benefits'!$F$6</f>
        <v>75419</v>
      </c>
      <c r="O2247" s="9">
        <f t="shared" si="372"/>
        <v>71456.710000000006</v>
      </c>
      <c r="P2247" s="9">
        <f t="shared" si="373"/>
        <v>2643.9699999999866</v>
      </c>
      <c r="Q2247" s="9">
        <f>'2023-24 Salary &amp; Benefits'!G$6</f>
        <v>13464</v>
      </c>
      <c r="R2247" s="157">
        <f>'2023-24 Salary &amp; Benefits'!H$6</f>
        <v>0.1797</v>
      </c>
      <c r="S2247" s="157">
        <f>'2023-24 Salary &amp; Benefits'!I$6</f>
        <v>0.17330000000000001</v>
      </c>
      <c r="T2247" s="9">
        <f t="shared" si="374"/>
        <v>26332.12</v>
      </c>
      <c r="U2247" s="9">
        <f t="shared" si="375"/>
        <v>1235.01</v>
      </c>
      <c r="V2247" s="9">
        <f t="shared" si="376"/>
        <v>214.03</v>
      </c>
      <c r="W2247" s="9">
        <f t="shared" si="369"/>
        <v>1449.04</v>
      </c>
      <c r="X2247" s="22">
        <f t="shared" si="380"/>
        <v>101881.83999999998</v>
      </c>
    </row>
    <row r="2248" spans="1:24">
      <c r="A2248" s="83" t="s">
        <v>2271</v>
      </c>
      <c r="B2248" s="95" t="s">
        <v>119</v>
      </c>
      <c r="C2248" s="96">
        <v>4432</v>
      </c>
      <c r="D2248" s="95" t="s">
        <v>132</v>
      </c>
      <c r="E2248" s="116" t="str">
        <f>VLOOKUP($C2248,'2022-23 School Level AAFTE'!$C:$X,8,FALSE)</f>
        <v>Yes</v>
      </c>
      <c r="F2248" s="103">
        <f>VLOOKUP($C2248,'2022-23 School Level AAFTE'!$C:$I,7,FALSE)</f>
        <v>572.92999999999995</v>
      </c>
      <c r="G2248" s="106">
        <f>IFERROR(IF(E2248= "yes",VLOOKUP(C2248,Summary!$B:$I,5,0),0),0)</f>
        <v>0</v>
      </c>
      <c r="H2248" s="105">
        <f t="shared" si="379"/>
        <v>572.92999999999995</v>
      </c>
      <c r="I2248" s="168">
        <f>VLOOKUP($A2248,'2023-24 Salary &amp; Benefits'!$A:$I,3,FALSE)</f>
        <v>1.0150000000000001</v>
      </c>
      <c r="J2248" s="168">
        <f>VLOOKUP($A2248,'2023-24 Salary &amp; Benefits'!$A:$I,4,FALSE)</f>
        <v>1.0150000000000001</v>
      </c>
      <c r="K2248" s="155">
        <f t="shared" si="370"/>
        <v>572.92999999999995</v>
      </c>
      <c r="L2248" s="154">
        <f t="shared" si="371"/>
        <v>1.681</v>
      </c>
      <c r="M2248" s="156">
        <f>'2023-24 Salary &amp; Benefits'!$E$6</f>
        <v>72728</v>
      </c>
      <c r="N2248" s="156">
        <f>'2023-24 Salary &amp; Benefits'!$F$6</f>
        <v>75419</v>
      </c>
      <c r="O2248" s="9">
        <f t="shared" si="372"/>
        <v>124089.60000000001</v>
      </c>
      <c r="P2248" s="9">
        <f t="shared" si="373"/>
        <v>4591.429999999993</v>
      </c>
      <c r="Q2248" s="9">
        <f>'2023-24 Salary &amp; Benefits'!G$6</f>
        <v>13464</v>
      </c>
      <c r="R2248" s="157">
        <f>'2023-24 Salary &amp; Benefits'!H$6</f>
        <v>0.1797</v>
      </c>
      <c r="S2248" s="157">
        <f>'2023-24 Salary &amp; Benefits'!I$6</f>
        <v>0.17330000000000001</v>
      </c>
      <c r="T2248" s="9">
        <f t="shared" si="374"/>
        <v>45727.58</v>
      </c>
      <c r="U2248" s="9">
        <f t="shared" si="375"/>
        <v>2144.6799999999998</v>
      </c>
      <c r="V2248" s="9">
        <f t="shared" si="376"/>
        <v>371.67</v>
      </c>
      <c r="W2248" s="9">
        <f t="shared" si="369"/>
        <v>2516.35</v>
      </c>
      <c r="X2248" s="22">
        <f t="shared" si="380"/>
        <v>176924.96</v>
      </c>
    </row>
    <row r="2249" spans="1:24">
      <c r="A2249" s="83" t="s">
        <v>2271</v>
      </c>
      <c r="B2249" s="95" t="s">
        <v>119</v>
      </c>
      <c r="C2249" s="96">
        <v>4423</v>
      </c>
      <c r="D2249" s="95" t="s">
        <v>131</v>
      </c>
      <c r="E2249" s="116" t="str">
        <f>VLOOKUP($C2249,'2022-23 School Level AAFTE'!$C:$X,8,FALSE)</f>
        <v>Yes</v>
      </c>
      <c r="F2249" s="103">
        <f>VLOOKUP($C2249,'2022-23 School Level AAFTE'!$C:$I,7,FALSE)</f>
        <v>418.19</v>
      </c>
      <c r="G2249" s="106">
        <f>IFERROR(IF(E2249= "yes",VLOOKUP(C2249,Summary!$B:$I,5,0),0),0)</f>
        <v>0</v>
      </c>
      <c r="H2249" s="105">
        <f t="shared" si="379"/>
        <v>418.19</v>
      </c>
      <c r="I2249" s="168">
        <f>VLOOKUP($A2249,'2023-24 Salary &amp; Benefits'!$A:$I,3,FALSE)</f>
        <v>1.0150000000000001</v>
      </c>
      <c r="J2249" s="168">
        <f>VLOOKUP($A2249,'2023-24 Salary &amp; Benefits'!$A:$I,4,FALSE)</f>
        <v>1.0150000000000001</v>
      </c>
      <c r="K2249" s="155">
        <f t="shared" si="370"/>
        <v>418.19</v>
      </c>
      <c r="L2249" s="154">
        <f t="shared" si="371"/>
        <v>1.2270000000000001</v>
      </c>
      <c r="M2249" s="156">
        <f>'2023-24 Salary &amp; Benefits'!$E$6</f>
        <v>72728</v>
      </c>
      <c r="N2249" s="156">
        <f>'2023-24 Salary &amp; Benefits'!$F$6</f>
        <v>75419</v>
      </c>
      <c r="O2249" s="9">
        <f t="shared" si="372"/>
        <v>90575.81</v>
      </c>
      <c r="P2249" s="9">
        <f t="shared" si="373"/>
        <v>3351.3899999999994</v>
      </c>
      <c r="Q2249" s="9">
        <f>'2023-24 Salary &amp; Benefits'!G$6</f>
        <v>13464</v>
      </c>
      <c r="R2249" s="157">
        <f>'2023-24 Salary &amp; Benefits'!H$6</f>
        <v>0.1797</v>
      </c>
      <c r="S2249" s="157">
        <f>'2023-24 Salary &amp; Benefits'!I$6</f>
        <v>0.17330000000000001</v>
      </c>
      <c r="T2249" s="9">
        <f t="shared" si="374"/>
        <v>33377.599999999999</v>
      </c>
      <c r="U2249" s="9">
        <f t="shared" si="375"/>
        <v>1565.45</v>
      </c>
      <c r="V2249" s="9">
        <f t="shared" si="376"/>
        <v>271.29000000000002</v>
      </c>
      <c r="W2249" s="9">
        <f t="shared" si="369"/>
        <v>1836.74</v>
      </c>
      <c r="X2249" s="22">
        <f t="shared" si="380"/>
        <v>129141.54000000001</v>
      </c>
    </row>
    <row r="2250" spans="1:24">
      <c r="A2250" s="83" t="s">
        <v>2271</v>
      </c>
      <c r="B2250" s="95" t="s">
        <v>119</v>
      </c>
      <c r="C2250" s="96">
        <v>2279</v>
      </c>
      <c r="D2250" s="95" t="s">
        <v>123</v>
      </c>
      <c r="E2250" s="116" t="str">
        <f>VLOOKUP($C2250,'2022-23 School Level AAFTE'!$C:$X,8,FALSE)</f>
        <v>Yes</v>
      </c>
      <c r="F2250" s="103">
        <f>VLOOKUP($C2250,'2022-23 School Level AAFTE'!$C:$I,7,FALSE)</f>
        <v>426.62</v>
      </c>
      <c r="G2250" s="106">
        <f>IFERROR(IF(E2250= "yes",VLOOKUP(C2250,Summary!$B:$I,5,0),0),0)</f>
        <v>0</v>
      </c>
      <c r="H2250" s="105">
        <f t="shared" si="379"/>
        <v>426.62</v>
      </c>
      <c r="I2250" s="168">
        <f>VLOOKUP($A2250,'2023-24 Salary &amp; Benefits'!$A:$I,3,FALSE)</f>
        <v>1.0150000000000001</v>
      </c>
      <c r="J2250" s="168">
        <f>VLOOKUP($A2250,'2023-24 Salary &amp; Benefits'!$A:$I,4,FALSE)</f>
        <v>1.0150000000000001</v>
      </c>
      <c r="K2250" s="155">
        <f t="shared" si="370"/>
        <v>426.62</v>
      </c>
      <c r="L2250" s="154">
        <f t="shared" si="371"/>
        <v>1.2509999999999999</v>
      </c>
      <c r="M2250" s="156">
        <f>'2023-24 Salary &amp; Benefits'!$E$6</f>
        <v>72728</v>
      </c>
      <c r="N2250" s="156">
        <f>'2023-24 Salary &amp; Benefits'!$F$6</f>
        <v>75419</v>
      </c>
      <c r="O2250" s="9">
        <f t="shared" si="372"/>
        <v>92347.47</v>
      </c>
      <c r="P2250" s="9">
        <f t="shared" si="373"/>
        <v>3416.9400000000023</v>
      </c>
      <c r="Q2250" s="9">
        <f>'2023-24 Salary &amp; Benefits'!G$6</f>
        <v>13464</v>
      </c>
      <c r="R2250" s="157">
        <f>'2023-24 Salary &amp; Benefits'!H$6</f>
        <v>0.1797</v>
      </c>
      <c r="S2250" s="157">
        <f>'2023-24 Salary &amp; Benefits'!I$6</f>
        <v>0.17330000000000001</v>
      </c>
      <c r="T2250" s="9">
        <f t="shared" si="374"/>
        <v>34030.46</v>
      </c>
      <c r="U2250" s="9">
        <f t="shared" si="375"/>
        <v>1596.07</v>
      </c>
      <c r="V2250" s="9">
        <f t="shared" si="376"/>
        <v>276.60000000000002</v>
      </c>
      <c r="W2250" s="9">
        <f t="shared" ref="W2250:W2313" si="381">SUM(U2250:V2250)</f>
        <v>1872.67</v>
      </c>
      <c r="X2250" s="22">
        <f t="shared" si="380"/>
        <v>131667.54</v>
      </c>
    </row>
    <row r="2251" spans="1:24">
      <c r="A2251" s="83" t="s">
        <v>2271</v>
      </c>
      <c r="B2251" s="95" t="s">
        <v>119</v>
      </c>
      <c r="C2251" s="96">
        <v>2347</v>
      </c>
      <c r="D2251" s="95" t="s">
        <v>125</v>
      </c>
      <c r="E2251" s="116" t="str">
        <f>VLOOKUP($C2251,'2022-23 School Level AAFTE'!$C:$X,8,FALSE)</f>
        <v>Yes</v>
      </c>
      <c r="F2251" s="103">
        <f>VLOOKUP($C2251,'2022-23 School Level AAFTE'!$C:$I,7,FALSE)</f>
        <v>455.71</v>
      </c>
      <c r="G2251" s="106">
        <f>IFERROR(IF(E2251= "yes",VLOOKUP(C2251,Summary!$B:$I,5,0),0),0)</f>
        <v>0</v>
      </c>
      <c r="H2251" s="105">
        <f t="shared" si="379"/>
        <v>455.71</v>
      </c>
      <c r="I2251" s="168">
        <f>VLOOKUP($A2251,'2023-24 Salary &amp; Benefits'!$A:$I,3,FALSE)</f>
        <v>1.0150000000000001</v>
      </c>
      <c r="J2251" s="168">
        <f>VLOOKUP($A2251,'2023-24 Salary &amp; Benefits'!$A:$I,4,FALSE)</f>
        <v>1.0150000000000001</v>
      </c>
      <c r="K2251" s="155">
        <f t="shared" ref="K2251:K2314" si="382">IF(G2251&gt;0,G2251,H2251)</f>
        <v>455.71</v>
      </c>
      <c r="L2251" s="154">
        <f t="shared" ref="L2251:L2314" si="383">ROUND((($K2251*1.1*36)/15)/900,3)</f>
        <v>1.337</v>
      </c>
      <c r="M2251" s="156">
        <f>'2023-24 Salary &amp; Benefits'!$E$6</f>
        <v>72728</v>
      </c>
      <c r="N2251" s="156">
        <f>'2023-24 Salary &amp; Benefits'!$F$6</f>
        <v>75419</v>
      </c>
      <c r="O2251" s="9">
        <f t="shared" ref="O2251:O2314" si="384">ROUND($I2251*$M2251*$L2251,2)</f>
        <v>98695.9</v>
      </c>
      <c r="P2251" s="9">
        <f t="shared" ref="P2251:P2314" si="385">ROUND($J2251*$N2251*$L2251,2)-O2251</f>
        <v>3651.8300000000017</v>
      </c>
      <c r="Q2251" s="9">
        <f>'2023-24 Salary &amp; Benefits'!G$6</f>
        <v>13464</v>
      </c>
      <c r="R2251" s="157">
        <f>'2023-24 Salary &amp; Benefits'!H$6</f>
        <v>0.1797</v>
      </c>
      <c r="S2251" s="157">
        <f>'2023-24 Salary &amp; Benefits'!I$6</f>
        <v>0.17330000000000001</v>
      </c>
      <c r="T2251" s="9">
        <f t="shared" ref="T2251:T2314" si="386">ROUND(O2251*R2251+P2251*S2251+L2251*Q2251,2)</f>
        <v>36369.879999999997</v>
      </c>
      <c r="U2251" s="9">
        <f t="shared" ref="U2251:U2314" si="387">ROUND((($N2251*$J2251*$L2251)/180)*3,2)</f>
        <v>1705.8</v>
      </c>
      <c r="V2251" s="9">
        <f t="shared" ref="V2251:V2314" si="388">ROUND(U2251*S2251,2)</f>
        <v>295.62</v>
      </c>
      <c r="W2251" s="9">
        <f t="shared" si="381"/>
        <v>2001.42</v>
      </c>
      <c r="X2251" s="22">
        <f t="shared" si="380"/>
        <v>140719.03</v>
      </c>
    </row>
    <row r="2252" spans="1:24">
      <c r="A2252" s="83" t="s">
        <v>2271</v>
      </c>
      <c r="B2252" s="95" t="s">
        <v>119</v>
      </c>
      <c r="C2252" s="96">
        <v>5316</v>
      </c>
      <c r="D2252" s="95" t="s">
        <v>133</v>
      </c>
      <c r="E2252" s="116" t="str">
        <f>VLOOKUP($C2252,'2022-23 School Level AAFTE'!$C:$X,8,FALSE)</f>
        <v>Yes</v>
      </c>
      <c r="F2252" s="103">
        <f>VLOOKUP($C2252,'2022-23 School Level AAFTE'!$C:$I,7,FALSE)</f>
        <v>76.53</v>
      </c>
      <c r="G2252" s="106">
        <f>IFERROR(IF(E2252= "yes",VLOOKUP(C2252,Summary!$B:$I,5,0),0),0)</f>
        <v>0</v>
      </c>
      <c r="H2252" s="105">
        <f t="shared" si="379"/>
        <v>76.53</v>
      </c>
      <c r="I2252" s="168">
        <f>VLOOKUP($A2252,'2023-24 Salary &amp; Benefits'!$A:$I,3,FALSE)</f>
        <v>1.0150000000000001</v>
      </c>
      <c r="J2252" s="168">
        <f>VLOOKUP($A2252,'2023-24 Salary &amp; Benefits'!$A:$I,4,FALSE)</f>
        <v>1.0150000000000001</v>
      </c>
      <c r="K2252" s="155">
        <f t="shared" si="382"/>
        <v>76.53</v>
      </c>
      <c r="L2252" s="154">
        <f t="shared" si="383"/>
        <v>0.224</v>
      </c>
      <c r="M2252" s="156">
        <f>'2023-24 Salary &amp; Benefits'!$E$6</f>
        <v>72728</v>
      </c>
      <c r="N2252" s="156">
        <f>'2023-24 Salary &amp; Benefits'!$F$6</f>
        <v>75419</v>
      </c>
      <c r="O2252" s="9">
        <f t="shared" si="384"/>
        <v>16535.439999999999</v>
      </c>
      <c r="P2252" s="9">
        <f t="shared" si="385"/>
        <v>611.81999999999971</v>
      </c>
      <c r="Q2252" s="9">
        <f>'2023-24 Salary &amp; Benefits'!G$6</f>
        <v>13464</v>
      </c>
      <c r="R2252" s="157">
        <f>'2023-24 Salary &amp; Benefits'!H$6</f>
        <v>0.1797</v>
      </c>
      <c r="S2252" s="157">
        <f>'2023-24 Salary &amp; Benefits'!I$6</f>
        <v>0.17330000000000001</v>
      </c>
      <c r="T2252" s="9">
        <f t="shared" si="386"/>
        <v>6093.38</v>
      </c>
      <c r="U2252" s="9">
        <f t="shared" si="387"/>
        <v>285.79000000000002</v>
      </c>
      <c r="V2252" s="9">
        <f t="shared" si="388"/>
        <v>49.53</v>
      </c>
      <c r="W2252" s="9">
        <f t="shared" si="381"/>
        <v>335.32000000000005</v>
      </c>
      <c r="X2252" s="22">
        <f t="shared" si="380"/>
        <v>23575.96</v>
      </c>
    </row>
    <row r="2253" spans="1:24">
      <c r="A2253" s="83" t="s">
        <v>2271</v>
      </c>
      <c r="B2253" s="95" t="s">
        <v>119</v>
      </c>
      <c r="C2253" s="96">
        <v>3370</v>
      </c>
      <c r="D2253" s="95" t="s">
        <v>129</v>
      </c>
      <c r="E2253" s="116" t="str">
        <f>VLOOKUP($C2253,'2022-23 School Level AAFTE'!$C:$X,8,FALSE)</f>
        <v>Yes</v>
      </c>
      <c r="F2253" s="103">
        <f>VLOOKUP($C2253,'2022-23 School Level AAFTE'!$C:$I,7,FALSE)</f>
        <v>398.09</v>
      </c>
      <c r="G2253" s="106">
        <f>IFERROR(IF(E2253= "yes",VLOOKUP(C2253,Summary!$B:$I,5,0),0),0)</f>
        <v>0</v>
      </c>
      <c r="H2253" s="105">
        <f t="shared" si="379"/>
        <v>398.09</v>
      </c>
      <c r="I2253" s="168">
        <f>VLOOKUP($A2253,'2023-24 Salary &amp; Benefits'!$A:$I,3,FALSE)</f>
        <v>1.0150000000000001</v>
      </c>
      <c r="J2253" s="168">
        <f>VLOOKUP($A2253,'2023-24 Salary &amp; Benefits'!$A:$I,4,FALSE)</f>
        <v>1.0150000000000001</v>
      </c>
      <c r="K2253" s="155">
        <f t="shared" si="382"/>
        <v>398.09</v>
      </c>
      <c r="L2253" s="154">
        <f t="shared" si="383"/>
        <v>1.1679999999999999</v>
      </c>
      <c r="M2253" s="156">
        <f>'2023-24 Salary &amp; Benefits'!$E$6</f>
        <v>72728</v>
      </c>
      <c r="N2253" s="156">
        <f>'2023-24 Salary &amp; Benefits'!$F$6</f>
        <v>75419</v>
      </c>
      <c r="O2253" s="9">
        <f t="shared" si="384"/>
        <v>86220.5</v>
      </c>
      <c r="P2253" s="9">
        <f t="shared" si="385"/>
        <v>3190.2299999999959</v>
      </c>
      <c r="Q2253" s="9">
        <f>'2023-24 Salary &amp; Benefits'!G$6</f>
        <v>13464</v>
      </c>
      <c r="R2253" s="157">
        <f>'2023-24 Salary &amp; Benefits'!H$6</f>
        <v>0.1797</v>
      </c>
      <c r="S2253" s="157">
        <f>'2023-24 Salary &amp; Benefits'!I$6</f>
        <v>0.17330000000000001</v>
      </c>
      <c r="T2253" s="9">
        <f t="shared" si="386"/>
        <v>31772.639999999999</v>
      </c>
      <c r="U2253" s="9">
        <f t="shared" si="387"/>
        <v>1490.18</v>
      </c>
      <c r="V2253" s="9">
        <f t="shared" si="388"/>
        <v>258.25</v>
      </c>
      <c r="W2253" s="9">
        <f t="shared" si="381"/>
        <v>1748.43</v>
      </c>
      <c r="X2253" s="22">
        <f t="shared" si="380"/>
        <v>122931.79999999999</v>
      </c>
    </row>
    <row r="2254" spans="1:24">
      <c r="A2254" s="83" t="s">
        <v>2271</v>
      </c>
      <c r="B2254" s="95" t="s">
        <v>119</v>
      </c>
      <c r="C2254" s="96">
        <v>3210</v>
      </c>
      <c r="D2254" s="95" t="s">
        <v>128</v>
      </c>
      <c r="E2254" s="116" t="str">
        <f>VLOOKUP($C2254,'2022-23 School Level AAFTE'!$C:$X,8,FALSE)</f>
        <v>Yes</v>
      </c>
      <c r="F2254" s="103">
        <f>VLOOKUP($C2254,'2022-23 School Level AAFTE'!$C:$I,7,FALSE)</f>
        <v>593.36</v>
      </c>
      <c r="G2254" s="106">
        <f>IFERROR(IF(E2254= "yes",VLOOKUP(C2254,Summary!$B:$I,5,0),0),0)</f>
        <v>0</v>
      </c>
      <c r="H2254" s="105">
        <f t="shared" si="379"/>
        <v>593.36</v>
      </c>
      <c r="I2254" s="168">
        <f>VLOOKUP($A2254,'2023-24 Salary &amp; Benefits'!$A:$I,3,FALSE)</f>
        <v>1.0150000000000001</v>
      </c>
      <c r="J2254" s="168">
        <f>VLOOKUP($A2254,'2023-24 Salary &amp; Benefits'!$A:$I,4,FALSE)</f>
        <v>1.0150000000000001</v>
      </c>
      <c r="K2254" s="155">
        <f t="shared" si="382"/>
        <v>593.36</v>
      </c>
      <c r="L2254" s="154">
        <f t="shared" si="383"/>
        <v>1.7410000000000001</v>
      </c>
      <c r="M2254" s="156">
        <f>'2023-24 Salary &amp; Benefits'!$E$6</f>
        <v>72728</v>
      </c>
      <c r="N2254" s="156">
        <f>'2023-24 Salary &amp; Benefits'!$F$6</f>
        <v>75419</v>
      </c>
      <c r="O2254" s="9">
        <f t="shared" si="384"/>
        <v>128518.74</v>
      </c>
      <c r="P2254" s="9">
        <f t="shared" si="385"/>
        <v>4755.3099999999831</v>
      </c>
      <c r="Q2254" s="9">
        <f>'2023-24 Salary &amp; Benefits'!G$6</f>
        <v>13464</v>
      </c>
      <c r="R2254" s="157">
        <f>'2023-24 Salary &amp; Benefits'!H$6</f>
        <v>0.1797</v>
      </c>
      <c r="S2254" s="157">
        <f>'2023-24 Salary &amp; Benefits'!I$6</f>
        <v>0.17330000000000001</v>
      </c>
      <c r="T2254" s="9">
        <f t="shared" si="386"/>
        <v>47359.74</v>
      </c>
      <c r="U2254" s="9">
        <f t="shared" si="387"/>
        <v>2221.23</v>
      </c>
      <c r="V2254" s="9">
        <f t="shared" si="388"/>
        <v>384.94</v>
      </c>
      <c r="W2254" s="9">
        <f t="shared" si="381"/>
        <v>2606.17</v>
      </c>
      <c r="X2254" s="22">
        <f t="shared" si="380"/>
        <v>183239.96</v>
      </c>
    </row>
    <row r="2255" spans="1:24">
      <c r="A2255" s="83" t="s">
        <v>2271</v>
      </c>
      <c r="B2255" s="95" t="s">
        <v>119</v>
      </c>
      <c r="C2255" s="96">
        <v>1612</v>
      </c>
      <c r="D2255" s="95" t="s">
        <v>120</v>
      </c>
      <c r="E2255" s="116" t="str">
        <f>VLOOKUP($C2255,'2022-23 School Level AAFTE'!$C:$X,8,FALSE)</f>
        <v>Yes</v>
      </c>
      <c r="F2255" s="103">
        <f>VLOOKUP($C2255,'2022-23 School Level AAFTE'!$C:$I,7,FALSE)</f>
        <v>6.24</v>
      </c>
      <c r="G2255" s="106">
        <f>IFERROR(IF(E2255= "yes",VLOOKUP(C2255,Summary!$B:$I,5,0),0),0)</f>
        <v>0</v>
      </c>
      <c r="H2255" s="105">
        <f t="shared" si="379"/>
        <v>6.24</v>
      </c>
      <c r="I2255" s="168">
        <f>VLOOKUP($A2255,'2023-24 Salary &amp; Benefits'!$A:$I,3,FALSE)</f>
        <v>1.0150000000000001</v>
      </c>
      <c r="J2255" s="168">
        <f>VLOOKUP($A2255,'2023-24 Salary &amp; Benefits'!$A:$I,4,FALSE)</f>
        <v>1.0150000000000001</v>
      </c>
      <c r="K2255" s="155">
        <f t="shared" si="382"/>
        <v>6.24</v>
      </c>
      <c r="L2255" s="154">
        <f t="shared" si="383"/>
        <v>1.7999999999999999E-2</v>
      </c>
      <c r="M2255" s="156">
        <f>'2023-24 Salary &amp; Benefits'!$E$6</f>
        <v>72728</v>
      </c>
      <c r="N2255" s="156">
        <f>'2023-24 Salary &amp; Benefits'!$F$6</f>
        <v>75419</v>
      </c>
      <c r="O2255" s="9">
        <f t="shared" si="384"/>
        <v>1328.74</v>
      </c>
      <c r="P2255" s="9">
        <f t="shared" si="385"/>
        <v>49.170000000000073</v>
      </c>
      <c r="Q2255" s="9">
        <f>'2023-24 Salary &amp; Benefits'!G$6</f>
        <v>13464</v>
      </c>
      <c r="R2255" s="157">
        <f>'2023-24 Salary &amp; Benefits'!H$6</f>
        <v>0.1797</v>
      </c>
      <c r="S2255" s="157">
        <f>'2023-24 Salary &amp; Benefits'!I$6</f>
        <v>0.17330000000000001</v>
      </c>
      <c r="T2255" s="9">
        <f t="shared" si="386"/>
        <v>489.65</v>
      </c>
      <c r="U2255" s="9">
        <f t="shared" si="387"/>
        <v>22.97</v>
      </c>
      <c r="V2255" s="9">
        <f t="shared" si="388"/>
        <v>3.98</v>
      </c>
      <c r="W2255" s="9">
        <f t="shared" si="381"/>
        <v>26.95</v>
      </c>
      <c r="X2255" s="22">
        <f t="shared" si="380"/>
        <v>1894.51</v>
      </c>
    </row>
    <row r="2256" spans="1:24">
      <c r="A2256" s="83" t="s">
        <v>2271</v>
      </c>
      <c r="B2256" s="95" t="s">
        <v>119</v>
      </c>
      <c r="C2256" s="96">
        <v>3208</v>
      </c>
      <c r="D2256" s="95" t="s">
        <v>126</v>
      </c>
      <c r="E2256" s="116" t="str">
        <f>VLOOKUP($C2256,'2022-23 School Level AAFTE'!$C:$X,8,FALSE)</f>
        <v>No</v>
      </c>
      <c r="F2256" s="103">
        <f>VLOOKUP($C2256,'2022-23 School Level AAFTE'!$C:$I,7,FALSE)</f>
        <v>304.70999999999998</v>
      </c>
      <c r="G2256" s="106">
        <f>IFERROR(IF(E2256= "yes",VLOOKUP(C2256,Summary!$B:$I,5,0),0),0)</f>
        <v>0</v>
      </c>
      <c r="H2256" s="105">
        <f t="shared" si="379"/>
        <v>0</v>
      </c>
      <c r="I2256" s="168">
        <f>VLOOKUP($A2256,'2023-24 Salary &amp; Benefits'!$A:$I,3,FALSE)</f>
        <v>1.0150000000000001</v>
      </c>
      <c r="J2256" s="168">
        <f>VLOOKUP($A2256,'2023-24 Salary &amp; Benefits'!$A:$I,4,FALSE)</f>
        <v>1.0150000000000001</v>
      </c>
      <c r="K2256" s="155">
        <f t="shared" si="382"/>
        <v>0</v>
      </c>
      <c r="L2256" s="154">
        <f t="shared" si="383"/>
        <v>0</v>
      </c>
      <c r="M2256" s="156">
        <f>'2023-24 Salary &amp; Benefits'!$E$6</f>
        <v>72728</v>
      </c>
      <c r="N2256" s="156">
        <f>'2023-24 Salary &amp; Benefits'!$F$6</f>
        <v>75419</v>
      </c>
      <c r="O2256" s="9">
        <f t="shared" si="384"/>
        <v>0</v>
      </c>
      <c r="P2256" s="9">
        <f t="shared" si="385"/>
        <v>0</v>
      </c>
      <c r="Q2256" s="9">
        <f>'2023-24 Salary &amp; Benefits'!G$6</f>
        <v>13464</v>
      </c>
      <c r="R2256" s="157">
        <f>'2023-24 Salary &amp; Benefits'!H$6</f>
        <v>0.1797</v>
      </c>
      <c r="S2256" s="157">
        <f>'2023-24 Salary &amp; Benefits'!I$6</f>
        <v>0.17330000000000001</v>
      </c>
      <c r="T2256" s="9">
        <f t="shared" si="386"/>
        <v>0</v>
      </c>
      <c r="U2256" s="9">
        <f t="shared" si="387"/>
        <v>0</v>
      </c>
      <c r="V2256" s="9">
        <f t="shared" si="388"/>
        <v>0</v>
      </c>
      <c r="W2256" s="9">
        <f t="shared" si="381"/>
        <v>0</v>
      </c>
      <c r="X2256" s="22">
        <f t="shared" si="380"/>
        <v>0</v>
      </c>
    </row>
    <row r="2257" spans="1:24">
      <c r="A2257" s="83" t="s">
        <v>2271</v>
      </c>
      <c r="B2257" s="95" t="s">
        <v>119</v>
      </c>
      <c r="C2257" s="96">
        <v>5569</v>
      </c>
      <c r="D2257" s="95" t="s">
        <v>3126</v>
      </c>
      <c r="E2257" s="116" t="str">
        <f>VLOOKUP($C2257,'2022-23 School Level AAFTE'!$C:$X,8,FALSE)</f>
        <v>No</v>
      </c>
      <c r="F2257" s="103">
        <f>VLOOKUP($C2257,'2022-23 School Level AAFTE'!$C:$I,7,FALSE)</f>
        <v>155.72</v>
      </c>
      <c r="G2257" s="106">
        <f>IFERROR(IF(E2257= "yes",VLOOKUP(C2257,Summary!$B:$I,5,0),0),0)</f>
        <v>0</v>
      </c>
      <c r="H2257" s="105">
        <f t="shared" si="379"/>
        <v>0</v>
      </c>
      <c r="I2257" s="168">
        <f>VLOOKUP($A2257,'2023-24 Salary &amp; Benefits'!$A:$I,3,FALSE)</f>
        <v>1.0150000000000001</v>
      </c>
      <c r="J2257" s="168">
        <f>VLOOKUP($A2257,'2023-24 Salary &amp; Benefits'!$A:$I,4,FALSE)</f>
        <v>1.0150000000000001</v>
      </c>
      <c r="K2257" s="155">
        <f t="shared" si="382"/>
        <v>0</v>
      </c>
      <c r="L2257" s="154">
        <f t="shared" si="383"/>
        <v>0</v>
      </c>
      <c r="M2257" s="156">
        <f>'2023-24 Salary &amp; Benefits'!$E$6</f>
        <v>72728</v>
      </c>
      <c r="N2257" s="156">
        <f>'2023-24 Salary &amp; Benefits'!$F$6</f>
        <v>75419</v>
      </c>
      <c r="O2257" s="9">
        <f t="shared" si="384"/>
        <v>0</v>
      </c>
      <c r="P2257" s="9">
        <f t="shared" si="385"/>
        <v>0</v>
      </c>
      <c r="Q2257" s="9">
        <f>'2023-24 Salary &amp; Benefits'!G$6</f>
        <v>13464</v>
      </c>
      <c r="R2257" s="157">
        <f>'2023-24 Salary &amp; Benefits'!H$6</f>
        <v>0.1797</v>
      </c>
      <c r="S2257" s="157">
        <f>'2023-24 Salary &amp; Benefits'!I$6</f>
        <v>0.17330000000000001</v>
      </c>
      <c r="T2257" s="9">
        <f t="shared" si="386"/>
        <v>0</v>
      </c>
      <c r="U2257" s="9">
        <f t="shared" si="387"/>
        <v>0</v>
      </c>
      <c r="V2257" s="9">
        <f t="shared" si="388"/>
        <v>0</v>
      </c>
      <c r="W2257" s="9">
        <f t="shared" si="381"/>
        <v>0</v>
      </c>
      <c r="X2257" s="22">
        <f t="shared" si="380"/>
        <v>0</v>
      </c>
    </row>
    <row r="2258" spans="1:24">
      <c r="A2258" s="83" t="s">
        <v>2271</v>
      </c>
      <c r="B2258" s="95" t="s">
        <v>119</v>
      </c>
      <c r="C2258" s="96">
        <v>2907</v>
      </c>
      <c r="D2258" s="95" t="s">
        <v>40</v>
      </c>
      <c r="E2258" s="116" t="str">
        <f>VLOOKUP($C2258,'2022-23 School Level AAFTE'!$C:$X,8,FALSE)</f>
        <v>No</v>
      </c>
      <c r="F2258" s="103">
        <f>VLOOKUP($C2258,'2022-23 School Level AAFTE'!$C:$I,7,FALSE)</f>
        <v>494.1</v>
      </c>
      <c r="G2258" s="106">
        <f>IFERROR(IF(E2258= "yes",VLOOKUP(C2258,Summary!$B:$I,5,0),0),0)</f>
        <v>0</v>
      </c>
      <c r="H2258" s="105">
        <f t="shared" si="379"/>
        <v>0</v>
      </c>
      <c r="I2258" s="168">
        <f>VLOOKUP($A2258,'2023-24 Salary &amp; Benefits'!$A:$I,3,FALSE)</f>
        <v>1.0150000000000001</v>
      </c>
      <c r="J2258" s="168">
        <f>VLOOKUP($A2258,'2023-24 Salary &amp; Benefits'!$A:$I,4,FALSE)</f>
        <v>1.0150000000000001</v>
      </c>
      <c r="K2258" s="155">
        <f t="shared" si="382"/>
        <v>0</v>
      </c>
      <c r="L2258" s="154">
        <f t="shared" si="383"/>
        <v>0</v>
      </c>
      <c r="M2258" s="156">
        <f>'2023-24 Salary &amp; Benefits'!$E$6</f>
        <v>72728</v>
      </c>
      <c r="N2258" s="156">
        <f>'2023-24 Salary &amp; Benefits'!$F$6</f>
        <v>75419</v>
      </c>
      <c r="O2258" s="9">
        <f t="shared" si="384"/>
        <v>0</v>
      </c>
      <c r="P2258" s="9">
        <f t="shared" si="385"/>
        <v>0</v>
      </c>
      <c r="Q2258" s="9">
        <f>'2023-24 Salary &amp; Benefits'!G$6</f>
        <v>13464</v>
      </c>
      <c r="R2258" s="157">
        <f>'2023-24 Salary &amp; Benefits'!H$6</f>
        <v>0.1797</v>
      </c>
      <c r="S2258" s="157">
        <f>'2023-24 Salary &amp; Benefits'!I$6</f>
        <v>0.17330000000000001</v>
      </c>
      <c r="T2258" s="9">
        <f t="shared" si="386"/>
        <v>0</v>
      </c>
      <c r="U2258" s="9">
        <f t="shared" si="387"/>
        <v>0</v>
      </c>
      <c r="V2258" s="9">
        <f t="shared" si="388"/>
        <v>0</v>
      </c>
      <c r="W2258" s="9">
        <f t="shared" si="381"/>
        <v>0</v>
      </c>
      <c r="X2258" s="22">
        <f t="shared" si="380"/>
        <v>0</v>
      </c>
    </row>
    <row r="2259" spans="1:24">
      <c r="A2259" s="83" t="s">
        <v>2271</v>
      </c>
      <c r="B2259" s="95" t="s">
        <v>119</v>
      </c>
      <c r="C2259" s="96">
        <v>2134</v>
      </c>
      <c r="D2259" s="95" t="s">
        <v>122</v>
      </c>
      <c r="E2259" s="116" t="str">
        <f>VLOOKUP($C2259,'2022-23 School Level AAFTE'!$C:$X,8,FALSE)</f>
        <v>Yes</v>
      </c>
      <c r="F2259" s="103">
        <f>VLOOKUP($C2259,'2022-23 School Level AAFTE'!$C:$I,7,FALSE)</f>
        <v>1984.4099999999999</v>
      </c>
      <c r="G2259" s="106">
        <f>IFERROR(IF(E2259= "yes",VLOOKUP(C2259,Summary!$B:$I,5,0),0),0)</f>
        <v>0</v>
      </c>
      <c r="H2259" s="105">
        <f t="shared" si="379"/>
        <v>1984.4099999999999</v>
      </c>
      <c r="I2259" s="168">
        <f>VLOOKUP($A2259,'2023-24 Salary &amp; Benefits'!$A:$I,3,FALSE)</f>
        <v>1.0150000000000001</v>
      </c>
      <c r="J2259" s="168">
        <f>VLOOKUP($A2259,'2023-24 Salary &amp; Benefits'!$A:$I,4,FALSE)</f>
        <v>1.0150000000000001</v>
      </c>
      <c r="K2259" s="155">
        <f t="shared" si="382"/>
        <v>1984.4099999999999</v>
      </c>
      <c r="L2259" s="154">
        <f t="shared" si="383"/>
        <v>5.8209999999999997</v>
      </c>
      <c r="M2259" s="156">
        <f>'2023-24 Salary &amp; Benefits'!$E$6</f>
        <v>72728</v>
      </c>
      <c r="N2259" s="156">
        <f>'2023-24 Salary &amp; Benefits'!$F$6</f>
        <v>75419</v>
      </c>
      <c r="O2259" s="9">
        <f t="shared" si="384"/>
        <v>429699.93</v>
      </c>
      <c r="P2259" s="9">
        <f t="shared" si="385"/>
        <v>15899.280000000028</v>
      </c>
      <c r="Q2259" s="9">
        <f>'2023-24 Salary &amp; Benefits'!G$6</f>
        <v>13464</v>
      </c>
      <c r="R2259" s="157">
        <f>'2023-24 Salary &amp; Benefits'!H$6</f>
        <v>0.1797</v>
      </c>
      <c r="S2259" s="157">
        <f>'2023-24 Salary &amp; Benefits'!I$6</f>
        <v>0.17330000000000001</v>
      </c>
      <c r="T2259" s="9">
        <f t="shared" si="386"/>
        <v>158346.37</v>
      </c>
      <c r="U2259" s="9">
        <f t="shared" si="387"/>
        <v>7426.65</v>
      </c>
      <c r="V2259" s="9">
        <f t="shared" si="388"/>
        <v>1287.04</v>
      </c>
      <c r="W2259" s="9">
        <f t="shared" si="381"/>
        <v>8713.6899999999987</v>
      </c>
      <c r="X2259" s="22">
        <f t="shared" si="380"/>
        <v>612659.27</v>
      </c>
    </row>
    <row r="2260" spans="1:24">
      <c r="A2260" s="83" t="s">
        <v>2271</v>
      </c>
      <c r="B2260" s="95" t="s">
        <v>119</v>
      </c>
      <c r="C2260" s="96">
        <v>5637</v>
      </c>
      <c r="D2260" s="95" t="s">
        <v>3256</v>
      </c>
      <c r="E2260" s="116" t="str">
        <f>VLOOKUP($C2260,'2022-23 School Level AAFTE'!$C:$X,8,FALSE)</f>
        <v>Yes</v>
      </c>
      <c r="F2260" s="103">
        <f>VLOOKUP($C2260,'2022-23 School Level AAFTE'!$C:$I,7,FALSE)</f>
        <v>51.69</v>
      </c>
      <c r="G2260" s="106">
        <f>IFERROR(IF(E2260= "yes",VLOOKUP(C2260,Summary!$B:$I,5,0),0),0)</f>
        <v>0</v>
      </c>
      <c r="H2260" s="105">
        <f t="shared" si="379"/>
        <v>51.69</v>
      </c>
      <c r="I2260" s="168">
        <f>VLOOKUP($A2260,'2023-24 Salary &amp; Benefits'!$A:$I,3,FALSE)</f>
        <v>1.0150000000000001</v>
      </c>
      <c r="J2260" s="168">
        <f>VLOOKUP($A2260,'2023-24 Salary &amp; Benefits'!$A:$I,4,FALSE)</f>
        <v>1.0150000000000001</v>
      </c>
      <c r="K2260" s="155">
        <f t="shared" si="382"/>
        <v>51.69</v>
      </c>
      <c r="L2260" s="154">
        <f t="shared" si="383"/>
        <v>0.152</v>
      </c>
      <c r="M2260" s="156">
        <f>'2023-24 Salary &amp; Benefits'!$E$6</f>
        <v>72728</v>
      </c>
      <c r="N2260" s="156">
        <f>'2023-24 Salary &amp; Benefits'!$F$6</f>
        <v>75419</v>
      </c>
      <c r="O2260" s="9">
        <f t="shared" si="384"/>
        <v>11220.48</v>
      </c>
      <c r="P2260" s="9">
        <f t="shared" si="385"/>
        <v>415.15999999999985</v>
      </c>
      <c r="Q2260" s="9">
        <f>'2023-24 Salary &amp; Benefits'!G$6</f>
        <v>13464</v>
      </c>
      <c r="R2260" s="157">
        <f>'2023-24 Salary &amp; Benefits'!H$6</f>
        <v>0.1797</v>
      </c>
      <c r="S2260" s="157">
        <f>'2023-24 Salary &amp; Benefits'!I$6</f>
        <v>0.17330000000000001</v>
      </c>
      <c r="T2260" s="9">
        <f t="shared" si="386"/>
        <v>4134.8</v>
      </c>
      <c r="U2260" s="9">
        <f t="shared" si="387"/>
        <v>193.93</v>
      </c>
      <c r="V2260" s="9">
        <f t="shared" si="388"/>
        <v>33.61</v>
      </c>
      <c r="W2260" s="9">
        <f t="shared" si="381"/>
        <v>227.54000000000002</v>
      </c>
      <c r="X2260" s="22">
        <f t="shared" si="380"/>
        <v>15997.98</v>
      </c>
    </row>
    <row r="2261" spans="1:24">
      <c r="A2261" s="83" t="s">
        <v>2271</v>
      </c>
      <c r="B2261" s="95" t="s">
        <v>119</v>
      </c>
      <c r="C2261" s="96">
        <v>4105</v>
      </c>
      <c r="D2261" s="95" t="s">
        <v>130</v>
      </c>
      <c r="E2261" s="116" t="str">
        <f>VLOOKUP($C2261,'2022-23 School Level AAFTE'!$C:$X,8,FALSE)</f>
        <v>No</v>
      </c>
      <c r="F2261" s="103">
        <f>VLOOKUP($C2261,'2022-23 School Level AAFTE'!$C:$I,7,FALSE)</f>
        <v>181.67</v>
      </c>
      <c r="G2261" s="106">
        <f>IFERROR(IF(E2261= "yes",VLOOKUP(C2261,Summary!$B:$I,5,0),0),0)</f>
        <v>0</v>
      </c>
      <c r="H2261" s="105">
        <f t="shared" si="379"/>
        <v>0</v>
      </c>
      <c r="I2261" s="168">
        <f>VLOOKUP($A2261,'2023-24 Salary &amp; Benefits'!$A:$I,3,FALSE)</f>
        <v>1.0150000000000001</v>
      </c>
      <c r="J2261" s="168">
        <f>VLOOKUP($A2261,'2023-24 Salary &amp; Benefits'!$A:$I,4,FALSE)</f>
        <v>1.0150000000000001</v>
      </c>
      <c r="K2261" s="155">
        <f t="shared" si="382"/>
        <v>0</v>
      </c>
      <c r="L2261" s="154">
        <f t="shared" si="383"/>
        <v>0</v>
      </c>
      <c r="M2261" s="156">
        <f>'2023-24 Salary &amp; Benefits'!$E$6</f>
        <v>72728</v>
      </c>
      <c r="N2261" s="156">
        <f>'2023-24 Salary &amp; Benefits'!$F$6</f>
        <v>75419</v>
      </c>
      <c r="O2261" s="9">
        <f t="shared" si="384"/>
        <v>0</v>
      </c>
      <c r="P2261" s="9">
        <f t="shared" si="385"/>
        <v>0</v>
      </c>
      <c r="Q2261" s="9">
        <f>'2023-24 Salary &amp; Benefits'!G$6</f>
        <v>13464</v>
      </c>
      <c r="R2261" s="157">
        <f>'2023-24 Salary &amp; Benefits'!H$6</f>
        <v>0.1797</v>
      </c>
      <c r="S2261" s="157">
        <f>'2023-24 Salary &amp; Benefits'!I$6</f>
        <v>0.17330000000000001</v>
      </c>
      <c r="T2261" s="9">
        <f t="shared" si="386"/>
        <v>0</v>
      </c>
      <c r="U2261" s="9">
        <f t="shared" si="387"/>
        <v>0</v>
      </c>
      <c r="V2261" s="9">
        <f t="shared" si="388"/>
        <v>0</v>
      </c>
      <c r="W2261" s="9">
        <f t="shared" si="381"/>
        <v>0</v>
      </c>
      <c r="X2261" s="22">
        <f t="shared" si="380"/>
        <v>0</v>
      </c>
    </row>
    <row r="2262" spans="1:24">
      <c r="A2262" s="83" t="s">
        <v>2271</v>
      </c>
      <c r="B2262" s="95" t="s">
        <v>119</v>
      </c>
      <c r="C2262" s="96">
        <v>1613</v>
      </c>
      <c r="D2262" s="95" t="s">
        <v>121</v>
      </c>
      <c r="E2262" s="116" t="str">
        <f>VLOOKUP($C2262,'2022-23 School Level AAFTE'!$C:$X,8,FALSE)</f>
        <v>Yes</v>
      </c>
      <c r="F2262" s="103">
        <f>VLOOKUP($C2262,'2022-23 School Level AAFTE'!$C:$I,7,FALSE)</f>
        <v>278.95</v>
      </c>
      <c r="G2262" s="106">
        <f>IFERROR(IF(E2262= "yes",VLOOKUP(C2262,Summary!$B:$I,5,0),0),0)</f>
        <v>0</v>
      </c>
      <c r="H2262" s="105">
        <f t="shared" si="379"/>
        <v>278.95</v>
      </c>
      <c r="I2262" s="168">
        <f>VLOOKUP($A2262,'2023-24 Salary &amp; Benefits'!$A:$I,3,FALSE)</f>
        <v>1.0150000000000001</v>
      </c>
      <c r="J2262" s="168">
        <f>VLOOKUP($A2262,'2023-24 Salary &amp; Benefits'!$A:$I,4,FALSE)</f>
        <v>1.0150000000000001</v>
      </c>
      <c r="K2262" s="155">
        <f t="shared" si="382"/>
        <v>278.95</v>
      </c>
      <c r="L2262" s="154">
        <f t="shared" si="383"/>
        <v>0.81799999999999995</v>
      </c>
      <c r="M2262" s="156">
        <f>'2023-24 Salary &amp; Benefits'!$E$6</f>
        <v>72728</v>
      </c>
      <c r="N2262" s="156">
        <f>'2023-24 Salary &amp; Benefits'!$F$6</f>
        <v>75419</v>
      </c>
      <c r="O2262" s="9">
        <f t="shared" si="384"/>
        <v>60383.88</v>
      </c>
      <c r="P2262" s="9">
        <f t="shared" si="385"/>
        <v>2234.25</v>
      </c>
      <c r="Q2262" s="9">
        <f>'2023-24 Salary &amp; Benefits'!G$6</f>
        <v>13464</v>
      </c>
      <c r="R2262" s="157">
        <f>'2023-24 Salary &amp; Benefits'!H$6</f>
        <v>0.1797</v>
      </c>
      <c r="S2262" s="157">
        <f>'2023-24 Salary &amp; Benefits'!I$6</f>
        <v>0.17330000000000001</v>
      </c>
      <c r="T2262" s="9">
        <f t="shared" si="386"/>
        <v>22251.73</v>
      </c>
      <c r="U2262" s="9">
        <f t="shared" si="387"/>
        <v>1043.6400000000001</v>
      </c>
      <c r="V2262" s="9">
        <f t="shared" si="388"/>
        <v>180.86</v>
      </c>
      <c r="W2262" s="9">
        <f t="shared" si="381"/>
        <v>1224.5</v>
      </c>
      <c r="X2262" s="22">
        <f t="shared" si="380"/>
        <v>86094.36</v>
      </c>
    </row>
    <row r="2263" spans="1:24">
      <c r="A2263" s="83" t="s">
        <v>2492</v>
      </c>
      <c r="B2263" s="95" t="s">
        <v>1894</v>
      </c>
      <c r="C2263" s="96">
        <v>3538</v>
      </c>
      <c r="D2263" s="95" t="s">
        <v>1733</v>
      </c>
      <c r="E2263" s="116" t="str">
        <f>VLOOKUP($C2263,'2022-23 School Level AAFTE'!$C:$X,8,FALSE)</f>
        <v>Yes</v>
      </c>
      <c r="F2263" s="103">
        <f>VLOOKUP($C2263,'2022-23 School Level AAFTE'!$C:$I,7,FALSE)</f>
        <v>550.21</v>
      </c>
      <c r="G2263" s="106">
        <f>IFERROR(IF(E2263= "yes",VLOOKUP(C2263,Summary!$B:$I,5,0),0),0)</f>
        <v>0</v>
      </c>
      <c r="H2263" s="105">
        <f t="shared" si="379"/>
        <v>550.21</v>
      </c>
      <c r="I2263" s="168">
        <f>VLOOKUP($A2263,'2023-24 Salary &amp; Benefits'!$A:$I,3,FALSE)</f>
        <v>1</v>
      </c>
      <c r="J2263" s="168">
        <f>VLOOKUP($A2263,'2023-24 Salary &amp; Benefits'!$A:$I,4,FALSE)</f>
        <v>1</v>
      </c>
      <c r="K2263" s="155">
        <f t="shared" si="382"/>
        <v>550.21</v>
      </c>
      <c r="L2263" s="154">
        <f t="shared" si="383"/>
        <v>1.6140000000000001</v>
      </c>
      <c r="M2263" s="156">
        <f>'2023-24 Salary &amp; Benefits'!$E$6</f>
        <v>72728</v>
      </c>
      <c r="N2263" s="156">
        <f>'2023-24 Salary &amp; Benefits'!$F$6</f>
        <v>75419</v>
      </c>
      <c r="O2263" s="9">
        <f t="shared" si="384"/>
        <v>117382.99</v>
      </c>
      <c r="P2263" s="9">
        <f t="shared" si="385"/>
        <v>4343.2799999999988</v>
      </c>
      <c r="Q2263" s="9">
        <f>'2023-24 Salary &amp; Benefits'!G$6</f>
        <v>13464</v>
      </c>
      <c r="R2263" s="157">
        <f>'2023-24 Salary &amp; Benefits'!H$6</f>
        <v>0.1797</v>
      </c>
      <c r="S2263" s="157">
        <f>'2023-24 Salary &amp; Benefits'!I$6</f>
        <v>0.17330000000000001</v>
      </c>
      <c r="T2263" s="9">
        <f t="shared" si="386"/>
        <v>43577.31</v>
      </c>
      <c r="U2263" s="9">
        <f t="shared" si="387"/>
        <v>2028.77</v>
      </c>
      <c r="V2263" s="9">
        <f t="shared" si="388"/>
        <v>351.59</v>
      </c>
      <c r="W2263" s="9">
        <f t="shared" si="381"/>
        <v>2380.36</v>
      </c>
      <c r="X2263" s="22">
        <f t="shared" si="380"/>
        <v>167683.93999999997</v>
      </c>
    </row>
    <row r="2264" spans="1:24">
      <c r="A2264" s="83" t="s">
        <v>2492</v>
      </c>
      <c r="B2264" s="95" t="s">
        <v>1894</v>
      </c>
      <c r="C2264" s="96">
        <v>1628</v>
      </c>
      <c r="D2264" s="95" t="s">
        <v>1895</v>
      </c>
      <c r="E2264" s="116" t="str">
        <f>VLOOKUP($C2264,'2022-23 School Level AAFTE'!$C:$X,8,FALSE)</f>
        <v>Yes</v>
      </c>
      <c r="F2264" s="103">
        <f>VLOOKUP($C2264,'2022-23 School Level AAFTE'!$C:$I,7,FALSE)</f>
        <v>292.62</v>
      </c>
      <c r="G2264" s="106">
        <f>IFERROR(IF(E2264= "yes",VLOOKUP(C2264,Summary!$B:$I,5,0),0),0)</f>
        <v>0</v>
      </c>
      <c r="H2264" s="105">
        <f t="shared" si="379"/>
        <v>292.62</v>
      </c>
      <c r="I2264" s="168">
        <f>VLOOKUP($A2264,'2023-24 Salary &amp; Benefits'!$A:$I,3,FALSE)</f>
        <v>1</v>
      </c>
      <c r="J2264" s="168">
        <f>VLOOKUP($A2264,'2023-24 Salary &amp; Benefits'!$A:$I,4,FALSE)</f>
        <v>1</v>
      </c>
      <c r="K2264" s="155">
        <f t="shared" si="382"/>
        <v>292.62</v>
      </c>
      <c r="L2264" s="154">
        <f t="shared" si="383"/>
        <v>0.85799999999999998</v>
      </c>
      <c r="M2264" s="156">
        <f>'2023-24 Salary &amp; Benefits'!$E$6</f>
        <v>72728</v>
      </c>
      <c r="N2264" s="156">
        <f>'2023-24 Salary &amp; Benefits'!$F$6</f>
        <v>75419</v>
      </c>
      <c r="O2264" s="9">
        <f t="shared" si="384"/>
        <v>62400.62</v>
      </c>
      <c r="P2264" s="9">
        <f t="shared" si="385"/>
        <v>2308.8799999999974</v>
      </c>
      <c r="Q2264" s="9">
        <f>'2023-24 Salary &amp; Benefits'!G$6</f>
        <v>13464</v>
      </c>
      <c r="R2264" s="157">
        <f>'2023-24 Salary &amp; Benefits'!H$6</f>
        <v>0.1797</v>
      </c>
      <c r="S2264" s="157">
        <f>'2023-24 Salary &amp; Benefits'!I$6</f>
        <v>0.17330000000000001</v>
      </c>
      <c r="T2264" s="9">
        <f t="shared" si="386"/>
        <v>23165.63</v>
      </c>
      <c r="U2264" s="9">
        <f t="shared" si="387"/>
        <v>1078.49</v>
      </c>
      <c r="V2264" s="9">
        <f t="shared" si="388"/>
        <v>186.9</v>
      </c>
      <c r="W2264" s="9">
        <f t="shared" si="381"/>
        <v>1265.3900000000001</v>
      </c>
      <c r="X2264" s="22">
        <f t="shared" si="380"/>
        <v>89140.52</v>
      </c>
    </row>
    <row r="2265" spans="1:24">
      <c r="A2265" s="80" t="s">
        <v>2492</v>
      </c>
      <c r="B2265" s="95" t="s">
        <v>1894</v>
      </c>
      <c r="C2265" s="96">
        <v>2711</v>
      </c>
      <c r="D2265" s="95" t="s">
        <v>1898</v>
      </c>
      <c r="E2265" s="116" t="str">
        <f>VLOOKUP($C2265,'2022-23 School Level AAFTE'!$C:$X,8,FALSE)</f>
        <v>No</v>
      </c>
      <c r="F2265" s="103">
        <f>VLOOKUP($C2265,'2022-23 School Level AAFTE'!$C:$I,7,FALSE)</f>
        <v>165</v>
      </c>
      <c r="G2265" s="106">
        <f>IFERROR(IF(E2265= "yes",VLOOKUP(C2265,Summary!$B:$I,5,0),0),0)</f>
        <v>0</v>
      </c>
      <c r="H2265" s="105">
        <f t="shared" si="379"/>
        <v>0</v>
      </c>
      <c r="I2265" s="168">
        <f>VLOOKUP($A2265,'2023-24 Salary &amp; Benefits'!$A:$I,3,FALSE)</f>
        <v>1</v>
      </c>
      <c r="J2265" s="168">
        <f>VLOOKUP($A2265,'2023-24 Salary &amp; Benefits'!$A:$I,4,FALSE)</f>
        <v>1</v>
      </c>
      <c r="K2265" s="155">
        <f t="shared" si="382"/>
        <v>0</v>
      </c>
      <c r="L2265" s="154">
        <f t="shared" si="383"/>
        <v>0</v>
      </c>
      <c r="M2265" s="156">
        <f>'2023-24 Salary &amp; Benefits'!$E$6</f>
        <v>72728</v>
      </c>
      <c r="N2265" s="156">
        <f>'2023-24 Salary &amp; Benefits'!$F$6</f>
        <v>75419</v>
      </c>
      <c r="O2265" s="9">
        <f t="shared" si="384"/>
        <v>0</v>
      </c>
      <c r="P2265" s="9">
        <f t="shared" si="385"/>
        <v>0</v>
      </c>
      <c r="Q2265" s="9">
        <f>'2023-24 Salary &amp; Benefits'!G$6</f>
        <v>13464</v>
      </c>
      <c r="R2265" s="157">
        <f>'2023-24 Salary &amp; Benefits'!H$6</f>
        <v>0.1797</v>
      </c>
      <c r="S2265" s="157">
        <f>'2023-24 Salary &amp; Benefits'!I$6</f>
        <v>0.17330000000000001</v>
      </c>
      <c r="T2265" s="9">
        <f t="shared" si="386"/>
        <v>0</v>
      </c>
      <c r="U2265" s="9">
        <f t="shared" si="387"/>
        <v>0</v>
      </c>
      <c r="V2265" s="9">
        <f t="shared" si="388"/>
        <v>0</v>
      </c>
      <c r="W2265" s="9">
        <f t="shared" si="381"/>
        <v>0</v>
      </c>
      <c r="X2265" s="22">
        <f t="shared" si="380"/>
        <v>0</v>
      </c>
    </row>
    <row r="2266" spans="1:24">
      <c r="A2266" s="83" t="s">
        <v>2492</v>
      </c>
      <c r="B2266" s="95" t="s">
        <v>1894</v>
      </c>
      <c r="C2266" s="96">
        <v>3196</v>
      </c>
      <c r="D2266" s="95" t="s">
        <v>1903</v>
      </c>
      <c r="E2266" s="116" t="str">
        <f>VLOOKUP($C2266,'2022-23 School Level AAFTE'!$C:$X,8,FALSE)</f>
        <v>Yes</v>
      </c>
      <c r="F2266" s="103">
        <f>VLOOKUP($C2266,'2022-23 School Level AAFTE'!$C:$I,7,FALSE)</f>
        <v>252.53</v>
      </c>
      <c r="G2266" s="106">
        <f>IFERROR(IF(E2266= "yes",VLOOKUP(C2266,Summary!$B:$I,5,0),0),0)</f>
        <v>0</v>
      </c>
      <c r="H2266" s="105">
        <f t="shared" si="379"/>
        <v>252.53</v>
      </c>
      <c r="I2266" s="168">
        <f>VLOOKUP($A2266,'2023-24 Salary &amp; Benefits'!$A:$I,3,FALSE)</f>
        <v>1</v>
      </c>
      <c r="J2266" s="168">
        <f>VLOOKUP($A2266,'2023-24 Salary &amp; Benefits'!$A:$I,4,FALSE)</f>
        <v>1</v>
      </c>
      <c r="K2266" s="155">
        <f t="shared" si="382"/>
        <v>252.53</v>
      </c>
      <c r="L2266" s="154">
        <f t="shared" si="383"/>
        <v>0.74099999999999999</v>
      </c>
      <c r="M2266" s="156">
        <f>'2023-24 Salary &amp; Benefits'!$E$6</f>
        <v>72728</v>
      </c>
      <c r="N2266" s="156">
        <f>'2023-24 Salary &amp; Benefits'!$F$6</f>
        <v>75419</v>
      </c>
      <c r="O2266" s="9">
        <f t="shared" si="384"/>
        <v>53891.45</v>
      </c>
      <c r="P2266" s="9">
        <f t="shared" si="385"/>
        <v>1994.0300000000061</v>
      </c>
      <c r="Q2266" s="9">
        <f>'2023-24 Salary &amp; Benefits'!G$6</f>
        <v>13464</v>
      </c>
      <c r="R2266" s="157">
        <f>'2023-24 Salary &amp; Benefits'!H$6</f>
        <v>0.1797</v>
      </c>
      <c r="S2266" s="157">
        <f>'2023-24 Salary &amp; Benefits'!I$6</f>
        <v>0.17330000000000001</v>
      </c>
      <c r="T2266" s="9">
        <f t="shared" si="386"/>
        <v>20006.68</v>
      </c>
      <c r="U2266" s="9">
        <f t="shared" si="387"/>
        <v>931.42</v>
      </c>
      <c r="V2266" s="9">
        <f t="shared" si="388"/>
        <v>161.41999999999999</v>
      </c>
      <c r="W2266" s="9">
        <f t="shared" si="381"/>
        <v>1092.8399999999999</v>
      </c>
      <c r="X2266" s="22">
        <f t="shared" si="380"/>
        <v>76985</v>
      </c>
    </row>
    <row r="2267" spans="1:24">
      <c r="A2267" t="s">
        <v>2492</v>
      </c>
      <c r="B2267" s="95" t="s">
        <v>1894</v>
      </c>
      <c r="C2267" s="94">
        <v>3129</v>
      </c>
      <c r="D2267" s="84" t="s">
        <v>1900</v>
      </c>
      <c r="E2267" s="116" t="str">
        <f>VLOOKUP($C2267,'2022-23 School Level AAFTE'!$C:$X,8,FALSE)</f>
        <v>Yes</v>
      </c>
      <c r="F2267" s="103">
        <f>VLOOKUP($C2267,'2022-23 School Level AAFTE'!$C:$I,7,FALSE)</f>
        <v>213.34</v>
      </c>
      <c r="G2267" s="106">
        <f>IFERROR(IF(E2267= "yes",VLOOKUP(C2267,Summary!$B:$I,5,0),0),0)</f>
        <v>0</v>
      </c>
      <c r="H2267" s="105">
        <f t="shared" si="379"/>
        <v>213.34</v>
      </c>
      <c r="I2267" s="168">
        <f>VLOOKUP($A2267,'2023-24 Salary &amp; Benefits'!$A:$I,3,FALSE)</f>
        <v>1</v>
      </c>
      <c r="J2267" s="168">
        <f>VLOOKUP($A2267,'2023-24 Salary &amp; Benefits'!$A:$I,4,FALSE)</f>
        <v>1</v>
      </c>
      <c r="K2267" s="155">
        <f t="shared" si="382"/>
        <v>213.34</v>
      </c>
      <c r="L2267" s="154">
        <f t="shared" si="383"/>
        <v>0.626</v>
      </c>
      <c r="M2267" s="156">
        <f>'2023-24 Salary &amp; Benefits'!$E$6</f>
        <v>72728</v>
      </c>
      <c r="N2267" s="156">
        <f>'2023-24 Salary &amp; Benefits'!$F$6</f>
        <v>75419</v>
      </c>
      <c r="O2267" s="9">
        <f t="shared" si="384"/>
        <v>45527.73</v>
      </c>
      <c r="P2267" s="9">
        <f t="shared" si="385"/>
        <v>1684.5599999999977</v>
      </c>
      <c r="Q2267" s="9">
        <f>'2023-24 Salary &amp; Benefits'!G$6</f>
        <v>13464</v>
      </c>
      <c r="R2267" s="157">
        <f>'2023-24 Salary &amp; Benefits'!H$6</f>
        <v>0.1797</v>
      </c>
      <c r="S2267" s="157">
        <f>'2023-24 Salary &amp; Benefits'!I$6</f>
        <v>0.17330000000000001</v>
      </c>
      <c r="T2267" s="9">
        <f t="shared" si="386"/>
        <v>16901.73</v>
      </c>
      <c r="U2267" s="9">
        <f t="shared" si="387"/>
        <v>786.87</v>
      </c>
      <c r="V2267" s="9">
        <f t="shared" si="388"/>
        <v>136.36000000000001</v>
      </c>
      <c r="W2267" s="9">
        <f t="shared" si="381"/>
        <v>923.23</v>
      </c>
      <c r="X2267" s="22">
        <f t="shared" si="380"/>
        <v>65037.250000000007</v>
      </c>
    </row>
    <row r="2268" spans="1:24">
      <c r="A2268" s="83" t="s">
        <v>2492</v>
      </c>
      <c r="B2268" s="95" t="s">
        <v>1894</v>
      </c>
      <c r="C2268" s="96">
        <v>3194</v>
      </c>
      <c r="D2268" s="95" t="s">
        <v>1901</v>
      </c>
      <c r="E2268" s="116" t="str">
        <f>VLOOKUP($C2268,'2022-23 School Level AAFTE'!$C:$X,8,FALSE)</f>
        <v>No</v>
      </c>
      <c r="F2268" s="103">
        <f>VLOOKUP($C2268,'2022-23 School Level AAFTE'!$C:$I,7,FALSE)</f>
        <v>347.8</v>
      </c>
      <c r="G2268" s="106">
        <f>IFERROR(IF(E2268= "yes",VLOOKUP(C2268,Summary!$B:$I,5,0),0),0)</f>
        <v>0</v>
      </c>
      <c r="H2268" s="105">
        <f t="shared" si="379"/>
        <v>0</v>
      </c>
      <c r="I2268" s="168">
        <f>VLOOKUP($A2268,'2023-24 Salary &amp; Benefits'!$A:$I,3,FALSE)</f>
        <v>1</v>
      </c>
      <c r="J2268" s="168">
        <f>VLOOKUP($A2268,'2023-24 Salary &amp; Benefits'!$A:$I,4,FALSE)</f>
        <v>1</v>
      </c>
      <c r="K2268" s="155">
        <f t="shared" si="382"/>
        <v>0</v>
      </c>
      <c r="L2268" s="154">
        <f t="shared" si="383"/>
        <v>0</v>
      </c>
      <c r="M2268" s="156">
        <f>'2023-24 Salary &amp; Benefits'!$E$6</f>
        <v>72728</v>
      </c>
      <c r="N2268" s="156">
        <f>'2023-24 Salary &amp; Benefits'!$F$6</f>
        <v>75419</v>
      </c>
      <c r="O2268" s="9">
        <f t="shared" si="384"/>
        <v>0</v>
      </c>
      <c r="P2268" s="9">
        <f t="shared" si="385"/>
        <v>0</v>
      </c>
      <c r="Q2268" s="9">
        <f>'2023-24 Salary &amp; Benefits'!G$6</f>
        <v>13464</v>
      </c>
      <c r="R2268" s="157">
        <f>'2023-24 Salary &amp; Benefits'!H$6</f>
        <v>0.1797</v>
      </c>
      <c r="S2268" s="157">
        <f>'2023-24 Salary &amp; Benefits'!I$6</f>
        <v>0.17330000000000001</v>
      </c>
      <c r="T2268" s="9">
        <f t="shared" si="386"/>
        <v>0</v>
      </c>
      <c r="U2268" s="9">
        <f t="shared" si="387"/>
        <v>0</v>
      </c>
      <c r="V2268" s="9">
        <f t="shared" si="388"/>
        <v>0</v>
      </c>
      <c r="W2268" s="9">
        <f t="shared" si="381"/>
        <v>0</v>
      </c>
      <c r="X2268" s="22">
        <f t="shared" si="380"/>
        <v>0</v>
      </c>
    </row>
    <row r="2269" spans="1:24">
      <c r="A2269" s="83" t="s">
        <v>2492</v>
      </c>
      <c r="B2269" s="95" t="s">
        <v>1894</v>
      </c>
      <c r="C2269" s="96">
        <v>5356</v>
      </c>
      <c r="D2269" s="95" t="s">
        <v>2745</v>
      </c>
      <c r="E2269" s="116" t="str">
        <f>VLOOKUP($C2269,'2022-23 School Level AAFTE'!$C:$X,8,FALSE)</f>
        <v>Yes</v>
      </c>
      <c r="F2269" s="103">
        <f>VLOOKUP($C2269,'2022-23 School Level AAFTE'!$C:$I,7,FALSE)</f>
        <v>8</v>
      </c>
      <c r="G2269" s="106">
        <f>IFERROR(IF(E2269= "yes",VLOOKUP(C2269,Summary!$B:$I,5,0),0),0)</f>
        <v>0</v>
      </c>
      <c r="H2269" s="105">
        <f t="shared" si="379"/>
        <v>8</v>
      </c>
      <c r="I2269" s="168">
        <f>VLOOKUP($A2269,'2023-24 Salary &amp; Benefits'!$A:$I,3,FALSE)</f>
        <v>1</v>
      </c>
      <c r="J2269" s="168">
        <f>VLOOKUP($A2269,'2023-24 Salary &amp; Benefits'!$A:$I,4,FALSE)</f>
        <v>1</v>
      </c>
      <c r="K2269" s="155">
        <f t="shared" si="382"/>
        <v>8</v>
      </c>
      <c r="L2269" s="154">
        <f t="shared" si="383"/>
        <v>2.3E-2</v>
      </c>
      <c r="M2269" s="156">
        <f>'2023-24 Salary &amp; Benefits'!$E$6</f>
        <v>72728</v>
      </c>
      <c r="N2269" s="156">
        <f>'2023-24 Salary &amp; Benefits'!$F$6</f>
        <v>75419</v>
      </c>
      <c r="O2269" s="9">
        <f t="shared" si="384"/>
        <v>1672.74</v>
      </c>
      <c r="P2269" s="9">
        <f t="shared" si="385"/>
        <v>61.900000000000091</v>
      </c>
      <c r="Q2269" s="9">
        <f>'2023-24 Salary &amp; Benefits'!G$6</f>
        <v>13464</v>
      </c>
      <c r="R2269" s="157">
        <f>'2023-24 Salary &amp; Benefits'!H$6</f>
        <v>0.1797</v>
      </c>
      <c r="S2269" s="157">
        <f>'2023-24 Salary &amp; Benefits'!I$6</f>
        <v>0.17330000000000001</v>
      </c>
      <c r="T2269" s="9">
        <f t="shared" si="386"/>
        <v>620.99</v>
      </c>
      <c r="U2269" s="9">
        <f t="shared" si="387"/>
        <v>28.91</v>
      </c>
      <c r="V2269" s="9">
        <f t="shared" si="388"/>
        <v>5.01</v>
      </c>
      <c r="W2269" s="9">
        <f t="shared" si="381"/>
        <v>33.92</v>
      </c>
      <c r="X2269" s="22">
        <f t="shared" si="380"/>
        <v>2389.5500000000002</v>
      </c>
    </row>
    <row r="2270" spans="1:24">
      <c r="A2270" s="83" t="s">
        <v>2492</v>
      </c>
      <c r="B2270" s="95" t="s">
        <v>1894</v>
      </c>
      <c r="C2270" s="96">
        <v>2956</v>
      </c>
      <c r="D2270" s="95" t="s">
        <v>1899</v>
      </c>
      <c r="E2270" s="116" t="str">
        <f>VLOOKUP($C2270,'2022-23 School Level AAFTE'!$C:$X,8,FALSE)</f>
        <v>Yes</v>
      </c>
      <c r="F2270" s="103">
        <f>VLOOKUP($C2270,'2022-23 School Level AAFTE'!$C:$I,7,FALSE)</f>
        <v>269.83</v>
      </c>
      <c r="G2270" s="106">
        <f>IFERROR(IF(E2270= "yes",VLOOKUP(C2270,Summary!$B:$I,5,0),0),0)</f>
        <v>0</v>
      </c>
      <c r="H2270" s="105">
        <f t="shared" si="379"/>
        <v>269.83</v>
      </c>
      <c r="I2270" s="168">
        <f>VLOOKUP($A2270,'2023-24 Salary &amp; Benefits'!$A:$I,3,FALSE)</f>
        <v>1</v>
      </c>
      <c r="J2270" s="168">
        <f>VLOOKUP($A2270,'2023-24 Salary &amp; Benefits'!$A:$I,4,FALSE)</f>
        <v>1</v>
      </c>
      <c r="K2270" s="155">
        <f t="shared" si="382"/>
        <v>269.83</v>
      </c>
      <c r="L2270" s="154">
        <f t="shared" si="383"/>
        <v>0.79200000000000004</v>
      </c>
      <c r="M2270" s="156">
        <f>'2023-24 Salary &amp; Benefits'!$E$6</f>
        <v>72728</v>
      </c>
      <c r="N2270" s="156">
        <f>'2023-24 Salary &amp; Benefits'!$F$6</f>
        <v>75419</v>
      </c>
      <c r="O2270" s="9">
        <f t="shared" si="384"/>
        <v>57600.58</v>
      </c>
      <c r="P2270" s="9">
        <f t="shared" si="385"/>
        <v>2131.2699999999968</v>
      </c>
      <c r="Q2270" s="9">
        <f>'2023-24 Salary &amp; Benefits'!G$6</f>
        <v>13464</v>
      </c>
      <c r="R2270" s="157">
        <f>'2023-24 Salary &amp; Benefits'!H$6</f>
        <v>0.1797</v>
      </c>
      <c r="S2270" s="157">
        <f>'2023-24 Salary &amp; Benefits'!I$6</f>
        <v>0.17330000000000001</v>
      </c>
      <c r="T2270" s="9">
        <f t="shared" si="386"/>
        <v>21383.66</v>
      </c>
      <c r="U2270" s="9">
        <f t="shared" si="387"/>
        <v>995.53</v>
      </c>
      <c r="V2270" s="9">
        <f t="shared" si="388"/>
        <v>172.53</v>
      </c>
      <c r="W2270" s="9">
        <f t="shared" si="381"/>
        <v>1168.06</v>
      </c>
      <c r="X2270" s="22">
        <f t="shared" si="380"/>
        <v>82283.570000000007</v>
      </c>
    </row>
    <row r="2271" spans="1:24">
      <c r="A2271" s="83" t="s">
        <v>2492</v>
      </c>
      <c r="B2271" s="95" t="s">
        <v>1894</v>
      </c>
      <c r="C2271" s="96">
        <v>5645</v>
      </c>
      <c r="D2271" s="95" t="s">
        <v>1897</v>
      </c>
      <c r="E2271" s="116" t="str">
        <f>VLOOKUP($C2271,'2022-23 School Level AAFTE'!$C:$X,8,FALSE)</f>
        <v>Yes</v>
      </c>
      <c r="F2271" s="103">
        <f>VLOOKUP($C2271,'2022-23 School Level AAFTE'!$C:$I,7,FALSE)</f>
        <v>249.10000000000002</v>
      </c>
      <c r="G2271" s="106">
        <f>IFERROR(IF(E2271= "yes",VLOOKUP(C2271,Summary!$B:$I,5,0),0),0)</f>
        <v>0</v>
      </c>
      <c r="H2271" s="105">
        <f t="shared" si="379"/>
        <v>249.10000000000002</v>
      </c>
      <c r="I2271" s="168">
        <f>VLOOKUP($A2271,'2023-24 Salary &amp; Benefits'!$A:$I,3,FALSE)</f>
        <v>1</v>
      </c>
      <c r="J2271" s="168">
        <f>VLOOKUP($A2271,'2023-24 Salary &amp; Benefits'!$A:$I,4,FALSE)</f>
        <v>1</v>
      </c>
      <c r="K2271" s="155">
        <f t="shared" si="382"/>
        <v>249.10000000000002</v>
      </c>
      <c r="L2271" s="154">
        <f t="shared" si="383"/>
        <v>0.73099999999999998</v>
      </c>
      <c r="M2271" s="156">
        <f>'2023-24 Salary &amp; Benefits'!$E$6</f>
        <v>72728</v>
      </c>
      <c r="N2271" s="156">
        <f>'2023-24 Salary &amp; Benefits'!$F$6</f>
        <v>75419</v>
      </c>
      <c r="O2271" s="9">
        <f t="shared" si="384"/>
        <v>53164.17</v>
      </c>
      <c r="P2271" s="9">
        <f t="shared" si="385"/>
        <v>1967.1200000000026</v>
      </c>
      <c r="Q2271" s="9">
        <f>'2023-24 Salary &amp; Benefits'!G$6</f>
        <v>13464</v>
      </c>
      <c r="R2271" s="157">
        <f>'2023-24 Salary &amp; Benefits'!H$6</f>
        <v>0.1797</v>
      </c>
      <c r="S2271" s="157">
        <f>'2023-24 Salary &amp; Benefits'!I$6</f>
        <v>0.17330000000000001</v>
      </c>
      <c r="T2271" s="9">
        <f t="shared" si="386"/>
        <v>19736.689999999999</v>
      </c>
      <c r="U2271" s="9">
        <f t="shared" si="387"/>
        <v>918.85</v>
      </c>
      <c r="V2271" s="9">
        <f t="shared" si="388"/>
        <v>159.24</v>
      </c>
      <c r="W2271" s="9">
        <f t="shared" si="381"/>
        <v>1078.0900000000001</v>
      </c>
      <c r="X2271" s="22">
        <f t="shared" si="380"/>
        <v>75946.070000000007</v>
      </c>
    </row>
    <row r="2272" spans="1:24">
      <c r="A2272" s="83" t="s">
        <v>2492</v>
      </c>
      <c r="B2272" s="95" t="s">
        <v>1894</v>
      </c>
      <c r="C2272" s="96">
        <v>1755</v>
      </c>
      <c r="D2272" s="95" t="s">
        <v>1896</v>
      </c>
      <c r="E2272" s="116" t="str">
        <f>VLOOKUP($C2272,'2022-23 School Level AAFTE'!$C:$X,8,FALSE)</f>
        <v>No</v>
      </c>
      <c r="F2272" s="103">
        <f>VLOOKUP($C2272,'2022-23 School Level AAFTE'!$C:$I,7,FALSE)</f>
        <v>163.83000000000001</v>
      </c>
      <c r="G2272" s="106">
        <f>IFERROR(IF(E2272= "yes",VLOOKUP(C2272,Summary!$B:$I,5,0),0),0)</f>
        <v>0</v>
      </c>
      <c r="H2272" s="105">
        <f t="shared" si="379"/>
        <v>0</v>
      </c>
      <c r="I2272" s="168">
        <f>VLOOKUP($A2272,'2023-24 Salary &amp; Benefits'!$A:$I,3,FALSE)</f>
        <v>1</v>
      </c>
      <c r="J2272" s="168">
        <f>VLOOKUP($A2272,'2023-24 Salary &amp; Benefits'!$A:$I,4,FALSE)</f>
        <v>1</v>
      </c>
      <c r="K2272" s="155">
        <f t="shared" si="382"/>
        <v>0</v>
      </c>
      <c r="L2272" s="154">
        <f t="shared" si="383"/>
        <v>0</v>
      </c>
      <c r="M2272" s="156">
        <f>'2023-24 Salary &amp; Benefits'!$E$6</f>
        <v>72728</v>
      </c>
      <c r="N2272" s="156">
        <f>'2023-24 Salary &amp; Benefits'!$F$6</f>
        <v>75419</v>
      </c>
      <c r="O2272" s="9">
        <f t="shared" si="384"/>
        <v>0</v>
      </c>
      <c r="P2272" s="9">
        <f t="shared" si="385"/>
        <v>0</v>
      </c>
      <c r="Q2272" s="9">
        <f>'2023-24 Salary &amp; Benefits'!G$6</f>
        <v>13464</v>
      </c>
      <c r="R2272" s="157">
        <f>'2023-24 Salary &amp; Benefits'!H$6</f>
        <v>0.1797</v>
      </c>
      <c r="S2272" s="157">
        <f>'2023-24 Salary &amp; Benefits'!I$6</f>
        <v>0.17330000000000001</v>
      </c>
      <c r="T2272" s="9">
        <f t="shared" si="386"/>
        <v>0</v>
      </c>
      <c r="U2272" s="9">
        <f t="shared" si="387"/>
        <v>0</v>
      </c>
      <c r="V2272" s="9">
        <f t="shared" si="388"/>
        <v>0</v>
      </c>
      <c r="W2272" s="9">
        <f t="shared" si="381"/>
        <v>0</v>
      </c>
      <c r="X2272" s="22">
        <f t="shared" si="380"/>
        <v>0</v>
      </c>
    </row>
    <row r="2273" spans="1:24">
      <c r="A2273" s="83" t="s">
        <v>2492</v>
      </c>
      <c r="B2273" s="95" t="s">
        <v>1894</v>
      </c>
      <c r="C2273" s="96">
        <v>3195</v>
      </c>
      <c r="D2273" s="95" t="s">
        <v>1902</v>
      </c>
      <c r="E2273" s="116" t="str">
        <f>VLOOKUP($C2273,'2022-23 School Level AAFTE'!$C:$X,8,FALSE)</f>
        <v>No</v>
      </c>
      <c r="F2273" s="103">
        <f>VLOOKUP($C2273,'2022-23 School Level AAFTE'!$C:$I,7,FALSE)</f>
        <v>855.32</v>
      </c>
      <c r="G2273" s="106">
        <f>IFERROR(IF(E2273= "yes",VLOOKUP(C2273,Summary!$B:$I,5,0),0),0)</f>
        <v>0</v>
      </c>
      <c r="H2273" s="105">
        <f t="shared" si="379"/>
        <v>0</v>
      </c>
      <c r="I2273" s="168">
        <f>VLOOKUP($A2273,'2023-24 Salary &amp; Benefits'!$A:$I,3,FALSE)</f>
        <v>1</v>
      </c>
      <c r="J2273" s="168">
        <f>VLOOKUP($A2273,'2023-24 Salary &amp; Benefits'!$A:$I,4,FALSE)</f>
        <v>1</v>
      </c>
      <c r="K2273" s="155">
        <f t="shared" si="382"/>
        <v>0</v>
      </c>
      <c r="L2273" s="154">
        <f t="shared" si="383"/>
        <v>0</v>
      </c>
      <c r="M2273" s="156">
        <f>'2023-24 Salary &amp; Benefits'!$E$6</f>
        <v>72728</v>
      </c>
      <c r="N2273" s="156">
        <f>'2023-24 Salary &amp; Benefits'!$F$6</f>
        <v>75419</v>
      </c>
      <c r="O2273" s="9">
        <f t="shared" si="384"/>
        <v>0</v>
      </c>
      <c r="P2273" s="9">
        <f t="shared" si="385"/>
        <v>0</v>
      </c>
      <c r="Q2273" s="9">
        <f>'2023-24 Salary &amp; Benefits'!G$6</f>
        <v>13464</v>
      </c>
      <c r="R2273" s="157">
        <f>'2023-24 Salary &amp; Benefits'!H$6</f>
        <v>0.1797</v>
      </c>
      <c r="S2273" s="157">
        <f>'2023-24 Salary &amp; Benefits'!I$6</f>
        <v>0.17330000000000001</v>
      </c>
      <c r="T2273" s="9">
        <f t="shared" si="386"/>
        <v>0</v>
      </c>
      <c r="U2273" s="9">
        <f t="shared" si="387"/>
        <v>0</v>
      </c>
      <c r="V2273" s="9">
        <f t="shared" si="388"/>
        <v>0</v>
      </c>
      <c r="W2273" s="9">
        <f t="shared" si="381"/>
        <v>0</v>
      </c>
      <c r="X2273" s="22">
        <f t="shared" si="380"/>
        <v>0</v>
      </c>
    </row>
    <row r="2274" spans="1:24">
      <c r="A2274" s="83" t="s">
        <v>2492</v>
      </c>
      <c r="B2274" s="95" t="s">
        <v>1894</v>
      </c>
      <c r="C2274" s="96">
        <v>5698</v>
      </c>
      <c r="D2274" s="95" t="s">
        <v>3394</v>
      </c>
      <c r="E2274" s="116" t="str">
        <f>VLOOKUP($C2274,'2022-23 School Level AAFTE'!$C:$X,8,FALSE)</f>
        <v>Yes</v>
      </c>
      <c r="F2274" s="103">
        <f>VLOOKUP($C2274,'2022-23 School Level AAFTE'!$C:$I,7,FALSE)</f>
        <v>39.020000000000003</v>
      </c>
      <c r="G2274" s="106">
        <f>IFERROR(IF(E2274= "yes",VLOOKUP(C2274,Summary!$B:$I,5,0),0),0)</f>
        <v>0</v>
      </c>
      <c r="H2274" s="105">
        <f t="shared" si="379"/>
        <v>39.020000000000003</v>
      </c>
      <c r="I2274" s="168">
        <f>VLOOKUP($A2274,'2023-24 Salary &amp; Benefits'!$A:$I,3,FALSE)</f>
        <v>1</v>
      </c>
      <c r="J2274" s="168">
        <f>VLOOKUP($A2274,'2023-24 Salary &amp; Benefits'!$A:$I,4,FALSE)</f>
        <v>1</v>
      </c>
      <c r="K2274" s="155">
        <f t="shared" si="382"/>
        <v>39.020000000000003</v>
      </c>
      <c r="L2274" s="154">
        <f t="shared" si="383"/>
        <v>0.114</v>
      </c>
      <c r="M2274" s="156">
        <f>'2023-24 Salary &amp; Benefits'!$E$6</f>
        <v>72728</v>
      </c>
      <c r="N2274" s="156">
        <f>'2023-24 Salary &amp; Benefits'!$F$6</f>
        <v>75419</v>
      </c>
      <c r="O2274" s="9">
        <f t="shared" si="384"/>
        <v>8290.99</v>
      </c>
      <c r="P2274" s="9">
        <f t="shared" si="385"/>
        <v>306.78000000000065</v>
      </c>
      <c r="Q2274" s="9">
        <f>'2023-24 Salary &amp; Benefits'!G$6</f>
        <v>13464</v>
      </c>
      <c r="R2274" s="157">
        <f>'2023-24 Salary &amp; Benefits'!H$6</f>
        <v>0.1797</v>
      </c>
      <c r="S2274" s="157">
        <f>'2023-24 Salary &amp; Benefits'!I$6</f>
        <v>0.17330000000000001</v>
      </c>
      <c r="T2274" s="9">
        <f t="shared" si="386"/>
        <v>3077.95</v>
      </c>
      <c r="U2274" s="9">
        <f t="shared" si="387"/>
        <v>143.30000000000001</v>
      </c>
      <c r="V2274" s="9">
        <f t="shared" si="388"/>
        <v>24.83</v>
      </c>
      <c r="W2274" s="9">
        <f t="shared" si="381"/>
        <v>168.13</v>
      </c>
      <c r="X2274" s="22">
        <f t="shared" si="380"/>
        <v>11843.849999999999</v>
      </c>
    </row>
    <row r="2275" spans="1:24">
      <c r="A2275" s="83" t="s">
        <v>2561</v>
      </c>
      <c r="B2275" s="95" t="s">
        <v>2241</v>
      </c>
      <c r="C2275" s="96">
        <v>2822</v>
      </c>
      <c r="D2275" s="95" t="s">
        <v>2244</v>
      </c>
      <c r="E2275" s="116" t="str">
        <f>VLOOKUP($C2275,'2022-23 School Level AAFTE'!$C:$X,8,FALSE)</f>
        <v>Yes</v>
      </c>
      <c r="F2275" s="103">
        <f>VLOOKUP($C2275,'2022-23 School Level AAFTE'!$C:$I,7,FALSE)</f>
        <v>368.31</v>
      </c>
      <c r="G2275" s="106">
        <f>IFERROR(IF(E2275= "yes",VLOOKUP(C2275,Summary!$B:$I,5,0),0),0)</f>
        <v>0</v>
      </c>
      <c r="H2275" s="105">
        <f t="shared" si="379"/>
        <v>368.31</v>
      </c>
      <c r="I2275" s="168">
        <f>VLOOKUP($A2275,'2023-24 Salary &amp; Benefits'!$A:$I,3,FALSE)</f>
        <v>1.0150000000000001</v>
      </c>
      <c r="J2275" s="168">
        <f>VLOOKUP($A2275,'2023-24 Salary &amp; Benefits'!$A:$I,4,FALSE)</f>
        <v>1.0150000000000001</v>
      </c>
      <c r="K2275" s="155">
        <f t="shared" si="382"/>
        <v>368.31</v>
      </c>
      <c r="L2275" s="154">
        <f t="shared" si="383"/>
        <v>1.08</v>
      </c>
      <c r="M2275" s="156">
        <f>'2023-24 Salary &amp; Benefits'!$E$6</f>
        <v>72728</v>
      </c>
      <c r="N2275" s="156">
        <f>'2023-24 Salary &amp; Benefits'!$F$6</f>
        <v>75419</v>
      </c>
      <c r="O2275" s="9">
        <f t="shared" si="384"/>
        <v>79724.429999999993</v>
      </c>
      <c r="P2275" s="9">
        <f t="shared" si="385"/>
        <v>2949.8800000000047</v>
      </c>
      <c r="Q2275" s="9">
        <f>'2023-24 Salary &amp; Benefits'!G$6</f>
        <v>13464</v>
      </c>
      <c r="R2275" s="157">
        <f>'2023-24 Salary &amp; Benefits'!H$6</f>
        <v>0.1797</v>
      </c>
      <c r="S2275" s="157">
        <f>'2023-24 Salary &amp; Benefits'!I$6</f>
        <v>0.17330000000000001</v>
      </c>
      <c r="T2275" s="9">
        <f t="shared" si="386"/>
        <v>29378.81</v>
      </c>
      <c r="U2275" s="9">
        <f t="shared" si="387"/>
        <v>1377.91</v>
      </c>
      <c r="V2275" s="9">
        <f t="shared" si="388"/>
        <v>238.79</v>
      </c>
      <c r="W2275" s="9">
        <f t="shared" si="381"/>
        <v>1616.7</v>
      </c>
      <c r="X2275" s="22">
        <f t="shared" si="380"/>
        <v>113669.81999999999</v>
      </c>
    </row>
    <row r="2276" spans="1:24">
      <c r="A2276" s="83" t="s">
        <v>2561</v>
      </c>
      <c r="B2276" s="95" t="s">
        <v>2241</v>
      </c>
      <c r="C2276" s="96">
        <v>3699</v>
      </c>
      <c r="D2276" s="95" t="s">
        <v>2246</v>
      </c>
      <c r="E2276" s="116" t="str">
        <f>VLOOKUP($C2276,'2022-23 School Level AAFTE'!$C:$X,8,FALSE)</f>
        <v>No</v>
      </c>
      <c r="F2276" s="103">
        <f>VLOOKUP($C2276,'2022-23 School Level AAFTE'!$C:$I,7,FALSE)</f>
        <v>415.08</v>
      </c>
      <c r="G2276" s="106">
        <f>IFERROR(IF(E2276= "yes",VLOOKUP(C2276,Summary!$B:$I,5,0),0),0)</f>
        <v>0</v>
      </c>
      <c r="H2276" s="105">
        <f t="shared" si="379"/>
        <v>0</v>
      </c>
      <c r="I2276" s="168">
        <f>VLOOKUP($A2276,'2023-24 Salary &amp; Benefits'!$A:$I,3,FALSE)</f>
        <v>1.0150000000000001</v>
      </c>
      <c r="J2276" s="168">
        <f>VLOOKUP($A2276,'2023-24 Salary &amp; Benefits'!$A:$I,4,FALSE)</f>
        <v>1.0150000000000001</v>
      </c>
      <c r="K2276" s="155">
        <f t="shared" si="382"/>
        <v>0</v>
      </c>
      <c r="L2276" s="154">
        <f t="shared" si="383"/>
        <v>0</v>
      </c>
      <c r="M2276" s="156">
        <f>'2023-24 Salary &amp; Benefits'!$E$6</f>
        <v>72728</v>
      </c>
      <c r="N2276" s="156">
        <f>'2023-24 Salary &amp; Benefits'!$F$6</f>
        <v>75419</v>
      </c>
      <c r="O2276" s="9">
        <f t="shared" si="384"/>
        <v>0</v>
      </c>
      <c r="P2276" s="9">
        <f t="shared" si="385"/>
        <v>0</v>
      </c>
      <c r="Q2276" s="9">
        <f>'2023-24 Salary &amp; Benefits'!G$6</f>
        <v>13464</v>
      </c>
      <c r="R2276" s="157">
        <f>'2023-24 Salary &amp; Benefits'!H$6</f>
        <v>0.1797</v>
      </c>
      <c r="S2276" s="157">
        <f>'2023-24 Salary &amp; Benefits'!I$6</f>
        <v>0.17330000000000001</v>
      </c>
      <c r="T2276" s="9">
        <f t="shared" si="386"/>
        <v>0</v>
      </c>
      <c r="U2276" s="9">
        <f t="shared" si="387"/>
        <v>0</v>
      </c>
      <c r="V2276" s="9">
        <f t="shared" si="388"/>
        <v>0</v>
      </c>
      <c r="W2276" s="9">
        <f t="shared" si="381"/>
        <v>0</v>
      </c>
      <c r="X2276" s="22">
        <f t="shared" si="380"/>
        <v>0</v>
      </c>
    </row>
    <row r="2277" spans="1:24">
      <c r="A2277" s="83" t="s">
        <v>2561</v>
      </c>
      <c r="B2277" s="95" t="s">
        <v>2241</v>
      </c>
      <c r="C2277" s="96">
        <v>4448</v>
      </c>
      <c r="D2277" s="95" t="s">
        <v>1052</v>
      </c>
      <c r="E2277" s="116" t="str">
        <f>VLOOKUP($C2277,'2022-23 School Level AAFTE'!$C:$X,8,FALSE)</f>
        <v>No</v>
      </c>
      <c r="F2277" s="103">
        <f>VLOOKUP($C2277,'2022-23 School Level AAFTE'!$C:$I,7,FALSE)</f>
        <v>396.51</v>
      </c>
      <c r="G2277" s="106">
        <f>IFERROR(IF(E2277= "yes",VLOOKUP(C2277,Summary!$B:$I,5,0),0),0)</f>
        <v>0</v>
      </c>
      <c r="H2277" s="105">
        <f t="shared" si="379"/>
        <v>0</v>
      </c>
      <c r="I2277" s="168">
        <f>VLOOKUP($A2277,'2023-24 Salary &amp; Benefits'!$A:$I,3,FALSE)</f>
        <v>1.0150000000000001</v>
      </c>
      <c r="J2277" s="168">
        <f>VLOOKUP($A2277,'2023-24 Salary &amp; Benefits'!$A:$I,4,FALSE)</f>
        <v>1.0150000000000001</v>
      </c>
      <c r="K2277" s="155">
        <f t="shared" si="382"/>
        <v>0</v>
      </c>
      <c r="L2277" s="154">
        <f t="shared" si="383"/>
        <v>0</v>
      </c>
      <c r="M2277" s="156">
        <f>'2023-24 Salary &amp; Benefits'!$E$6</f>
        <v>72728</v>
      </c>
      <c r="N2277" s="156">
        <f>'2023-24 Salary &amp; Benefits'!$F$6</f>
        <v>75419</v>
      </c>
      <c r="O2277" s="9">
        <f t="shared" si="384"/>
        <v>0</v>
      </c>
      <c r="P2277" s="9">
        <f t="shared" si="385"/>
        <v>0</v>
      </c>
      <c r="Q2277" s="9">
        <f>'2023-24 Salary &amp; Benefits'!G$6</f>
        <v>13464</v>
      </c>
      <c r="R2277" s="157">
        <f>'2023-24 Salary &amp; Benefits'!H$6</f>
        <v>0.1797</v>
      </c>
      <c r="S2277" s="157">
        <f>'2023-24 Salary &amp; Benefits'!I$6</f>
        <v>0.17330000000000001</v>
      </c>
      <c r="T2277" s="9">
        <f t="shared" si="386"/>
        <v>0</v>
      </c>
      <c r="U2277" s="9">
        <f t="shared" si="387"/>
        <v>0</v>
      </c>
      <c r="V2277" s="9">
        <f t="shared" si="388"/>
        <v>0</v>
      </c>
      <c r="W2277" s="9">
        <f t="shared" si="381"/>
        <v>0</v>
      </c>
      <c r="X2277" s="22">
        <f t="shared" si="380"/>
        <v>0</v>
      </c>
    </row>
    <row r="2278" spans="1:24">
      <c r="A2278" s="83" t="s">
        <v>2561</v>
      </c>
      <c r="B2278" s="95" t="s">
        <v>2241</v>
      </c>
      <c r="C2278" s="96">
        <v>2758</v>
      </c>
      <c r="D2278" s="95" t="s">
        <v>2243</v>
      </c>
      <c r="E2278" s="116" t="str">
        <f>VLOOKUP($C2278,'2022-23 School Level AAFTE'!$C:$X,8,FALSE)</f>
        <v>Yes</v>
      </c>
      <c r="F2278" s="103">
        <f>VLOOKUP($C2278,'2022-23 School Level AAFTE'!$C:$I,7,FALSE)</f>
        <v>235.44</v>
      </c>
      <c r="G2278" s="106">
        <f>IFERROR(IF(E2278= "yes",VLOOKUP(C2278,Summary!$B:$I,5,0),0),0)</f>
        <v>0</v>
      </c>
      <c r="H2278" s="105">
        <f t="shared" si="379"/>
        <v>235.44</v>
      </c>
      <c r="I2278" s="168">
        <f>VLOOKUP($A2278,'2023-24 Salary &amp; Benefits'!$A:$I,3,FALSE)</f>
        <v>1.0150000000000001</v>
      </c>
      <c r="J2278" s="168">
        <f>VLOOKUP($A2278,'2023-24 Salary &amp; Benefits'!$A:$I,4,FALSE)</f>
        <v>1.0150000000000001</v>
      </c>
      <c r="K2278" s="155">
        <f t="shared" si="382"/>
        <v>235.44</v>
      </c>
      <c r="L2278" s="154">
        <f t="shared" si="383"/>
        <v>0.69099999999999995</v>
      </c>
      <c r="M2278" s="156">
        <f>'2023-24 Salary &amp; Benefits'!$E$6</f>
        <v>72728</v>
      </c>
      <c r="N2278" s="156">
        <f>'2023-24 Salary &amp; Benefits'!$F$6</f>
        <v>75419</v>
      </c>
      <c r="O2278" s="9">
        <f t="shared" si="384"/>
        <v>51008.87</v>
      </c>
      <c r="P2278" s="9">
        <f t="shared" si="385"/>
        <v>1887.3799999999974</v>
      </c>
      <c r="Q2278" s="9">
        <f>'2023-24 Salary &amp; Benefits'!G$6</f>
        <v>13464</v>
      </c>
      <c r="R2278" s="157">
        <f>'2023-24 Salary &amp; Benefits'!H$6</f>
        <v>0.1797</v>
      </c>
      <c r="S2278" s="157">
        <f>'2023-24 Salary &amp; Benefits'!I$6</f>
        <v>0.17330000000000001</v>
      </c>
      <c r="T2278" s="9">
        <f t="shared" si="386"/>
        <v>18797</v>
      </c>
      <c r="U2278" s="9">
        <f t="shared" si="387"/>
        <v>881.6</v>
      </c>
      <c r="V2278" s="9">
        <f t="shared" si="388"/>
        <v>152.78</v>
      </c>
      <c r="W2278" s="9">
        <f t="shared" si="381"/>
        <v>1034.3800000000001</v>
      </c>
      <c r="X2278" s="22">
        <f t="shared" si="380"/>
        <v>72727.63</v>
      </c>
    </row>
    <row r="2279" spans="1:24">
      <c r="A2279" s="83" t="s">
        <v>2561</v>
      </c>
      <c r="B2279" s="95" t="s">
        <v>2241</v>
      </c>
      <c r="C2279" s="96">
        <v>3207</v>
      </c>
      <c r="D2279" s="95" t="s">
        <v>2245</v>
      </c>
      <c r="E2279" s="116" t="str">
        <f>VLOOKUP($C2279,'2022-23 School Level AAFTE'!$C:$X,8,FALSE)</f>
        <v>Yes</v>
      </c>
      <c r="F2279" s="103">
        <f>VLOOKUP($C2279,'2022-23 School Level AAFTE'!$C:$I,7,FALSE)</f>
        <v>493.13</v>
      </c>
      <c r="G2279" s="106">
        <f>IFERROR(IF(E2279= "yes",VLOOKUP(C2279,Summary!$B:$I,5,0),0),0)</f>
        <v>0</v>
      </c>
      <c r="H2279" s="105">
        <f t="shared" si="379"/>
        <v>493.13</v>
      </c>
      <c r="I2279" s="168">
        <f>VLOOKUP($A2279,'2023-24 Salary &amp; Benefits'!$A:$I,3,FALSE)</f>
        <v>1.0150000000000001</v>
      </c>
      <c r="J2279" s="168">
        <f>VLOOKUP($A2279,'2023-24 Salary &amp; Benefits'!$A:$I,4,FALSE)</f>
        <v>1.0150000000000001</v>
      </c>
      <c r="K2279" s="155">
        <f t="shared" si="382"/>
        <v>493.13</v>
      </c>
      <c r="L2279" s="154">
        <f t="shared" si="383"/>
        <v>1.4470000000000001</v>
      </c>
      <c r="M2279" s="156">
        <f>'2023-24 Salary &amp; Benefits'!$E$6</f>
        <v>72728</v>
      </c>
      <c r="N2279" s="156">
        <f>'2023-24 Salary &amp; Benefits'!$F$6</f>
        <v>75419</v>
      </c>
      <c r="O2279" s="9">
        <f t="shared" si="384"/>
        <v>106815.98</v>
      </c>
      <c r="P2279" s="9">
        <f t="shared" si="385"/>
        <v>3952.2799999999988</v>
      </c>
      <c r="Q2279" s="9">
        <f>'2023-24 Salary &amp; Benefits'!G$6</f>
        <v>13464</v>
      </c>
      <c r="R2279" s="157">
        <f>'2023-24 Salary &amp; Benefits'!H$6</f>
        <v>0.1797</v>
      </c>
      <c r="S2279" s="157">
        <f>'2023-24 Salary &amp; Benefits'!I$6</f>
        <v>0.17330000000000001</v>
      </c>
      <c r="T2279" s="9">
        <f t="shared" si="386"/>
        <v>39362.17</v>
      </c>
      <c r="U2279" s="9">
        <f t="shared" si="387"/>
        <v>1846.14</v>
      </c>
      <c r="V2279" s="9">
        <f t="shared" si="388"/>
        <v>319.94</v>
      </c>
      <c r="W2279" s="9">
        <f t="shared" si="381"/>
        <v>2166.08</v>
      </c>
      <c r="X2279" s="22">
        <f t="shared" si="380"/>
        <v>152296.50999999998</v>
      </c>
    </row>
    <row r="2280" spans="1:24">
      <c r="A2280" s="83" t="s">
        <v>2561</v>
      </c>
      <c r="B2280" s="95" t="s">
        <v>2241</v>
      </c>
      <c r="C2280" s="96">
        <v>3074</v>
      </c>
      <c r="D2280" s="95" t="s">
        <v>1902</v>
      </c>
      <c r="E2280" s="116" t="str">
        <f>VLOOKUP($C2280,'2022-23 School Level AAFTE'!$C:$X,8,FALSE)</f>
        <v>No</v>
      </c>
      <c r="F2280" s="103">
        <f>VLOOKUP($C2280,'2022-23 School Level AAFTE'!$C:$I,7,FALSE)</f>
        <v>1434.02</v>
      </c>
      <c r="G2280" s="106">
        <f>IFERROR(IF(E2280= "yes",VLOOKUP(C2280,Summary!$B:$I,5,0),0),0)</f>
        <v>0</v>
      </c>
      <c r="H2280" s="105">
        <f t="shared" si="379"/>
        <v>0</v>
      </c>
      <c r="I2280" s="168">
        <f>VLOOKUP($A2280,'2023-24 Salary &amp; Benefits'!$A:$I,3,FALSE)</f>
        <v>1.0150000000000001</v>
      </c>
      <c r="J2280" s="168">
        <f>VLOOKUP($A2280,'2023-24 Salary &amp; Benefits'!$A:$I,4,FALSE)</f>
        <v>1.0150000000000001</v>
      </c>
      <c r="K2280" s="155">
        <f t="shared" si="382"/>
        <v>0</v>
      </c>
      <c r="L2280" s="154">
        <f t="shared" si="383"/>
        <v>0</v>
      </c>
      <c r="M2280" s="156">
        <f>'2023-24 Salary &amp; Benefits'!$E$6</f>
        <v>72728</v>
      </c>
      <c r="N2280" s="156">
        <f>'2023-24 Salary &amp; Benefits'!$F$6</f>
        <v>75419</v>
      </c>
      <c r="O2280" s="9">
        <f t="shared" si="384"/>
        <v>0</v>
      </c>
      <c r="P2280" s="9">
        <f t="shared" si="385"/>
        <v>0</v>
      </c>
      <c r="Q2280" s="9">
        <f>'2023-24 Salary &amp; Benefits'!G$6</f>
        <v>13464</v>
      </c>
      <c r="R2280" s="157">
        <f>'2023-24 Salary &amp; Benefits'!H$6</f>
        <v>0.1797</v>
      </c>
      <c r="S2280" s="157">
        <f>'2023-24 Salary &amp; Benefits'!I$6</f>
        <v>0.17330000000000001</v>
      </c>
      <c r="T2280" s="9">
        <f t="shared" si="386"/>
        <v>0</v>
      </c>
      <c r="U2280" s="9">
        <f t="shared" si="387"/>
        <v>0</v>
      </c>
      <c r="V2280" s="9">
        <f t="shared" si="388"/>
        <v>0</v>
      </c>
      <c r="W2280" s="9">
        <f t="shared" si="381"/>
        <v>0</v>
      </c>
      <c r="X2280" s="22">
        <f t="shared" si="380"/>
        <v>0</v>
      </c>
    </row>
    <row r="2281" spans="1:24">
      <c r="A2281" s="83" t="s">
        <v>2561</v>
      </c>
      <c r="B2281" s="95" t="s">
        <v>2241</v>
      </c>
      <c r="C2281" s="96">
        <v>5699</v>
      </c>
      <c r="D2281" s="95" t="s">
        <v>3395</v>
      </c>
      <c r="E2281" s="116" t="str">
        <f>VLOOKUP($C2281,'2022-23 School Level AAFTE'!$C:$X,8,FALSE)</f>
        <v>Yes</v>
      </c>
      <c r="F2281" s="103">
        <f>VLOOKUP($C2281,'2022-23 School Level AAFTE'!$C:$I,7,FALSE)</f>
        <v>160.43</v>
      </c>
      <c r="G2281" s="106">
        <f>IFERROR(IF(E2281= "yes",VLOOKUP(C2281,Summary!$B:$I,5,0),0),0)</f>
        <v>0</v>
      </c>
      <c r="H2281" s="105">
        <f t="shared" si="379"/>
        <v>160.43</v>
      </c>
      <c r="I2281" s="168">
        <f>VLOOKUP($A2281,'2023-24 Salary &amp; Benefits'!$A:$I,3,FALSE)</f>
        <v>1.0150000000000001</v>
      </c>
      <c r="J2281" s="168">
        <f>VLOOKUP($A2281,'2023-24 Salary &amp; Benefits'!$A:$I,4,FALSE)</f>
        <v>1.0150000000000001</v>
      </c>
      <c r="K2281" s="155">
        <f t="shared" si="382"/>
        <v>160.43</v>
      </c>
      <c r="L2281" s="154">
        <f t="shared" si="383"/>
        <v>0.47099999999999997</v>
      </c>
      <c r="M2281" s="156">
        <f>'2023-24 Salary &amp; Benefits'!$E$6</f>
        <v>72728</v>
      </c>
      <c r="N2281" s="156">
        <f>'2023-24 Salary &amp; Benefits'!$F$6</f>
        <v>75419</v>
      </c>
      <c r="O2281" s="9">
        <f t="shared" si="384"/>
        <v>34768.71</v>
      </c>
      <c r="P2281" s="9">
        <f t="shared" si="385"/>
        <v>1286.4700000000012</v>
      </c>
      <c r="Q2281" s="9">
        <f>'2023-24 Salary &amp; Benefits'!G$6</f>
        <v>13464</v>
      </c>
      <c r="R2281" s="157">
        <f>'2023-24 Salary &amp; Benefits'!H$6</f>
        <v>0.1797</v>
      </c>
      <c r="S2281" s="157">
        <f>'2023-24 Salary &amp; Benefits'!I$6</f>
        <v>0.17330000000000001</v>
      </c>
      <c r="T2281" s="9">
        <f t="shared" si="386"/>
        <v>12812.43</v>
      </c>
      <c r="U2281" s="9">
        <f t="shared" si="387"/>
        <v>600.91999999999996</v>
      </c>
      <c r="V2281" s="9">
        <f t="shared" si="388"/>
        <v>104.14</v>
      </c>
      <c r="W2281" s="9">
        <f t="shared" si="381"/>
        <v>705.06</v>
      </c>
      <c r="X2281" s="22">
        <f t="shared" si="380"/>
        <v>49572.67</v>
      </c>
    </row>
    <row r="2282" spans="1:24">
      <c r="A2282" s="83" t="s">
        <v>2561</v>
      </c>
      <c r="B2282" s="95" t="s">
        <v>2241</v>
      </c>
      <c r="C2282" s="96">
        <v>4040</v>
      </c>
      <c r="D2282" s="95" t="s">
        <v>2247</v>
      </c>
      <c r="E2282" s="116" t="str">
        <f>VLOOKUP($C2282,'2022-23 School Level AAFTE'!$C:$X,8,FALSE)</f>
        <v>No</v>
      </c>
      <c r="F2282" s="103">
        <f>VLOOKUP($C2282,'2022-23 School Level AAFTE'!$C:$I,7,FALSE)</f>
        <v>1186.43</v>
      </c>
      <c r="G2282" s="106">
        <f>IFERROR(IF(E2282= "yes",VLOOKUP(C2282,Summary!$B:$I,5,0),0),0)</f>
        <v>0</v>
      </c>
      <c r="H2282" s="105">
        <f t="shared" si="379"/>
        <v>0</v>
      </c>
      <c r="I2282" s="168">
        <f>VLOOKUP($A2282,'2023-24 Salary &amp; Benefits'!$A:$I,3,FALSE)</f>
        <v>1.0150000000000001</v>
      </c>
      <c r="J2282" s="168">
        <f>VLOOKUP($A2282,'2023-24 Salary &amp; Benefits'!$A:$I,4,FALSE)</f>
        <v>1.0150000000000001</v>
      </c>
      <c r="K2282" s="155">
        <f t="shared" si="382"/>
        <v>0</v>
      </c>
      <c r="L2282" s="154">
        <f t="shared" si="383"/>
        <v>0</v>
      </c>
      <c r="M2282" s="156">
        <f>'2023-24 Salary &amp; Benefits'!$E$6</f>
        <v>72728</v>
      </c>
      <c r="N2282" s="156">
        <f>'2023-24 Salary &amp; Benefits'!$F$6</f>
        <v>75419</v>
      </c>
      <c r="O2282" s="9">
        <f t="shared" si="384"/>
        <v>0</v>
      </c>
      <c r="P2282" s="9">
        <f t="shared" si="385"/>
        <v>0</v>
      </c>
      <c r="Q2282" s="9">
        <f>'2023-24 Salary &amp; Benefits'!G$6</f>
        <v>13464</v>
      </c>
      <c r="R2282" s="157">
        <f>'2023-24 Salary &amp; Benefits'!H$6</f>
        <v>0.1797</v>
      </c>
      <c r="S2282" s="157">
        <f>'2023-24 Salary &amp; Benefits'!I$6</f>
        <v>0.17330000000000001</v>
      </c>
      <c r="T2282" s="9">
        <f t="shared" si="386"/>
        <v>0</v>
      </c>
      <c r="U2282" s="9">
        <f t="shared" si="387"/>
        <v>0</v>
      </c>
      <c r="V2282" s="9">
        <f t="shared" si="388"/>
        <v>0</v>
      </c>
      <c r="W2282" s="9">
        <f t="shared" si="381"/>
        <v>0</v>
      </c>
      <c r="X2282" s="22">
        <f t="shared" si="380"/>
        <v>0</v>
      </c>
    </row>
    <row r="2283" spans="1:24">
      <c r="A2283" t="s">
        <v>2561</v>
      </c>
      <c r="B2283" s="95" t="s">
        <v>2241</v>
      </c>
      <c r="C2283" s="96">
        <v>5540</v>
      </c>
      <c r="D2283" s="95" t="s">
        <v>3150</v>
      </c>
      <c r="E2283" s="116" t="str">
        <f>VLOOKUP($C2283,'2022-23 School Level AAFTE'!$C:$X,8,FALSE)</f>
        <v>No</v>
      </c>
      <c r="F2283" s="103">
        <f>VLOOKUP($C2283,'2022-23 School Level AAFTE'!$C:$I,7,FALSE)</f>
        <v>36.29</v>
      </c>
      <c r="G2283" s="106">
        <f>IFERROR(IF(E2283= "yes",VLOOKUP(C2283,Summary!$B:$I,5,0),0),0)</f>
        <v>0</v>
      </c>
      <c r="H2283" s="105">
        <f t="shared" si="379"/>
        <v>0</v>
      </c>
      <c r="I2283" s="168">
        <f>VLOOKUP($A2283,'2023-24 Salary &amp; Benefits'!$A:$I,3,FALSE)</f>
        <v>1.0150000000000001</v>
      </c>
      <c r="J2283" s="168">
        <f>VLOOKUP($A2283,'2023-24 Salary &amp; Benefits'!$A:$I,4,FALSE)</f>
        <v>1.0150000000000001</v>
      </c>
      <c r="K2283" s="155">
        <f t="shared" si="382"/>
        <v>0</v>
      </c>
      <c r="L2283" s="154">
        <f t="shared" si="383"/>
        <v>0</v>
      </c>
      <c r="M2283" s="156">
        <f>'2023-24 Salary &amp; Benefits'!$E$6</f>
        <v>72728</v>
      </c>
      <c r="N2283" s="156">
        <f>'2023-24 Salary &amp; Benefits'!$F$6</f>
        <v>75419</v>
      </c>
      <c r="O2283" s="9">
        <f t="shared" si="384"/>
        <v>0</v>
      </c>
      <c r="P2283" s="9">
        <f t="shared" si="385"/>
        <v>0</v>
      </c>
      <c r="Q2283" s="9">
        <f>'2023-24 Salary &amp; Benefits'!G$6</f>
        <v>13464</v>
      </c>
      <c r="R2283" s="157">
        <f>'2023-24 Salary &amp; Benefits'!H$6</f>
        <v>0.1797</v>
      </c>
      <c r="S2283" s="157">
        <f>'2023-24 Salary &amp; Benefits'!I$6</f>
        <v>0.17330000000000001</v>
      </c>
      <c r="T2283" s="9">
        <f t="shared" si="386"/>
        <v>0</v>
      </c>
      <c r="U2283" s="9">
        <f t="shared" si="387"/>
        <v>0</v>
      </c>
      <c r="V2283" s="9">
        <f t="shared" si="388"/>
        <v>0</v>
      </c>
      <c r="W2283" s="9">
        <f t="shared" si="381"/>
        <v>0</v>
      </c>
      <c r="X2283" s="22">
        <f t="shared" si="380"/>
        <v>0</v>
      </c>
    </row>
    <row r="2284" spans="1:24">
      <c r="A2284" s="83" t="s">
        <v>2561</v>
      </c>
      <c r="B2284" s="95" t="s">
        <v>2241</v>
      </c>
      <c r="C2284" s="96">
        <v>5505</v>
      </c>
      <c r="D2284" s="95" t="s">
        <v>2746</v>
      </c>
      <c r="E2284" s="116" t="str">
        <f>VLOOKUP($C2284,'2022-23 School Level AAFTE'!$C:$X,8,FALSE)</f>
        <v>No</v>
      </c>
      <c r="F2284" s="103">
        <f>VLOOKUP($C2284,'2022-23 School Level AAFTE'!$C:$I,7,FALSE)</f>
        <v>24.83</v>
      </c>
      <c r="G2284" s="106">
        <f>IFERROR(IF(E2284= "yes",VLOOKUP(C2284,Summary!$B:$I,5,0),0),0)</f>
        <v>0</v>
      </c>
      <c r="H2284" s="105">
        <f t="shared" si="379"/>
        <v>0</v>
      </c>
      <c r="I2284" s="168">
        <f>VLOOKUP($A2284,'2023-24 Salary &amp; Benefits'!$A:$I,3,FALSE)</f>
        <v>1.0150000000000001</v>
      </c>
      <c r="J2284" s="168">
        <f>VLOOKUP($A2284,'2023-24 Salary &amp; Benefits'!$A:$I,4,FALSE)</f>
        <v>1.0150000000000001</v>
      </c>
      <c r="K2284" s="155">
        <f t="shared" si="382"/>
        <v>0</v>
      </c>
      <c r="L2284" s="154">
        <f t="shared" si="383"/>
        <v>0</v>
      </c>
      <c r="M2284" s="156">
        <f>'2023-24 Salary &amp; Benefits'!$E$6</f>
        <v>72728</v>
      </c>
      <c r="N2284" s="156">
        <f>'2023-24 Salary &amp; Benefits'!$F$6</f>
        <v>75419</v>
      </c>
      <c r="O2284" s="9">
        <f t="shared" si="384"/>
        <v>0</v>
      </c>
      <c r="P2284" s="9">
        <f t="shared" si="385"/>
        <v>0</v>
      </c>
      <c r="Q2284" s="9">
        <f>'2023-24 Salary &amp; Benefits'!G$6</f>
        <v>13464</v>
      </c>
      <c r="R2284" s="157">
        <f>'2023-24 Salary &amp; Benefits'!H$6</f>
        <v>0.1797</v>
      </c>
      <c r="S2284" s="157">
        <f>'2023-24 Salary &amp; Benefits'!I$6</f>
        <v>0.17330000000000001</v>
      </c>
      <c r="T2284" s="9">
        <f t="shared" si="386"/>
        <v>0</v>
      </c>
      <c r="U2284" s="9">
        <f t="shared" si="387"/>
        <v>0</v>
      </c>
      <c r="V2284" s="9">
        <f t="shared" si="388"/>
        <v>0</v>
      </c>
      <c r="W2284" s="9">
        <f t="shared" si="381"/>
        <v>0</v>
      </c>
      <c r="X2284" s="22">
        <f t="shared" si="380"/>
        <v>0</v>
      </c>
    </row>
    <row r="2285" spans="1:24">
      <c r="A2285" s="83" t="s">
        <v>2561</v>
      </c>
      <c r="B2285" s="95" t="s">
        <v>2241</v>
      </c>
      <c r="C2285" s="96">
        <v>5506</v>
      </c>
      <c r="D2285" s="95" t="s">
        <v>2747</v>
      </c>
      <c r="E2285" s="116" t="str">
        <f>VLOOKUP($C2285,'2022-23 School Level AAFTE'!$C:$X,8,FALSE)</f>
        <v>No</v>
      </c>
      <c r="F2285" s="103">
        <f>VLOOKUP($C2285,'2022-23 School Level AAFTE'!$C:$I,7,FALSE)</f>
        <v>130.03</v>
      </c>
      <c r="G2285" s="106">
        <f>IFERROR(IF(E2285= "yes",VLOOKUP(C2285,Summary!$B:$I,5,0),0),0)</f>
        <v>0</v>
      </c>
      <c r="H2285" s="105">
        <f t="shared" si="379"/>
        <v>0</v>
      </c>
      <c r="I2285" s="168">
        <f>VLOOKUP($A2285,'2023-24 Salary &amp; Benefits'!$A:$I,3,FALSE)</f>
        <v>1.0150000000000001</v>
      </c>
      <c r="J2285" s="168">
        <f>VLOOKUP($A2285,'2023-24 Salary &amp; Benefits'!$A:$I,4,FALSE)</f>
        <v>1.0150000000000001</v>
      </c>
      <c r="K2285" s="155">
        <f t="shared" si="382"/>
        <v>0</v>
      </c>
      <c r="L2285" s="154">
        <f t="shared" si="383"/>
        <v>0</v>
      </c>
      <c r="M2285" s="156">
        <f>'2023-24 Salary &amp; Benefits'!$E$6</f>
        <v>72728</v>
      </c>
      <c r="N2285" s="156">
        <f>'2023-24 Salary &amp; Benefits'!$F$6</f>
        <v>75419</v>
      </c>
      <c r="O2285" s="9">
        <f t="shared" si="384"/>
        <v>0</v>
      </c>
      <c r="P2285" s="9">
        <f t="shared" si="385"/>
        <v>0</v>
      </c>
      <c r="Q2285" s="9">
        <f>'2023-24 Salary &amp; Benefits'!G$6</f>
        <v>13464</v>
      </c>
      <c r="R2285" s="157">
        <f>'2023-24 Salary &amp; Benefits'!H$6</f>
        <v>0.1797</v>
      </c>
      <c r="S2285" s="157">
        <f>'2023-24 Salary &amp; Benefits'!I$6</f>
        <v>0.17330000000000001</v>
      </c>
      <c r="T2285" s="9">
        <f t="shared" si="386"/>
        <v>0</v>
      </c>
      <c r="U2285" s="9">
        <f t="shared" si="387"/>
        <v>0</v>
      </c>
      <c r="V2285" s="9">
        <f t="shared" si="388"/>
        <v>0</v>
      </c>
      <c r="W2285" s="9">
        <f t="shared" si="381"/>
        <v>0</v>
      </c>
      <c r="X2285" s="22">
        <f t="shared" si="380"/>
        <v>0</v>
      </c>
    </row>
    <row r="2286" spans="1:24">
      <c r="A2286" s="83" t="s">
        <v>2561</v>
      </c>
      <c r="B2286" s="95" t="s">
        <v>2241</v>
      </c>
      <c r="C2286" s="96">
        <v>5504</v>
      </c>
      <c r="D2286" s="95" t="s">
        <v>2748</v>
      </c>
      <c r="E2286" s="116" t="str">
        <f>VLOOKUP($C2286,'2022-23 School Level AAFTE'!$C:$X,8,FALSE)</f>
        <v>Yes</v>
      </c>
      <c r="F2286" s="103">
        <f>VLOOKUP($C2286,'2022-23 School Level AAFTE'!$C:$I,7,FALSE)</f>
        <v>27.66</v>
      </c>
      <c r="G2286" s="106">
        <f>IFERROR(IF(E2286= "yes",VLOOKUP(C2286,Summary!$B:$I,5,0),0),0)</f>
        <v>0</v>
      </c>
      <c r="H2286" s="105">
        <f t="shared" si="379"/>
        <v>27.66</v>
      </c>
      <c r="I2286" s="168">
        <f>VLOOKUP($A2286,'2023-24 Salary &amp; Benefits'!$A:$I,3,FALSE)</f>
        <v>1.0150000000000001</v>
      </c>
      <c r="J2286" s="168">
        <f>VLOOKUP($A2286,'2023-24 Salary &amp; Benefits'!$A:$I,4,FALSE)</f>
        <v>1.0150000000000001</v>
      </c>
      <c r="K2286" s="155">
        <f t="shared" si="382"/>
        <v>27.66</v>
      </c>
      <c r="L2286" s="154">
        <f t="shared" si="383"/>
        <v>8.1000000000000003E-2</v>
      </c>
      <c r="M2286" s="156">
        <f>'2023-24 Salary &amp; Benefits'!$E$6</f>
        <v>72728</v>
      </c>
      <c r="N2286" s="156">
        <f>'2023-24 Salary &amp; Benefits'!$F$6</f>
        <v>75419</v>
      </c>
      <c r="O2286" s="9">
        <f t="shared" si="384"/>
        <v>5979.33</v>
      </c>
      <c r="P2286" s="9">
        <f t="shared" si="385"/>
        <v>221.23999999999978</v>
      </c>
      <c r="Q2286" s="9">
        <f>'2023-24 Salary &amp; Benefits'!G$6</f>
        <v>13464</v>
      </c>
      <c r="R2286" s="157">
        <f>'2023-24 Salary &amp; Benefits'!H$6</f>
        <v>0.1797</v>
      </c>
      <c r="S2286" s="157">
        <f>'2023-24 Salary &amp; Benefits'!I$6</f>
        <v>0.17330000000000001</v>
      </c>
      <c r="T2286" s="9">
        <f t="shared" si="386"/>
        <v>2203.41</v>
      </c>
      <c r="U2286" s="9">
        <f t="shared" si="387"/>
        <v>103.34</v>
      </c>
      <c r="V2286" s="9">
        <f t="shared" si="388"/>
        <v>17.91</v>
      </c>
      <c r="W2286" s="9">
        <f t="shared" si="381"/>
        <v>121.25</v>
      </c>
      <c r="X2286" s="22">
        <f t="shared" si="380"/>
        <v>8525.23</v>
      </c>
    </row>
    <row r="2287" spans="1:24">
      <c r="A2287" s="83" t="s">
        <v>2561</v>
      </c>
      <c r="B2287" s="95" t="s">
        <v>2241</v>
      </c>
      <c r="C2287" s="96">
        <v>5620</v>
      </c>
      <c r="D2287" s="95" t="s">
        <v>3283</v>
      </c>
      <c r="E2287" s="116" t="str">
        <f>VLOOKUP($C2287,'2022-23 School Level AAFTE'!$C:$X,8,FALSE)</f>
        <v>No</v>
      </c>
      <c r="F2287" s="103">
        <f>VLOOKUP($C2287,'2022-23 School Level AAFTE'!$C:$I,7,FALSE)</f>
        <v>14.1</v>
      </c>
      <c r="G2287" s="106">
        <f>IFERROR(IF(E2287= "yes",VLOOKUP(C2287,Summary!$B:$I,5,0),0),0)</f>
        <v>0</v>
      </c>
      <c r="H2287" s="105">
        <f t="shared" si="379"/>
        <v>0</v>
      </c>
      <c r="I2287" s="168">
        <f>VLOOKUP($A2287,'2023-24 Salary &amp; Benefits'!$A:$I,3,FALSE)</f>
        <v>1.0150000000000001</v>
      </c>
      <c r="J2287" s="168">
        <f>VLOOKUP($A2287,'2023-24 Salary &amp; Benefits'!$A:$I,4,FALSE)</f>
        <v>1.0150000000000001</v>
      </c>
      <c r="K2287" s="155">
        <f t="shared" si="382"/>
        <v>0</v>
      </c>
      <c r="L2287" s="154">
        <f t="shared" si="383"/>
        <v>0</v>
      </c>
      <c r="M2287" s="156">
        <f>'2023-24 Salary &amp; Benefits'!$E$6</f>
        <v>72728</v>
      </c>
      <c r="N2287" s="156">
        <f>'2023-24 Salary &amp; Benefits'!$F$6</f>
        <v>75419</v>
      </c>
      <c r="O2287" s="9">
        <f t="shared" si="384"/>
        <v>0</v>
      </c>
      <c r="P2287" s="9">
        <f t="shared" si="385"/>
        <v>0</v>
      </c>
      <c r="Q2287" s="9">
        <f>'2023-24 Salary &amp; Benefits'!G$6</f>
        <v>13464</v>
      </c>
      <c r="R2287" s="157">
        <f>'2023-24 Salary &amp; Benefits'!H$6</f>
        <v>0.1797</v>
      </c>
      <c r="S2287" s="157">
        <f>'2023-24 Salary &amp; Benefits'!I$6</f>
        <v>0.17330000000000001</v>
      </c>
      <c r="T2287" s="9">
        <f t="shared" si="386"/>
        <v>0</v>
      </c>
      <c r="U2287" s="9">
        <f t="shared" si="387"/>
        <v>0</v>
      </c>
      <c r="V2287" s="9">
        <f t="shared" si="388"/>
        <v>0</v>
      </c>
      <c r="W2287" s="9">
        <f t="shared" si="381"/>
        <v>0</v>
      </c>
      <c r="X2287" s="22">
        <f t="shared" si="380"/>
        <v>0</v>
      </c>
    </row>
    <row r="2288" spans="1:24">
      <c r="A2288" s="83" t="s">
        <v>2561</v>
      </c>
      <c r="B2288" s="95" t="s">
        <v>2241</v>
      </c>
      <c r="C2288" s="96">
        <v>2505</v>
      </c>
      <c r="D2288" s="95" t="s">
        <v>2242</v>
      </c>
      <c r="E2288" s="116" t="str">
        <f>VLOOKUP($C2288,'2022-23 School Level AAFTE'!$C:$X,8,FALSE)</f>
        <v>Yes</v>
      </c>
      <c r="F2288" s="103">
        <f>VLOOKUP($C2288,'2022-23 School Level AAFTE'!$C:$I,7,FALSE)</f>
        <v>456.81</v>
      </c>
      <c r="G2288" s="106">
        <f>IFERROR(IF(E2288= "yes",VLOOKUP(C2288,Summary!$B:$I,5,0),0),0)</f>
        <v>0</v>
      </c>
      <c r="H2288" s="105">
        <f t="shared" si="379"/>
        <v>456.81</v>
      </c>
      <c r="I2288" s="168">
        <f>VLOOKUP($A2288,'2023-24 Salary &amp; Benefits'!$A:$I,3,FALSE)</f>
        <v>1.0150000000000001</v>
      </c>
      <c r="J2288" s="168">
        <f>VLOOKUP($A2288,'2023-24 Salary &amp; Benefits'!$A:$I,4,FALSE)</f>
        <v>1.0150000000000001</v>
      </c>
      <c r="K2288" s="155">
        <f t="shared" si="382"/>
        <v>456.81</v>
      </c>
      <c r="L2288" s="154">
        <f t="shared" si="383"/>
        <v>1.34</v>
      </c>
      <c r="M2288" s="156">
        <f>'2023-24 Salary &amp; Benefits'!$E$6</f>
        <v>72728</v>
      </c>
      <c r="N2288" s="156">
        <f>'2023-24 Salary &amp; Benefits'!$F$6</f>
        <v>75419</v>
      </c>
      <c r="O2288" s="9">
        <f t="shared" si="384"/>
        <v>98917.35</v>
      </c>
      <c r="P2288" s="9">
        <f t="shared" si="385"/>
        <v>3660.0299999999988</v>
      </c>
      <c r="Q2288" s="9">
        <f>'2023-24 Salary &amp; Benefits'!G$6</f>
        <v>13464</v>
      </c>
      <c r="R2288" s="157">
        <f>'2023-24 Salary &amp; Benefits'!H$6</f>
        <v>0.1797</v>
      </c>
      <c r="S2288" s="157">
        <f>'2023-24 Salary &amp; Benefits'!I$6</f>
        <v>0.17330000000000001</v>
      </c>
      <c r="T2288" s="9">
        <f t="shared" si="386"/>
        <v>36451.49</v>
      </c>
      <c r="U2288" s="9">
        <f t="shared" si="387"/>
        <v>1709.62</v>
      </c>
      <c r="V2288" s="9">
        <f t="shared" si="388"/>
        <v>296.27999999999997</v>
      </c>
      <c r="W2288" s="9">
        <f t="shared" si="381"/>
        <v>2005.8999999999999</v>
      </c>
      <c r="X2288" s="22">
        <f t="shared" si="380"/>
        <v>141034.76999999999</v>
      </c>
    </row>
    <row r="2289" spans="1:24">
      <c r="A2289" s="83" t="s">
        <v>3161</v>
      </c>
      <c r="B2289" s="95" t="s">
        <v>3278</v>
      </c>
      <c r="C2289" s="97">
        <v>5710</v>
      </c>
      <c r="D2289" s="110" t="s">
        <v>3278</v>
      </c>
      <c r="E2289" s="116" t="str">
        <f>VLOOKUP($C2289,'2022-23 School Level AAFTE'!$C:$X,8,FALSE)</f>
        <v>Yes</v>
      </c>
      <c r="F2289" s="103">
        <f>VLOOKUP($C2289,'2022-23 School Level AAFTE'!$C:$I,7,FALSE)</f>
        <v>69.040000000000006</v>
      </c>
      <c r="G2289" s="106">
        <f>IFERROR(IF(E2289= "yes",VLOOKUP(C2289,Summary!$B:$I,5,0),0),0)</f>
        <v>0</v>
      </c>
      <c r="H2289" s="105">
        <f t="shared" si="379"/>
        <v>69.040000000000006</v>
      </c>
      <c r="I2289" s="168">
        <f>VLOOKUP($A2289,'2023-24 Salary &amp; Benefits'!$A:$I,3,FALSE)</f>
        <v>1.0750000000000002</v>
      </c>
      <c r="J2289" s="168">
        <f>VLOOKUP($A2289,'2023-24 Salary &amp; Benefits'!$A:$I,4,FALSE)</f>
        <v>1.0750000000000002</v>
      </c>
      <c r="K2289" s="155">
        <f t="shared" si="382"/>
        <v>69.040000000000006</v>
      </c>
      <c r="L2289" s="154">
        <f t="shared" si="383"/>
        <v>0.20300000000000001</v>
      </c>
      <c r="M2289" s="156">
        <f>'2023-24 Salary &amp; Benefits'!$E$6</f>
        <v>72728</v>
      </c>
      <c r="N2289" s="156">
        <f>'2023-24 Salary &amp; Benefits'!$F$6</f>
        <v>75419</v>
      </c>
      <c r="O2289" s="9">
        <f t="shared" si="384"/>
        <v>15871.07</v>
      </c>
      <c r="P2289" s="9">
        <f t="shared" si="385"/>
        <v>587.2400000000016</v>
      </c>
      <c r="Q2289" s="9">
        <f>'2023-24 Salary &amp; Benefits'!G$6</f>
        <v>13464</v>
      </c>
      <c r="R2289" s="157">
        <f>'2023-24 Salary &amp; Benefits'!H$6</f>
        <v>0.1797</v>
      </c>
      <c r="S2289" s="157">
        <f>'2023-24 Salary &amp; Benefits'!I$6</f>
        <v>0.17330000000000001</v>
      </c>
      <c r="T2289" s="9">
        <f t="shared" si="386"/>
        <v>5686.99</v>
      </c>
      <c r="U2289" s="9">
        <f t="shared" si="387"/>
        <v>274.31</v>
      </c>
      <c r="V2289" s="9">
        <f t="shared" si="388"/>
        <v>47.54</v>
      </c>
      <c r="W2289" s="9">
        <f t="shared" si="381"/>
        <v>321.85000000000002</v>
      </c>
      <c r="X2289" s="22">
        <f t="shared" si="380"/>
        <v>22467.149999999998</v>
      </c>
    </row>
    <row r="2290" spans="1:24">
      <c r="A2290" s="83" t="s">
        <v>2399</v>
      </c>
      <c r="B2290" s="95" t="s">
        <v>1167</v>
      </c>
      <c r="C2290" s="96">
        <v>3555</v>
      </c>
      <c r="D2290" s="95" t="s">
        <v>1169</v>
      </c>
      <c r="E2290" s="116" t="str">
        <f>VLOOKUP($C2290,'2022-23 School Level AAFTE'!$C:$X,8,FALSE)</f>
        <v>Yes</v>
      </c>
      <c r="F2290" s="103">
        <f>VLOOKUP($C2290,'2022-23 School Level AAFTE'!$C:$I,7,FALSE)</f>
        <v>185.97</v>
      </c>
      <c r="G2290" s="106">
        <f>IFERROR(IF(E2290= "yes",VLOOKUP(C2290,Summary!$B:$I,5,0),0),0)</f>
        <v>0</v>
      </c>
      <c r="H2290" s="105">
        <f t="shared" si="379"/>
        <v>185.97</v>
      </c>
      <c r="I2290" s="168">
        <f>VLOOKUP($A2290,'2023-24 Salary &amp; Benefits'!$A:$I,3,FALSE)</f>
        <v>1</v>
      </c>
      <c r="J2290" s="168">
        <f>VLOOKUP($A2290,'2023-24 Salary &amp; Benefits'!$A:$I,4,FALSE)</f>
        <v>1</v>
      </c>
      <c r="K2290" s="155">
        <f t="shared" si="382"/>
        <v>185.97</v>
      </c>
      <c r="L2290" s="154">
        <f t="shared" si="383"/>
        <v>0.54600000000000004</v>
      </c>
      <c r="M2290" s="156">
        <f>'2023-24 Salary &amp; Benefits'!$E$6</f>
        <v>72728</v>
      </c>
      <c r="N2290" s="156">
        <f>'2023-24 Salary &amp; Benefits'!$F$6</f>
        <v>75419</v>
      </c>
      <c r="O2290" s="9">
        <f t="shared" si="384"/>
        <v>39709.49</v>
      </c>
      <c r="P2290" s="9">
        <f t="shared" si="385"/>
        <v>1469.2799999999988</v>
      </c>
      <c r="Q2290" s="9">
        <f>'2023-24 Salary &amp; Benefits'!G$6</f>
        <v>13464</v>
      </c>
      <c r="R2290" s="157">
        <f>'2023-24 Salary &amp; Benefits'!H$6</f>
        <v>0.1797</v>
      </c>
      <c r="S2290" s="157">
        <f>'2023-24 Salary &amp; Benefits'!I$6</f>
        <v>0.17330000000000001</v>
      </c>
      <c r="T2290" s="9">
        <f t="shared" si="386"/>
        <v>14741.77</v>
      </c>
      <c r="U2290" s="9">
        <f t="shared" si="387"/>
        <v>686.31</v>
      </c>
      <c r="V2290" s="9">
        <f t="shared" si="388"/>
        <v>118.94</v>
      </c>
      <c r="W2290" s="9">
        <f t="shared" si="381"/>
        <v>805.25</v>
      </c>
      <c r="X2290" s="22">
        <f t="shared" si="380"/>
        <v>56725.789999999994</v>
      </c>
    </row>
    <row r="2291" spans="1:24">
      <c r="A2291" s="83" t="s">
        <v>2399</v>
      </c>
      <c r="B2291" s="95" t="s">
        <v>1167</v>
      </c>
      <c r="C2291" s="96">
        <v>2859</v>
      </c>
      <c r="D2291" s="95" t="s">
        <v>1168</v>
      </c>
      <c r="E2291" s="116" t="str">
        <f>VLOOKUP($C2291,'2022-23 School Level AAFTE'!$C:$X,8,FALSE)</f>
        <v>Yes</v>
      </c>
      <c r="F2291" s="103">
        <f>VLOOKUP($C2291,'2022-23 School Level AAFTE'!$C:$I,7,FALSE)</f>
        <v>168.29999999999998</v>
      </c>
      <c r="G2291" s="106">
        <f>IFERROR(IF(E2291= "yes",VLOOKUP(C2291,Summary!$B:$I,5,0),0),0)</f>
        <v>0</v>
      </c>
      <c r="H2291" s="105">
        <f t="shared" si="379"/>
        <v>168.29999999999998</v>
      </c>
      <c r="I2291" s="168">
        <f>VLOOKUP($A2291,'2023-24 Salary &amp; Benefits'!$A:$I,3,FALSE)</f>
        <v>1</v>
      </c>
      <c r="J2291" s="168">
        <f>VLOOKUP($A2291,'2023-24 Salary &amp; Benefits'!$A:$I,4,FALSE)</f>
        <v>1</v>
      </c>
      <c r="K2291" s="155">
        <f t="shared" si="382"/>
        <v>168.29999999999998</v>
      </c>
      <c r="L2291" s="154">
        <f t="shared" si="383"/>
        <v>0.49399999999999999</v>
      </c>
      <c r="M2291" s="156">
        <f>'2023-24 Salary &amp; Benefits'!$E$6</f>
        <v>72728</v>
      </c>
      <c r="N2291" s="156">
        <f>'2023-24 Salary &amp; Benefits'!$F$6</f>
        <v>75419</v>
      </c>
      <c r="O2291" s="9">
        <f t="shared" si="384"/>
        <v>35927.629999999997</v>
      </c>
      <c r="P2291" s="9">
        <f t="shared" si="385"/>
        <v>1329.3600000000006</v>
      </c>
      <c r="Q2291" s="9">
        <f>'2023-24 Salary &amp; Benefits'!G$6</f>
        <v>13464</v>
      </c>
      <c r="R2291" s="157">
        <f>'2023-24 Salary &amp; Benefits'!H$6</f>
        <v>0.1797</v>
      </c>
      <c r="S2291" s="157">
        <f>'2023-24 Salary &amp; Benefits'!I$6</f>
        <v>0.17330000000000001</v>
      </c>
      <c r="T2291" s="9">
        <f t="shared" si="386"/>
        <v>13337.79</v>
      </c>
      <c r="U2291" s="9">
        <f t="shared" si="387"/>
        <v>620.95000000000005</v>
      </c>
      <c r="V2291" s="9">
        <f t="shared" si="388"/>
        <v>107.61</v>
      </c>
      <c r="W2291" s="9">
        <f t="shared" si="381"/>
        <v>728.56000000000006</v>
      </c>
      <c r="X2291" s="22">
        <f t="shared" si="380"/>
        <v>51323.34</v>
      </c>
    </row>
    <row r="2292" spans="1:24">
      <c r="A2292" s="83" t="s">
        <v>2446</v>
      </c>
      <c r="B2292" s="95" t="s">
        <v>1506</v>
      </c>
      <c r="C2292" s="96">
        <v>2190</v>
      </c>
      <c r="D2292" s="95" t="s">
        <v>1507</v>
      </c>
      <c r="E2292" s="116" t="str">
        <f>VLOOKUP($C2292,'2022-23 School Level AAFTE'!$C:$X,8,FALSE)</f>
        <v>No</v>
      </c>
      <c r="F2292" s="103">
        <f>VLOOKUP($C2292,'2022-23 School Level AAFTE'!$C:$I,7,FALSE)</f>
        <v>552.57000000000005</v>
      </c>
      <c r="G2292" s="106">
        <f>IFERROR(IF(E2292= "yes",VLOOKUP(C2292,Summary!$B:$I,5,0),0),0)</f>
        <v>0</v>
      </c>
      <c r="H2292" s="105">
        <f t="shared" si="379"/>
        <v>0</v>
      </c>
      <c r="I2292" s="168">
        <f>VLOOKUP($A2292,'2023-24 Salary &amp; Benefits'!$A:$I,3,FALSE)</f>
        <v>1.06</v>
      </c>
      <c r="J2292" s="168">
        <f>VLOOKUP($A2292,'2023-24 Salary &amp; Benefits'!$A:$I,4,FALSE)</f>
        <v>1.06</v>
      </c>
      <c r="K2292" s="155">
        <f t="shared" si="382"/>
        <v>0</v>
      </c>
      <c r="L2292" s="154">
        <f t="shared" si="383"/>
        <v>0</v>
      </c>
      <c r="M2292" s="156">
        <f>'2023-24 Salary &amp; Benefits'!$E$6</f>
        <v>72728</v>
      </c>
      <c r="N2292" s="156">
        <f>'2023-24 Salary &amp; Benefits'!$F$6</f>
        <v>75419</v>
      </c>
      <c r="O2292" s="9">
        <f t="shared" si="384"/>
        <v>0</v>
      </c>
      <c r="P2292" s="9">
        <f t="shared" si="385"/>
        <v>0</v>
      </c>
      <c r="Q2292" s="9">
        <f>'2023-24 Salary &amp; Benefits'!G$6</f>
        <v>13464</v>
      </c>
      <c r="R2292" s="157">
        <f>'2023-24 Salary &amp; Benefits'!H$6</f>
        <v>0.1797</v>
      </c>
      <c r="S2292" s="157">
        <f>'2023-24 Salary &amp; Benefits'!I$6</f>
        <v>0.17330000000000001</v>
      </c>
      <c r="T2292" s="9">
        <f t="shared" si="386"/>
        <v>0</v>
      </c>
      <c r="U2292" s="9">
        <f t="shared" si="387"/>
        <v>0</v>
      </c>
      <c r="V2292" s="9">
        <f t="shared" si="388"/>
        <v>0</v>
      </c>
      <c r="W2292" s="9">
        <f t="shared" si="381"/>
        <v>0</v>
      </c>
      <c r="X2292" s="22">
        <f t="shared" si="380"/>
        <v>0</v>
      </c>
    </row>
    <row r="2293" spans="1:24">
      <c r="A2293" s="83" t="s">
        <v>2446</v>
      </c>
      <c r="B2293" s="95" t="s">
        <v>1506</v>
      </c>
      <c r="C2293" s="96">
        <v>4309</v>
      </c>
      <c r="D2293" s="95" t="s">
        <v>1510</v>
      </c>
      <c r="E2293" s="116" t="str">
        <f>VLOOKUP($C2293,'2022-23 School Level AAFTE'!$C:$X,8,FALSE)</f>
        <v>No</v>
      </c>
      <c r="F2293" s="103">
        <f>VLOOKUP($C2293,'2022-23 School Level AAFTE'!$C:$I,7,FALSE)</f>
        <v>490.43</v>
      </c>
      <c r="G2293" s="106">
        <f>IFERROR(IF(E2293= "yes",VLOOKUP(C2293,Summary!$B:$I,5,0),0),0)</f>
        <v>0</v>
      </c>
      <c r="H2293" s="105">
        <f t="shared" si="379"/>
        <v>0</v>
      </c>
      <c r="I2293" s="168">
        <f>VLOOKUP($A2293,'2023-24 Salary &amp; Benefits'!$A:$I,3,FALSE)</f>
        <v>1.06</v>
      </c>
      <c r="J2293" s="168">
        <f>VLOOKUP($A2293,'2023-24 Salary &amp; Benefits'!$A:$I,4,FALSE)</f>
        <v>1.06</v>
      </c>
      <c r="K2293" s="155">
        <f t="shared" si="382"/>
        <v>0</v>
      </c>
      <c r="L2293" s="154">
        <f t="shared" si="383"/>
        <v>0</v>
      </c>
      <c r="M2293" s="156">
        <f>'2023-24 Salary &amp; Benefits'!$E$6</f>
        <v>72728</v>
      </c>
      <c r="N2293" s="156">
        <f>'2023-24 Salary &amp; Benefits'!$F$6</f>
        <v>75419</v>
      </c>
      <c r="O2293" s="9">
        <f t="shared" si="384"/>
        <v>0</v>
      </c>
      <c r="P2293" s="9">
        <f t="shared" si="385"/>
        <v>0</v>
      </c>
      <c r="Q2293" s="9">
        <f>'2023-24 Salary &amp; Benefits'!G$6</f>
        <v>13464</v>
      </c>
      <c r="R2293" s="157">
        <f>'2023-24 Salary &amp; Benefits'!H$6</f>
        <v>0.1797</v>
      </c>
      <c r="S2293" s="157">
        <f>'2023-24 Salary &amp; Benefits'!I$6</f>
        <v>0.17330000000000001</v>
      </c>
      <c r="T2293" s="9">
        <f t="shared" si="386"/>
        <v>0</v>
      </c>
      <c r="U2293" s="9">
        <f t="shared" si="387"/>
        <v>0</v>
      </c>
      <c r="V2293" s="9">
        <f t="shared" si="388"/>
        <v>0</v>
      </c>
      <c r="W2293" s="9">
        <f t="shared" si="381"/>
        <v>0</v>
      </c>
      <c r="X2293" s="22">
        <f t="shared" si="380"/>
        <v>0</v>
      </c>
    </row>
    <row r="2294" spans="1:24">
      <c r="A2294" s="83" t="s">
        <v>2446</v>
      </c>
      <c r="B2294" s="95" t="s">
        <v>1506</v>
      </c>
      <c r="C2294" s="96">
        <v>3458</v>
      </c>
      <c r="D2294" s="95" t="s">
        <v>1508</v>
      </c>
      <c r="E2294" s="116" t="str">
        <f>VLOOKUP($C2294,'2022-23 School Level AAFTE'!$C:$X,8,FALSE)</f>
        <v>No</v>
      </c>
      <c r="F2294" s="103">
        <f>VLOOKUP($C2294,'2022-23 School Level AAFTE'!$C:$I,7,FALSE)</f>
        <v>965.63</v>
      </c>
      <c r="G2294" s="106">
        <f>IFERROR(IF(E2294= "yes",VLOOKUP(C2294,Summary!$B:$I,5,0),0),0)</f>
        <v>0</v>
      </c>
      <c r="H2294" s="105">
        <f t="shared" si="379"/>
        <v>0</v>
      </c>
      <c r="I2294" s="168">
        <f>VLOOKUP($A2294,'2023-24 Salary &amp; Benefits'!$A:$I,3,FALSE)</f>
        <v>1.06</v>
      </c>
      <c r="J2294" s="168">
        <f>VLOOKUP($A2294,'2023-24 Salary &amp; Benefits'!$A:$I,4,FALSE)</f>
        <v>1.06</v>
      </c>
      <c r="K2294" s="155">
        <f t="shared" si="382"/>
        <v>0</v>
      </c>
      <c r="L2294" s="154">
        <f t="shared" si="383"/>
        <v>0</v>
      </c>
      <c r="M2294" s="156">
        <f>'2023-24 Salary &amp; Benefits'!$E$6</f>
        <v>72728</v>
      </c>
      <c r="N2294" s="156">
        <f>'2023-24 Salary &amp; Benefits'!$F$6</f>
        <v>75419</v>
      </c>
      <c r="O2294" s="9">
        <f t="shared" si="384"/>
        <v>0</v>
      </c>
      <c r="P2294" s="9">
        <f t="shared" si="385"/>
        <v>0</v>
      </c>
      <c r="Q2294" s="9">
        <f>'2023-24 Salary &amp; Benefits'!G$6</f>
        <v>13464</v>
      </c>
      <c r="R2294" s="157">
        <f>'2023-24 Salary &amp; Benefits'!H$6</f>
        <v>0.1797</v>
      </c>
      <c r="S2294" s="157">
        <f>'2023-24 Salary &amp; Benefits'!I$6</f>
        <v>0.17330000000000001</v>
      </c>
      <c r="T2294" s="9">
        <f t="shared" si="386"/>
        <v>0</v>
      </c>
      <c r="U2294" s="9">
        <f t="shared" si="387"/>
        <v>0</v>
      </c>
      <c r="V2294" s="9">
        <f t="shared" si="388"/>
        <v>0</v>
      </c>
      <c r="W2294" s="9">
        <f t="shared" si="381"/>
        <v>0</v>
      </c>
      <c r="X2294" s="22">
        <f t="shared" si="380"/>
        <v>0</v>
      </c>
    </row>
    <row r="2295" spans="1:24">
      <c r="A2295" s="83" t="s">
        <v>2446</v>
      </c>
      <c r="B2295" s="95" t="s">
        <v>1506</v>
      </c>
      <c r="C2295" s="96">
        <v>4471</v>
      </c>
      <c r="D2295" s="95" t="s">
        <v>1511</v>
      </c>
      <c r="E2295" s="116" t="str">
        <f>VLOOKUP($C2295,'2022-23 School Level AAFTE'!$C:$X,8,FALSE)</f>
        <v>No</v>
      </c>
      <c r="F2295" s="103">
        <f>VLOOKUP($C2295,'2022-23 School Level AAFTE'!$C:$I,7,FALSE)</f>
        <v>419.43</v>
      </c>
      <c r="G2295" s="106">
        <f>IFERROR(IF(E2295= "yes",VLOOKUP(C2295,Summary!$B:$I,5,0),0),0)</f>
        <v>0</v>
      </c>
      <c r="H2295" s="105">
        <f t="shared" si="379"/>
        <v>0</v>
      </c>
      <c r="I2295" s="168">
        <f>VLOOKUP($A2295,'2023-24 Salary &amp; Benefits'!$A:$I,3,FALSE)</f>
        <v>1.06</v>
      </c>
      <c r="J2295" s="168">
        <f>VLOOKUP($A2295,'2023-24 Salary &amp; Benefits'!$A:$I,4,FALSE)</f>
        <v>1.06</v>
      </c>
      <c r="K2295" s="155">
        <f t="shared" si="382"/>
        <v>0</v>
      </c>
      <c r="L2295" s="154">
        <f t="shared" si="383"/>
        <v>0</v>
      </c>
      <c r="M2295" s="156">
        <f>'2023-24 Salary &amp; Benefits'!$E$6</f>
        <v>72728</v>
      </c>
      <c r="N2295" s="156">
        <f>'2023-24 Salary &amp; Benefits'!$F$6</f>
        <v>75419</v>
      </c>
      <c r="O2295" s="9">
        <f t="shared" si="384"/>
        <v>0</v>
      </c>
      <c r="P2295" s="9">
        <f t="shared" si="385"/>
        <v>0</v>
      </c>
      <c r="Q2295" s="9">
        <f>'2023-24 Salary &amp; Benefits'!G$6</f>
        <v>13464</v>
      </c>
      <c r="R2295" s="157">
        <f>'2023-24 Salary &amp; Benefits'!H$6</f>
        <v>0.1797</v>
      </c>
      <c r="S2295" s="157">
        <f>'2023-24 Salary &amp; Benefits'!I$6</f>
        <v>0.17330000000000001</v>
      </c>
      <c r="T2295" s="9">
        <f t="shared" si="386"/>
        <v>0</v>
      </c>
      <c r="U2295" s="9">
        <f t="shared" si="387"/>
        <v>0</v>
      </c>
      <c r="V2295" s="9">
        <f t="shared" si="388"/>
        <v>0</v>
      </c>
      <c r="W2295" s="9">
        <f t="shared" si="381"/>
        <v>0</v>
      </c>
      <c r="X2295" s="22">
        <f t="shared" si="380"/>
        <v>0</v>
      </c>
    </row>
    <row r="2296" spans="1:24">
      <c r="A2296" s="83" t="s">
        <v>2446</v>
      </c>
      <c r="B2296" s="95" t="s">
        <v>1506</v>
      </c>
      <c r="C2296" s="96">
        <v>5564</v>
      </c>
      <c r="D2296" s="95" t="s">
        <v>3136</v>
      </c>
      <c r="E2296" s="116" t="str">
        <f>VLOOKUP($C2296,'2022-23 School Level AAFTE'!$C:$X,8,FALSE)</f>
        <v>No</v>
      </c>
      <c r="F2296" s="103">
        <f>VLOOKUP($C2296,'2022-23 School Level AAFTE'!$C:$I,7,FALSE)</f>
        <v>235.57</v>
      </c>
      <c r="G2296" s="106">
        <f>IFERROR(IF(E2296= "yes",VLOOKUP(C2296,Summary!$B:$I,5,0),0),0)</f>
        <v>0</v>
      </c>
      <c r="H2296" s="105">
        <f t="shared" si="379"/>
        <v>0</v>
      </c>
      <c r="I2296" s="168">
        <f>VLOOKUP($A2296,'2023-24 Salary &amp; Benefits'!$A:$I,3,FALSE)</f>
        <v>1.06</v>
      </c>
      <c r="J2296" s="168">
        <f>VLOOKUP($A2296,'2023-24 Salary &amp; Benefits'!$A:$I,4,FALSE)</f>
        <v>1.06</v>
      </c>
      <c r="K2296" s="155">
        <f t="shared" si="382"/>
        <v>0</v>
      </c>
      <c r="L2296" s="154">
        <f t="shared" si="383"/>
        <v>0</v>
      </c>
      <c r="M2296" s="156">
        <f>'2023-24 Salary &amp; Benefits'!$E$6</f>
        <v>72728</v>
      </c>
      <c r="N2296" s="156">
        <f>'2023-24 Salary &amp; Benefits'!$F$6</f>
        <v>75419</v>
      </c>
      <c r="O2296" s="9">
        <f t="shared" si="384"/>
        <v>0</v>
      </c>
      <c r="P2296" s="9">
        <f t="shared" si="385"/>
        <v>0</v>
      </c>
      <c r="Q2296" s="9">
        <f>'2023-24 Salary &amp; Benefits'!G$6</f>
        <v>13464</v>
      </c>
      <c r="R2296" s="157">
        <f>'2023-24 Salary &amp; Benefits'!H$6</f>
        <v>0.1797</v>
      </c>
      <c r="S2296" s="157">
        <f>'2023-24 Salary &amp; Benefits'!I$6</f>
        <v>0.17330000000000001</v>
      </c>
      <c r="T2296" s="9">
        <f t="shared" si="386"/>
        <v>0</v>
      </c>
      <c r="U2296" s="9">
        <f t="shared" si="387"/>
        <v>0</v>
      </c>
      <c r="V2296" s="9">
        <f t="shared" si="388"/>
        <v>0</v>
      </c>
      <c r="W2296" s="9">
        <f t="shared" si="381"/>
        <v>0</v>
      </c>
      <c r="X2296" s="22">
        <f t="shared" si="380"/>
        <v>0</v>
      </c>
    </row>
    <row r="2297" spans="1:24">
      <c r="A2297" s="83" t="s">
        <v>2446</v>
      </c>
      <c r="B2297" s="95" t="s">
        <v>1506</v>
      </c>
      <c r="C2297" s="3">
        <v>4569</v>
      </c>
      <c r="D2297" t="s">
        <v>1512</v>
      </c>
      <c r="E2297" s="116" t="str">
        <f>VLOOKUP($C2297,'2022-23 School Level AAFTE'!$C:$X,8,FALSE)</f>
        <v>No</v>
      </c>
      <c r="F2297" s="103">
        <f>VLOOKUP($C2297,'2022-23 School Level AAFTE'!$C:$I,7,FALSE)</f>
        <v>1256.81</v>
      </c>
      <c r="G2297" s="106">
        <f>IFERROR(IF(E2297= "yes",VLOOKUP(C2297,Summary!$B:$I,5,0),0),0)</f>
        <v>0</v>
      </c>
      <c r="H2297" s="105">
        <f t="shared" ref="H2297:H2360" si="389">IF(E2297= "yes", F2297,0)</f>
        <v>0</v>
      </c>
      <c r="I2297" s="168">
        <f>VLOOKUP($A2297,'2023-24 Salary &amp; Benefits'!$A:$I,3,FALSE)</f>
        <v>1.06</v>
      </c>
      <c r="J2297" s="168">
        <f>VLOOKUP($A2297,'2023-24 Salary &amp; Benefits'!$A:$I,4,FALSE)</f>
        <v>1.06</v>
      </c>
      <c r="K2297" s="155">
        <f t="shared" si="382"/>
        <v>0</v>
      </c>
      <c r="L2297" s="154">
        <f t="shared" si="383"/>
        <v>0</v>
      </c>
      <c r="M2297" s="156">
        <f>'2023-24 Salary &amp; Benefits'!$E$6</f>
        <v>72728</v>
      </c>
      <c r="N2297" s="156">
        <f>'2023-24 Salary &amp; Benefits'!$F$6</f>
        <v>75419</v>
      </c>
      <c r="O2297" s="9">
        <f t="shared" si="384"/>
        <v>0</v>
      </c>
      <c r="P2297" s="9">
        <f t="shared" si="385"/>
        <v>0</v>
      </c>
      <c r="Q2297" s="9">
        <f>'2023-24 Salary &amp; Benefits'!G$6</f>
        <v>13464</v>
      </c>
      <c r="R2297" s="157">
        <f>'2023-24 Salary &amp; Benefits'!H$6</f>
        <v>0.1797</v>
      </c>
      <c r="S2297" s="157">
        <f>'2023-24 Salary &amp; Benefits'!I$6</f>
        <v>0.17330000000000001</v>
      </c>
      <c r="T2297" s="9">
        <f t="shared" si="386"/>
        <v>0</v>
      </c>
      <c r="U2297" s="9">
        <f t="shared" si="387"/>
        <v>0</v>
      </c>
      <c r="V2297" s="9">
        <f t="shared" si="388"/>
        <v>0</v>
      </c>
      <c r="W2297" s="9">
        <f t="shared" si="381"/>
        <v>0</v>
      </c>
      <c r="X2297" s="22">
        <f t="shared" ref="X2297:X2348" si="390">SUM(T2297,O2297:P2297,W2297)</f>
        <v>0</v>
      </c>
    </row>
    <row r="2298" spans="1:24">
      <c r="A2298" s="83" t="s">
        <v>2446</v>
      </c>
      <c r="B2298" s="95" t="s">
        <v>1506</v>
      </c>
      <c r="C2298" s="3">
        <v>5338</v>
      </c>
      <c r="D2298" t="s">
        <v>1513</v>
      </c>
      <c r="E2298" s="116" t="str">
        <f>VLOOKUP($C2298,'2022-23 School Level AAFTE'!$C:$X,8,FALSE)</f>
        <v>Yes</v>
      </c>
      <c r="F2298" s="103">
        <f>VLOOKUP($C2298,'2022-23 School Level AAFTE'!$C:$I,7,FALSE)</f>
        <v>22.29</v>
      </c>
      <c r="G2298" s="106">
        <f>IFERROR(IF(E2298= "yes",VLOOKUP(C2298,Summary!$B:$I,5,0),0),0)</f>
        <v>0</v>
      </c>
      <c r="H2298" s="105">
        <f t="shared" si="389"/>
        <v>22.29</v>
      </c>
      <c r="I2298" s="168">
        <f>VLOOKUP($A2298,'2023-24 Salary &amp; Benefits'!$A:$I,3,FALSE)</f>
        <v>1.06</v>
      </c>
      <c r="J2298" s="168">
        <f>VLOOKUP($A2298,'2023-24 Salary &amp; Benefits'!$A:$I,4,FALSE)</f>
        <v>1.06</v>
      </c>
      <c r="K2298" s="155">
        <f t="shared" si="382"/>
        <v>22.29</v>
      </c>
      <c r="L2298" s="154">
        <f t="shared" si="383"/>
        <v>6.5000000000000002E-2</v>
      </c>
      <c r="M2298" s="156">
        <f>'2023-24 Salary &amp; Benefits'!$E$6</f>
        <v>72728</v>
      </c>
      <c r="N2298" s="156">
        <f>'2023-24 Salary &amp; Benefits'!$F$6</f>
        <v>75419</v>
      </c>
      <c r="O2298" s="9">
        <f t="shared" si="384"/>
        <v>5010.96</v>
      </c>
      <c r="P2298" s="9">
        <f t="shared" si="385"/>
        <v>185.40999999999985</v>
      </c>
      <c r="Q2298" s="9">
        <f>'2023-24 Salary &amp; Benefits'!G$6</f>
        <v>13464</v>
      </c>
      <c r="R2298" s="157">
        <f>'2023-24 Salary &amp; Benefits'!H$6</f>
        <v>0.1797</v>
      </c>
      <c r="S2298" s="157">
        <f>'2023-24 Salary &amp; Benefits'!I$6</f>
        <v>0.17330000000000001</v>
      </c>
      <c r="T2298" s="9">
        <f t="shared" si="386"/>
        <v>1807.76</v>
      </c>
      <c r="U2298" s="9">
        <f t="shared" si="387"/>
        <v>86.61</v>
      </c>
      <c r="V2298" s="9">
        <f t="shared" si="388"/>
        <v>15.01</v>
      </c>
      <c r="W2298" s="9">
        <f t="shared" si="381"/>
        <v>101.62</v>
      </c>
      <c r="X2298" s="22">
        <f t="shared" si="390"/>
        <v>7105.75</v>
      </c>
    </row>
    <row r="2299" spans="1:24">
      <c r="A2299" s="83" t="s">
        <v>2446</v>
      </c>
      <c r="B2299" s="95" t="s">
        <v>1506</v>
      </c>
      <c r="C2299" s="3">
        <v>4170</v>
      </c>
      <c r="D2299" t="s">
        <v>1509</v>
      </c>
      <c r="E2299" s="116" t="str">
        <f>VLOOKUP($C2299,'2022-23 School Level AAFTE'!$C:$X,8,FALSE)</f>
        <v>No</v>
      </c>
      <c r="F2299" s="103">
        <f>VLOOKUP($C2299,'2022-23 School Level AAFTE'!$C:$I,7,FALSE)</f>
        <v>273.14</v>
      </c>
      <c r="G2299" s="106">
        <f>IFERROR(IF(E2299= "yes",VLOOKUP(C2299,Summary!$B:$I,5,0),0),0)</f>
        <v>0</v>
      </c>
      <c r="H2299" s="105">
        <f t="shared" si="389"/>
        <v>0</v>
      </c>
      <c r="I2299" s="168">
        <f>VLOOKUP($A2299,'2023-24 Salary &amp; Benefits'!$A:$I,3,FALSE)</f>
        <v>1.06</v>
      </c>
      <c r="J2299" s="168">
        <f>VLOOKUP($A2299,'2023-24 Salary &amp; Benefits'!$A:$I,4,FALSE)</f>
        <v>1.06</v>
      </c>
      <c r="K2299" s="155">
        <f t="shared" si="382"/>
        <v>0</v>
      </c>
      <c r="L2299" s="154">
        <f t="shared" si="383"/>
        <v>0</v>
      </c>
      <c r="M2299" s="156">
        <f>'2023-24 Salary &amp; Benefits'!$E$6</f>
        <v>72728</v>
      </c>
      <c r="N2299" s="156">
        <f>'2023-24 Salary &amp; Benefits'!$F$6</f>
        <v>75419</v>
      </c>
      <c r="O2299" s="9">
        <f t="shared" si="384"/>
        <v>0</v>
      </c>
      <c r="P2299" s="9">
        <f t="shared" si="385"/>
        <v>0</v>
      </c>
      <c r="Q2299" s="9">
        <f>'2023-24 Salary &amp; Benefits'!G$6</f>
        <v>13464</v>
      </c>
      <c r="R2299" s="157">
        <f>'2023-24 Salary &amp; Benefits'!H$6</f>
        <v>0.1797</v>
      </c>
      <c r="S2299" s="157">
        <f>'2023-24 Salary &amp; Benefits'!I$6</f>
        <v>0.17330000000000001</v>
      </c>
      <c r="T2299" s="9">
        <f t="shared" si="386"/>
        <v>0</v>
      </c>
      <c r="U2299" s="9">
        <f t="shared" si="387"/>
        <v>0</v>
      </c>
      <c r="V2299" s="9">
        <f t="shared" si="388"/>
        <v>0</v>
      </c>
      <c r="W2299" s="9">
        <f t="shared" si="381"/>
        <v>0</v>
      </c>
      <c r="X2299" s="22">
        <f t="shared" si="390"/>
        <v>0</v>
      </c>
    </row>
    <row r="2300" spans="1:24">
      <c r="A2300" s="83" t="s">
        <v>2386</v>
      </c>
      <c r="B2300" s="95" t="s">
        <v>1120</v>
      </c>
      <c r="C2300" s="3">
        <v>2330</v>
      </c>
      <c r="D2300" t="s">
        <v>1121</v>
      </c>
      <c r="E2300" s="116" t="str">
        <f>VLOOKUP($C2300,'2022-23 School Level AAFTE'!$C:$X,8,FALSE)</f>
        <v>No</v>
      </c>
      <c r="F2300" s="103">
        <f>VLOOKUP($C2300,'2022-23 School Level AAFTE'!$C:$I,7,FALSE)</f>
        <v>358.12</v>
      </c>
      <c r="G2300" s="106">
        <f>IFERROR(IF(E2300= "yes",VLOOKUP(C2300,Summary!$B:$I,5,0),0),0)</f>
        <v>0</v>
      </c>
      <c r="H2300" s="105">
        <f t="shared" si="389"/>
        <v>0</v>
      </c>
      <c r="I2300" s="168">
        <f>VLOOKUP($A2300,'2023-24 Salary &amp; Benefits'!$A:$I,3,FALSE)</f>
        <v>1</v>
      </c>
      <c r="J2300" s="168">
        <f>VLOOKUP($A2300,'2023-24 Salary &amp; Benefits'!$A:$I,4,FALSE)</f>
        <v>1.04</v>
      </c>
      <c r="K2300" s="155">
        <f t="shared" si="382"/>
        <v>0</v>
      </c>
      <c r="L2300" s="154">
        <f t="shared" si="383"/>
        <v>0</v>
      </c>
      <c r="M2300" s="156">
        <f>'2023-24 Salary &amp; Benefits'!$E$6</f>
        <v>72728</v>
      </c>
      <c r="N2300" s="156">
        <f>'2023-24 Salary &amp; Benefits'!$F$6</f>
        <v>75419</v>
      </c>
      <c r="O2300" s="9">
        <f t="shared" si="384"/>
        <v>0</v>
      </c>
      <c r="P2300" s="9">
        <f t="shared" si="385"/>
        <v>0</v>
      </c>
      <c r="Q2300" s="9">
        <f>'2023-24 Salary &amp; Benefits'!G$6</f>
        <v>13464</v>
      </c>
      <c r="R2300" s="157">
        <f>'2023-24 Salary &amp; Benefits'!H$6</f>
        <v>0.1797</v>
      </c>
      <c r="S2300" s="157">
        <f>'2023-24 Salary &amp; Benefits'!I$6</f>
        <v>0.17330000000000001</v>
      </c>
      <c r="T2300" s="9">
        <f t="shared" si="386"/>
        <v>0</v>
      </c>
      <c r="U2300" s="9">
        <f t="shared" si="387"/>
        <v>0</v>
      </c>
      <c r="V2300" s="9">
        <f t="shared" si="388"/>
        <v>0</v>
      </c>
      <c r="W2300" s="9">
        <f t="shared" si="381"/>
        <v>0</v>
      </c>
      <c r="X2300" s="22">
        <f t="shared" si="390"/>
        <v>0</v>
      </c>
    </row>
    <row r="2301" spans="1:24">
      <c r="A2301" s="83" t="s">
        <v>2386</v>
      </c>
      <c r="B2301" s="95" t="s">
        <v>1120</v>
      </c>
      <c r="C2301" s="3">
        <v>2997</v>
      </c>
      <c r="D2301" t="s">
        <v>1122</v>
      </c>
      <c r="E2301" s="116" t="str">
        <f>VLOOKUP($C2301,'2022-23 School Level AAFTE'!$C:$X,8,FALSE)</f>
        <v>No</v>
      </c>
      <c r="F2301" s="103">
        <f>VLOOKUP($C2301,'2022-23 School Level AAFTE'!$C:$I,7,FALSE)</f>
        <v>290.7</v>
      </c>
      <c r="G2301" s="106">
        <f>IFERROR(IF(E2301= "yes",VLOOKUP(C2301,Summary!$B:$I,5,0),0),0)</f>
        <v>0</v>
      </c>
      <c r="H2301" s="105">
        <f t="shared" si="389"/>
        <v>0</v>
      </c>
      <c r="I2301" s="168">
        <f>VLOOKUP($A2301,'2023-24 Salary &amp; Benefits'!$A:$I,3,FALSE)</f>
        <v>1</v>
      </c>
      <c r="J2301" s="168">
        <f>VLOOKUP($A2301,'2023-24 Salary &amp; Benefits'!$A:$I,4,FALSE)</f>
        <v>1.04</v>
      </c>
      <c r="K2301" s="155">
        <f t="shared" si="382"/>
        <v>0</v>
      </c>
      <c r="L2301" s="154">
        <f t="shared" si="383"/>
        <v>0</v>
      </c>
      <c r="M2301" s="156">
        <f>'2023-24 Salary &amp; Benefits'!$E$6</f>
        <v>72728</v>
      </c>
      <c r="N2301" s="156">
        <f>'2023-24 Salary &amp; Benefits'!$F$6</f>
        <v>75419</v>
      </c>
      <c r="O2301" s="9">
        <f t="shared" si="384"/>
        <v>0</v>
      </c>
      <c r="P2301" s="9">
        <f t="shared" si="385"/>
        <v>0</v>
      </c>
      <c r="Q2301" s="9">
        <f>'2023-24 Salary &amp; Benefits'!G$6</f>
        <v>13464</v>
      </c>
      <c r="R2301" s="157">
        <f>'2023-24 Salary &amp; Benefits'!H$6</f>
        <v>0.1797</v>
      </c>
      <c r="S2301" s="157">
        <f>'2023-24 Salary &amp; Benefits'!I$6</f>
        <v>0.17330000000000001</v>
      </c>
      <c r="T2301" s="9">
        <f t="shared" si="386"/>
        <v>0</v>
      </c>
      <c r="U2301" s="9">
        <f t="shared" si="387"/>
        <v>0</v>
      </c>
      <c r="V2301" s="9">
        <f t="shared" si="388"/>
        <v>0</v>
      </c>
      <c r="W2301" s="9">
        <f t="shared" si="381"/>
        <v>0</v>
      </c>
      <c r="X2301" s="22">
        <f t="shared" si="390"/>
        <v>0</v>
      </c>
    </row>
    <row r="2302" spans="1:24">
      <c r="A2302" s="83" t="s">
        <v>2386</v>
      </c>
      <c r="B2302" s="95" t="s">
        <v>1120</v>
      </c>
      <c r="C2302" s="3">
        <v>5368</v>
      </c>
      <c r="D2302" t="s">
        <v>1125</v>
      </c>
      <c r="E2302" s="116" t="str">
        <f>VLOOKUP($C2302,'2022-23 School Level AAFTE'!$C:$X,8,FALSE)</f>
        <v>No</v>
      </c>
      <c r="F2302" s="103">
        <f>VLOOKUP($C2302,'2022-23 School Level AAFTE'!$C:$I,7,FALSE)</f>
        <v>264.07</v>
      </c>
      <c r="G2302" s="106">
        <f>IFERROR(IF(E2302= "yes",VLOOKUP(C2302,Summary!$B:$I,5,0),0),0)</f>
        <v>0</v>
      </c>
      <c r="H2302" s="105">
        <f t="shared" si="389"/>
        <v>0</v>
      </c>
      <c r="I2302" s="168">
        <f>VLOOKUP($A2302,'2023-24 Salary &amp; Benefits'!$A:$I,3,FALSE)</f>
        <v>1</v>
      </c>
      <c r="J2302" s="168">
        <f>VLOOKUP($A2302,'2023-24 Salary &amp; Benefits'!$A:$I,4,FALSE)</f>
        <v>1.04</v>
      </c>
      <c r="K2302" s="155">
        <f t="shared" si="382"/>
        <v>0</v>
      </c>
      <c r="L2302" s="154">
        <f t="shared" si="383"/>
        <v>0</v>
      </c>
      <c r="M2302" s="156">
        <f>'2023-24 Salary &amp; Benefits'!$E$6</f>
        <v>72728</v>
      </c>
      <c r="N2302" s="156">
        <f>'2023-24 Salary &amp; Benefits'!$F$6</f>
        <v>75419</v>
      </c>
      <c r="O2302" s="9">
        <f t="shared" si="384"/>
        <v>0</v>
      </c>
      <c r="P2302" s="9">
        <f t="shared" si="385"/>
        <v>0</v>
      </c>
      <c r="Q2302" s="9">
        <f>'2023-24 Salary &amp; Benefits'!G$6</f>
        <v>13464</v>
      </c>
      <c r="R2302" s="157">
        <f>'2023-24 Salary &amp; Benefits'!H$6</f>
        <v>0.1797</v>
      </c>
      <c r="S2302" s="157">
        <f>'2023-24 Salary &amp; Benefits'!I$6</f>
        <v>0.17330000000000001</v>
      </c>
      <c r="T2302" s="9">
        <f t="shared" si="386"/>
        <v>0</v>
      </c>
      <c r="U2302" s="9">
        <f t="shared" si="387"/>
        <v>0</v>
      </c>
      <c r="V2302" s="9">
        <f t="shared" si="388"/>
        <v>0</v>
      </c>
      <c r="W2302" s="9">
        <f t="shared" si="381"/>
        <v>0</v>
      </c>
      <c r="X2302" s="22">
        <f t="shared" si="390"/>
        <v>0</v>
      </c>
    </row>
    <row r="2303" spans="1:24">
      <c r="A2303" s="83" t="s">
        <v>2386</v>
      </c>
      <c r="B2303" s="95" t="s">
        <v>1120</v>
      </c>
      <c r="C2303" s="3">
        <v>3394</v>
      </c>
      <c r="D2303" t="s">
        <v>1123</v>
      </c>
      <c r="E2303" s="116" t="str">
        <f>VLOOKUP($C2303,'2022-23 School Level AAFTE'!$C:$X,8,FALSE)</f>
        <v>No</v>
      </c>
      <c r="F2303" s="103">
        <f>VLOOKUP($C2303,'2022-23 School Level AAFTE'!$C:$I,7,FALSE)</f>
        <v>173.84</v>
      </c>
      <c r="G2303" s="106">
        <f>IFERROR(IF(E2303= "yes",VLOOKUP(C2303,Summary!$B:$I,5,0),0),0)</f>
        <v>0</v>
      </c>
      <c r="H2303" s="105">
        <f t="shared" si="389"/>
        <v>0</v>
      </c>
      <c r="I2303" s="168">
        <f>VLOOKUP($A2303,'2023-24 Salary &amp; Benefits'!$A:$I,3,FALSE)</f>
        <v>1</v>
      </c>
      <c r="J2303" s="168">
        <f>VLOOKUP($A2303,'2023-24 Salary &amp; Benefits'!$A:$I,4,FALSE)</f>
        <v>1.04</v>
      </c>
      <c r="K2303" s="155">
        <f t="shared" si="382"/>
        <v>0</v>
      </c>
      <c r="L2303" s="154">
        <f t="shared" si="383"/>
        <v>0</v>
      </c>
      <c r="M2303" s="156">
        <f>'2023-24 Salary &amp; Benefits'!$E$6</f>
        <v>72728</v>
      </c>
      <c r="N2303" s="156">
        <f>'2023-24 Salary &amp; Benefits'!$F$6</f>
        <v>75419</v>
      </c>
      <c r="O2303" s="9">
        <f t="shared" si="384"/>
        <v>0</v>
      </c>
      <c r="P2303" s="9">
        <f t="shared" si="385"/>
        <v>0</v>
      </c>
      <c r="Q2303" s="9">
        <f>'2023-24 Salary &amp; Benefits'!G$6</f>
        <v>13464</v>
      </c>
      <c r="R2303" s="157">
        <f>'2023-24 Salary &amp; Benefits'!H$6</f>
        <v>0.1797</v>
      </c>
      <c r="S2303" s="157">
        <f>'2023-24 Salary &amp; Benefits'!I$6</f>
        <v>0.17330000000000001</v>
      </c>
      <c r="T2303" s="9">
        <f t="shared" si="386"/>
        <v>0</v>
      </c>
      <c r="U2303" s="9">
        <f t="shared" si="387"/>
        <v>0</v>
      </c>
      <c r="V2303" s="9">
        <f t="shared" si="388"/>
        <v>0</v>
      </c>
      <c r="W2303" s="9">
        <f t="shared" si="381"/>
        <v>0</v>
      </c>
      <c r="X2303" s="22">
        <f t="shared" si="390"/>
        <v>0</v>
      </c>
    </row>
    <row r="2304" spans="1:24">
      <c r="A2304" s="83" t="s">
        <v>2386</v>
      </c>
      <c r="B2304" s="95" t="s">
        <v>1120</v>
      </c>
      <c r="C2304" s="3">
        <v>5077</v>
      </c>
      <c r="D2304" t="s">
        <v>1124</v>
      </c>
      <c r="E2304" s="116" t="str">
        <f>VLOOKUP($C2304,'2022-23 School Level AAFTE'!$C:$X,8,FALSE)</f>
        <v>Yes</v>
      </c>
      <c r="F2304" s="103">
        <f>VLOOKUP($C2304,'2022-23 School Level AAFTE'!$C:$I,7,FALSE)</f>
        <v>16.43</v>
      </c>
      <c r="G2304" s="106">
        <f>IFERROR(IF(E2304= "yes",VLOOKUP(C2304,Summary!$B:$I,5,0),0),0)</f>
        <v>0</v>
      </c>
      <c r="H2304" s="105">
        <f t="shared" si="389"/>
        <v>16.43</v>
      </c>
      <c r="I2304" s="168">
        <f>VLOOKUP($A2304,'2023-24 Salary &amp; Benefits'!$A:$I,3,FALSE)</f>
        <v>1</v>
      </c>
      <c r="J2304" s="168">
        <f>VLOOKUP($A2304,'2023-24 Salary &amp; Benefits'!$A:$I,4,FALSE)</f>
        <v>1.04</v>
      </c>
      <c r="K2304" s="155">
        <f t="shared" si="382"/>
        <v>16.43</v>
      </c>
      <c r="L2304" s="154">
        <f t="shared" si="383"/>
        <v>4.8000000000000001E-2</v>
      </c>
      <c r="M2304" s="156">
        <f>'2023-24 Salary &amp; Benefits'!$E$6</f>
        <v>72728</v>
      </c>
      <c r="N2304" s="156">
        <f>'2023-24 Salary &amp; Benefits'!$F$6</f>
        <v>75419</v>
      </c>
      <c r="O2304" s="9">
        <f t="shared" si="384"/>
        <v>3490.94</v>
      </c>
      <c r="P2304" s="9">
        <f t="shared" si="385"/>
        <v>273.98</v>
      </c>
      <c r="Q2304" s="9">
        <f>'2023-24 Salary &amp; Benefits'!G$6</f>
        <v>13464</v>
      </c>
      <c r="R2304" s="157">
        <f>'2023-24 Salary &amp; Benefits'!H$6</f>
        <v>0.1797</v>
      </c>
      <c r="S2304" s="157">
        <f>'2023-24 Salary &amp; Benefits'!I$6</f>
        <v>0.17330000000000001</v>
      </c>
      <c r="T2304" s="9">
        <f t="shared" si="386"/>
        <v>1321.07</v>
      </c>
      <c r="U2304" s="9">
        <f t="shared" si="387"/>
        <v>62.75</v>
      </c>
      <c r="V2304" s="9">
        <f t="shared" si="388"/>
        <v>10.87</v>
      </c>
      <c r="W2304" s="9">
        <f t="shared" si="381"/>
        <v>73.62</v>
      </c>
      <c r="X2304" s="22">
        <f t="shared" si="390"/>
        <v>5159.6099999999997</v>
      </c>
    </row>
    <row r="2305" spans="1:24">
      <c r="A2305" s="83" t="s">
        <v>3158</v>
      </c>
      <c r="B2305" s="95" t="s">
        <v>3431</v>
      </c>
      <c r="C2305" s="3">
        <v>5662</v>
      </c>
      <c r="D2305" t="s">
        <v>3398</v>
      </c>
      <c r="E2305" s="116" t="str">
        <f>VLOOKUP($C2305,'2022-23 School Level AAFTE'!$C:$X,8,FALSE)</f>
        <v>Yes</v>
      </c>
      <c r="F2305" s="103">
        <f>VLOOKUP($C2305,'2022-23 School Level AAFTE'!$C:$I,7,FALSE)</f>
        <v>143.93</v>
      </c>
      <c r="G2305" s="106">
        <f>IFERROR(IF(E2305= "yes",VLOOKUP(C2305,Summary!$B:$I,5,0),0),0)</f>
        <v>0</v>
      </c>
      <c r="H2305" s="105">
        <f t="shared" si="389"/>
        <v>143.93</v>
      </c>
      <c r="I2305" s="168">
        <f>VLOOKUP($A2305,'2023-24 Salary &amp; Benefits'!$A:$I,3,FALSE)</f>
        <v>1.18</v>
      </c>
      <c r="J2305" s="168">
        <f>VLOOKUP($A2305,'2023-24 Salary &amp; Benefits'!$A:$I,4,FALSE)</f>
        <v>1.18</v>
      </c>
      <c r="K2305" s="155">
        <f t="shared" si="382"/>
        <v>143.93</v>
      </c>
      <c r="L2305" s="154">
        <f t="shared" si="383"/>
        <v>0.42199999999999999</v>
      </c>
      <c r="M2305" s="156">
        <f>'2023-24 Salary &amp; Benefits'!$E$6</f>
        <v>72728</v>
      </c>
      <c r="N2305" s="156">
        <f>'2023-24 Salary &amp; Benefits'!$F$6</f>
        <v>75419</v>
      </c>
      <c r="O2305" s="9">
        <f t="shared" si="384"/>
        <v>36215.629999999997</v>
      </c>
      <c r="P2305" s="9">
        <f t="shared" si="385"/>
        <v>1340.0200000000041</v>
      </c>
      <c r="Q2305" s="9">
        <f>'2023-24 Salary &amp; Benefits'!G$6</f>
        <v>13464</v>
      </c>
      <c r="R2305" s="157">
        <f>'2023-24 Salary &amp; Benefits'!H$6</f>
        <v>0.1797</v>
      </c>
      <c r="S2305" s="157">
        <f>'2023-24 Salary &amp; Benefits'!I$6</f>
        <v>0.17330000000000001</v>
      </c>
      <c r="T2305" s="9">
        <f t="shared" si="386"/>
        <v>12421.98</v>
      </c>
      <c r="U2305" s="9">
        <f t="shared" si="387"/>
        <v>625.92999999999995</v>
      </c>
      <c r="V2305" s="9">
        <f t="shared" si="388"/>
        <v>108.47</v>
      </c>
      <c r="W2305" s="9">
        <f t="shared" si="381"/>
        <v>734.4</v>
      </c>
      <c r="X2305" s="22">
        <f t="shared" si="390"/>
        <v>50712.030000000006</v>
      </c>
    </row>
    <row r="2306" spans="1:24">
      <c r="A2306" s="83" t="s">
        <v>2406</v>
      </c>
      <c r="B2306" s="95" t="s">
        <v>1192</v>
      </c>
      <c r="C2306" s="3">
        <v>3290</v>
      </c>
      <c r="D2306" t="s">
        <v>1194</v>
      </c>
      <c r="E2306" s="116" t="str">
        <f>VLOOKUP($C2306,'2022-23 School Level AAFTE'!$C:$X,8,FALSE)</f>
        <v>No</v>
      </c>
      <c r="F2306" s="103">
        <f>VLOOKUP($C2306,'2022-23 School Level AAFTE'!$C:$I,7,FALSE)</f>
        <v>91.17</v>
      </c>
      <c r="G2306" s="106">
        <f>IFERROR(IF(E2306= "yes",VLOOKUP(C2306,Summary!$B:$I,5,0),0),0)</f>
        <v>0</v>
      </c>
      <c r="H2306" s="105">
        <f t="shared" si="389"/>
        <v>0</v>
      </c>
      <c r="I2306" s="168">
        <f>VLOOKUP($A2306,'2023-24 Salary &amp; Benefits'!$A:$I,3,FALSE)</f>
        <v>1</v>
      </c>
      <c r="J2306" s="168">
        <f>VLOOKUP($A2306,'2023-24 Salary &amp; Benefits'!$A:$I,4,FALSE)</f>
        <v>1</v>
      </c>
      <c r="K2306" s="155">
        <f t="shared" si="382"/>
        <v>0</v>
      </c>
      <c r="L2306" s="154">
        <f t="shared" si="383"/>
        <v>0</v>
      </c>
      <c r="M2306" s="156">
        <f>'2023-24 Salary &amp; Benefits'!$E$6</f>
        <v>72728</v>
      </c>
      <c r="N2306" s="156">
        <f>'2023-24 Salary &amp; Benefits'!$F$6</f>
        <v>75419</v>
      </c>
      <c r="O2306" s="9">
        <f t="shared" si="384"/>
        <v>0</v>
      </c>
      <c r="P2306" s="9">
        <f t="shared" si="385"/>
        <v>0</v>
      </c>
      <c r="Q2306" s="9">
        <f>'2023-24 Salary &amp; Benefits'!G$6</f>
        <v>13464</v>
      </c>
      <c r="R2306" s="157">
        <f>'2023-24 Salary &amp; Benefits'!H$6</f>
        <v>0.1797</v>
      </c>
      <c r="S2306" s="157">
        <f>'2023-24 Salary &amp; Benefits'!I$6</f>
        <v>0.17330000000000001</v>
      </c>
      <c r="T2306" s="9">
        <f t="shared" si="386"/>
        <v>0</v>
      </c>
      <c r="U2306" s="9">
        <f t="shared" si="387"/>
        <v>0</v>
      </c>
      <c r="V2306" s="9">
        <f t="shared" si="388"/>
        <v>0</v>
      </c>
      <c r="W2306" s="9">
        <f t="shared" si="381"/>
        <v>0</v>
      </c>
      <c r="X2306" s="22">
        <f t="shared" si="390"/>
        <v>0</v>
      </c>
    </row>
    <row r="2307" spans="1:24">
      <c r="A2307" s="83" t="s">
        <v>2406</v>
      </c>
      <c r="B2307" s="95" t="s">
        <v>1192</v>
      </c>
      <c r="C2307" s="3">
        <v>3289</v>
      </c>
      <c r="D2307" t="s">
        <v>1193</v>
      </c>
      <c r="E2307" s="116" t="str">
        <f>VLOOKUP($C2307,'2022-23 School Level AAFTE'!$C:$X,8,FALSE)</f>
        <v>No</v>
      </c>
      <c r="F2307" s="103">
        <f>VLOOKUP($C2307,'2022-23 School Level AAFTE'!$C:$I,7,FALSE)</f>
        <v>127.32000000000001</v>
      </c>
      <c r="G2307" s="106">
        <f>IFERROR(IF(E2307= "yes",VLOOKUP(C2307,Summary!$B:$I,5,0),0),0)</f>
        <v>0</v>
      </c>
      <c r="H2307" s="105">
        <f t="shared" si="389"/>
        <v>0</v>
      </c>
      <c r="I2307" s="168">
        <f>VLOOKUP($A2307,'2023-24 Salary &amp; Benefits'!$A:$I,3,FALSE)</f>
        <v>1</v>
      </c>
      <c r="J2307" s="168">
        <f>VLOOKUP($A2307,'2023-24 Salary &amp; Benefits'!$A:$I,4,FALSE)</f>
        <v>1</v>
      </c>
      <c r="K2307" s="155">
        <f t="shared" si="382"/>
        <v>0</v>
      </c>
      <c r="L2307" s="154">
        <f t="shared" si="383"/>
        <v>0</v>
      </c>
      <c r="M2307" s="156">
        <f>'2023-24 Salary &amp; Benefits'!$E$6</f>
        <v>72728</v>
      </c>
      <c r="N2307" s="156">
        <f>'2023-24 Salary &amp; Benefits'!$F$6</f>
        <v>75419</v>
      </c>
      <c r="O2307" s="9">
        <f t="shared" si="384"/>
        <v>0</v>
      </c>
      <c r="P2307" s="9">
        <f t="shared" si="385"/>
        <v>0</v>
      </c>
      <c r="Q2307" s="9">
        <f>'2023-24 Salary &amp; Benefits'!G$6</f>
        <v>13464</v>
      </c>
      <c r="R2307" s="157">
        <f>'2023-24 Salary &amp; Benefits'!H$6</f>
        <v>0.1797</v>
      </c>
      <c r="S2307" s="157">
        <f>'2023-24 Salary &amp; Benefits'!I$6</f>
        <v>0.17330000000000001</v>
      </c>
      <c r="T2307" s="9">
        <f t="shared" si="386"/>
        <v>0</v>
      </c>
      <c r="U2307" s="9">
        <f t="shared" si="387"/>
        <v>0</v>
      </c>
      <c r="V2307" s="9">
        <f t="shared" si="388"/>
        <v>0</v>
      </c>
      <c r="W2307" s="9">
        <f t="shared" si="381"/>
        <v>0</v>
      </c>
      <c r="X2307" s="22">
        <f t="shared" si="390"/>
        <v>0</v>
      </c>
    </row>
    <row r="2308" spans="1:24">
      <c r="A2308" s="83" t="s">
        <v>2428</v>
      </c>
      <c r="B2308" s="95" t="s">
        <v>1273</v>
      </c>
      <c r="C2308" s="3">
        <v>3444</v>
      </c>
      <c r="D2308" t="s">
        <v>1275</v>
      </c>
      <c r="E2308" s="116" t="str">
        <f>VLOOKUP($C2308,'2022-23 School Level AAFTE'!$C:$X,8,FALSE)</f>
        <v>No</v>
      </c>
      <c r="F2308" s="103">
        <f>VLOOKUP($C2308,'2022-23 School Level AAFTE'!$C:$I,7,FALSE)</f>
        <v>159.71</v>
      </c>
      <c r="G2308" s="106">
        <f>IFERROR(IF(E2308= "yes",VLOOKUP(C2308,Summary!$B:$I,5,0),0),0)</f>
        <v>0</v>
      </c>
      <c r="H2308" s="105">
        <f t="shared" si="389"/>
        <v>0</v>
      </c>
      <c r="I2308" s="168">
        <f>VLOOKUP($A2308,'2023-24 Salary &amp; Benefits'!$A:$I,3,FALSE)</f>
        <v>1</v>
      </c>
      <c r="J2308" s="168">
        <f>VLOOKUP($A2308,'2023-24 Salary &amp; Benefits'!$A:$I,4,FALSE)</f>
        <v>1</v>
      </c>
      <c r="K2308" s="155">
        <f t="shared" si="382"/>
        <v>0</v>
      </c>
      <c r="L2308" s="154">
        <f t="shared" si="383"/>
        <v>0</v>
      </c>
      <c r="M2308" s="156">
        <f>'2023-24 Salary &amp; Benefits'!$E$6</f>
        <v>72728</v>
      </c>
      <c r="N2308" s="156">
        <f>'2023-24 Salary &amp; Benefits'!$F$6</f>
        <v>75419</v>
      </c>
      <c r="O2308" s="9">
        <f t="shared" si="384"/>
        <v>0</v>
      </c>
      <c r="P2308" s="9">
        <f t="shared" si="385"/>
        <v>0</v>
      </c>
      <c r="Q2308" s="9">
        <f>'2023-24 Salary &amp; Benefits'!G$6</f>
        <v>13464</v>
      </c>
      <c r="R2308" s="157">
        <f>'2023-24 Salary &amp; Benefits'!H$6</f>
        <v>0.1797</v>
      </c>
      <c r="S2308" s="157">
        <f>'2023-24 Salary &amp; Benefits'!I$6</f>
        <v>0.17330000000000001</v>
      </c>
      <c r="T2308" s="9">
        <f t="shared" si="386"/>
        <v>0</v>
      </c>
      <c r="U2308" s="9">
        <f t="shared" si="387"/>
        <v>0</v>
      </c>
      <c r="V2308" s="9">
        <f t="shared" si="388"/>
        <v>0</v>
      </c>
      <c r="W2308" s="9">
        <f t="shared" si="381"/>
        <v>0</v>
      </c>
      <c r="X2308" s="22">
        <f t="shared" si="390"/>
        <v>0</v>
      </c>
    </row>
    <row r="2309" spans="1:24">
      <c r="A2309" s="83" t="s">
        <v>2428</v>
      </c>
      <c r="B2309" s="95" t="s">
        <v>1273</v>
      </c>
      <c r="C2309" s="3">
        <v>2542</v>
      </c>
      <c r="D2309" t="s">
        <v>1274</v>
      </c>
      <c r="E2309" s="116" t="str">
        <f>VLOOKUP($C2309,'2022-23 School Level AAFTE'!$C:$X,8,FALSE)</f>
        <v>No</v>
      </c>
      <c r="F2309" s="103">
        <f>VLOOKUP($C2309,'2022-23 School Level AAFTE'!$C:$I,7,FALSE)</f>
        <v>185.08999999999997</v>
      </c>
      <c r="G2309" s="106">
        <f>IFERROR(IF(E2309= "yes",VLOOKUP(C2309,Summary!$B:$I,5,0),0),0)</f>
        <v>0</v>
      </c>
      <c r="H2309" s="105">
        <f t="shared" si="389"/>
        <v>0</v>
      </c>
      <c r="I2309" s="168">
        <f>VLOOKUP($A2309,'2023-24 Salary &amp; Benefits'!$A:$I,3,FALSE)</f>
        <v>1</v>
      </c>
      <c r="J2309" s="168">
        <f>VLOOKUP($A2309,'2023-24 Salary &amp; Benefits'!$A:$I,4,FALSE)</f>
        <v>1</v>
      </c>
      <c r="K2309" s="155">
        <f t="shared" si="382"/>
        <v>0</v>
      </c>
      <c r="L2309" s="154">
        <f t="shared" si="383"/>
        <v>0</v>
      </c>
      <c r="M2309" s="156">
        <f>'2023-24 Salary &amp; Benefits'!$E$6</f>
        <v>72728</v>
      </c>
      <c r="N2309" s="156">
        <f>'2023-24 Salary &amp; Benefits'!$F$6</f>
        <v>75419</v>
      </c>
      <c r="O2309" s="9">
        <f t="shared" si="384"/>
        <v>0</v>
      </c>
      <c r="P2309" s="9">
        <f t="shared" si="385"/>
        <v>0</v>
      </c>
      <c r="Q2309" s="9">
        <f>'2023-24 Salary &amp; Benefits'!G$6</f>
        <v>13464</v>
      </c>
      <c r="R2309" s="157">
        <f>'2023-24 Salary &amp; Benefits'!H$6</f>
        <v>0.1797</v>
      </c>
      <c r="S2309" s="157">
        <f>'2023-24 Salary &amp; Benefits'!I$6</f>
        <v>0.17330000000000001</v>
      </c>
      <c r="T2309" s="9">
        <f t="shared" si="386"/>
        <v>0</v>
      </c>
      <c r="U2309" s="9">
        <f t="shared" si="387"/>
        <v>0</v>
      </c>
      <c r="V2309" s="9">
        <f t="shared" si="388"/>
        <v>0</v>
      </c>
      <c r="W2309" s="9">
        <f t="shared" si="381"/>
        <v>0</v>
      </c>
      <c r="X2309" s="22">
        <f t="shared" si="390"/>
        <v>0</v>
      </c>
    </row>
    <row r="2310" spans="1:24">
      <c r="A2310" s="83" t="s">
        <v>2320</v>
      </c>
      <c r="B2310" s="95" t="s">
        <v>457</v>
      </c>
      <c r="C2310" s="3">
        <v>2472</v>
      </c>
      <c r="D2310" t="s">
        <v>458</v>
      </c>
      <c r="E2310" s="116" t="str">
        <f>VLOOKUP($C2310,'2022-23 School Level AAFTE'!$C:$X,8,FALSE)</f>
        <v>Yes</v>
      </c>
      <c r="F2310" s="103">
        <f>VLOOKUP($C2310,'2022-23 School Level AAFTE'!$C:$I,7,FALSE)</f>
        <v>59.49</v>
      </c>
      <c r="G2310" s="106">
        <f>IFERROR(IF(E2310= "yes",VLOOKUP(C2310,Summary!$B:$I,5,0),0),0)</f>
        <v>0</v>
      </c>
      <c r="H2310" s="105">
        <f t="shared" si="389"/>
        <v>59.49</v>
      </c>
      <c r="I2310" s="168">
        <f>VLOOKUP($A2310,'2023-24 Salary &amp; Benefits'!$A:$I,3,FALSE)</f>
        <v>1</v>
      </c>
      <c r="J2310" s="168">
        <f>VLOOKUP($A2310,'2023-24 Salary &amp; Benefits'!$A:$I,4,FALSE)</f>
        <v>1.02</v>
      </c>
      <c r="K2310" s="155">
        <f t="shared" si="382"/>
        <v>59.49</v>
      </c>
      <c r="L2310" s="154">
        <f t="shared" si="383"/>
        <v>0.17499999999999999</v>
      </c>
      <c r="M2310" s="156">
        <f>'2023-24 Salary &amp; Benefits'!$E$6</f>
        <v>72728</v>
      </c>
      <c r="N2310" s="156">
        <f>'2023-24 Salary &amp; Benefits'!$F$6</f>
        <v>75419</v>
      </c>
      <c r="O2310" s="9">
        <f t="shared" si="384"/>
        <v>12727.4</v>
      </c>
      <c r="P2310" s="9">
        <f t="shared" si="385"/>
        <v>734.89000000000124</v>
      </c>
      <c r="Q2310" s="9">
        <f>'2023-24 Salary &amp; Benefits'!G$6</f>
        <v>13464</v>
      </c>
      <c r="R2310" s="157">
        <f>'2023-24 Salary &amp; Benefits'!H$6</f>
        <v>0.1797</v>
      </c>
      <c r="S2310" s="157">
        <f>'2023-24 Salary &amp; Benefits'!I$6</f>
        <v>0.17330000000000001</v>
      </c>
      <c r="T2310" s="9">
        <f t="shared" si="386"/>
        <v>4770.67</v>
      </c>
      <c r="U2310" s="9">
        <f t="shared" si="387"/>
        <v>224.37</v>
      </c>
      <c r="V2310" s="9">
        <f t="shared" si="388"/>
        <v>38.880000000000003</v>
      </c>
      <c r="W2310" s="9">
        <f t="shared" si="381"/>
        <v>263.25</v>
      </c>
      <c r="X2310" s="22">
        <f t="shared" si="390"/>
        <v>18496.21</v>
      </c>
    </row>
    <row r="2311" spans="1:24">
      <c r="A2311" s="83" t="s">
        <v>2320</v>
      </c>
      <c r="B2311" s="95" t="s">
        <v>457</v>
      </c>
      <c r="C2311" s="3">
        <v>2473</v>
      </c>
      <c r="D2311" t="s">
        <v>459</v>
      </c>
      <c r="E2311" s="116" t="str">
        <f>VLOOKUP($C2311,'2022-23 School Level AAFTE'!$C:$X,8,FALSE)</f>
        <v>Yes</v>
      </c>
      <c r="F2311" s="103">
        <f>VLOOKUP($C2311,'2022-23 School Level AAFTE'!$C:$I,7,FALSE)</f>
        <v>52.599999999999994</v>
      </c>
      <c r="G2311" s="106">
        <f>IFERROR(IF(E2311= "yes",VLOOKUP(C2311,Summary!$B:$I,5,0),0),0)</f>
        <v>0</v>
      </c>
      <c r="H2311" s="105">
        <f t="shared" si="389"/>
        <v>52.599999999999994</v>
      </c>
      <c r="I2311" s="168">
        <f>VLOOKUP($A2311,'2023-24 Salary &amp; Benefits'!$A:$I,3,FALSE)</f>
        <v>1</v>
      </c>
      <c r="J2311" s="168">
        <f>VLOOKUP($A2311,'2023-24 Salary &amp; Benefits'!$A:$I,4,FALSE)</f>
        <v>1.02</v>
      </c>
      <c r="K2311" s="155">
        <f t="shared" si="382"/>
        <v>52.599999999999994</v>
      </c>
      <c r="L2311" s="154">
        <f t="shared" si="383"/>
        <v>0.154</v>
      </c>
      <c r="M2311" s="156">
        <f>'2023-24 Salary &amp; Benefits'!$E$6</f>
        <v>72728</v>
      </c>
      <c r="N2311" s="156">
        <f>'2023-24 Salary &amp; Benefits'!$F$6</f>
        <v>75419</v>
      </c>
      <c r="O2311" s="9">
        <f t="shared" si="384"/>
        <v>11200.11</v>
      </c>
      <c r="P2311" s="9">
        <f t="shared" si="385"/>
        <v>646.70999999999913</v>
      </c>
      <c r="Q2311" s="9">
        <f>'2023-24 Salary &amp; Benefits'!G$6</f>
        <v>13464</v>
      </c>
      <c r="R2311" s="157">
        <f>'2023-24 Salary &amp; Benefits'!H$6</f>
        <v>0.1797</v>
      </c>
      <c r="S2311" s="157">
        <f>'2023-24 Salary &amp; Benefits'!I$6</f>
        <v>0.17330000000000001</v>
      </c>
      <c r="T2311" s="9">
        <f t="shared" si="386"/>
        <v>4198.1899999999996</v>
      </c>
      <c r="U2311" s="9">
        <f t="shared" si="387"/>
        <v>197.45</v>
      </c>
      <c r="V2311" s="9">
        <f t="shared" si="388"/>
        <v>34.22</v>
      </c>
      <c r="W2311" s="9">
        <f t="shared" si="381"/>
        <v>231.67</v>
      </c>
      <c r="X2311" s="22">
        <f t="shared" si="390"/>
        <v>16276.679999999998</v>
      </c>
    </row>
    <row r="2312" spans="1:24">
      <c r="A2312" s="83" t="s">
        <v>2393</v>
      </c>
      <c r="B2312" s="95" t="s">
        <v>1145</v>
      </c>
      <c r="C2312" s="3">
        <v>4369</v>
      </c>
      <c r="D2312" t="s">
        <v>1149</v>
      </c>
      <c r="E2312" s="116" t="str">
        <f>VLOOKUP($C2312,'2022-23 School Level AAFTE'!$C:$X,8,FALSE)</f>
        <v>Yes</v>
      </c>
      <c r="F2312" s="103">
        <f>VLOOKUP($C2312,'2022-23 School Level AAFTE'!$C:$I,7,FALSE)</f>
        <v>181.32</v>
      </c>
      <c r="G2312" s="106">
        <f>IFERROR(IF(E2312= "yes",VLOOKUP(C2312,Summary!$B:$I,5,0),0),0)</f>
        <v>0</v>
      </c>
      <c r="H2312" s="105">
        <f t="shared" si="389"/>
        <v>181.32</v>
      </c>
      <c r="I2312" s="168">
        <f>VLOOKUP($A2312,'2023-24 Salary &amp; Benefits'!$A:$I,3,FALSE)</f>
        <v>1</v>
      </c>
      <c r="J2312" s="168">
        <f>VLOOKUP($A2312,'2023-24 Salary &amp; Benefits'!$A:$I,4,FALSE)</f>
        <v>1.02</v>
      </c>
      <c r="K2312" s="155">
        <f t="shared" si="382"/>
        <v>181.32</v>
      </c>
      <c r="L2312" s="154">
        <f t="shared" si="383"/>
        <v>0.53200000000000003</v>
      </c>
      <c r="M2312" s="156">
        <f>'2023-24 Salary &amp; Benefits'!$E$6</f>
        <v>72728</v>
      </c>
      <c r="N2312" s="156">
        <f>'2023-24 Salary &amp; Benefits'!$F$6</f>
        <v>75419</v>
      </c>
      <c r="O2312" s="9">
        <f t="shared" si="384"/>
        <v>38691.300000000003</v>
      </c>
      <c r="P2312" s="9">
        <f t="shared" si="385"/>
        <v>2234.0699999999997</v>
      </c>
      <c r="Q2312" s="9">
        <f>'2023-24 Salary &amp; Benefits'!G$6</f>
        <v>13464</v>
      </c>
      <c r="R2312" s="157">
        <f>'2023-24 Salary &amp; Benefits'!H$6</f>
        <v>0.1797</v>
      </c>
      <c r="S2312" s="157">
        <f>'2023-24 Salary &amp; Benefits'!I$6</f>
        <v>0.17330000000000001</v>
      </c>
      <c r="T2312" s="9">
        <f t="shared" si="386"/>
        <v>14502.84</v>
      </c>
      <c r="U2312" s="9">
        <f t="shared" si="387"/>
        <v>682.09</v>
      </c>
      <c r="V2312" s="9">
        <f t="shared" si="388"/>
        <v>118.21</v>
      </c>
      <c r="W2312" s="9">
        <f t="shared" si="381"/>
        <v>800.30000000000007</v>
      </c>
      <c r="X2312" s="22">
        <f t="shared" si="390"/>
        <v>56228.51</v>
      </c>
    </row>
    <row r="2313" spans="1:24">
      <c r="A2313" s="83" t="s">
        <v>2393</v>
      </c>
      <c r="B2313" s="95" t="s">
        <v>1145</v>
      </c>
      <c r="C2313" s="3">
        <v>2290</v>
      </c>
      <c r="D2313" t="s">
        <v>1147</v>
      </c>
      <c r="E2313" s="116" t="str">
        <f>VLOOKUP($C2313,'2022-23 School Level AAFTE'!$C:$X,8,FALSE)</f>
        <v>Yes</v>
      </c>
      <c r="F2313" s="103">
        <f>VLOOKUP($C2313,'2022-23 School Level AAFTE'!$C:$I,7,FALSE)</f>
        <v>385.86</v>
      </c>
      <c r="G2313" s="106">
        <f>IFERROR(IF(E2313= "yes",VLOOKUP(C2313,Summary!$B:$I,5,0),0),0)</f>
        <v>0</v>
      </c>
      <c r="H2313" s="105">
        <f t="shared" si="389"/>
        <v>385.86</v>
      </c>
      <c r="I2313" s="168">
        <f>VLOOKUP($A2313,'2023-24 Salary &amp; Benefits'!$A:$I,3,FALSE)</f>
        <v>1</v>
      </c>
      <c r="J2313" s="168">
        <f>VLOOKUP($A2313,'2023-24 Salary &amp; Benefits'!$A:$I,4,FALSE)</f>
        <v>1.02</v>
      </c>
      <c r="K2313" s="155">
        <f t="shared" si="382"/>
        <v>385.86</v>
      </c>
      <c r="L2313" s="154">
        <f t="shared" si="383"/>
        <v>1.1319999999999999</v>
      </c>
      <c r="M2313" s="156">
        <f>'2023-24 Salary &amp; Benefits'!$E$6</f>
        <v>72728</v>
      </c>
      <c r="N2313" s="156">
        <f>'2023-24 Salary &amp; Benefits'!$F$6</f>
        <v>75419</v>
      </c>
      <c r="O2313" s="9">
        <f t="shared" si="384"/>
        <v>82328.100000000006</v>
      </c>
      <c r="P2313" s="9">
        <f t="shared" si="385"/>
        <v>4753.6899999999878</v>
      </c>
      <c r="Q2313" s="9">
        <f>'2023-24 Salary &amp; Benefits'!G$6</f>
        <v>13464</v>
      </c>
      <c r="R2313" s="157">
        <f>'2023-24 Salary &amp; Benefits'!H$6</f>
        <v>0.1797</v>
      </c>
      <c r="S2313" s="157">
        <f>'2023-24 Salary &amp; Benefits'!I$6</f>
        <v>0.17330000000000001</v>
      </c>
      <c r="T2313" s="9">
        <f t="shared" si="386"/>
        <v>30859.42</v>
      </c>
      <c r="U2313" s="9">
        <f t="shared" si="387"/>
        <v>1451.36</v>
      </c>
      <c r="V2313" s="9">
        <f t="shared" si="388"/>
        <v>251.52</v>
      </c>
      <c r="W2313" s="9">
        <f t="shared" si="381"/>
        <v>1702.8799999999999</v>
      </c>
      <c r="X2313" s="22">
        <f t="shared" si="390"/>
        <v>119644.09</v>
      </c>
    </row>
    <row r="2314" spans="1:24">
      <c r="A2314" s="83" t="s">
        <v>2393</v>
      </c>
      <c r="B2314" s="95" t="s">
        <v>1145</v>
      </c>
      <c r="C2314" s="3">
        <v>3597</v>
      </c>
      <c r="D2314" t="s">
        <v>1148</v>
      </c>
      <c r="E2314" s="116" t="str">
        <f>VLOOKUP($C2314,'2022-23 School Level AAFTE'!$C:$X,8,FALSE)</f>
        <v>Yes</v>
      </c>
      <c r="F2314" s="103">
        <f>VLOOKUP($C2314,'2022-23 School Level AAFTE'!$C:$I,7,FALSE)</f>
        <v>228.45</v>
      </c>
      <c r="G2314" s="106">
        <f>IFERROR(IF(E2314= "yes",VLOOKUP(C2314,Summary!$B:$I,5,0),0),0)</f>
        <v>0</v>
      </c>
      <c r="H2314" s="105">
        <f t="shared" si="389"/>
        <v>228.45</v>
      </c>
      <c r="I2314" s="168">
        <f>VLOOKUP($A2314,'2023-24 Salary &amp; Benefits'!$A:$I,3,FALSE)</f>
        <v>1</v>
      </c>
      <c r="J2314" s="168">
        <f>VLOOKUP($A2314,'2023-24 Salary &amp; Benefits'!$A:$I,4,FALSE)</f>
        <v>1.02</v>
      </c>
      <c r="K2314" s="155">
        <f t="shared" si="382"/>
        <v>228.45</v>
      </c>
      <c r="L2314" s="154">
        <f t="shared" si="383"/>
        <v>0.67</v>
      </c>
      <c r="M2314" s="156">
        <f>'2023-24 Salary &amp; Benefits'!$E$6</f>
        <v>72728</v>
      </c>
      <c r="N2314" s="156">
        <f>'2023-24 Salary &amp; Benefits'!$F$6</f>
        <v>75419</v>
      </c>
      <c r="O2314" s="9">
        <f t="shared" si="384"/>
        <v>48727.76</v>
      </c>
      <c r="P2314" s="9">
        <f t="shared" si="385"/>
        <v>2813.5799999999945</v>
      </c>
      <c r="Q2314" s="9">
        <f>'2023-24 Salary &amp; Benefits'!G$6</f>
        <v>13464</v>
      </c>
      <c r="R2314" s="157">
        <f>'2023-24 Salary &amp; Benefits'!H$6</f>
        <v>0.1797</v>
      </c>
      <c r="S2314" s="157">
        <f>'2023-24 Salary &amp; Benefits'!I$6</f>
        <v>0.17330000000000001</v>
      </c>
      <c r="T2314" s="9">
        <f t="shared" si="386"/>
        <v>18264.849999999999</v>
      </c>
      <c r="U2314" s="9">
        <f t="shared" si="387"/>
        <v>859.02</v>
      </c>
      <c r="V2314" s="9">
        <f t="shared" si="388"/>
        <v>148.87</v>
      </c>
      <c r="W2314" s="9">
        <f t="shared" ref="W2314:W2362" si="391">SUM(U2314:V2314)</f>
        <v>1007.89</v>
      </c>
      <c r="X2314" s="22">
        <f t="shared" si="390"/>
        <v>70814.080000000002</v>
      </c>
    </row>
    <row r="2315" spans="1:24">
      <c r="A2315" s="83" t="s">
        <v>2332</v>
      </c>
      <c r="B2315" s="95" t="s">
        <v>503</v>
      </c>
      <c r="C2315" s="3">
        <v>3375</v>
      </c>
      <c r="D2315" t="s">
        <v>504</v>
      </c>
      <c r="E2315" s="116" t="str">
        <f>VLOOKUP($C2315,'2022-23 School Level AAFTE'!$C:$X,8,FALSE)</f>
        <v>Yes</v>
      </c>
      <c r="F2315" s="103">
        <f>VLOOKUP($C2315,'2022-23 School Level AAFTE'!$C:$I,7,FALSE)</f>
        <v>154.48000000000002</v>
      </c>
      <c r="G2315" s="106">
        <f>IFERROR(IF(E2315= "yes",VLOOKUP(C2315,Summary!$B:$I,5,0),0),0)</f>
        <v>0</v>
      </c>
      <c r="H2315" s="105">
        <f t="shared" si="389"/>
        <v>154.48000000000002</v>
      </c>
      <c r="I2315" s="168">
        <f>VLOOKUP($A2315,'2023-24 Salary &amp; Benefits'!$A:$I,3,FALSE)</f>
        <v>1</v>
      </c>
      <c r="J2315" s="168">
        <f>VLOOKUP($A2315,'2023-24 Salary &amp; Benefits'!$A:$I,4,FALSE)</f>
        <v>1</v>
      </c>
      <c r="K2315" s="155">
        <f t="shared" ref="K2315:K2362" si="392">IF(G2315&gt;0,G2315,H2315)</f>
        <v>154.48000000000002</v>
      </c>
      <c r="L2315" s="154">
        <f t="shared" ref="L2315:L2362" si="393">ROUND((($K2315*1.1*36)/15)/900,3)</f>
        <v>0.45300000000000001</v>
      </c>
      <c r="M2315" s="156">
        <f>'2023-24 Salary &amp; Benefits'!$E$6</f>
        <v>72728</v>
      </c>
      <c r="N2315" s="156">
        <f>'2023-24 Salary &amp; Benefits'!$F$6</f>
        <v>75419</v>
      </c>
      <c r="O2315" s="9">
        <f t="shared" ref="O2315:O2362" si="394">ROUND($I2315*$M2315*$L2315,2)</f>
        <v>32945.78</v>
      </c>
      <c r="P2315" s="9">
        <f t="shared" ref="P2315:P2362" si="395">ROUND($J2315*$N2315*$L2315,2)-O2315</f>
        <v>1219.0299999999988</v>
      </c>
      <c r="Q2315" s="9">
        <f>'2023-24 Salary &amp; Benefits'!G$6</f>
        <v>13464</v>
      </c>
      <c r="R2315" s="157">
        <f>'2023-24 Salary &amp; Benefits'!H$6</f>
        <v>0.1797</v>
      </c>
      <c r="S2315" s="157">
        <f>'2023-24 Salary &amp; Benefits'!I$6</f>
        <v>0.17330000000000001</v>
      </c>
      <c r="T2315" s="9">
        <f t="shared" ref="T2315:T2362" si="396">ROUND(O2315*R2315+P2315*S2315+L2315*Q2315,2)</f>
        <v>12230.81</v>
      </c>
      <c r="U2315" s="9">
        <f t="shared" ref="U2315:U2362" si="397">ROUND((($N2315*$J2315*$L2315)/180)*3,2)</f>
        <v>569.41</v>
      </c>
      <c r="V2315" s="9">
        <f t="shared" ref="V2315:V2362" si="398">ROUND(U2315*S2315,2)</f>
        <v>98.68</v>
      </c>
      <c r="W2315" s="9">
        <f t="shared" si="391"/>
        <v>668.08999999999992</v>
      </c>
      <c r="X2315" s="22">
        <f t="shared" si="390"/>
        <v>47063.709999999992</v>
      </c>
    </row>
    <row r="2316" spans="1:24">
      <c r="A2316" s="83" t="s">
        <v>2378</v>
      </c>
      <c r="B2316" s="95" t="s">
        <v>1101</v>
      </c>
      <c r="C2316" s="3">
        <v>2605</v>
      </c>
      <c r="D2316" t="s">
        <v>1102</v>
      </c>
      <c r="E2316" s="116" t="str">
        <f>VLOOKUP($C2316,'2022-23 School Level AAFTE'!$C:$X,8,FALSE)</f>
        <v>Yes</v>
      </c>
      <c r="F2316" s="103">
        <f>VLOOKUP($C2316,'2022-23 School Level AAFTE'!$C:$I,7,FALSE)</f>
        <v>65.94</v>
      </c>
      <c r="G2316" s="106">
        <f>IFERROR(IF(E2316= "yes",VLOOKUP(C2316,Summary!$B:$I,5,0),0),0)</f>
        <v>0</v>
      </c>
      <c r="H2316" s="105">
        <f t="shared" si="389"/>
        <v>65.94</v>
      </c>
      <c r="I2316" s="168">
        <f>VLOOKUP($A2316,'2023-24 Salary &amp; Benefits'!$A:$I,3,FALSE)</f>
        <v>1</v>
      </c>
      <c r="J2316" s="168">
        <f>VLOOKUP($A2316,'2023-24 Salary &amp; Benefits'!$A:$I,4,FALSE)</f>
        <v>1</v>
      </c>
      <c r="K2316" s="155">
        <f t="shared" si="392"/>
        <v>65.94</v>
      </c>
      <c r="L2316" s="154">
        <f t="shared" si="393"/>
        <v>0.193</v>
      </c>
      <c r="M2316" s="156">
        <f>'2023-24 Salary &amp; Benefits'!$E$6</f>
        <v>72728</v>
      </c>
      <c r="N2316" s="156">
        <f>'2023-24 Salary &amp; Benefits'!$F$6</f>
        <v>75419</v>
      </c>
      <c r="O2316" s="9">
        <f t="shared" si="394"/>
        <v>14036.5</v>
      </c>
      <c r="P2316" s="9">
        <f t="shared" si="395"/>
        <v>519.3700000000008</v>
      </c>
      <c r="Q2316" s="9">
        <f>'2023-24 Salary &amp; Benefits'!G$6</f>
        <v>13464</v>
      </c>
      <c r="R2316" s="157">
        <f>'2023-24 Salary &amp; Benefits'!H$6</f>
        <v>0.1797</v>
      </c>
      <c r="S2316" s="157">
        <f>'2023-24 Salary &amp; Benefits'!I$6</f>
        <v>0.17330000000000001</v>
      </c>
      <c r="T2316" s="9">
        <f t="shared" si="396"/>
        <v>5210.92</v>
      </c>
      <c r="U2316" s="9">
        <f t="shared" si="397"/>
        <v>242.6</v>
      </c>
      <c r="V2316" s="9">
        <f t="shared" si="398"/>
        <v>42.04</v>
      </c>
      <c r="W2316" s="9">
        <f t="shared" si="391"/>
        <v>284.64</v>
      </c>
      <c r="X2316" s="22">
        <f t="shared" si="390"/>
        <v>20051.43</v>
      </c>
    </row>
    <row r="2317" spans="1:24">
      <c r="A2317" s="83" t="s">
        <v>2294</v>
      </c>
      <c r="B2317" s="95" t="s">
        <v>318</v>
      </c>
      <c r="C2317" s="3">
        <v>5599</v>
      </c>
      <c r="D2317" t="s">
        <v>1635</v>
      </c>
      <c r="E2317" s="116" t="str">
        <f>VLOOKUP($C2317,'2022-23 School Level AAFTE'!$C:$X,8,FALSE)</f>
        <v>Yes</v>
      </c>
      <c r="F2317" s="103">
        <f>VLOOKUP($C2317,'2022-23 School Level AAFTE'!$C:$I,7,FALSE)</f>
        <v>405.07</v>
      </c>
      <c r="G2317" s="106">
        <f>IFERROR(IF(E2317= "yes",VLOOKUP(C2317,Summary!$B:$I,5,0),0),0)</f>
        <v>0</v>
      </c>
      <c r="H2317" s="105">
        <f t="shared" si="389"/>
        <v>405.07</v>
      </c>
      <c r="I2317" s="168">
        <f>VLOOKUP($A2317,'2023-24 Salary &amp; Benefits'!$A:$I,3,FALSE)</f>
        <v>1</v>
      </c>
      <c r="J2317" s="168">
        <f>VLOOKUP($A2317,'2023-24 Salary &amp; Benefits'!$A:$I,4,FALSE)</f>
        <v>1</v>
      </c>
      <c r="K2317" s="155">
        <f t="shared" si="392"/>
        <v>405.07</v>
      </c>
      <c r="L2317" s="154">
        <f t="shared" si="393"/>
        <v>1.1879999999999999</v>
      </c>
      <c r="M2317" s="156">
        <f>'2023-24 Salary &amp; Benefits'!$E$6</f>
        <v>72728</v>
      </c>
      <c r="N2317" s="156">
        <f>'2023-24 Salary &amp; Benefits'!$F$6</f>
        <v>75419</v>
      </c>
      <c r="O2317" s="9">
        <f t="shared" si="394"/>
        <v>86400.86</v>
      </c>
      <c r="P2317" s="9">
        <f t="shared" si="395"/>
        <v>3196.9100000000035</v>
      </c>
      <c r="Q2317" s="9">
        <f>'2023-24 Salary &amp; Benefits'!G$6</f>
        <v>13464</v>
      </c>
      <c r="R2317" s="157">
        <f>'2023-24 Salary &amp; Benefits'!H$6</f>
        <v>0.1797</v>
      </c>
      <c r="S2317" s="157">
        <f>'2023-24 Salary &amp; Benefits'!I$6</f>
        <v>0.17330000000000001</v>
      </c>
      <c r="T2317" s="9">
        <f t="shared" si="396"/>
        <v>32075.49</v>
      </c>
      <c r="U2317" s="9">
        <f t="shared" si="397"/>
        <v>1493.3</v>
      </c>
      <c r="V2317" s="9">
        <f t="shared" si="398"/>
        <v>258.79000000000002</v>
      </c>
      <c r="W2317" s="9">
        <f t="shared" si="391"/>
        <v>1752.09</v>
      </c>
      <c r="X2317" s="22">
        <f t="shared" si="390"/>
        <v>123425.35</v>
      </c>
    </row>
    <row r="2318" spans="1:24">
      <c r="A2318" s="83" t="s">
        <v>2294</v>
      </c>
      <c r="B2318" s="95" t="s">
        <v>318</v>
      </c>
      <c r="C2318" s="3">
        <v>5246</v>
      </c>
      <c r="D2318" t="s">
        <v>322</v>
      </c>
      <c r="E2318" s="116" t="str">
        <f>VLOOKUP($C2318,'2022-23 School Level AAFTE'!$C:$X,8,FALSE)</f>
        <v>No</v>
      </c>
      <c r="F2318" s="103">
        <f>VLOOKUP($C2318,'2022-23 School Level AAFTE'!$C:$I,7,FALSE)</f>
        <v>49.71</v>
      </c>
      <c r="G2318" s="106">
        <f>IFERROR(IF(E2318= "yes",VLOOKUP(C2318,Summary!$B:$I,5,0),0),0)</f>
        <v>0</v>
      </c>
      <c r="H2318" s="105">
        <f t="shared" si="389"/>
        <v>0</v>
      </c>
      <c r="I2318" s="168">
        <f>VLOOKUP($A2318,'2023-24 Salary &amp; Benefits'!$A:$I,3,FALSE)</f>
        <v>1</v>
      </c>
      <c r="J2318" s="168">
        <f>VLOOKUP($A2318,'2023-24 Salary &amp; Benefits'!$A:$I,4,FALSE)</f>
        <v>1</v>
      </c>
      <c r="K2318" s="155">
        <f t="shared" si="392"/>
        <v>0</v>
      </c>
      <c r="L2318" s="154">
        <f t="shared" si="393"/>
        <v>0</v>
      </c>
      <c r="M2318" s="156">
        <f>'2023-24 Salary &amp; Benefits'!$E$6</f>
        <v>72728</v>
      </c>
      <c r="N2318" s="156">
        <f>'2023-24 Salary &amp; Benefits'!$F$6</f>
        <v>75419</v>
      </c>
      <c r="O2318" s="9">
        <f t="shared" si="394"/>
        <v>0</v>
      </c>
      <c r="P2318" s="9">
        <f t="shared" si="395"/>
        <v>0</v>
      </c>
      <c r="Q2318" s="9">
        <f>'2023-24 Salary &amp; Benefits'!G$6</f>
        <v>13464</v>
      </c>
      <c r="R2318" s="157">
        <f>'2023-24 Salary &amp; Benefits'!H$6</f>
        <v>0.1797</v>
      </c>
      <c r="S2318" s="157">
        <f>'2023-24 Salary &amp; Benefits'!I$6</f>
        <v>0.17330000000000001</v>
      </c>
      <c r="T2318" s="9">
        <f t="shared" si="396"/>
        <v>0</v>
      </c>
      <c r="U2318" s="9">
        <f t="shared" si="397"/>
        <v>0</v>
      </c>
      <c r="V2318" s="9">
        <f t="shared" si="398"/>
        <v>0</v>
      </c>
      <c r="W2318" s="9">
        <f t="shared" si="391"/>
        <v>0</v>
      </c>
      <c r="X2318" s="22">
        <f t="shared" si="390"/>
        <v>0</v>
      </c>
    </row>
    <row r="2319" spans="1:24">
      <c r="A2319" s="83" t="s">
        <v>2294</v>
      </c>
      <c r="B2319" s="95" t="s">
        <v>318</v>
      </c>
      <c r="C2319" s="3">
        <v>5600</v>
      </c>
      <c r="D2319" t="s">
        <v>3257</v>
      </c>
      <c r="E2319" s="116" t="str">
        <f>VLOOKUP($C2319,'2022-23 School Level AAFTE'!$C:$X,8,FALSE)</f>
        <v>No</v>
      </c>
      <c r="F2319" s="103">
        <f>VLOOKUP($C2319,'2022-23 School Level AAFTE'!$C:$I,7,FALSE)</f>
        <v>453.89</v>
      </c>
      <c r="G2319" s="106">
        <f>IFERROR(IF(E2319= "yes",VLOOKUP(C2319,Summary!$B:$I,5,0),0),0)</f>
        <v>0</v>
      </c>
      <c r="H2319" s="105">
        <f t="shared" si="389"/>
        <v>0</v>
      </c>
      <c r="I2319" s="168">
        <f>VLOOKUP($A2319,'2023-24 Salary &amp; Benefits'!$A:$I,3,FALSE)</f>
        <v>1</v>
      </c>
      <c r="J2319" s="168">
        <f>VLOOKUP($A2319,'2023-24 Salary &amp; Benefits'!$A:$I,4,FALSE)</f>
        <v>1</v>
      </c>
      <c r="K2319" s="155">
        <f t="shared" si="392"/>
        <v>0</v>
      </c>
      <c r="L2319" s="154">
        <f t="shared" si="393"/>
        <v>0</v>
      </c>
      <c r="M2319" s="156">
        <f>'2023-24 Salary &amp; Benefits'!$E$6</f>
        <v>72728</v>
      </c>
      <c r="N2319" s="156">
        <f>'2023-24 Salary &amp; Benefits'!$F$6</f>
        <v>75419</v>
      </c>
      <c r="O2319" s="9">
        <f t="shared" si="394"/>
        <v>0</v>
      </c>
      <c r="P2319" s="9">
        <f t="shared" si="395"/>
        <v>0</v>
      </c>
      <c r="Q2319" s="9">
        <f>'2023-24 Salary &amp; Benefits'!G$6</f>
        <v>13464</v>
      </c>
      <c r="R2319" s="157">
        <f>'2023-24 Salary &amp; Benefits'!H$6</f>
        <v>0.1797</v>
      </c>
      <c r="S2319" s="157">
        <f>'2023-24 Salary &amp; Benefits'!I$6</f>
        <v>0.17330000000000001</v>
      </c>
      <c r="T2319" s="9">
        <f t="shared" si="396"/>
        <v>0</v>
      </c>
      <c r="U2319" s="9">
        <f t="shared" si="397"/>
        <v>0</v>
      </c>
      <c r="V2319" s="9">
        <f t="shared" si="398"/>
        <v>0</v>
      </c>
      <c r="W2319" s="9">
        <f t="shared" si="391"/>
        <v>0</v>
      </c>
      <c r="X2319" s="22">
        <f t="shared" si="390"/>
        <v>0</v>
      </c>
    </row>
    <row r="2320" spans="1:24">
      <c r="A2320" s="83" t="s">
        <v>2294</v>
      </c>
      <c r="B2320" s="95" t="s">
        <v>318</v>
      </c>
      <c r="C2320" s="3">
        <v>1795</v>
      </c>
      <c r="D2320" t="s">
        <v>319</v>
      </c>
      <c r="E2320" s="116" t="str">
        <f>VLOOKUP($C2320,'2022-23 School Level AAFTE'!$C:$X,8,FALSE)</f>
        <v>No</v>
      </c>
      <c r="F2320" s="103">
        <f>VLOOKUP($C2320,'2022-23 School Level AAFTE'!$C:$I,7,FALSE)</f>
        <v>106.98</v>
      </c>
      <c r="G2320" s="106">
        <f>IFERROR(IF(E2320= "yes",VLOOKUP(C2320,Summary!$B:$I,5,0),0),0)</f>
        <v>0</v>
      </c>
      <c r="H2320" s="105">
        <f t="shared" ref="H2320" si="399">IF(E2320= "yes", F2320,0)</f>
        <v>0</v>
      </c>
      <c r="I2320" s="168">
        <f>VLOOKUP($A2320,'2023-24 Salary &amp; Benefits'!$A:$I,3,FALSE)</f>
        <v>1</v>
      </c>
      <c r="J2320" s="168">
        <f>VLOOKUP($A2320,'2023-24 Salary &amp; Benefits'!$A:$I,4,FALSE)</f>
        <v>1</v>
      </c>
      <c r="K2320" s="155">
        <f t="shared" si="392"/>
        <v>0</v>
      </c>
      <c r="L2320" s="154">
        <f t="shared" si="393"/>
        <v>0</v>
      </c>
      <c r="M2320" s="156">
        <f>'2023-24 Salary &amp; Benefits'!$E$6</f>
        <v>72728</v>
      </c>
      <c r="N2320" s="156">
        <f>'2023-24 Salary &amp; Benefits'!$F$6</f>
        <v>75419</v>
      </c>
      <c r="O2320" s="9">
        <f t="shared" si="394"/>
        <v>0</v>
      </c>
      <c r="P2320" s="9">
        <f t="shared" si="395"/>
        <v>0</v>
      </c>
      <c r="Q2320" s="9">
        <f>'2023-24 Salary &amp; Benefits'!G$6</f>
        <v>13464</v>
      </c>
      <c r="R2320" s="157">
        <f>'2023-24 Salary &amp; Benefits'!H$6</f>
        <v>0.1797</v>
      </c>
      <c r="S2320" s="157">
        <f>'2023-24 Salary &amp; Benefits'!I$6</f>
        <v>0.17330000000000001</v>
      </c>
      <c r="T2320" s="9">
        <f t="shared" si="396"/>
        <v>0</v>
      </c>
      <c r="U2320" s="9">
        <f t="shared" si="397"/>
        <v>0</v>
      </c>
      <c r="V2320" s="9">
        <f t="shared" si="398"/>
        <v>0</v>
      </c>
      <c r="W2320" s="9">
        <f t="shared" si="391"/>
        <v>0</v>
      </c>
      <c r="X2320" s="22">
        <f t="shared" ref="X2320" si="400">SUM(T2320,O2320:P2320,W2320)</f>
        <v>0</v>
      </c>
    </row>
    <row r="2321" spans="1:24">
      <c r="A2321" s="83" t="s">
        <v>2294</v>
      </c>
      <c r="B2321" s="95" t="s">
        <v>318</v>
      </c>
      <c r="C2321" s="3">
        <v>3546</v>
      </c>
      <c r="D2321" t="s">
        <v>321</v>
      </c>
      <c r="E2321" s="116" t="str">
        <f>VLOOKUP($C2321,'2022-23 School Level AAFTE'!$C:$X,8,FALSE)</f>
        <v>No</v>
      </c>
      <c r="F2321" s="103">
        <f>VLOOKUP($C2321,'2022-23 School Level AAFTE'!$C:$I,7,FALSE)</f>
        <v>637.04</v>
      </c>
      <c r="G2321" s="106">
        <f>IFERROR(IF(E2321= "yes",VLOOKUP(C2321,Summary!$B:$I,5,0),0),0)</f>
        <v>0</v>
      </c>
      <c r="H2321" s="105">
        <f t="shared" si="389"/>
        <v>0</v>
      </c>
      <c r="I2321" s="168">
        <f>VLOOKUP($A2321,'2023-24 Salary &amp; Benefits'!$A:$I,3,FALSE)</f>
        <v>1</v>
      </c>
      <c r="J2321" s="168">
        <f>VLOOKUP($A2321,'2023-24 Salary &amp; Benefits'!$A:$I,4,FALSE)</f>
        <v>1</v>
      </c>
      <c r="K2321" s="155">
        <f t="shared" si="392"/>
        <v>0</v>
      </c>
      <c r="L2321" s="154">
        <f t="shared" si="393"/>
        <v>0</v>
      </c>
      <c r="M2321" s="156">
        <f>'2023-24 Salary &amp; Benefits'!$E$6</f>
        <v>72728</v>
      </c>
      <c r="N2321" s="156">
        <f>'2023-24 Salary &amp; Benefits'!$F$6</f>
        <v>75419</v>
      </c>
      <c r="O2321" s="9">
        <f t="shared" si="394"/>
        <v>0</v>
      </c>
      <c r="P2321" s="9">
        <f t="shared" si="395"/>
        <v>0</v>
      </c>
      <c r="Q2321" s="9">
        <f>'2023-24 Salary &amp; Benefits'!G$6</f>
        <v>13464</v>
      </c>
      <c r="R2321" s="157">
        <f>'2023-24 Salary &amp; Benefits'!H$6</f>
        <v>0.1797</v>
      </c>
      <c r="S2321" s="157">
        <f>'2023-24 Salary &amp; Benefits'!I$6</f>
        <v>0.17330000000000001</v>
      </c>
      <c r="T2321" s="9">
        <f t="shared" si="396"/>
        <v>0</v>
      </c>
      <c r="U2321" s="9">
        <f t="shared" si="397"/>
        <v>0</v>
      </c>
      <c r="V2321" s="9">
        <f t="shared" si="398"/>
        <v>0</v>
      </c>
      <c r="W2321" s="9">
        <f t="shared" si="391"/>
        <v>0</v>
      </c>
      <c r="X2321" s="22">
        <f t="shared" si="390"/>
        <v>0</v>
      </c>
    </row>
    <row r="2322" spans="1:24">
      <c r="A2322" s="83" t="s">
        <v>2294</v>
      </c>
      <c r="B2322" s="95" t="s">
        <v>318</v>
      </c>
      <c r="C2322" s="3">
        <v>5409</v>
      </c>
      <c r="D2322" t="s">
        <v>323</v>
      </c>
      <c r="E2322" s="116" t="str">
        <f>VLOOKUP($C2322,'2022-23 School Level AAFTE'!$C:$X,8,FALSE)</f>
        <v>No</v>
      </c>
      <c r="F2322" s="103">
        <f>VLOOKUP($C2322,'2022-23 School Level AAFTE'!$C:$I,7,FALSE)</f>
        <v>682.85</v>
      </c>
      <c r="G2322" s="106">
        <f>IFERROR(IF(E2322= "yes",VLOOKUP(C2322,Summary!$B:$I,5,0),0),0)</f>
        <v>0</v>
      </c>
      <c r="H2322" s="105">
        <f t="shared" si="389"/>
        <v>0</v>
      </c>
      <c r="I2322" s="168">
        <f>VLOOKUP($A2322,'2023-24 Salary &amp; Benefits'!$A:$I,3,FALSE)</f>
        <v>1</v>
      </c>
      <c r="J2322" s="168">
        <f>VLOOKUP($A2322,'2023-24 Salary &amp; Benefits'!$A:$I,4,FALSE)</f>
        <v>1</v>
      </c>
      <c r="K2322" s="155">
        <f t="shared" si="392"/>
        <v>0</v>
      </c>
      <c r="L2322" s="154">
        <f t="shared" si="393"/>
        <v>0</v>
      </c>
      <c r="M2322" s="156">
        <f>'2023-24 Salary &amp; Benefits'!$E$6</f>
        <v>72728</v>
      </c>
      <c r="N2322" s="156">
        <f>'2023-24 Salary &amp; Benefits'!$F$6</f>
        <v>75419</v>
      </c>
      <c r="O2322" s="9">
        <f t="shared" si="394"/>
        <v>0</v>
      </c>
      <c r="P2322" s="9">
        <f t="shared" si="395"/>
        <v>0</v>
      </c>
      <c r="Q2322" s="9">
        <f>'2023-24 Salary &amp; Benefits'!G$6</f>
        <v>13464</v>
      </c>
      <c r="R2322" s="157">
        <f>'2023-24 Salary &amp; Benefits'!H$6</f>
        <v>0.1797</v>
      </c>
      <c r="S2322" s="157">
        <f>'2023-24 Salary &amp; Benefits'!I$6</f>
        <v>0.17330000000000001</v>
      </c>
      <c r="T2322" s="9">
        <f t="shared" si="396"/>
        <v>0</v>
      </c>
      <c r="U2322" s="9">
        <f t="shared" si="397"/>
        <v>0</v>
      </c>
      <c r="V2322" s="9">
        <f t="shared" si="398"/>
        <v>0</v>
      </c>
      <c r="W2322" s="9">
        <f t="shared" si="391"/>
        <v>0</v>
      </c>
      <c r="X2322" s="22">
        <f t="shared" si="390"/>
        <v>0</v>
      </c>
    </row>
    <row r="2323" spans="1:24">
      <c r="A2323" s="83" t="s">
        <v>2294</v>
      </c>
      <c r="B2323" s="95" t="s">
        <v>318</v>
      </c>
      <c r="C2323" s="3">
        <v>3513</v>
      </c>
      <c r="D2323" t="s">
        <v>320</v>
      </c>
      <c r="E2323" s="116" t="str">
        <f>VLOOKUP($C2323,'2022-23 School Level AAFTE'!$C:$X,8,FALSE)</f>
        <v>No</v>
      </c>
      <c r="F2323" s="103">
        <f>VLOOKUP($C2323,'2022-23 School Level AAFTE'!$C:$I,7,FALSE)</f>
        <v>53.57</v>
      </c>
      <c r="G2323" s="106">
        <f>IFERROR(IF(E2323= "yes",VLOOKUP(C2323,Summary!$B:$I,5,0),0),0)</f>
        <v>0</v>
      </c>
      <c r="H2323" s="105">
        <f t="shared" si="389"/>
        <v>0</v>
      </c>
      <c r="I2323" s="168">
        <f>VLOOKUP($A2323,'2023-24 Salary &amp; Benefits'!$A:$I,3,FALSE)</f>
        <v>1</v>
      </c>
      <c r="J2323" s="168">
        <f>VLOOKUP($A2323,'2023-24 Salary &amp; Benefits'!$A:$I,4,FALSE)</f>
        <v>1</v>
      </c>
      <c r="K2323" s="155">
        <f t="shared" si="392"/>
        <v>0</v>
      </c>
      <c r="L2323" s="154">
        <f t="shared" si="393"/>
        <v>0</v>
      </c>
      <c r="M2323" s="156">
        <f>'2023-24 Salary &amp; Benefits'!$E$6</f>
        <v>72728</v>
      </c>
      <c r="N2323" s="156">
        <f>'2023-24 Salary &amp; Benefits'!$F$6</f>
        <v>75419</v>
      </c>
      <c r="O2323" s="9">
        <f t="shared" si="394"/>
        <v>0</v>
      </c>
      <c r="P2323" s="9">
        <f t="shared" si="395"/>
        <v>0</v>
      </c>
      <c r="Q2323" s="9">
        <f>'2023-24 Salary &amp; Benefits'!G$6</f>
        <v>13464</v>
      </c>
      <c r="R2323" s="157">
        <f>'2023-24 Salary &amp; Benefits'!H$6</f>
        <v>0.1797</v>
      </c>
      <c r="S2323" s="157">
        <f>'2023-24 Salary &amp; Benefits'!I$6</f>
        <v>0.17330000000000001</v>
      </c>
      <c r="T2323" s="9">
        <f t="shared" si="396"/>
        <v>0</v>
      </c>
      <c r="U2323" s="9">
        <f t="shared" si="397"/>
        <v>0</v>
      </c>
      <c r="V2323" s="9">
        <f t="shared" si="398"/>
        <v>0</v>
      </c>
      <c r="W2323" s="9">
        <f t="shared" si="391"/>
        <v>0</v>
      </c>
      <c r="X2323" s="22">
        <f t="shared" si="390"/>
        <v>0</v>
      </c>
    </row>
    <row r="2324" spans="1:24">
      <c r="A2324" s="83" t="s">
        <v>2764</v>
      </c>
      <c r="B2324" s="95" t="s">
        <v>2767</v>
      </c>
      <c r="C2324" s="3">
        <v>5550</v>
      </c>
      <c r="D2324" t="s">
        <v>3399</v>
      </c>
      <c r="E2324" s="116" t="str">
        <f>VLOOKUP($C2324,'2022-23 School Level AAFTE'!$C:$X,8,FALSE)</f>
        <v>No</v>
      </c>
      <c r="F2324" s="103">
        <f>VLOOKUP($C2324,'2022-23 School Level AAFTE'!$C:$I,7,FALSE)</f>
        <v>140.43</v>
      </c>
      <c r="G2324" s="106">
        <f>IFERROR(IF(E2324= "yes",VLOOKUP(C2324,Summary!$B:$I,5,0),0),0)</f>
        <v>0</v>
      </c>
      <c r="H2324" s="105">
        <f t="shared" si="389"/>
        <v>0</v>
      </c>
      <c r="I2324" s="168">
        <f>VLOOKUP($A2324,'2023-24 Salary &amp; Benefits'!$A:$I,3,FALSE)</f>
        <v>1</v>
      </c>
      <c r="J2324" s="168">
        <f>VLOOKUP($A2324,'2023-24 Salary &amp; Benefits'!$A:$I,4,FALSE)</f>
        <v>1</v>
      </c>
      <c r="K2324" s="155">
        <f t="shared" si="392"/>
        <v>0</v>
      </c>
      <c r="L2324" s="154">
        <f t="shared" si="393"/>
        <v>0</v>
      </c>
      <c r="M2324" s="156">
        <f>'2023-24 Salary &amp; Benefits'!$E$6</f>
        <v>72728</v>
      </c>
      <c r="N2324" s="156">
        <f>'2023-24 Salary &amp; Benefits'!$F$6</f>
        <v>75419</v>
      </c>
      <c r="O2324" s="9">
        <f t="shared" si="394"/>
        <v>0</v>
      </c>
      <c r="P2324" s="9">
        <f t="shared" si="395"/>
        <v>0</v>
      </c>
      <c r="Q2324" s="9">
        <f>'2023-24 Salary &amp; Benefits'!G$6</f>
        <v>13464</v>
      </c>
      <c r="R2324" s="157">
        <f>'2023-24 Salary &amp; Benefits'!H$6</f>
        <v>0.1797</v>
      </c>
      <c r="S2324" s="157">
        <f>'2023-24 Salary &amp; Benefits'!I$6</f>
        <v>0.17330000000000001</v>
      </c>
      <c r="T2324" s="9">
        <f t="shared" si="396"/>
        <v>0</v>
      </c>
      <c r="U2324" s="9">
        <f t="shared" si="397"/>
        <v>0</v>
      </c>
      <c r="V2324" s="9">
        <f t="shared" si="398"/>
        <v>0</v>
      </c>
      <c r="W2324" s="9">
        <f t="shared" si="391"/>
        <v>0</v>
      </c>
      <c r="X2324" s="22">
        <f t="shared" si="390"/>
        <v>0</v>
      </c>
    </row>
    <row r="2325" spans="1:24">
      <c r="A2325" s="83" t="s">
        <v>2550</v>
      </c>
      <c r="B2325" s="95" t="s">
        <v>2166</v>
      </c>
      <c r="C2325" s="3">
        <v>2592</v>
      </c>
      <c r="D2325" t="s">
        <v>565</v>
      </c>
      <c r="E2325" s="116" t="str">
        <f>VLOOKUP($C2325,'2022-23 School Level AAFTE'!$C:$X,8,FALSE)</f>
        <v>Yes</v>
      </c>
      <c r="F2325" s="103">
        <f>VLOOKUP($C2325,'2022-23 School Level AAFTE'!$C:$I,7,FALSE)</f>
        <v>610.29</v>
      </c>
      <c r="G2325" s="106">
        <f>IFERROR(IF(E2325= "yes",VLOOKUP(C2325,Summary!$B:$I,5,0),0),0)</f>
        <v>0</v>
      </c>
      <c r="H2325" s="105">
        <f t="shared" si="389"/>
        <v>610.29</v>
      </c>
      <c r="I2325" s="168">
        <f>VLOOKUP($A2325,'2023-24 Salary &amp; Benefits'!$A:$I,3,FALSE)</f>
        <v>1</v>
      </c>
      <c r="J2325" s="168">
        <f>VLOOKUP($A2325,'2023-24 Salary &amp; Benefits'!$A:$I,4,FALSE)</f>
        <v>1</v>
      </c>
      <c r="K2325" s="155">
        <f t="shared" si="392"/>
        <v>610.29</v>
      </c>
      <c r="L2325" s="154">
        <f t="shared" si="393"/>
        <v>1.79</v>
      </c>
      <c r="M2325" s="156">
        <f>'2023-24 Salary &amp; Benefits'!$E$6</f>
        <v>72728</v>
      </c>
      <c r="N2325" s="156">
        <f>'2023-24 Salary &amp; Benefits'!$F$6</f>
        <v>75419</v>
      </c>
      <c r="O2325" s="9">
        <f t="shared" si="394"/>
        <v>130183.12</v>
      </c>
      <c r="P2325" s="9">
        <f t="shared" si="395"/>
        <v>4816.890000000014</v>
      </c>
      <c r="Q2325" s="9">
        <f>'2023-24 Salary &amp; Benefits'!G$6</f>
        <v>13464</v>
      </c>
      <c r="R2325" s="157">
        <f>'2023-24 Salary &amp; Benefits'!H$6</f>
        <v>0.1797</v>
      </c>
      <c r="S2325" s="157">
        <f>'2023-24 Salary &amp; Benefits'!I$6</f>
        <v>0.17330000000000001</v>
      </c>
      <c r="T2325" s="9">
        <f t="shared" si="396"/>
        <v>48329.23</v>
      </c>
      <c r="U2325" s="9">
        <f t="shared" si="397"/>
        <v>2250</v>
      </c>
      <c r="V2325" s="9">
        <f t="shared" si="398"/>
        <v>389.93</v>
      </c>
      <c r="W2325" s="9">
        <f t="shared" si="391"/>
        <v>2639.93</v>
      </c>
      <c r="X2325" s="22">
        <f t="shared" si="390"/>
        <v>185969.17</v>
      </c>
    </row>
    <row r="2326" spans="1:24">
      <c r="A2326" s="83" t="s">
        <v>2550</v>
      </c>
      <c r="B2326" s="95" t="s">
        <v>2166</v>
      </c>
      <c r="C2326" s="3">
        <v>3138</v>
      </c>
      <c r="D2326" t="s">
        <v>2174</v>
      </c>
      <c r="E2326" s="116" t="str">
        <f>VLOOKUP($C2326,'2022-23 School Level AAFTE'!$C:$X,8,FALSE)</f>
        <v>Yes</v>
      </c>
      <c r="F2326" s="103">
        <f>VLOOKUP($C2326,'2022-23 School Level AAFTE'!$C:$I,7,FALSE)</f>
        <v>524.71</v>
      </c>
      <c r="G2326" s="106">
        <f>IFERROR(IF(E2326= "yes",VLOOKUP(C2326,Summary!$B:$I,5,0),0),0)</f>
        <v>0</v>
      </c>
      <c r="H2326" s="105">
        <f t="shared" si="389"/>
        <v>524.71</v>
      </c>
      <c r="I2326" s="168">
        <f>VLOOKUP($A2326,'2023-24 Salary &amp; Benefits'!$A:$I,3,FALSE)</f>
        <v>1</v>
      </c>
      <c r="J2326" s="168">
        <f>VLOOKUP($A2326,'2023-24 Salary &amp; Benefits'!$A:$I,4,FALSE)</f>
        <v>1</v>
      </c>
      <c r="K2326" s="155">
        <f t="shared" si="392"/>
        <v>524.71</v>
      </c>
      <c r="L2326" s="154">
        <f t="shared" si="393"/>
        <v>1.5389999999999999</v>
      </c>
      <c r="M2326" s="156">
        <f>'2023-24 Salary &amp; Benefits'!$E$6</f>
        <v>72728</v>
      </c>
      <c r="N2326" s="156">
        <f>'2023-24 Salary &amp; Benefits'!$F$6</f>
        <v>75419</v>
      </c>
      <c r="O2326" s="9">
        <f t="shared" si="394"/>
        <v>111928.39</v>
      </c>
      <c r="P2326" s="9">
        <f t="shared" si="395"/>
        <v>4141.4499999999971</v>
      </c>
      <c r="Q2326" s="9">
        <f>'2023-24 Salary &amp; Benefits'!G$6</f>
        <v>13464</v>
      </c>
      <c r="R2326" s="157">
        <f>'2023-24 Salary &amp; Benefits'!H$6</f>
        <v>0.1797</v>
      </c>
      <c r="S2326" s="157">
        <f>'2023-24 Salary &amp; Benefits'!I$6</f>
        <v>0.17330000000000001</v>
      </c>
      <c r="T2326" s="9">
        <f t="shared" si="396"/>
        <v>41552.339999999997</v>
      </c>
      <c r="U2326" s="9">
        <f t="shared" si="397"/>
        <v>1934.5</v>
      </c>
      <c r="V2326" s="9">
        <f t="shared" si="398"/>
        <v>335.25</v>
      </c>
      <c r="W2326" s="9">
        <f t="shared" si="391"/>
        <v>2269.75</v>
      </c>
      <c r="X2326" s="22">
        <f t="shared" si="390"/>
        <v>159891.93</v>
      </c>
    </row>
    <row r="2327" spans="1:24">
      <c r="A2327" s="83" t="s">
        <v>2550</v>
      </c>
      <c r="B2327" s="95" t="s">
        <v>2166</v>
      </c>
      <c r="C2327" s="3">
        <v>2116</v>
      </c>
      <c r="D2327" t="s">
        <v>2167</v>
      </c>
      <c r="E2327" s="116" t="str">
        <f>VLOOKUP($C2327,'2022-23 School Level AAFTE'!$C:$X,8,FALSE)</f>
        <v>Yes</v>
      </c>
      <c r="F2327" s="103">
        <f>VLOOKUP($C2327,'2022-23 School Level AAFTE'!$C:$I,7,FALSE)</f>
        <v>2222.8000000000002</v>
      </c>
      <c r="G2327" s="106">
        <f>IFERROR(IF(E2327= "yes",VLOOKUP(C2327,Summary!$B:$I,5,0),0),0)</f>
        <v>0</v>
      </c>
      <c r="H2327" s="105">
        <f t="shared" si="389"/>
        <v>2222.8000000000002</v>
      </c>
      <c r="I2327" s="168">
        <f>VLOOKUP($A2327,'2023-24 Salary &amp; Benefits'!$A:$I,3,FALSE)</f>
        <v>1</v>
      </c>
      <c r="J2327" s="168">
        <f>VLOOKUP($A2327,'2023-24 Salary &amp; Benefits'!$A:$I,4,FALSE)</f>
        <v>1</v>
      </c>
      <c r="K2327" s="155">
        <f t="shared" si="392"/>
        <v>2222.8000000000002</v>
      </c>
      <c r="L2327" s="154">
        <f t="shared" si="393"/>
        <v>6.52</v>
      </c>
      <c r="M2327" s="156">
        <f>'2023-24 Salary &amp; Benefits'!$E$6</f>
        <v>72728</v>
      </c>
      <c r="N2327" s="156">
        <f>'2023-24 Salary &amp; Benefits'!$F$6</f>
        <v>75419</v>
      </c>
      <c r="O2327" s="9">
        <f t="shared" si="394"/>
        <v>474186.56</v>
      </c>
      <c r="P2327" s="9">
        <f t="shared" si="395"/>
        <v>17545.320000000007</v>
      </c>
      <c r="Q2327" s="9">
        <f>'2023-24 Salary &amp; Benefits'!G$6</f>
        <v>13464</v>
      </c>
      <c r="R2327" s="157">
        <f>'2023-24 Salary &amp; Benefits'!H$6</f>
        <v>0.1797</v>
      </c>
      <c r="S2327" s="157">
        <f>'2023-24 Salary &amp; Benefits'!I$6</f>
        <v>0.17330000000000001</v>
      </c>
      <c r="T2327" s="9">
        <f t="shared" si="396"/>
        <v>176037.21</v>
      </c>
      <c r="U2327" s="9">
        <f t="shared" si="397"/>
        <v>8195.5300000000007</v>
      </c>
      <c r="V2327" s="9">
        <f t="shared" si="398"/>
        <v>1420.29</v>
      </c>
      <c r="W2327" s="9">
        <f t="shared" si="391"/>
        <v>9615.82</v>
      </c>
      <c r="X2327" s="22">
        <f t="shared" si="390"/>
        <v>677384.91</v>
      </c>
    </row>
    <row r="2328" spans="1:24">
      <c r="A2328" s="83" t="s">
        <v>2550</v>
      </c>
      <c r="B2328" s="95" t="s">
        <v>2166</v>
      </c>
      <c r="C2328" s="3">
        <v>3206</v>
      </c>
      <c r="D2328" t="s">
        <v>2175</v>
      </c>
      <c r="E2328" s="116" t="str">
        <f>VLOOKUP($C2328,'2022-23 School Level AAFTE'!$C:$X,8,FALSE)</f>
        <v>Yes</v>
      </c>
      <c r="F2328" s="103">
        <f>VLOOKUP($C2328,'2022-23 School Level AAFTE'!$C:$I,7,FALSE)</f>
        <v>2131.98</v>
      </c>
      <c r="G2328" s="106">
        <f>IFERROR(IF(E2328= "yes",VLOOKUP(C2328,Summary!$B:$I,5,0),0),0)</f>
        <v>0</v>
      </c>
      <c r="H2328" s="105">
        <f t="shared" si="389"/>
        <v>2131.98</v>
      </c>
      <c r="I2328" s="168">
        <f>VLOOKUP($A2328,'2023-24 Salary &amp; Benefits'!$A:$I,3,FALSE)</f>
        <v>1</v>
      </c>
      <c r="J2328" s="168">
        <f>VLOOKUP($A2328,'2023-24 Salary &amp; Benefits'!$A:$I,4,FALSE)</f>
        <v>1</v>
      </c>
      <c r="K2328" s="155">
        <f t="shared" si="392"/>
        <v>2131.98</v>
      </c>
      <c r="L2328" s="154">
        <f t="shared" si="393"/>
        <v>6.2539999999999996</v>
      </c>
      <c r="M2328" s="156">
        <f>'2023-24 Salary &amp; Benefits'!$E$6</f>
        <v>72728</v>
      </c>
      <c r="N2328" s="156">
        <f>'2023-24 Salary &amp; Benefits'!$F$6</f>
        <v>75419</v>
      </c>
      <c r="O2328" s="9">
        <f t="shared" si="394"/>
        <v>454840.91</v>
      </c>
      <c r="P2328" s="9">
        <f t="shared" si="395"/>
        <v>16829.520000000019</v>
      </c>
      <c r="Q2328" s="9">
        <f>'2023-24 Salary &amp; Benefits'!G$6</f>
        <v>13464</v>
      </c>
      <c r="R2328" s="157">
        <f>'2023-24 Salary &amp; Benefits'!H$6</f>
        <v>0.1797</v>
      </c>
      <c r="S2328" s="157">
        <f>'2023-24 Salary &amp; Benefits'!I$6</f>
        <v>0.17330000000000001</v>
      </c>
      <c r="T2328" s="9">
        <f t="shared" si="396"/>
        <v>168855.32</v>
      </c>
      <c r="U2328" s="9">
        <f t="shared" si="397"/>
        <v>7861.17</v>
      </c>
      <c r="V2328" s="9">
        <f t="shared" si="398"/>
        <v>1362.34</v>
      </c>
      <c r="W2328" s="9">
        <f t="shared" si="391"/>
        <v>9223.51</v>
      </c>
      <c r="X2328" s="22">
        <f t="shared" si="390"/>
        <v>649749.26</v>
      </c>
    </row>
    <row r="2329" spans="1:24">
      <c r="A2329" s="151" t="s">
        <v>2550</v>
      </c>
      <c r="B2329" s="95" t="s">
        <v>2166</v>
      </c>
      <c r="C2329" s="3">
        <v>2410</v>
      </c>
      <c r="D2329" t="s">
        <v>2169</v>
      </c>
      <c r="E2329" s="116" t="str">
        <f>VLOOKUP($C2329,'2022-23 School Level AAFTE'!$C:$X,8,FALSE)</f>
        <v>Yes</v>
      </c>
      <c r="F2329" s="103">
        <f>VLOOKUP($C2329,'2022-23 School Level AAFTE'!$C:$I,7,FALSE)</f>
        <v>881.02</v>
      </c>
      <c r="G2329" s="106">
        <f>IFERROR(IF(E2329= "yes",VLOOKUP(C2329,Summary!$B:$I,5,0),0),0)</f>
        <v>0</v>
      </c>
      <c r="H2329" s="105">
        <f t="shared" si="389"/>
        <v>881.02</v>
      </c>
      <c r="I2329" s="168">
        <f>VLOOKUP($A2329,'2023-24 Salary &amp; Benefits'!$A:$I,3,FALSE)</f>
        <v>1</v>
      </c>
      <c r="J2329" s="168">
        <f>VLOOKUP($A2329,'2023-24 Salary &amp; Benefits'!$A:$I,4,FALSE)</f>
        <v>1</v>
      </c>
      <c r="K2329" s="155">
        <f t="shared" si="392"/>
        <v>881.02</v>
      </c>
      <c r="L2329" s="154">
        <f t="shared" si="393"/>
        <v>2.5840000000000001</v>
      </c>
      <c r="M2329" s="156">
        <f>'2023-24 Salary &amp; Benefits'!$E$6</f>
        <v>72728</v>
      </c>
      <c r="N2329" s="156">
        <f>'2023-24 Salary &amp; Benefits'!$F$6</f>
        <v>75419</v>
      </c>
      <c r="O2329" s="9">
        <f t="shared" si="394"/>
        <v>187929.15</v>
      </c>
      <c r="P2329" s="9">
        <f t="shared" si="395"/>
        <v>6953.5500000000175</v>
      </c>
      <c r="Q2329" s="9">
        <f>'2023-24 Salary &amp; Benefits'!G$6</f>
        <v>13464</v>
      </c>
      <c r="R2329" s="157">
        <f>'2023-24 Salary &amp; Benefits'!H$6</f>
        <v>0.1797</v>
      </c>
      <c r="S2329" s="157">
        <f>'2023-24 Salary &amp; Benefits'!I$6</f>
        <v>0.17330000000000001</v>
      </c>
      <c r="T2329" s="9">
        <f t="shared" si="396"/>
        <v>69766.89</v>
      </c>
      <c r="U2329" s="9">
        <f t="shared" si="397"/>
        <v>3248.04</v>
      </c>
      <c r="V2329" s="9">
        <f t="shared" si="398"/>
        <v>562.89</v>
      </c>
      <c r="W2329" s="9">
        <f t="shared" si="391"/>
        <v>3810.93</v>
      </c>
      <c r="X2329" s="22">
        <f t="shared" si="390"/>
        <v>268460.51999999996</v>
      </c>
    </row>
    <row r="2330" spans="1:24">
      <c r="A2330" s="83" t="s">
        <v>2550</v>
      </c>
      <c r="B2330" s="95" t="s">
        <v>2166</v>
      </c>
      <c r="C2330" s="3">
        <v>2176</v>
      </c>
      <c r="D2330" t="s">
        <v>1595</v>
      </c>
      <c r="E2330" s="116" t="str">
        <f>VLOOKUP($C2330,'2022-23 School Level AAFTE'!$C:$X,8,FALSE)</f>
        <v>Yes</v>
      </c>
      <c r="F2330" s="103">
        <f>VLOOKUP($C2330,'2022-23 School Level AAFTE'!$C:$I,7,FALSE)</f>
        <v>487.14</v>
      </c>
      <c r="G2330" s="106">
        <f>IFERROR(IF(E2330= "yes",VLOOKUP(C2330,Summary!$B:$I,5,0),0),0)</f>
        <v>0</v>
      </c>
      <c r="H2330" s="105">
        <f t="shared" si="389"/>
        <v>487.14</v>
      </c>
      <c r="I2330" s="168">
        <f>VLOOKUP($A2330,'2023-24 Salary &amp; Benefits'!$A:$I,3,FALSE)</f>
        <v>1</v>
      </c>
      <c r="J2330" s="168">
        <f>VLOOKUP($A2330,'2023-24 Salary &amp; Benefits'!$A:$I,4,FALSE)</f>
        <v>1</v>
      </c>
      <c r="K2330" s="155">
        <f t="shared" si="392"/>
        <v>487.14</v>
      </c>
      <c r="L2330" s="154">
        <f t="shared" si="393"/>
        <v>1.429</v>
      </c>
      <c r="M2330" s="156">
        <f>'2023-24 Salary &amp; Benefits'!$E$6</f>
        <v>72728</v>
      </c>
      <c r="N2330" s="156">
        <f>'2023-24 Salary &amp; Benefits'!$F$6</f>
        <v>75419</v>
      </c>
      <c r="O2330" s="9">
        <f t="shared" si="394"/>
        <v>103928.31</v>
      </c>
      <c r="P2330" s="9">
        <f t="shared" si="395"/>
        <v>3845.4400000000023</v>
      </c>
      <c r="Q2330" s="9">
        <f>'2023-24 Salary &amp; Benefits'!G$6</f>
        <v>13464</v>
      </c>
      <c r="R2330" s="157">
        <f>'2023-24 Salary &amp; Benefits'!H$6</f>
        <v>0.1797</v>
      </c>
      <c r="S2330" s="157">
        <f>'2023-24 Salary &amp; Benefits'!I$6</f>
        <v>0.17330000000000001</v>
      </c>
      <c r="T2330" s="9">
        <f t="shared" si="396"/>
        <v>38582.39</v>
      </c>
      <c r="U2330" s="9">
        <f t="shared" si="397"/>
        <v>1796.23</v>
      </c>
      <c r="V2330" s="9">
        <f t="shared" si="398"/>
        <v>311.29000000000002</v>
      </c>
      <c r="W2330" s="9">
        <f t="shared" si="391"/>
        <v>2107.52</v>
      </c>
      <c r="X2330" s="22">
        <f t="shared" si="390"/>
        <v>148463.66</v>
      </c>
    </row>
    <row r="2331" spans="1:24">
      <c r="A2331" s="83" t="s">
        <v>2550</v>
      </c>
      <c r="B2331" s="95" t="s">
        <v>2166</v>
      </c>
      <c r="C2331" s="3">
        <v>2818</v>
      </c>
      <c r="D2331" t="s">
        <v>2171</v>
      </c>
      <c r="E2331" s="116" t="str">
        <f>VLOOKUP($C2331,'2022-23 School Level AAFTE'!$C:$X,8,FALSE)</f>
        <v>Yes</v>
      </c>
      <c r="F2331" s="103">
        <f>VLOOKUP($C2331,'2022-23 School Level AAFTE'!$C:$I,7,FALSE)</f>
        <v>415.72</v>
      </c>
      <c r="G2331" s="106">
        <f>IFERROR(IF(E2331= "yes",VLOOKUP(C2331,Summary!$B:$I,5,0),0),0)</f>
        <v>0</v>
      </c>
      <c r="H2331" s="105">
        <f t="shared" si="389"/>
        <v>415.72</v>
      </c>
      <c r="I2331" s="168">
        <f>VLOOKUP($A2331,'2023-24 Salary &amp; Benefits'!$A:$I,3,FALSE)</f>
        <v>1</v>
      </c>
      <c r="J2331" s="168">
        <f>VLOOKUP($A2331,'2023-24 Salary &amp; Benefits'!$A:$I,4,FALSE)</f>
        <v>1</v>
      </c>
      <c r="K2331" s="155">
        <f t="shared" si="392"/>
        <v>415.72</v>
      </c>
      <c r="L2331" s="154">
        <f t="shared" si="393"/>
        <v>1.2190000000000001</v>
      </c>
      <c r="M2331" s="156">
        <f>'2023-24 Salary &amp; Benefits'!$E$6</f>
        <v>72728</v>
      </c>
      <c r="N2331" s="156">
        <f>'2023-24 Salary &amp; Benefits'!$F$6</f>
        <v>75419</v>
      </c>
      <c r="O2331" s="9">
        <f t="shared" si="394"/>
        <v>88655.43</v>
      </c>
      <c r="P2331" s="9">
        <f t="shared" si="395"/>
        <v>3280.3300000000017</v>
      </c>
      <c r="Q2331" s="9">
        <f>'2023-24 Salary &amp; Benefits'!G$6</f>
        <v>13464</v>
      </c>
      <c r="R2331" s="157">
        <f>'2023-24 Salary &amp; Benefits'!H$6</f>
        <v>0.1797</v>
      </c>
      <c r="S2331" s="157">
        <f>'2023-24 Salary &amp; Benefits'!I$6</f>
        <v>0.17330000000000001</v>
      </c>
      <c r="T2331" s="9">
        <f t="shared" si="396"/>
        <v>32912.480000000003</v>
      </c>
      <c r="U2331" s="9">
        <f t="shared" si="397"/>
        <v>1532.26</v>
      </c>
      <c r="V2331" s="9">
        <f t="shared" si="398"/>
        <v>265.54000000000002</v>
      </c>
      <c r="W2331" s="9">
        <f t="shared" si="391"/>
        <v>1797.8</v>
      </c>
      <c r="X2331" s="22">
        <f t="shared" si="390"/>
        <v>126646.04000000001</v>
      </c>
    </row>
    <row r="2332" spans="1:24">
      <c r="A2332" s="83" t="s">
        <v>2550</v>
      </c>
      <c r="B2332" s="95" t="s">
        <v>2166</v>
      </c>
      <c r="C2332" s="3">
        <v>2715</v>
      </c>
      <c r="D2332" t="s">
        <v>2170</v>
      </c>
      <c r="E2332" s="116" t="str">
        <f>VLOOKUP($C2332,'2022-23 School Level AAFTE'!$C:$X,8,FALSE)</f>
        <v>Yes</v>
      </c>
      <c r="F2332" s="103">
        <f>VLOOKUP($C2332,'2022-23 School Level AAFTE'!$C:$I,7,FALSE)</f>
        <v>609.14</v>
      </c>
      <c r="G2332" s="106">
        <f>IFERROR(IF(E2332= "yes",VLOOKUP(C2332,Summary!$B:$I,5,0),0),0)</f>
        <v>0</v>
      </c>
      <c r="H2332" s="105">
        <f t="shared" si="389"/>
        <v>609.14</v>
      </c>
      <c r="I2332" s="168">
        <f>VLOOKUP($A2332,'2023-24 Salary &amp; Benefits'!$A:$I,3,FALSE)</f>
        <v>1</v>
      </c>
      <c r="J2332" s="168">
        <f>VLOOKUP($A2332,'2023-24 Salary &amp; Benefits'!$A:$I,4,FALSE)</f>
        <v>1</v>
      </c>
      <c r="K2332" s="155">
        <f t="shared" si="392"/>
        <v>609.14</v>
      </c>
      <c r="L2332" s="154">
        <f t="shared" si="393"/>
        <v>1.7869999999999999</v>
      </c>
      <c r="M2332" s="156">
        <f>'2023-24 Salary &amp; Benefits'!$E$6</f>
        <v>72728</v>
      </c>
      <c r="N2332" s="156">
        <f>'2023-24 Salary &amp; Benefits'!$F$6</f>
        <v>75419</v>
      </c>
      <c r="O2332" s="9">
        <f t="shared" si="394"/>
        <v>129964.94</v>
      </c>
      <c r="P2332" s="9">
        <f t="shared" si="395"/>
        <v>4808.8099999999977</v>
      </c>
      <c r="Q2332" s="9">
        <f>'2023-24 Salary &amp; Benefits'!G$6</f>
        <v>13464</v>
      </c>
      <c r="R2332" s="157">
        <f>'2023-24 Salary &amp; Benefits'!H$6</f>
        <v>0.1797</v>
      </c>
      <c r="S2332" s="157">
        <f>'2023-24 Salary &amp; Benefits'!I$6</f>
        <v>0.17330000000000001</v>
      </c>
      <c r="T2332" s="9">
        <f t="shared" si="396"/>
        <v>48248.23</v>
      </c>
      <c r="U2332" s="9">
        <f t="shared" si="397"/>
        <v>2246.23</v>
      </c>
      <c r="V2332" s="9">
        <f t="shared" si="398"/>
        <v>389.27</v>
      </c>
      <c r="W2332" s="9">
        <f t="shared" si="391"/>
        <v>2635.5</v>
      </c>
      <c r="X2332" s="22">
        <f t="shared" si="390"/>
        <v>185657.48</v>
      </c>
    </row>
    <row r="2333" spans="1:24">
      <c r="A2333" s="83" t="s">
        <v>2550</v>
      </c>
      <c r="B2333" s="95" t="s">
        <v>2166</v>
      </c>
      <c r="C2333" s="3">
        <v>3023</v>
      </c>
      <c r="D2333" t="s">
        <v>3400</v>
      </c>
      <c r="E2333" s="116" t="str">
        <f>VLOOKUP($C2333,'2022-23 School Level AAFTE'!$C:$X,8,FALSE)</f>
        <v>Yes</v>
      </c>
      <c r="F2333" s="103">
        <f>VLOOKUP($C2333,'2022-23 School Level AAFTE'!$C:$I,7,FALSE)</f>
        <v>151.37</v>
      </c>
      <c r="G2333" s="106">
        <f>IFERROR(IF(E2333= "yes",VLOOKUP(C2333,Summary!$B:$I,5,0),0),0)</f>
        <v>0</v>
      </c>
      <c r="H2333" s="105">
        <f t="shared" si="389"/>
        <v>151.37</v>
      </c>
      <c r="I2333" s="168">
        <f>VLOOKUP($A2333,'2023-24 Salary &amp; Benefits'!$A:$I,3,FALSE)</f>
        <v>1</v>
      </c>
      <c r="J2333" s="168">
        <f>VLOOKUP($A2333,'2023-24 Salary &amp; Benefits'!$A:$I,4,FALSE)</f>
        <v>1</v>
      </c>
      <c r="K2333" s="155">
        <f t="shared" si="392"/>
        <v>151.37</v>
      </c>
      <c r="L2333" s="154">
        <f t="shared" si="393"/>
        <v>0.44400000000000001</v>
      </c>
      <c r="M2333" s="156">
        <f>'2023-24 Salary &amp; Benefits'!$E$6</f>
        <v>72728</v>
      </c>
      <c r="N2333" s="156">
        <f>'2023-24 Salary &amp; Benefits'!$F$6</f>
        <v>75419</v>
      </c>
      <c r="O2333" s="9">
        <f t="shared" si="394"/>
        <v>32291.23</v>
      </c>
      <c r="P2333" s="9">
        <f t="shared" si="395"/>
        <v>1194.8100000000013</v>
      </c>
      <c r="Q2333" s="9">
        <f>'2023-24 Salary &amp; Benefits'!G$6</f>
        <v>13464</v>
      </c>
      <c r="R2333" s="157">
        <f>'2023-24 Salary &amp; Benefits'!H$6</f>
        <v>0.1797</v>
      </c>
      <c r="S2333" s="157">
        <f>'2023-24 Salary &amp; Benefits'!I$6</f>
        <v>0.17330000000000001</v>
      </c>
      <c r="T2333" s="9">
        <f t="shared" si="396"/>
        <v>11987.81</v>
      </c>
      <c r="U2333" s="9">
        <f t="shared" si="397"/>
        <v>558.1</v>
      </c>
      <c r="V2333" s="9">
        <f t="shared" si="398"/>
        <v>96.72</v>
      </c>
      <c r="W2333" s="9">
        <f t="shared" si="391"/>
        <v>654.82000000000005</v>
      </c>
      <c r="X2333" s="22">
        <f t="shared" si="390"/>
        <v>46128.670000000006</v>
      </c>
    </row>
    <row r="2334" spans="1:24">
      <c r="A2334" s="83" t="s">
        <v>2550</v>
      </c>
      <c r="B2334" s="95" t="s">
        <v>2166</v>
      </c>
      <c r="C2334" s="3">
        <v>3615</v>
      </c>
      <c r="D2334" t="s">
        <v>2179</v>
      </c>
      <c r="E2334" s="116" t="str">
        <f>VLOOKUP($C2334,'2022-23 School Level AAFTE'!$C:$X,8,FALSE)</f>
        <v>Yes</v>
      </c>
      <c r="F2334" s="103">
        <f>VLOOKUP($C2334,'2022-23 School Level AAFTE'!$C:$I,7,FALSE)</f>
        <v>843.66</v>
      </c>
      <c r="G2334" s="106">
        <f>IFERROR(IF(E2334= "yes",VLOOKUP(C2334,Summary!$B:$I,5,0),0),0)</f>
        <v>0</v>
      </c>
      <c r="H2334" s="105">
        <f t="shared" si="389"/>
        <v>843.66</v>
      </c>
      <c r="I2334" s="168">
        <f>VLOOKUP($A2334,'2023-24 Salary &amp; Benefits'!$A:$I,3,FALSE)</f>
        <v>1</v>
      </c>
      <c r="J2334" s="168">
        <f>VLOOKUP($A2334,'2023-24 Salary &amp; Benefits'!$A:$I,4,FALSE)</f>
        <v>1</v>
      </c>
      <c r="K2334" s="155">
        <f t="shared" si="392"/>
        <v>843.66</v>
      </c>
      <c r="L2334" s="154">
        <f t="shared" si="393"/>
        <v>2.4750000000000001</v>
      </c>
      <c r="M2334" s="156">
        <f>'2023-24 Salary &amp; Benefits'!$E$6</f>
        <v>72728</v>
      </c>
      <c r="N2334" s="156">
        <f>'2023-24 Salary &amp; Benefits'!$F$6</f>
        <v>75419</v>
      </c>
      <c r="O2334" s="9">
        <f t="shared" si="394"/>
        <v>180001.8</v>
      </c>
      <c r="P2334" s="9">
        <f t="shared" si="395"/>
        <v>6660.2300000000105</v>
      </c>
      <c r="Q2334" s="9">
        <f>'2023-24 Salary &amp; Benefits'!G$6</f>
        <v>13464</v>
      </c>
      <c r="R2334" s="157">
        <f>'2023-24 Salary &amp; Benefits'!H$6</f>
        <v>0.1797</v>
      </c>
      <c r="S2334" s="157">
        <f>'2023-24 Salary &amp; Benefits'!I$6</f>
        <v>0.17330000000000001</v>
      </c>
      <c r="T2334" s="9">
        <f t="shared" si="396"/>
        <v>66823.94</v>
      </c>
      <c r="U2334" s="9">
        <f t="shared" si="397"/>
        <v>3111.03</v>
      </c>
      <c r="V2334" s="9">
        <f t="shared" si="398"/>
        <v>539.14</v>
      </c>
      <c r="W2334" s="9">
        <f t="shared" si="391"/>
        <v>3650.17</v>
      </c>
      <c r="X2334" s="22">
        <f t="shared" si="390"/>
        <v>257136.14</v>
      </c>
    </row>
    <row r="2335" spans="1:24">
      <c r="A2335" s="83" t="s">
        <v>2550</v>
      </c>
      <c r="B2335" s="95" t="s">
        <v>2166</v>
      </c>
      <c r="C2335" s="3">
        <v>3817</v>
      </c>
      <c r="D2335" t="s">
        <v>2180</v>
      </c>
      <c r="E2335" s="116" t="str">
        <f>VLOOKUP($C2335,'2022-23 School Level AAFTE'!$C:$X,8,FALSE)</f>
        <v>Yes</v>
      </c>
      <c r="F2335" s="103">
        <f>VLOOKUP($C2335,'2022-23 School Level AAFTE'!$C:$I,7,FALSE)</f>
        <v>517.86</v>
      </c>
      <c r="G2335" s="106">
        <f>IFERROR(IF(E2335= "yes",VLOOKUP(C2335,Summary!$B:$I,5,0),0),0)</f>
        <v>0</v>
      </c>
      <c r="H2335" s="105">
        <f t="shared" si="389"/>
        <v>517.86</v>
      </c>
      <c r="I2335" s="168">
        <f>VLOOKUP($A2335,'2023-24 Salary &amp; Benefits'!$A:$I,3,FALSE)</f>
        <v>1</v>
      </c>
      <c r="J2335" s="168">
        <f>VLOOKUP($A2335,'2023-24 Salary &amp; Benefits'!$A:$I,4,FALSE)</f>
        <v>1</v>
      </c>
      <c r="K2335" s="155">
        <f t="shared" si="392"/>
        <v>517.86</v>
      </c>
      <c r="L2335" s="154">
        <f t="shared" si="393"/>
        <v>1.5189999999999999</v>
      </c>
      <c r="M2335" s="156">
        <f>'2023-24 Salary &amp; Benefits'!$E$6</f>
        <v>72728</v>
      </c>
      <c r="N2335" s="156">
        <f>'2023-24 Salary &amp; Benefits'!$F$6</f>
        <v>75419</v>
      </c>
      <c r="O2335" s="9">
        <f t="shared" si="394"/>
        <v>110473.83</v>
      </c>
      <c r="P2335" s="9">
        <f t="shared" si="395"/>
        <v>4087.6300000000047</v>
      </c>
      <c r="Q2335" s="9">
        <f>'2023-24 Salary &amp; Benefits'!G$6</f>
        <v>13464</v>
      </c>
      <c r="R2335" s="157">
        <f>'2023-24 Salary &amp; Benefits'!H$6</f>
        <v>0.1797</v>
      </c>
      <c r="S2335" s="157">
        <f>'2023-24 Salary &amp; Benefits'!I$6</f>
        <v>0.17330000000000001</v>
      </c>
      <c r="T2335" s="9">
        <f t="shared" si="396"/>
        <v>41012.35</v>
      </c>
      <c r="U2335" s="9">
        <f t="shared" si="397"/>
        <v>1909.36</v>
      </c>
      <c r="V2335" s="9">
        <f t="shared" si="398"/>
        <v>330.89</v>
      </c>
      <c r="W2335" s="9">
        <f t="shared" si="391"/>
        <v>2240.25</v>
      </c>
      <c r="X2335" s="22">
        <f t="shared" si="390"/>
        <v>157814.06</v>
      </c>
    </row>
    <row r="2336" spans="1:24">
      <c r="A2336" s="83" t="s">
        <v>2550</v>
      </c>
      <c r="B2336" s="95" t="s">
        <v>2166</v>
      </c>
      <c r="C2336" s="3">
        <v>2899</v>
      </c>
      <c r="D2336" t="s">
        <v>2173</v>
      </c>
      <c r="E2336" s="116" t="str">
        <f>VLOOKUP($C2336,'2022-23 School Level AAFTE'!$C:$X,8,FALSE)</f>
        <v>Yes</v>
      </c>
      <c r="F2336" s="103">
        <f>VLOOKUP($C2336,'2022-23 School Level AAFTE'!$C:$I,7,FALSE)</f>
        <v>559.36</v>
      </c>
      <c r="G2336" s="106">
        <f>IFERROR(IF(E2336= "yes",VLOOKUP(C2336,Summary!$B:$I,5,0),0),0)</f>
        <v>0</v>
      </c>
      <c r="H2336" s="105">
        <f t="shared" si="389"/>
        <v>559.36</v>
      </c>
      <c r="I2336" s="168">
        <f>VLOOKUP($A2336,'2023-24 Salary &amp; Benefits'!$A:$I,3,FALSE)</f>
        <v>1</v>
      </c>
      <c r="J2336" s="168">
        <f>VLOOKUP($A2336,'2023-24 Salary &amp; Benefits'!$A:$I,4,FALSE)</f>
        <v>1</v>
      </c>
      <c r="K2336" s="155">
        <f t="shared" si="392"/>
        <v>559.36</v>
      </c>
      <c r="L2336" s="154">
        <f t="shared" si="393"/>
        <v>1.641</v>
      </c>
      <c r="M2336" s="156">
        <f>'2023-24 Salary &amp; Benefits'!$E$6</f>
        <v>72728</v>
      </c>
      <c r="N2336" s="156">
        <f>'2023-24 Salary &amp; Benefits'!$F$6</f>
        <v>75419</v>
      </c>
      <c r="O2336" s="9">
        <f t="shared" si="394"/>
        <v>119346.65</v>
      </c>
      <c r="P2336" s="9">
        <f t="shared" si="395"/>
        <v>4415.9300000000076</v>
      </c>
      <c r="Q2336" s="9">
        <f>'2023-24 Salary &amp; Benefits'!G$6</f>
        <v>13464</v>
      </c>
      <c r="R2336" s="157">
        <f>'2023-24 Salary &amp; Benefits'!H$6</f>
        <v>0.1797</v>
      </c>
      <c r="S2336" s="157">
        <f>'2023-24 Salary &amp; Benefits'!I$6</f>
        <v>0.17330000000000001</v>
      </c>
      <c r="T2336" s="9">
        <f t="shared" si="396"/>
        <v>44306.3</v>
      </c>
      <c r="U2336" s="9">
        <f t="shared" si="397"/>
        <v>2062.71</v>
      </c>
      <c r="V2336" s="9">
        <f t="shared" si="398"/>
        <v>357.47</v>
      </c>
      <c r="W2336" s="9">
        <f t="shared" si="391"/>
        <v>2420.1800000000003</v>
      </c>
      <c r="X2336" s="22">
        <f t="shared" si="390"/>
        <v>170489.06</v>
      </c>
    </row>
    <row r="2337" spans="1:24">
      <c r="A2337" s="83" t="s">
        <v>2550</v>
      </c>
      <c r="B2337" s="95" t="s">
        <v>2166</v>
      </c>
      <c r="C2337" s="3">
        <v>2177</v>
      </c>
      <c r="D2337" t="s">
        <v>2168</v>
      </c>
      <c r="E2337" s="116" t="str">
        <f>VLOOKUP($C2337,'2022-23 School Level AAFTE'!$C:$X,8,FALSE)</f>
        <v>Yes</v>
      </c>
      <c r="F2337" s="103">
        <f>VLOOKUP($C2337,'2022-23 School Level AAFTE'!$C:$I,7,FALSE)</f>
        <v>412.31</v>
      </c>
      <c r="G2337" s="106">
        <f>IFERROR(IF(E2337= "yes",VLOOKUP(C2337,Summary!$B:$I,5,0),0),0)</f>
        <v>0</v>
      </c>
      <c r="H2337" s="105">
        <f t="shared" si="389"/>
        <v>412.31</v>
      </c>
      <c r="I2337" s="168">
        <f>VLOOKUP($A2337,'2023-24 Salary &amp; Benefits'!$A:$I,3,FALSE)</f>
        <v>1</v>
      </c>
      <c r="J2337" s="168">
        <f>VLOOKUP($A2337,'2023-24 Salary &amp; Benefits'!$A:$I,4,FALSE)</f>
        <v>1</v>
      </c>
      <c r="K2337" s="155">
        <f t="shared" si="392"/>
        <v>412.31</v>
      </c>
      <c r="L2337" s="154">
        <f t="shared" si="393"/>
        <v>1.2090000000000001</v>
      </c>
      <c r="M2337" s="156">
        <f>'2023-24 Salary &amp; Benefits'!$E$6</f>
        <v>72728</v>
      </c>
      <c r="N2337" s="156">
        <f>'2023-24 Salary &amp; Benefits'!$F$6</f>
        <v>75419</v>
      </c>
      <c r="O2337" s="9">
        <f t="shared" si="394"/>
        <v>87928.15</v>
      </c>
      <c r="P2337" s="9">
        <f t="shared" si="395"/>
        <v>3253.4200000000128</v>
      </c>
      <c r="Q2337" s="9">
        <f>'2023-24 Salary &amp; Benefits'!G$6</f>
        <v>13464</v>
      </c>
      <c r="R2337" s="157">
        <f>'2023-24 Salary &amp; Benefits'!H$6</f>
        <v>0.1797</v>
      </c>
      <c r="S2337" s="157">
        <f>'2023-24 Salary &amp; Benefits'!I$6</f>
        <v>0.17330000000000001</v>
      </c>
      <c r="T2337" s="9">
        <f t="shared" si="396"/>
        <v>32642.48</v>
      </c>
      <c r="U2337" s="9">
        <f t="shared" si="397"/>
        <v>1519.69</v>
      </c>
      <c r="V2337" s="9">
        <f t="shared" si="398"/>
        <v>263.36</v>
      </c>
      <c r="W2337" s="9">
        <f t="shared" si="391"/>
        <v>1783.0500000000002</v>
      </c>
      <c r="X2337" s="22">
        <f t="shared" si="390"/>
        <v>125607.1</v>
      </c>
    </row>
    <row r="2338" spans="1:24">
      <c r="A2338" s="83" t="s">
        <v>2550</v>
      </c>
      <c r="B2338" s="95" t="s">
        <v>2166</v>
      </c>
      <c r="C2338" s="3">
        <v>2819</v>
      </c>
      <c r="D2338" t="s">
        <v>2172</v>
      </c>
      <c r="E2338" s="116" t="str">
        <f>VLOOKUP($C2338,'2022-23 School Level AAFTE'!$C:$X,8,FALSE)</f>
        <v>Yes</v>
      </c>
      <c r="F2338" s="103">
        <f>VLOOKUP($C2338,'2022-23 School Level AAFTE'!$C:$I,7,FALSE)</f>
        <v>410.73</v>
      </c>
      <c r="G2338" s="106">
        <f>IFERROR(IF(E2338= "yes",VLOOKUP(C2338,Summary!$B:$I,5,0),0),0)</f>
        <v>0</v>
      </c>
      <c r="H2338" s="105">
        <f t="shared" si="389"/>
        <v>410.73</v>
      </c>
      <c r="I2338" s="168">
        <f>VLOOKUP($A2338,'2023-24 Salary &amp; Benefits'!$A:$I,3,FALSE)</f>
        <v>1</v>
      </c>
      <c r="J2338" s="168">
        <f>VLOOKUP($A2338,'2023-24 Salary &amp; Benefits'!$A:$I,4,FALSE)</f>
        <v>1</v>
      </c>
      <c r="K2338" s="155">
        <f t="shared" si="392"/>
        <v>410.73</v>
      </c>
      <c r="L2338" s="154">
        <f t="shared" si="393"/>
        <v>1.2050000000000001</v>
      </c>
      <c r="M2338" s="156">
        <f>'2023-24 Salary &amp; Benefits'!$E$6</f>
        <v>72728</v>
      </c>
      <c r="N2338" s="156">
        <f>'2023-24 Salary &amp; Benefits'!$F$6</f>
        <v>75419</v>
      </c>
      <c r="O2338" s="9">
        <f t="shared" si="394"/>
        <v>87637.24</v>
      </c>
      <c r="P2338" s="9">
        <f t="shared" si="395"/>
        <v>3242.6599999999889</v>
      </c>
      <c r="Q2338" s="9">
        <f>'2023-24 Salary &amp; Benefits'!G$6</f>
        <v>13464</v>
      </c>
      <c r="R2338" s="157">
        <f>'2023-24 Salary &amp; Benefits'!H$6</f>
        <v>0.1797</v>
      </c>
      <c r="S2338" s="157">
        <f>'2023-24 Salary &amp; Benefits'!I$6</f>
        <v>0.17330000000000001</v>
      </c>
      <c r="T2338" s="9">
        <f t="shared" si="396"/>
        <v>32534.49</v>
      </c>
      <c r="U2338" s="9">
        <f t="shared" si="397"/>
        <v>1514.66</v>
      </c>
      <c r="V2338" s="9">
        <f t="shared" si="398"/>
        <v>262.49</v>
      </c>
      <c r="W2338" s="9">
        <f t="shared" si="391"/>
        <v>1777.15</v>
      </c>
      <c r="X2338" s="22">
        <f t="shared" si="390"/>
        <v>125191.54</v>
      </c>
    </row>
    <row r="2339" spans="1:24">
      <c r="A2339" s="83" t="s">
        <v>2550</v>
      </c>
      <c r="B2339" s="95" t="s">
        <v>2166</v>
      </c>
      <c r="C2339" s="3">
        <v>2433</v>
      </c>
      <c r="D2339" t="s">
        <v>1793</v>
      </c>
      <c r="E2339" s="116" t="str">
        <f>VLOOKUP($C2339,'2022-23 School Level AAFTE'!$C:$X,8,FALSE)</f>
        <v>Yes</v>
      </c>
      <c r="F2339" s="103">
        <f>VLOOKUP($C2339,'2022-23 School Level AAFTE'!$C:$I,7,FALSE)</f>
        <v>534.57000000000005</v>
      </c>
      <c r="G2339" s="106">
        <f>IFERROR(IF(E2339= "yes",VLOOKUP(C2339,Summary!$B:$I,5,0),0),0)</f>
        <v>0</v>
      </c>
      <c r="H2339" s="105">
        <f t="shared" si="389"/>
        <v>534.57000000000005</v>
      </c>
      <c r="I2339" s="168">
        <f>VLOOKUP($A2339,'2023-24 Salary &amp; Benefits'!$A:$I,3,FALSE)</f>
        <v>1</v>
      </c>
      <c r="J2339" s="168">
        <f>VLOOKUP($A2339,'2023-24 Salary &amp; Benefits'!$A:$I,4,FALSE)</f>
        <v>1</v>
      </c>
      <c r="K2339" s="155">
        <f t="shared" si="392"/>
        <v>534.57000000000005</v>
      </c>
      <c r="L2339" s="154">
        <f t="shared" si="393"/>
        <v>1.5680000000000001</v>
      </c>
      <c r="M2339" s="156">
        <f>'2023-24 Salary &amp; Benefits'!$E$6</f>
        <v>72728</v>
      </c>
      <c r="N2339" s="156">
        <f>'2023-24 Salary &amp; Benefits'!$F$6</f>
        <v>75419</v>
      </c>
      <c r="O2339" s="9">
        <f t="shared" si="394"/>
        <v>114037.5</v>
      </c>
      <c r="P2339" s="9">
        <f t="shared" si="395"/>
        <v>4219.4900000000052</v>
      </c>
      <c r="Q2339" s="9">
        <f>'2023-24 Salary &amp; Benefits'!G$6</f>
        <v>13464</v>
      </c>
      <c r="R2339" s="157">
        <f>'2023-24 Salary &amp; Benefits'!H$6</f>
        <v>0.1797</v>
      </c>
      <c r="S2339" s="157">
        <f>'2023-24 Salary &amp; Benefits'!I$6</f>
        <v>0.17330000000000001</v>
      </c>
      <c r="T2339" s="9">
        <f t="shared" si="396"/>
        <v>42335.33</v>
      </c>
      <c r="U2339" s="9">
        <f t="shared" si="397"/>
        <v>1970.95</v>
      </c>
      <c r="V2339" s="9">
        <f t="shared" si="398"/>
        <v>341.57</v>
      </c>
      <c r="W2339" s="9">
        <f t="shared" si="391"/>
        <v>2312.52</v>
      </c>
      <c r="X2339" s="22">
        <f t="shared" si="390"/>
        <v>162904.84</v>
      </c>
    </row>
    <row r="2340" spans="1:24">
      <c r="A2340" s="83" t="s">
        <v>2550</v>
      </c>
      <c r="B2340" s="95" t="s">
        <v>2166</v>
      </c>
      <c r="C2340" s="3">
        <v>3264</v>
      </c>
      <c r="D2340" t="s">
        <v>2176</v>
      </c>
      <c r="E2340" s="116" t="str">
        <f>VLOOKUP($C2340,'2022-23 School Level AAFTE'!$C:$X,8,FALSE)</f>
        <v>Yes</v>
      </c>
      <c r="F2340" s="103">
        <f>VLOOKUP($C2340,'2022-23 School Level AAFTE'!$C:$I,7,FALSE)</f>
        <v>486.57</v>
      </c>
      <c r="G2340" s="106">
        <f>IFERROR(IF(E2340= "yes",VLOOKUP(C2340,Summary!$B:$I,5,0),0),0)</f>
        <v>0</v>
      </c>
      <c r="H2340" s="105">
        <f t="shared" si="389"/>
        <v>486.57</v>
      </c>
      <c r="I2340" s="168">
        <f>VLOOKUP($A2340,'2023-24 Salary &amp; Benefits'!$A:$I,3,FALSE)</f>
        <v>1</v>
      </c>
      <c r="J2340" s="168">
        <f>VLOOKUP($A2340,'2023-24 Salary &amp; Benefits'!$A:$I,4,FALSE)</f>
        <v>1</v>
      </c>
      <c r="K2340" s="155">
        <f t="shared" si="392"/>
        <v>486.57</v>
      </c>
      <c r="L2340" s="154">
        <f t="shared" si="393"/>
        <v>1.427</v>
      </c>
      <c r="M2340" s="156">
        <f>'2023-24 Salary &amp; Benefits'!$E$6</f>
        <v>72728</v>
      </c>
      <c r="N2340" s="156">
        <f>'2023-24 Salary &amp; Benefits'!$F$6</f>
        <v>75419</v>
      </c>
      <c r="O2340" s="9">
        <f t="shared" si="394"/>
        <v>103782.86</v>
      </c>
      <c r="P2340" s="9">
        <f t="shared" si="395"/>
        <v>3840.0500000000029</v>
      </c>
      <c r="Q2340" s="9">
        <f>'2023-24 Salary &amp; Benefits'!G$6</f>
        <v>13464</v>
      </c>
      <c r="R2340" s="157">
        <f>'2023-24 Salary &amp; Benefits'!H$6</f>
        <v>0.1797</v>
      </c>
      <c r="S2340" s="157">
        <f>'2023-24 Salary &amp; Benefits'!I$6</f>
        <v>0.17330000000000001</v>
      </c>
      <c r="T2340" s="9">
        <f t="shared" si="396"/>
        <v>38528.39</v>
      </c>
      <c r="U2340" s="9">
        <f t="shared" si="397"/>
        <v>1793.72</v>
      </c>
      <c r="V2340" s="9">
        <f t="shared" si="398"/>
        <v>310.85000000000002</v>
      </c>
      <c r="W2340" s="9">
        <f t="shared" si="391"/>
        <v>2104.5700000000002</v>
      </c>
      <c r="X2340" s="22">
        <f t="shared" si="390"/>
        <v>148255.87</v>
      </c>
    </row>
    <row r="2341" spans="1:24">
      <c r="A2341" s="83" t="s">
        <v>2550</v>
      </c>
      <c r="B2341" s="95" t="s">
        <v>2166</v>
      </c>
      <c r="C2341" s="3">
        <v>2529</v>
      </c>
      <c r="D2341" t="s">
        <v>142</v>
      </c>
      <c r="E2341" s="116" t="str">
        <f>VLOOKUP($C2341,'2022-23 School Level AAFTE'!$C:$X,8,FALSE)</f>
        <v>Yes</v>
      </c>
      <c r="F2341" s="103">
        <f>VLOOKUP($C2341,'2022-23 School Level AAFTE'!$C:$I,7,FALSE)</f>
        <v>483.88</v>
      </c>
      <c r="G2341" s="106">
        <f>IFERROR(IF(E2341= "yes",VLOOKUP(C2341,Summary!$B:$I,5,0),0),0)</f>
        <v>0</v>
      </c>
      <c r="H2341" s="105">
        <f t="shared" si="389"/>
        <v>483.88</v>
      </c>
      <c r="I2341" s="168">
        <f>VLOOKUP($A2341,'2023-24 Salary &amp; Benefits'!$A:$I,3,FALSE)</f>
        <v>1</v>
      </c>
      <c r="J2341" s="168">
        <f>VLOOKUP($A2341,'2023-24 Salary &amp; Benefits'!$A:$I,4,FALSE)</f>
        <v>1</v>
      </c>
      <c r="K2341" s="155">
        <f t="shared" si="392"/>
        <v>483.88</v>
      </c>
      <c r="L2341" s="154">
        <f t="shared" si="393"/>
        <v>1.419</v>
      </c>
      <c r="M2341" s="156">
        <f>'2023-24 Salary &amp; Benefits'!$E$6</f>
        <v>72728</v>
      </c>
      <c r="N2341" s="156">
        <f>'2023-24 Salary &amp; Benefits'!$F$6</f>
        <v>75419</v>
      </c>
      <c r="O2341" s="9">
        <f t="shared" si="394"/>
        <v>103201.03</v>
      </c>
      <c r="P2341" s="9">
        <f t="shared" si="395"/>
        <v>3818.5299999999988</v>
      </c>
      <c r="Q2341" s="9">
        <f>'2023-24 Salary &amp; Benefits'!G$6</f>
        <v>13464</v>
      </c>
      <c r="R2341" s="157">
        <f>'2023-24 Salary &amp; Benefits'!H$6</f>
        <v>0.1797</v>
      </c>
      <c r="S2341" s="157">
        <f>'2023-24 Salary &amp; Benefits'!I$6</f>
        <v>0.17330000000000001</v>
      </c>
      <c r="T2341" s="9">
        <f t="shared" si="396"/>
        <v>38312.39</v>
      </c>
      <c r="U2341" s="9">
        <f t="shared" si="397"/>
        <v>1783.66</v>
      </c>
      <c r="V2341" s="9">
        <f t="shared" si="398"/>
        <v>309.11</v>
      </c>
      <c r="W2341" s="9">
        <f t="shared" si="391"/>
        <v>2092.77</v>
      </c>
      <c r="X2341" s="22">
        <f t="shared" si="390"/>
        <v>147424.71999999997</v>
      </c>
    </row>
    <row r="2342" spans="1:24">
      <c r="A2342" s="83" t="s">
        <v>2550</v>
      </c>
      <c r="B2342" s="95" t="s">
        <v>2166</v>
      </c>
      <c r="C2342" s="3">
        <v>4093</v>
      </c>
      <c r="D2342" t="s">
        <v>2181</v>
      </c>
      <c r="E2342" s="116" t="str">
        <f>VLOOKUP($C2342,'2022-23 School Level AAFTE'!$C:$X,8,FALSE)</f>
        <v>Yes</v>
      </c>
      <c r="F2342" s="103">
        <f>VLOOKUP($C2342,'2022-23 School Level AAFTE'!$C:$I,7,FALSE)</f>
        <v>168.44</v>
      </c>
      <c r="G2342" s="106">
        <f>IFERROR(IF(E2342= "yes",VLOOKUP(C2342,Summary!$B:$I,5,0),0),0)</f>
        <v>0</v>
      </c>
      <c r="H2342" s="105">
        <f t="shared" si="389"/>
        <v>168.44</v>
      </c>
      <c r="I2342" s="168">
        <f>VLOOKUP($A2342,'2023-24 Salary &amp; Benefits'!$A:$I,3,FALSE)</f>
        <v>1</v>
      </c>
      <c r="J2342" s="168">
        <f>VLOOKUP($A2342,'2023-24 Salary &amp; Benefits'!$A:$I,4,FALSE)</f>
        <v>1</v>
      </c>
      <c r="K2342" s="155">
        <f t="shared" si="392"/>
        <v>168.44</v>
      </c>
      <c r="L2342" s="154">
        <f t="shared" si="393"/>
        <v>0.49399999999999999</v>
      </c>
      <c r="M2342" s="156">
        <f>'2023-24 Salary &amp; Benefits'!$E$6</f>
        <v>72728</v>
      </c>
      <c r="N2342" s="156">
        <f>'2023-24 Salary &amp; Benefits'!$F$6</f>
        <v>75419</v>
      </c>
      <c r="O2342" s="9">
        <f t="shared" si="394"/>
        <v>35927.629999999997</v>
      </c>
      <c r="P2342" s="9">
        <f t="shared" si="395"/>
        <v>1329.3600000000006</v>
      </c>
      <c r="Q2342" s="9">
        <f>'2023-24 Salary &amp; Benefits'!G$6</f>
        <v>13464</v>
      </c>
      <c r="R2342" s="157">
        <f>'2023-24 Salary &amp; Benefits'!H$6</f>
        <v>0.1797</v>
      </c>
      <c r="S2342" s="157">
        <f>'2023-24 Salary &amp; Benefits'!I$6</f>
        <v>0.17330000000000001</v>
      </c>
      <c r="T2342" s="9">
        <f t="shared" si="396"/>
        <v>13337.79</v>
      </c>
      <c r="U2342" s="9">
        <f t="shared" si="397"/>
        <v>620.95000000000005</v>
      </c>
      <c r="V2342" s="9">
        <f t="shared" si="398"/>
        <v>107.61</v>
      </c>
      <c r="W2342" s="9">
        <f t="shared" si="391"/>
        <v>728.56000000000006</v>
      </c>
      <c r="X2342" s="22">
        <f t="shared" si="390"/>
        <v>51323.34</v>
      </c>
    </row>
    <row r="2343" spans="1:24">
      <c r="A2343" s="83" t="s">
        <v>2550</v>
      </c>
      <c r="B2343" s="95" t="s">
        <v>2166</v>
      </c>
      <c r="C2343" s="3">
        <v>2314</v>
      </c>
      <c r="D2343" t="s">
        <v>629</v>
      </c>
      <c r="E2343" s="116" t="str">
        <f>VLOOKUP($C2343,'2022-23 School Level AAFTE'!$C:$X,8,FALSE)</f>
        <v>Yes</v>
      </c>
      <c r="F2343" s="103">
        <f>VLOOKUP($C2343,'2022-23 School Level AAFTE'!$C:$I,7,FALSE)</f>
        <v>737.53</v>
      </c>
      <c r="G2343" s="106">
        <f>IFERROR(IF(E2343= "yes",VLOOKUP(C2343,Summary!$B:$I,5,0),0),0)</f>
        <v>0</v>
      </c>
      <c r="H2343" s="105">
        <f t="shared" si="389"/>
        <v>737.53</v>
      </c>
      <c r="I2343" s="168">
        <f>VLOOKUP($A2343,'2023-24 Salary &amp; Benefits'!$A:$I,3,FALSE)</f>
        <v>1</v>
      </c>
      <c r="J2343" s="168">
        <f>VLOOKUP($A2343,'2023-24 Salary &amp; Benefits'!$A:$I,4,FALSE)</f>
        <v>1</v>
      </c>
      <c r="K2343" s="155">
        <f t="shared" si="392"/>
        <v>737.53</v>
      </c>
      <c r="L2343" s="154">
        <f t="shared" si="393"/>
        <v>2.1629999999999998</v>
      </c>
      <c r="M2343" s="156">
        <f>'2023-24 Salary &amp; Benefits'!$E$6</f>
        <v>72728</v>
      </c>
      <c r="N2343" s="156">
        <f>'2023-24 Salary &amp; Benefits'!$F$6</f>
        <v>75419</v>
      </c>
      <c r="O2343" s="9">
        <f t="shared" si="394"/>
        <v>157310.66</v>
      </c>
      <c r="P2343" s="9">
        <f t="shared" si="395"/>
        <v>5820.6399999999849</v>
      </c>
      <c r="Q2343" s="9">
        <f>'2023-24 Salary &amp; Benefits'!G$6</f>
        <v>13464</v>
      </c>
      <c r="R2343" s="157">
        <f>'2023-24 Salary &amp; Benefits'!H$6</f>
        <v>0.1797</v>
      </c>
      <c r="S2343" s="157">
        <f>'2023-24 Salary &amp; Benefits'!I$6</f>
        <v>0.17330000000000001</v>
      </c>
      <c r="T2343" s="9">
        <f t="shared" si="396"/>
        <v>58400.07</v>
      </c>
      <c r="U2343" s="9">
        <f t="shared" si="397"/>
        <v>2718.85</v>
      </c>
      <c r="V2343" s="9">
        <f t="shared" si="398"/>
        <v>471.18</v>
      </c>
      <c r="W2343" s="9">
        <f t="shared" si="391"/>
        <v>3190.0299999999997</v>
      </c>
      <c r="X2343" s="22">
        <f t="shared" si="390"/>
        <v>224721.4</v>
      </c>
    </row>
    <row r="2344" spans="1:24">
      <c r="A2344" s="83" t="s">
        <v>2550</v>
      </c>
      <c r="B2344" s="95" t="s">
        <v>2166</v>
      </c>
      <c r="C2344" s="3">
        <v>3312</v>
      </c>
      <c r="D2344" t="s">
        <v>2177</v>
      </c>
      <c r="E2344" s="116" t="str">
        <f>VLOOKUP($C2344,'2022-23 School Level AAFTE'!$C:$X,8,FALSE)</f>
        <v>Yes</v>
      </c>
      <c r="F2344" s="103">
        <f>VLOOKUP($C2344,'2022-23 School Level AAFTE'!$C:$I,7,FALSE)</f>
        <v>433.43</v>
      </c>
      <c r="G2344" s="106">
        <f>IFERROR(IF(E2344= "yes",VLOOKUP(C2344,Summary!$B:$I,5,0),0),0)</f>
        <v>0</v>
      </c>
      <c r="H2344" s="105">
        <f t="shared" si="389"/>
        <v>433.43</v>
      </c>
      <c r="I2344" s="168">
        <f>VLOOKUP($A2344,'2023-24 Salary &amp; Benefits'!$A:$I,3,FALSE)</f>
        <v>1</v>
      </c>
      <c r="J2344" s="168">
        <f>VLOOKUP($A2344,'2023-24 Salary &amp; Benefits'!$A:$I,4,FALSE)</f>
        <v>1</v>
      </c>
      <c r="K2344" s="155">
        <f t="shared" si="392"/>
        <v>433.43</v>
      </c>
      <c r="L2344" s="154">
        <f t="shared" si="393"/>
        <v>1.2709999999999999</v>
      </c>
      <c r="M2344" s="156">
        <f>'2023-24 Salary &amp; Benefits'!$E$6</f>
        <v>72728</v>
      </c>
      <c r="N2344" s="156">
        <f>'2023-24 Salary &amp; Benefits'!$F$6</f>
        <v>75419</v>
      </c>
      <c r="O2344" s="9">
        <f t="shared" si="394"/>
        <v>92437.29</v>
      </c>
      <c r="P2344" s="9">
        <f t="shared" si="395"/>
        <v>3420.2600000000093</v>
      </c>
      <c r="Q2344" s="9">
        <f>'2023-24 Salary &amp; Benefits'!G$6</f>
        <v>13464</v>
      </c>
      <c r="R2344" s="157">
        <f>'2023-24 Salary &amp; Benefits'!H$6</f>
        <v>0.1797</v>
      </c>
      <c r="S2344" s="157">
        <f>'2023-24 Salary &amp; Benefits'!I$6</f>
        <v>0.17330000000000001</v>
      </c>
      <c r="T2344" s="9">
        <f t="shared" si="396"/>
        <v>34316.46</v>
      </c>
      <c r="U2344" s="9">
        <f t="shared" si="397"/>
        <v>1597.63</v>
      </c>
      <c r="V2344" s="9">
        <f t="shared" si="398"/>
        <v>276.87</v>
      </c>
      <c r="W2344" s="9">
        <f t="shared" si="391"/>
        <v>1874.5</v>
      </c>
      <c r="X2344" s="22">
        <f t="shared" si="390"/>
        <v>132048.51</v>
      </c>
    </row>
    <row r="2345" spans="1:24">
      <c r="A2345" s="83" t="s">
        <v>2550</v>
      </c>
      <c r="B2345" s="95" t="s">
        <v>2166</v>
      </c>
      <c r="C2345" s="3">
        <v>3368</v>
      </c>
      <c r="D2345" t="s">
        <v>2178</v>
      </c>
      <c r="E2345" s="116" t="str">
        <f>VLOOKUP($C2345,'2022-23 School Level AAFTE'!$C:$X,8,FALSE)</f>
        <v>Yes</v>
      </c>
      <c r="F2345" s="103">
        <f>VLOOKUP($C2345,'2022-23 School Level AAFTE'!$C:$I,7,FALSE)</f>
        <v>849.3</v>
      </c>
      <c r="G2345" s="106">
        <f>IFERROR(IF(E2345= "yes",VLOOKUP(C2345,Summary!$B:$I,5,0),0),0)</f>
        <v>0</v>
      </c>
      <c r="H2345" s="105">
        <f t="shared" si="389"/>
        <v>849.3</v>
      </c>
      <c r="I2345" s="168">
        <f>VLOOKUP($A2345,'2023-24 Salary &amp; Benefits'!$A:$I,3,FALSE)</f>
        <v>1</v>
      </c>
      <c r="J2345" s="168">
        <f>VLOOKUP($A2345,'2023-24 Salary &amp; Benefits'!$A:$I,4,FALSE)</f>
        <v>1</v>
      </c>
      <c r="K2345" s="155">
        <f t="shared" si="392"/>
        <v>849.3</v>
      </c>
      <c r="L2345" s="154">
        <f t="shared" si="393"/>
        <v>2.4910000000000001</v>
      </c>
      <c r="M2345" s="156">
        <f>'2023-24 Salary &amp; Benefits'!$E$6</f>
        <v>72728</v>
      </c>
      <c r="N2345" s="156">
        <f>'2023-24 Salary &amp; Benefits'!$F$6</f>
        <v>75419</v>
      </c>
      <c r="O2345" s="9">
        <f t="shared" si="394"/>
        <v>181165.45</v>
      </c>
      <c r="P2345" s="9">
        <f t="shared" si="395"/>
        <v>6703.2799999999988</v>
      </c>
      <c r="Q2345" s="9">
        <f>'2023-24 Salary &amp; Benefits'!G$6</f>
        <v>13464</v>
      </c>
      <c r="R2345" s="157">
        <f>'2023-24 Salary &amp; Benefits'!H$6</f>
        <v>0.1797</v>
      </c>
      <c r="S2345" s="157">
        <f>'2023-24 Salary &amp; Benefits'!I$6</f>
        <v>0.17330000000000001</v>
      </c>
      <c r="T2345" s="9">
        <f t="shared" si="396"/>
        <v>67255.929999999993</v>
      </c>
      <c r="U2345" s="9">
        <f t="shared" si="397"/>
        <v>3131.15</v>
      </c>
      <c r="V2345" s="9">
        <f t="shared" si="398"/>
        <v>542.63</v>
      </c>
      <c r="W2345" s="9">
        <f t="shared" si="391"/>
        <v>3673.78</v>
      </c>
      <c r="X2345" s="22">
        <f t="shared" si="390"/>
        <v>258798.44</v>
      </c>
    </row>
    <row r="2346" spans="1:24">
      <c r="A2346" s="83" t="s">
        <v>2550</v>
      </c>
      <c r="B2346" s="95" t="s">
        <v>2166</v>
      </c>
      <c r="C2346" s="3">
        <v>5153</v>
      </c>
      <c r="D2346" t="s">
        <v>2182</v>
      </c>
      <c r="E2346" s="116" t="str">
        <f>VLOOKUP($C2346,'2022-23 School Level AAFTE'!$C:$X,8,FALSE)</f>
        <v>Yes</v>
      </c>
      <c r="F2346" s="103">
        <f>VLOOKUP($C2346,'2022-23 School Level AAFTE'!$C:$I,7,FALSE)</f>
        <v>290.02999999999997</v>
      </c>
      <c r="G2346" s="106">
        <f>IFERROR(IF(E2346= "yes",VLOOKUP(C2346,Summary!$B:$I,5,0),0),0)</f>
        <v>0</v>
      </c>
      <c r="H2346" s="105">
        <f t="shared" si="389"/>
        <v>290.02999999999997</v>
      </c>
      <c r="I2346" s="168">
        <f>VLOOKUP($A2346,'2023-24 Salary &amp; Benefits'!$A:$I,3,FALSE)</f>
        <v>1</v>
      </c>
      <c r="J2346" s="168">
        <f>VLOOKUP($A2346,'2023-24 Salary &amp; Benefits'!$A:$I,4,FALSE)</f>
        <v>1</v>
      </c>
      <c r="K2346" s="155">
        <f t="shared" si="392"/>
        <v>290.02999999999997</v>
      </c>
      <c r="L2346" s="154">
        <f t="shared" si="393"/>
        <v>0.85099999999999998</v>
      </c>
      <c r="M2346" s="156">
        <f>'2023-24 Salary &amp; Benefits'!$E$6</f>
        <v>72728</v>
      </c>
      <c r="N2346" s="156">
        <f>'2023-24 Salary &amp; Benefits'!$F$6</f>
        <v>75419</v>
      </c>
      <c r="O2346" s="9">
        <f t="shared" si="394"/>
        <v>61891.53</v>
      </c>
      <c r="P2346" s="9">
        <f t="shared" si="395"/>
        <v>2290.0400000000009</v>
      </c>
      <c r="Q2346" s="9">
        <f>'2023-24 Salary &amp; Benefits'!G$6</f>
        <v>13464</v>
      </c>
      <c r="R2346" s="157">
        <f>'2023-24 Salary &amp; Benefits'!H$6</f>
        <v>0.1797</v>
      </c>
      <c r="S2346" s="157">
        <f>'2023-24 Salary &amp; Benefits'!I$6</f>
        <v>0.17330000000000001</v>
      </c>
      <c r="T2346" s="9">
        <f t="shared" si="396"/>
        <v>22976.639999999999</v>
      </c>
      <c r="U2346" s="9">
        <f t="shared" si="397"/>
        <v>1069.69</v>
      </c>
      <c r="V2346" s="9">
        <f t="shared" si="398"/>
        <v>185.38</v>
      </c>
      <c r="W2346" s="9">
        <f t="shared" si="391"/>
        <v>1255.0700000000002</v>
      </c>
      <c r="X2346" s="22">
        <f t="shared" si="390"/>
        <v>88413.28</v>
      </c>
    </row>
    <row r="2347" spans="1:24">
      <c r="A2347" s="83" t="s">
        <v>2550</v>
      </c>
      <c r="B2347" s="95" t="s">
        <v>2166</v>
      </c>
      <c r="C2347" s="3">
        <v>5355</v>
      </c>
      <c r="D2347" t="s">
        <v>2184</v>
      </c>
      <c r="E2347" s="116" t="str">
        <f>VLOOKUP($C2347,'2022-23 School Level AAFTE'!$C:$X,8,FALSE)</f>
        <v>Yes</v>
      </c>
      <c r="F2347" s="103">
        <f>VLOOKUP($C2347,'2022-23 School Level AAFTE'!$C:$I,7,FALSE)</f>
        <v>69.709999999999994</v>
      </c>
      <c r="G2347" s="106">
        <f>IFERROR(IF(E2347= "yes",VLOOKUP(C2347,Summary!$B:$I,5,0),0),0)</f>
        <v>0</v>
      </c>
      <c r="H2347" s="105">
        <f t="shared" si="389"/>
        <v>69.709999999999994</v>
      </c>
      <c r="I2347" s="168">
        <f>VLOOKUP($A2347,'2023-24 Salary &amp; Benefits'!$A:$I,3,FALSE)</f>
        <v>1</v>
      </c>
      <c r="J2347" s="168">
        <f>VLOOKUP($A2347,'2023-24 Salary &amp; Benefits'!$A:$I,4,FALSE)</f>
        <v>1</v>
      </c>
      <c r="K2347" s="155">
        <f t="shared" si="392"/>
        <v>69.709999999999994</v>
      </c>
      <c r="L2347" s="154">
        <f t="shared" si="393"/>
        <v>0.20399999999999999</v>
      </c>
      <c r="M2347" s="156">
        <f>'2023-24 Salary &amp; Benefits'!$E$6</f>
        <v>72728</v>
      </c>
      <c r="N2347" s="156">
        <f>'2023-24 Salary &amp; Benefits'!$F$6</f>
        <v>75419</v>
      </c>
      <c r="O2347" s="9">
        <f t="shared" si="394"/>
        <v>14836.51</v>
      </c>
      <c r="P2347" s="9">
        <f t="shared" si="395"/>
        <v>548.96999999999935</v>
      </c>
      <c r="Q2347" s="9">
        <f>'2023-24 Salary &amp; Benefits'!G$6</f>
        <v>13464</v>
      </c>
      <c r="R2347" s="157">
        <f>'2023-24 Salary &amp; Benefits'!H$6</f>
        <v>0.1797</v>
      </c>
      <c r="S2347" s="157">
        <f>'2023-24 Salary &amp; Benefits'!I$6</f>
        <v>0.17330000000000001</v>
      </c>
      <c r="T2347" s="9">
        <f t="shared" si="396"/>
        <v>5507.91</v>
      </c>
      <c r="U2347" s="9">
        <f t="shared" si="397"/>
        <v>256.42</v>
      </c>
      <c r="V2347" s="9">
        <f t="shared" si="398"/>
        <v>44.44</v>
      </c>
      <c r="W2347" s="9">
        <f t="shared" si="391"/>
        <v>300.86</v>
      </c>
      <c r="X2347" s="22">
        <f t="shared" si="390"/>
        <v>21194.25</v>
      </c>
    </row>
    <row r="2348" spans="1:24">
      <c r="A2348" s="83" t="s">
        <v>2550</v>
      </c>
      <c r="B2348" s="95" t="s">
        <v>2166</v>
      </c>
      <c r="C2348" s="3">
        <v>5224</v>
      </c>
      <c r="D2348" t="s">
        <v>2183</v>
      </c>
      <c r="E2348" s="116" t="str">
        <f>VLOOKUP($C2348,'2022-23 School Level AAFTE'!$C:$X,8,FALSE)</f>
        <v>No</v>
      </c>
      <c r="F2348" s="103">
        <f>VLOOKUP($C2348,'2022-23 School Level AAFTE'!$C:$I,7,FALSE)</f>
        <v>34.869999999999997</v>
      </c>
      <c r="G2348" s="106">
        <f>IFERROR(IF(E2348= "yes",VLOOKUP(C2348,Summary!$B:$I,5,0),0),0)</f>
        <v>0</v>
      </c>
      <c r="H2348" s="105">
        <f t="shared" si="389"/>
        <v>0</v>
      </c>
      <c r="I2348" s="168">
        <f>VLOOKUP($A2348,'2023-24 Salary &amp; Benefits'!$A:$I,3,FALSE)</f>
        <v>1</v>
      </c>
      <c r="J2348" s="168">
        <f>VLOOKUP($A2348,'2023-24 Salary &amp; Benefits'!$A:$I,4,FALSE)</f>
        <v>1</v>
      </c>
      <c r="K2348" s="155">
        <f t="shared" si="392"/>
        <v>0</v>
      </c>
      <c r="L2348" s="154">
        <f t="shared" si="393"/>
        <v>0</v>
      </c>
      <c r="M2348" s="156">
        <f>'2023-24 Salary &amp; Benefits'!$E$6</f>
        <v>72728</v>
      </c>
      <c r="N2348" s="156">
        <f>'2023-24 Salary &amp; Benefits'!$F$6</f>
        <v>75419</v>
      </c>
      <c r="O2348" s="9">
        <f t="shared" si="394"/>
        <v>0</v>
      </c>
      <c r="P2348" s="9">
        <f t="shared" si="395"/>
        <v>0</v>
      </c>
      <c r="Q2348" s="9">
        <f>'2023-24 Salary &amp; Benefits'!G$6</f>
        <v>13464</v>
      </c>
      <c r="R2348" s="157">
        <f>'2023-24 Salary &amp; Benefits'!H$6</f>
        <v>0.1797</v>
      </c>
      <c r="S2348" s="157">
        <f>'2023-24 Salary &amp; Benefits'!I$6</f>
        <v>0.17330000000000001</v>
      </c>
      <c r="T2348" s="9">
        <f t="shared" si="396"/>
        <v>0</v>
      </c>
      <c r="U2348" s="9">
        <f t="shared" si="397"/>
        <v>0</v>
      </c>
      <c r="V2348" s="9">
        <f t="shared" si="398"/>
        <v>0</v>
      </c>
      <c r="W2348" s="9">
        <f t="shared" si="391"/>
        <v>0</v>
      </c>
      <c r="X2348" s="22">
        <f t="shared" si="390"/>
        <v>0</v>
      </c>
    </row>
    <row r="2349" spans="1:24">
      <c r="A2349" s="83" t="s">
        <v>2510</v>
      </c>
      <c r="B2349" s="95" t="s">
        <v>1960</v>
      </c>
      <c r="C2349" s="3">
        <v>4346</v>
      </c>
      <c r="D2349" t="s">
        <v>1967</v>
      </c>
      <c r="E2349" s="116" t="str">
        <f>VLOOKUP($C2349,'2022-23 School Level AAFTE'!$C:$X,8,FALSE)</f>
        <v>Yes</v>
      </c>
      <c r="F2349" s="103">
        <f>VLOOKUP($C2349,'2022-23 School Level AAFTE'!$C:$I,7,FALSE)</f>
        <v>479.34</v>
      </c>
      <c r="G2349" s="106">
        <f>IFERROR(IF(E2349= "yes",VLOOKUP(C2349,Summary!$B:$I,5,0),0),0)</f>
        <v>0</v>
      </c>
      <c r="H2349" s="105">
        <f t="shared" si="389"/>
        <v>479.34</v>
      </c>
      <c r="I2349" s="168">
        <f>VLOOKUP($A2349,'2023-24 Salary &amp; Benefits'!$A:$I,3,FALSE)</f>
        <v>1.06</v>
      </c>
      <c r="J2349" s="168">
        <f>VLOOKUP($A2349,'2023-24 Salary &amp; Benefits'!$A:$I,4,FALSE)</f>
        <v>1.06</v>
      </c>
      <c r="K2349" s="155">
        <f t="shared" si="392"/>
        <v>479.34</v>
      </c>
      <c r="L2349" s="154">
        <f t="shared" si="393"/>
        <v>1.4059999999999999</v>
      </c>
      <c r="M2349" s="156">
        <f>'2023-24 Salary &amp; Benefits'!$E$6</f>
        <v>72728</v>
      </c>
      <c r="N2349" s="156">
        <f>'2023-24 Salary &amp; Benefits'!$F$6</f>
        <v>75419</v>
      </c>
      <c r="O2349" s="9">
        <f t="shared" si="394"/>
        <v>108390.9</v>
      </c>
      <c r="P2349" s="9">
        <f t="shared" si="395"/>
        <v>4010.5600000000122</v>
      </c>
      <c r="Q2349" s="9">
        <f>'2023-24 Salary &amp; Benefits'!G$6</f>
        <v>13464</v>
      </c>
      <c r="R2349" s="157">
        <f>'2023-24 Salary &amp; Benefits'!H$6</f>
        <v>0.1797</v>
      </c>
      <c r="S2349" s="157">
        <f>'2023-24 Salary &amp; Benefits'!I$6</f>
        <v>0.17330000000000001</v>
      </c>
      <c r="T2349" s="9">
        <f t="shared" si="396"/>
        <v>39103.26</v>
      </c>
      <c r="U2349" s="9">
        <f t="shared" si="397"/>
        <v>1873.36</v>
      </c>
      <c r="V2349" s="9">
        <f t="shared" si="398"/>
        <v>324.64999999999998</v>
      </c>
      <c r="W2349" s="9">
        <f t="shared" si="391"/>
        <v>2198.0099999999998</v>
      </c>
      <c r="X2349" s="22">
        <f t="shared" ref="X2349:X2362" si="401">SUM(T2349,O2349:P2349,W2349)</f>
        <v>153702.73000000004</v>
      </c>
    </row>
    <row r="2350" spans="1:24">
      <c r="A2350" s="83" t="s">
        <v>2510</v>
      </c>
      <c r="B2350" s="95" t="s">
        <v>1960</v>
      </c>
      <c r="C2350" s="3">
        <v>5018</v>
      </c>
      <c r="D2350" t="s">
        <v>1969</v>
      </c>
      <c r="E2350" s="116" t="str">
        <f>VLOOKUP($C2350,'2022-23 School Level AAFTE'!$C:$X,8,FALSE)</f>
        <v>No</v>
      </c>
      <c r="F2350" s="103">
        <f>VLOOKUP($C2350,'2022-23 School Level AAFTE'!$C:$I,7,FALSE)</f>
        <v>305.20999999999998</v>
      </c>
      <c r="G2350" s="106">
        <f>IFERROR(IF(E2350= "yes",VLOOKUP(C2350,Summary!$B:$I,5,0),0),0)</f>
        <v>0</v>
      </c>
      <c r="H2350" s="105">
        <f t="shared" si="389"/>
        <v>0</v>
      </c>
      <c r="I2350" s="168">
        <f>VLOOKUP($A2350,'2023-24 Salary &amp; Benefits'!$A:$I,3,FALSE)</f>
        <v>1.06</v>
      </c>
      <c r="J2350" s="168">
        <f>VLOOKUP($A2350,'2023-24 Salary &amp; Benefits'!$A:$I,4,FALSE)</f>
        <v>1.06</v>
      </c>
      <c r="K2350" s="155">
        <f t="shared" si="392"/>
        <v>0</v>
      </c>
      <c r="L2350" s="154">
        <f t="shared" si="393"/>
        <v>0</v>
      </c>
      <c r="M2350" s="156">
        <f>'2023-24 Salary &amp; Benefits'!$E$6</f>
        <v>72728</v>
      </c>
      <c r="N2350" s="156">
        <f>'2023-24 Salary &amp; Benefits'!$F$6</f>
        <v>75419</v>
      </c>
      <c r="O2350" s="9">
        <f t="shared" si="394"/>
        <v>0</v>
      </c>
      <c r="P2350" s="9">
        <f t="shared" si="395"/>
        <v>0</v>
      </c>
      <c r="Q2350" s="9">
        <f>'2023-24 Salary &amp; Benefits'!G$6</f>
        <v>13464</v>
      </c>
      <c r="R2350" s="157">
        <f>'2023-24 Salary &amp; Benefits'!H$6</f>
        <v>0.1797</v>
      </c>
      <c r="S2350" s="157">
        <f>'2023-24 Salary &amp; Benefits'!I$6</f>
        <v>0.17330000000000001</v>
      </c>
      <c r="T2350" s="9">
        <f t="shared" si="396"/>
        <v>0</v>
      </c>
      <c r="U2350" s="9">
        <f t="shared" si="397"/>
        <v>0</v>
      </c>
      <c r="V2350" s="9">
        <f t="shared" si="398"/>
        <v>0</v>
      </c>
      <c r="W2350" s="9">
        <f t="shared" si="391"/>
        <v>0</v>
      </c>
      <c r="X2350" s="22">
        <f t="shared" si="401"/>
        <v>0</v>
      </c>
    </row>
    <row r="2351" spans="1:24">
      <c r="A2351" s="83" t="s">
        <v>2510</v>
      </c>
      <c r="B2351" s="95" t="s">
        <v>1960</v>
      </c>
      <c r="C2351" s="3">
        <v>2260</v>
      </c>
      <c r="D2351" t="s">
        <v>1962</v>
      </c>
      <c r="E2351" s="116" t="str">
        <f>VLOOKUP($C2351,'2022-23 School Level AAFTE'!$C:$X,8,FALSE)</f>
        <v>No</v>
      </c>
      <c r="F2351" s="103">
        <f>VLOOKUP($C2351,'2022-23 School Level AAFTE'!$C:$I,7,FALSE)</f>
        <v>370.6</v>
      </c>
      <c r="G2351" s="106">
        <f>IFERROR(IF(E2351= "yes",VLOOKUP(C2351,Summary!$B:$I,5,0),0),0)</f>
        <v>0</v>
      </c>
      <c r="H2351" s="105">
        <f t="shared" si="389"/>
        <v>0</v>
      </c>
      <c r="I2351" s="168">
        <f>VLOOKUP($A2351,'2023-24 Salary &amp; Benefits'!$A:$I,3,FALSE)</f>
        <v>1.06</v>
      </c>
      <c r="J2351" s="168">
        <f>VLOOKUP($A2351,'2023-24 Salary &amp; Benefits'!$A:$I,4,FALSE)</f>
        <v>1.06</v>
      </c>
      <c r="K2351" s="155">
        <f t="shared" si="392"/>
        <v>0</v>
      </c>
      <c r="L2351" s="154">
        <f t="shared" si="393"/>
        <v>0</v>
      </c>
      <c r="M2351" s="156">
        <f>'2023-24 Salary &amp; Benefits'!$E$6</f>
        <v>72728</v>
      </c>
      <c r="N2351" s="156">
        <f>'2023-24 Salary &amp; Benefits'!$F$6</f>
        <v>75419</v>
      </c>
      <c r="O2351" s="9">
        <f t="shared" si="394"/>
        <v>0</v>
      </c>
      <c r="P2351" s="9">
        <f t="shared" si="395"/>
        <v>0</v>
      </c>
      <c r="Q2351" s="9">
        <f>'2023-24 Salary &amp; Benefits'!G$6</f>
        <v>13464</v>
      </c>
      <c r="R2351" s="157">
        <f>'2023-24 Salary &amp; Benefits'!H$6</f>
        <v>0.1797</v>
      </c>
      <c r="S2351" s="157">
        <f>'2023-24 Salary &amp; Benefits'!I$6</f>
        <v>0.17330000000000001</v>
      </c>
      <c r="T2351" s="9">
        <f t="shared" si="396"/>
        <v>0</v>
      </c>
      <c r="U2351" s="9">
        <f t="shared" si="397"/>
        <v>0</v>
      </c>
      <c r="V2351" s="9">
        <f t="shared" si="398"/>
        <v>0</v>
      </c>
      <c r="W2351" s="9">
        <f t="shared" si="391"/>
        <v>0</v>
      </c>
      <c r="X2351" s="22">
        <f t="shared" si="401"/>
        <v>0</v>
      </c>
    </row>
    <row r="2352" spans="1:24">
      <c r="A2352" s="83" t="s">
        <v>2510</v>
      </c>
      <c r="B2352" s="95" t="s">
        <v>1960</v>
      </c>
      <c r="C2352" s="3">
        <v>4451</v>
      </c>
      <c r="D2352" t="s">
        <v>1968</v>
      </c>
      <c r="E2352" s="116" t="str">
        <f>VLOOKUP($C2352,'2022-23 School Level AAFTE'!$C:$X,8,FALSE)</f>
        <v>No</v>
      </c>
      <c r="F2352" s="103">
        <f>VLOOKUP($C2352,'2022-23 School Level AAFTE'!$C:$I,7,FALSE)</f>
        <v>354.95</v>
      </c>
      <c r="G2352" s="106">
        <f>IFERROR(IF(E2352= "yes",VLOOKUP(C2352,Summary!$B:$I,5,0),0),0)</f>
        <v>0</v>
      </c>
      <c r="H2352" s="105">
        <f t="shared" si="389"/>
        <v>0</v>
      </c>
      <c r="I2352" s="168">
        <f>VLOOKUP($A2352,'2023-24 Salary &amp; Benefits'!$A:$I,3,FALSE)</f>
        <v>1.06</v>
      </c>
      <c r="J2352" s="168">
        <f>VLOOKUP($A2352,'2023-24 Salary &amp; Benefits'!$A:$I,4,FALSE)</f>
        <v>1.06</v>
      </c>
      <c r="K2352" s="155">
        <f t="shared" si="392"/>
        <v>0</v>
      </c>
      <c r="L2352" s="154">
        <f t="shared" si="393"/>
        <v>0</v>
      </c>
      <c r="M2352" s="156">
        <f>'2023-24 Salary &amp; Benefits'!$E$6</f>
        <v>72728</v>
      </c>
      <c r="N2352" s="156">
        <f>'2023-24 Salary &amp; Benefits'!$F$6</f>
        <v>75419</v>
      </c>
      <c r="O2352" s="9">
        <f t="shared" si="394"/>
        <v>0</v>
      </c>
      <c r="P2352" s="9">
        <f t="shared" si="395"/>
        <v>0</v>
      </c>
      <c r="Q2352" s="9">
        <f>'2023-24 Salary &amp; Benefits'!G$6</f>
        <v>13464</v>
      </c>
      <c r="R2352" s="157">
        <f>'2023-24 Salary &amp; Benefits'!H$6</f>
        <v>0.1797</v>
      </c>
      <c r="S2352" s="157">
        <f>'2023-24 Salary &amp; Benefits'!I$6</f>
        <v>0.17330000000000001</v>
      </c>
      <c r="T2352" s="9">
        <f t="shared" si="396"/>
        <v>0</v>
      </c>
      <c r="U2352" s="9">
        <f t="shared" si="397"/>
        <v>0</v>
      </c>
      <c r="V2352" s="9">
        <f t="shared" si="398"/>
        <v>0</v>
      </c>
      <c r="W2352" s="9">
        <f t="shared" si="391"/>
        <v>0</v>
      </c>
      <c r="X2352" s="22">
        <f t="shared" si="401"/>
        <v>0</v>
      </c>
    </row>
    <row r="2353" spans="1:24">
      <c r="A2353" s="83" t="s">
        <v>2510</v>
      </c>
      <c r="B2353" s="95" t="s">
        <v>1960</v>
      </c>
      <c r="C2353" s="3">
        <v>5052</v>
      </c>
      <c r="D2353" t="s">
        <v>1970</v>
      </c>
      <c r="E2353" s="116" t="str">
        <f>VLOOKUP($C2353,'2022-23 School Level AAFTE'!$C:$X,8,FALSE)</f>
        <v>No</v>
      </c>
      <c r="F2353" s="103">
        <f>VLOOKUP($C2353,'2022-23 School Level AAFTE'!$C:$I,7,FALSE)</f>
        <v>573.41</v>
      </c>
      <c r="G2353" s="106">
        <f>IFERROR(IF(E2353= "yes",VLOOKUP(C2353,Summary!$B:$I,5,0),0),0)</f>
        <v>0</v>
      </c>
      <c r="H2353" s="105">
        <f t="shared" si="389"/>
        <v>0</v>
      </c>
      <c r="I2353" s="168">
        <f>VLOOKUP($A2353,'2023-24 Salary &amp; Benefits'!$A:$I,3,FALSE)</f>
        <v>1.06</v>
      </c>
      <c r="J2353" s="168">
        <f>VLOOKUP($A2353,'2023-24 Salary &amp; Benefits'!$A:$I,4,FALSE)</f>
        <v>1.06</v>
      </c>
      <c r="K2353" s="155">
        <f t="shared" si="392"/>
        <v>0</v>
      </c>
      <c r="L2353" s="154">
        <f t="shared" si="393"/>
        <v>0</v>
      </c>
      <c r="M2353" s="156">
        <f>'2023-24 Salary &amp; Benefits'!$E$6</f>
        <v>72728</v>
      </c>
      <c r="N2353" s="156">
        <f>'2023-24 Salary &amp; Benefits'!$F$6</f>
        <v>75419</v>
      </c>
      <c r="O2353" s="9">
        <f t="shared" si="394"/>
        <v>0</v>
      </c>
      <c r="P2353" s="9">
        <f t="shared" si="395"/>
        <v>0</v>
      </c>
      <c r="Q2353" s="9">
        <f>'2023-24 Salary &amp; Benefits'!G$6</f>
        <v>13464</v>
      </c>
      <c r="R2353" s="157">
        <f>'2023-24 Salary &amp; Benefits'!H$6</f>
        <v>0.1797</v>
      </c>
      <c r="S2353" s="157">
        <f>'2023-24 Salary &amp; Benefits'!I$6</f>
        <v>0.17330000000000001</v>
      </c>
      <c r="T2353" s="9">
        <f t="shared" si="396"/>
        <v>0</v>
      </c>
      <c r="U2353" s="9">
        <f t="shared" si="397"/>
        <v>0</v>
      </c>
      <c r="V2353" s="9">
        <f t="shared" si="398"/>
        <v>0</v>
      </c>
      <c r="W2353" s="9">
        <f t="shared" si="391"/>
        <v>0</v>
      </c>
      <c r="X2353" s="22">
        <f t="shared" si="401"/>
        <v>0</v>
      </c>
    </row>
    <row r="2354" spans="1:24">
      <c r="A2354" s="83" t="s">
        <v>2510</v>
      </c>
      <c r="B2354" s="95" t="s">
        <v>1960</v>
      </c>
      <c r="C2354" s="3">
        <v>3848</v>
      </c>
      <c r="D2354" t="s">
        <v>1965</v>
      </c>
      <c r="E2354" s="116" t="str">
        <f>VLOOKUP($C2354,'2022-23 School Level AAFTE'!$C:$X,8,FALSE)</f>
        <v>No</v>
      </c>
      <c r="F2354" s="103">
        <f>VLOOKUP($C2354,'2022-23 School Level AAFTE'!$C:$I,7,FALSE)</f>
        <v>625.30999999999995</v>
      </c>
      <c r="G2354" s="106">
        <f>IFERROR(IF(E2354= "yes",VLOOKUP(C2354,Summary!$B:$I,5,0),0),0)</f>
        <v>0</v>
      </c>
      <c r="H2354" s="105">
        <f t="shared" si="389"/>
        <v>0</v>
      </c>
      <c r="I2354" s="168">
        <f>VLOOKUP($A2354,'2023-24 Salary &amp; Benefits'!$A:$I,3,FALSE)</f>
        <v>1.06</v>
      </c>
      <c r="J2354" s="168">
        <f>VLOOKUP($A2354,'2023-24 Salary &amp; Benefits'!$A:$I,4,FALSE)</f>
        <v>1.06</v>
      </c>
      <c r="K2354" s="155">
        <f t="shared" si="392"/>
        <v>0</v>
      </c>
      <c r="L2354" s="154">
        <f t="shared" si="393"/>
        <v>0</v>
      </c>
      <c r="M2354" s="156">
        <f>'2023-24 Salary &amp; Benefits'!$E$6</f>
        <v>72728</v>
      </c>
      <c r="N2354" s="156">
        <f>'2023-24 Salary &amp; Benefits'!$F$6</f>
        <v>75419</v>
      </c>
      <c r="O2354" s="9">
        <f t="shared" si="394"/>
        <v>0</v>
      </c>
      <c r="P2354" s="9">
        <f t="shared" si="395"/>
        <v>0</v>
      </c>
      <c r="Q2354" s="9">
        <f>'2023-24 Salary &amp; Benefits'!G$6</f>
        <v>13464</v>
      </c>
      <c r="R2354" s="157">
        <f>'2023-24 Salary &amp; Benefits'!H$6</f>
        <v>0.1797</v>
      </c>
      <c r="S2354" s="157">
        <f>'2023-24 Salary &amp; Benefits'!I$6</f>
        <v>0.17330000000000001</v>
      </c>
      <c r="T2354" s="9">
        <f t="shared" si="396"/>
        <v>0</v>
      </c>
      <c r="U2354" s="9">
        <f t="shared" si="397"/>
        <v>0</v>
      </c>
      <c r="V2354" s="9">
        <f t="shared" si="398"/>
        <v>0</v>
      </c>
      <c r="W2354" s="9">
        <f t="shared" si="391"/>
        <v>0</v>
      </c>
      <c r="X2354" s="22">
        <f t="shared" si="401"/>
        <v>0</v>
      </c>
    </row>
    <row r="2355" spans="1:24">
      <c r="A2355" s="83" t="s">
        <v>2510</v>
      </c>
      <c r="B2355" s="95" t="s">
        <v>1960</v>
      </c>
      <c r="C2355" s="3">
        <v>1627</v>
      </c>
      <c r="D2355" t="s">
        <v>1961</v>
      </c>
      <c r="E2355" s="116" t="str">
        <f>VLOOKUP($C2355,'2022-23 School Level AAFTE'!$C:$X,8,FALSE)</f>
        <v>Yes</v>
      </c>
      <c r="F2355" s="103">
        <f>VLOOKUP($C2355,'2022-23 School Level AAFTE'!$C:$I,7,FALSE)</f>
        <v>157.81</v>
      </c>
      <c r="G2355" s="106">
        <f>IFERROR(IF(E2355= "yes",VLOOKUP(C2355,Summary!$B:$I,5,0),0),0)</f>
        <v>0</v>
      </c>
      <c r="H2355" s="105">
        <f t="shared" si="389"/>
        <v>157.81</v>
      </c>
      <c r="I2355" s="168">
        <f>VLOOKUP($A2355,'2023-24 Salary &amp; Benefits'!$A:$I,3,FALSE)</f>
        <v>1.06</v>
      </c>
      <c r="J2355" s="168">
        <f>VLOOKUP($A2355,'2023-24 Salary &amp; Benefits'!$A:$I,4,FALSE)</f>
        <v>1.06</v>
      </c>
      <c r="K2355" s="155">
        <f t="shared" si="392"/>
        <v>157.81</v>
      </c>
      <c r="L2355" s="154">
        <f t="shared" si="393"/>
        <v>0.46300000000000002</v>
      </c>
      <c r="M2355" s="156">
        <f>'2023-24 Salary &amp; Benefits'!$E$6</f>
        <v>72728</v>
      </c>
      <c r="N2355" s="156">
        <f>'2023-24 Salary &amp; Benefits'!$F$6</f>
        <v>75419</v>
      </c>
      <c r="O2355" s="9">
        <f t="shared" si="394"/>
        <v>35693.449999999997</v>
      </c>
      <c r="P2355" s="9">
        <f t="shared" si="395"/>
        <v>1320.6900000000023</v>
      </c>
      <c r="Q2355" s="9">
        <f>'2023-24 Salary &amp; Benefits'!G$6</f>
        <v>13464</v>
      </c>
      <c r="R2355" s="157">
        <f>'2023-24 Salary &amp; Benefits'!H$6</f>
        <v>0.1797</v>
      </c>
      <c r="S2355" s="157">
        <f>'2023-24 Salary &amp; Benefits'!I$6</f>
        <v>0.17330000000000001</v>
      </c>
      <c r="T2355" s="9">
        <f t="shared" si="396"/>
        <v>12876.82</v>
      </c>
      <c r="U2355" s="9">
        <f t="shared" si="397"/>
        <v>616.9</v>
      </c>
      <c r="V2355" s="9">
        <f t="shared" si="398"/>
        <v>106.91</v>
      </c>
      <c r="W2355" s="9">
        <f t="shared" si="391"/>
        <v>723.81</v>
      </c>
      <c r="X2355" s="22">
        <f t="shared" si="401"/>
        <v>50614.77</v>
      </c>
    </row>
    <row r="2356" spans="1:24">
      <c r="A2356" s="83" t="s">
        <v>2510</v>
      </c>
      <c r="B2356" s="95" t="s">
        <v>1960</v>
      </c>
      <c r="C2356" s="3">
        <v>2633</v>
      </c>
      <c r="D2356" t="s">
        <v>1964</v>
      </c>
      <c r="E2356" s="116" t="str">
        <f>VLOOKUP($C2356,'2022-23 School Level AAFTE'!$C:$X,8,FALSE)</f>
        <v>No</v>
      </c>
      <c r="F2356" s="103">
        <f>VLOOKUP($C2356,'2022-23 School Level AAFTE'!$C:$I,7,FALSE)</f>
        <v>1588.87</v>
      </c>
      <c r="G2356" s="106">
        <f>IFERROR(IF(E2356= "yes",VLOOKUP(C2356,Summary!$B:$I,5,0),0),0)</f>
        <v>0</v>
      </c>
      <c r="H2356" s="105">
        <f t="shared" si="389"/>
        <v>0</v>
      </c>
      <c r="I2356" s="168">
        <f>VLOOKUP($A2356,'2023-24 Salary &amp; Benefits'!$A:$I,3,FALSE)</f>
        <v>1.06</v>
      </c>
      <c r="J2356" s="168">
        <f>VLOOKUP($A2356,'2023-24 Salary &amp; Benefits'!$A:$I,4,FALSE)</f>
        <v>1.06</v>
      </c>
      <c r="K2356" s="155">
        <f t="shared" si="392"/>
        <v>0</v>
      </c>
      <c r="L2356" s="154">
        <f t="shared" si="393"/>
        <v>0</v>
      </c>
      <c r="M2356" s="156">
        <f>'2023-24 Salary &amp; Benefits'!$E$6</f>
        <v>72728</v>
      </c>
      <c r="N2356" s="156">
        <f>'2023-24 Salary &amp; Benefits'!$F$6</f>
        <v>75419</v>
      </c>
      <c r="O2356" s="9">
        <f t="shared" si="394"/>
        <v>0</v>
      </c>
      <c r="P2356" s="9">
        <f t="shared" si="395"/>
        <v>0</v>
      </c>
      <c r="Q2356" s="9">
        <f>'2023-24 Salary &amp; Benefits'!G$6</f>
        <v>13464</v>
      </c>
      <c r="R2356" s="157">
        <f>'2023-24 Salary &amp; Benefits'!H$6</f>
        <v>0.1797</v>
      </c>
      <c r="S2356" s="157">
        <f>'2023-24 Salary &amp; Benefits'!I$6</f>
        <v>0.17330000000000001</v>
      </c>
      <c r="T2356" s="9">
        <f t="shared" si="396"/>
        <v>0</v>
      </c>
      <c r="U2356" s="9">
        <f t="shared" si="397"/>
        <v>0</v>
      </c>
      <c r="V2356" s="9">
        <f t="shared" si="398"/>
        <v>0</v>
      </c>
      <c r="W2356" s="9">
        <f t="shared" si="391"/>
        <v>0</v>
      </c>
      <c r="X2356" s="22">
        <f t="shared" si="401"/>
        <v>0</v>
      </c>
    </row>
    <row r="2357" spans="1:24">
      <c r="A2357" s="83" t="s">
        <v>2510</v>
      </c>
      <c r="B2357" s="95" t="s">
        <v>1960</v>
      </c>
      <c r="C2357" s="3">
        <v>2481</v>
      </c>
      <c r="D2357" t="s">
        <v>1963</v>
      </c>
      <c r="E2357" s="116" t="str">
        <f>VLOOKUP($C2357,'2022-23 School Level AAFTE'!$C:$X,8,FALSE)</f>
        <v>No</v>
      </c>
      <c r="F2357" s="103">
        <f>VLOOKUP($C2357,'2022-23 School Level AAFTE'!$C:$I,7,FALSE)</f>
        <v>690.15</v>
      </c>
      <c r="G2357" s="106">
        <f>IFERROR(IF(E2357= "yes",VLOOKUP(C2357,Summary!$B:$I,5,0),0),0)</f>
        <v>0</v>
      </c>
      <c r="H2357" s="105">
        <f t="shared" si="389"/>
        <v>0</v>
      </c>
      <c r="I2357" s="168">
        <f>VLOOKUP($A2357,'2023-24 Salary &amp; Benefits'!$A:$I,3,FALSE)</f>
        <v>1.06</v>
      </c>
      <c r="J2357" s="168">
        <f>VLOOKUP($A2357,'2023-24 Salary &amp; Benefits'!$A:$I,4,FALSE)</f>
        <v>1.06</v>
      </c>
      <c r="K2357" s="155">
        <f t="shared" si="392"/>
        <v>0</v>
      </c>
      <c r="L2357" s="154">
        <f t="shared" si="393"/>
        <v>0</v>
      </c>
      <c r="M2357" s="156">
        <f>'2023-24 Salary &amp; Benefits'!$E$6</f>
        <v>72728</v>
      </c>
      <c r="N2357" s="156">
        <f>'2023-24 Salary &amp; Benefits'!$F$6</f>
        <v>75419</v>
      </c>
      <c r="O2357" s="9">
        <f t="shared" si="394"/>
        <v>0</v>
      </c>
      <c r="P2357" s="9">
        <f t="shared" si="395"/>
        <v>0</v>
      </c>
      <c r="Q2357" s="9">
        <f>'2023-24 Salary &amp; Benefits'!G$6</f>
        <v>13464</v>
      </c>
      <c r="R2357" s="157">
        <f>'2023-24 Salary &amp; Benefits'!H$6</f>
        <v>0.1797</v>
      </c>
      <c r="S2357" s="157">
        <f>'2023-24 Salary &amp; Benefits'!I$6</f>
        <v>0.17330000000000001</v>
      </c>
      <c r="T2357" s="9">
        <f t="shared" si="396"/>
        <v>0</v>
      </c>
      <c r="U2357" s="9">
        <f t="shared" si="397"/>
        <v>0</v>
      </c>
      <c r="V2357" s="9">
        <f t="shared" si="398"/>
        <v>0</v>
      </c>
      <c r="W2357" s="9">
        <f t="shared" si="391"/>
        <v>0</v>
      </c>
      <c r="X2357" s="22">
        <f t="shared" si="401"/>
        <v>0</v>
      </c>
    </row>
    <row r="2358" spans="1:24">
      <c r="A2358" s="83" t="s">
        <v>2510</v>
      </c>
      <c r="B2358" s="95" t="s">
        <v>1960</v>
      </c>
      <c r="C2358" s="3">
        <v>4224</v>
      </c>
      <c r="D2358" t="s">
        <v>1966</v>
      </c>
      <c r="E2358" s="116" t="str">
        <f>VLOOKUP($C2358,'2022-23 School Level AAFTE'!$C:$X,8,FALSE)</f>
        <v>No</v>
      </c>
      <c r="F2358" s="103">
        <f>VLOOKUP($C2358,'2022-23 School Level AAFTE'!$C:$I,7,FALSE)</f>
        <v>431.9</v>
      </c>
      <c r="G2358" s="106">
        <f>IFERROR(IF(E2358= "yes",VLOOKUP(C2358,Summary!$B:$I,5,0),0),0)</f>
        <v>0</v>
      </c>
      <c r="H2358" s="105">
        <f t="shared" si="389"/>
        <v>0</v>
      </c>
      <c r="I2358" s="168">
        <f>VLOOKUP($A2358,'2023-24 Salary &amp; Benefits'!$A:$I,3,FALSE)</f>
        <v>1.06</v>
      </c>
      <c r="J2358" s="168">
        <f>VLOOKUP($A2358,'2023-24 Salary &amp; Benefits'!$A:$I,4,FALSE)</f>
        <v>1.06</v>
      </c>
      <c r="K2358" s="155">
        <f t="shared" si="392"/>
        <v>0</v>
      </c>
      <c r="L2358" s="154">
        <f t="shared" si="393"/>
        <v>0</v>
      </c>
      <c r="M2358" s="156">
        <f>'2023-24 Salary &amp; Benefits'!$E$6</f>
        <v>72728</v>
      </c>
      <c r="N2358" s="156">
        <f>'2023-24 Salary &amp; Benefits'!$F$6</f>
        <v>75419</v>
      </c>
      <c r="O2358" s="9">
        <f t="shared" si="394"/>
        <v>0</v>
      </c>
      <c r="P2358" s="9">
        <f t="shared" si="395"/>
        <v>0</v>
      </c>
      <c r="Q2358" s="9">
        <f>'2023-24 Salary &amp; Benefits'!G$6</f>
        <v>13464</v>
      </c>
      <c r="R2358" s="157">
        <f>'2023-24 Salary &amp; Benefits'!H$6</f>
        <v>0.1797</v>
      </c>
      <c r="S2358" s="157">
        <f>'2023-24 Salary &amp; Benefits'!I$6</f>
        <v>0.17330000000000001</v>
      </c>
      <c r="T2358" s="9">
        <f t="shared" si="396"/>
        <v>0</v>
      </c>
      <c r="U2358" s="9">
        <f t="shared" si="397"/>
        <v>0</v>
      </c>
      <c r="V2358" s="9">
        <f t="shared" si="398"/>
        <v>0</v>
      </c>
      <c r="W2358" s="9">
        <f t="shared" si="391"/>
        <v>0</v>
      </c>
      <c r="X2358" s="22">
        <f t="shared" si="401"/>
        <v>0</v>
      </c>
    </row>
    <row r="2359" spans="1:24">
      <c r="A2359" s="83" t="s">
        <v>2559</v>
      </c>
      <c r="B2359" s="95" t="s">
        <v>2230</v>
      </c>
      <c r="C2359" s="3">
        <v>2783</v>
      </c>
      <c r="D2359" t="s">
        <v>2232</v>
      </c>
      <c r="E2359" s="116" t="str">
        <f>VLOOKUP($C2359,'2022-23 School Level AAFTE'!$C:$X,8,FALSE)</f>
        <v>Yes</v>
      </c>
      <c r="F2359" s="103">
        <f>VLOOKUP($C2359,'2022-23 School Level AAFTE'!$C:$I,7,FALSE)</f>
        <v>294.75</v>
      </c>
      <c r="G2359" s="106">
        <f>IFERROR(IF(E2359= "yes",VLOOKUP(C2359,Summary!$B:$I,5,0),0),0)</f>
        <v>0</v>
      </c>
      <c r="H2359" s="105">
        <f t="shared" si="389"/>
        <v>294.75</v>
      </c>
      <c r="I2359" s="168">
        <f>VLOOKUP($A2359,'2023-24 Salary &amp; Benefits'!$A:$I,3,FALSE)</f>
        <v>1</v>
      </c>
      <c r="J2359" s="168">
        <f>VLOOKUP($A2359,'2023-24 Salary &amp; Benefits'!$A:$I,4,FALSE)</f>
        <v>1</v>
      </c>
      <c r="K2359" s="155">
        <f t="shared" si="392"/>
        <v>294.75</v>
      </c>
      <c r="L2359" s="154">
        <f t="shared" si="393"/>
        <v>0.86499999999999999</v>
      </c>
      <c r="M2359" s="156">
        <f>'2023-24 Salary &amp; Benefits'!$E$6</f>
        <v>72728</v>
      </c>
      <c r="N2359" s="156">
        <f>'2023-24 Salary &amp; Benefits'!$F$6</f>
        <v>75419</v>
      </c>
      <c r="O2359" s="9">
        <f t="shared" si="394"/>
        <v>62909.72</v>
      </c>
      <c r="P2359" s="9">
        <f t="shared" si="395"/>
        <v>2327.7200000000012</v>
      </c>
      <c r="Q2359" s="9">
        <f>'2023-24 Salary &amp; Benefits'!G$6</f>
        <v>13464</v>
      </c>
      <c r="R2359" s="157">
        <f>'2023-24 Salary &amp; Benefits'!H$6</f>
        <v>0.1797</v>
      </c>
      <c r="S2359" s="157">
        <f>'2023-24 Salary &amp; Benefits'!I$6</f>
        <v>0.17330000000000001</v>
      </c>
      <c r="T2359" s="9">
        <f t="shared" si="396"/>
        <v>23354.63</v>
      </c>
      <c r="U2359" s="9">
        <f t="shared" si="397"/>
        <v>1087.29</v>
      </c>
      <c r="V2359" s="9">
        <f t="shared" si="398"/>
        <v>188.43</v>
      </c>
      <c r="W2359" s="9">
        <f t="shared" si="391"/>
        <v>1275.72</v>
      </c>
      <c r="X2359" s="22">
        <f t="shared" si="401"/>
        <v>89867.790000000008</v>
      </c>
    </row>
    <row r="2360" spans="1:24">
      <c r="A2360" s="83" t="s">
        <v>2559</v>
      </c>
      <c r="B2360" s="95" t="s">
        <v>2230</v>
      </c>
      <c r="C2360" s="3">
        <v>2240</v>
      </c>
      <c r="D2360" t="s">
        <v>2231</v>
      </c>
      <c r="E2360" s="116" t="str">
        <f>VLOOKUP($C2360,'2022-23 School Level AAFTE'!$C:$X,8,FALSE)</f>
        <v>Yes</v>
      </c>
      <c r="F2360" s="103">
        <f>VLOOKUP($C2360,'2022-23 School Level AAFTE'!$C:$I,7,FALSE)</f>
        <v>419.48</v>
      </c>
      <c r="G2360" s="106">
        <f>IFERROR(IF(E2360= "yes",VLOOKUP(C2360,Summary!$B:$I,5,0),0),0)</f>
        <v>0</v>
      </c>
      <c r="H2360" s="105">
        <f t="shared" si="389"/>
        <v>419.48</v>
      </c>
      <c r="I2360" s="168">
        <f>VLOOKUP($A2360,'2023-24 Salary &amp; Benefits'!$A:$I,3,FALSE)</f>
        <v>1</v>
      </c>
      <c r="J2360" s="168">
        <f>VLOOKUP($A2360,'2023-24 Salary &amp; Benefits'!$A:$I,4,FALSE)</f>
        <v>1</v>
      </c>
      <c r="K2360" s="155">
        <f t="shared" si="392"/>
        <v>419.48</v>
      </c>
      <c r="L2360" s="154">
        <f t="shared" si="393"/>
        <v>1.23</v>
      </c>
      <c r="M2360" s="156">
        <f>'2023-24 Salary &amp; Benefits'!$E$6</f>
        <v>72728</v>
      </c>
      <c r="N2360" s="156">
        <f>'2023-24 Salary &amp; Benefits'!$F$6</f>
        <v>75419</v>
      </c>
      <c r="O2360" s="9">
        <f t="shared" si="394"/>
        <v>89455.44</v>
      </c>
      <c r="P2360" s="9">
        <f t="shared" si="395"/>
        <v>3309.929999999993</v>
      </c>
      <c r="Q2360" s="9">
        <f>'2023-24 Salary &amp; Benefits'!G$6</f>
        <v>13464</v>
      </c>
      <c r="R2360" s="157">
        <f>'2023-24 Salary &amp; Benefits'!H$6</f>
        <v>0.1797</v>
      </c>
      <c r="S2360" s="157">
        <f>'2023-24 Salary &amp; Benefits'!I$6</f>
        <v>0.17330000000000001</v>
      </c>
      <c r="T2360" s="9">
        <f t="shared" si="396"/>
        <v>33209.47</v>
      </c>
      <c r="U2360" s="9">
        <f t="shared" si="397"/>
        <v>1546.09</v>
      </c>
      <c r="V2360" s="9">
        <f t="shared" si="398"/>
        <v>267.94</v>
      </c>
      <c r="W2360" s="9">
        <f t="shared" si="391"/>
        <v>1814.03</v>
      </c>
      <c r="X2360" s="22">
        <f t="shared" si="401"/>
        <v>127788.87</v>
      </c>
    </row>
    <row r="2361" spans="1:24">
      <c r="A2361" s="83" t="s">
        <v>2559</v>
      </c>
      <c r="B2361" s="95" t="s">
        <v>2230</v>
      </c>
      <c r="C2361" s="3">
        <v>4221</v>
      </c>
      <c r="D2361" t="s">
        <v>2233</v>
      </c>
      <c r="E2361" s="116" t="str">
        <f>VLOOKUP($C2361,'2022-23 School Level AAFTE'!$C:$X,8,FALSE)</f>
        <v>Yes</v>
      </c>
      <c r="F2361" s="103">
        <f>VLOOKUP($C2361,'2022-23 School Level AAFTE'!$C:$I,7,FALSE)</f>
        <v>264.29000000000002</v>
      </c>
      <c r="G2361" s="106">
        <f>IFERROR(IF(E2361= "yes",VLOOKUP(C2361,Summary!$B:$I,5,0),0),0)</f>
        <v>0</v>
      </c>
      <c r="H2361" s="105">
        <f t="shared" ref="H2361:H2362" si="402">IF(E2361= "yes", F2361,0)</f>
        <v>264.29000000000002</v>
      </c>
      <c r="I2361" s="168">
        <f>VLOOKUP($A2361,'2023-24 Salary &amp; Benefits'!$A:$I,3,FALSE)</f>
        <v>1</v>
      </c>
      <c r="J2361" s="168">
        <f>VLOOKUP($A2361,'2023-24 Salary &amp; Benefits'!$A:$I,4,FALSE)</f>
        <v>1</v>
      </c>
      <c r="K2361" s="155">
        <f t="shared" si="392"/>
        <v>264.29000000000002</v>
      </c>
      <c r="L2361" s="154">
        <f t="shared" si="393"/>
        <v>0.77500000000000002</v>
      </c>
      <c r="M2361" s="156">
        <f>'2023-24 Salary &amp; Benefits'!$E$6</f>
        <v>72728</v>
      </c>
      <c r="N2361" s="156">
        <f>'2023-24 Salary &amp; Benefits'!$F$6</f>
        <v>75419</v>
      </c>
      <c r="O2361" s="9">
        <f t="shared" si="394"/>
        <v>56364.2</v>
      </c>
      <c r="P2361" s="9">
        <f t="shared" si="395"/>
        <v>2085.5300000000061</v>
      </c>
      <c r="Q2361" s="9">
        <f>'2023-24 Salary &amp; Benefits'!G$6</f>
        <v>13464</v>
      </c>
      <c r="R2361" s="157">
        <f>'2023-24 Salary &amp; Benefits'!H$6</f>
        <v>0.1797</v>
      </c>
      <c r="S2361" s="157">
        <f>'2023-24 Salary &amp; Benefits'!I$6</f>
        <v>0.17330000000000001</v>
      </c>
      <c r="T2361" s="9">
        <f t="shared" si="396"/>
        <v>20924.669999999998</v>
      </c>
      <c r="U2361" s="9">
        <f t="shared" si="397"/>
        <v>974.16</v>
      </c>
      <c r="V2361" s="9">
        <f t="shared" si="398"/>
        <v>168.82</v>
      </c>
      <c r="W2361" s="9">
        <f t="shared" si="391"/>
        <v>1142.98</v>
      </c>
      <c r="X2361" s="22">
        <f t="shared" si="401"/>
        <v>80517.37999999999</v>
      </c>
    </row>
    <row r="2362" spans="1:24">
      <c r="A2362" s="83" t="s">
        <v>2559</v>
      </c>
      <c r="B2362" s="95" t="s">
        <v>2230</v>
      </c>
      <c r="C2362" s="3">
        <v>4481</v>
      </c>
      <c r="D2362" t="s">
        <v>2234</v>
      </c>
      <c r="E2362" s="116" t="str">
        <f>VLOOKUP($C2362,'2022-23 School Level AAFTE'!$C:$X,8,FALSE)</f>
        <v>Yes</v>
      </c>
      <c r="F2362" s="103">
        <f>VLOOKUP($C2362,'2022-23 School Level AAFTE'!$C:$I,7,FALSE)</f>
        <v>309.57</v>
      </c>
      <c r="G2362" s="106">
        <f>IFERROR(IF(E2362= "yes",VLOOKUP(C2362,Summary!$B:$I,5,0),0),0)</f>
        <v>0</v>
      </c>
      <c r="H2362" s="105">
        <f t="shared" si="402"/>
        <v>309.57</v>
      </c>
      <c r="I2362" s="168">
        <f>VLOOKUP($A2362,'2023-24 Salary &amp; Benefits'!$A:$I,3,FALSE)</f>
        <v>1</v>
      </c>
      <c r="J2362" s="168">
        <f>VLOOKUP($A2362,'2023-24 Salary &amp; Benefits'!$A:$I,4,FALSE)</f>
        <v>1</v>
      </c>
      <c r="K2362" s="155">
        <f t="shared" si="392"/>
        <v>309.57</v>
      </c>
      <c r="L2362" s="154">
        <f t="shared" si="393"/>
        <v>0.90800000000000003</v>
      </c>
      <c r="M2362" s="156">
        <f>'2023-24 Salary &amp; Benefits'!$E$6</f>
        <v>72728</v>
      </c>
      <c r="N2362" s="156">
        <f>'2023-24 Salary &amp; Benefits'!$F$6</f>
        <v>75419</v>
      </c>
      <c r="O2362" s="9">
        <f t="shared" si="394"/>
        <v>66037.02</v>
      </c>
      <c r="P2362" s="9">
        <f t="shared" si="395"/>
        <v>2443.429999999993</v>
      </c>
      <c r="Q2362" s="9">
        <f>'2023-24 Salary &amp; Benefits'!G$6</f>
        <v>13464</v>
      </c>
      <c r="R2362" s="157">
        <f>'2023-24 Salary &amp; Benefits'!H$6</f>
        <v>0.1797</v>
      </c>
      <c r="S2362" s="157">
        <f>'2023-24 Salary &amp; Benefits'!I$6</f>
        <v>0.17330000000000001</v>
      </c>
      <c r="T2362" s="9">
        <f t="shared" si="396"/>
        <v>24515.61</v>
      </c>
      <c r="U2362" s="9">
        <f t="shared" si="397"/>
        <v>1141.3399999999999</v>
      </c>
      <c r="V2362" s="9">
        <f t="shared" si="398"/>
        <v>197.79</v>
      </c>
      <c r="W2362" s="9">
        <f t="shared" si="391"/>
        <v>1339.1299999999999</v>
      </c>
      <c r="X2362" s="22">
        <f t="shared" si="401"/>
        <v>94335.19</v>
      </c>
    </row>
  </sheetData>
  <autoFilter ref="A9:X2362" xr:uid="{00000000-0009-0000-0000-000002000000}"/>
  <mergeCells count="1">
    <mergeCell ref="H8:J8"/>
  </mergeCells>
  <conditionalFormatting sqref="C1:X1">
    <cfRule type="duplicateValues" dxfId="9" priority="52"/>
  </conditionalFormatting>
  <pageMargins left="0.7" right="0.7" top="0.75" bottom="0.75" header="0.3" footer="0.3"/>
  <pageSetup scale="29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25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RowHeight="14.4"/>
  <cols>
    <col min="2" max="2" width="53.33203125" bestFit="1" customWidth="1"/>
    <col min="3" max="3" width="16.88671875" customWidth="1"/>
    <col min="4" max="4" width="14.6640625" customWidth="1"/>
    <col min="5" max="6" width="9.109375" customWidth="1"/>
    <col min="7" max="7" width="12" customWidth="1"/>
    <col min="9" max="9" width="12.109375" bestFit="1" customWidth="1"/>
    <col min="13" max="13" width="9.88671875" bestFit="1" customWidth="1"/>
    <col min="14" max="14" width="9.88671875" customWidth="1"/>
    <col min="18" max="18" width="9.88671875" bestFit="1" customWidth="1"/>
    <col min="19" max="21" width="9.88671875" customWidth="1"/>
    <col min="22" max="22" width="11.33203125" bestFit="1" customWidth="1"/>
  </cols>
  <sheetData>
    <row r="1" spans="1:22">
      <c r="A1" s="153">
        <f>COLUMN(A1)</f>
        <v>1</v>
      </c>
      <c r="B1" s="153">
        <f t="shared" ref="B1:V1" si="0">COLUMN(B1)</f>
        <v>2</v>
      </c>
      <c r="C1" s="153">
        <f t="shared" si="0"/>
        <v>3</v>
      </c>
      <c r="D1" s="153">
        <f t="shared" si="0"/>
        <v>4</v>
      </c>
      <c r="E1" s="153">
        <f t="shared" si="0"/>
        <v>5</v>
      </c>
      <c r="F1" s="153">
        <f t="shared" si="0"/>
        <v>6</v>
      </c>
      <c r="G1" s="153">
        <f t="shared" si="0"/>
        <v>7</v>
      </c>
      <c r="H1" s="153">
        <f t="shared" si="0"/>
        <v>8</v>
      </c>
      <c r="I1" s="153">
        <f t="shared" si="0"/>
        <v>9</v>
      </c>
      <c r="J1" s="153">
        <f t="shared" si="0"/>
        <v>10</v>
      </c>
      <c r="K1" s="153">
        <f t="shared" si="0"/>
        <v>11</v>
      </c>
      <c r="L1" s="153">
        <f t="shared" si="0"/>
        <v>12</v>
      </c>
      <c r="M1" s="153">
        <f t="shared" si="0"/>
        <v>13</v>
      </c>
      <c r="N1" s="153">
        <f t="shared" si="0"/>
        <v>14</v>
      </c>
      <c r="O1" s="153">
        <f t="shared" si="0"/>
        <v>15</v>
      </c>
      <c r="P1" s="153">
        <f t="shared" si="0"/>
        <v>16</v>
      </c>
      <c r="Q1" s="153">
        <f t="shared" si="0"/>
        <v>17</v>
      </c>
      <c r="R1" s="153">
        <f t="shared" si="0"/>
        <v>18</v>
      </c>
      <c r="S1" s="153">
        <f t="shared" si="0"/>
        <v>19</v>
      </c>
      <c r="T1" s="153">
        <f t="shared" si="0"/>
        <v>20</v>
      </c>
      <c r="U1" s="153">
        <f t="shared" si="0"/>
        <v>21</v>
      </c>
      <c r="V1" s="153">
        <f t="shared" si="0"/>
        <v>22</v>
      </c>
    </row>
    <row r="2" spans="1:22">
      <c r="C2" s="63"/>
      <c r="D2" s="121"/>
    </row>
    <row r="3" spans="1:22">
      <c r="D3" t="s">
        <v>2682</v>
      </c>
    </row>
    <row r="4" spans="1:22" ht="45.6">
      <c r="A4" t="s">
        <v>2704</v>
      </c>
      <c r="B4" t="s">
        <v>2567</v>
      </c>
      <c r="C4" s="17" t="str">
        <f>'HP Schools Calculation'!G9</f>
        <v xml:space="preserve">Adjusted 2022-23 AAFTE </v>
      </c>
      <c r="D4" s="13" t="str">
        <f>Summary!F8</f>
        <v>Final 2022-23 AAFTE  (Should match F-203)</v>
      </c>
      <c r="E4" s="29" t="str">
        <f>'2023-24 Salary &amp; Benefits'!C5</f>
        <v>2023-24 Reg Base</v>
      </c>
      <c r="F4" s="29" t="str">
        <f>'2023-24 Salary &amp; Benefits'!D5</f>
        <v>2023-24 Reg Inc</v>
      </c>
      <c r="G4" s="30" t="str">
        <f>'CEDARS District FRPL'!C2</f>
        <v>Final CEDARS Poverty Data for 2023-24 School Year</v>
      </c>
      <c r="H4" s="30" t="s">
        <v>2686</v>
      </c>
      <c r="I4" s="30" t="s">
        <v>2687</v>
      </c>
      <c r="J4" s="31" t="s">
        <v>2570</v>
      </c>
      <c r="K4" s="14" t="s">
        <v>2568</v>
      </c>
      <c r="L4" s="14" t="s">
        <v>2569</v>
      </c>
      <c r="M4" s="28" t="s">
        <v>2571</v>
      </c>
      <c r="N4" s="28" t="s">
        <v>2572</v>
      </c>
      <c r="O4" s="15" t="s">
        <v>2573</v>
      </c>
      <c r="P4" s="15" t="s">
        <v>2574</v>
      </c>
      <c r="Q4" s="15" t="s">
        <v>2575</v>
      </c>
      <c r="R4" s="28" t="s">
        <v>2585</v>
      </c>
      <c r="S4" s="15" t="s">
        <v>2757</v>
      </c>
      <c r="T4" s="15" t="s">
        <v>2758</v>
      </c>
      <c r="U4" s="28" t="s">
        <v>2759</v>
      </c>
      <c r="V4" s="79" t="s">
        <v>2691</v>
      </c>
    </row>
    <row r="5" spans="1:22">
      <c r="A5" s="113" t="s">
        <v>2322</v>
      </c>
      <c r="B5" s="2" t="s">
        <v>463</v>
      </c>
      <c r="C5" s="78">
        <f>IF(A5=Summary!$B$9,Summary!$F$9,0)</f>
        <v>0</v>
      </c>
      <c r="D5" s="120">
        <f>VLOOKUP(A5,AAFTE!$A:$AA,3,0)</f>
        <v>3181.58</v>
      </c>
      <c r="E5" s="160">
        <f>VLOOKUP($A5,'2023-24 Salary &amp; Benefits'!$A:$I,3,)</f>
        <v>1</v>
      </c>
      <c r="F5" s="160">
        <f>VLOOKUP($A5,'2023-24 Salary &amp; Benefits'!$A:$I,4,)</f>
        <v>1</v>
      </c>
      <c r="G5" s="161">
        <f>VLOOKUP(A5,'CEDARS District FRPL'!$A:$C,3,)</f>
        <v>0.68179999999999996</v>
      </c>
      <c r="H5" s="162">
        <f>IF(C5&gt;0,C5,D5)</f>
        <v>3181.58</v>
      </c>
      <c r="I5" s="163">
        <f>ROUND(H5*G5,2)</f>
        <v>2169.1999999999998</v>
      </c>
      <c r="J5" s="154">
        <f>ROUND((($I5*2.3975*36)/15)/900,3)</f>
        <v>13.868</v>
      </c>
      <c r="K5" s="156">
        <f>'2023-24 Salary &amp; Benefits'!E$6</f>
        <v>72728</v>
      </c>
      <c r="L5" s="156">
        <f>'2023-24 Salary &amp; Benefits'!F$6</f>
        <v>75419</v>
      </c>
      <c r="M5" s="9">
        <f>ROUND($E5*$K5*$J5,2)</f>
        <v>1008591.9</v>
      </c>
      <c r="N5" s="9">
        <f>ROUND($L5*$F5*$J5,2)-$M5</f>
        <v>37318.789999999921</v>
      </c>
      <c r="O5" s="9">
        <f>'2023-24 Salary &amp; Benefits'!G$6</f>
        <v>13464</v>
      </c>
      <c r="P5" s="157">
        <f>'2023-24 Salary &amp; Benefits'!H$6</f>
        <v>0.1797</v>
      </c>
      <c r="Q5" s="157">
        <f>'2023-24 Salary &amp; Benefits'!I$6</f>
        <v>0.17330000000000001</v>
      </c>
      <c r="R5" s="9">
        <f>ROUND(M5*P5+N5*Q5+J5*O5,2)</f>
        <v>374430.06</v>
      </c>
      <c r="S5" s="9">
        <f>ROUND(((($L5*$F5*$J5)/180)*3),2)</f>
        <v>17431.84</v>
      </c>
      <c r="T5" s="9">
        <f>ROUND(S5*Q5,2)</f>
        <v>3020.94</v>
      </c>
      <c r="U5" s="9">
        <f>SUM(S5:T5)</f>
        <v>20452.78</v>
      </c>
      <c r="V5" s="9">
        <f>SUM(R5,M5:N5,U5)</f>
        <v>1440793.53</v>
      </c>
    </row>
    <row r="6" spans="1:22">
      <c r="A6" s="113" t="s">
        <v>2392</v>
      </c>
      <c r="B6" s="2" t="s">
        <v>1142</v>
      </c>
      <c r="C6" s="78">
        <f>IF(A6=Summary!$B$9,Summary!$F$9,0)</f>
        <v>0</v>
      </c>
      <c r="D6" s="120">
        <f>VLOOKUP(A6,AAFTE!$A:$AA,3,0)</f>
        <v>639.83000000000004</v>
      </c>
      <c r="E6" s="160">
        <f>VLOOKUP($A6,'2023-24 Salary &amp; Benefits'!$A:$I,3,)</f>
        <v>1</v>
      </c>
      <c r="F6" s="160">
        <f>VLOOKUP($A6,'2023-24 Salary &amp; Benefits'!$A:$I,4,)</f>
        <v>1.04</v>
      </c>
      <c r="G6" s="161">
        <f>VLOOKUP(A6,'CEDARS District FRPL'!$A:$C,3,)</f>
        <v>0.22020000000000001</v>
      </c>
      <c r="H6" s="162">
        <f t="shared" ref="H6:H69" si="1">IF(C6&gt;0,C6,D6)</f>
        <v>639.83000000000004</v>
      </c>
      <c r="I6" s="163">
        <f t="shared" ref="I6:I69" si="2">ROUND(H6*G6,2)</f>
        <v>140.88999999999999</v>
      </c>
      <c r="J6" s="154">
        <f t="shared" ref="J6:J69" si="3">ROUND((($I6*2.3975*36)/15)/900,3)</f>
        <v>0.90100000000000002</v>
      </c>
      <c r="K6" s="156">
        <f>'2023-24 Salary &amp; Benefits'!E$6</f>
        <v>72728</v>
      </c>
      <c r="L6" s="156">
        <f>'2023-24 Salary &amp; Benefits'!F$6</f>
        <v>75419</v>
      </c>
      <c r="M6" s="9">
        <f t="shared" ref="M6:M69" si="4">ROUND($E6*$K6*$J6,2)</f>
        <v>65527.93</v>
      </c>
      <c r="N6" s="9">
        <f t="shared" ref="N6:N69" si="5">ROUND($L6*$F6*$J6,2)-$M6</f>
        <v>5142.6899999999951</v>
      </c>
      <c r="O6" s="9">
        <f>'2023-24 Salary &amp; Benefits'!G$6</f>
        <v>13464</v>
      </c>
      <c r="P6" s="157">
        <f>'2023-24 Salary &amp; Benefits'!H$6</f>
        <v>0.1797</v>
      </c>
      <c r="Q6" s="157">
        <f>'2023-24 Salary &amp; Benefits'!I$6</f>
        <v>0.17330000000000001</v>
      </c>
      <c r="R6" s="9">
        <f t="shared" ref="R6:R69" si="6">ROUND(M6*P6+N6*Q6+J6*O6,2)</f>
        <v>24797.66</v>
      </c>
      <c r="S6" s="9">
        <f t="shared" ref="S6:S69" si="7">ROUND(((($L6*$F6*$J6)/180)*3),2)</f>
        <v>1177.8399999999999</v>
      </c>
      <c r="T6" s="9">
        <f t="shared" ref="T6:T69" si="8">ROUND(S6*Q6,2)</f>
        <v>204.12</v>
      </c>
      <c r="U6" s="9">
        <f t="shared" ref="U6:U69" si="9">SUM(S6:T6)</f>
        <v>1381.96</v>
      </c>
      <c r="V6" s="9">
        <f t="shared" ref="V6:V69" si="10">SUM(R6,M6:N6,U6)</f>
        <v>96850.240000000005</v>
      </c>
    </row>
    <row r="7" spans="1:22">
      <c r="A7" s="113" t="s">
        <v>2403</v>
      </c>
      <c r="B7" s="2" t="s">
        <v>1184</v>
      </c>
      <c r="C7" s="78">
        <f>IF(A7=Summary!$B$9,Summary!$F$9,0)</f>
        <v>0</v>
      </c>
      <c r="D7" s="120">
        <f>VLOOKUP(A7,AAFTE!$A:$AA,3,0)</f>
        <v>107.59</v>
      </c>
      <c r="E7" s="160">
        <f>VLOOKUP($A7,'2023-24 Salary &amp; Benefits'!$A:$I,3,)</f>
        <v>1</v>
      </c>
      <c r="F7" s="160">
        <f>VLOOKUP($A7,'2023-24 Salary &amp; Benefits'!$A:$I,4,)</f>
        <v>1.02</v>
      </c>
      <c r="G7" s="161">
        <f>VLOOKUP(A7,'CEDARS District FRPL'!$A:$C,3,)</f>
        <v>0.42359999999999998</v>
      </c>
      <c r="H7" s="162">
        <f t="shared" si="1"/>
        <v>107.59</v>
      </c>
      <c r="I7" s="163">
        <f t="shared" si="2"/>
        <v>45.58</v>
      </c>
      <c r="J7" s="154">
        <f t="shared" si="3"/>
        <v>0.29099999999999998</v>
      </c>
      <c r="K7" s="156">
        <f>'2023-24 Salary &amp; Benefits'!E$6</f>
        <v>72728</v>
      </c>
      <c r="L7" s="156">
        <f>'2023-24 Salary &amp; Benefits'!F$6</f>
        <v>75419</v>
      </c>
      <c r="M7" s="9">
        <f t="shared" si="4"/>
        <v>21163.85</v>
      </c>
      <c r="N7" s="9">
        <f t="shared" si="5"/>
        <v>1222.0200000000004</v>
      </c>
      <c r="O7" s="9">
        <f>'2023-24 Salary &amp; Benefits'!G$6</f>
        <v>13464</v>
      </c>
      <c r="P7" s="157">
        <f>'2023-24 Salary &amp; Benefits'!H$6</f>
        <v>0.1797</v>
      </c>
      <c r="Q7" s="157">
        <f>'2023-24 Salary &amp; Benefits'!I$6</f>
        <v>0.17330000000000001</v>
      </c>
      <c r="R7" s="9">
        <f t="shared" si="6"/>
        <v>7932.94</v>
      </c>
      <c r="S7" s="9">
        <f t="shared" si="7"/>
        <v>373.1</v>
      </c>
      <c r="T7" s="9">
        <f t="shared" si="8"/>
        <v>64.66</v>
      </c>
      <c r="U7" s="9">
        <f t="shared" si="9"/>
        <v>437.76</v>
      </c>
      <c r="V7" s="9">
        <f t="shared" si="10"/>
        <v>30756.569999999996</v>
      </c>
    </row>
    <row r="8" spans="1:22">
      <c r="A8" s="113" t="s">
        <v>2458</v>
      </c>
      <c r="B8" s="2" t="s">
        <v>1560</v>
      </c>
      <c r="C8" s="78">
        <f>IF(A8=Summary!$B$9,Summary!$F$9,0)</f>
        <v>0</v>
      </c>
      <c r="D8" s="120">
        <f>VLOOKUP(A8,AAFTE!$A:$AA,3,0)</f>
        <v>2524.09</v>
      </c>
      <c r="E8" s="160">
        <f>VLOOKUP($A8,'2023-24 Salary &amp; Benefits'!$A:$I,3,)</f>
        <v>1.1200000000000001</v>
      </c>
      <c r="F8" s="160">
        <f>VLOOKUP($A8,'2023-24 Salary &amp; Benefits'!$A:$I,4,)</f>
        <v>1.1600000000000001</v>
      </c>
      <c r="G8" s="161">
        <f>VLOOKUP(A8,'CEDARS District FRPL'!$A:$C,3,)</f>
        <v>0.31879999999999997</v>
      </c>
      <c r="H8" s="162">
        <f t="shared" si="1"/>
        <v>2524.09</v>
      </c>
      <c r="I8" s="163">
        <f t="shared" si="2"/>
        <v>804.68</v>
      </c>
      <c r="J8" s="154">
        <f t="shared" si="3"/>
        <v>5.1449999999999996</v>
      </c>
      <c r="K8" s="156">
        <f>'2023-24 Salary &amp; Benefits'!E$6</f>
        <v>72728</v>
      </c>
      <c r="L8" s="156">
        <f>'2023-24 Salary &amp; Benefits'!F$6</f>
        <v>75419</v>
      </c>
      <c r="M8" s="9">
        <f t="shared" si="4"/>
        <v>419087.83</v>
      </c>
      <c r="N8" s="9">
        <f t="shared" si="5"/>
        <v>31027.849999999977</v>
      </c>
      <c r="O8" s="9">
        <f>'2023-24 Salary &amp; Benefits'!G$6</f>
        <v>13464</v>
      </c>
      <c r="P8" s="157">
        <f>'2023-24 Salary &amp; Benefits'!H$6</f>
        <v>0.1797</v>
      </c>
      <c r="Q8" s="157">
        <f>'2023-24 Salary &amp; Benefits'!I$6</f>
        <v>0.17330000000000001</v>
      </c>
      <c r="R8" s="9">
        <f t="shared" si="6"/>
        <v>149959.49</v>
      </c>
      <c r="S8" s="9">
        <f t="shared" si="7"/>
        <v>7501.93</v>
      </c>
      <c r="T8" s="9">
        <f t="shared" si="8"/>
        <v>1300.08</v>
      </c>
      <c r="U8" s="9">
        <f t="shared" si="9"/>
        <v>8802.01</v>
      </c>
      <c r="V8" s="9">
        <f t="shared" si="10"/>
        <v>608877.18000000005</v>
      </c>
    </row>
    <row r="9" spans="1:22">
      <c r="A9" s="113" t="s">
        <v>2471</v>
      </c>
      <c r="B9" s="2" t="s">
        <v>1679</v>
      </c>
      <c r="C9" s="78">
        <f>IF(A9=Summary!$B$9,Summary!$F$9,0)</f>
        <v>0</v>
      </c>
      <c r="D9" s="120">
        <f>VLOOKUP(A9,AAFTE!$A:$AA,3,0)</f>
        <v>5430.38</v>
      </c>
      <c r="E9" s="160">
        <f>VLOOKUP($A9,'2023-24 Salary &amp; Benefits'!$A:$I,3,)</f>
        <v>1.1350000000000002</v>
      </c>
      <c r="F9" s="160">
        <f>VLOOKUP($A9,'2023-24 Salary &amp; Benefits'!$A:$I,4,)</f>
        <v>1.1600000000000001</v>
      </c>
      <c r="G9" s="161">
        <f>VLOOKUP(A9,'CEDARS District FRPL'!$A:$C,3,)</f>
        <v>0.37990000000000002</v>
      </c>
      <c r="H9" s="162">
        <f t="shared" si="1"/>
        <v>5430.38</v>
      </c>
      <c r="I9" s="163">
        <f t="shared" si="2"/>
        <v>2063</v>
      </c>
      <c r="J9" s="154">
        <f t="shared" si="3"/>
        <v>13.189</v>
      </c>
      <c r="K9" s="156">
        <f>'2023-24 Salary &amp; Benefits'!E$6</f>
        <v>72728</v>
      </c>
      <c r="L9" s="156">
        <f>'2023-24 Salary &amp; Benefits'!F$6</f>
        <v>75419</v>
      </c>
      <c r="M9" s="9">
        <f t="shared" si="4"/>
        <v>1088702.8899999999</v>
      </c>
      <c r="N9" s="9">
        <f t="shared" si="5"/>
        <v>65150.489999999991</v>
      </c>
      <c r="O9" s="9">
        <f>'2023-24 Salary &amp; Benefits'!G$6</f>
        <v>13464</v>
      </c>
      <c r="P9" s="157">
        <f>'2023-24 Salary &amp; Benefits'!H$6</f>
        <v>0.1797</v>
      </c>
      <c r="Q9" s="157">
        <f>'2023-24 Salary &amp; Benefits'!I$6</f>
        <v>0.17330000000000001</v>
      </c>
      <c r="R9" s="9">
        <f t="shared" si="6"/>
        <v>384507.19</v>
      </c>
      <c r="S9" s="9">
        <f t="shared" si="7"/>
        <v>19230.89</v>
      </c>
      <c r="T9" s="9">
        <f t="shared" si="8"/>
        <v>3332.71</v>
      </c>
      <c r="U9" s="9">
        <f t="shared" si="9"/>
        <v>22563.599999999999</v>
      </c>
      <c r="V9" s="9">
        <f t="shared" si="10"/>
        <v>1560924.17</v>
      </c>
    </row>
    <row r="10" spans="1:22">
      <c r="A10" s="113" t="s">
        <v>2258</v>
      </c>
      <c r="B10" s="2" t="s">
        <v>30</v>
      </c>
      <c r="C10" s="78">
        <f>IF(A10=Summary!$B$9,Summary!$F$9,0)</f>
        <v>0</v>
      </c>
      <c r="D10" s="120">
        <f>VLOOKUP(A10,AAFTE!$A:$AA,3,0)</f>
        <v>609.94000000000005</v>
      </c>
      <c r="E10" s="160">
        <f>VLOOKUP($A10,'2023-24 Salary &amp; Benefits'!$A:$I,3,)</f>
        <v>1</v>
      </c>
      <c r="F10" s="160">
        <f>VLOOKUP($A10,'2023-24 Salary &amp; Benefits'!$A:$I,4,)</f>
        <v>1</v>
      </c>
      <c r="G10" s="161">
        <f>VLOOKUP(A10,'CEDARS District FRPL'!$A:$C,3,)</f>
        <v>0.35139999999999999</v>
      </c>
      <c r="H10" s="162">
        <f t="shared" si="1"/>
        <v>609.94000000000005</v>
      </c>
      <c r="I10" s="163">
        <f t="shared" si="2"/>
        <v>214.33</v>
      </c>
      <c r="J10" s="154">
        <f t="shared" si="3"/>
        <v>1.37</v>
      </c>
      <c r="K10" s="156">
        <f>'2023-24 Salary &amp; Benefits'!E$6</f>
        <v>72728</v>
      </c>
      <c r="L10" s="156">
        <f>'2023-24 Salary &amp; Benefits'!F$6</f>
        <v>75419</v>
      </c>
      <c r="M10" s="9">
        <f t="shared" si="4"/>
        <v>99637.36</v>
      </c>
      <c r="N10" s="9">
        <f t="shared" si="5"/>
        <v>3686.6699999999983</v>
      </c>
      <c r="O10" s="9">
        <f>'2023-24 Salary &amp; Benefits'!G$6</f>
        <v>13464</v>
      </c>
      <c r="P10" s="157">
        <f>'2023-24 Salary &amp; Benefits'!H$6</f>
        <v>0.1797</v>
      </c>
      <c r="Q10" s="157">
        <f>'2023-24 Salary &amp; Benefits'!I$6</f>
        <v>0.17330000000000001</v>
      </c>
      <c r="R10" s="9">
        <f t="shared" si="6"/>
        <v>36989.410000000003</v>
      </c>
      <c r="S10" s="9">
        <f t="shared" si="7"/>
        <v>1722.07</v>
      </c>
      <c r="T10" s="9">
        <f t="shared" si="8"/>
        <v>298.43</v>
      </c>
      <c r="U10" s="9">
        <f t="shared" si="9"/>
        <v>2020.5</v>
      </c>
      <c r="V10" s="9">
        <f t="shared" si="10"/>
        <v>142333.94</v>
      </c>
    </row>
    <row r="11" spans="1:22">
      <c r="A11" s="113" t="s">
        <v>2354</v>
      </c>
      <c r="B11" s="2" t="s">
        <v>806</v>
      </c>
      <c r="C11" s="78">
        <f>IF(A11=Summary!$B$9,Summary!$F$9,0)</f>
        <v>0</v>
      </c>
      <c r="D11" s="120">
        <f>VLOOKUP(A11,AAFTE!$A:$AA,3,0)</f>
        <v>17285.849999999999</v>
      </c>
      <c r="E11" s="160">
        <f>VLOOKUP($A11,'2023-24 Salary &amp; Benefits'!$A:$I,3,)</f>
        <v>1.1350000000000002</v>
      </c>
      <c r="F11" s="160">
        <f>VLOOKUP($A11,'2023-24 Salary &amp; Benefits'!$A:$I,4,)</f>
        <v>1.1350000000000002</v>
      </c>
      <c r="G11" s="161">
        <f>VLOOKUP(A11,'CEDARS District FRPL'!$A:$C,3,)</f>
        <v>0.56840000000000002</v>
      </c>
      <c r="H11" s="162">
        <f t="shared" si="1"/>
        <v>17285.849999999999</v>
      </c>
      <c r="I11" s="163">
        <f t="shared" si="2"/>
        <v>9825.2800000000007</v>
      </c>
      <c r="J11" s="154">
        <f t="shared" si="3"/>
        <v>62.816000000000003</v>
      </c>
      <c r="K11" s="156">
        <f>'2023-24 Salary &amp; Benefits'!E$6</f>
        <v>72728</v>
      </c>
      <c r="L11" s="156">
        <f>'2023-24 Salary &amp; Benefits'!F$6</f>
        <v>75419</v>
      </c>
      <c r="M11" s="9">
        <f t="shared" si="4"/>
        <v>5185227.12</v>
      </c>
      <c r="N11" s="9">
        <f t="shared" si="5"/>
        <v>191857.96999999974</v>
      </c>
      <c r="O11" s="9">
        <f>'2023-24 Salary &amp; Benefits'!G$6</f>
        <v>13464</v>
      </c>
      <c r="P11" s="157">
        <f>'2023-24 Salary &amp; Benefits'!H$6</f>
        <v>0.1797</v>
      </c>
      <c r="Q11" s="157">
        <f>'2023-24 Salary &amp; Benefits'!I$6</f>
        <v>0.17330000000000001</v>
      </c>
      <c r="R11" s="9">
        <f t="shared" si="6"/>
        <v>1810788.92</v>
      </c>
      <c r="S11" s="9">
        <f t="shared" si="7"/>
        <v>89618.08</v>
      </c>
      <c r="T11" s="9">
        <f t="shared" si="8"/>
        <v>15530.81</v>
      </c>
      <c r="U11" s="9">
        <f t="shared" si="9"/>
        <v>105148.89</v>
      </c>
      <c r="V11" s="9">
        <f t="shared" si="10"/>
        <v>7293022.8999999994</v>
      </c>
    </row>
    <row r="12" spans="1:22">
      <c r="A12" s="113" t="s">
        <v>2367</v>
      </c>
      <c r="B12" s="2" t="s">
        <v>1025</v>
      </c>
      <c r="C12" s="78">
        <f>IF(A12=Summary!$B$9,Summary!$F$9,0)</f>
        <v>0</v>
      </c>
      <c r="D12" s="120">
        <f>VLOOKUP(A12,AAFTE!$A:$AA,3,0)</f>
        <v>3508.76</v>
      </c>
      <c r="E12" s="160">
        <f>VLOOKUP($A12,'2023-24 Salary &amp; Benefits'!$A:$I,3,)</f>
        <v>1.18</v>
      </c>
      <c r="F12" s="160">
        <f>VLOOKUP($A12,'2023-24 Salary &amp; Benefits'!$A:$I,4,)</f>
        <v>1.22</v>
      </c>
      <c r="G12" s="161">
        <f>VLOOKUP(A12,'CEDARS District FRPL'!$A:$C,3,)</f>
        <v>8.8300000000000003E-2</v>
      </c>
      <c r="H12" s="162">
        <f t="shared" si="1"/>
        <v>3508.76</v>
      </c>
      <c r="I12" s="163">
        <f t="shared" si="2"/>
        <v>309.82</v>
      </c>
      <c r="J12" s="154">
        <f t="shared" si="3"/>
        <v>1.9810000000000001</v>
      </c>
      <c r="K12" s="156">
        <f>'2023-24 Salary &amp; Benefits'!E$6</f>
        <v>72728</v>
      </c>
      <c r="L12" s="156">
        <f>'2023-24 Salary &amp; Benefits'!F$6</f>
        <v>75419</v>
      </c>
      <c r="M12" s="9">
        <f t="shared" si="4"/>
        <v>170007.52</v>
      </c>
      <c r="N12" s="9">
        <f t="shared" si="5"/>
        <v>12266.630000000005</v>
      </c>
      <c r="O12" s="9">
        <f>'2023-24 Salary &amp; Benefits'!G$6</f>
        <v>13464</v>
      </c>
      <c r="P12" s="157">
        <f>'2023-24 Salary &amp; Benefits'!H$6</f>
        <v>0.1797</v>
      </c>
      <c r="Q12" s="157">
        <f>'2023-24 Salary &amp; Benefits'!I$6</f>
        <v>0.17330000000000001</v>
      </c>
      <c r="R12" s="9">
        <f t="shared" si="6"/>
        <v>59348.34</v>
      </c>
      <c r="S12" s="9">
        <f t="shared" si="7"/>
        <v>3037.9</v>
      </c>
      <c r="T12" s="9">
        <f t="shared" si="8"/>
        <v>526.47</v>
      </c>
      <c r="U12" s="9">
        <f t="shared" si="9"/>
        <v>3564.37</v>
      </c>
      <c r="V12" s="9">
        <f t="shared" si="10"/>
        <v>245186.86</v>
      </c>
    </row>
    <row r="13" spans="1:22">
      <c r="A13" s="113" t="s">
        <v>2285</v>
      </c>
      <c r="B13" s="2" t="s">
        <v>263</v>
      </c>
      <c r="C13" s="78">
        <f>IF(A13=Summary!$B$9,Summary!$F$9,0)</f>
        <v>0</v>
      </c>
      <c r="D13" s="120">
        <f>VLOOKUP(A13,AAFTE!$A:$AA,3,0)</f>
        <v>12197.49</v>
      </c>
      <c r="E13" s="160">
        <f>VLOOKUP($A13,'2023-24 Salary &amp; Benefits'!$A:$I,3,)</f>
        <v>1.06</v>
      </c>
      <c r="F13" s="160">
        <f>VLOOKUP($A13,'2023-24 Salary &amp; Benefits'!$A:$I,4,)</f>
        <v>1.1000000000000001</v>
      </c>
      <c r="G13" s="161">
        <f>VLOOKUP(A13,'CEDARS District FRPL'!$A:$C,3,)</f>
        <v>0.373</v>
      </c>
      <c r="H13" s="162">
        <f t="shared" si="1"/>
        <v>12197.49</v>
      </c>
      <c r="I13" s="163">
        <f t="shared" si="2"/>
        <v>4549.66</v>
      </c>
      <c r="J13" s="154">
        <f t="shared" si="3"/>
        <v>29.087</v>
      </c>
      <c r="K13" s="156">
        <f>'2023-24 Salary &amp; Benefits'!E$6</f>
        <v>72728</v>
      </c>
      <c r="L13" s="156">
        <f>'2023-24 Salary &amp; Benefits'!F$6</f>
        <v>75419</v>
      </c>
      <c r="M13" s="9">
        <f t="shared" si="4"/>
        <v>2242365.7000000002</v>
      </c>
      <c r="N13" s="9">
        <f t="shared" si="5"/>
        <v>170718</v>
      </c>
      <c r="O13" s="9">
        <f>'2023-24 Salary &amp; Benefits'!G$6</f>
        <v>13464</v>
      </c>
      <c r="P13" s="157">
        <f>'2023-24 Salary &amp; Benefits'!H$6</f>
        <v>0.1797</v>
      </c>
      <c r="Q13" s="157">
        <f>'2023-24 Salary &amp; Benefits'!I$6</f>
        <v>0.17330000000000001</v>
      </c>
      <c r="R13" s="9">
        <f t="shared" si="6"/>
        <v>824165.91</v>
      </c>
      <c r="S13" s="9">
        <f t="shared" si="7"/>
        <v>40218.06</v>
      </c>
      <c r="T13" s="9">
        <f t="shared" si="8"/>
        <v>6969.79</v>
      </c>
      <c r="U13" s="9">
        <f t="shared" si="9"/>
        <v>47187.85</v>
      </c>
      <c r="V13" s="9">
        <f t="shared" si="10"/>
        <v>3284437.4600000004</v>
      </c>
    </row>
    <row r="14" spans="1:22">
      <c r="A14" s="113" t="s">
        <v>2351</v>
      </c>
      <c r="B14" s="2" t="s">
        <v>761</v>
      </c>
      <c r="C14" s="78">
        <f>IF(A14=Summary!$B$9,Summary!$F$9,0)</f>
        <v>0</v>
      </c>
      <c r="D14" s="120">
        <f>VLOOKUP(A14,AAFTE!$A:$AA,3,0)</f>
        <v>18583.46</v>
      </c>
      <c r="E14" s="160">
        <f>VLOOKUP($A14,'2023-24 Salary &amp; Benefits'!$A:$I,3,)</f>
        <v>1.18</v>
      </c>
      <c r="F14" s="160">
        <f>VLOOKUP($A14,'2023-24 Salary &amp; Benefits'!$A:$I,4,)</f>
        <v>1.18</v>
      </c>
      <c r="G14" s="161">
        <f>VLOOKUP(A14,'CEDARS District FRPL'!$A:$C,3,)</f>
        <v>0.20899999999999999</v>
      </c>
      <c r="H14" s="162">
        <f t="shared" si="1"/>
        <v>18583.46</v>
      </c>
      <c r="I14" s="163">
        <f t="shared" si="2"/>
        <v>3883.94</v>
      </c>
      <c r="J14" s="154">
        <f t="shared" si="3"/>
        <v>24.831</v>
      </c>
      <c r="K14" s="156">
        <f>'2023-24 Salary &amp; Benefits'!E$6</f>
        <v>72728</v>
      </c>
      <c r="L14" s="156">
        <f>'2023-24 Salary &amp; Benefits'!F$6</f>
        <v>75419</v>
      </c>
      <c r="M14" s="9">
        <f t="shared" si="4"/>
        <v>2130972.58</v>
      </c>
      <c r="N14" s="9">
        <f t="shared" si="5"/>
        <v>78847.85999999987</v>
      </c>
      <c r="O14" s="9">
        <f>'2023-24 Salary &amp; Benefits'!G$6</f>
        <v>13464</v>
      </c>
      <c r="P14" s="157">
        <f>'2023-24 Salary &amp; Benefits'!H$6</f>
        <v>0.1797</v>
      </c>
      <c r="Q14" s="157">
        <f>'2023-24 Salary &amp; Benefits'!I$6</f>
        <v>0.17330000000000001</v>
      </c>
      <c r="R14" s="9">
        <f t="shared" si="6"/>
        <v>730924.69</v>
      </c>
      <c r="S14" s="9">
        <f t="shared" si="7"/>
        <v>36830.339999999997</v>
      </c>
      <c r="T14" s="9">
        <f t="shared" si="8"/>
        <v>6382.7</v>
      </c>
      <c r="U14" s="9">
        <f t="shared" si="9"/>
        <v>43213.039999999994</v>
      </c>
      <c r="V14" s="9">
        <f t="shared" si="10"/>
        <v>2983958.17</v>
      </c>
    </row>
    <row r="15" spans="1:22">
      <c r="A15" s="113" t="s">
        <v>2527</v>
      </c>
      <c r="B15" s="2" t="s">
        <v>2060</v>
      </c>
      <c r="C15" s="78">
        <f>IF(A15=Summary!$B$9,Summary!$F$9,0)</f>
        <v>0</v>
      </c>
      <c r="D15" s="120">
        <f>VLOOKUP(A15,AAFTE!$A:$AA,3,0)</f>
        <v>11351.94</v>
      </c>
      <c r="E15" s="160">
        <f>VLOOKUP($A15,'2023-24 Salary &amp; Benefits'!$A:$I,3,)</f>
        <v>1.0750000000000002</v>
      </c>
      <c r="F15" s="160">
        <f>VLOOKUP($A15,'2023-24 Salary &amp; Benefits'!$A:$I,4,)</f>
        <v>1.0750000000000002</v>
      </c>
      <c r="G15" s="161">
        <f>VLOOKUP(A15,'CEDARS District FRPL'!$A:$C,3,)</f>
        <v>0.38069999999999998</v>
      </c>
      <c r="H15" s="162">
        <f t="shared" si="1"/>
        <v>11351.94</v>
      </c>
      <c r="I15" s="163">
        <f t="shared" si="2"/>
        <v>4321.68</v>
      </c>
      <c r="J15" s="154">
        <f t="shared" si="3"/>
        <v>27.63</v>
      </c>
      <c r="K15" s="156">
        <f>'2023-24 Salary &amp; Benefits'!E$6</f>
        <v>72728</v>
      </c>
      <c r="L15" s="156">
        <f>'2023-24 Salary &amp; Benefits'!F$6</f>
        <v>75419</v>
      </c>
      <c r="M15" s="9">
        <f t="shared" si="4"/>
        <v>2160185.2400000002</v>
      </c>
      <c r="N15" s="9">
        <f t="shared" si="5"/>
        <v>79928.75</v>
      </c>
      <c r="O15" s="9">
        <f>'2023-24 Salary &amp; Benefits'!G$6</f>
        <v>13464</v>
      </c>
      <c r="P15" s="157">
        <f>'2023-24 Salary &amp; Benefits'!H$6</f>
        <v>0.1797</v>
      </c>
      <c r="Q15" s="157">
        <f>'2023-24 Salary &amp; Benefits'!I$6</f>
        <v>0.17330000000000001</v>
      </c>
      <c r="R15" s="9">
        <f t="shared" si="6"/>
        <v>774047.26</v>
      </c>
      <c r="S15" s="9">
        <f t="shared" si="7"/>
        <v>37335.230000000003</v>
      </c>
      <c r="T15" s="9">
        <f t="shared" si="8"/>
        <v>6470.2</v>
      </c>
      <c r="U15" s="9">
        <f t="shared" si="9"/>
        <v>43805.43</v>
      </c>
      <c r="V15" s="9">
        <f t="shared" si="10"/>
        <v>3057966.68</v>
      </c>
    </row>
    <row r="16" spans="1:22">
      <c r="A16" s="113" t="s">
        <v>2253</v>
      </c>
      <c r="B16" s="2" t="s">
        <v>2</v>
      </c>
      <c r="C16" s="78">
        <f>IF(A16=Summary!$B$9,Summary!$F$9,0)</f>
        <v>0</v>
      </c>
      <c r="D16" s="120">
        <f>VLOOKUP(A16,AAFTE!$A:$AA,3,0)</f>
        <v>9</v>
      </c>
      <c r="E16" s="160">
        <f>VLOOKUP($A16,'2023-24 Salary &amp; Benefits'!$A:$I,3,)</f>
        <v>1</v>
      </c>
      <c r="F16" s="160">
        <f>VLOOKUP($A16,'2023-24 Salary &amp; Benefits'!$A:$I,4,)</f>
        <v>1</v>
      </c>
      <c r="G16" s="161">
        <f>VLOOKUP(A16,'CEDARS District FRPL'!$A:$C,3,)</f>
        <v>0</v>
      </c>
      <c r="H16" s="162">
        <f t="shared" si="1"/>
        <v>9</v>
      </c>
      <c r="I16" s="163">
        <f t="shared" si="2"/>
        <v>0</v>
      </c>
      <c r="J16" s="154">
        <f t="shared" si="3"/>
        <v>0</v>
      </c>
      <c r="K16" s="156">
        <f>'2023-24 Salary &amp; Benefits'!E$6</f>
        <v>72728</v>
      </c>
      <c r="L16" s="156">
        <f>'2023-24 Salary &amp; Benefits'!F$6</f>
        <v>75419</v>
      </c>
      <c r="M16" s="9">
        <f t="shared" si="4"/>
        <v>0</v>
      </c>
      <c r="N16" s="9">
        <f t="shared" si="5"/>
        <v>0</v>
      </c>
      <c r="O16" s="9">
        <f>'2023-24 Salary &amp; Benefits'!G$6</f>
        <v>13464</v>
      </c>
      <c r="P16" s="157">
        <f>'2023-24 Salary &amp; Benefits'!H$6</f>
        <v>0.1797</v>
      </c>
      <c r="Q16" s="157">
        <f>'2023-24 Salary &amp; Benefits'!I$6</f>
        <v>0.17330000000000001</v>
      </c>
      <c r="R16" s="9">
        <f t="shared" si="6"/>
        <v>0</v>
      </c>
      <c r="S16" s="9">
        <f t="shared" si="7"/>
        <v>0</v>
      </c>
      <c r="T16" s="9">
        <f t="shared" si="8"/>
        <v>0</v>
      </c>
      <c r="U16" s="9">
        <f t="shared" si="9"/>
        <v>0</v>
      </c>
      <c r="V16" s="9">
        <f t="shared" si="10"/>
        <v>0</v>
      </c>
    </row>
    <row r="17" spans="1:22">
      <c r="A17" s="113" t="s">
        <v>2444</v>
      </c>
      <c r="B17" s="2" t="s">
        <v>1471</v>
      </c>
      <c r="C17" s="78">
        <f>IF(A17=Summary!$B$9,Summary!$F$9,0)</f>
        <v>0</v>
      </c>
      <c r="D17" s="120">
        <f>VLOOKUP(A17,AAFTE!$A:$AA,3,0)</f>
        <v>20485.09</v>
      </c>
      <c r="E17" s="160">
        <f>VLOOKUP($A17,'2023-24 Salary &amp; Benefits'!$A:$I,3,)</f>
        <v>1.06</v>
      </c>
      <c r="F17" s="160">
        <f>VLOOKUP($A17,'2023-24 Salary &amp; Benefits'!$A:$I,4,)</f>
        <v>1.06</v>
      </c>
      <c r="G17" s="161">
        <f>VLOOKUP(A17,'CEDARS District FRPL'!$A:$C,3,)</f>
        <v>0.4975</v>
      </c>
      <c r="H17" s="162">
        <f t="shared" si="1"/>
        <v>20485.09</v>
      </c>
      <c r="I17" s="163">
        <f t="shared" si="2"/>
        <v>10191.33</v>
      </c>
      <c r="J17" s="154">
        <f t="shared" si="3"/>
        <v>65.156999999999996</v>
      </c>
      <c r="K17" s="156">
        <f>'2023-24 Salary &amp; Benefits'!E$6</f>
        <v>72728</v>
      </c>
      <c r="L17" s="156">
        <f>'2023-24 Salary &amp; Benefits'!F$6</f>
        <v>75419</v>
      </c>
      <c r="M17" s="9">
        <f t="shared" si="4"/>
        <v>5023062.59</v>
      </c>
      <c r="N17" s="9">
        <f t="shared" si="5"/>
        <v>185857.74000000022</v>
      </c>
      <c r="O17" s="9">
        <f>'2023-24 Salary &amp; Benefits'!G$6</f>
        <v>13464</v>
      </c>
      <c r="P17" s="157">
        <f>'2023-24 Salary &amp; Benefits'!H$6</f>
        <v>0.1797</v>
      </c>
      <c r="Q17" s="157">
        <f>'2023-24 Salary &amp; Benefits'!I$6</f>
        <v>0.17330000000000001</v>
      </c>
      <c r="R17" s="9">
        <f t="shared" si="6"/>
        <v>1812127.34</v>
      </c>
      <c r="S17" s="9">
        <f t="shared" si="7"/>
        <v>86815.34</v>
      </c>
      <c r="T17" s="9">
        <f t="shared" si="8"/>
        <v>15045.1</v>
      </c>
      <c r="U17" s="9">
        <f t="shared" si="9"/>
        <v>101860.44</v>
      </c>
      <c r="V17" s="9">
        <f t="shared" si="10"/>
        <v>7122908.1100000003</v>
      </c>
    </row>
    <row r="18" spans="1:22">
      <c r="A18" s="113" t="s">
        <v>2379</v>
      </c>
      <c r="B18" s="2" t="s">
        <v>1103</v>
      </c>
      <c r="C18" s="78">
        <f>IF(A18=Summary!$B$9,Summary!$F$9,0)</f>
        <v>0</v>
      </c>
      <c r="D18" s="120">
        <f>VLOOKUP(A18,AAFTE!$A:$AA,3,0)</f>
        <v>103.43</v>
      </c>
      <c r="E18" s="160">
        <f>VLOOKUP($A18,'2023-24 Salary &amp; Benefits'!$A:$I,3,)</f>
        <v>1</v>
      </c>
      <c r="F18" s="160">
        <f>VLOOKUP($A18,'2023-24 Salary &amp; Benefits'!$A:$I,4,)</f>
        <v>1</v>
      </c>
      <c r="G18" s="161">
        <f>VLOOKUP(A18,'CEDARS District FRPL'!$A:$C,3,)</f>
        <v>0.30769999999999997</v>
      </c>
      <c r="H18" s="162">
        <f t="shared" si="1"/>
        <v>103.43</v>
      </c>
      <c r="I18" s="163">
        <f t="shared" si="2"/>
        <v>31.83</v>
      </c>
      <c r="J18" s="154">
        <f t="shared" si="3"/>
        <v>0.20300000000000001</v>
      </c>
      <c r="K18" s="156">
        <f>'2023-24 Salary &amp; Benefits'!E$6</f>
        <v>72728</v>
      </c>
      <c r="L18" s="156">
        <f>'2023-24 Salary &amp; Benefits'!F$6</f>
        <v>75419</v>
      </c>
      <c r="M18" s="9">
        <f t="shared" si="4"/>
        <v>14763.78</v>
      </c>
      <c r="N18" s="9">
        <f t="shared" si="5"/>
        <v>546.27999999999884</v>
      </c>
      <c r="O18" s="9">
        <f>'2023-24 Salary &amp; Benefits'!G$6</f>
        <v>13464</v>
      </c>
      <c r="P18" s="157">
        <f>'2023-24 Salary &amp; Benefits'!H$6</f>
        <v>0.1797</v>
      </c>
      <c r="Q18" s="157">
        <f>'2023-24 Salary &amp; Benefits'!I$6</f>
        <v>0.17330000000000001</v>
      </c>
      <c r="R18" s="9">
        <f t="shared" si="6"/>
        <v>5480.91</v>
      </c>
      <c r="S18" s="9">
        <f t="shared" si="7"/>
        <v>255.17</v>
      </c>
      <c r="T18" s="9">
        <f t="shared" si="8"/>
        <v>44.22</v>
      </c>
      <c r="U18" s="9">
        <f t="shared" si="9"/>
        <v>299.39</v>
      </c>
      <c r="V18" s="9">
        <f t="shared" si="10"/>
        <v>21090.36</v>
      </c>
    </row>
    <row r="19" spans="1:22">
      <c r="A19" s="113" t="s">
        <v>2529</v>
      </c>
      <c r="B19" s="2" t="s">
        <v>2092</v>
      </c>
      <c r="C19" s="78">
        <f>IF(A19=Summary!$B$9,Summary!$F$9,0)</f>
        <v>0</v>
      </c>
      <c r="D19" s="120">
        <f>VLOOKUP(A19,AAFTE!$A:$AA,3,0)</f>
        <v>2034.78</v>
      </c>
      <c r="E19" s="160">
        <f>VLOOKUP($A19,'2023-24 Salary &amp; Benefits'!$A:$I,3,)</f>
        <v>1.1200000000000001</v>
      </c>
      <c r="F19" s="160">
        <f>VLOOKUP($A19,'2023-24 Salary &amp; Benefits'!$A:$I,4,)</f>
        <v>1.1400000000000001</v>
      </c>
      <c r="G19" s="161">
        <f>VLOOKUP(A19,'CEDARS District FRPL'!$A:$C,3,)</f>
        <v>0.4617</v>
      </c>
      <c r="H19" s="162">
        <f t="shared" si="1"/>
        <v>2034.78</v>
      </c>
      <c r="I19" s="163">
        <f t="shared" si="2"/>
        <v>939.46</v>
      </c>
      <c r="J19" s="154">
        <f t="shared" si="3"/>
        <v>6.0060000000000002</v>
      </c>
      <c r="K19" s="156">
        <f>'2023-24 Salary &amp; Benefits'!E$6</f>
        <v>72728</v>
      </c>
      <c r="L19" s="156">
        <f>'2023-24 Salary &amp; Benefits'!F$6</f>
        <v>75419</v>
      </c>
      <c r="M19" s="9">
        <f t="shared" si="4"/>
        <v>489220.89</v>
      </c>
      <c r="N19" s="9">
        <f t="shared" si="5"/>
        <v>27160.940000000002</v>
      </c>
      <c r="O19" s="9">
        <f>'2023-24 Salary &amp; Benefits'!G$6</f>
        <v>13464</v>
      </c>
      <c r="P19" s="157">
        <f>'2023-24 Salary &amp; Benefits'!H$6</f>
        <v>0.1797</v>
      </c>
      <c r="Q19" s="157">
        <f>'2023-24 Salary &amp; Benefits'!I$6</f>
        <v>0.17330000000000001</v>
      </c>
      <c r="R19" s="9">
        <f t="shared" si="6"/>
        <v>173484.77</v>
      </c>
      <c r="S19" s="9">
        <f t="shared" si="7"/>
        <v>8606.36</v>
      </c>
      <c r="T19" s="9">
        <f t="shared" si="8"/>
        <v>1491.48</v>
      </c>
      <c r="U19" s="9">
        <f t="shared" si="9"/>
        <v>10097.84</v>
      </c>
      <c r="V19" s="9">
        <f t="shared" si="10"/>
        <v>699964.44000000006</v>
      </c>
    </row>
    <row r="20" spans="1:22">
      <c r="A20" s="113" t="s">
        <v>2394</v>
      </c>
      <c r="B20" s="2" t="s">
        <v>1150</v>
      </c>
      <c r="C20" s="78">
        <f>IF(A20=Summary!$B$9,Summary!$F$9,0)</f>
        <v>0</v>
      </c>
      <c r="D20" s="120">
        <f>VLOOKUP(A20,AAFTE!$A:$AA,3,0)</f>
        <v>73.23</v>
      </c>
      <c r="E20" s="160">
        <f>VLOOKUP($A20,'2023-24 Salary &amp; Benefits'!$A:$I,3,)</f>
        <v>1</v>
      </c>
      <c r="F20" s="160">
        <f>VLOOKUP($A20,'2023-24 Salary &amp; Benefits'!$A:$I,4,)</f>
        <v>1</v>
      </c>
      <c r="G20" s="161">
        <f>VLOOKUP(A20,'CEDARS District FRPL'!$A:$C,3,)</f>
        <v>0.40260000000000001</v>
      </c>
      <c r="H20" s="162">
        <f t="shared" si="1"/>
        <v>73.23</v>
      </c>
      <c r="I20" s="163">
        <f t="shared" si="2"/>
        <v>29.48</v>
      </c>
      <c r="J20" s="154">
        <f t="shared" si="3"/>
        <v>0.188</v>
      </c>
      <c r="K20" s="156">
        <f>'2023-24 Salary &amp; Benefits'!E$6</f>
        <v>72728</v>
      </c>
      <c r="L20" s="156">
        <f>'2023-24 Salary &amp; Benefits'!F$6</f>
        <v>75419</v>
      </c>
      <c r="M20" s="9">
        <f t="shared" si="4"/>
        <v>13672.86</v>
      </c>
      <c r="N20" s="9">
        <f t="shared" si="5"/>
        <v>505.90999999999985</v>
      </c>
      <c r="O20" s="9">
        <f>'2023-24 Salary &amp; Benefits'!G$6</f>
        <v>13464</v>
      </c>
      <c r="P20" s="157">
        <f>'2023-24 Salary &amp; Benefits'!H$6</f>
        <v>0.1797</v>
      </c>
      <c r="Q20" s="157">
        <f>'2023-24 Salary &amp; Benefits'!I$6</f>
        <v>0.17330000000000001</v>
      </c>
      <c r="R20" s="9">
        <f t="shared" si="6"/>
        <v>5075.92</v>
      </c>
      <c r="S20" s="9">
        <f t="shared" si="7"/>
        <v>236.31</v>
      </c>
      <c r="T20" s="9">
        <f t="shared" si="8"/>
        <v>40.950000000000003</v>
      </c>
      <c r="U20" s="9">
        <f t="shared" si="9"/>
        <v>277.26</v>
      </c>
      <c r="V20" s="9">
        <f t="shared" si="10"/>
        <v>19531.949999999997</v>
      </c>
    </row>
    <row r="21" spans="1:22">
      <c r="A21" s="113" t="s">
        <v>2366</v>
      </c>
      <c r="B21" s="2" t="s">
        <v>1015</v>
      </c>
      <c r="C21" s="78">
        <f>IF(A21=Summary!$B$9,Summary!$F$9,0)</f>
        <v>0</v>
      </c>
      <c r="D21" s="120">
        <f>VLOOKUP(A21,AAFTE!$A:$AA,3,0)</f>
        <v>4494.43</v>
      </c>
      <c r="E21" s="160">
        <f>VLOOKUP($A21,'2023-24 Salary &amp; Benefits'!$A:$I,3,)</f>
        <v>1.18</v>
      </c>
      <c r="F21" s="160">
        <f>VLOOKUP($A21,'2023-24 Salary &amp; Benefits'!$A:$I,4,)</f>
        <v>1.18</v>
      </c>
      <c r="G21" s="161">
        <f>VLOOKUP(A21,'CEDARS District FRPL'!$A:$C,3,)</f>
        <v>0.62960000000000005</v>
      </c>
      <c r="H21" s="162">
        <f t="shared" si="1"/>
        <v>4494.43</v>
      </c>
      <c r="I21" s="163">
        <f t="shared" si="2"/>
        <v>2829.69</v>
      </c>
      <c r="J21" s="154">
        <f t="shared" si="3"/>
        <v>18.091000000000001</v>
      </c>
      <c r="K21" s="156">
        <f>'2023-24 Salary &amp; Benefits'!E$6</f>
        <v>72728</v>
      </c>
      <c r="L21" s="156">
        <f>'2023-24 Salary &amp; Benefits'!F$6</f>
        <v>75419</v>
      </c>
      <c r="M21" s="9">
        <f t="shared" si="4"/>
        <v>1552552.25</v>
      </c>
      <c r="N21" s="9">
        <f t="shared" si="5"/>
        <v>57445.800000000047</v>
      </c>
      <c r="O21" s="9">
        <f>'2023-24 Salary &amp; Benefits'!G$6</f>
        <v>13464</v>
      </c>
      <c r="P21" s="157">
        <f>'2023-24 Salary &amp; Benefits'!H$6</f>
        <v>0.1797</v>
      </c>
      <c r="Q21" s="157">
        <f>'2023-24 Salary &amp; Benefits'!I$6</f>
        <v>0.17330000000000001</v>
      </c>
      <c r="R21" s="9">
        <f t="shared" si="6"/>
        <v>532526.22</v>
      </c>
      <c r="S21" s="9">
        <f t="shared" si="7"/>
        <v>26833.3</v>
      </c>
      <c r="T21" s="9">
        <f t="shared" si="8"/>
        <v>4650.21</v>
      </c>
      <c r="U21" s="9">
        <f t="shared" si="9"/>
        <v>31483.51</v>
      </c>
      <c r="V21" s="9">
        <f t="shared" si="10"/>
        <v>2174007.7799999998</v>
      </c>
    </row>
    <row r="22" spans="1:22">
      <c r="A22" s="113" t="s">
        <v>2419</v>
      </c>
      <c r="B22" s="2" t="s">
        <v>1240</v>
      </c>
      <c r="C22" s="78">
        <f>IF(A22=Summary!$B$9,Summary!$F$9,0)</f>
        <v>0</v>
      </c>
      <c r="D22" s="120">
        <f>VLOOKUP(A22,AAFTE!$A:$AA,3,0)</f>
        <v>978.05</v>
      </c>
      <c r="E22" s="160">
        <f>VLOOKUP($A22,'2023-24 Salary &amp; Benefits'!$A:$I,3,)</f>
        <v>1</v>
      </c>
      <c r="F22" s="160">
        <f>VLOOKUP($A22,'2023-24 Salary &amp; Benefits'!$A:$I,4,)</f>
        <v>1</v>
      </c>
      <c r="G22" s="161">
        <f>VLOOKUP(A22,'CEDARS District FRPL'!$A:$C,3,)</f>
        <v>0.94989999999999997</v>
      </c>
      <c r="H22" s="162">
        <f t="shared" si="1"/>
        <v>978.05</v>
      </c>
      <c r="I22" s="163">
        <f t="shared" si="2"/>
        <v>929.05</v>
      </c>
      <c r="J22" s="154">
        <f t="shared" si="3"/>
        <v>5.94</v>
      </c>
      <c r="K22" s="156">
        <f>'2023-24 Salary &amp; Benefits'!E$6</f>
        <v>72728</v>
      </c>
      <c r="L22" s="156">
        <f>'2023-24 Salary &amp; Benefits'!F$6</f>
        <v>75419</v>
      </c>
      <c r="M22" s="9">
        <f t="shared" si="4"/>
        <v>432004.32</v>
      </c>
      <c r="N22" s="9">
        <f t="shared" si="5"/>
        <v>15984.539999999979</v>
      </c>
      <c r="O22" s="9">
        <f>'2023-24 Salary &amp; Benefits'!G$6</f>
        <v>13464</v>
      </c>
      <c r="P22" s="157">
        <f>'2023-24 Salary &amp; Benefits'!H$6</f>
        <v>0.1797</v>
      </c>
      <c r="Q22" s="157">
        <f>'2023-24 Salary &amp; Benefits'!I$6</f>
        <v>0.17330000000000001</v>
      </c>
      <c r="R22" s="9">
        <f t="shared" si="6"/>
        <v>160377.46</v>
      </c>
      <c r="S22" s="9">
        <f t="shared" si="7"/>
        <v>7466.48</v>
      </c>
      <c r="T22" s="9">
        <f t="shared" si="8"/>
        <v>1293.94</v>
      </c>
      <c r="U22" s="9">
        <f t="shared" si="9"/>
        <v>8760.42</v>
      </c>
      <c r="V22" s="9">
        <f t="shared" si="10"/>
        <v>617126.74000000011</v>
      </c>
    </row>
    <row r="23" spans="1:22">
      <c r="A23" s="113" t="s">
        <v>2297</v>
      </c>
      <c r="B23" s="2" t="s">
        <v>337</v>
      </c>
      <c r="C23" s="78">
        <f>IF(A23=Summary!$B$9,Summary!$F$9,0)</f>
        <v>0</v>
      </c>
      <c r="D23" s="120">
        <f>VLOOKUP(A23,AAFTE!$A:$AA,3,0)</f>
        <v>752.78</v>
      </c>
      <c r="E23" s="160">
        <f>VLOOKUP($A23,'2023-24 Salary &amp; Benefits'!$A:$I,3,)</f>
        <v>1</v>
      </c>
      <c r="F23" s="160">
        <f>VLOOKUP($A23,'2023-24 Salary &amp; Benefits'!$A:$I,4,)</f>
        <v>1</v>
      </c>
      <c r="G23" s="161">
        <f>VLOOKUP(A23,'CEDARS District FRPL'!$A:$C,3,)</f>
        <v>0.93700000000000006</v>
      </c>
      <c r="H23" s="162">
        <f t="shared" si="1"/>
        <v>752.78</v>
      </c>
      <c r="I23" s="163">
        <f t="shared" si="2"/>
        <v>705.35</v>
      </c>
      <c r="J23" s="154">
        <f t="shared" si="3"/>
        <v>4.51</v>
      </c>
      <c r="K23" s="156">
        <f>'2023-24 Salary &amp; Benefits'!E$6</f>
        <v>72728</v>
      </c>
      <c r="L23" s="156">
        <f>'2023-24 Salary &amp; Benefits'!F$6</f>
        <v>75419</v>
      </c>
      <c r="M23" s="9">
        <f t="shared" si="4"/>
        <v>328003.28000000003</v>
      </c>
      <c r="N23" s="9">
        <f t="shared" si="5"/>
        <v>12136.409999999974</v>
      </c>
      <c r="O23" s="9">
        <f>'2023-24 Salary &amp; Benefits'!G$6</f>
        <v>13464</v>
      </c>
      <c r="P23" s="157">
        <f>'2023-24 Salary &amp; Benefits'!H$6</f>
        <v>0.1797</v>
      </c>
      <c r="Q23" s="157">
        <f>'2023-24 Salary &amp; Benefits'!I$6</f>
        <v>0.17330000000000001</v>
      </c>
      <c r="R23" s="9">
        <f t="shared" si="6"/>
        <v>121768.07</v>
      </c>
      <c r="S23" s="9">
        <f t="shared" si="7"/>
        <v>5668.99</v>
      </c>
      <c r="T23" s="9">
        <f t="shared" si="8"/>
        <v>982.44</v>
      </c>
      <c r="U23" s="9">
        <f t="shared" si="9"/>
        <v>6651.43</v>
      </c>
      <c r="V23" s="9">
        <f t="shared" si="10"/>
        <v>468559.19</v>
      </c>
    </row>
    <row r="24" spans="1:22">
      <c r="A24" s="113" t="s">
        <v>2339</v>
      </c>
      <c r="B24" s="2" t="s">
        <v>532</v>
      </c>
      <c r="C24" s="78">
        <f>IF(A24=Summary!$B$9,Summary!$F$9,0)</f>
        <v>0</v>
      </c>
      <c r="D24" s="120">
        <f>VLOOKUP(A24,AAFTE!$A:$AA,3,0)</f>
        <v>75.069999999999993</v>
      </c>
      <c r="E24" s="160">
        <f>VLOOKUP($A24,'2023-24 Salary &amp; Benefits'!$A:$I,3,)</f>
        <v>1</v>
      </c>
      <c r="F24" s="160">
        <f>VLOOKUP($A24,'2023-24 Salary &amp; Benefits'!$A:$I,4,)</f>
        <v>1</v>
      </c>
      <c r="G24" s="161">
        <f>VLOOKUP(A24,'CEDARS District FRPL'!$A:$C,3,)</f>
        <v>0.83330000000000004</v>
      </c>
      <c r="H24" s="162">
        <f t="shared" si="1"/>
        <v>75.069999999999993</v>
      </c>
      <c r="I24" s="163">
        <f t="shared" si="2"/>
        <v>62.56</v>
      </c>
      <c r="J24" s="154">
        <f t="shared" si="3"/>
        <v>0.4</v>
      </c>
      <c r="K24" s="156">
        <f>'2023-24 Salary &amp; Benefits'!E$6</f>
        <v>72728</v>
      </c>
      <c r="L24" s="156">
        <f>'2023-24 Salary &amp; Benefits'!F$6</f>
        <v>75419</v>
      </c>
      <c r="M24" s="9">
        <f t="shared" si="4"/>
        <v>29091.200000000001</v>
      </c>
      <c r="N24" s="9">
        <f t="shared" si="5"/>
        <v>1076.3999999999978</v>
      </c>
      <c r="O24" s="9">
        <f>'2023-24 Salary &amp; Benefits'!G$6</f>
        <v>13464</v>
      </c>
      <c r="P24" s="157">
        <f>'2023-24 Salary &amp; Benefits'!H$6</f>
        <v>0.1797</v>
      </c>
      <c r="Q24" s="157">
        <f>'2023-24 Salary &amp; Benefits'!I$6</f>
        <v>0.17330000000000001</v>
      </c>
      <c r="R24" s="9">
        <f t="shared" si="6"/>
        <v>10799.83</v>
      </c>
      <c r="S24" s="9">
        <f t="shared" si="7"/>
        <v>502.79</v>
      </c>
      <c r="T24" s="9">
        <f t="shared" si="8"/>
        <v>87.13</v>
      </c>
      <c r="U24" s="9">
        <f t="shared" si="9"/>
        <v>589.92000000000007</v>
      </c>
      <c r="V24" s="9">
        <f t="shared" si="10"/>
        <v>41557.349999999991</v>
      </c>
    </row>
    <row r="25" spans="1:22">
      <c r="A25" s="113" t="s">
        <v>2456</v>
      </c>
      <c r="B25" s="2" t="s">
        <v>1544</v>
      </c>
      <c r="C25" s="78">
        <f>IF(A25=Summary!$B$9,Summary!$F$9,0)</f>
        <v>0</v>
      </c>
      <c r="D25" s="120">
        <f>VLOOKUP(A25,AAFTE!$A:$AA,3,0)</f>
        <v>3246.87</v>
      </c>
      <c r="E25" s="160">
        <f>VLOOKUP($A25,'2023-24 Salary &amp; Benefits'!$A:$I,3,)</f>
        <v>1.1350000000000002</v>
      </c>
      <c r="F25" s="160">
        <f>VLOOKUP($A25,'2023-24 Salary &amp; Benefits'!$A:$I,4,)</f>
        <v>1.1350000000000002</v>
      </c>
      <c r="G25" s="161">
        <f>VLOOKUP(A25,'CEDARS District FRPL'!$A:$C,3,)</f>
        <v>0.58789999999999998</v>
      </c>
      <c r="H25" s="162">
        <f t="shared" si="1"/>
        <v>3246.87</v>
      </c>
      <c r="I25" s="163">
        <f t="shared" si="2"/>
        <v>1908.83</v>
      </c>
      <c r="J25" s="154">
        <f t="shared" si="3"/>
        <v>12.204000000000001</v>
      </c>
      <c r="K25" s="156">
        <f>'2023-24 Salary &amp; Benefits'!E$6</f>
        <v>72728</v>
      </c>
      <c r="L25" s="156">
        <f>'2023-24 Salary &amp; Benefits'!F$6</f>
        <v>75419</v>
      </c>
      <c r="M25" s="9">
        <f t="shared" si="4"/>
        <v>1007394.8</v>
      </c>
      <c r="N25" s="9">
        <f t="shared" si="5"/>
        <v>37274.5</v>
      </c>
      <c r="O25" s="9">
        <f>'2023-24 Salary &amp; Benefits'!G$6</f>
        <v>13464</v>
      </c>
      <c r="P25" s="157">
        <f>'2023-24 Salary &amp; Benefits'!H$6</f>
        <v>0.1797</v>
      </c>
      <c r="Q25" s="157">
        <f>'2023-24 Salary &amp; Benefits'!I$6</f>
        <v>0.17330000000000001</v>
      </c>
      <c r="R25" s="9">
        <f t="shared" si="6"/>
        <v>351803.17</v>
      </c>
      <c r="S25" s="9">
        <f t="shared" si="7"/>
        <v>17411.150000000001</v>
      </c>
      <c r="T25" s="9">
        <f t="shared" si="8"/>
        <v>3017.35</v>
      </c>
      <c r="U25" s="9">
        <f t="shared" si="9"/>
        <v>20428.5</v>
      </c>
      <c r="V25" s="9">
        <f t="shared" si="10"/>
        <v>1416900.97</v>
      </c>
    </row>
    <row r="26" spans="1:22">
      <c r="A26" s="113" t="s">
        <v>2284</v>
      </c>
      <c r="B26" s="2" t="s">
        <v>253</v>
      </c>
      <c r="C26" s="78">
        <f>IF(A26=Summary!$B$9,Summary!$F$9,0)</f>
        <v>0</v>
      </c>
      <c r="D26" s="120">
        <f>VLOOKUP(A26,AAFTE!$A:$AA,3,0)</f>
        <v>7109.84</v>
      </c>
      <c r="E26" s="160">
        <f>VLOOKUP($A26,'2023-24 Salary &amp; Benefits'!$A:$I,3,)</f>
        <v>1.0750000000000002</v>
      </c>
      <c r="F26" s="160">
        <f>VLOOKUP($A26,'2023-24 Salary &amp; Benefits'!$A:$I,4,)</f>
        <v>1.1000000000000001</v>
      </c>
      <c r="G26" s="161">
        <f>VLOOKUP(A26,'CEDARS District FRPL'!$A:$C,3,)</f>
        <v>0.16250000000000001</v>
      </c>
      <c r="H26" s="162">
        <f t="shared" si="1"/>
        <v>7109.84</v>
      </c>
      <c r="I26" s="163">
        <f t="shared" si="2"/>
        <v>1155.3499999999999</v>
      </c>
      <c r="J26" s="154">
        <f t="shared" si="3"/>
        <v>7.3869999999999996</v>
      </c>
      <c r="K26" s="156">
        <f>'2023-24 Salary &amp; Benefits'!E$6</f>
        <v>72728</v>
      </c>
      <c r="L26" s="156">
        <f>'2023-24 Salary &amp; Benefits'!F$6</f>
        <v>75419</v>
      </c>
      <c r="M26" s="9">
        <f t="shared" si="4"/>
        <v>577534.87</v>
      </c>
      <c r="N26" s="9">
        <f t="shared" si="5"/>
        <v>35297.300000000047</v>
      </c>
      <c r="O26" s="9">
        <f>'2023-24 Salary &amp; Benefits'!G$6</f>
        <v>13464</v>
      </c>
      <c r="P26" s="157">
        <f>'2023-24 Salary &amp; Benefits'!H$6</f>
        <v>0.1797</v>
      </c>
      <c r="Q26" s="157">
        <f>'2023-24 Salary &amp; Benefits'!I$6</f>
        <v>0.17330000000000001</v>
      </c>
      <c r="R26" s="9">
        <f t="shared" si="6"/>
        <v>209358.61</v>
      </c>
      <c r="S26" s="9">
        <f t="shared" si="7"/>
        <v>10213.870000000001</v>
      </c>
      <c r="T26" s="9">
        <f t="shared" si="8"/>
        <v>1770.06</v>
      </c>
      <c r="U26" s="9">
        <f t="shared" si="9"/>
        <v>11983.93</v>
      </c>
      <c r="V26" s="9">
        <f t="shared" si="10"/>
        <v>834174.71000000008</v>
      </c>
    </row>
    <row r="27" spans="1:22">
      <c r="A27" s="113" t="s">
        <v>2275</v>
      </c>
      <c r="B27" s="2" t="s">
        <v>151</v>
      </c>
      <c r="C27" s="78">
        <f>IF(A27=Summary!$B$9,Summary!$F$9,0)</f>
        <v>0</v>
      </c>
      <c r="D27" s="120">
        <f>VLOOKUP(A27,AAFTE!$A:$AA,3,0)</f>
        <v>480.15</v>
      </c>
      <c r="E27" s="160">
        <f>VLOOKUP($A27,'2023-24 Salary &amp; Benefits'!$A:$I,3,)</f>
        <v>1</v>
      </c>
      <c r="F27" s="160">
        <f>VLOOKUP($A27,'2023-24 Salary &amp; Benefits'!$A:$I,4,)</f>
        <v>1</v>
      </c>
      <c r="G27" s="161">
        <f>VLOOKUP(A27,'CEDARS District FRPL'!$A:$C,3,)</f>
        <v>0.81299999999999994</v>
      </c>
      <c r="H27" s="162">
        <f t="shared" si="1"/>
        <v>480.15</v>
      </c>
      <c r="I27" s="163">
        <f t="shared" si="2"/>
        <v>390.36</v>
      </c>
      <c r="J27" s="154">
        <f t="shared" si="3"/>
        <v>2.496</v>
      </c>
      <c r="K27" s="156">
        <f>'2023-24 Salary &amp; Benefits'!E$6</f>
        <v>72728</v>
      </c>
      <c r="L27" s="156">
        <f>'2023-24 Salary &amp; Benefits'!F$6</f>
        <v>75419</v>
      </c>
      <c r="M27" s="9">
        <f t="shared" si="4"/>
        <v>181529.09</v>
      </c>
      <c r="N27" s="9">
        <f t="shared" si="5"/>
        <v>6716.7300000000105</v>
      </c>
      <c r="O27" s="9">
        <f>'2023-24 Salary &amp; Benefits'!G$6</f>
        <v>13464</v>
      </c>
      <c r="P27" s="157">
        <f>'2023-24 Salary &amp; Benefits'!H$6</f>
        <v>0.1797</v>
      </c>
      <c r="Q27" s="157">
        <f>'2023-24 Salary &amp; Benefits'!I$6</f>
        <v>0.17330000000000001</v>
      </c>
      <c r="R27" s="9">
        <f t="shared" si="6"/>
        <v>67390.929999999993</v>
      </c>
      <c r="S27" s="9">
        <f t="shared" si="7"/>
        <v>3137.43</v>
      </c>
      <c r="T27" s="9">
        <f t="shared" si="8"/>
        <v>543.72</v>
      </c>
      <c r="U27" s="9">
        <f t="shared" si="9"/>
        <v>3681.1499999999996</v>
      </c>
      <c r="V27" s="9">
        <f t="shared" si="10"/>
        <v>259317.9</v>
      </c>
    </row>
    <row r="28" spans="1:22">
      <c r="A28" s="113" t="s">
        <v>2436</v>
      </c>
      <c r="B28" s="2" t="s">
        <v>1383</v>
      </c>
      <c r="C28" s="78">
        <f>IF(A28=Summary!$B$9,Summary!$F$9,0)</f>
        <v>0</v>
      </c>
      <c r="D28" s="120">
        <f>VLOOKUP(A28,AAFTE!$A:$AA,3,0)</f>
        <v>180.43</v>
      </c>
      <c r="E28" s="160">
        <f>VLOOKUP($A28,'2023-24 Salary &amp; Benefits'!$A:$I,3,)</f>
        <v>1.06</v>
      </c>
      <c r="F28" s="160">
        <f>VLOOKUP($A28,'2023-24 Salary &amp; Benefits'!$A:$I,4,)</f>
        <v>1.08</v>
      </c>
      <c r="G28" s="161">
        <f>VLOOKUP(A28,'CEDARS District FRPL'!$A:$C,3,)</f>
        <v>0.28889999999999999</v>
      </c>
      <c r="H28" s="162">
        <f t="shared" si="1"/>
        <v>180.43</v>
      </c>
      <c r="I28" s="163">
        <f t="shared" si="2"/>
        <v>52.13</v>
      </c>
      <c r="J28" s="154">
        <f t="shared" si="3"/>
        <v>0.33300000000000002</v>
      </c>
      <c r="K28" s="156">
        <f>'2023-24 Salary &amp; Benefits'!E$6</f>
        <v>72728</v>
      </c>
      <c r="L28" s="156">
        <f>'2023-24 Salary &amp; Benefits'!F$6</f>
        <v>75419</v>
      </c>
      <c r="M28" s="9">
        <f t="shared" si="4"/>
        <v>25671.53</v>
      </c>
      <c r="N28" s="9">
        <f t="shared" si="5"/>
        <v>1452.1599999999999</v>
      </c>
      <c r="O28" s="9">
        <f>'2023-24 Salary &amp; Benefits'!G$6</f>
        <v>13464</v>
      </c>
      <c r="P28" s="157">
        <f>'2023-24 Salary &amp; Benefits'!H$6</f>
        <v>0.1797</v>
      </c>
      <c r="Q28" s="157">
        <f>'2023-24 Salary &amp; Benefits'!I$6</f>
        <v>0.17330000000000001</v>
      </c>
      <c r="R28" s="9">
        <f t="shared" si="6"/>
        <v>9348.35</v>
      </c>
      <c r="S28" s="9">
        <f t="shared" si="7"/>
        <v>452.06</v>
      </c>
      <c r="T28" s="9">
        <f t="shared" si="8"/>
        <v>78.34</v>
      </c>
      <c r="U28" s="9">
        <f t="shared" si="9"/>
        <v>530.4</v>
      </c>
      <c r="V28" s="9">
        <f t="shared" si="10"/>
        <v>37002.439999999995</v>
      </c>
    </row>
    <row r="29" spans="1:22">
      <c r="A29" t="s">
        <v>2270</v>
      </c>
      <c r="B29" t="s">
        <v>113</v>
      </c>
      <c r="C29" s="78">
        <f>IF(A29=Summary!$B$9,Summary!$F$9,0)</f>
        <v>0</v>
      </c>
      <c r="D29" s="120">
        <f>VLOOKUP(A29,AAFTE!$A:$AA,3,0)</f>
        <v>1227.8399999999999</v>
      </c>
      <c r="E29" s="160">
        <f>VLOOKUP($A29,'2023-24 Salary &amp; Benefits'!$A:$I,3,)</f>
        <v>1</v>
      </c>
      <c r="F29" s="160">
        <f>VLOOKUP($A29,'2023-24 Salary &amp; Benefits'!$A:$I,4,)</f>
        <v>1</v>
      </c>
      <c r="G29" s="161">
        <f>VLOOKUP(A29,'CEDARS District FRPL'!$A:$C,3,)</f>
        <v>0.41970000000000002</v>
      </c>
      <c r="H29" s="162">
        <f t="shared" si="1"/>
        <v>1227.8399999999999</v>
      </c>
      <c r="I29" s="163">
        <f t="shared" si="2"/>
        <v>515.32000000000005</v>
      </c>
      <c r="J29" s="154">
        <f t="shared" si="3"/>
        <v>3.2949999999999999</v>
      </c>
      <c r="K29" s="156">
        <f>'2023-24 Salary &amp; Benefits'!E$6</f>
        <v>72728</v>
      </c>
      <c r="L29" s="156">
        <f>'2023-24 Salary &amp; Benefits'!F$6</f>
        <v>75419</v>
      </c>
      <c r="M29" s="9">
        <f t="shared" si="4"/>
        <v>239638.76</v>
      </c>
      <c r="N29" s="9">
        <f t="shared" si="5"/>
        <v>8866.8499999999767</v>
      </c>
      <c r="O29" s="9">
        <f>'2023-24 Salary &amp; Benefits'!G$6</f>
        <v>13464</v>
      </c>
      <c r="P29" s="157">
        <f>'2023-24 Salary &amp; Benefits'!H$6</f>
        <v>0.1797</v>
      </c>
      <c r="Q29" s="157">
        <f>'2023-24 Salary &amp; Benefits'!I$6</f>
        <v>0.17330000000000001</v>
      </c>
      <c r="R29" s="9">
        <f t="shared" si="6"/>
        <v>88963.59</v>
      </c>
      <c r="S29" s="9">
        <f t="shared" si="7"/>
        <v>4141.76</v>
      </c>
      <c r="T29" s="9">
        <f t="shared" si="8"/>
        <v>717.77</v>
      </c>
      <c r="U29" s="9">
        <f t="shared" si="9"/>
        <v>4859.5300000000007</v>
      </c>
      <c r="V29" s="9">
        <f t="shared" si="10"/>
        <v>342328.73</v>
      </c>
    </row>
    <row r="30" spans="1:22">
      <c r="A30" s="113" t="s">
        <v>2269</v>
      </c>
      <c r="B30" s="2" t="s">
        <v>2576</v>
      </c>
      <c r="C30" s="78">
        <f>IF(A30=Summary!$B$9,Summary!$F$9,0)</f>
        <v>0</v>
      </c>
      <c r="D30" s="120">
        <f>VLOOKUP(A30,AAFTE!$A:$AA,3,0)</f>
        <v>1595.47</v>
      </c>
      <c r="E30" s="160">
        <f>VLOOKUP($A30,'2023-24 Salary &amp; Benefits'!$A:$I,3,)</f>
        <v>1</v>
      </c>
      <c r="F30" s="160">
        <f>VLOOKUP($A30,'2023-24 Salary &amp; Benefits'!$A:$I,4,)</f>
        <v>1.04</v>
      </c>
      <c r="G30" s="161">
        <f>VLOOKUP(A30,'CEDARS District FRPL'!$A:$C,3,)</f>
        <v>0.4456</v>
      </c>
      <c r="H30" s="162">
        <f t="shared" si="1"/>
        <v>1595.47</v>
      </c>
      <c r="I30" s="163">
        <f t="shared" si="2"/>
        <v>710.94</v>
      </c>
      <c r="J30" s="154">
        <f t="shared" si="3"/>
        <v>4.5449999999999999</v>
      </c>
      <c r="K30" s="156">
        <f>'2023-24 Salary &amp; Benefits'!E$6</f>
        <v>72728</v>
      </c>
      <c r="L30" s="156">
        <f>'2023-24 Salary &amp; Benefits'!F$6</f>
        <v>75419</v>
      </c>
      <c r="M30" s="9">
        <f t="shared" si="4"/>
        <v>330548.76</v>
      </c>
      <c r="N30" s="9">
        <f t="shared" si="5"/>
        <v>25941.770000000019</v>
      </c>
      <c r="O30" s="9">
        <f>'2023-24 Salary &amp; Benefits'!G$6</f>
        <v>13464</v>
      </c>
      <c r="P30" s="157">
        <f>'2023-24 Salary &amp; Benefits'!H$6</f>
        <v>0.1797</v>
      </c>
      <c r="Q30" s="157">
        <f>'2023-24 Salary &amp; Benefits'!I$6</f>
        <v>0.17330000000000001</v>
      </c>
      <c r="R30" s="9">
        <f t="shared" si="6"/>
        <v>125089.2</v>
      </c>
      <c r="S30" s="9">
        <f t="shared" si="7"/>
        <v>5941.51</v>
      </c>
      <c r="T30" s="9">
        <f t="shared" si="8"/>
        <v>1029.6600000000001</v>
      </c>
      <c r="U30" s="9">
        <f t="shared" si="9"/>
        <v>6971.17</v>
      </c>
      <c r="V30" s="9">
        <f t="shared" si="10"/>
        <v>488550.9</v>
      </c>
    </row>
    <row r="31" spans="1:22">
      <c r="A31" s="113" t="s">
        <v>2292</v>
      </c>
      <c r="B31" s="2" t="s">
        <v>312</v>
      </c>
      <c r="C31" s="78">
        <f>IF(A31=Summary!$B$9,Summary!$F$9,0)</f>
        <v>0</v>
      </c>
      <c r="D31" s="120">
        <f>VLOOKUP(A31,AAFTE!$A:$AA,3,0)</f>
        <v>1440.32</v>
      </c>
      <c r="E31" s="160">
        <f>VLOOKUP($A31,'2023-24 Salary &amp; Benefits'!$A:$I,3,)</f>
        <v>1</v>
      </c>
      <c r="F31" s="160">
        <f>VLOOKUP($A31,'2023-24 Salary &amp; Benefits'!$A:$I,4,)</f>
        <v>1</v>
      </c>
      <c r="G31" s="161">
        <f>VLOOKUP(A31,'CEDARS District FRPL'!$A:$C,3,)</f>
        <v>0.53620000000000001</v>
      </c>
      <c r="H31" s="162">
        <f t="shared" si="1"/>
        <v>1440.32</v>
      </c>
      <c r="I31" s="163">
        <f t="shared" si="2"/>
        <v>772.3</v>
      </c>
      <c r="J31" s="154">
        <f t="shared" si="3"/>
        <v>4.9379999999999997</v>
      </c>
      <c r="K31" s="156">
        <f>'2023-24 Salary &amp; Benefits'!E$6</f>
        <v>72728</v>
      </c>
      <c r="L31" s="156">
        <f>'2023-24 Salary &amp; Benefits'!F$6</f>
        <v>75419</v>
      </c>
      <c r="M31" s="9">
        <f t="shared" si="4"/>
        <v>359130.86</v>
      </c>
      <c r="N31" s="9">
        <f t="shared" si="5"/>
        <v>13288.160000000033</v>
      </c>
      <c r="O31" s="9">
        <f>'2023-24 Salary &amp; Benefits'!G$6</f>
        <v>13464</v>
      </c>
      <c r="P31" s="157">
        <f>'2023-24 Salary &amp; Benefits'!H$6</f>
        <v>0.1797</v>
      </c>
      <c r="Q31" s="157">
        <f>'2023-24 Salary &amp; Benefits'!I$6</f>
        <v>0.17330000000000001</v>
      </c>
      <c r="R31" s="9">
        <f t="shared" si="6"/>
        <v>133323.89000000001</v>
      </c>
      <c r="S31" s="9">
        <f t="shared" si="7"/>
        <v>6206.98</v>
      </c>
      <c r="T31" s="9">
        <f t="shared" si="8"/>
        <v>1075.67</v>
      </c>
      <c r="U31" s="9">
        <f t="shared" si="9"/>
        <v>7282.65</v>
      </c>
      <c r="V31" s="9">
        <f t="shared" si="10"/>
        <v>513025.56000000006</v>
      </c>
    </row>
    <row r="32" spans="1:22">
      <c r="A32" s="113" t="s">
        <v>3159</v>
      </c>
      <c r="B32" s="2" t="s">
        <v>3173</v>
      </c>
      <c r="C32" s="78">
        <f>IF(A32=Summary!$B$9,Summary!$F$9,0)</f>
        <v>0</v>
      </c>
      <c r="D32" s="120">
        <f>VLOOKUP(A32,AAFTE!$A:$AA,3,0)</f>
        <v>443.86</v>
      </c>
      <c r="E32" s="160">
        <f>VLOOKUP($A32,'2023-24 Salary &amp; Benefits'!$A:$I,3,)</f>
        <v>1.18</v>
      </c>
      <c r="F32" s="160">
        <f>VLOOKUP($A32,'2023-24 Salary &amp; Benefits'!$A:$I,4,)</f>
        <v>1.18</v>
      </c>
      <c r="G32" s="161">
        <f>VLOOKUP(A32,'CEDARS District FRPL'!$A:$C,3,)</f>
        <v>0.4829</v>
      </c>
      <c r="H32" s="162">
        <f t="shared" si="1"/>
        <v>443.86</v>
      </c>
      <c r="I32" s="163">
        <f t="shared" si="2"/>
        <v>214.34</v>
      </c>
      <c r="J32" s="154">
        <f t="shared" si="3"/>
        <v>1.37</v>
      </c>
      <c r="K32" s="156">
        <f>'2023-24 Salary &amp; Benefits'!E$6</f>
        <v>72728</v>
      </c>
      <c r="L32" s="156">
        <f>'2023-24 Salary &amp; Benefits'!F$6</f>
        <v>75419</v>
      </c>
      <c r="M32" s="9">
        <f t="shared" si="4"/>
        <v>117572.08</v>
      </c>
      <c r="N32" s="9">
        <f t="shared" si="5"/>
        <v>4350.2799999999988</v>
      </c>
      <c r="O32" s="9">
        <f>'2023-24 Salary &amp; Benefits'!G$6</f>
        <v>13464</v>
      </c>
      <c r="P32" s="157">
        <f>'2023-24 Salary &amp; Benefits'!H$6</f>
        <v>0.1797</v>
      </c>
      <c r="Q32" s="157">
        <f>'2023-24 Salary &amp; Benefits'!I$6</f>
        <v>0.17330000000000001</v>
      </c>
      <c r="R32" s="9">
        <f t="shared" si="6"/>
        <v>40327.29</v>
      </c>
      <c r="S32" s="9">
        <f t="shared" si="7"/>
        <v>2032.04</v>
      </c>
      <c r="T32" s="9">
        <f t="shared" si="8"/>
        <v>352.15</v>
      </c>
      <c r="U32" s="9">
        <f t="shared" si="9"/>
        <v>2384.19</v>
      </c>
      <c r="V32" s="9">
        <f t="shared" si="10"/>
        <v>164633.84</v>
      </c>
    </row>
    <row r="33" spans="1:22">
      <c r="A33" t="s">
        <v>2380</v>
      </c>
      <c r="B33" t="s">
        <v>1105</v>
      </c>
      <c r="C33" s="78">
        <f>IF(A33=Summary!$B$9,Summary!$F$9,0)</f>
        <v>0</v>
      </c>
      <c r="D33" s="120">
        <f>VLOOKUP(A33,AAFTE!$A:$AA,3,0)</f>
        <v>96.14</v>
      </c>
      <c r="E33" s="160">
        <f>VLOOKUP($A33,'2023-24 Salary &amp; Benefits'!$A:$I,3,)</f>
        <v>1</v>
      </c>
      <c r="F33" s="160">
        <f>VLOOKUP($A33,'2023-24 Salary &amp; Benefits'!$A:$I,4,)</f>
        <v>1.02</v>
      </c>
      <c r="G33" s="161">
        <f>VLOOKUP(A33,'CEDARS District FRPL'!$A:$C,3,)</f>
        <v>0.38140000000000002</v>
      </c>
      <c r="H33" s="162">
        <f t="shared" si="1"/>
        <v>96.14</v>
      </c>
      <c r="I33" s="163">
        <f t="shared" si="2"/>
        <v>36.67</v>
      </c>
      <c r="J33" s="154">
        <f t="shared" si="3"/>
        <v>0.23400000000000001</v>
      </c>
      <c r="K33" s="156">
        <f>'2023-24 Salary &amp; Benefits'!E$6</f>
        <v>72728</v>
      </c>
      <c r="L33" s="156">
        <f>'2023-24 Salary &amp; Benefits'!F$6</f>
        <v>75419</v>
      </c>
      <c r="M33" s="9">
        <f t="shared" si="4"/>
        <v>17018.349999999999</v>
      </c>
      <c r="N33" s="9">
        <f t="shared" si="5"/>
        <v>982.65999999999985</v>
      </c>
      <c r="O33" s="9">
        <f>'2023-24 Salary &amp; Benefits'!G$6</f>
        <v>13464</v>
      </c>
      <c r="P33" s="157">
        <f>'2023-24 Salary &amp; Benefits'!H$6</f>
        <v>0.1797</v>
      </c>
      <c r="Q33" s="157">
        <f>'2023-24 Salary &amp; Benefits'!I$6</f>
        <v>0.17330000000000001</v>
      </c>
      <c r="R33" s="9">
        <f t="shared" si="6"/>
        <v>6379.07</v>
      </c>
      <c r="S33" s="9">
        <f t="shared" si="7"/>
        <v>300.02</v>
      </c>
      <c r="T33" s="9">
        <f t="shared" si="8"/>
        <v>51.99</v>
      </c>
      <c r="U33" s="9">
        <f t="shared" si="9"/>
        <v>352.01</v>
      </c>
      <c r="V33" s="9">
        <f t="shared" si="10"/>
        <v>24732.089999999997</v>
      </c>
    </row>
    <row r="34" spans="1:22">
      <c r="A34" s="113" t="s">
        <v>2369</v>
      </c>
      <c r="B34" s="2" t="s">
        <v>1047</v>
      </c>
      <c r="C34" s="78">
        <f>IF(A34=Summary!$B$9,Summary!$F$9,0)</f>
        <v>0</v>
      </c>
      <c r="D34" s="120">
        <f>VLOOKUP(A34,AAFTE!$A:$AA,3,0)</f>
        <v>11005.2</v>
      </c>
      <c r="E34" s="160">
        <f>VLOOKUP($A34,'2023-24 Salary &amp; Benefits'!$A:$I,3,)</f>
        <v>1.18</v>
      </c>
      <c r="F34" s="160">
        <f>VLOOKUP($A34,'2023-24 Salary &amp; Benefits'!$A:$I,4,)</f>
        <v>1.22</v>
      </c>
      <c r="G34" s="161">
        <f>VLOOKUP(A34,'CEDARS District FRPL'!$A:$C,3,)</f>
        <v>0.3916</v>
      </c>
      <c r="H34" s="162">
        <f t="shared" si="1"/>
        <v>11005.2</v>
      </c>
      <c r="I34" s="163">
        <f t="shared" si="2"/>
        <v>4309.6400000000003</v>
      </c>
      <c r="J34" s="154">
        <f t="shared" si="3"/>
        <v>27.553000000000001</v>
      </c>
      <c r="K34" s="156">
        <f>'2023-24 Salary &amp; Benefits'!E$6</f>
        <v>72728</v>
      </c>
      <c r="L34" s="156">
        <f>'2023-24 Salary &amp; Benefits'!F$6</f>
        <v>75419</v>
      </c>
      <c r="M34" s="9">
        <f t="shared" si="4"/>
        <v>2364572.0099999998</v>
      </c>
      <c r="N34" s="9">
        <f t="shared" si="5"/>
        <v>170612.03000000026</v>
      </c>
      <c r="O34" s="9">
        <f>'2023-24 Salary &amp; Benefits'!G$6</f>
        <v>13464</v>
      </c>
      <c r="P34" s="157">
        <f>'2023-24 Salary &amp; Benefits'!H$6</f>
        <v>0.1797</v>
      </c>
      <c r="Q34" s="157">
        <f>'2023-24 Salary &amp; Benefits'!I$6</f>
        <v>0.17330000000000001</v>
      </c>
      <c r="R34" s="9">
        <f t="shared" si="6"/>
        <v>825454.25</v>
      </c>
      <c r="S34" s="9">
        <f t="shared" si="7"/>
        <v>42253.07</v>
      </c>
      <c r="T34" s="9">
        <f t="shared" si="8"/>
        <v>7322.46</v>
      </c>
      <c r="U34" s="9">
        <f t="shared" si="9"/>
        <v>49575.53</v>
      </c>
      <c r="V34" s="9">
        <f t="shared" si="10"/>
        <v>3410213.82</v>
      </c>
    </row>
    <row r="35" spans="1:22">
      <c r="A35" s="113" t="s">
        <v>2487</v>
      </c>
      <c r="B35" s="2" t="s">
        <v>1845</v>
      </c>
      <c r="C35" s="78">
        <f>IF(A35=Summary!$B$9,Summary!$F$9,0)</f>
        <v>0</v>
      </c>
      <c r="D35" s="120">
        <f>VLOOKUP(A35,AAFTE!$A:$AA,3,0)</f>
        <v>14136.73</v>
      </c>
      <c r="E35" s="160">
        <f>VLOOKUP($A35,'2023-24 Salary &amp; Benefits'!$A:$I,3,)</f>
        <v>1</v>
      </c>
      <c r="F35" s="160">
        <f>VLOOKUP($A35,'2023-24 Salary &amp; Benefits'!$A:$I,4,)</f>
        <v>1.04</v>
      </c>
      <c r="G35" s="161">
        <f>VLOOKUP(A35,'CEDARS District FRPL'!$A:$C,3,)</f>
        <v>0.41670000000000001</v>
      </c>
      <c r="H35" s="162">
        <f t="shared" si="1"/>
        <v>14136.73</v>
      </c>
      <c r="I35" s="163">
        <f t="shared" si="2"/>
        <v>5890.78</v>
      </c>
      <c r="J35" s="154">
        <f t="shared" si="3"/>
        <v>37.661999999999999</v>
      </c>
      <c r="K35" s="156">
        <f>'2023-24 Salary &amp; Benefits'!E$6</f>
        <v>72728</v>
      </c>
      <c r="L35" s="156">
        <f>'2023-24 Salary &amp; Benefits'!F$6</f>
        <v>75419</v>
      </c>
      <c r="M35" s="9">
        <f t="shared" si="4"/>
        <v>2739081.94</v>
      </c>
      <c r="N35" s="9">
        <f t="shared" si="5"/>
        <v>214965.64999999991</v>
      </c>
      <c r="O35" s="9">
        <f>'2023-24 Salary &amp; Benefits'!G$6</f>
        <v>13464</v>
      </c>
      <c r="P35" s="157">
        <f>'2023-24 Salary &amp; Benefits'!H$6</f>
        <v>0.1797</v>
      </c>
      <c r="Q35" s="157">
        <f>'2023-24 Salary &amp; Benefits'!I$6</f>
        <v>0.17330000000000001</v>
      </c>
      <c r="R35" s="9">
        <f t="shared" si="6"/>
        <v>1036547.74</v>
      </c>
      <c r="S35" s="9">
        <f t="shared" si="7"/>
        <v>49234.13</v>
      </c>
      <c r="T35" s="9">
        <f t="shared" si="8"/>
        <v>8532.27</v>
      </c>
      <c r="U35" s="9">
        <f t="shared" si="9"/>
        <v>57766.399999999994</v>
      </c>
      <c r="V35" s="9">
        <f t="shared" si="10"/>
        <v>4048361.7299999995</v>
      </c>
    </row>
    <row r="36" spans="1:22">
      <c r="A36" s="113" t="s">
        <v>2400</v>
      </c>
      <c r="B36" s="2" t="s">
        <v>1170</v>
      </c>
      <c r="C36" s="78">
        <f>IF(A36=Summary!$B$9,Summary!$F$9,0)</f>
        <v>0</v>
      </c>
      <c r="D36" s="120">
        <f>VLOOKUP(A36,AAFTE!$A:$AA,3,0)</f>
        <v>3418.14</v>
      </c>
      <c r="E36" s="160">
        <f>VLOOKUP($A36,'2023-24 Salary &amp; Benefits'!$A:$I,3,)</f>
        <v>1</v>
      </c>
      <c r="F36" s="160">
        <f>VLOOKUP($A36,'2023-24 Salary &amp; Benefits'!$A:$I,4,)</f>
        <v>1</v>
      </c>
      <c r="G36" s="161">
        <f>VLOOKUP(A36,'CEDARS District FRPL'!$A:$C,3,)</f>
        <v>0.76359999999999995</v>
      </c>
      <c r="H36" s="162">
        <f t="shared" si="1"/>
        <v>3418.14</v>
      </c>
      <c r="I36" s="163">
        <f t="shared" si="2"/>
        <v>2610.09</v>
      </c>
      <c r="J36" s="154">
        <f t="shared" si="3"/>
        <v>16.687000000000001</v>
      </c>
      <c r="K36" s="156">
        <f>'2023-24 Salary &amp; Benefits'!E$6</f>
        <v>72728</v>
      </c>
      <c r="L36" s="156">
        <f>'2023-24 Salary &amp; Benefits'!F$6</f>
        <v>75419</v>
      </c>
      <c r="M36" s="9">
        <f t="shared" si="4"/>
        <v>1213612.1399999999</v>
      </c>
      <c r="N36" s="9">
        <f t="shared" si="5"/>
        <v>44904.710000000196</v>
      </c>
      <c r="O36" s="9">
        <f>'2023-24 Salary &amp; Benefits'!G$6</f>
        <v>13464</v>
      </c>
      <c r="P36" s="157">
        <f>'2023-24 Salary &amp; Benefits'!H$6</f>
        <v>0.1797</v>
      </c>
      <c r="Q36" s="157">
        <f>'2023-24 Salary &amp; Benefits'!I$6</f>
        <v>0.17330000000000001</v>
      </c>
      <c r="R36" s="9">
        <f t="shared" si="6"/>
        <v>450541.86</v>
      </c>
      <c r="S36" s="9">
        <f t="shared" si="7"/>
        <v>20975.279999999999</v>
      </c>
      <c r="T36" s="9">
        <f t="shared" si="8"/>
        <v>3635.02</v>
      </c>
      <c r="U36" s="9">
        <f t="shared" si="9"/>
        <v>24610.3</v>
      </c>
      <c r="V36" s="9">
        <f t="shared" si="10"/>
        <v>1733669.0100000002</v>
      </c>
    </row>
    <row r="37" spans="1:22">
      <c r="A37" s="113" t="s">
        <v>2398</v>
      </c>
      <c r="B37" s="2" t="s">
        <v>1163</v>
      </c>
      <c r="C37" s="78">
        <f>IF(A37=Summary!$B$9,Summary!$F$9,0)</f>
        <v>0</v>
      </c>
      <c r="D37" s="120">
        <f>VLOOKUP(A37,AAFTE!$A:$AA,3,0)</f>
        <v>2866.89</v>
      </c>
      <c r="E37" s="160">
        <f>VLOOKUP($A37,'2023-24 Salary &amp; Benefits'!$A:$I,3,)</f>
        <v>1</v>
      </c>
      <c r="F37" s="160">
        <f>VLOOKUP($A37,'2023-24 Salary &amp; Benefits'!$A:$I,4,)</f>
        <v>1.04</v>
      </c>
      <c r="G37" s="161">
        <f>VLOOKUP(A37,'CEDARS District FRPL'!$A:$C,3,)</f>
        <v>0.49349999999999999</v>
      </c>
      <c r="H37" s="162">
        <f t="shared" si="1"/>
        <v>2866.89</v>
      </c>
      <c r="I37" s="163">
        <f t="shared" si="2"/>
        <v>1414.81</v>
      </c>
      <c r="J37" s="154">
        <f t="shared" si="3"/>
        <v>9.0449999999999999</v>
      </c>
      <c r="K37" s="156">
        <f>'2023-24 Salary &amp; Benefits'!E$6</f>
        <v>72728</v>
      </c>
      <c r="L37" s="156">
        <f>'2023-24 Salary &amp; Benefits'!F$6</f>
        <v>75419</v>
      </c>
      <c r="M37" s="9">
        <f t="shared" si="4"/>
        <v>657824.76</v>
      </c>
      <c r="N37" s="9">
        <f t="shared" si="5"/>
        <v>51626.689999999944</v>
      </c>
      <c r="O37" s="9">
        <f>'2023-24 Salary &amp; Benefits'!G$6</f>
        <v>13464</v>
      </c>
      <c r="P37" s="157">
        <f>'2023-24 Salary &amp; Benefits'!H$6</f>
        <v>0.1797</v>
      </c>
      <c r="Q37" s="157">
        <f>'2023-24 Salary &amp; Benefits'!I$6</f>
        <v>0.17330000000000001</v>
      </c>
      <c r="R37" s="9">
        <f t="shared" si="6"/>
        <v>248939.89</v>
      </c>
      <c r="S37" s="9">
        <f t="shared" si="7"/>
        <v>11824.19</v>
      </c>
      <c r="T37" s="9">
        <f t="shared" si="8"/>
        <v>2049.13</v>
      </c>
      <c r="U37" s="9">
        <f t="shared" si="9"/>
        <v>13873.32</v>
      </c>
      <c r="V37" s="9">
        <f t="shared" si="10"/>
        <v>972264.65999999992</v>
      </c>
    </row>
    <row r="38" spans="1:22">
      <c r="A38" s="113" t="s">
        <v>2489</v>
      </c>
      <c r="B38" s="2" t="s">
        <v>1871</v>
      </c>
      <c r="C38" s="78">
        <f>IF(A38=Summary!$B$9,Summary!$F$9,0)</f>
        <v>0</v>
      </c>
      <c r="D38" s="120">
        <f>VLOOKUP(A38,AAFTE!$A:$AA,3,0)</f>
        <v>5282.7</v>
      </c>
      <c r="E38" s="160">
        <f>VLOOKUP($A38,'2023-24 Salary &amp; Benefits'!$A:$I,3,)</f>
        <v>1</v>
      </c>
      <c r="F38" s="160">
        <f>VLOOKUP($A38,'2023-24 Salary &amp; Benefits'!$A:$I,4,)</f>
        <v>1</v>
      </c>
      <c r="G38" s="161">
        <f>VLOOKUP(A38,'CEDARS District FRPL'!$A:$C,3,)</f>
        <v>0.52190000000000003</v>
      </c>
      <c r="H38" s="162">
        <f t="shared" si="1"/>
        <v>5282.7</v>
      </c>
      <c r="I38" s="163">
        <f t="shared" si="2"/>
        <v>2757.04</v>
      </c>
      <c r="J38" s="154">
        <f t="shared" si="3"/>
        <v>17.626999999999999</v>
      </c>
      <c r="K38" s="156">
        <f>'2023-24 Salary &amp; Benefits'!E$6</f>
        <v>72728</v>
      </c>
      <c r="L38" s="156">
        <f>'2023-24 Salary &amp; Benefits'!F$6</f>
        <v>75419</v>
      </c>
      <c r="M38" s="9">
        <f t="shared" si="4"/>
        <v>1281976.46</v>
      </c>
      <c r="N38" s="9">
        <f t="shared" si="5"/>
        <v>47434.25</v>
      </c>
      <c r="O38" s="9">
        <f>'2023-24 Salary &amp; Benefits'!G$6</f>
        <v>13464</v>
      </c>
      <c r="P38" s="157">
        <f>'2023-24 Salary &amp; Benefits'!H$6</f>
        <v>0.1797</v>
      </c>
      <c r="Q38" s="157">
        <f>'2023-24 Salary &amp; Benefits'!I$6</f>
        <v>0.17330000000000001</v>
      </c>
      <c r="R38" s="9">
        <f t="shared" si="6"/>
        <v>475921.45</v>
      </c>
      <c r="S38" s="9">
        <f t="shared" si="7"/>
        <v>22156.85</v>
      </c>
      <c r="T38" s="9">
        <f t="shared" si="8"/>
        <v>3839.78</v>
      </c>
      <c r="U38" s="9">
        <f t="shared" si="9"/>
        <v>25996.629999999997</v>
      </c>
      <c r="V38" s="9">
        <f t="shared" si="10"/>
        <v>1831328.7899999998</v>
      </c>
    </row>
    <row r="39" spans="1:22">
      <c r="A39" s="113" t="s">
        <v>2499</v>
      </c>
      <c r="B39" s="2" t="s">
        <v>1921</v>
      </c>
      <c r="C39" s="78">
        <f>IF(A39=Summary!$B$9,Summary!$F$9,0)</f>
        <v>0</v>
      </c>
      <c r="D39" s="120">
        <f>VLOOKUP(A39,AAFTE!$A:$AA,3,0)</f>
        <v>776.89</v>
      </c>
      <c r="E39" s="160">
        <f>VLOOKUP($A39,'2023-24 Salary &amp; Benefits'!$A:$I,3,)</f>
        <v>1</v>
      </c>
      <c r="F39" s="160">
        <f>VLOOKUP($A39,'2023-24 Salary &amp; Benefits'!$A:$I,4,)</f>
        <v>1</v>
      </c>
      <c r="G39" s="161">
        <f>VLOOKUP(A39,'CEDARS District FRPL'!$A:$C,3,)</f>
        <v>0.6048</v>
      </c>
      <c r="H39" s="162">
        <f t="shared" si="1"/>
        <v>776.89</v>
      </c>
      <c r="I39" s="163">
        <f t="shared" si="2"/>
        <v>469.86</v>
      </c>
      <c r="J39" s="154">
        <f t="shared" si="3"/>
        <v>3.004</v>
      </c>
      <c r="K39" s="156">
        <f>'2023-24 Salary &amp; Benefits'!E$6</f>
        <v>72728</v>
      </c>
      <c r="L39" s="156">
        <f>'2023-24 Salary &amp; Benefits'!F$6</f>
        <v>75419</v>
      </c>
      <c r="M39" s="9">
        <f t="shared" si="4"/>
        <v>218474.91</v>
      </c>
      <c r="N39" s="9">
        <f t="shared" si="5"/>
        <v>8083.7699999999895</v>
      </c>
      <c r="O39" s="9">
        <f>'2023-24 Salary &amp; Benefits'!G$6</f>
        <v>13464</v>
      </c>
      <c r="P39" s="157">
        <f>'2023-24 Salary &amp; Benefits'!H$6</f>
        <v>0.1797</v>
      </c>
      <c r="Q39" s="157">
        <f>'2023-24 Salary &amp; Benefits'!I$6</f>
        <v>0.17330000000000001</v>
      </c>
      <c r="R39" s="9">
        <f t="shared" si="6"/>
        <v>81106.710000000006</v>
      </c>
      <c r="S39" s="9">
        <f t="shared" si="7"/>
        <v>3775.98</v>
      </c>
      <c r="T39" s="9">
        <f t="shared" si="8"/>
        <v>654.38</v>
      </c>
      <c r="U39" s="9">
        <f t="shared" si="9"/>
        <v>4430.3599999999997</v>
      </c>
      <c r="V39" s="9">
        <f t="shared" si="10"/>
        <v>312095.75</v>
      </c>
    </row>
    <row r="40" spans="1:22">
      <c r="A40" s="113" t="s">
        <v>2762</v>
      </c>
      <c r="B40" s="158" t="s">
        <v>3274</v>
      </c>
      <c r="C40" s="78">
        <f>IF(A40=Summary!$B$9,Summary!$F$9,0)</f>
        <v>0</v>
      </c>
      <c r="D40" s="120">
        <f>VLOOKUP(A40,AAFTE!$A:$AA,3,0)</f>
        <v>593.21</v>
      </c>
      <c r="E40" s="160">
        <f>VLOOKUP($A40,'2023-24 Salary &amp; Benefits'!$A:$I,3,)</f>
        <v>1.1200000000000001</v>
      </c>
      <c r="F40" s="160">
        <f>VLOOKUP($A40,'2023-24 Salary &amp; Benefits'!$A:$I,4,)</f>
        <v>1.1200000000000001</v>
      </c>
      <c r="G40" s="161">
        <f>VLOOKUP(A40,'CEDARS District FRPL'!$A:$C,3,)</f>
        <v>0.52859999999999996</v>
      </c>
      <c r="H40" s="162">
        <f t="shared" si="1"/>
        <v>593.21</v>
      </c>
      <c r="I40" s="163">
        <f t="shared" si="2"/>
        <v>313.57</v>
      </c>
      <c r="J40" s="154">
        <f t="shared" si="3"/>
        <v>2.0049999999999999</v>
      </c>
      <c r="K40" s="156">
        <f>'2023-24 Salary &amp; Benefits'!E$6</f>
        <v>72728</v>
      </c>
      <c r="L40" s="156">
        <f>'2023-24 Salary &amp; Benefits'!F$6</f>
        <v>75419</v>
      </c>
      <c r="M40" s="9">
        <f t="shared" si="4"/>
        <v>163318</v>
      </c>
      <c r="N40" s="9">
        <f t="shared" si="5"/>
        <v>6042.9100000000035</v>
      </c>
      <c r="O40" s="9">
        <f>'2023-24 Salary &amp; Benefits'!G$6</f>
        <v>13464</v>
      </c>
      <c r="P40" s="157">
        <f>'2023-24 Salary &amp; Benefits'!H$6</f>
        <v>0.1797</v>
      </c>
      <c r="Q40" s="157">
        <f>'2023-24 Salary &amp; Benefits'!I$6</f>
        <v>0.17330000000000001</v>
      </c>
      <c r="R40" s="9">
        <f t="shared" si="6"/>
        <v>57390.8</v>
      </c>
      <c r="S40" s="9">
        <f t="shared" si="7"/>
        <v>2822.68</v>
      </c>
      <c r="T40" s="9">
        <f t="shared" si="8"/>
        <v>489.17</v>
      </c>
      <c r="U40" s="9">
        <f t="shared" si="9"/>
        <v>3311.85</v>
      </c>
      <c r="V40" s="9">
        <f t="shared" si="10"/>
        <v>230063.56</v>
      </c>
    </row>
    <row r="41" spans="1:22">
      <c r="A41" s="113" t="s">
        <v>2341</v>
      </c>
      <c r="B41" s="2" t="s">
        <v>537</v>
      </c>
      <c r="C41" s="78">
        <f>IF(A41=Summary!$B$9,Summary!$F$9,0)</f>
        <v>0</v>
      </c>
      <c r="D41" s="120">
        <f>VLOOKUP(A41,AAFTE!$A:$AA,3,0)</f>
        <v>688.91</v>
      </c>
      <c r="E41" s="160">
        <f>VLOOKUP($A41,'2023-24 Salary &amp; Benefits'!$A:$I,3,)</f>
        <v>1.1200000000000001</v>
      </c>
      <c r="F41" s="160">
        <f>VLOOKUP($A41,'2023-24 Salary &amp; Benefits'!$A:$I,4,)</f>
        <v>1.1200000000000001</v>
      </c>
      <c r="G41" s="161">
        <f>VLOOKUP(A41,'CEDARS District FRPL'!$A:$C,3,)</f>
        <v>0.57679999999999998</v>
      </c>
      <c r="H41" s="162">
        <f t="shared" si="1"/>
        <v>688.91</v>
      </c>
      <c r="I41" s="163">
        <f t="shared" si="2"/>
        <v>397.36</v>
      </c>
      <c r="J41" s="154">
        <f t="shared" si="3"/>
        <v>2.54</v>
      </c>
      <c r="K41" s="156">
        <f>'2023-24 Salary &amp; Benefits'!E$6</f>
        <v>72728</v>
      </c>
      <c r="L41" s="156">
        <f>'2023-24 Salary &amp; Benefits'!F$6</f>
        <v>75419</v>
      </c>
      <c r="M41" s="9">
        <f t="shared" si="4"/>
        <v>206896.61</v>
      </c>
      <c r="N41" s="9">
        <f t="shared" si="5"/>
        <v>7655.3600000000151</v>
      </c>
      <c r="O41" s="9">
        <f>'2023-24 Salary &amp; Benefits'!G$6</f>
        <v>13464</v>
      </c>
      <c r="P41" s="157">
        <f>'2023-24 Salary &amp; Benefits'!H$6</f>
        <v>0.1797</v>
      </c>
      <c r="Q41" s="157">
        <f>'2023-24 Salary &amp; Benefits'!I$6</f>
        <v>0.17330000000000001</v>
      </c>
      <c r="R41" s="9">
        <f t="shared" si="6"/>
        <v>72704.55</v>
      </c>
      <c r="S41" s="9">
        <f t="shared" si="7"/>
        <v>3575.87</v>
      </c>
      <c r="T41" s="9">
        <f t="shared" si="8"/>
        <v>619.70000000000005</v>
      </c>
      <c r="U41" s="9">
        <f t="shared" si="9"/>
        <v>4195.57</v>
      </c>
      <c r="V41" s="9">
        <f t="shared" si="10"/>
        <v>291452.09000000003</v>
      </c>
    </row>
    <row r="42" spans="1:22">
      <c r="A42" s="113" t="s">
        <v>2257</v>
      </c>
      <c r="B42" s="2" t="s">
        <v>20</v>
      </c>
      <c r="C42" s="78">
        <f>IF(A42=Summary!$B$9,Summary!$F$9,0)</f>
        <v>0</v>
      </c>
      <c r="D42" s="120">
        <f>VLOOKUP(A42,AAFTE!$A:$AA,3,0)</f>
        <v>2468.9699999999998</v>
      </c>
      <c r="E42" s="160">
        <f>VLOOKUP($A42,'2023-24 Salary &amp; Benefits'!$A:$I,3,)</f>
        <v>1</v>
      </c>
      <c r="F42" s="160">
        <f>VLOOKUP($A42,'2023-24 Salary &amp; Benefits'!$A:$I,4,)</f>
        <v>1</v>
      </c>
      <c r="G42" s="161">
        <f>VLOOKUP(A42,'CEDARS District FRPL'!$A:$C,3,)</f>
        <v>0.5544</v>
      </c>
      <c r="H42" s="162">
        <f t="shared" si="1"/>
        <v>2468.9699999999998</v>
      </c>
      <c r="I42" s="163">
        <f t="shared" si="2"/>
        <v>1368.8</v>
      </c>
      <c r="J42" s="154">
        <f t="shared" si="3"/>
        <v>8.7509999999999994</v>
      </c>
      <c r="K42" s="156">
        <f>'2023-24 Salary &amp; Benefits'!E$6</f>
        <v>72728</v>
      </c>
      <c r="L42" s="156">
        <f>'2023-24 Salary &amp; Benefits'!F$6</f>
        <v>75419</v>
      </c>
      <c r="M42" s="9">
        <f t="shared" si="4"/>
        <v>636442.73</v>
      </c>
      <c r="N42" s="9">
        <f t="shared" si="5"/>
        <v>23548.940000000061</v>
      </c>
      <c r="O42" s="9">
        <f>'2023-24 Salary &amp; Benefits'!G$6</f>
        <v>13464</v>
      </c>
      <c r="P42" s="157">
        <f>'2023-24 Salary &amp; Benefits'!H$6</f>
        <v>0.1797</v>
      </c>
      <c r="Q42" s="157">
        <f>'2023-24 Salary &amp; Benefits'!I$6</f>
        <v>0.17330000000000001</v>
      </c>
      <c r="R42" s="9">
        <f t="shared" si="6"/>
        <v>236273.25</v>
      </c>
      <c r="S42" s="9">
        <f t="shared" si="7"/>
        <v>10999.86</v>
      </c>
      <c r="T42" s="9">
        <f t="shared" si="8"/>
        <v>1906.28</v>
      </c>
      <c r="U42" s="9">
        <f t="shared" si="9"/>
        <v>12906.140000000001</v>
      </c>
      <c r="V42" s="9">
        <f t="shared" si="10"/>
        <v>909171.06</v>
      </c>
    </row>
    <row r="43" spans="1:22">
      <c r="A43" s="113" t="s">
        <v>2377</v>
      </c>
      <c r="B43" s="2" t="s">
        <v>1096</v>
      </c>
      <c r="C43" s="78">
        <f>IF(A43=Summary!$B$9,Summary!$F$9,0)</f>
        <v>0</v>
      </c>
      <c r="D43" s="120">
        <f>VLOOKUP(A43,AAFTE!$A:$AA,3,0)</f>
        <v>917.49</v>
      </c>
      <c r="E43" s="160">
        <f>VLOOKUP($A43,'2023-24 Salary &amp; Benefits'!$A:$I,3,)</f>
        <v>1.06</v>
      </c>
      <c r="F43" s="160">
        <f>VLOOKUP($A43,'2023-24 Salary &amp; Benefits'!$A:$I,4,)</f>
        <v>1.06</v>
      </c>
      <c r="G43" s="161">
        <f>VLOOKUP(A43,'CEDARS District FRPL'!$A:$C,3,)</f>
        <v>0.34789999999999999</v>
      </c>
      <c r="H43" s="162">
        <f t="shared" si="1"/>
        <v>917.49</v>
      </c>
      <c r="I43" s="163">
        <f t="shared" si="2"/>
        <v>319.19</v>
      </c>
      <c r="J43" s="154">
        <f t="shared" si="3"/>
        <v>2.0409999999999999</v>
      </c>
      <c r="K43" s="156">
        <f>'2023-24 Salary &amp; Benefits'!E$6</f>
        <v>72728</v>
      </c>
      <c r="L43" s="156">
        <f>'2023-24 Salary &amp; Benefits'!F$6</f>
        <v>75419</v>
      </c>
      <c r="M43" s="9">
        <f t="shared" si="4"/>
        <v>157344.12</v>
      </c>
      <c r="N43" s="9">
        <f t="shared" si="5"/>
        <v>5821.8699999999953</v>
      </c>
      <c r="O43" s="9">
        <f>'2023-24 Salary &amp; Benefits'!G$6</f>
        <v>13464</v>
      </c>
      <c r="P43" s="157">
        <f>'2023-24 Salary &amp; Benefits'!H$6</f>
        <v>0.1797</v>
      </c>
      <c r="Q43" s="157">
        <f>'2023-24 Salary &amp; Benefits'!I$6</f>
        <v>0.17330000000000001</v>
      </c>
      <c r="R43" s="9">
        <f t="shared" si="6"/>
        <v>56763.69</v>
      </c>
      <c r="S43" s="9">
        <f t="shared" si="7"/>
        <v>2719.43</v>
      </c>
      <c r="T43" s="9">
        <f t="shared" si="8"/>
        <v>471.28</v>
      </c>
      <c r="U43" s="9">
        <f t="shared" si="9"/>
        <v>3190.71</v>
      </c>
      <c r="V43" s="9">
        <f t="shared" si="10"/>
        <v>223120.38999999998</v>
      </c>
    </row>
    <row r="44" spans="1:22">
      <c r="A44" s="113" t="s">
        <v>2441</v>
      </c>
      <c r="B44" s="2" t="s">
        <v>1416</v>
      </c>
      <c r="C44" s="78">
        <f>IF(A44=Summary!$B$9,Summary!$F$9,0)</f>
        <v>0</v>
      </c>
      <c r="D44" s="120">
        <f>VLOOKUP(A44,AAFTE!$A:$AA,3,0)</f>
        <v>11842.75</v>
      </c>
      <c r="E44" s="160">
        <f>VLOOKUP($A44,'2023-24 Salary &amp; Benefits'!$A:$I,3,)</f>
        <v>1.06</v>
      </c>
      <c r="F44" s="160">
        <f>VLOOKUP($A44,'2023-24 Salary &amp; Benefits'!$A:$I,4,)</f>
        <v>1.06</v>
      </c>
      <c r="G44" s="161">
        <f>VLOOKUP(A44,'CEDARS District FRPL'!$A:$C,3,)</f>
        <v>0.68879999999999997</v>
      </c>
      <c r="H44" s="162">
        <f t="shared" si="1"/>
        <v>11842.75</v>
      </c>
      <c r="I44" s="163">
        <f t="shared" si="2"/>
        <v>8157.29</v>
      </c>
      <c r="J44" s="154">
        <f t="shared" si="3"/>
        <v>52.152000000000001</v>
      </c>
      <c r="K44" s="156">
        <f>'2023-24 Salary &amp; Benefits'!E$6</f>
        <v>72728</v>
      </c>
      <c r="L44" s="156">
        <f>'2023-24 Salary &amp; Benefits'!F$6</f>
        <v>75419</v>
      </c>
      <c r="M44" s="9">
        <f t="shared" si="4"/>
        <v>4020485.3</v>
      </c>
      <c r="N44" s="9">
        <f t="shared" si="5"/>
        <v>148761.49000000022</v>
      </c>
      <c r="O44" s="9">
        <f>'2023-24 Salary &amp; Benefits'!G$6</f>
        <v>13464</v>
      </c>
      <c r="P44" s="157">
        <f>'2023-24 Salary &amp; Benefits'!H$6</f>
        <v>0.1797</v>
      </c>
      <c r="Q44" s="157">
        <f>'2023-24 Salary &amp; Benefits'!I$6</f>
        <v>0.17330000000000001</v>
      </c>
      <c r="R44" s="9">
        <f t="shared" si="6"/>
        <v>1450436.1</v>
      </c>
      <c r="S44" s="9">
        <f t="shared" si="7"/>
        <v>69487.45</v>
      </c>
      <c r="T44" s="9">
        <f t="shared" si="8"/>
        <v>12042.18</v>
      </c>
      <c r="U44" s="9">
        <f t="shared" si="9"/>
        <v>81529.63</v>
      </c>
      <c r="V44" s="9">
        <f t="shared" si="10"/>
        <v>5701212.5200000005</v>
      </c>
    </row>
    <row r="45" spans="1:22">
      <c r="A45" s="113" t="s">
        <v>2539</v>
      </c>
      <c r="B45" s="2" t="s">
        <v>2136</v>
      </c>
      <c r="C45" s="78">
        <f>IF(A45=Summary!$B$9,Summary!$F$9,0)</f>
        <v>0</v>
      </c>
      <c r="D45" s="120">
        <f>VLOOKUP(A45,AAFTE!$A:$AA,3,0)</f>
        <v>562.52</v>
      </c>
      <c r="E45" s="160">
        <f>VLOOKUP($A45,'2023-24 Salary &amp; Benefits'!$A:$I,3,)</f>
        <v>1</v>
      </c>
      <c r="F45" s="160">
        <f>VLOOKUP($A45,'2023-24 Salary &amp; Benefits'!$A:$I,4,)</f>
        <v>1.04</v>
      </c>
      <c r="G45" s="161">
        <f>VLOOKUP(A45,'CEDARS District FRPL'!$A:$C,3,)</f>
        <v>0.34460000000000002</v>
      </c>
      <c r="H45" s="162">
        <f t="shared" si="1"/>
        <v>562.52</v>
      </c>
      <c r="I45" s="163">
        <f t="shared" si="2"/>
        <v>193.84</v>
      </c>
      <c r="J45" s="154">
        <f t="shared" si="3"/>
        <v>1.2390000000000001</v>
      </c>
      <c r="K45" s="156">
        <f>'2023-24 Salary &amp; Benefits'!E$6</f>
        <v>72728</v>
      </c>
      <c r="L45" s="156">
        <f>'2023-24 Salary &amp; Benefits'!F$6</f>
        <v>75419</v>
      </c>
      <c r="M45" s="9">
        <f t="shared" si="4"/>
        <v>90109.99</v>
      </c>
      <c r="N45" s="9">
        <f t="shared" si="5"/>
        <v>7071.9199999999983</v>
      </c>
      <c r="O45" s="9">
        <f>'2023-24 Salary &amp; Benefits'!G$6</f>
        <v>13464</v>
      </c>
      <c r="P45" s="157">
        <f>'2023-24 Salary &amp; Benefits'!H$6</f>
        <v>0.1797</v>
      </c>
      <c r="Q45" s="157">
        <f>'2023-24 Salary &amp; Benefits'!I$6</f>
        <v>0.17330000000000001</v>
      </c>
      <c r="R45" s="9">
        <f t="shared" si="6"/>
        <v>34100.22</v>
      </c>
      <c r="S45" s="9">
        <f t="shared" si="7"/>
        <v>1619.7</v>
      </c>
      <c r="T45" s="9">
        <f t="shared" si="8"/>
        <v>280.69</v>
      </c>
      <c r="U45" s="9">
        <f t="shared" si="9"/>
        <v>1900.39</v>
      </c>
      <c r="V45" s="9">
        <f t="shared" si="10"/>
        <v>133182.52000000002</v>
      </c>
    </row>
    <row r="46" spans="1:22">
      <c r="A46" s="113" t="s">
        <v>2522</v>
      </c>
      <c r="B46" s="2" t="s">
        <v>2045</v>
      </c>
      <c r="C46" s="78">
        <f>IF(A46=Summary!$B$9,Summary!$F$9,0)</f>
        <v>0</v>
      </c>
      <c r="D46" s="120">
        <f>VLOOKUP(A46,AAFTE!$A:$AA,3,0)</f>
        <v>1527.31</v>
      </c>
      <c r="E46" s="160">
        <f>VLOOKUP($A46,'2023-24 Salary &amp; Benefits'!$A:$I,3,)</f>
        <v>1</v>
      </c>
      <c r="F46" s="160">
        <f>VLOOKUP($A46,'2023-24 Salary &amp; Benefits'!$A:$I,4,)</f>
        <v>1</v>
      </c>
      <c r="G46" s="161">
        <f>VLOOKUP(A46,'CEDARS District FRPL'!$A:$C,3,)</f>
        <v>0.54490000000000005</v>
      </c>
      <c r="H46" s="162">
        <f t="shared" si="1"/>
        <v>1527.31</v>
      </c>
      <c r="I46" s="163">
        <f t="shared" si="2"/>
        <v>832.23</v>
      </c>
      <c r="J46" s="154">
        <f t="shared" si="3"/>
        <v>5.3209999999999997</v>
      </c>
      <c r="K46" s="156">
        <f>'2023-24 Salary &amp; Benefits'!E$6</f>
        <v>72728</v>
      </c>
      <c r="L46" s="156">
        <f>'2023-24 Salary &amp; Benefits'!F$6</f>
        <v>75419</v>
      </c>
      <c r="M46" s="9">
        <f t="shared" si="4"/>
        <v>386985.69</v>
      </c>
      <c r="N46" s="9">
        <f t="shared" si="5"/>
        <v>14318.809999999998</v>
      </c>
      <c r="O46" s="9">
        <f>'2023-24 Salary &amp; Benefits'!G$6</f>
        <v>13464</v>
      </c>
      <c r="P46" s="157">
        <f>'2023-24 Salary &amp; Benefits'!H$6</f>
        <v>0.1797</v>
      </c>
      <c r="Q46" s="157">
        <f>'2023-24 Salary &amp; Benefits'!I$6</f>
        <v>0.17330000000000001</v>
      </c>
      <c r="R46" s="9">
        <f t="shared" si="6"/>
        <v>143664.72</v>
      </c>
      <c r="S46" s="9">
        <f t="shared" si="7"/>
        <v>6688.41</v>
      </c>
      <c r="T46" s="9">
        <f t="shared" si="8"/>
        <v>1159.0999999999999</v>
      </c>
      <c r="U46" s="9">
        <f t="shared" si="9"/>
        <v>7847.51</v>
      </c>
      <c r="V46" s="9">
        <f t="shared" si="10"/>
        <v>552816.73</v>
      </c>
    </row>
    <row r="47" spans="1:22">
      <c r="A47" s="113" t="s">
        <v>2543</v>
      </c>
      <c r="B47" s="2" t="s">
        <v>2148</v>
      </c>
      <c r="C47" s="78">
        <f>IF(A47=Summary!$B$9,Summary!$F$9,0)</f>
        <v>0</v>
      </c>
      <c r="D47" s="120">
        <f>VLOOKUP(A47,AAFTE!$A:$AA,3,0)</f>
        <v>140.57</v>
      </c>
      <c r="E47" s="160">
        <f>VLOOKUP($A47,'2023-24 Salary &amp; Benefits'!$A:$I,3,)</f>
        <v>1</v>
      </c>
      <c r="F47" s="160">
        <f>VLOOKUP($A47,'2023-24 Salary &amp; Benefits'!$A:$I,4,)</f>
        <v>1.02</v>
      </c>
      <c r="G47" s="161">
        <f>VLOOKUP(A47,'CEDARS District FRPL'!$A:$C,3,)</f>
        <v>0.34039999999999998</v>
      </c>
      <c r="H47" s="162">
        <f t="shared" si="1"/>
        <v>140.57</v>
      </c>
      <c r="I47" s="163">
        <f t="shared" si="2"/>
        <v>47.85</v>
      </c>
      <c r="J47" s="154">
        <f t="shared" si="3"/>
        <v>0.30599999999999999</v>
      </c>
      <c r="K47" s="156">
        <f>'2023-24 Salary &amp; Benefits'!E$6</f>
        <v>72728</v>
      </c>
      <c r="L47" s="156">
        <f>'2023-24 Salary &amp; Benefits'!F$6</f>
        <v>75419</v>
      </c>
      <c r="M47" s="9">
        <f t="shared" si="4"/>
        <v>22254.77</v>
      </c>
      <c r="N47" s="9">
        <f t="shared" si="5"/>
        <v>1285.0099999999984</v>
      </c>
      <c r="O47" s="9">
        <f>'2023-24 Salary &amp; Benefits'!G$6</f>
        <v>13464</v>
      </c>
      <c r="P47" s="157">
        <f>'2023-24 Salary &amp; Benefits'!H$6</f>
        <v>0.1797</v>
      </c>
      <c r="Q47" s="157">
        <f>'2023-24 Salary &amp; Benefits'!I$6</f>
        <v>0.17330000000000001</v>
      </c>
      <c r="R47" s="9">
        <f t="shared" si="6"/>
        <v>8341.86</v>
      </c>
      <c r="S47" s="9">
        <f t="shared" si="7"/>
        <v>392.33</v>
      </c>
      <c r="T47" s="9">
        <f t="shared" si="8"/>
        <v>67.989999999999995</v>
      </c>
      <c r="U47" s="9">
        <f t="shared" si="9"/>
        <v>460.32</v>
      </c>
      <c r="V47" s="9">
        <f t="shared" si="10"/>
        <v>32341.96</v>
      </c>
    </row>
    <row r="48" spans="1:22">
      <c r="A48" s="113" t="s">
        <v>2506</v>
      </c>
      <c r="B48" s="2" t="s">
        <v>1945</v>
      </c>
      <c r="C48" s="78">
        <f>IF(A48=Summary!$B$9,Summary!$F$9,0)</f>
        <v>0</v>
      </c>
      <c r="D48" s="120">
        <f>VLOOKUP(A48,AAFTE!$A:$AA,3,0)</f>
        <v>134.91</v>
      </c>
      <c r="E48" s="160">
        <f>VLOOKUP($A48,'2023-24 Salary &amp; Benefits'!$A:$I,3,)</f>
        <v>1</v>
      </c>
      <c r="F48" s="160">
        <f>VLOOKUP($A48,'2023-24 Salary &amp; Benefits'!$A:$I,4,)</f>
        <v>1</v>
      </c>
      <c r="G48" s="161">
        <f>VLOOKUP(A48,'CEDARS District FRPL'!$A:$C,3,)</f>
        <v>0.75539999999999996</v>
      </c>
      <c r="H48" s="162">
        <f t="shared" si="1"/>
        <v>134.91</v>
      </c>
      <c r="I48" s="163">
        <f t="shared" si="2"/>
        <v>101.91</v>
      </c>
      <c r="J48" s="154">
        <f t="shared" si="3"/>
        <v>0.65200000000000002</v>
      </c>
      <c r="K48" s="156">
        <f>'2023-24 Salary &amp; Benefits'!E$6</f>
        <v>72728</v>
      </c>
      <c r="L48" s="156">
        <f>'2023-24 Salary &amp; Benefits'!F$6</f>
        <v>75419</v>
      </c>
      <c r="M48" s="9">
        <f t="shared" si="4"/>
        <v>47418.66</v>
      </c>
      <c r="N48" s="9">
        <f t="shared" si="5"/>
        <v>1754.5299999999988</v>
      </c>
      <c r="O48" s="9">
        <f>'2023-24 Salary &amp; Benefits'!G$6</f>
        <v>13464</v>
      </c>
      <c r="P48" s="157">
        <f>'2023-24 Salary &amp; Benefits'!H$6</f>
        <v>0.1797</v>
      </c>
      <c r="Q48" s="157">
        <f>'2023-24 Salary &amp; Benefits'!I$6</f>
        <v>0.17330000000000001</v>
      </c>
      <c r="R48" s="9">
        <f t="shared" si="6"/>
        <v>17603.72</v>
      </c>
      <c r="S48" s="9">
        <f t="shared" si="7"/>
        <v>819.55</v>
      </c>
      <c r="T48" s="9">
        <f t="shared" si="8"/>
        <v>142.03</v>
      </c>
      <c r="U48" s="9">
        <f t="shared" si="9"/>
        <v>961.57999999999993</v>
      </c>
      <c r="V48" s="9">
        <f t="shared" si="10"/>
        <v>67738.490000000005</v>
      </c>
    </row>
    <row r="49" spans="1:22">
      <c r="A49" s="113" t="s">
        <v>2524</v>
      </c>
      <c r="B49" s="2" t="s">
        <v>2051</v>
      </c>
      <c r="C49" s="78">
        <f>IF(A49=Summary!$B$9,Summary!$F$9,0)</f>
        <v>0</v>
      </c>
      <c r="D49" s="120">
        <f>VLOOKUP(A49,AAFTE!$A:$AA,3,0)</f>
        <v>755.12</v>
      </c>
      <c r="E49" s="160">
        <f>VLOOKUP($A49,'2023-24 Salary &amp; Benefits'!$A:$I,3,)</f>
        <v>1</v>
      </c>
      <c r="F49" s="160">
        <f>VLOOKUP($A49,'2023-24 Salary &amp; Benefits'!$A:$I,4,)</f>
        <v>1.02</v>
      </c>
      <c r="G49" s="161">
        <f>VLOOKUP(A49,'CEDARS District FRPL'!$A:$C,3,)</f>
        <v>0.55530000000000002</v>
      </c>
      <c r="H49" s="162">
        <f t="shared" si="1"/>
        <v>755.12</v>
      </c>
      <c r="I49" s="163">
        <f t="shared" si="2"/>
        <v>419.32</v>
      </c>
      <c r="J49" s="154">
        <f t="shared" si="3"/>
        <v>2.681</v>
      </c>
      <c r="K49" s="156">
        <f>'2023-24 Salary &amp; Benefits'!E$6</f>
        <v>72728</v>
      </c>
      <c r="L49" s="156">
        <f>'2023-24 Salary &amp; Benefits'!F$6</f>
        <v>75419</v>
      </c>
      <c r="M49" s="9">
        <f t="shared" si="4"/>
        <v>194983.77</v>
      </c>
      <c r="N49" s="9">
        <f t="shared" si="5"/>
        <v>11258.540000000008</v>
      </c>
      <c r="O49" s="9">
        <f>'2023-24 Salary &amp; Benefits'!G$6</f>
        <v>13464</v>
      </c>
      <c r="P49" s="157">
        <f>'2023-24 Salary &amp; Benefits'!H$6</f>
        <v>0.1797</v>
      </c>
      <c r="Q49" s="157">
        <f>'2023-24 Salary &amp; Benefits'!I$6</f>
        <v>0.17330000000000001</v>
      </c>
      <c r="R49" s="9">
        <f t="shared" si="6"/>
        <v>73086.67</v>
      </c>
      <c r="S49" s="9">
        <f t="shared" si="7"/>
        <v>3437.37</v>
      </c>
      <c r="T49" s="9">
        <f t="shared" si="8"/>
        <v>595.70000000000005</v>
      </c>
      <c r="U49" s="9">
        <f t="shared" si="9"/>
        <v>4033.0699999999997</v>
      </c>
      <c r="V49" s="9">
        <f t="shared" si="10"/>
        <v>283362.05</v>
      </c>
    </row>
    <row r="50" spans="1:22">
      <c r="A50" s="113" t="s">
        <v>2502</v>
      </c>
      <c r="B50" s="2" t="s">
        <v>1932</v>
      </c>
      <c r="C50" s="78">
        <f>IF(A50=Summary!$B$9,Summary!$F$9,0)</f>
        <v>0</v>
      </c>
      <c r="D50" s="120">
        <f>VLOOKUP(A50,AAFTE!$A:$AA,3,0)</f>
        <v>1693.21</v>
      </c>
      <c r="E50" s="160">
        <f>VLOOKUP($A50,'2023-24 Salary &amp; Benefits'!$A:$I,3,)</f>
        <v>1</v>
      </c>
      <c r="F50" s="160">
        <f>VLOOKUP($A50,'2023-24 Salary &amp; Benefits'!$A:$I,4,)</f>
        <v>1.04</v>
      </c>
      <c r="G50" s="161">
        <f>VLOOKUP(A50,'CEDARS District FRPL'!$A:$C,3,)</f>
        <v>0.60140000000000005</v>
      </c>
      <c r="H50" s="162">
        <f t="shared" si="1"/>
        <v>1693.21</v>
      </c>
      <c r="I50" s="163">
        <f t="shared" si="2"/>
        <v>1018.3</v>
      </c>
      <c r="J50" s="154">
        <f t="shared" si="3"/>
        <v>6.51</v>
      </c>
      <c r="K50" s="156">
        <f>'2023-24 Salary &amp; Benefits'!E$6</f>
        <v>72728</v>
      </c>
      <c r="L50" s="156">
        <f>'2023-24 Salary &amp; Benefits'!F$6</f>
        <v>75419</v>
      </c>
      <c r="M50" s="9">
        <f t="shared" si="4"/>
        <v>473459.28</v>
      </c>
      <c r="N50" s="9">
        <f t="shared" si="5"/>
        <v>37157.51999999996</v>
      </c>
      <c r="O50" s="9">
        <f>'2023-24 Salary &amp; Benefits'!G$6</f>
        <v>13464</v>
      </c>
      <c r="P50" s="157">
        <f>'2023-24 Salary &amp; Benefits'!H$6</f>
        <v>0.1797</v>
      </c>
      <c r="Q50" s="157">
        <f>'2023-24 Salary &amp; Benefits'!I$6</f>
        <v>0.17330000000000001</v>
      </c>
      <c r="R50" s="9">
        <f t="shared" si="6"/>
        <v>179170.67</v>
      </c>
      <c r="S50" s="9">
        <f t="shared" si="7"/>
        <v>8510.2800000000007</v>
      </c>
      <c r="T50" s="9">
        <f t="shared" si="8"/>
        <v>1474.83</v>
      </c>
      <c r="U50" s="9">
        <f t="shared" si="9"/>
        <v>9985.11</v>
      </c>
      <c r="V50" s="9">
        <f t="shared" si="10"/>
        <v>699772.58</v>
      </c>
    </row>
    <row r="51" spans="1:22">
      <c r="A51" s="113" t="s">
        <v>2455</v>
      </c>
      <c r="B51" s="2" t="s">
        <v>1540</v>
      </c>
      <c r="C51" s="78">
        <f>IF(A51=Summary!$B$9,Summary!$F$9,0)</f>
        <v>0</v>
      </c>
      <c r="D51" s="120">
        <f>VLOOKUP(A51,AAFTE!$A:$AA,3,0)</f>
        <v>494.43</v>
      </c>
      <c r="E51" s="160">
        <f>VLOOKUP($A51,'2023-24 Salary &amp; Benefits'!$A:$I,3,)</f>
        <v>1.0900000000000001</v>
      </c>
      <c r="F51" s="160">
        <f>VLOOKUP($A51,'2023-24 Salary &amp; Benefits'!$A:$I,4,)</f>
        <v>1.0900000000000001</v>
      </c>
      <c r="G51" s="161">
        <f>VLOOKUP(A51,'CEDARS District FRPL'!$A:$C,3,)</f>
        <v>0.66479999999999995</v>
      </c>
      <c r="H51" s="162">
        <f t="shared" si="1"/>
        <v>494.43</v>
      </c>
      <c r="I51" s="163">
        <f t="shared" si="2"/>
        <v>328.7</v>
      </c>
      <c r="J51" s="154">
        <f t="shared" si="3"/>
        <v>2.101</v>
      </c>
      <c r="K51" s="156">
        <f>'2023-24 Salary &amp; Benefits'!E$6</f>
        <v>72728</v>
      </c>
      <c r="L51" s="156">
        <f>'2023-24 Salary &amp; Benefits'!F$6</f>
        <v>75419</v>
      </c>
      <c r="M51" s="9">
        <f t="shared" si="4"/>
        <v>166553.67000000001</v>
      </c>
      <c r="N51" s="9">
        <f t="shared" si="5"/>
        <v>6162.6299999999756</v>
      </c>
      <c r="O51" s="9">
        <f>'2023-24 Salary &amp; Benefits'!G$6</f>
        <v>13464</v>
      </c>
      <c r="P51" s="157">
        <f>'2023-24 Salary &amp; Benefits'!H$6</f>
        <v>0.1797</v>
      </c>
      <c r="Q51" s="157">
        <f>'2023-24 Salary &amp; Benefits'!I$6</f>
        <v>0.17330000000000001</v>
      </c>
      <c r="R51" s="9">
        <f t="shared" si="6"/>
        <v>59285.54</v>
      </c>
      <c r="S51" s="9">
        <f t="shared" si="7"/>
        <v>2878.6</v>
      </c>
      <c r="T51" s="9">
        <f t="shared" si="8"/>
        <v>498.86</v>
      </c>
      <c r="U51" s="9">
        <f t="shared" si="9"/>
        <v>3377.46</v>
      </c>
      <c r="V51" s="9">
        <f t="shared" si="10"/>
        <v>235379.3</v>
      </c>
    </row>
    <row r="52" spans="1:22">
      <c r="A52" s="113" t="s">
        <v>2460</v>
      </c>
      <c r="B52" s="2" t="s">
        <v>1571</v>
      </c>
      <c r="C52" s="78">
        <f>IF(A52=Summary!$B$9,Summary!$F$9,0)</f>
        <v>0</v>
      </c>
      <c r="D52" s="120">
        <f>VLOOKUP(A52,AAFTE!$A:$AA,3,0)</f>
        <v>439.11</v>
      </c>
      <c r="E52" s="160">
        <f>VLOOKUP($A52,'2023-24 Salary &amp; Benefits'!$A:$I,3,)</f>
        <v>1.1200000000000001</v>
      </c>
      <c r="F52" s="160">
        <f>VLOOKUP($A52,'2023-24 Salary &amp; Benefits'!$A:$I,4,)</f>
        <v>1.1600000000000001</v>
      </c>
      <c r="G52" s="161">
        <f>VLOOKUP(A52,'CEDARS District FRPL'!$A:$C,3,)</f>
        <v>0.27189999999999998</v>
      </c>
      <c r="H52" s="162">
        <f t="shared" si="1"/>
        <v>439.11</v>
      </c>
      <c r="I52" s="163">
        <f t="shared" si="2"/>
        <v>119.39</v>
      </c>
      <c r="J52" s="154">
        <f t="shared" si="3"/>
        <v>0.76300000000000001</v>
      </c>
      <c r="K52" s="156">
        <f>'2023-24 Salary &amp; Benefits'!E$6</f>
        <v>72728</v>
      </c>
      <c r="L52" s="156">
        <f>'2023-24 Salary &amp; Benefits'!F$6</f>
        <v>75419</v>
      </c>
      <c r="M52" s="9">
        <f t="shared" si="4"/>
        <v>62150.44</v>
      </c>
      <c r="N52" s="9">
        <f t="shared" si="5"/>
        <v>4601.4100000000035</v>
      </c>
      <c r="O52" s="9">
        <f>'2023-24 Salary &amp; Benefits'!G$6</f>
        <v>13464</v>
      </c>
      <c r="P52" s="157">
        <f>'2023-24 Salary &amp; Benefits'!H$6</f>
        <v>0.1797</v>
      </c>
      <c r="Q52" s="157">
        <f>'2023-24 Salary &amp; Benefits'!I$6</f>
        <v>0.17330000000000001</v>
      </c>
      <c r="R52" s="9">
        <f t="shared" si="6"/>
        <v>22238.89</v>
      </c>
      <c r="S52" s="9">
        <f t="shared" si="7"/>
        <v>1112.53</v>
      </c>
      <c r="T52" s="9">
        <f t="shared" si="8"/>
        <v>192.8</v>
      </c>
      <c r="U52" s="9">
        <f t="shared" si="9"/>
        <v>1305.33</v>
      </c>
      <c r="V52" s="9">
        <f t="shared" si="10"/>
        <v>90296.07</v>
      </c>
    </row>
    <row r="53" spans="1:22">
      <c r="A53" s="113" t="s">
        <v>2330</v>
      </c>
      <c r="B53" s="2" t="s">
        <v>499</v>
      </c>
      <c r="C53" s="78">
        <f>IF(A53=Summary!$B$9,Summary!$F$9,0)</f>
        <v>0</v>
      </c>
      <c r="D53" s="120">
        <f>VLOOKUP(A53,AAFTE!$A:$AA,3,0)</f>
        <v>175.43</v>
      </c>
      <c r="E53" s="160">
        <f>VLOOKUP($A53,'2023-24 Salary &amp; Benefits'!$A:$I,3,)</f>
        <v>1</v>
      </c>
      <c r="F53" s="160">
        <f>VLOOKUP($A53,'2023-24 Salary &amp; Benefits'!$A:$I,4,)</f>
        <v>1</v>
      </c>
      <c r="G53" s="161">
        <f>VLOOKUP(A53,'CEDARS District FRPL'!$A:$C,3,)</f>
        <v>0.40960000000000002</v>
      </c>
      <c r="H53" s="162">
        <f t="shared" si="1"/>
        <v>175.43</v>
      </c>
      <c r="I53" s="163">
        <f t="shared" si="2"/>
        <v>71.86</v>
      </c>
      <c r="J53" s="154">
        <f t="shared" si="3"/>
        <v>0.45900000000000002</v>
      </c>
      <c r="K53" s="156">
        <f>'2023-24 Salary &amp; Benefits'!E$6</f>
        <v>72728</v>
      </c>
      <c r="L53" s="156">
        <f>'2023-24 Salary &amp; Benefits'!F$6</f>
        <v>75419</v>
      </c>
      <c r="M53" s="9">
        <f t="shared" si="4"/>
        <v>33382.15</v>
      </c>
      <c r="N53" s="9">
        <f t="shared" si="5"/>
        <v>1235.1699999999983</v>
      </c>
      <c r="O53" s="9">
        <f>'2023-24 Salary &amp; Benefits'!G$6</f>
        <v>13464</v>
      </c>
      <c r="P53" s="157">
        <f>'2023-24 Salary &amp; Benefits'!H$6</f>
        <v>0.1797</v>
      </c>
      <c r="Q53" s="157">
        <f>'2023-24 Salary &amp; Benefits'!I$6</f>
        <v>0.17330000000000001</v>
      </c>
      <c r="R53" s="9">
        <f t="shared" si="6"/>
        <v>12392.8</v>
      </c>
      <c r="S53" s="9">
        <f t="shared" si="7"/>
        <v>576.96</v>
      </c>
      <c r="T53" s="9">
        <f t="shared" si="8"/>
        <v>99.99</v>
      </c>
      <c r="U53" s="9">
        <f t="shared" si="9"/>
        <v>676.95</v>
      </c>
      <c r="V53" s="9">
        <f t="shared" si="10"/>
        <v>47687.069999999992</v>
      </c>
    </row>
    <row r="54" spans="1:22">
      <c r="A54" s="113" t="s">
        <v>2315</v>
      </c>
      <c r="B54" s="2" t="s">
        <v>423</v>
      </c>
      <c r="C54" s="78">
        <f>IF(A54=Summary!$B$9,Summary!$F$9,0)</f>
        <v>0</v>
      </c>
      <c r="D54" s="120">
        <f>VLOOKUP(A54,AAFTE!$A:$AA,3,0)</f>
        <v>196.52</v>
      </c>
      <c r="E54" s="160">
        <f>VLOOKUP($A54,'2023-24 Salary &amp; Benefits'!$A:$I,3,)</f>
        <v>1</v>
      </c>
      <c r="F54" s="160">
        <f>VLOOKUP($A54,'2023-24 Salary &amp; Benefits'!$A:$I,4,)</f>
        <v>1</v>
      </c>
      <c r="G54" s="161">
        <f>VLOOKUP(A54,'CEDARS District FRPL'!$A:$C,3,)</f>
        <v>0.45729999999999998</v>
      </c>
      <c r="H54" s="162">
        <f t="shared" si="1"/>
        <v>196.52</v>
      </c>
      <c r="I54" s="163">
        <f t="shared" si="2"/>
        <v>89.87</v>
      </c>
      <c r="J54" s="154">
        <f t="shared" si="3"/>
        <v>0.57499999999999996</v>
      </c>
      <c r="K54" s="156">
        <f>'2023-24 Salary &amp; Benefits'!E$6</f>
        <v>72728</v>
      </c>
      <c r="L54" s="156">
        <f>'2023-24 Salary &amp; Benefits'!F$6</f>
        <v>75419</v>
      </c>
      <c r="M54" s="9">
        <f t="shared" si="4"/>
        <v>41818.6</v>
      </c>
      <c r="N54" s="9">
        <f t="shared" si="5"/>
        <v>1547.3300000000017</v>
      </c>
      <c r="O54" s="9">
        <f>'2023-24 Salary &amp; Benefits'!G$6</f>
        <v>13464</v>
      </c>
      <c r="P54" s="157">
        <f>'2023-24 Salary &amp; Benefits'!H$6</f>
        <v>0.1797</v>
      </c>
      <c r="Q54" s="157">
        <f>'2023-24 Salary &amp; Benefits'!I$6</f>
        <v>0.17330000000000001</v>
      </c>
      <c r="R54" s="9">
        <f t="shared" si="6"/>
        <v>15524.75</v>
      </c>
      <c r="S54" s="9">
        <f t="shared" si="7"/>
        <v>722.77</v>
      </c>
      <c r="T54" s="9">
        <f t="shared" si="8"/>
        <v>125.26</v>
      </c>
      <c r="U54" s="9">
        <f t="shared" si="9"/>
        <v>848.03</v>
      </c>
      <c r="V54" s="9">
        <f t="shared" si="10"/>
        <v>59738.71</v>
      </c>
    </row>
    <row r="55" spans="1:22">
      <c r="A55" s="113" t="s">
        <v>2336</v>
      </c>
      <c r="B55" s="2" t="s">
        <v>520</v>
      </c>
      <c r="C55" s="78">
        <f>IF(A55=Summary!$B$9,Summary!$F$9,0)</f>
        <v>0</v>
      </c>
      <c r="D55" s="120">
        <f>VLOOKUP(A55,AAFTE!$A:$AA,3,0)</f>
        <v>1020.35</v>
      </c>
      <c r="E55" s="160">
        <f>VLOOKUP($A55,'2023-24 Salary &amp; Benefits'!$A:$I,3,)</f>
        <v>1.1200000000000001</v>
      </c>
      <c r="F55" s="160">
        <f>VLOOKUP($A55,'2023-24 Salary &amp; Benefits'!$A:$I,4,)</f>
        <v>1.1400000000000001</v>
      </c>
      <c r="G55" s="161">
        <f>VLOOKUP(A55,'CEDARS District FRPL'!$A:$C,3,)</f>
        <v>0.4098</v>
      </c>
      <c r="H55" s="162">
        <f t="shared" si="1"/>
        <v>1020.35</v>
      </c>
      <c r="I55" s="163">
        <f t="shared" si="2"/>
        <v>418.14</v>
      </c>
      <c r="J55" s="154">
        <f t="shared" si="3"/>
        <v>2.673</v>
      </c>
      <c r="K55" s="156">
        <f>'2023-24 Salary &amp; Benefits'!E$6</f>
        <v>72728</v>
      </c>
      <c r="L55" s="156">
        <f>'2023-24 Salary &amp; Benefits'!F$6</f>
        <v>75419</v>
      </c>
      <c r="M55" s="9">
        <f t="shared" si="4"/>
        <v>217730.18</v>
      </c>
      <c r="N55" s="9">
        <f t="shared" si="5"/>
        <v>12088.110000000015</v>
      </c>
      <c r="O55" s="9">
        <f>'2023-24 Salary &amp; Benefits'!G$6</f>
        <v>13464</v>
      </c>
      <c r="P55" s="157">
        <f>'2023-24 Salary &amp; Benefits'!H$6</f>
        <v>0.1797</v>
      </c>
      <c r="Q55" s="157">
        <f>'2023-24 Salary &amp; Benefits'!I$6</f>
        <v>0.17330000000000001</v>
      </c>
      <c r="R55" s="9">
        <f t="shared" si="6"/>
        <v>77210.25</v>
      </c>
      <c r="S55" s="9">
        <f t="shared" si="7"/>
        <v>3830.3</v>
      </c>
      <c r="T55" s="9">
        <f t="shared" si="8"/>
        <v>663.79</v>
      </c>
      <c r="U55" s="9">
        <f t="shared" si="9"/>
        <v>4494.09</v>
      </c>
      <c r="V55" s="9">
        <f t="shared" si="10"/>
        <v>311522.63000000006</v>
      </c>
    </row>
    <row r="56" spans="1:22">
      <c r="A56" s="113" t="s">
        <v>2273</v>
      </c>
      <c r="B56" s="2" t="s">
        <v>143</v>
      </c>
      <c r="C56" s="78">
        <f>IF(A56=Summary!$B$9,Summary!$F$9,0)</f>
        <v>0</v>
      </c>
      <c r="D56" s="120">
        <f>VLOOKUP(A56,AAFTE!$A:$AA,3,0)</f>
        <v>333.07</v>
      </c>
      <c r="E56" s="160">
        <f>VLOOKUP($A56,'2023-24 Salary &amp; Benefits'!$A:$I,3,)</f>
        <v>1</v>
      </c>
      <c r="F56" s="160">
        <f>VLOOKUP($A56,'2023-24 Salary &amp; Benefits'!$A:$I,4,)</f>
        <v>1</v>
      </c>
      <c r="G56" s="161">
        <f>VLOOKUP(A56,'CEDARS District FRPL'!$A:$C,3,)</f>
        <v>0.53979999999999995</v>
      </c>
      <c r="H56" s="162">
        <f t="shared" si="1"/>
        <v>333.07</v>
      </c>
      <c r="I56" s="163">
        <f t="shared" si="2"/>
        <v>179.79</v>
      </c>
      <c r="J56" s="154">
        <f t="shared" si="3"/>
        <v>1.149</v>
      </c>
      <c r="K56" s="156">
        <f>'2023-24 Salary &amp; Benefits'!E$6</f>
        <v>72728</v>
      </c>
      <c r="L56" s="156">
        <f>'2023-24 Salary &amp; Benefits'!F$6</f>
        <v>75419</v>
      </c>
      <c r="M56" s="9">
        <f t="shared" si="4"/>
        <v>83564.47</v>
      </c>
      <c r="N56" s="9">
        <f t="shared" si="5"/>
        <v>3091.9599999999919</v>
      </c>
      <c r="O56" s="9">
        <f>'2023-24 Salary &amp; Benefits'!G$6</f>
        <v>13464</v>
      </c>
      <c r="P56" s="157">
        <f>'2023-24 Salary &amp; Benefits'!H$6</f>
        <v>0.1797</v>
      </c>
      <c r="Q56" s="157">
        <f>'2023-24 Salary &amp; Benefits'!I$6</f>
        <v>0.17330000000000001</v>
      </c>
      <c r="R56" s="9">
        <f t="shared" si="6"/>
        <v>31022.51</v>
      </c>
      <c r="S56" s="9">
        <f t="shared" si="7"/>
        <v>1444.27</v>
      </c>
      <c r="T56" s="9">
        <f t="shared" si="8"/>
        <v>250.29</v>
      </c>
      <c r="U56" s="9">
        <f t="shared" si="9"/>
        <v>1694.56</v>
      </c>
      <c r="V56" s="9">
        <f t="shared" si="10"/>
        <v>119373.49999999999</v>
      </c>
    </row>
    <row r="57" spans="1:22">
      <c r="A57" s="113" t="s">
        <v>2404</v>
      </c>
      <c r="B57" s="2" t="s">
        <v>1186</v>
      </c>
      <c r="C57" s="78">
        <f>IF(A57=Summary!$B$9,Summary!$F$9,0)</f>
        <v>0</v>
      </c>
      <c r="D57" s="120">
        <f>VLOOKUP(A57,AAFTE!$A:$AA,3,0)</f>
        <v>97.21</v>
      </c>
      <c r="E57" s="160">
        <f>VLOOKUP($A57,'2023-24 Salary &amp; Benefits'!$A:$I,3,)</f>
        <v>1</v>
      </c>
      <c r="F57" s="160">
        <f>VLOOKUP($A57,'2023-24 Salary &amp; Benefits'!$A:$I,4,)</f>
        <v>1.02</v>
      </c>
      <c r="G57" s="161">
        <f>VLOOKUP(A57,'CEDARS District FRPL'!$A:$C,3,)</f>
        <v>0.49490000000000001</v>
      </c>
      <c r="H57" s="162">
        <f t="shared" si="1"/>
        <v>97.21</v>
      </c>
      <c r="I57" s="163">
        <f t="shared" si="2"/>
        <v>48.11</v>
      </c>
      <c r="J57" s="154">
        <f t="shared" si="3"/>
        <v>0.308</v>
      </c>
      <c r="K57" s="156">
        <f>'2023-24 Salary &amp; Benefits'!E$6</f>
        <v>72728</v>
      </c>
      <c r="L57" s="156">
        <f>'2023-24 Salary &amp; Benefits'!F$6</f>
        <v>75419</v>
      </c>
      <c r="M57" s="9">
        <f t="shared" si="4"/>
        <v>22400.22</v>
      </c>
      <c r="N57" s="9">
        <f t="shared" si="5"/>
        <v>1293.4099999999999</v>
      </c>
      <c r="O57" s="9">
        <f>'2023-24 Salary &amp; Benefits'!G$6</f>
        <v>13464</v>
      </c>
      <c r="P57" s="157">
        <f>'2023-24 Salary &amp; Benefits'!H$6</f>
        <v>0.1797</v>
      </c>
      <c r="Q57" s="157">
        <f>'2023-24 Salary &amp; Benefits'!I$6</f>
        <v>0.17330000000000001</v>
      </c>
      <c r="R57" s="9">
        <f t="shared" si="6"/>
        <v>8396.3799999999992</v>
      </c>
      <c r="S57" s="9">
        <f t="shared" si="7"/>
        <v>394.89</v>
      </c>
      <c r="T57" s="9">
        <f t="shared" si="8"/>
        <v>68.430000000000007</v>
      </c>
      <c r="U57" s="9">
        <f t="shared" si="9"/>
        <v>463.32</v>
      </c>
      <c r="V57" s="9">
        <f t="shared" si="10"/>
        <v>32553.329999999998</v>
      </c>
    </row>
    <row r="58" spans="1:22">
      <c r="A58" s="113" t="s">
        <v>2303</v>
      </c>
      <c r="B58" s="2" t="s">
        <v>358</v>
      </c>
      <c r="C58" s="78">
        <f>IF(A58=Summary!$B$9,Summary!$F$9,0)</f>
        <v>0</v>
      </c>
      <c r="D58" s="120">
        <f>VLOOKUP(A58,AAFTE!$A:$AA,3,0)</f>
        <v>235.68</v>
      </c>
      <c r="E58" s="160">
        <f>VLOOKUP($A58,'2023-24 Salary &amp; Benefits'!$A:$I,3,)</f>
        <v>1</v>
      </c>
      <c r="F58" s="160">
        <f>VLOOKUP($A58,'2023-24 Salary &amp; Benefits'!$A:$I,4,)</f>
        <v>1.02</v>
      </c>
      <c r="G58" s="161">
        <f>VLOOKUP(A58,'CEDARS District FRPL'!$A:$C,3,)</f>
        <v>0.58009999999999995</v>
      </c>
      <c r="H58" s="162">
        <f t="shared" si="1"/>
        <v>235.68</v>
      </c>
      <c r="I58" s="163">
        <f t="shared" si="2"/>
        <v>136.72</v>
      </c>
      <c r="J58" s="154">
        <f t="shared" si="3"/>
        <v>0.874</v>
      </c>
      <c r="K58" s="156">
        <f>'2023-24 Salary &amp; Benefits'!E$6</f>
        <v>72728</v>
      </c>
      <c r="L58" s="156">
        <f>'2023-24 Salary &amp; Benefits'!F$6</f>
        <v>75419</v>
      </c>
      <c r="M58" s="9">
        <f t="shared" si="4"/>
        <v>63564.27</v>
      </c>
      <c r="N58" s="9">
        <f t="shared" si="5"/>
        <v>3670.260000000002</v>
      </c>
      <c r="O58" s="9">
        <f>'2023-24 Salary &amp; Benefits'!G$6</f>
        <v>13464</v>
      </c>
      <c r="P58" s="157">
        <f>'2023-24 Salary &amp; Benefits'!H$6</f>
        <v>0.1797</v>
      </c>
      <c r="Q58" s="157">
        <f>'2023-24 Salary &amp; Benefits'!I$6</f>
        <v>0.17330000000000001</v>
      </c>
      <c r="R58" s="9">
        <f t="shared" si="6"/>
        <v>23826.09</v>
      </c>
      <c r="S58" s="9">
        <f t="shared" si="7"/>
        <v>1120.58</v>
      </c>
      <c r="T58" s="9">
        <f t="shared" si="8"/>
        <v>194.2</v>
      </c>
      <c r="U58" s="9">
        <f t="shared" si="9"/>
        <v>1314.78</v>
      </c>
      <c r="V58" s="9">
        <f t="shared" si="10"/>
        <v>92375.4</v>
      </c>
    </row>
    <row r="59" spans="1:22">
      <c r="A59" s="113" t="s">
        <v>2431</v>
      </c>
      <c r="B59" s="2" t="s">
        <v>1283</v>
      </c>
      <c r="C59" s="78">
        <f>IF(A59=Summary!$B$9,Summary!$F$9,0)</f>
        <v>0</v>
      </c>
      <c r="D59" s="120">
        <f>VLOOKUP(A59,AAFTE!$A:$AA,3,0)</f>
        <v>355.36</v>
      </c>
      <c r="E59" s="160">
        <f>VLOOKUP($A59,'2023-24 Salary &amp; Benefits'!$A:$I,3,)</f>
        <v>1</v>
      </c>
      <c r="F59" s="160">
        <f>VLOOKUP($A59,'2023-24 Salary &amp; Benefits'!$A:$I,4,)</f>
        <v>1</v>
      </c>
      <c r="G59" s="161">
        <f>VLOOKUP(A59,'CEDARS District FRPL'!$A:$C,3,)</f>
        <v>0.71389999999999998</v>
      </c>
      <c r="H59" s="162">
        <f t="shared" si="1"/>
        <v>355.36</v>
      </c>
      <c r="I59" s="163">
        <f t="shared" si="2"/>
        <v>253.69</v>
      </c>
      <c r="J59" s="154">
        <f t="shared" si="3"/>
        <v>1.6220000000000001</v>
      </c>
      <c r="K59" s="156">
        <f>'2023-24 Salary &amp; Benefits'!E$6</f>
        <v>72728</v>
      </c>
      <c r="L59" s="156">
        <f>'2023-24 Salary &amp; Benefits'!F$6</f>
        <v>75419</v>
      </c>
      <c r="M59" s="9">
        <f t="shared" si="4"/>
        <v>117964.82</v>
      </c>
      <c r="N59" s="9">
        <f t="shared" si="5"/>
        <v>4364.7999999999884</v>
      </c>
      <c r="O59" s="9">
        <f>'2023-24 Salary &amp; Benefits'!G$6</f>
        <v>13464</v>
      </c>
      <c r="P59" s="157">
        <f>'2023-24 Salary &amp; Benefits'!H$6</f>
        <v>0.1797</v>
      </c>
      <c r="Q59" s="157">
        <f>'2023-24 Salary &amp; Benefits'!I$6</f>
        <v>0.17330000000000001</v>
      </c>
      <c r="R59" s="9">
        <f t="shared" si="6"/>
        <v>43793.31</v>
      </c>
      <c r="S59" s="9">
        <f t="shared" si="7"/>
        <v>2038.83</v>
      </c>
      <c r="T59" s="9">
        <f t="shared" si="8"/>
        <v>353.33</v>
      </c>
      <c r="U59" s="9">
        <f t="shared" si="9"/>
        <v>2392.16</v>
      </c>
      <c r="V59" s="9">
        <f t="shared" si="10"/>
        <v>168515.09</v>
      </c>
    </row>
    <row r="60" spans="1:22">
      <c r="A60" s="113" t="s">
        <v>2372</v>
      </c>
      <c r="B60" s="2" t="s">
        <v>1080</v>
      </c>
      <c r="C60" s="78">
        <f>IF(A60=Summary!$B$9,Summary!$F$9,0)</f>
        <v>0</v>
      </c>
      <c r="D60" s="120">
        <f>VLOOKUP(A60,AAFTE!$A:$AA,3,0)</f>
        <v>42</v>
      </c>
      <c r="E60" s="160">
        <f>VLOOKUP($A60,'2023-24 Salary &amp; Benefits'!$A:$I,3,)</f>
        <v>1</v>
      </c>
      <c r="F60" s="160">
        <f>VLOOKUP($A60,'2023-24 Salary &amp; Benefits'!$A:$I,4,)</f>
        <v>1.04</v>
      </c>
      <c r="G60" s="161">
        <f>VLOOKUP(A60,'CEDARS District FRPL'!$A:$C,3,)</f>
        <v>0</v>
      </c>
      <c r="H60" s="162">
        <f t="shared" si="1"/>
        <v>42</v>
      </c>
      <c r="I60" s="163">
        <f t="shared" si="2"/>
        <v>0</v>
      </c>
      <c r="J60" s="154">
        <f t="shared" si="3"/>
        <v>0</v>
      </c>
      <c r="K60" s="156">
        <f>'2023-24 Salary &amp; Benefits'!E$6</f>
        <v>72728</v>
      </c>
      <c r="L60" s="156">
        <f>'2023-24 Salary &amp; Benefits'!F$6</f>
        <v>75419</v>
      </c>
      <c r="M60" s="9">
        <f t="shared" si="4"/>
        <v>0</v>
      </c>
      <c r="N60" s="9">
        <f t="shared" si="5"/>
        <v>0</v>
      </c>
      <c r="O60" s="9">
        <f>'2023-24 Salary &amp; Benefits'!G$6</f>
        <v>13464</v>
      </c>
      <c r="P60" s="157">
        <f>'2023-24 Salary &amp; Benefits'!H$6</f>
        <v>0.1797</v>
      </c>
      <c r="Q60" s="157">
        <f>'2023-24 Salary &amp; Benefits'!I$6</f>
        <v>0.17330000000000001</v>
      </c>
      <c r="R60" s="9">
        <f t="shared" si="6"/>
        <v>0</v>
      </c>
      <c r="S60" s="9">
        <f t="shared" si="7"/>
        <v>0</v>
      </c>
      <c r="T60" s="9">
        <f t="shared" si="8"/>
        <v>0</v>
      </c>
      <c r="U60" s="9">
        <f t="shared" si="9"/>
        <v>0</v>
      </c>
      <c r="V60" s="9">
        <f t="shared" si="10"/>
        <v>0</v>
      </c>
    </row>
    <row r="61" spans="1:22">
      <c r="A61" s="113" t="s">
        <v>2478</v>
      </c>
      <c r="B61" s="2" t="s">
        <v>1748</v>
      </c>
      <c r="C61" s="78">
        <f>IF(A61=Summary!$B$9,Summary!$F$9,0)</f>
        <v>0</v>
      </c>
      <c r="D61" s="120">
        <f>VLOOKUP(A61,AAFTE!$A:$AA,3,0)</f>
        <v>422.19</v>
      </c>
      <c r="E61" s="160">
        <f>VLOOKUP($A61,'2023-24 Salary &amp; Benefits'!$A:$I,3,)</f>
        <v>1.1200000000000001</v>
      </c>
      <c r="F61" s="160">
        <f>VLOOKUP($A61,'2023-24 Salary &amp; Benefits'!$A:$I,4,)</f>
        <v>1.1200000000000001</v>
      </c>
      <c r="G61" s="161">
        <f>VLOOKUP(A61,'CEDARS District FRPL'!$A:$C,3,)</f>
        <v>0.52800000000000002</v>
      </c>
      <c r="H61" s="162">
        <f t="shared" si="1"/>
        <v>422.19</v>
      </c>
      <c r="I61" s="163">
        <f t="shared" si="2"/>
        <v>222.92</v>
      </c>
      <c r="J61" s="154">
        <f t="shared" si="3"/>
        <v>1.425</v>
      </c>
      <c r="K61" s="156">
        <f>'2023-24 Salary &amp; Benefits'!E$6</f>
        <v>72728</v>
      </c>
      <c r="L61" s="156">
        <f>'2023-24 Salary &amp; Benefits'!F$6</f>
        <v>75419</v>
      </c>
      <c r="M61" s="9">
        <f t="shared" si="4"/>
        <v>116073.89</v>
      </c>
      <c r="N61" s="9">
        <f t="shared" si="5"/>
        <v>4294.8300000000017</v>
      </c>
      <c r="O61" s="9">
        <f>'2023-24 Salary &amp; Benefits'!G$6</f>
        <v>13464</v>
      </c>
      <c r="P61" s="157">
        <f>'2023-24 Salary &amp; Benefits'!H$6</f>
        <v>0.1797</v>
      </c>
      <c r="Q61" s="157">
        <f>'2023-24 Salary &amp; Benefits'!I$6</f>
        <v>0.17330000000000001</v>
      </c>
      <c r="R61" s="9">
        <f t="shared" si="6"/>
        <v>40788.97</v>
      </c>
      <c r="S61" s="9">
        <f t="shared" si="7"/>
        <v>2006.15</v>
      </c>
      <c r="T61" s="9">
        <f t="shared" si="8"/>
        <v>347.67</v>
      </c>
      <c r="U61" s="9">
        <f t="shared" si="9"/>
        <v>2353.8200000000002</v>
      </c>
      <c r="V61" s="9">
        <f t="shared" si="10"/>
        <v>163511.51</v>
      </c>
    </row>
    <row r="62" spans="1:22">
      <c r="A62" s="113" t="s">
        <v>2408</v>
      </c>
      <c r="B62" s="2" t="s">
        <v>1198</v>
      </c>
      <c r="C62" s="78">
        <f>IF(A62=Summary!$B$9,Summary!$F$9,0)</f>
        <v>0</v>
      </c>
      <c r="D62" s="120">
        <f>VLOOKUP(A62,AAFTE!$A:$AA,3,0)</f>
        <v>610.01</v>
      </c>
      <c r="E62" s="160">
        <f>VLOOKUP($A62,'2023-24 Salary &amp; Benefits'!$A:$I,3,)</f>
        <v>1</v>
      </c>
      <c r="F62" s="160">
        <f>VLOOKUP($A62,'2023-24 Salary &amp; Benefits'!$A:$I,4,)</f>
        <v>1</v>
      </c>
      <c r="G62" s="161">
        <f>VLOOKUP(A62,'CEDARS District FRPL'!$A:$C,3,)</f>
        <v>0.50919999999999999</v>
      </c>
      <c r="H62" s="162">
        <f t="shared" si="1"/>
        <v>610.01</v>
      </c>
      <c r="I62" s="163">
        <f t="shared" si="2"/>
        <v>310.62</v>
      </c>
      <c r="J62" s="154">
        <f t="shared" si="3"/>
        <v>1.986</v>
      </c>
      <c r="K62" s="156">
        <f>'2023-24 Salary &amp; Benefits'!E$6</f>
        <v>72728</v>
      </c>
      <c r="L62" s="156">
        <f>'2023-24 Salary &amp; Benefits'!F$6</f>
        <v>75419</v>
      </c>
      <c r="M62" s="9">
        <f t="shared" si="4"/>
        <v>144437.81</v>
      </c>
      <c r="N62" s="9">
        <f t="shared" si="5"/>
        <v>5344.320000000007</v>
      </c>
      <c r="O62" s="9">
        <f>'2023-24 Salary &amp; Benefits'!G$6</f>
        <v>13464</v>
      </c>
      <c r="P62" s="157">
        <f>'2023-24 Salary &amp; Benefits'!H$6</f>
        <v>0.1797</v>
      </c>
      <c r="Q62" s="157">
        <f>'2023-24 Salary &amp; Benefits'!I$6</f>
        <v>0.17330000000000001</v>
      </c>
      <c r="R62" s="9">
        <f t="shared" si="6"/>
        <v>53621.15</v>
      </c>
      <c r="S62" s="9">
        <f t="shared" si="7"/>
        <v>2496.37</v>
      </c>
      <c r="T62" s="9">
        <f t="shared" si="8"/>
        <v>432.62</v>
      </c>
      <c r="U62" s="9">
        <f t="shared" si="9"/>
        <v>2928.99</v>
      </c>
      <c r="V62" s="9">
        <f t="shared" si="10"/>
        <v>206332.27</v>
      </c>
    </row>
    <row r="63" spans="1:22">
      <c r="A63" s="113" t="s">
        <v>2288</v>
      </c>
      <c r="B63" s="2" t="s">
        <v>288</v>
      </c>
      <c r="C63" s="78">
        <f>IF(A63=Summary!$B$9,Summary!$F$9,0)</f>
        <v>0</v>
      </c>
      <c r="D63" s="120">
        <f>VLOOKUP(A63,AAFTE!$A:$AA,3,0)</f>
        <v>361.19</v>
      </c>
      <c r="E63" s="160">
        <f>VLOOKUP($A63,'2023-24 Salary &amp; Benefits'!$A:$I,3,)</f>
        <v>1</v>
      </c>
      <c r="F63" s="160">
        <f>VLOOKUP($A63,'2023-24 Salary &amp; Benefits'!$A:$I,4,)</f>
        <v>1.04</v>
      </c>
      <c r="G63" s="161">
        <f>VLOOKUP(A63,'CEDARS District FRPL'!$A:$C,3,)</f>
        <v>0.53320000000000001</v>
      </c>
      <c r="H63" s="162">
        <f t="shared" si="1"/>
        <v>361.19</v>
      </c>
      <c r="I63" s="163">
        <f t="shared" si="2"/>
        <v>192.59</v>
      </c>
      <c r="J63" s="154">
        <f t="shared" si="3"/>
        <v>1.2310000000000001</v>
      </c>
      <c r="K63" s="156">
        <f>'2023-24 Salary &amp; Benefits'!E$6</f>
        <v>72728</v>
      </c>
      <c r="L63" s="156">
        <f>'2023-24 Salary &amp; Benefits'!F$6</f>
        <v>75419</v>
      </c>
      <c r="M63" s="9">
        <f t="shared" si="4"/>
        <v>89528.17</v>
      </c>
      <c r="N63" s="9">
        <f t="shared" si="5"/>
        <v>7026.25</v>
      </c>
      <c r="O63" s="9">
        <f>'2023-24 Salary &amp; Benefits'!G$6</f>
        <v>13464</v>
      </c>
      <c r="P63" s="157">
        <f>'2023-24 Salary &amp; Benefits'!H$6</f>
        <v>0.1797</v>
      </c>
      <c r="Q63" s="157">
        <f>'2023-24 Salary &amp; Benefits'!I$6</f>
        <v>0.17330000000000001</v>
      </c>
      <c r="R63" s="9">
        <f t="shared" si="6"/>
        <v>33880.050000000003</v>
      </c>
      <c r="S63" s="9">
        <f t="shared" si="7"/>
        <v>1609.24</v>
      </c>
      <c r="T63" s="9">
        <f t="shared" si="8"/>
        <v>278.88</v>
      </c>
      <c r="U63" s="9">
        <f t="shared" si="9"/>
        <v>1888.12</v>
      </c>
      <c r="V63" s="9">
        <f t="shared" si="10"/>
        <v>132322.59</v>
      </c>
    </row>
    <row r="64" spans="1:22">
      <c r="A64" s="113" t="s">
        <v>2493</v>
      </c>
      <c r="B64" s="2" t="s">
        <v>1904</v>
      </c>
      <c r="C64" s="78">
        <f>IF(A64=Summary!$B$9,Summary!$F$9,0)</f>
        <v>0</v>
      </c>
      <c r="D64" s="120">
        <f>VLOOKUP(A64,AAFTE!$A:$AA,3,0)</f>
        <v>2654.02</v>
      </c>
      <c r="E64" s="160">
        <f>VLOOKUP($A64,'2023-24 Salary &amp; Benefits'!$A:$I,3,)</f>
        <v>1</v>
      </c>
      <c r="F64" s="160">
        <f>VLOOKUP($A64,'2023-24 Salary &amp; Benefits'!$A:$I,4,)</f>
        <v>1</v>
      </c>
      <c r="G64" s="161">
        <f>VLOOKUP(A64,'CEDARS District FRPL'!$A:$C,3,)</f>
        <v>0.51539999999999997</v>
      </c>
      <c r="H64" s="162">
        <f t="shared" si="1"/>
        <v>2654.02</v>
      </c>
      <c r="I64" s="163">
        <f t="shared" si="2"/>
        <v>1367.88</v>
      </c>
      <c r="J64" s="154">
        <f t="shared" si="3"/>
        <v>8.7449999999999992</v>
      </c>
      <c r="K64" s="156">
        <f>'2023-24 Salary &amp; Benefits'!E$6</f>
        <v>72728</v>
      </c>
      <c r="L64" s="156">
        <f>'2023-24 Salary &amp; Benefits'!F$6</f>
        <v>75419</v>
      </c>
      <c r="M64" s="9">
        <f t="shared" si="4"/>
        <v>636006.36</v>
      </c>
      <c r="N64" s="9">
        <f t="shared" si="5"/>
        <v>23532.800000000047</v>
      </c>
      <c r="O64" s="9">
        <f>'2023-24 Salary &amp; Benefits'!G$6</f>
        <v>13464</v>
      </c>
      <c r="P64" s="157">
        <f>'2023-24 Salary &amp; Benefits'!H$6</f>
        <v>0.1797</v>
      </c>
      <c r="Q64" s="157">
        <f>'2023-24 Salary &amp; Benefits'!I$6</f>
        <v>0.17330000000000001</v>
      </c>
      <c r="R64" s="9">
        <f t="shared" si="6"/>
        <v>236111.26</v>
      </c>
      <c r="S64" s="9">
        <f t="shared" si="7"/>
        <v>10992.32</v>
      </c>
      <c r="T64" s="9">
        <f t="shared" si="8"/>
        <v>1904.97</v>
      </c>
      <c r="U64" s="9">
        <f t="shared" si="9"/>
        <v>12897.289999999999</v>
      </c>
      <c r="V64" s="9">
        <f t="shared" si="10"/>
        <v>908547.71000000008</v>
      </c>
    </row>
    <row r="65" spans="1:22">
      <c r="A65" s="113" t="s">
        <v>2439</v>
      </c>
      <c r="B65" s="2" t="s">
        <v>1407</v>
      </c>
      <c r="C65" s="78">
        <f>IF(A65=Summary!$B$9,Summary!$F$9,0)</f>
        <v>0</v>
      </c>
      <c r="D65" s="120">
        <f>VLOOKUP(A65,AAFTE!$A:$AA,3,0)</f>
        <v>1412.56</v>
      </c>
      <c r="E65" s="160">
        <f>VLOOKUP($A65,'2023-24 Salary &amp; Benefits'!$A:$I,3,)</f>
        <v>1.1200000000000001</v>
      </c>
      <c r="F65" s="160">
        <f>VLOOKUP($A65,'2023-24 Salary &amp; Benefits'!$A:$I,4,)</f>
        <v>1.1600000000000001</v>
      </c>
      <c r="G65" s="161">
        <f>VLOOKUP(A65,'CEDARS District FRPL'!$A:$C,3,)</f>
        <v>0.2036</v>
      </c>
      <c r="H65" s="162">
        <f t="shared" si="1"/>
        <v>1412.56</v>
      </c>
      <c r="I65" s="163">
        <f t="shared" si="2"/>
        <v>287.60000000000002</v>
      </c>
      <c r="J65" s="154">
        <f t="shared" si="3"/>
        <v>1.839</v>
      </c>
      <c r="K65" s="156">
        <f>'2023-24 Salary &amp; Benefits'!E$6</f>
        <v>72728</v>
      </c>
      <c r="L65" s="156">
        <f>'2023-24 Salary &amp; Benefits'!F$6</f>
        <v>75419</v>
      </c>
      <c r="M65" s="9">
        <f t="shared" si="4"/>
        <v>149796.41</v>
      </c>
      <c r="N65" s="9">
        <f t="shared" si="5"/>
        <v>11090.419999999984</v>
      </c>
      <c r="O65" s="9">
        <f>'2023-24 Salary &amp; Benefits'!G$6</f>
        <v>13464</v>
      </c>
      <c r="P65" s="157">
        <f>'2023-24 Salary &amp; Benefits'!H$6</f>
        <v>0.1797</v>
      </c>
      <c r="Q65" s="157">
        <f>'2023-24 Salary &amp; Benefits'!I$6</f>
        <v>0.17330000000000001</v>
      </c>
      <c r="R65" s="9">
        <f t="shared" si="6"/>
        <v>53600.68</v>
      </c>
      <c r="S65" s="9">
        <f t="shared" si="7"/>
        <v>2681.45</v>
      </c>
      <c r="T65" s="9">
        <f t="shared" si="8"/>
        <v>464.7</v>
      </c>
      <c r="U65" s="9">
        <f t="shared" si="9"/>
        <v>3146.1499999999996</v>
      </c>
      <c r="V65" s="9">
        <f t="shared" si="10"/>
        <v>217633.65999999997</v>
      </c>
    </row>
    <row r="66" spans="1:22">
      <c r="A66" s="113" t="s">
        <v>2520</v>
      </c>
      <c r="B66" s="2" t="s">
        <v>2035</v>
      </c>
      <c r="C66" s="78">
        <f>IF(A66=Summary!$B$9,Summary!$F$9,0)</f>
        <v>0</v>
      </c>
      <c r="D66" s="120">
        <f>VLOOKUP(A66,AAFTE!$A:$AA,3,0)</f>
        <v>16.64</v>
      </c>
      <c r="E66" s="160">
        <f>VLOOKUP($A66,'2023-24 Salary &amp; Benefits'!$A:$I,3,)</f>
        <v>1</v>
      </c>
      <c r="F66" s="160">
        <f>VLOOKUP($A66,'2023-24 Salary &amp; Benefits'!$A:$I,4,)</f>
        <v>1.04</v>
      </c>
      <c r="G66" s="161">
        <f>VLOOKUP(A66,'CEDARS District FRPL'!$A:$C,3,)</f>
        <v>0.77780000000000005</v>
      </c>
      <c r="H66" s="162">
        <f t="shared" si="1"/>
        <v>16.64</v>
      </c>
      <c r="I66" s="163">
        <f t="shared" si="2"/>
        <v>12.94</v>
      </c>
      <c r="J66" s="154">
        <f t="shared" si="3"/>
        <v>8.3000000000000004E-2</v>
      </c>
      <c r="K66" s="156">
        <f>'2023-24 Salary &amp; Benefits'!E$6</f>
        <v>72728</v>
      </c>
      <c r="L66" s="156">
        <f>'2023-24 Salary &amp; Benefits'!F$6</f>
        <v>75419</v>
      </c>
      <c r="M66" s="9">
        <f t="shared" si="4"/>
        <v>6036.42</v>
      </c>
      <c r="N66" s="9">
        <f t="shared" si="5"/>
        <v>473.75</v>
      </c>
      <c r="O66" s="9">
        <f>'2023-24 Salary &amp; Benefits'!G$6</f>
        <v>13464</v>
      </c>
      <c r="P66" s="157">
        <f>'2023-24 Salary &amp; Benefits'!H$6</f>
        <v>0.1797</v>
      </c>
      <c r="Q66" s="157">
        <f>'2023-24 Salary &amp; Benefits'!I$6</f>
        <v>0.17330000000000001</v>
      </c>
      <c r="R66" s="9">
        <f t="shared" si="6"/>
        <v>2284.36</v>
      </c>
      <c r="S66" s="9">
        <f t="shared" si="7"/>
        <v>108.5</v>
      </c>
      <c r="T66" s="9">
        <f t="shared" si="8"/>
        <v>18.8</v>
      </c>
      <c r="U66" s="9">
        <f t="shared" si="9"/>
        <v>127.3</v>
      </c>
      <c r="V66" s="9">
        <f t="shared" si="10"/>
        <v>8921.83</v>
      </c>
    </row>
    <row r="67" spans="1:22">
      <c r="A67" s="113" t="s">
        <v>2490</v>
      </c>
      <c r="B67" s="2" t="s">
        <v>1882</v>
      </c>
      <c r="C67" s="78">
        <f>IF(A67=Summary!$B$9,Summary!$F$9,0)</f>
        <v>0</v>
      </c>
      <c r="D67" s="120">
        <f>VLOOKUP(A67,AAFTE!$A:$AA,3,0)</f>
        <v>3459.35</v>
      </c>
      <c r="E67" s="160">
        <f>VLOOKUP($A67,'2023-24 Salary &amp; Benefits'!$A:$I,3,)</f>
        <v>1</v>
      </c>
      <c r="F67" s="160">
        <f>VLOOKUP($A67,'2023-24 Salary &amp; Benefits'!$A:$I,4,)</f>
        <v>1.04</v>
      </c>
      <c r="G67" s="161">
        <f>VLOOKUP(A67,'CEDARS District FRPL'!$A:$C,3,)</f>
        <v>0.61939999999999995</v>
      </c>
      <c r="H67" s="162">
        <f t="shared" si="1"/>
        <v>3459.35</v>
      </c>
      <c r="I67" s="163">
        <f t="shared" si="2"/>
        <v>2142.7199999999998</v>
      </c>
      <c r="J67" s="154">
        <f t="shared" si="3"/>
        <v>13.699</v>
      </c>
      <c r="K67" s="156">
        <f>'2023-24 Salary &amp; Benefits'!E$6</f>
        <v>72728</v>
      </c>
      <c r="L67" s="156">
        <f>'2023-24 Salary &amp; Benefits'!F$6</f>
        <v>75419</v>
      </c>
      <c r="M67" s="9">
        <f t="shared" si="4"/>
        <v>996300.87</v>
      </c>
      <c r="N67" s="9">
        <f t="shared" si="5"/>
        <v>78190.609999999986</v>
      </c>
      <c r="O67" s="9">
        <f>'2023-24 Salary &amp; Benefits'!G$6</f>
        <v>13464</v>
      </c>
      <c r="P67" s="157">
        <f>'2023-24 Salary &amp; Benefits'!H$6</f>
        <v>0.1797</v>
      </c>
      <c r="Q67" s="157">
        <f>'2023-24 Salary &amp; Benefits'!I$6</f>
        <v>0.17330000000000001</v>
      </c>
      <c r="R67" s="9">
        <f t="shared" si="6"/>
        <v>377029.04</v>
      </c>
      <c r="S67" s="9">
        <f t="shared" si="7"/>
        <v>17908.189999999999</v>
      </c>
      <c r="T67" s="9">
        <f t="shared" si="8"/>
        <v>3103.49</v>
      </c>
      <c r="U67" s="9">
        <f t="shared" si="9"/>
        <v>21011.68</v>
      </c>
      <c r="V67" s="9">
        <f t="shared" si="10"/>
        <v>1472532.2</v>
      </c>
    </row>
    <row r="68" spans="1:22">
      <c r="A68" s="113" t="s">
        <v>2551</v>
      </c>
      <c r="B68" s="2" t="s">
        <v>2185</v>
      </c>
      <c r="C68" s="78">
        <f>IF(A68=Summary!$B$9,Summary!$F$9,0)</f>
        <v>0</v>
      </c>
      <c r="D68" s="120">
        <f>VLOOKUP(A68,AAFTE!$A:$AA,3,0)</f>
        <v>3353.24</v>
      </c>
      <c r="E68" s="160">
        <f>VLOOKUP($A68,'2023-24 Salary &amp; Benefits'!$A:$I,3,)</f>
        <v>1</v>
      </c>
      <c r="F68" s="160">
        <f>VLOOKUP($A68,'2023-24 Salary &amp; Benefits'!$A:$I,4,)</f>
        <v>1</v>
      </c>
      <c r="G68" s="161">
        <f>VLOOKUP(A68,'CEDARS District FRPL'!$A:$C,3,)</f>
        <v>0.60780000000000001</v>
      </c>
      <c r="H68" s="162">
        <f t="shared" si="1"/>
        <v>3353.24</v>
      </c>
      <c r="I68" s="163">
        <f t="shared" si="2"/>
        <v>2038.1</v>
      </c>
      <c r="J68" s="154">
        <f t="shared" si="3"/>
        <v>13.03</v>
      </c>
      <c r="K68" s="156">
        <f>'2023-24 Salary &amp; Benefits'!E$6</f>
        <v>72728</v>
      </c>
      <c r="L68" s="156">
        <f>'2023-24 Salary &amp; Benefits'!F$6</f>
        <v>75419</v>
      </c>
      <c r="M68" s="9">
        <f t="shared" si="4"/>
        <v>947645.84</v>
      </c>
      <c r="N68" s="9">
        <f t="shared" si="5"/>
        <v>35063.729999999981</v>
      </c>
      <c r="O68" s="9">
        <f>'2023-24 Salary &amp; Benefits'!G$6</f>
        <v>13464</v>
      </c>
      <c r="P68" s="157">
        <f>'2023-24 Salary &amp; Benefits'!H$6</f>
        <v>0.1797</v>
      </c>
      <c r="Q68" s="157">
        <f>'2023-24 Salary &amp; Benefits'!I$6</f>
        <v>0.17330000000000001</v>
      </c>
      <c r="R68" s="9">
        <f t="shared" si="6"/>
        <v>351804.42</v>
      </c>
      <c r="S68" s="9">
        <f t="shared" si="7"/>
        <v>16378.49</v>
      </c>
      <c r="T68" s="9">
        <f t="shared" si="8"/>
        <v>2838.39</v>
      </c>
      <c r="U68" s="9">
        <f t="shared" si="9"/>
        <v>19216.88</v>
      </c>
      <c r="V68" s="9">
        <f t="shared" si="10"/>
        <v>1353730.8699999999</v>
      </c>
    </row>
    <row r="69" spans="1:22">
      <c r="A69" s="113" t="s">
        <v>2299</v>
      </c>
      <c r="B69" s="2" t="s">
        <v>344</v>
      </c>
      <c r="C69" s="78">
        <f>IF(A69=Summary!$B$9,Summary!$F$9,0)</f>
        <v>0</v>
      </c>
      <c r="D69" s="120">
        <f>VLOOKUP(A69,AAFTE!$A:$AA,3,0)</f>
        <v>5887.56</v>
      </c>
      <c r="E69" s="160">
        <f>VLOOKUP($A69,'2023-24 Salary &amp; Benefits'!$A:$I,3,)</f>
        <v>1</v>
      </c>
      <c r="F69" s="160">
        <f>VLOOKUP($A69,'2023-24 Salary &amp; Benefits'!$A:$I,4,)</f>
        <v>1</v>
      </c>
      <c r="G69" s="161">
        <f>VLOOKUP(A69,'CEDARS District FRPL'!$A:$C,3,)</f>
        <v>0.65480000000000005</v>
      </c>
      <c r="H69" s="162">
        <f t="shared" si="1"/>
        <v>5887.56</v>
      </c>
      <c r="I69" s="163">
        <f t="shared" si="2"/>
        <v>3855.17</v>
      </c>
      <c r="J69" s="154">
        <f t="shared" si="3"/>
        <v>24.646999999999998</v>
      </c>
      <c r="K69" s="156">
        <f>'2023-24 Salary &amp; Benefits'!E$6</f>
        <v>72728</v>
      </c>
      <c r="L69" s="156">
        <f>'2023-24 Salary &amp; Benefits'!F$6</f>
        <v>75419</v>
      </c>
      <c r="M69" s="9">
        <f t="shared" si="4"/>
        <v>1792527.02</v>
      </c>
      <c r="N69" s="9">
        <f t="shared" si="5"/>
        <v>66325.070000000065</v>
      </c>
      <c r="O69" s="9">
        <f>'2023-24 Salary &amp; Benefits'!G$6</f>
        <v>13464</v>
      </c>
      <c r="P69" s="157">
        <f>'2023-24 Salary &amp; Benefits'!H$6</f>
        <v>0.1797</v>
      </c>
      <c r="Q69" s="157">
        <f>'2023-24 Salary &amp; Benefits'!I$6</f>
        <v>0.17330000000000001</v>
      </c>
      <c r="R69" s="9">
        <f t="shared" si="6"/>
        <v>665458.44999999995</v>
      </c>
      <c r="S69" s="9">
        <f t="shared" si="7"/>
        <v>30980.87</v>
      </c>
      <c r="T69" s="9">
        <f t="shared" si="8"/>
        <v>5368.98</v>
      </c>
      <c r="U69" s="9">
        <f t="shared" si="9"/>
        <v>36349.85</v>
      </c>
      <c r="V69" s="9">
        <f t="shared" si="10"/>
        <v>2560660.39</v>
      </c>
    </row>
    <row r="70" spans="1:22">
      <c r="A70" s="113" t="s">
        <v>2373</v>
      </c>
      <c r="B70" s="2" t="s">
        <v>1082</v>
      </c>
      <c r="C70" s="78">
        <f>IF(A70=Summary!$B$9,Summary!$F$9,0)</f>
        <v>0</v>
      </c>
      <c r="D70" s="120">
        <f>VLOOKUP(A70,AAFTE!$A:$AA,3,0)</f>
        <v>83.06</v>
      </c>
      <c r="E70" s="160">
        <f>VLOOKUP($A70,'2023-24 Salary &amp; Benefits'!$A:$I,3,)</f>
        <v>1.1200000000000001</v>
      </c>
      <c r="F70" s="160">
        <f>VLOOKUP($A70,'2023-24 Salary &amp; Benefits'!$A:$I,4,)</f>
        <v>1.1200000000000001</v>
      </c>
      <c r="G70" s="161">
        <f>VLOOKUP(A70,'CEDARS District FRPL'!$A:$C,3,)</f>
        <v>0.72289999999999999</v>
      </c>
      <c r="H70" s="162">
        <f t="shared" ref="H70:H134" si="11">IF(C70&gt;0,C70,D70)</f>
        <v>83.06</v>
      </c>
      <c r="I70" s="163">
        <f t="shared" ref="I70:I134" si="12">ROUND(H70*G70,2)</f>
        <v>60.04</v>
      </c>
      <c r="J70" s="154">
        <f t="shared" ref="J70:J133" si="13">ROUND((($I70*2.3975*36)/15)/900,3)</f>
        <v>0.38400000000000001</v>
      </c>
      <c r="K70" s="156">
        <f>'2023-24 Salary &amp; Benefits'!E$6</f>
        <v>72728</v>
      </c>
      <c r="L70" s="156">
        <f>'2023-24 Salary &amp; Benefits'!F$6</f>
        <v>75419</v>
      </c>
      <c r="M70" s="9">
        <f t="shared" ref="M70:M134" si="14">ROUND($E70*$K70*$J70,2)</f>
        <v>31278.86</v>
      </c>
      <c r="N70" s="9">
        <f t="shared" ref="N70:N134" si="15">ROUND($L70*$F70*$J70,2)-$M70</f>
        <v>1157.3400000000001</v>
      </c>
      <c r="O70" s="9">
        <f>'2023-24 Salary &amp; Benefits'!G$6</f>
        <v>13464</v>
      </c>
      <c r="P70" s="157">
        <f>'2023-24 Salary &amp; Benefits'!H$6</f>
        <v>0.1797</v>
      </c>
      <c r="Q70" s="157">
        <f>'2023-24 Salary &amp; Benefits'!I$6</f>
        <v>0.17330000000000001</v>
      </c>
      <c r="R70" s="9">
        <f t="shared" ref="R70:R134" si="16">ROUND(M70*P70+N70*Q70+J70*O70,2)</f>
        <v>10991.55</v>
      </c>
      <c r="S70" s="9">
        <f t="shared" ref="S70:S133" si="17">ROUND(((($L70*$F70*$J70)/180)*3),2)</f>
        <v>540.6</v>
      </c>
      <c r="T70" s="9">
        <f t="shared" ref="T70:T134" si="18">ROUND(S70*Q70,2)</f>
        <v>93.69</v>
      </c>
      <c r="U70" s="9">
        <f t="shared" ref="U70:U134" si="19">SUM(S70:T70)</f>
        <v>634.29</v>
      </c>
      <c r="V70" s="9">
        <f t="shared" ref="V70:V134" si="20">SUM(R70,M70:N70,U70)</f>
        <v>44062.04</v>
      </c>
    </row>
    <row r="71" spans="1:22">
      <c r="A71" s="113" t="s">
        <v>2445</v>
      </c>
      <c r="B71" s="2" t="s">
        <v>1498</v>
      </c>
      <c r="C71" s="78">
        <f>IF(A71=Summary!$B$9,Summary!$F$9,0)</f>
        <v>0</v>
      </c>
      <c r="D71" s="120">
        <f>VLOOKUP(A71,AAFTE!$A:$AA,3,0)</f>
        <v>1954.83</v>
      </c>
      <c r="E71" s="160">
        <f>VLOOKUP($A71,'2023-24 Salary &amp; Benefits'!$A:$I,3,)</f>
        <v>1</v>
      </c>
      <c r="F71" s="160">
        <f>VLOOKUP($A71,'2023-24 Salary &amp; Benefits'!$A:$I,4,)</f>
        <v>1</v>
      </c>
      <c r="G71" s="161">
        <f>VLOOKUP(A71,'CEDARS District FRPL'!$A:$C,3,)</f>
        <v>0.42280000000000001</v>
      </c>
      <c r="H71" s="162">
        <f t="shared" si="11"/>
        <v>1954.83</v>
      </c>
      <c r="I71" s="163">
        <f t="shared" si="12"/>
        <v>826.5</v>
      </c>
      <c r="J71" s="154">
        <f t="shared" si="13"/>
        <v>5.2839999999999998</v>
      </c>
      <c r="K71" s="156">
        <f>'2023-24 Salary &amp; Benefits'!E$6</f>
        <v>72728</v>
      </c>
      <c r="L71" s="156">
        <f>'2023-24 Salary &amp; Benefits'!F$6</f>
        <v>75419</v>
      </c>
      <c r="M71" s="9">
        <f t="shared" si="14"/>
        <v>384294.75</v>
      </c>
      <c r="N71" s="9">
        <f t="shared" si="15"/>
        <v>14219.25</v>
      </c>
      <c r="O71" s="9">
        <f>'2023-24 Salary &amp; Benefits'!G$6</f>
        <v>13464</v>
      </c>
      <c r="P71" s="157">
        <f>'2023-24 Salary &amp; Benefits'!H$6</f>
        <v>0.1797</v>
      </c>
      <c r="Q71" s="157">
        <f>'2023-24 Salary &amp; Benefits'!I$6</f>
        <v>0.17330000000000001</v>
      </c>
      <c r="R71" s="9">
        <f t="shared" si="16"/>
        <v>142665.74</v>
      </c>
      <c r="S71" s="9">
        <f t="shared" si="17"/>
        <v>6641.9</v>
      </c>
      <c r="T71" s="9">
        <f t="shared" si="18"/>
        <v>1151.04</v>
      </c>
      <c r="U71" s="9">
        <f t="shared" si="19"/>
        <v>7792.94</v>
      </c>
      <c r="V71" s="9">
        <f t="shared" si="20"/>
        <v>548972.67999999993</v>
      </c>
    </row>
    <row r="72" spans="1:22">
      <c r="A72" s="113" t="s">
        <v>2470</v>
      </c>
      <c r="B72" s="2" t="s">
        <v>1643</v>
      </c>
      <c r="C72" s="78">
        <f>IF(A72=Summary!$B$9,Summary!$F$9,0)</f>
        <v>0</v>
      </c>
      <c r="D72" s="120">
        <f>VLOOKUP(A72,AAFTE!$A:$AA,3,0)</f>
        <v>19856.2</v>
      </c>
      <c r="E72" s="160">
        <f>VLOOKUP($A72,'2023-24 Salary &amp; Benefits'!$A:$I,3,)</f>
        <v>1.18</v>
      </c>
      <c r="F72" s="160">
        <f>VLOOKUP($A72,'2023-24 Salary &amp; Benefits'!$A:$I,4,)</f>
        <v>1.18</v>
      </c>
      <c r="G72" s="161">
        <f>VLOOKUP(A72,'CEDARS District FRPL'!$A:$C,3,)</f>
        <v>0.38319999999999999</v>
      </c>
      <c r="H72" s="162">
        <f t="shared" si="11"/>
        <v>19856.2</v>
      </c>
      <c r="I72" s="163">
        <f t="shared" si="12"/>
        <v>7608.9</v>
      </c>
      <c r="J72" s="154">
        <f t="shared" si="13"/>
        <v>48.646000000000001</v>
      </c>
      <c r="K72" s="156">
        <f>'2023-24 Salary &amp; Benefits'!E$6</f>
        <v>72728</v>
      </c>
      <c r="L72" s="156">
        <f>'2023-24 Salary &amp; Benefits'!F$6</f>
        <v>75419</v>
      </c>
      <c r="M72" s="9">
        <f t="shared" si="14"/>
        <v>4174753.02</v>
      </c>
      <c r="N72" s="9">
        <f t="shared" si="15"/>
        <v>154469.53999999957</v>
      </c>
      <c r="O72" s="9">
        <f>'2023-24 Salary &amp; Benefits'!G$6</f>
        <v>13464</v>
      </c>
      <c r="P72" s="157">
        <f>'2023-24 Salary &amp; Benefits'!H$6</f>
        <v>0.1797</v>
      </c>
      <c r="Q72" s="157">
        <f>'2023-24 Salary &amp; Benefits'!I$6</f>
        <v>0.17330000000000001</v>
      </c>
      <c r="R72" s="9">
        <f t="shared" si="16"/>
        <v>1431942.43</v>
      </c>
      <c r="S72" s="9">
        <f t="shared" si="17"/>
        <v>72153.710000000006</v>
      </c>
      <c r="T72" s="9">
        <f t="shared" si="18"/>
        <v>12504.24</v>
      </c>
      <c r="U72" s="9">
        <f t="shared" si="19"/>
        <v>84657.950000000012</v>
      </c>
      <c r="V72" s="9">
        <f t="shared" si="20"/>
        <v>5845822.9400000004</v>
      </c>
    </row>
    <row r="73" spans="1:22">
      <c r="A73" s="113" t="s">
        <v>2375</v>
      </c>
      <c r="B73" s="2" t="s">
        <v>1086</v>
      </c>
      <c r="C73" s="78">
        <f>IF(A73=Summary!$B$9,Summary!$F$9,0)</f>
        <v>0</v>
      </c>
      <c r="D73" s="120">
        <f>VLOOKUP(A73,AAFTE!$A:$AA,3,0)</f>
        <v>3200.23</v>
      </c>
      <c r="E73" s="160">
        <f>VLOOKUP($A73,'2023-24 Salary &amp; Benefits'!$A:$I,3,)</f>
        <v>1</v>
      </c>
      <c r="F73" s="160">
        <f>VLOOKUP($A73,'2023-24 Salary &amp; Benefits'!$A:$I,4,)</f>
        <v>1</v>
      </c>
      <c r="G73" s="161">
        <f>VLOOKUP(A73,'CEDARS District FRPL'!$A:$C,3,)</f>
        <v>0.4229</v>
      </c>
      <c r="H73" s="162">
        <f t="shared" si="11"/>
        <v>3200.23</v>
      </c>
      <c r="I73" s="163">
        <f t="shared" si="12"/>
        <v>1353.38</v>
      </c>
      <c r="J73" s="154">
        <f t="shared" si="13"/>
        <v>8.6530000000000005</v>
      </c>
      <c r="K73" s="156">
        <f>'2023-24 Salary &amp; Benefits'!E$6</f>
        <v>72728</v>
      </c>
      <c r="L73" s="156">
        <f>'2023-24 Salary &amp; Benefits'!F$6</f>
        <v>75419</v>
      </c>
      <c r="M73" s="9">
        <f t="shared" si="14"/>
        <v>629315.38</v>
      </c>
      <c r="N73" s="9">
        <f t="shared" si="15"/>
        <v>23285.229999999981</v>
      </c>
      <c r="O73" s="9">
        <f>'2023-24 Salary &amp; Benefits'!G$6</f>
        <v>13464</v>
      </c>
      <c r="P73" s="157">
        <f>'2023-24 Salary &amp; Benefits'!H$6</f>
        <v>0.1797</v>
      </c>
      <c r="Q73" s="157">
        <f>'2023-24 Salary &amp; Benefits'!I$6</f>
        <v>0.17330000000000001</v>
      </c>
      <c r="R73" s="9">
        <f t="shared" si="16"/>
        <v>233627.3</v>
      </c>
      <c r="S73" s="9">
        <f t="shared" si="17"/>
        <v>10876.68</v>
      </c>
      <c r="T73" s="9">
        <f t="shared" si="18"/>
        <v>1884.93</v>
      </c>
      <c r="U73" s="9">
        <f t="shared" si="19"/>
        <v>12761.61</v>
      </c>
      <c r="V73" s="9">
        <f t="shared" si="20"/>
        <v>898989.5199999999</v>
      </c>
    </row>
    <row r="74" spans="1:22">
      <c r="A74" s="113" t="s">
        <v>2327</v>
      </c>
      <c r="B74" s="2" t="s">
        <v>489</v>
      </c>
      <c r="C74" s="78">
        <f>IF(A74=Summary!$B$9,Summary!$F$9,0)</f>
        <v>0</v>
      </c>
      <c r="D74" s="120">
        <f>VLOOKUP(A74,AAFTE!$A:$AA,3,0)</f>
        <v>1693.28</v>
      </c>
      <c r="E74" s="160">
        <f>VLOOKUP($A74,'2023-24 Salary &amp; Benefits'!$A:$I,3,)</f>
        <v>1</v>
      </c>
      <c r="F74" s="160">
        <f>VLOOKUP($A74,'2023-24 Salary &amp; Benefits'!$A:$I,4,)</f>
        <v>1.02</v>
      </c>
      <c r="G74" s="161">
        <f>VLOOKUP(A74,'CEDARS District FRPL'!$A:$C,3,)</f>
        <v>0.74909999999999999</v>
      </c>
      <c r="H74" s="162">
        <f t="shared" si="11"/>
        <v>1693.28</v>
      </c>
      <c r="I74" s="163">
        <f t="shared" si="12"/>
        <v>1268.44</v>
      </c>
      <c r="J74" s="154">
        <f t="shared" si="13"/>
        <v>8.11</v>
      </c>
      <c r="K74" s="156">
        <f>'2023-24 Salary &amp; Benefits'!E$6</f>
        <v>72728</v>
      </c>
      <c r="L74" s="156">
        <f>'2023-24 Salary &amp; Benefits'!F$6</f>
        <v>75419</v>
      </c>
      <c r="M74" s="9">
        <f t="shared" si="14"/>
        <v>589824.07999999996</v>
      </c>
      <c r="N74" s="9">
        <f t="shared" si="15"/>
        <v>34056.970000000088</v>
      </c>
      <c r="O74" s="9">
        <f>'2023-24 Salary &amp; Benefits'!G$6</f>
        <v>13464</v>
      </c>
      <c r="P74" s="157">
        <f>'2023-24 Salary &amp; Benefits'!H$6</f>
        <v>0.1797</v>
      </c>
      <c r="Q74" s="157">
        <f>'2023-24 Salary &amp; Benefits'!I$6</f>
        <v>0.17330000000000001</v>
      </c>
      <c r="R74" s="9">
        <f t="shared" si="16"/>
        <v>221086.5</v>
      </c>
      <c r="S74" s="9">
        <f t="shared" si="17"/>
        <v>10398.02</v>
      </c>
      <c r="T74" s="9">
        <f t="shared" si="18"/>
        <v>1801.98</v>
      </c>
      <c r="U74" s="9">
        <f t="shared" si="19"/>
        <v>12200</v>
      </c>
      <c r="V74" s="9">
        <f t="shared" si="20"/>
        <v>857167.55</v>
      </c>
    </row>
    <row r="75" spans="1:22">
      <c r="A75" s="113" t="s">
        <v>2544</v>
      </c>
      <c r="B75" s="2" t="s">
        <v>2150</v>
      </c>
      <c r="C75" s="78">
        <f>IF(A75=Summary!$B$9,Summary!$F$9,0)</f>
        <v>0</v>
      </c>
      <c r="D75" s="120">
        <f>VLOOKUP(A75,AAFTE!$A:$AA,3,0)</f>
        <v>66.89</v>
      </c>
      <c r="E75" s="160">
        <f>VLOOKUP($A75,'2023-24 Salary &amp; Benefits'!$A:$I,3,)</f>
        <v>1</v>
      </c>
      <c r="F75" s="160">
        <f>VLOOKUP($A75,'2023-24 Salary &amp; Benefits'!$A:$I,4,)</f>
        <v>1</v>
      </c>
      <c r="G75" s="161">
        <f>VLOOKUP(A75,'CEDARS District FRPL'!$A:$C,3,)</f>
        <v>0.58440000000000003</v>
      </c>
      <c r="H75" s="162">
        <f t="shared" si="11"/>
        <v>66.89</v>
      </c>
      <c r="I75" s="163">
        <f t="shared" si="12"/>
        <v>39.090000000000003</v>
      </c>
      <c r="J75" s="154">
        <f t="shared" si="13"/>
        <v>0.25</v>
      </c>
      <c r="K75" s="156">
        <f>'2023-24 Salary &amp; Benefits'!E$6</f>
        <v>72728</v>
      </c>
      <c r="L75" s="156">
        <f>'2023-24 Salary &amp; Benefits'!F$6</f>
        <v>75419</v>
      </c>
      <c r="M75" s="9">
        <f t="shared" si="14"/>
        <v>18182</v>
      </c>
      <c r="N75" s="9">
        <f t="shared" si="15"/>
        <v>672.75</v>
      </c>
      <c r="O75" s="9">
        <f>'2023-24 Salary &amp; Benefits'!G$6</f>
        <v>13464</v>
      </c>
      <c r="P75" s="157">
        <f>'2023-24 Salary &amp; Benefits'!H$6</f>
        <v>0.1797</v>
      </c>
      <c r="Q75" s="157">
        <f>'2023-24 Salary &amp; Benefits'!I$6</f>
        <v>0.17330000000000001</v>
      </c>
      <c r="R75" s="9">
        <f t="shared" si="16"/>
        <v>6749.89</v>
      </c>
      <c r="S75" s="9">
        <f t="shared" si="17"/>
        <v>314.25</v>
      </c>
      <c r="T75" s="9">
        <f t="shared" si="18"/>
        <v>54.46</v>
      </c>
      <c r="U75" s="9">
        <f t="shared" si="19"/>
        <v>368.71</v>
      </c>
      <c r="V75" s="9">
        <f t="shared" si="20"/>
        <v>25973.35</v>
      </c>
    </row>
    <row r="76" spans="1:22">
      <c r="A76" s="113" t="s">
        <v>2267</v>
      </c>
      <c r="B76" s="2" t="s">
        <v>100</v>
      </c>
      <c r="C76" s="78">
        <f>IF(A76=Summary!$B$9,Summary!$F$9,0)</f>
        <v>0</v>
      </c>
      <c r="D76" s="120">
        <f>VLOOKUP(A76,AAFTE!$A:$AA,3,0)</f>
        <v>325.67</v>
      </c>
      <c r="E76" s="160">
        <f>VLOOKUP($A76,'2023-24 Salary &amp; Benefits'!$A:$I,3,)</f>
        <v>1</v>
      </c>
      <c r="F76" s="160">
        <f>VLOOKUP($A76,'2023-24 Salary &amp; Benefits'!$A:$I,4,)</f>
        <v>1.04</v>
      </c>
      <c r="G76" s="161">
        <f>VLOOKUP(A76,'CEDARS District FRPL'!$A:$C,3,)</f>
        <v>0.71970000000000001</v>
      </c>
      <c r="H76" s="162">
        <f t="shared" si="11"/>
        <v>325.67</v>
      </c>
      <c r="I76" s="163">
        <f t="shared" si="12"/>
        <v>234.38</v>
      </c>
      <c r="J76" s="154">
        <f t="shared" si="13"/>
        <v>1.498</v>
      </c>
      <c r="K76" s="156">
        <f>'2023-24 Salary &amp; Benefits'!E$6</f>
        <v>72728</v>
      </c>
      <c r="L76" s="156">
        <f>'2023-24 Salary &amp; Benefits'!F$6</f>
        <v>75419</v>
      </c>
      <c r="M76" s="9">
        <f t="shared" si="14"/>
        <v>108946.54</v>
      </c>
      <c r="N76" s="9">
        <f t="shared" si="15"/>
        <v>8550.2300000000105</v>
      </c>
      <c r="O76" s="9">
        <f>'2023-24 Salary &amp; Benefits'!G$6</f>
        <v>13464</v>
      </c>
      <c r="P76" s="157">
        <f>'2023-24 Salary &amp; Benefits'!H$6</f>
        <v>0.1797</v>
      </c>
      <c r="Q76" s="157">
        <f>'2023-24 Salary &amp; Benefits'!I$6</f>
        <v>0.17330000000000001</v>
      </c>
      <c r="R76" s="9">
        <f t="shared" si="16"/>
        <v>41228.519999999997</v>
      </c>
      <c r="S76" s="9">
        <f t="shared" si="17"/>
        <v>1958.28</v>
      </c>
      <c r="T76" s="9">
        <f t="shared" si="18"/>
        <v>339.37</v>
      </c>
      <c r="U76" s="9">
        <f t="shared" si="19"/>
        <v>2297.65</v>
      </c>
      <c r="V76" s="9">
        <f t="shared" si="20"/>
        <v>161022.94</v>
      </c>
    </row>
    <row r="77" spans="1:22">
      <c r="A77" s="113" t="s">
        <v>2345</v>
      </c>
      <c r="B77" s="2" t="s">
        <v>683</v>
      </c>
      <c r="C77" s="78">
        <f>IF(A77=Summary!$B$9,Summary!$F$9,0)</f>
        <v>0</v>
      </c>
      <c r="D77" s="120">
        <f>VLOOKUP(A77,AAFTE!$A:$AA,3,0)</f>
        <v>4256.8500000000004</v>
      </c>
      <c r="E77" s="160">
        <f>VLOOKUP($A77,'2023-24 Salary &amp; Benefits'!$A:$I,3,)</f>
        <v>1.1200000000000001</v>
      </c>
      <c r="F77" s="160">
        <f>VLOOKUP($A77,'2023-24 Salary &amp; Benefits'!$A:$I,4,)</f>
        <v>1.1400000000000001</v>
      </c>
      <c r="G77" s="161">
        <f>VLOOKUP(A77,'CEDARS District FRPL'!$A:$C,3,)</f>
        <v>0.29330000000000001</v>
      </c>
      <c r="H77" s="162">
        <f t="shared" si="11"/>
        <v>4256.8500000000004</v>
      </c>
      <c r="I77" s="163">
        <f t="shared" si="12"/>
        <v>1248.53</v>
      </c>
      <c r="J77" s="154">
        <f t="shared" si="13"/>
        <v>7.9820000000000002</v>
      </c>
      <c r="K77" s="156">
        <f>'2023-24 Salary &amp; Benefits'!E$6</f>
        <v>72728</v>
      </c>
      <c r="L77" s="156">
        <f>'2023-24 Salary &amp; Benefits'!F$6</f>
        <v>75419</v>
      </c>
      <c r="M77" s="9">
        <f t="shared" si="14"/>
        <v>650176.68000000005</v>
      </c>
      <c r="N77" s="9">
        <f t="shared" si="15"/>
        <v>36097</v>
      </c>
      <c r="O77" s="9">
        <f>'2023-24 Salary &amp; Benefits'!G$6</f>
        <v>13464</v>
      </c>
      <c r="P77" s="157">
        <f>'2023-24 Salary &amp; Benefits'!H$6</f>
        <v>0.1797</v>
      </c>
      <c r="Q77" s="157">
        <f>'2023-24 Salary &amp; Benefits'!I$6</f>
        <v>0.17330000000000001</v>
      </c>
      <c r="R77" s="9">
        <f t="shared" si="16"/>
        <v>230562.01</v>
      </c>
      <c r="S77" s="9">
        <f t="shared" si="17"/>
        <v>11437.89</v>
      </c>
      <c r="T77" s="9">
        <f t="shared" si="18"/>
        <v>1982.19</v>
      </c>
      <c r="U77" s="9">
        <f t="shared" si="19"/>
        <v>13420.08</v>
      </c>
      <c r="V77" s="9">
        <f t="shared" si="20"/>
        <v>930255.77</v>
      </c>
    </row>
    <row r="78" spans="1:22">
      <c r="A78" s="113" t="s">
        <v>2319</v>
      </c>
      <c r="B78" s="2" t="s">
        <v>450</v>
      </c>
      <c r="C78" s="78">
        <f>IF(A78=Summary!$B$9,Summary!$F$9,0)</f>
        <v>0</v>
      </c>
      <c r="D78" s="120">
        <f>VLOOKUP(A78,AAFTE!$A:$AA,3,0)</f>
        <v>2674.1</v>
      </c>
      <c r="E78" s="160">
        <f>VLOOKUP($A78,'2023-24 Salary &amp; Benefits'!$A:$I,3,)</f>
        <v>1</v>
      </c>
      <c r="F78" s="160">
        <f>VLOOKUP($A78,'2023-24 Salary &amp; Benefits'!$A:$I,4,)</f>
        <v>1.04</v>
      </c>
      <c r="G78" s="161">
        <f>VLOOKUP(A78,'CEDARS District FRPL'!$A:$C,3,)</f>
        <v>0.58009999999999995</v>
      </c>
      <c r="H78" s="162">
        <f t="shared" si="11"/>
        <v>2674.1</v>
      </c>
      <c r="I78" s="163">
        <f t="shared" si="12"/>
        <v>1551.25</v>
      </c>
      <c r="J78" s="154">
        <f t="shared" si="13"/>
        <v>9.9179999999999993</v>
      </c>
      <c r="K78" s="156">
        <f>'2023-24 Salary &amp; Benefits'!E$6</f>
        <v>72728</v>
      </c>
      <c r="L78" s="156">
        <f>'2023-24 Salary &amp; Benefits'!F$6</f>
        <v>75419</v>
      </c>
      <c r="M78" s="9">
        <f t="shared" si="14"/>
        <v>721316.3</v>
      </c>
      <c r="N78" s="9">
        <f t="shared" si="15"/>
        <v>56609.569999999949</v>
      </c>
      <c r="O78" s="9">
        <f>'2023-24 Salary &amp; Benefits'!G$6</f>
        <v>13464</v>
      </c>
      <c r="P78" s="157">
        <f>'2023-24 Salary &amp; Benefits'!H$6</f>
        <v>0.1797</v>
      </c>
      <c r="Q78" s="157">
        <f>'2023-24 Salary &amp; Benefits'!I$6</f>
        <v>0.17330000000000001</v>
      </c>
      <c r="R78" s="9">
        <f t="shared" si="16"/>
        <v>272966.93</v>
      </c>
      <c r="S78" s="9">
        <f t="shared" si="17"/>
        <v>12965.43</v>
      </c>
      <c r="T78" s="9">
        <f t="shared" si="18"/>
        <v>2246.91</v>
      </c>
      <c r="U78" s="9">
        <f t="shared" si="19"/>
        <v>15212.34</v>
      </c>
      <c r="V78" s="9">
        <f t="shared" si="20"/>
        <v>1066105.1399999999</v>
      </c>
    </row>
    <row r="79" spans="1:22">
      <c r="A79" s="113" t="s">
        <v>2389</v>
      </c>
      <c r="B79" s="2" t="s">
        <v>1133</v>
      </c>
      <c r="C79" s="78">
        <f>IF(A79=Summary!$B$9,Summary!$F$9,0)</f>
        <v>0</v>
      </c>
      <c r="D79" s="120">
        <f>VLOOKUP(A79,AAFTE!$A:$AA,3,0)</f>
        <v>55</v>
      </c>
      <c r="E79" s="160">
        <f>VLOOKUP($A79,'2023-24 Salary &amp; Benefits'!$A:$I,3,)</f>
        <v>1</v>
      </c>
      <c r="F79" s="160">
        <f>VLOOKUP($A79,'2023-24 Salary &amp; Benefits'!$A:$I,4,)</f>
        <v>1</v>
      </c>
      <c r="G79" s="161">
        <f>VLOOKUP(A79,'CEDARS District FRPL'!$A:$C,3,)</f>
        <v>0.50939999999999996</v>
      </c>
      <c r="H79" s="162">
        <f t="shared" si="11"/>
        <v>55</v>
      </c>
      <c r="I79" s="163">
        <f t="shared" si="12"/>
        <v>28.02</v>
      </c>
      <c r="J79" s="154">
        <f t="shared" si="13"/>
        <v>0.17899999999999999</v>
      </c>
      <c r="K79" s="156">
        <f>'2023-24 Salary &amp; Benefits'!E$6</f>
        <v>72728</v>
      </c>
      <c r="L79" s="156">
        <f>'2023-24 Salary &amp; Benefits'!F$6</f>
        <v>75419</v>
      </c>
      <c r="M79" s="9">
        <f t="shared" si="14"/>
        <v>13018.31</v>
      </c>
      <c r="N79" s="9">
        <f t="shared" si="15"/>
        <v>481.69000000000051</v>
      </c>
      <c r="O79" s="9">
        <f>'2023-24 Salary &amp; Benefits'!G$6</f>
        <v>13464</v>
      </c>
      <c r="P79" s="157">
        <f>'2023-24 Salary &amp; Benefits'!H$6</f>
        <v>0.1797</v>
      </c>
      <c r="Q79" s="157">
        <f>'2023-24 Salary &amp; Benefits'!I$6</f>
        <v>0.17330000000000001</v>
      </c>
      <c r="R79" s="9">
        <f t="shared" si="16"/>
        <v>4832.92</v>
      </c>
      <c r="S79" s="9">
        <f t="shared" si="17"/>
        <v>225</v>
      </c>
      <c r="T79" s="9">
        <f t="shared" si="18"/>
        <v>38.99</v>
      </c>
      <c r="U79" s="9">
        <f t="shared" si="19"/>
        <v>263.99</v>
      </c>
      <c r="V79" s="9">
        <f t="shared" si="20"/>
        <v>18596.91</v>
      </c>
    </row>
    <row r="80" spans="1:22">
      <c r="A80" s="113" t="s">
        <v>2467</v>
      </c>
      <c r="B80" s="2" t="s">
        <v>1592</v>
      </c>
      <c r="C80" s="78">
        <f>IF(A80=Summary!$B$9,Summary!$F$9,0)</f>
        <v>0</v>
      </c>
      <c r="D80" s="120">
        <f>VLOOKUP(A80,AAFTE!$A:$AA,3,0)</f>
        <v>19737.16</v>
      </c>
      <c r="E80" s="160">
        <f>VLOOKUP($A80,'2023-24 Salary &amp; Benefits'!$A:$I,3,)</f>
        <v>1.18</v>
      </c>
      <c r="F80" s="160">
        <f>VLOOKUP($A80,'2023-24 Salary &amp; Benefits'!$A:$I,4,)</f>
        <v>1.18</v>
      </c>
      <c r="G80" s="161">
        <f>VLOOKUP(A80,'CEDARS District FRPL'!$A:$C,3,)</f>
        <v>0.3901</v>
      </c>
      <c r="H80" s="162">
        <f t="shared" si="11"/>
        <v>19737.16</v>
      </c>
      <c r="I80" s="163">
        <f t="shared" si="12"/>
        <v>7699.47</v>
      </c>
      <c r="J80" s="154">
        <f t="shared" si="13"/>
        <v>49.225000000000001</v>
      </c>
      <c r="K80" s="156">
        <f>'2023-24 Salary &amp; Benefits'!E$6</f>
        <v>72728</v>
      </c>
      <c r="L80" s="156">
        <f>'2023-24 Salary &amp; Benefits'!F$6</f>
        <v>75419</v>
      </c>
      <c r="M80" s="9">
        <f t="shared" si="14"/>
        <v>4224442.24</v>
      </c>
      <c r="N80" s="9">
        <f t="shared" si="15"/>
        <v>156308.08000000007</v>
      </c>
      <c r="O80" s="9">
        <f>'2023-24 Salary &amp; Benefits'!G$6</f>
        <v>13464</v>
      </c>
      <c r="P80" s="157">
        <f>'2023-24 Salary &amp; Benefits'!H$6</f>
        <v>0.1797</v>
      </c>
      <c r="Q80" s="157">
        <f>'2023-24 Salary &amp; Benefits'!I$6</f>
        <v>0.17330000000000001</v>
      </c>
      <c r="R80" s="9">
        <f t="shared" si="16"/>
        <v>1448985.86</v>
      </c>
      <c r="S80" s="9">
        <f t="shared" si="17"/>
        <v>73012.509999999995</v>
      </c>
      <c r="T80" s="9">
        <f t="shared" si="18"/>
        <v>12653.07</v>
      </c>
      <c r="U80" s="9">
        <f t="shared" si="19"/>
        <v>85665.579999999987</v>
      </c>
      <c r="V80" s="9">
        <f t="shared" si="20"/>
        <v>5915401.7600000007</v>
      </c>
    </row>
    <row r="81" spans="1:22">
      <c r="A81" s="113" t="s">
        <v>2283</v>
      </c>
      <c r="B81" s="2" t="s">
        <v>218</v>
      </c>
      <c r="C81" s="78">
        <f>IF(A81=Summary!$B$9,Summary!$F$9,0)</f>
        <v>0</v>
      </c>
      <c r="D81" s="120">
        <f>VLOOKUP(A81,AAFTE!$A:$AA,3,0)</f>
        <v>22817.93</v>
      </c>
      <c r="E81" s="160">
        <f>VLOOKUP($A81,'2023-24 Salary &amp; Benefits'!$A:$I,3,)</f>
        <v>1.06</v>
      </c>
      <c r="F81" s="160">
        <f>VLOOKUP($A81,'2023-24 Salary &amp; Benefits'!$A:$I,4,)</f>
        <v>1.1000000000000001</v>
      </c>
      <c r="G81" s="161">
        <f>VLOOKUP(A81,'CEDARS District FRPL'!$A:$C,3,)</f>
        <v>0.55740000000000001</v>
      </c>
      <c r="H81" s="162">
        <f t="shared" si="11"/>
        <v>22817.93</v>
      </c>
      <c r="I81" s="163">
        <f t="shared" si="12"/>
        <v>12718.71</v>
      </c>
      <c r="J81" s="154">
        <f t="shared" si="13"/>
        <v>81.314999999999998</v>
      </c>
      <c r="K81" s="156">
        <f>'2023-24 Salary &amp; Benefits'!E$6</f>
        <v>72728</v>
      </c>
      <c r="L81" s="156">
        <f>'2023-24 Salary &amp; Benefits'!F$6</f>
        <v>75419</v>
      </c>
      <c r="M81" s="9">
        <f t="shared" si="14"/>
        <v>6268709.96</v>
      </c>
      <c r="N81" s="9">
        <f t="shared" si="15"/>
        <v>477255.62000000011</v>
      </c>
      <c r="O81" s="9">
        <f>'2023-24 Salary &amp; Benefits'!G$6</f>
        <v>13464</v>
      </c>
      <c r="P81" s="157">
        <f>'2023-24 Salary &amp; Benefits'!H$6</f>
        <v>0.1797</v>
      </c>
      <c r="Q81" s="157">
        <f>'2023-24 Salary &amp; Benefits'!I$6</f>
        <v>0.17330000000000001</v>
      </c>
      <c r="R81" s="9">
        <f t="shared" si="16"/>
        <v>2304020.7400000002</v>
      </c>
      <c r="S81" s="9">
        <f t="shared" si="17"/>
        <v>112432.76</v>
      </c>
      <c r="T81" s="9">
        <f t="shared" si="18"/>
        <v>19484.599999999999</v>
      </c>
      <c r="U81" s="9">
        <f t="shared" si="19"/>
        <v>131917.35999999999</v>
      </c>
      <c r="V81" s="9">
        <f t="shared" si="20"/>
        <v>9181903.6799999997</v>
      </c>
    </row>
    <row r="82" spans="1:22">
      <c r="A82" s="113" t="s">
        <v>2505</v>
      </c>
      <c r="B82" s="2" t="s">
        <v>1943</v>
      </c>
      <c r="C82" s="78">
        <f>IF(A82=Summary!$B$9,Summary!$F$9,0)</f>
        <v>0</v>
      </c>
      <c r="D82" s="120">
        <f>VLOOKUP(A82,AAFTE!$A:$AA,3,0)</f>
        <v>34.57</v>
      </c>
      <c r="E82" s="160">
        <f>VLOOKUP($A82,'2023-24 Salary &amp; Benefits'!$A:$I,3,)</f>
        <v>1</v>
      </c>
      <c r="F82" s="160">
        <f>VLOOKUP($A82,'2023-24 Salary &amp; Benefits'!$A:$I,4,)</f>
        <v>1</v>
      </c>
      <c r="G82" s="161">
        <f>VLOOKUP(A82,'CEDARS District FRPL'!$A:$C,3,)</f>
        <v>0.86839999999999995</v>
      </c>
      <c r="H82" s="162">
        <f t="shared" si="11"/>
        <v>34.57</v>
      </c>
      <c r="I82" s="163">
        <f t="shared" si="12"/>
        <v>30.02</v>
      </c>
      <c r="J82" s="154">
        <f t="shared" si="13"/>
        <v>0.192</v>
      </c>
      <c r="K82" s="156">
        <f>'2023-24 Salary &amp; Benefits'!E$6</f>
        <v>72728</v>
      </c>
      <c r="L82" s="156">
        <f>'2023-24 Salary &amp; Benefits'!F$6</f>
        <v>75419</v>
      </c>
      <c r="M82" s="9">
        <f t="shared" si="14"/>
        <v>13963.78</v>
      </c>
      <c r="N82" s="9">
        <f t="shared" si="15"/>
        <v>516.67000000000007</v>
      </c>
      <c r="O82" s="9">
        <f>'2023-24 Salary &amp; Benefits'!G$6</f>
        <v>13464</v>
      </c>
      <c r="P82" s="157">
        <f>'2023-24 Salary &amp; Benefits'!H$6</f>
        <v>0.1797</v>
      </c>
      <c r="Q82" s="157">
        <f>'2023-24 Salary &amp; Benefits'!I$6</f>
        <v>0.17330000000000001</v>
      </c>
      <c r="R82" s="9">
        <f t="shared" si="16"/>
        <v>5183.92</v>
      </c>
      <c r="S82" s="9">
        <f t="shared" si="17"/>
        <v>241.34</v>
      </c>
      <c r="T82" s="9">
        <f t="shared" si="18"/>
        <v>41.82</v>
      </c>
      <c r="U82" s="9">
        <f t="shared" si="19"/>
        <v>283.16000000000003</v>
      </c>
      <c r="V82" s="9">
        <f t="shared" si="20"/>
        <v>19947.530000000002</v>
      </c>
    </row>
    <row r="83" spans="1:22">
      <c r="A83" s="113" t="s">
        <v>2344</v>
      </c>
      <c r="B83" s="2" t="s">
        <v>643</v>
      </c>
      <c r="C83" s="78">
        <f>IF(A83=Summary!$B$9,Summary!$F$9,0)</f>
        <v>0</v>
      </c>
      <c r="D83" s="120">
        <f>VLOOKUP(A83,AAFTE!$A:$AA,3,0)</f>
        <v>20687.73</v>
      </c>
      <c r="E83" s="160">
        <f>VLOOKUP($A83,'2023-24 Salary &amp; Benefits'!$A:$I,3,)</f>
        <v>1.1200000000000001</v>
      </c>
      <c r="F83" s="160">
        <f>VLOOKUP($A83,'2023-24 Salary &amp; Benefits'!$A:$I,4,)</f>
        <v>1.1200000000000001</v>
      </c>
      <c r="G83" s="161">
        <f>VLOOKUP(A83,'CEDARS District FRPL'!$A:$C,3,)</f>
        <v>0.7268</v>
      </c>
      <c r="H83" s="162">
        <f t="shared" si="11"/>
        <v>20687.73</v>
      </c>
      <c r="I83" s="163">
        <f t="shared" si="12"/>
        <v>15035.84</v>
      </c>
      <c r="J83" s="154">
        <f t="shared" si="13"/>
        <v>96.129000000000005</v>
      </c>
      <c r="K83" s="156">
        <f>'2023-24 Salary &amp; Benefits'!E$6</f>
        <v>72728</v>
      </c>
      <c r="L83" s="156">
        <f>'2023-24 Salary &amp; Benefits'!F$6</f>
        <v>75419</v>
      </c>
      <c r="M83" s="9">
        <f t="shared" si="14"/>
        <v>7830222.2999999998</v>
      </c>
      <c r="N83" s="9">
        <f t="shared" si="15"/>
        <v>289725.12000000011</v>
      </c>
      <c r="O83" s="9">
        <f>'2023-24 Salary &amp; Benefits'!G$6</f>
        <v>13464</v>
      </c>
      <c r="P83" s="157">
        <f>'2023-24 Salary &amp; Benefits'!H$6</f>
        <v>0.1797</v>
      </c>
      <c r="Q83" s="157">
        <f>'2023-24 Salary &amp; Benefits'!I$6</f>
        <v>0.17330000000000001</v>
      </c>
      <c r="R83" s="9">
        <f t="shared" si="16"/>
        <v>2751581.17</v>
      </c>
      <c r="S83" s="9">
        <f t="shared" si="17"/>
        <v>135332.46</v>
      </c>
      <c r="T83" s="9">
        <f t="shared" si="18"/>
        <v>23453.119999999999</v>
      </c>
      <c r="U83" s="9">
        <f t="shared" si="19"/>
        <v>158785.57999999999</v>
      </c>
      <c r="V83" s="9">
        <f t="shared" si="20"/>
        <v>11030314.17</v>
      </c>
    </row>
    <row r="84" spans="1:22">
      <c r="A84" s="113" t="s">
        <v>2528</v>
      </c>
      <c r="B84" s="2" t="s">
        <v>2084</v>
      </c>
      <c r="C84" s="78">
        <f>IF(A84=Summary!$B$9,Summary!$F$9,0)</f>
        <v>0</v>
      </c>
      <c r="D84" s="120">
        <f>VLOOKUP(A84,AAFTE!$A:$AA,3,0)</f>
        <v>4586.79</v>
      </c>
      <c r="E84" s="160">
        <f>VLOOKUP($A84,'2023-24 Salary &amp; Benefits'!$A:$I,3,)</f>
        <v>1.0750000000000002</v>
      </c>
      <c r="F84" s="160">
        <f>VLOOKUP($A84,'2023-24 Salary &amp; Benefits'!$A:$I,4,)</f>
        <v>1.0750000000000002</v>
      </c>
      <c r="G84" s="161">
        <f>VLOOKUP(A84,'CEDARS District FRPL'!$A:$C,3,)</f>
        <v>0.51980000000000004</v>
      </c>
      <c r="H84" s="162">
        <f t="shared" si="11"/>
        <v>4586.79</v>
      </c>
      <c r="I84" s="163">
        <f t="shared" si="12"/>
        <v>2384.21</v>
      </c>
      <c r="J84" s="154">
        <f t="shared" si="13"/>
        <v>15.243</v>
      </c>
      <c r="K84" s="156">
        <f>'2023-24 Salary &amp; Benefits'!E$6</f>
        <v>72728</v>
      </c>
      <c r="L84" s="156">
        <f>'2023-24 Salary &amp; Benefits'!F$6</f>
        <v>75419</v>
      </c>
      <c r="M84" s="9">
        <f t="shared" si="14"/>
        <v>1191737.3700000001</v>
      </c>
      <c r="N84" s="9">
        <f t="shared" si="15"/>
        <v>44095.329999999842</v>
      </c>
      <c r="O84" s="9">
        <f>'2023-24 Salary &amp; Benefits'!G$6</f>
        <v>13464</v>
      </c>
      <c r="P84" s="157">
        <f>'2023-24 Salary &amp; Benefits'!H$6</f>
        <v>0.1797</v>
      </c>
      <c r="Q84" s="157">
        <f>'2023-24 Salary &amp; Benefits'!I$6</f>
        <v>0.17330000000000001</v>
      </c>
      <c r="R84" s="9">
        <f t="shared" si="16"/>
        <v>427028.68</v>
      </c>
      <c r="S84" s="9">
        <f t="shared" si="17"/>
        <v>20597.21</v>
      </c>
      <c r="T84" s="9">
        <f t="shared" si="18"/>
        <v>3569.5</v>
      </c>
      <c r="U84" s="9">
        <f t="shared" si="19"/>
        <v>24166.71</v>
      </c>
      <c r="V84" s="9">
        <f t="shared" si="20"/>
        <v>1687028.0899999999</v>
      </c>
    </row>
    <row r="85" spans="1:22">
      <c r="A85" s="113" t="s">
        <v>2447</v>
      </c>
      <c r="B85" s="2" t="s">
        <v>1514</v>
      </c>
      <c r="C85" s="78">
        <f>IF(A85=Summary!$B$9,Summary!$F$9,0)</f>
        <v>0</v>
      </c>
      <c r="D85" s="120">
        <f>VLOOKUP(A85,AAFTE!$A:$AA,3,0)</f>
        <v>3855.49</v>
      </c>
      <c r="E85" s="160">
        <f>VLOOKUP($A85,'2023-24 Salary &amp; Benefits'!$A:$I,3,)</f>
        <v>1.1200000000000001</v>
      </c>
      <c r="F85" s="160">
        <f>VLOOKUP($A85,'2023-24 Salary &amp; Benefits'!$A:$I,4,)</f>
        <v>1.1200000000000001</v>
      </c>
      <c r="G85" s="161">
        <f>VLOOKUP(A85,'CEDARS District FRPL'!$A:$C,3,)</f>
        <v>0.47670000000000001</v>
      </c>
      <c r="H85" s="162">
        <f t="shared" si="11"/>
        <v>3855.49</v>
      </c>
      <c r="I85" s="163">
        <f t="shared" si="12"/>
        <v>1837.91</v>
      </c>
      <c r="J85" s="154">
        <f t="shared" si="13"/>
        <v>11.75</v>
      </c>
      <c r="K85" s="156">
        <f>'2023-24 Salary &amp; Benefits'!E$6</f>
        <v>72728</v>
      </c>
      <c r="L85" s="156">
        <f>'2023-24 Salary &amp; Benefits'!F$6</f>
        <v>75419</v>
      </c>
      <c r="M85" s="9">
        <f t="shared" si="14"/>
        <v>957100.48</v>
      </c>
      <c r="N85" s="9">
        <f t="shared" si="15"/>
        <v>35413.560000000056</v>
      </c>
      <c r="O85" s="9">
        <f>'2023-24 Salary &amp; Benefits'!G$6</f>
        <v>13464</v>
      </c>
      <c r="P85" s="157">
        <f>'2023-24 Salary &amp; Benefits'!H$6</f>
        <v>0.1797</v>
      </c>
      <c r="Q85" s="157">
        <f>'2023-24 Salary &amp; Benefits'!I$6</f>
        <v>0.17330000000000001</v>
      </c>
      <c r="R85" s="9">
        <f t="shared" si="16"/>
        <v>336330.13</v>
      </c>
      <c r="S85" s="9">
        <f t="shared" si="17"/>
        <v>16541.900000000001</v>
      </c>
      <c r="T85" s="9">
        <f t="shared" si="18"/>
        <v>2866.71</v>
      </c>
      <c r="U85" s="9">
        <f t="shared" si="19"/>
        <v>19408.61</v>
      </c>
      <c r="V85" s="9">
        <f t="shared" si="20"/>
        <v>1348252.78</v>
      </c>
    </row>
    <row r="86" spans="1:22">
      <c r="A86" s="113" t="s">
        <v>2262</v>
      </c>
      <c r="B86" s="2" t="s">
        <v>65</v>
      </c>
      <c r="C86" s="78">
        <f>IF(A86=Summary!$B$9,Summary!$F$9,0)</f>
        <v>0</v>
      </c>
      <c r="D86" s="120">
        <f>VLOOKUP(A86,AAFTE!$A:$AA,3,0)</f>
        <v>876.18</v>
      </c>
      <c r="E86" s="160">
        <f>VLOOKUP($A86,'2023-24 Salary &amp; Benefits'!$A:$I,3,)</f>
        <v>1</v>
      </c>
      <c r="F86" s="160">
        <f>VLOOKUP($A86,'2023-24 Salary &amp; Benefits'!$A:$I,4,)</f>
        <v>1</v>
      </c>
      <c r="G86" s="161">
        <f>VLOOKUP(A86,'CEDARS District FRPL'!$A:$C,3,)</f>
        <v>0.72050000000000003</v>
      </c>
      <c r="H86" s="162">
        <f t="shared" si="11"/>
        <v>876.18</v>
      </c>
      <c r="I86" s="163">
        <f t="shared" si="12"/>
        <v>631.29</v>
      </c>
      <c r="J86" s="154">
        <f t="shared" si="13"/>
        <v>4.0359999999999996</v>
      </c>
      <c r="K86" s="156">
        <f>'2023-24 Salary &amp; Benefits'!E$6</f>
        <v>72728</v>
      </c>
      <c r="L86" s="156">
        <f>'2023-24 Salary &amp; Benefits'!F$6</f>
        <v>75419</v>
      </c>
      <c r="M86" s="9">
        <f t="shared" si="14"/>
        <v>293530.21000000002</v>
      </c>
      <c r="N86" s="9">
        <f t="shared" si="15"/>
        <v>10860.869999999995</v>
      </c>
      <c r="O86" s="9">
        <f>'2023-24 Salary &amp; Benefits'!G$6</f>
        <v>13464</v>
      </c>
      <c r="P86" s="157">
        <f>'2023-24 Salary &amp; Benefits'!H$6</f>
        <v>0.1797</v>
      </c>
      <c r="Q86" s="157">
        <f>'2023-24 Salary &amp; Benefits'!I$6</f>
        <v>0.17330000000000001</v>
      </c>
      <c r="R86" s="9">
        <f t="shared" si="16"/>
        <v>108970.27</v>
      </c>
      <c r="S86" s="9">
        <f t="shared" si="17"/>
        <v>5073.18</v>
      </c>
      <c r="T86" s="9">
        <f t="shared" si="18"/>
        <v>879.18</v>
      </c>
      <c r="U86" s="9">
        <f t="shared" si="19"/>
        <v>5952.3600000000006</v>
      </c>
      <c r="V86" s="9">
        <f t="shared" si="20"/>
        <v>419313.71</v>
      </c>
    </row>
    <row r="87" spans="1:22">
      <c r="A87" s="113" t="s">
        <v>2443</v>
      </c>
      <c r="B87" s="2" t="s">
        <v>1457</v>
      </c>
      <c r="C87" s="78">
        <f>IF(A87=Summary!$B$9,Summary!$F$9,0)</f>
        <v>0</v>
      </c>
      <c r="D87" s="120">
        <f>VLOOKUP(A87,AAFTE!$A:$AA,3,0)</f>
        <v>7240.94</v>
      </c>
      <c r="E87" s="160">
        <f>VLOOKUP($A87,'2023-24 Salary &amp; Benefits'!$A:$I,3,)</f>
        <v>1.06</v>
      </c>
      <c r="F87" s="160">
        <f>VLOOKUP($A87,'2023-24 Salary &amp; Benefits'!$A:$I,4,)</f>
        <v>1.06</v>
      </c>
      <c r="G87" s="161">
        <f>VLOOKUP(A87,'CEDARS District FRPL'!$A:$C,3,)</f>
        <v>0.72230000000000005</v>
      </c>
      <c r="H87" s="162">
        <f t="shared" si="11"/>
        <v>7240.94</v>
      </c>
      <c r="I87" s="163">
        <f t="shared" si="12"/>
        <v>5230.13</v>
      </c>
      <c r="J87" s="154">
        <f t="shared" si="13"/>
        <v>33.438000000000002</v>
      </c>
      <c r="K87" s="156">
        <f>'2023-24 Salary &amp; Benefits'!E$6</f>
        <v>72728</v>
      </c>
      <c r="L87" s="156">
        <f>'2023-24 Salary &amp; Benefits'!F$6</f>
        <v>75419</v>
      </c>
      <c r="M87" s="9">
        <f t="shared" si="14"/>
        <v>2577791.6</v>
      </c>
      <c r="N87" s="9">
        <f t="shared" si="15"/>
        <v>95380.549999999814</v>
      </c>
      <c r="O87" s="9">
        <f>'2023-24 Salary &amp; Benefits'!G$6</f>
        <v>13464</v>
      </c>
      <c r="P87" s="157">
        <f>'2023-24 Salary &amp; Benefits'!H$6</f>
        <v>0.1797</v>
      </c>
      <c r="Q87" s="157">
        <f>'2023-24 Salary &amp; Benefits'!I$6</f>
        <v>0.17330000000000001</v>
      </c>
      <c r="R87" s="9">
        <f t="shared" si="16"/>
        <v>929967.83</v>
      </c>
      <c r="S87" s="9">
        <f t="shared" si="17"/>
        <v>44552.87</v>
      </c>
      <c r="T87" s="9">
        <f t="shared" si="18"/>
        <v>7721.01</v>
      </c>
      <c r="U87" s="9">
        <f t="shared" si="19"/>
        <v>52273.880000000005</v>
      </c>
      <c r="V87" s="9">
        <f t="shared" si="20"/>
        <v>3655413.86</v>
      </c>
    </row>
    <row r="88" spans="1:22">
      <c r="A88" s="113" t="s">
        <v>2488</v>
      </c>
      <c r="B88" s="2" t="s">
        <v>1867</v>
      </c>
      <c r="C88" s="78">
        <f>IF(A88=Summary!$B$9,Summary!$F$9,0)</f>
        <v>0</v>
      </c>
      <c r="D88" s="120">
        <f>VLOOKUP(A88,AAFTE!$A:$AA,3,0)</f>
        <v>884.41</v>
      </c>
      <c r="E88" s="160">
        <f>VLOOKUP($A88,'2023-24 Salary &amp; Benefits'!$A:$I,3,)</f>
        <v>1</v>
      </c>
      <c r="F88" s="160">
        <f>VLOOKUP($A88,'2023-24 Salary &amp; Benefits'!$A:$I,4,)</f>
        <v>1.04</v>
      </c>
      <c r="G88" s="161">
        <f>VLOOKUP(A88,'CEDARS District FRPL'!$A:$C,3,)</f>
        <v>0.21179999999999999</v>
      </c>
      <c r="H88" s="162">
        <f t="shared" si="11"/>
        <v>884.41</v>
      </c>
      <c r="I88" s="163">
        <f t="shared" si="12"/>
        <v>187.32</v>
      </c>
      <c r="J88" s="154">
        <f t="shared" si="13"/>
        <v>1.198</v>
      </c>
      <c r="K88" s="156">
        <f>'2023-24 Salary &amp; Benefits'!E$6</f>
        <v>72728</v>
      </c>
      <c r="L88" s="156">
        <f>'2023-24 Salary &amp; Benefits'!F$6</f>
        <v>75419</v>
      </c>
      <c r="M88" s="9">
        <f t="shared" si="14"/>
        <v>87128.14</v>
      </c>
      <c r="N88" s="9">
        <f t="shared" si="15"/>
        <v>6837.8999999999942</v>
      </c>
      <c r="O88" s="9">
        <f>'2023-24 Salary &amp; Benefits'!G$6</f>
        <v>13464</v>
      </c>
      <c r="P88" s="157">
        <f>'2023-24 Salary &amp; Benefits'!H$6</f>
        <v>0.1797</v>
      </c>
      <c r="Q88" s="157">
        <f>'2023-24 Salary &amp; Benefits'!I$6</f>
        <v>0.17330000000000001</v>
      </c>
      <c r="R88" s="9">
        <f t="shared" si="16"/>
        <v>32971.81</v>
      </c>
      <c r="S88" s="9">
        <f t="shared" si="17"/>
        <v>1566.1</v>
      </c>
      <c r="T88" s="9">
        <f t="shared" si="18"/>
        <v>271.41000000000003</v>
      </c>
      <c r="U88" s="9">
        <f t="shared" si="19"/>
        <v>1837.51</v>
      </c>
      <c r="V88" s="9">
        <f t="shared" si="20"/>
        <v>128775.35999999999</v>
      </c>
    </row>
    <row r="89" spans="1:22">
      <c r="A89" s="113" t="s">
        <v>2541</v>
      </c>
      <c r="B89" s="2" t="s">
        <v>2143</v>
      </c>
      <c r="C89" s="78">
        <f>IF(A89=Summary!$B$9,Summary!$F$9,0)</f>
        <v>0</v>
      </c>
      <c r="D89" s="120">
        <f>VLOOKUP(A89,AAFTE!$A:$AA,3,0)</f>
        <v>116.43</v>
      </c>
      <c r="E89" s="160">
        <f>VLOOKUP($A89,'2023-24 Salary &amp; Benefits'!$A:$I,3,)</f>
        <v>1</v>
      </c>
      <c r="F89" s="160">
        <f>VLOOKUP($A89,'2023-24 Salary &amp; Benefits'!$A:$I,4,)</f>
        <v>1</v>
      </c>
      <c r="G89" s="161">
        <f>VLOOKUP(A89,'CEDARS District FRPL'!$A:$C,3,)</f>
        <v>0.5776</v>
      </c>
      <c r="H89" s="162">
        <f t="shared" si="11"/>
        <v>116.43</v>
      </c>
      <c r="I89" s="163">
        <f t="shared" si="12"/>
        <v>67.25</v>
      </c>
      <c r="J89" s="154">
        <f t="shared" si="13"/>
        <v>0.43</v>
      </c>
      <c r="K89" s="156">
        <f>'2023-24 Salary &amp; Benefits'!E$6</f>
        <v>72728</v>
      </c>
      <c r="L89" s="156">
        <f>'2023-24 Salary &amp; Benefits'!F$6</f>
        <v>75419</v>
      </c>
      <c r="M89" s="9">
        <f t="shared" si="14"/>
        <v>31273.040000000001</v>
      </c>
      <c r="N89" s="9">
        <f t="shared" si="15"/>
        <v>1157.1299999999974</v>
      </c>
      <c r="O89" s="9">
        <f>'2023-24 Salary &amp; Benefits'!G$6</f>
        <v>13464</v>
      </c>
      <c r="P89" s="157">
        <f>'2023-24 Salary &amp; Benefits'!H$6</f>
        <v>0.1797</v>
      </c>
      <c r="Q89" s="157">
        <f>'2023-24 Salary &amp; Benefits'!I$6</f>
        <v>0.17330000000000001</v>
      </c>
      <c r="R89" s="9">
        <f t="shared" si="16"/>
        <v>11609.82</v>
      </c>
      <c r="S89" s="9">
        <f t="shared" si="17"/>
        <v>540.5</v>
      </c>
      <c r="T89" s="9">
        <f t="shared" si="18"/>
        <v>93.67</v>
      </c>
      <c r="U89" s="9">
        <f t="shared" si="19"/>
        <v>634.16999999999996</v>
      </c>
      <c r="V89" s="9">
        <f t="shared" si="20"/>
        <v>44674.159999999996</v>
      </c>
    </row>
    <row r="90" spans="1:22">
      <c r="A90" s="113" t="s">
        <v>2382</v>
      </c>
      <c r="B90" s="2" t="s">
        <v>1110</v>
      </c>
      <c r="C90" s="78">
        <f>IF(A90=Summary!$B$9,Summary!$F$9,0)</f>
        <v>0</v>
      </c>
      <c r="D90" s="120">
        <f>VLOOKUP(A90,AAFTE!$A:$AA,3,0)</f>
        <v>58.38</v>
      </c>
      <c r="E90" s="160">
        <f>VLOOKUP($A90,'2023-24 Salary &amp; Benefits'!$A:$I,3,)</f>
        <v>1</v>
      </c>
      <c r="F90" s="160">
        <f>VLOOKUP($A90,'2023-24 Salary &amp; Benefits'!$A:$I,4,)</f>
        <v>1.04</v>
      </c>
      <c r="G90" s="161">
        <f>VLOOKUP(A90,'CEDARS District FRPL'!$A:$C,3,)</f>
        <v>0.56599999999999995</v>
      </c>
      <c r="H90" s="162">
        <f t="shared" si="11"/>
        <v>58.38</v>
      </c>
      <c r="I90" s="163">
        <f t="shared" si="12"/>
        <v>33.04</v>
      </c>
      <c r="J90" s="154">
        <f t="shared" si="13"/>
        <v>0.21099999999999999</v>
      </c>
      <c r="K90" s="156">
        <f>'2023-24 Salary &amp; Benefits'!E$6</f>
        <v>72728</v>
      </c>
      <c r="L90" s="156">
        <f>'2023-24 Salary &amp; Benefits'!F$6</f>
        <v>75419</v>
      </c>
      <c r="M90" s="9">
        <f t="shared" si="14"/>
        <v>15345.61</v>
      </c>
      <c r="N90" s="9">
        <f t="shared" si="15"/>
        <v>1204.3400000000001</v>
      </c>
      <c r="O90" s="9">
        <f>'2023-24 Salary &amp; Benefits'!G$6</f>
        <v>13464</v>
      </c>
      <c r="P90" s="157">
        <f>'2023-24 Salary &amp; Benefits'!H$6</f>
        <v>0.1797</v>
      </c>
      <c r="Q90" s="157">
        <f>'2023-24 Salary &amp; Benefits'!I$6</f>
        <v>0.17330000000000001</v>
      </c>
      <c r="R90" s="9">
        <f t="shared" si="16"/>
        <v>5807.22</v>
      </c>
      <c r="S90" s="9">
        <f t="shared" si="17"/>
        <v>275.83</v>
      </c>
      <c r="T90" s="9">
        <f t="shared" si="18"/>
        <v>47.8</v>
      </c>
      <c r="U90" s="9">
        <f t="shared" si="19"/>
        <v>323.63</v>
      </c>
      <c r="V90" s="9">
        <f t="shared" si="20"/>
        <v>22680.800000000003</v>
      </c>
    </row>
    <row r="91" spans="1:22">
      <c r="A91" s="113" t="s">
        <v>2385</v>
      </c>
      <c r="B91" s="2" t="s">
        <v>1116</v>
      </c>
      <c r="C91" s="78">
        <f>IF(A91=Summary!$B$9,Summary!$F$9,0)</f>
        <v>0</v>
      </c>
      <c r="D91" s="120">
        <f>VLOOKUP(A91,AAFTE!$A:$AA,3,0)</f>
        <v>2921.28</v>
      </c>
      <c r="E91" s="160">
        <f>VLOOKUP($A91,'2023-24 Salary &amp; Benefits'!$A:$I,3,)</f>
        <v>1</v>
      </c>
      <c r="F91" s="160">
        <f>VLOOKUP($A91,'2023-24 Salary &amp; Benefits'!$A:$I,4,)</f>
        <v>1</v>
      </c>
      <c r="G91" s="161">
        <f>VLOOKUP(A91,'CEDARS District FRPL'!$A:$C,3,)</f>
        <v>0.46629999999999999</v>
      </c>
      <c r="H91" s="162">
        <f t="shared" si="11"/>
        <v>2921.28</v>
      </c>
      <c r="I91" s="163">
        <f t="shared" si="12"/>
        <v>1362.19</v>
      </c>
      <c r="J91" s="154">
        <f t="shared" si="13"/>
        <v>8.7089999999999996</v>
      </c>
      <c r="K91" s="156">
        <f>'2023-24 Salary &amp; Benefits'!E$6</f>
        <v>72728</v>
      </c>
      <c r="L91" s="156">
        <f>'2023-24 Salary &amp; Benefits'!F$6</f>
        <v>75419</v>
      </c>
      <c r="M91" s="9">
        <f t="shared" si="14"/>
        <v>633388.15</v>
      </c>
      <c r="N91" s="9">
        <f t="shared" si="15"/>
        <v>23435.919999999925</v>
      </c>
      <c r="O91" s="9">
        <f>'2023-24 Salary &amp; Benefits'!G$6</f>
        <v>13464</v>
      </c>
      <c r="P91" s="157">
        <f>'2023-24 Salary &amp; Benefits'!H$6</f>
        <v>0.1797</v>
      </c>
      <c r="Q91" s="157">
        <f>'2023-24 Salary &amp; Benefits'!I$6</f>
        <v>0.17330000000000001</v>
      </c>
      <c r="R91" s="9">
        <f t="shared" si="16"/>
        <v>235139.27</v>
      </c>
      <c r="S91" s="9">
        <f t="shared" si="17"/>
        <v>10947.07</v>
      </c>
      <c r="T91" s="9">
        <f t="shared" si="18"/>
        <v>1897.13</v>
      </c>
      <c r="U91" s="9">
        <f t="shared" si="19"/>
        <v>12844.2</v>
      </c>
      <c r="V91" s="9">
        <f t="shared" si="20"/>
        <v>904807.53999999992</v>
      </c>
    </row>
    <row r="92" spans="1:22">
      <c r="A92" s="113" t="s">
        <v>2321</v>
      </c>
      <c r="B92" s="2" t="s">
        <v>460</v>
      </c>
      <c r="C92" s="78">
        <f>IF(A92=Summary!$B$9,Summary!$F$9,0)</f>
        <v>0</v>
      </c>
      <c r="D92" s="120">
        <f>VLOOKUP(A92,AAFTE!$A:$AA,3,0)</f>
        <v>731.34</v>
      </c>
      <c r="E92" s="160">
        <f>VLOOKUP($A92,'2023-24 Salary &amp; Benefits'!$A:$I,3,)</f>
        <v>1</v>
      </c>
      <c r="F92" s="160">
        <f>VLOOKUP($A92,'2023-24 Salary &amp; Benefits'!$A:$I,4,)</f>
        <v>1</v>
      </c>
      <c r="G92" s="161">
        <f>VLOOKUP(A92,'CEDARS District FRPL'!$A:$C,3,)</f>
        <v>0.73499999999999999</v>
      </c>
      <c r="H92" s="162">
        <f t="shared" si="11"/>
        <v>731.34</v>
      </c>
      <c r="I92" s="163">
        <f t="shared" si="12"/>
        <v>537.53</v>
      </c>
      <c r="J92" s="154">
        <f t="shared" si="13"/>
        <v>3.4369999999999998</v>
      </c>
      <c r="K92" s="156">
        <f>'2023-24 Salary &amp; Benefits'!E$6</f>
        <v>72728</v>
      </c>
      <c r="L92" s="156">
        <f>'2023-24 Salary &amp; Benefits'!F$6</f>
        <v>75419</v>
      </c>
      <c r="M92" s="9">
        <f t="shared" si="14"/>
        <v>249966.14</v>
      </c>
      <c r="N92" s="9">
        <f t="shared" si="15"/>
        <v>9248.9599999999919</v>
      </c>
      <c r="O92" s="9">
        <f>'2023-24 Salary &amp; Benefits'!G$6</f>
        <v>13464</v>
      </c>
      <c r="P92" s="157">
        <f>'2023-24 Salary &amp; Benefits'!H$6</f>
        <v>0.1797</v>
      </c>
      <c r="Q92" s="157">
        <f>'2023-24 Salary &amp; Benefits'!I$6</f>
        <v>0.17330000000000001</v>
      </c>
      <c r="R92" s="9">
        <f t="shared" si="16"/>
        <v>92797.53</v>
      </c>
      <c r="S92" s="9">
        <f t="shared" si="17"/>
        <v>4320.25</v>
      </c>
      <c r="T92" s="9">
        <f t="shared" si="18"/>
        <v>748.7</v>
      </c>
      <c r="U92" s="9">
        <f t="shared" si="19"/>
        <v>5068.95</v>
      </c>
      <c r="V92" s="9">
        <f t="shared" si="20"/>
        <v>357081.58</v>
      </c>
    </row>
    <row r="93" spans="1:22">
      <c r="A93" s="113" t="s">
        <v>2554</v>
      </c>
      <c r="B93" s="2" t="s">
        <v>2199</v>
      </c>
      <c r="C93" s="78">
        <f>IF(A93=Summary!$B$9,Summary!$F$9,0)</f>
        <v>0</v>
      </c>
      <c r="D93" s="120">
        <f>VLOOKUP(A93,AAFTE!$A:$AA,3,0)</f>
        <v>3485.61</v>
      </c>
      <c r="E93" s="160">
        <f>VLOOKUP($A93,'2023-24 Salary &amp; Benefits'!$A:$I,3,)</f>
        <v>1</v>
      </c>
      <c r="F93" s="160">
        <f>VLOOKUP($A93,'2023-24 Salary &amp; Benefits'!$A:$I,4,)</f>
        <v>1</v>
      </c>
      <c r="G93" s="161">
        <f>VLOOKUP(A93,'CEDARS District FRPL'!$A:$C,3,)</f>
        <v>0.87890000000000001</v>
      </c>
      <c r="H93" s="162">
        <f t="shared" si="11"/>
        <v>3485.61</v>
      </c>
      <c r="I93" s="163">
        <f t="shared" si="12"/>
        <v>3063.5</v>
      </c>
      <c r="J93" s="154">
        <f t="shared" si="13"/>
        <v>19.585999999999999</v>
      </c>
      <c r="K93" s="156">
        <f>'2023-24 Salary &amp; Benefits'!E$6</f>
        <v>72728</v>
      </c>
      <c r="L93" s="156">
        <f>'2023-24 Salary &amp; Benefits'!F$6</f>
        <v>75419</v>
      </c>
      <c r="M93" s="9">
        <f t="shared" si="14"/>
        <v>1424450.61</v>
      </c>
      <c r="N93" s="9">
        <f t="shared" si="15"/>
        <v>52705.919999999925</v>
      </c>
      <c r="O93" s="9">
        <f>'2023-24 Salary &amp; Benefits'!G$6</f>
        <v>13464</v>
      </c>
      <c r="P93" s="157">
        <f>'2023-24 Salary &amp; Benefits'!H$6</f>
        <v>0.1797</v>
      </c>
      <c r="Q93" s="157">
        <f>'2023-24 Salary &amp; Benefits'!I$6</f>
        <v>0.17330000000000001</v>
      </c>
      <c r="R93" s="9">
        <f t="shared" si="16"/>
        <v>528813.61</v>
      </c>
      <c r="S93" s="9">
        <f t="shared" si="17"/>
        <v>24619.279999999999</v>
      </c>
      <c r="T93" s="9">
        <f t="shared" si="18"/>
        <v>4266.5200000000004</v>
      </c>
      <c r="U93" s="9">
        <f t="shared" si="19"/>
        <v>28885.8</v>
      </c>
      <c r="V93" s="9">
        <f t="shared" si="20"/>
        <v>2034855.9400000002</v>
      </c>
    </row>
    <row r="94" spans="1:22">
      <c r="A94" s="113" t="s">
        <v>2558</v>
      </c>
      <c r="B94" s="2" t="s">
        <v>2227</v>
      </c>
      <c r="C94" s="78">
        <f>IF(A94=Summary!$B$9,Summary!$F$9,0)</f>
        <v>0</v>
      </c>
      <c r="D94" s="120">
        <f>VLOOKUP(A94,AAFTE!$A:$AA,3,0)</f>
        <v>1395.9</v>
      </c>
      <c r="E94" s="160">
        <f>VLOOKUP($A94,'2023-24 Salary &amp; Benefits'!$A:$I,3,)</f>
        <v>1</v>
      </c>
      <c r="F94" s="160">
        <f>VLOOKUP($A94,'2023-24 Salary &amp; Benefits'!$A:$I,4,)</f>
        <v>1</v>
      </c>
      <c r="G94" s="161">
        <f>VLOOKUP(A94,'CEDARS District FRPL'!$A:$C,3,)</f>
        <v>0.90959999999999996</v>
      </c>
      <c r="H94" s="162">
        <f t="shared" si="11"/>
        <v>1395.9</v>
      </c>
      <c r="I94" s="163">
        <f t="shared" si="12"/>
        <v>1269.71</v>
      </c>
      <c r="J94" s="154">
        <f t="shared" si="13"/>
        <v>8.1180000000000003</v>
      </c>
      <c r="K94" s="156">
        <f>'2023-24 Salary &amp; Benefits'!E$6</f>
        <v>72728</v>
      </c>
      <c r="L94" s="156">
        <f>'2023-24 Salary &amp; Benefits'!F$6</f>
        <v>75419</v>
      </c>
      <c r="M94" s="9">
        <f t="shared" si="14"/>
        <v>590405.9</v>
      </c>
      <c r="N94" s="9">
        <f t="shared" si="15"/>
        <v>21845.539999999921</v>
      </c>
      <c r="O94" s="9">
        <f>'2023-24 Salary &amp; Benefits'!G$6</f>
        <v>13464</v>
      </c>
      <c r="P94" s="157">
        <f>'2023-24 Salary &amp; Benefits'!H$6</f>
        <v>0.1797</v>
      </c>
      <c r="Q94" s="157">
        <f>'2023-24 Salary &amp; Benefits'!I$6</f>
        <v>0.17330000000000001</v>
      </c>
      <c r="R94" s="9">
        <f t="shared" si="16"/>
        <v>219182.52</v>
      </c>
      <c r="S94" s="9">
        <f t="shared" si="17"/>
        <v>10204.19</v>
      </c>
      <c r="T94" s="9">
        <f t="shared" si="18"/>
        <v>1768.39</v>
      </c>
      <c r="U94" s="9">
        <f t="shared" si="19"/>
        <v>11972.58</v>
      </c>
      <c r="V94" s="9">
        <f t="shared" si="20"/>
        <v>843406.53999999992</v>
      </c>
    </row>
    <row r="95" spans="1:22">
      <c r="A95" s="113" t="s">
        <v>2479</v>
      </c>
      <c r="B95" s="2" t="s">
        <v>1750</v>
      </c>
      <c r="C95" s="78">
        <f>IF(A95=Summary!$B$9,Summary!$F$9,0)</f>
        <v>0</v>
      </c>
      <c r="D95" s="120">
        <f>VLOOKUP(A95,AAFTE!$A:$AA,3,0)</f>
        <v>2217.5300000000002</v>
      </c>
      <c r="E95" s="160">
        <f>VLOOKUP($A95,'2023-24 Salary &amp; Benefits'!$A:$I,3,)</f>
        <v>1.1200000000000001</v>
      </c>
      <c r="F95" s="160">
        <f>VLOOKUP($A95,'2023-24 Salary &amp; Benefits'!$A:$I,4,)</f>
        <v>1.1200000000000001</v>
      </c>
      <c r="G95" s="161">
        <f>VLOOKUP(A95,'CEDARS District FRPL'!$A:$C,3,)</f>
        <v>0.42730000000000001</v>
      </c>
      <c r="H95" s="162">
        <f t="shared" si="11"/>
        <v>2217.5300000000002</v>
      </c>
      <c r="I95" s="163">
        <f t="shared" si="12"/>
        <v>947.55</v>
      </c>
      <c r="J95" s="154">
        <f t="shared" si="13"/>
        <v>6.0579999999999998</v>
      </c>
      <c r="K95" s="156">
        <f>'2023-24 Salary &amp; Benefits'!E$6</f>
        <v>72728</v>
      </c>
      <c r="L95" s="156">
        <f>'2023-24 Salary &amp; Benefits'!F$6</f>
        <v>75419</v>
      </c>
      <c r="M95" s="9">
        <f t="shared" si="14"/>
        <v>493456.57</v>
      </c>
      <c r="N95" s="9">
        <f t="shared" si="15"/>
        <v>18258.330000000016</v>
      </c>
      <c r="O95" s="9">
        <f>'2023-24 Salary &amp; Benefits'!G$6</f>
        <v>13464</v>
      </c>
      <c r="P95" s="157">
        <f>'2023-24 Salary &amp; Benefits'!H$6</f>
        <v>0.1797</v>
      </c>
      <c r="Q95" s="157">
        <f>'2023-24 Salary &amp; Benefits'!I$6</f>
        <v>0.17330000000000001</v>
      </c>
      <c r="R95" s="9">
        <f t="shared" si="16"/>
        <v>173403.23</v>
      </c>
      <c r="S95" s="9">
        <f t="shared" si="17"/>
        <v>8528.58</v>
      </c>
      <c r="T95" s="9">
        <f t="shared" si="18"/>
        <v>1478</v>
      </c>
      <c r="U95" s="9">
        <f t="shared" si="19"/>
        <v>10006.58</v>
      </c>
      <c r="V95" s="9">
        <f t="shared" si="20"/>
        <v>695124.71000000008</v>
      </c>
    </row>
    <row r="96" spans="1:22">
      <c r="A96" s="113" t="s">
        <v>2410</v>
      </c>
      <c r="B96" s="2" t="s">
        <v>1203</v>
      </c>
      <c r="C96" s="78">
        <f>IF(A96=Summary!$B$9,Summary!$F$9,0)</f>
        <v>0</v>
      </c>
      <c r="D96" s="120">
        <f>VLOOKUP(A96,AAFTE!$A:$AA,3,0)</f>
        <v>240.28</v>
      </c>
      <c r="E96" s="160">
        <f>VLOOKUP($A96,'2023-24 Salary &amp; Benefits'!$A:$I,3,)</f>
        <v>1.06</v>
      </c>
      <c r="F96" s="160">
        <f>VLOOKUP($A96,'2023-24 Salary &amp; Benefits'!$A:$I,4,)</f>
        <v>1.06</v>
      </c>
      <c r="G96" s="161">
        <f>VLOOKUP(A96,'CEDARS District FRPL'!$A:$C,3,)</f>
        <v>0.47299999999999998</v>
      </c>
      <c r="H96" s="162">
        <f t="shared" si="11"/>
        <v>240.28</v>
      </c>
      <c r="I96" s="163">
        <f t="shared" si="12"/>
        <v>113.65</v>
      </c>
      <c r="J96" s="154">
        <f t="shared" si="13"/>
        <v>0.72699999999999998</v>
      </c>
      <c r="K96" s="156">
        <f>'2023-24 Salary &amp; Benefits'!E$6</f>
        <v>72728</v>
      </c>
      <c r="L96" s="156">
        <f>'2023-24 Salary &amp; Benefits'!F$6</f>
        <v>75419</v>
      </c>
      <c r="M96" s="9">
        <f t="shared" si="14"/>
        <v>56045.65</v>
      </c>
      <c r="N96" s="9">
        <f t="shared" si="15"/>
        <v>2073.739999999998</v>
      </c>
      <c r="O96" s="9">
        <f>'2023-24 Salary &amp; Benefits'!G$6</f>
        <v>13464</v>
      </c>
      <c r="P96" s="157">
        <f>'2023-24 Salary &amp; Benefits'!H$6</f>
        <v>0.1797</v>
      </c>
      <c r="Q96" s="157">
        <f>'2023-24 Salary &amp; Benefits'!I$6</f>
        <v>0.17330000000000001</v>
      </c>
      <c r="R96" s="9">
        <f t="shared" si="16"/>
        <v>20219.11</v>
      </c>
      <c r="S96" s="9">
        <f t="shared" si="17"/>
        <v>968.66</v>
      </c>
      <c r="T96" s="9">
        <f t="shared" si="18"/>
        <v>167.87</v>
      </c>
      <c r="U96" s="9">
        <f t="shared" si="19"/>
        <v>1136.53</v>
      </c>
      <c r="V96" s="9">
        <f t="shared" si="20"/>
        <v>79475.03</v>
      </c>
    </row>
    <row r="97" spans="1:22">
      <c r="A97" s="113" t="s">
        <v>2483</v>
      </c>
      <c r="B97" s="2" t="s">
        <v>1820</v>
      </c>
      <c r="C97" s="78">
        <f>IF(A97=Summary!$B$9,Summary!$F$9,0)</f>
        <v>0</v>
      </c>
      <c r="D97" s="120">
        <f>VLOOKUP(A97,AAFTE!$A:$AA,3,0)</f>
        <v>38.43</v>
      </c>
      <c r="E97" s="160">
        <f>VLOOKUP($A97,'2023-24 Salary &amp; Benefits'!$A:$I,3,)</f>
        <v>1</v>
      </c>
      <c r="F97" s="160">
        <f>VLOOKUP($A97,'2023-24 Salary &amp; Benefits'!$A:$I,4,)</f>
        <v>1</v>
      </c>
      <c r="G97" s="161">
        <f>VLOOKUP(A97,'CEDARS District FRPL'!$A:$C,3,)</f>
        <v>0.3947</v>
      </c>
      <c r="H97" s="162">
        <f t="shared" si="11"/>
        <v>38.43</v>
      </c>
      <c r="I97" s="163">
        <f t="shared" si="12"/>
        <v>15.17</v>
      </c>
      <c r="J97" s="154">
        <f t="shared" si="13"/>
        <v>9.7000000000000003E-2</v>
      </c>
      <c r="K97" s="156">
        <f>'2023-24 Salary &amp; Benefits'!E$6</f>
        <v>72728</v>
      </c>
      <c r="L97" s="156">
        <f>'2023-24 Salary &amp; Benefits'!F$6</f>
        <v>75419</v>
      </c>
      <c r="M97" s="9">
        <f t="shared" si="14"/>
        <v>7054.62</v>
      </c>
      <c r="N97" s="9">
        <f t="shared" si="15"/>
        <v>261.02000000000044</v>
      </c>
      <c r="O97" s="9">
        <f>'2023-24 Salary &amp; Benefits'!G$6</f>
        <v>13464</v>
      </c>
      <c r="P97" s="157">
        <f>'2023-24 Salary &amp; Benefits'!H$6</f>
        <v>0.1797</v>
      </c>
      <c r="Q97" s="157">
        <f>'2023-24 Salary &amp; Benefits'!I$6</f>
        <v>0.17330000000000001</v>
      </c>
      <c r="R97" s="9">
        <f t="shared" si="16"/>
        <v>2618.96</v>
      </c>
      <c r="S97" s="9">
        <f t="shared" si="17"/>
        <v>121.93</v>
      </c>
      <c r="T97" s="9">
        <f t="shared" si="18"/>
        <v>21.13</v>
      </c>
      <c r="U97" s="9">
        <f t="shared" si="19"/>
        <v>143.06</v>
      </c>
      <c r="V97" s="9">
        <f t="shared" si="20"/>
        <v>10077.66</v>
      </c>
    </row>
    <row r="98" spans="1:22">
      <c r="A98" s="113" t="s">
        <v>2281</v>
      </c>
      <c r="B98" s="2" t="s">
        <v>209</v>
      </c>
      <c r="C98" s="78">
        <f>IF(A98=Summary!$B$9,Summary!$F$9,0)</f>
        <v>0</v>
      </c>
      <c r="D98" s="120">
        <f>VLOOKUP(A98,AAFTE!$A:$AA,3,0)</f>
        <v>173.36</v>
      </c>
      <c r="E98" s="160">
        <f>VLOOKUP($A98,'2023-24 Salary &amp; Benefits'!$A:$I,3,)</f>
        <v>1.06</v>
      </c>
      <c r="F98" s="160">
        <f>VLOOKUP($A98,'2023-24 Salary &amp; Benefits'!$A:$I,4,)</f>
        <v>1.06</v>
      </c>
      <c r="G98" s="161">
        <f>VLOOKUP(A98,'CEDARS District FRPL'!$A:$C,3,)</f>
        <v>0.36359999999999998</v>
      </c>
      <c r="H98" s="162">
        <f t="shared" si="11"/>
        <v>173.36</v>
      </c>
      <c r="I98" s="163">
        <f t="shared" si="12"/>
        <v>63.03</v>
      </c>
      <c r="J98" s="154">
        <f t="shared" si="13"/>
        <v>0.40300000000000002</v>
      </c>
      <c r="K98" s="156">
        <f>'2023-24 Salary &amp; Benefits'!E$6</f>
        <v>72728</v>
      </c>
      <c r="L98" s="156">
        <f>'2023-24 Salary &amp; Benefits'!F$6</f>
        <v>75419</v>
      </c>
      <c r="M98" s="9">
        <f t="shared" si="14"/>
        <v>31067.95</v>
      </c>
      <c r="N98" s="9">
        <f t="shared" si="15"/>
        <v>1149.5400000000009</v>
      </c>
      <c r="O98" s="9">
        <f>'2023-24 Salary &amp; Benefits'!G$6</f>
        <v>13464</v>
      </c>
      <c r="P98" s="157">
        <f>'2023-24 Salary &amp; Benefits'!H$6</f>
        <v>0.1797</v>
      </c>
      <c r="Q98" s="157">
        <f>'2023-24 Salary &amp; Benefits'!I$6</f>
        <v>0.17330000000000001</v>
      </c>
      <c r="R98" s="9">
        <f t="shared" si="16"/>
        <v>11208.12</v>
      </c>
      <c r="S98" s="9">
        <f t="shared" si="17"/>
        <v>536.96</v>
      </c>
      <c r="T98" s="9">
        <f t="shared" si="18"/>
        <v>93.06</v>
      </c>
      <c r="U98" s="9">
        <f t="shared" si="19"/>
        <v>630.02</v>
      </c>
      <c r="V98" s="9">
        <f t="shared" si="20"/>
        <v>44055.63</v>
      </c>
    </row>
    <row r="99" spans="1:22">
      <c r="A99" s="114" t="s">
        <v>2515</v>
      </c>
      <c r="B99" s="2" t="s">
        <v>2019</v>
      </c>
      <c r="C99" s="78">
        <f>IF(A99=Summary!$B$9,Summary!$F$9,0)</f>
        <v>0</v>
      </c>
      <c r="D99" s="120">
        <f>VLOOKUP(A99,AAFTE!$A:$AA,3,0)</f>
        <v>580.03</v>
      </c>
      <c r="E99" s="160">
        <f>VLOOKUP($A99,'2023-24 Salary &amp; Benefits'!$A:$I,3,)</f>
        <v>1</v>
      </c>
      <c r="F99" s="160">
        <f>VLOOKUP($A99,'2023-24 Salary &amp; Benefits'!$A:$I,4,)</f>
        <v>1</v>
      </c>
      <c r="G99" s="161">
        <f>VLOOKUP(A99,'CEDARS District FRPL'!$A:$C,3,)</f>
        <v>0.21759999999999999</v>
      </c>
      <c r="H99" s="162">
        <f t="shared" si="11"/>
        <v>580.03</v>
      </c>
      <c r="I99" s="163">
        <f t="shared" si="12"/>
        <v>126.21</v>
      </c>
      <c r="J99" s="154">
        <f t="shared" si="13"/>
        <v>0.80700000000000005</v>
      </c>
      <c r="K99" s="156">
        <f>'2023-24 Salary &amp; Benefits'!E$6</f>
        <v>72728</v>
      </c>
      <c r="L99" s="156">
        <f>'2023-24 Salary &amp; Benefits'!F$6</f>
        <v>75419</v>
      </c>
      <c r="M99" s="9">
        <f t="shared" si="14"/>
        <v>58691.5</v>
      </c>
      <c r="N99" s="9">
        <f t="shared" si="15"/>
        <v>2171.6299999999974</v>
      </c>
      <c r="O99" s="9">
        <f>'2023-24 Salary &amp; Benefits'!G$6</f>
        <v>13464</v>
      </c>
      <c r="P99" s="157">
        <f>'2023-24 Salary &amp; Benefits'!H$6</f>
        <v>0.1797</v>
      </c>
      <c r="Q99" s="157">
        <f>'2023-24 Salary &amp; Benefits'!I$6</f>
        <v>0.17330000000000001</v>
      </c>
      <c r="R99" s="9">
        <f t="shared" si="16"/>
        <v>21788.65</v>
      </c>
      <c r="S99" s="9">
        <f t="shared" si="17"/>
        <v>1014.39</v>
      </c>
      <c r="T99" s="9">
        <f t="shared" si="18"/>
        <v>175.79</v>
      </c>
      <c r="U99" s="9">
        <f t="shared" si="19"/>
        <v>1190.18</v>
      </c>
      <c r="V99" s="9">
        <f t="shared" si="20"/>
        <v>83841.959999999992</v>
      </c>
    </row>
    <row r="100" spans="1:22">
      <c r="A100" s="113" t="s">
        <v>2407</v>
      </c>
      <c r="B100" s="2" t="s">
        <v>1195</v>
      </c>
      <c r="C100" s="78">
        <f>IF(A100=Summary!$B$9,Summary!$F$9,0)</f>
        <v>0</v>
      </c>
      <c r="D100" s="120">
        <f>VLOOKUP(A100,AAFTE!$A:$AA,3,0)</f>
        <v>132.13999999999999</v>
      </c>
      <c r="E100" s="160">
        <f>VLOOKUP($A100,'2023-24 Salary &amp; Benefits'!$A:$I,3,)</f>
        <v>1</v>
      </c>
      <c r="F100" s="160">
        <f>VLOOKUP($A100,'2023-24 Salary &amp; Benefits'!$A:$I,4,)</f>
        <v>1.04</v>
      </c>
      <c r="G100" s="161">
        <f>VLOOKUP(A100,'CEDARS District FRPL'!$A:$C,3,)</f>
        <v>0.52</v>
      </c>
      <c r="H100" s="162">
        <f t="shared" si="11"/>
        <v>132.13999999999999</v>
      </c>
      <c r="I100" s="163">
        <f t="shared" si="12"/>
        <v>68.709999999999994</v>
      </c>
      <c r="J100" s="154">
        <f t="shared" si="13"/>
        <v>0.439</v>
      </c>
      <c r="K100" s="156">
        <f>'2023-24 Salary &amp; Benefits'!E$6</f>
        <v>72728</v>
      </c>
      <c r="L100" s="156">
        <f>'2023-24 Salary &amp; Benefits'!F$6</f>
        <v>75419</v>
      </c>
      <c r="M100" s="9">
        <f t="shared" si="14"/>
        <v>31927.59</v>
      </c>
      <c r="N100" s="9">
        <f t="shared" si="15"/>
        <v>2505.7100000000028</v>
      </c>
      <c r="O100" s="9">
        <f>'2023-24 Salary &amp; Benefits'!G$6</f>
        <v>13464</v>
      </c>
      <c r="P100" s="157">
        <f>'2023-24 Salary &amp; Benefits'!H$6</f>
        <v>0.1797</v>
      </c>
      <c r="Q100" s="157">
        <f>'2023-24 Salary &amp; Benefits'!I$6</f>
        <v>0.17330000000000001</v>
      </c>
      <c r="R100" s="9">
        <f t="shared" si="16"/>
        <v>12082.32</v>
      </c>
      <c r="S100" s="9">
        <f t="shared" si="17"/>
        <v>573.89</v>
      </c>
      <c r="T100" s="9">
        <f t="shared" si="18"/>
        <v>99.46</v>
      </c>
      <c r="U100" s="9">
        <f t="shared" si="19"/>
        <v>673.35</v>
      </c>
      <c r="V100" s="9">
        <f t="shared" si="20"/>
        <v>47188.970000000008</v>
      </c>
    </row>
    <row r="101" spans="1:22">
      <c r="A101" s="113" t="s">
        <v>2557</v>
      </c>
      <c r="B101" s="2" t="s">
        <v>2222</v>
      </c>
      <c r="C101" s="78">
        <f>IF(A101=Summary!$B$9,Summary!$F$9,0)</f>
        <v>0</v>
      </c>
      <c r="D101" s="120">
        <f>VLOOKUP(A101,AAFTE!$A:$AA,3,0)</f>
        <v>1063.1500000000001</v>
      </c>
      <c r="E101" s="160">
        <f>VLOOKUP($A101,'2023-24 Salary &amp; Benefits'!$A:$I,3,)</f>
        <v>1</v>
      </c>
      <c r="F101" s="160">
        <f>VLOOKUP($A101,'2023-24 Salary &amp; Benefits'!$A:$I,4,)</f>
        <v>1</v>
      </c>
      <c r="G101" s="161">
        <f>VLOOKUP(A101,'CEDARS District FRPL'!$A:$C,3,)</f>
        <v>0.80810000000000004</v>
      </c>
      <c r="H101" s="162">
        <f t="shared" si="11"/>
        <v>1063.1500000000001</v>
      </c>
      <c r="I101" s="163">
        <f t="shared" si="12"/>
        <v>859.13</v>
      </c>
      <c r="J101" s="154">
        <f t="shared" si="13"/>
        <v>5.4930000000000003</v>
      </c>
      <c r="K101" s="156">
        <f>'2023-24 Salary &amp; Benefits'!E$6</f>
        <v>72728</v>
      </c>
      <c r="L101" s="156">
        <f>'2023-24 Salary &amp; Benefits'!F$6</f>
        <v>75419</v>
      </c>
      <c r="M101" s="9">
        <f t="shared" si="14"/>
        <v>399494.9</v>
      </c>
      <c r="N101" s="9">
        <f t="shared" si="15"/>
        <v>14781.669999999984</v>
      </c>
      <c r="O101" s="9">
        <f>'2023-24 Salary &amp; Benefits'!G$6</f>
        <v>13464</v>
      </c>
      <c r="P101" s="157">
        <f>'2023-24 Salary &amp; Benefits'!H$6</f>
        <v>0.1797</v>
      </c>
      <c r="Q101" s="157">
        <f>'2023-24 Salary &amp; Benefits'!I$6</f>
        <v>0.17330000000000001</v>
      </c>
      <c r="R101" s="9">
        <f t="shared" si="16"/>
        <v>148308.65</v>
      </c>
      <c r="S101" s="9">
        <f t="shared" si="17"/>
        <v>6904.61</v>
      </c>
      <c r="T101" s="9">
        <f t="shared" si="18"/>
        <v>1196.57</v>
      </c>
      <c r="U101" s="9">
        <f t="shared" si="19"/>
        <v>8101.1799999999994</v>
      </c>
      <c r="V101" s="9">
        <f t="shared" si="20"/>
        <v>570686.4</v>
      </c>
    </row>
    <row r="102" spans="1:22">
      <c r="A102" s="113" t="s">
        <v>2347</v>
      </c>
      <c r="B102" s="2" t="s">
        <v>700</v>
      </c>
      <c r="C102" s="78">
        <f>IF(A102=Summary!$B$9,Summary!$F$9,0)</f>
        <v>0</v>
      </c>
      <c r="D102" s="120">
        <f>VLOOKUP(A102,AAFTE!$A:$AA,3,0)</f>
        <v>17529.080000000002</v>
      </c>
      <c r="E102" s="160">
        <f>VLOOKUP($A102,'2023-24 Salary &amp; Benefits'!$A:$I,3,)</f>
        <v>1.18</v>
      </c>
      <c r="F102" s="160">
        <f>VLOOKUP($A102,'2023-24 Salary &amp; Benefits'!$A:$I,4,)</f>
        <v>1.18</v>
      </c>
      <c r="G102" s="161">
        <f>VLOOKUP(A102,'CEDARS District FRPL'!$A:$C,3,)</f>
        <v>0.70820000000000005</v>
      </c>
      <c r="H102" s="162">
        <f t="shared" si="11"/>
        <v>17529.080000000002</v>
      </c>
      <c r="I102" s="163">
        <f t="shared" si="12"/>
        <v>12414.09</v>
      </c>
      <c r="J102" s="154">
        <f t="shared" si="13"/>
        <v>79.367000000000004</v>
      </c>
      <c r="K102" s="156">
        <f>'2023-24 Salary &amp; Benefits'!E$6</f>
        <v>72728</v>
      </c>
      <c r="L102" s="156">
        <f>'2023-24 Salary &amp; Benefits'!F$6</f>
        <v>75419</v>
      </c>
      <c r="M102" s="9">
        <f t="shared" si="14"/>
        <v>6811199.75</v>
      </c>
      <c r="N102" s="9">
        <f t="shared" si="15"/>
        <v>252020.37999999989</v>
      </c>
      <c r="O102" s="9">
        <f>'2023-24 Salary &amp; Benefits'!G$6</f>
        <v>13464</v>
      </c>
      <c r="P102" s="157">
        <f>'2023-24 Salary &amp; Benefits'!H$6</f>
        <v>0.1797</v>
      </c>
      <c r="Q102" s="157">
        <f>'2023-24 Salary &amp; Benefits'!I$6</f>
        <v>0.17330000000000001</v>
      </c>
      <c r="R102" s="9">
        <f t="shared" si="16"/>
        <v>2336245.0099999998</v>
      </c>
      <c r="S102" s="9">
        <f t="shared" si="17"/>
        <v>117720.34</v>
      </c>
      <c r="T102" s="9">
        <f t="shared" si="18"/>
        <v>20400.93</v>
      </c>
      <c r="U102" s="9">
        <f t="shared" si="19"/>
        <v>138121.26999999999</v>
      </c>
      <c r="V102" s="9">
        <f t="shared" si="20"/>
        <v>9537586.4100000001</v>
      </c>
    </row>
    <row r="103" spans="1:22">
      <c r="A103" s="113" t="s">
        <v>2279</v>
      </c>
      <c r="B103" s="2" t="s">
        <v>200</v>
      </c>
      <c r="C103" s="78">
        <f>IF(A103=Summary!$B$9,Summary!$F$9,0)</f>
        <v>0</v>
      </c>
      <c r="D103" s="120">
        <f>VLOOKUP(A103,AAFTE!$A:$AA,3,0)</f>
        <v>2000</v>
      </c>
      <c r="E103" s="160">
        <f>VLOOKUP($A103,'2023-24 Salary &amp; Benefits'!$A:$I,3,)</f>
        <v>1.06</v>
      </c>
      <c r="F103" s="160">
        <f>VLOOKUP($A103,'2023-24 Salary &amp; Benefits'!$A:$I,4,)</f>
        <v>1.06</v>
      </c>
      <c r="G103" s="161">
        <f>VLOOKUP(A103,'CEDARS District FRPL'!$A:$C,3,)</f>
        <v>0.2286</v>
      </c>
      <c r="H103" s="162">
        <f t="shared" si="11"/>
        <v>2000</v>
      </c>
      <c r="I103" s="163">
        <f t="shared" si="12"/>
        <v>457.2</v>
      </c>
      <c r="J103" s="154">
        <f t="shared" si="13"/>
        <v>2.923</v>
      </c>
      <c r="K103" s="156">
        <f>'2023-24 Salary &amp; Benefits'!E$6</f>
        <v>72728</v>
      </c>
      <c r="L103" s="156">
        <f>'2023-24 Salary &amp; Benefits'!F$6</f>
        <v>75419</v>
      </c>
      <c r="M103" s="9">
        <f t="shared" si="14"/>
        <v>225338.98</v>
      </c>
      <c r="N103" s="9">
        <f t="shared" si="15"/>
        <v>8337.7399999999907</v>
      </c>
      <c r="O103" s="9">
        <f>'2023-24 Salary &amp; Benefits'!G$6</f>
        <v>13464</v>
      </c>
      <c r="P103" s="157">
        <f>'2023-24 Salary &amp; Benefits'!H$6</f>
        <v>0.1797</v>
      </c>
      <c r="Q103" s="157">
        <f>'2023-24 Salary &amp; Benefits'!I$6</f>
        <v>0.17330000000000001</v>
      </c>
      <c r="R103" s="9">
        <f t="shared" si="16"/>
        <v>81293.62</v>
      </c>
      <c r="S103" s="9">
        <f t="shared" si="17"/>
        <v>3894.61</v>
      </c>
      <c r="T103" s="9">
        <f t="shared" si="18"/>
        <v>674.94</v>
      </c>
      <c r="U103" s="9">
        <f t="shared" si="19"/>
        <v>4569.55</v>
      </c>
      <c r="V103" s="9">
        <f t="shared" si="20"/>
        <v>319539.88999999996</v>
      </c>
    </row>
    <row r="104" spans="1:22">
      <c r="A104" s="113" t="s">
        <v>2415</v>
      </c>
      <c r="B104" s="2" t="s">
        <v>1221</v>
      </c>
      <c r="C104" s="78">
        <f>IF(A104=Summary!$B$9,Summary!$F$9,0)</f>
        <v>0</v>
      </c>
      <c r="D104" s="120">
        <f>VLOOKUP(A104,AAFTE!$A:$AA,3,0)</f>
        <v>326.95</v>
      </c>
      <c r="E104" s="160">
        <f>VLOOKUP($A104,'2023-24 Salary &amp; Benefits'!$A:$I,3,)</f>
        <v>1</v>
      </c>
      <c r="F104" s="160">
        <f>VLOOKUP($A104,'2023-24 Salary &amp; Benefits'!$A:$I,4,)</f>
        <v>1</v>
      </c>
      <c r="G104" s="161">
        <f>VLOOKUP(A104,'CEDARS District FRPL'!$A:$C,3,)</f>
        <v>0.78349999999999997</v>
      </c>
      <c r="H104" s="162">
        <f t="shared" si="11"/>
        <v>326.95</v>
      </c>
      <c r="I104" s="163">
        <f t="shared" si="12"/>
        <v>256.17</v>
      </c>
      <c r="J104" s="154">
        <f t="shared" si="13"/>
        <v>1.6379999999999999</v>
      </c>
      <c r="K104" s="156">
        <f>'2023-24 Salary &amp; Benefits'!E$6</f>
        <v>72728</v>
      </c>
      <c r="L104" s="156">
        <f>'2023-24 Salary &amp; Benefits'!F$6</f>
        <v>75419</v>
      </c>
      <c r="M104" s="9">
        <f t="shared" si="14"/>
        <v>119128.46</v>
      </c>
      <c r="N104" s="9">
        <f t="shared" si="15"/>
        <v>4407.8600000000006</v>
      </c>
      <c r="O104" s="9">
        <f>'2023-24 Salary &amp; Benefits'!G$6</f>
        <v>13464</v>
      </c>
      <c r="P104" s="157">
        <f>'2023-24 Salary &amp; Benefits'!H$6</f>
        <v>0.1797</v>
      </c>
      <c r="Q104" s="157">
        <f>'2023-24 Salary &amp; Benefits'!I$6</f>
        <v>0.17330000000000001</v>
      </c>
      <c r="R104" s="9">
        <f t="shared" si="16"/>
        <v>44225.3</v>
      </c>
      <c r="S104" s="9">
        <f t="shared" si="17"/>
        <v>2058.94</v>
      </c>
      <c r="T104" s="9">
        <f t="shared" si="18"/>
        <v>356.81</v>
      </c>
      <c r="U104" s="9">
        <f t="shared" si="19"/>
        <v>2415.75</v>
      </c>
      <c r="V104" s="9">
        <f t="shared" si="20"/>
        <v>170177.37</v>
      </c>
    </row>
    <row r="105" spans="1:22">
      <c r="A105" s="113" t="s">
        <v>2323</v>
      </c>
      <c r="B105" s="2" t="s">
        <v>472</v>
      </c>
      <c r="C105" s="78">
        <f>IF(A105=Summary!$B$9,Summary!$F$9,0)</f>
        <v>0</v>
      </c>
      <c r="D105" s="120">
        <f>VLOOKUP(A105,AAFTE!$A:$AA,3,0)</f>
        <v>1623.21</v>
      </c>
      <c r="E105" s="160">
        <f>VLOOKUP($A105,'2023-24 Salary &amp; Benefits'!$A:$I,3,)</f>
        <v>1</v>
      </c>
      <c r="F105" s="160">
        <f>VLOOKUP($A105,'2023-24 Salary &amp; Benefits'!$A:$I,4,)</f>
        <v>1</v>
      </c>
      <c r="G105" s="161">
        <f>VLOOKUP(A105,'CEDARS District FRPL'!$A:$C,3,)</f>
        <v>0.68440000000000001</v>
      </c>
      <c r="H105" s="162">
        <f t="shared" si="11"/>
        <v>1623.21</v>
      </c>
      <c r="I105" s="163">
        <f t="shared" si="12"/>
        <v>1110.92</v>
      </c>
      <c r="J105" s="154">
        <f t="shared" si="13"/>
        <v>7.1020000000000003</v>
      </c>
      <c r="K105" s="156">
        <f>'2023-24 Salary &amp; Benefits'!E$6</f>
        <v>72728</v>
      </c>
      <c r="L105" s="156">
        <f>'2023-24 Salary &amp; Benefits'!F$6</f>
        <v>75419</v>
      </c>
      <c r="M105" s="9">
        <f t="shared" si="14"/>
        <v>516514.26</v>
      </c>
      <c r="N105" s="9">
        <f t="shared" si="15"/>
        <v>19111.479999999981</v>
      </c>
      <c r="O105" s="9">
        <f>'2023-24 Salary &amp; Benefits'!G$6</f>
        <v>13464</v>
      </c>
      <c r="P105" s="157">
        <f>'2023-24 Salary &amp; Benefits'!H$6</f>
        <v>0.1797</v>
      </c>
      <c r="Q105" s="157">
        <f>'2023-24 Salary &amp; Benefits'!I$6</f>
        <v>0.17330000000000001</v>
      </c>
      <c r="R105" s="9">
        <f t="shared" si="16"/>
        <v>191750.96</v>
      </c>
      <c r="S105" s="9">
        <f t="shared" si="17"/>
        <v>8927.1</v>
      </c>
      <c r="T105" s="9">
        <f t="shared" si="18"/>
        <v>1547.07</v>
      </c>
      <c r="U105" s="9">
        <f t="shared" si="19"/>
        <v>10474.17</v>
      </c>
      <c r="V105" s="9">
        <f t="shared" si="20"/>
        <v>737850.87</v>
      </c>
    </row>
    <row r="106" spans="1:22">
      <c r="A106" s="114" t="s">
        <v>3262</v>
      </c>
      <c r="B106" t="s">
        <v>3297</v>
      </c>
      <c r="C106" s="78">
        <f>IF(A106=Summary!$B$9,Summary!$F$9,0)</f>
        <v>0</v>
      </c>
      <c r="D106" s="120">
        <f>VLOOKUP(A106,AAFTE!$A:$AA,3,0)</f>
        <v>330.86</v>
      </c>
      <c r="E106" s="160">
        <f>VLOOKUP($A106,'2023-24 Salary &amp; Benefits'!$A:$I,3,)</f>
        <v>1.1200000000000001</v>
      </c>
      <c r="F106" s="160">
        <f>VLOOKUP($A106,'2023-24 Salary &amp; Benefits'!$A:$I,4,)</f>
        <v>1.1200000000000001</v>
      </c>
      <c r="G106" s="161">
        <f>VLOOKUP(A106,'CEDARS District FRPL'!$A:$C,3,)</f>
        <v>0.61009999999999998</v>
      </c>
      <c r="H106" s="162">
        <f>IF(C106&gt;0,C106,D106)</f>
        <v>330.86</v>
      </c>
      <c r="I106" s="163">
        <f>ROUND(H106*G106,2)</f>
        <v>201.86</v>
      </c>
      <c r="J106" s="154">
        <f t="shared" si="13"/>
        <v>1.2909999999999999</v>
      </c>
      <c r="K106" s="156">
        <f>'2023-24 Salary &amp; Benefits'!E$6</f>
        <v>72728</v>
      </c>
      <c r="L106" s="156">
        <f>'2023-24 Salary &amp; Benefits'!F$6</f>
        <v>75419</v>
      </c>
      <c r="M106" s="9">
        <f>ROUND($E106*$K106*$J106,2)</f>
        <v>105158.87</v>
      </c>
      <c r="N106" s="9">
        <f>ROUND($L106*$F106*$J106,2)-$M106</f>
        <v>3890.9700000000012</v>
      </c>
      <c r="O106" s="9">
        <f>'2023-24 Salary &amp; Benefits'!G$6</f>
        <v>13464</v>
      </c>
      <c r="P106" s="157">
        <f>'2023-24 Salary &amp; Benefits'!H$6</f>
        <v>0.1797</v>
      </c>
      <c r="Q106" s="157">
        <f>'2023-24 Salary &amp; Benefits'!I$6</f>
        <v>0.17330000000000001</v>
      </c>
      <c r="R106" s="9">
        <f>ROUND(M106*P106+N106*Q106+J106*O106,2)</f>
        <v>36953.379999999997</v>
      </c>
      <c r="S106" s="9">
        <f t="shared" si="17"/>
        <v>1817.5</v>
      </c>
      <c r="T106" s="9">
        <f>ROUND(S106*Q106,2)</f>
        <v>314.97000000000003</v>
      </c>
      <c r="U106" s="9">
        <f>SUM(S106:T106)</f>
        <v>2132.4700000000003</v>
      </c>
      <c r="V106" s="9">
        <f>SUM(R106,M106:N106,U106)</f>
        <v>148135.69</v>
      </c>
    </row>
    <row r="107" spans="1:22">
      <c r="A107" s="113" t="s">
        <v>2705</v>
      </c>
      <c r="B107" t="s">
        <v>3191</v>
      </c>
      <c r="C107" s="78">
        <f>IF(A107=Summary!$B$9,Summary!$F$9,0)</f>
        <v>0</v>
      </c>
      <c r="D107" s="120">
        <f>VLOOKUP(A107,AAFTE!$A:$AA,3,0)</f>
        <v>594.57000000000005</v>
      </c>
      <c r="E107" s="160">
        <f>VLOOKUP($A107,'2023-24 Salary &amp; Benefits'!$A:$I,3,)</f>
        <v>1.18</v>
      </c>
      <c r="F107" s="160">
        <f>VLOOKUP($A107,'2023-24 Salary &amp; Benefits'!$A:$I,4,)</f>
        <v>1.18</v>
      </c>
      <c r="G107" s="161">
        <f>VLOOKUP(A107,'CEDARS District FRPL'!$A:$C,3,)</f>
        <v>0.61670000000000003</v>
      </c>
      <c r="H107" s="162">
        <f t="shared" si="11"/>
        <v>594.57000000000005</v>
      </c>
      <c r="I107" s="163">
        <f t="shared" si="12"/>
        <v>366.67</v>
      </c>
      <c r="J107" s="154">
        <f t="shared" si="13"/>
        <v>2.3439999999999999</v>
      </c>
      <c r="K107" s="156">
        <f>'2023-24 Salary &amp; Benefits'!E$6</f>
        <v>72728</v>
      </c>
      <c r="L107" s="156">
        <f>'2023-24 Salary &amp; Benefits'!F$6</f>
        <v>75419</v>
      </c>
      <c r="M107" s="9">
        <f t="shared" si="14"/>
        <v>201159.83</v>
      </c>
      <c r="N107" s="9">
        <f t="shared" si="15"/>
        <v>7443.0900000000256</v>
      </c>
      <c r="O107" s="9">
        <f>'2023-24 Salary &amp; Benefits'!G$6</f>
        <v>13464</v>
      </c>
      <c r="P107" s="157">
        <f>'2023-24 Salary &amp; Benefits'!H$6</f>
        <v>0.1797</v>
      </c>
      <c r="Q107" s="157">
        <f>'2023-24 Salary &amp; Benefits'!I$6</f>
        <v>0.17330000000000001</v>
      </c>
      <c r="R107" s="9">
        <f t="shared" si="16"/>
        <v>68997.919999999998</v>
      </c>
      <c r="S107" s="9">
        <f t="shared" si="17"/>
        <v>3476.72</v>
      </c>
      <c r="T107" s="9">
        <f t="shared" si="18"/>
        <v>602.52</v>
      </c>
      <c r="U107" s="9">
        <f t="shared" si="19"/>
        <v>4079.24</v>
      </c>
      <c r="V107" s="9">
        <f t="shared" si="20"/>
        <v>281680.08</v>
      </c>
    </row>
    <row r="108" spans="1:22">
      <c r="A108" s="113" t="s">
        <v>3156</v>
      </c>
      <c r="B108" t="s">
        <v>3193</v>
      </c>
      <c r="C108" s="78">
        <f>IF(A108=Summary!$B$9,Summary!$F$9,0)</f>
        <v>0</v>
      </c>
      <c r="D108" s="120">
        <f>VLOOKUP(A108,AAFTE!$A:$AA,3,0)</f>
        <v>337.57</v>
      </c>
      <c r="E108" s="160">
        <f>VLOOKUP($A108,'2023-24 Salary &amp; Benefits'!$A:$I,3,)</f>
        <v>1.18</v>
      </c>
      <c r="F108" s="160">
        <f>VLOOKUP($A108,'2023-24 Salary &amp; Benefits'!$A:$I,4,)</f>
        <v>1.18</v>
      </c>
      <c r="G108" s="161">
        <f>VLOOKUP(A108,'CEDARS District FRPL'!$A:$C,3,)</f>
        <v>0.57550000000000001</v>
      </c>
      <c r="H108" s="162">
        <f t="shared" si="11"/>
        <v>337.57</v>
      </c>
      <c r="I108" s="163">
        <f t="shared" si="12"/>
        <v>194.27</v>
      </c>
      <c r="J108" s="154">
        <f t="shared" si="13"/>
        <v>1.242</v>
      </c>
      <c r="K108" s="156">
        <f>'2023-24 Salary &amp; Benefits'!E$6</f>
        <v>72728</v>
      </c>
      <c r="L108" s="156">
        <f>'2023-24 Salary &amp; Benefits'!F$6</f>
        <v>75419</v>
      </c>
      <c r="M108" s="9">
        <f t="shared" si="14"/>
        <v>106587.25</v>
      </c>
      <c r="N108" s="9">
        <f t="shared" si="15"/>
        <v>3943.820000000007</v>
      </c>
      <c r="O108" s="9">
        <f>'2023-24 Salary &amp; Benefits'!G$6</f>
        <v>13464</v>
      </c>
      <c r="P108" s="157">
        <f>'2023-24 Salary &amp; Benefits'!H$6</f>
        <v>0.1797</v>
      </c>
      <c r="Q108" s="157">
        <f>'2023-24 Salary &amp; Benefits'!I$6</f>
        <v>0.17330000000000001</v>
      </c>
      <c r="R108" s="9">
        <f t="shared" si="16"/>
        <v>36559.480000000003</v>
      </c>
      <c r="S108" s="9">
        <f t="shared" si="17"/>
        <v>1842.18</v>
      </c>
      <c r="T108" s="9">
        <f t="shared" si="18"/>
        <v>319.25</v>
      </c>
      <c r="U108" s="9">
        <f t="shared" si="19"/>
        <v>2161.4300000000003</v>
      </c>
      <c r="V108" s="9">
        <f t="shared" si="20"/>
        <v>149251.98000000001</v>
      </c>
    </row>
    <row r="109" spans="1:22">
      <c r="A109" t="s">
        <v>3424</v>
      </c>
      <c r="B109" t="s">
        <v>3443</v>
      </c>
      <c r="C109" s="78">
        <f>IF(A109=Summary!$B$9,Summary!$F$9,0)</f>
        <v>0</v>
      </c>
      <c r="D109" s="120">
        <f>VLOOKUP(A109,AAFTE!$A:$AA,3,0)</f>
        <v>0</v>
      </c>
      <c r="E109" s="160">
        <f>VLOOKUP($A109,'2023-24 Salary &amp; Benefits'!$A:$I,3,)</f>
        <v>1.18</v>
      </c>
      <c r="F109" s="160">
        <f>VLOOKUP($A109,'2023-24 Salary &amp; Benefits'!$A:$I,4,)</f>
        <v>1.18</v>
      </c>
      <c r="G109" s="161">
        <f>VLOOKUP(A109,'CEDARS District FRPL'!$A:$C,3,)</f>
        <v>0.53410000000000002</v>
      </c>
      <c r="H109" s="162">
        <f>IF(C109&gt;0,C109,D109)</f>
        <v>0</v>
      </c>
      <c r="I109" s="163">
        <f>ROUND(H109*G109,2)</f>
        <v>0</v>
      </c>
      <c r="J109" s="154">
        <f t="shared" si="13"/>
        <v>0</v>
      </c>
      <c r="K109" s="156">
        <f>'2023-24 Salary &amp; Benefits'!E$6</f>
        <v>72728</v>
      </c>
      <c r="L109" s="156">
        <f>'2023-24 Salary &amp; Benefits'!F$6</f>
        <v>75419</v>
      </c>
      <c r="M109" s="9">
        <f>ROUND($E109*$K109*$J109,2)</f>
        <v>0</v>
      </c>
      <c r="N109" s="9">
        <f>ROUND($L109*$F109*$J109,2)-$M109</f>
        <v>0</v>
      </c>
      <c r="O109" s="9">
        <f>'2023-24 Salary &amp; Benefits'!G$6</f>
        <v>13464</v>
      </c>
      <c r="P109" s="157">
        <f>'2023-24 Salary &amp; Benefits'!H$6</f>
        <v>0.1797</v>
      </c>
      <c r="Q109" s="157">
        <f>'2023-24 Salary &amp; Benefits'!I$6</f>
        <v>0.17330000000000001</v>
      </c>
      <c r="R109" s="9">
        <f>ROUND(M109*P109+N109*Q109+J109*O109,2)</f>
        <v>0</v>
      </c>
      <c r="S109" s="9">
        <f t="shared" si="17"/>
        <v>0</v>
      </c>
      <c r="T109" s="9">
        <f>ROUND(S109*Q109,2)</f>
        <v>0</v>
      </c>
      <c r="U109" s="9">
        <f>SUM(S109:T109)</f>
        <v>0</v>
      </c>
      <c r="V109" s="9">
        <f>SUM(R109,M109:N109,U109)</f>
        <v>0</v>
      </c>
    </row>
    <row r="110" spans="1:22">
      <c r="A110" t="s">
        <v>2305</v>
      </c>
      <c r="B110" t="s">
        <v>361</v>
      </c>
      <c r="C110" s="78">
        <f>IF(A110=Summary!$B$9,Summary!$F$9,0)</f>
        <v>0</v>
      </c>
      <c r="D110" s="120">
        <f>VLOOKUP(A110,AAFTE!$A:$AA,3,0)</f>
        <v>199.54</v>
      </c>
      <c r="E110" s="160">
        <f>VLOOKUP($A110,'2023-24 Salary &amp; Benefits'!$A:$I,3,)</f>
        <v>1</v>
      </c>
      <c r="F110" s="160">
        <f>VLOOKUP($A110,'2023-24 Salary &amp; Benefits'!$A:$I,4,)</f>
        <v>1</v>
      </c>
      <c r="G110" s="161">
        <f>VLOOKUP(A110,'CEDARS District FRPL'!$A:$C,3,)</f>
        <v>0.82379999999999998</v>
      </c>
      <c r="H110" s="162">
        <f t="shared" si="11"/>
        <v>199.54</v>
      </c>
      <c r="I110" s="163">
        <f t="shared" si="12"/>
        <v>164.38</v>
      </c>
      <c r="J110" s="154">
        <f t="shared" si="13"/>
        <v>1.0509999999999999</v>
      </c>
      <c r="K110" s="156">
        <f>'2023-24 Salary &amp; Benefits'!E$6</f>
        <v>72728</v>
      </c>
      <c r="L110" s="156">
        <f>'2023-24 Salary &amp; Benefits'!F$6</f>
        <v>75419</v>
      </c>
      <c r="M110" s="9">
        <f t="shared" si="14"/>
        <v>76437.13</v>
      </c>
      <c r="N110" s="9">
        <f t="shared" si="15"/>
        <v>2828.2399999999907</v>
      </c>
      <c r="O110" s="9">
        <f>'2023-24 Salary &amp; Benefits'!G$6</f>
        <v>13464</v>
      </c>
      <c r="P110" s="157">
        <f>'2023-24 Salary &amp; Benefits'!H$6</f>
        <v>0.1797</v>
      </c>
      <c r="Q110" s="157">
        <f>'2023-24 Salary &amp; Benefits'!I$6</f>
        <v>0.17330000000000001</v>
      </c>
      <c r="R110" s="9">
        <f t="shared" si="16"/>
        <v>28376.55</v>
      </c>
      <c r="S110" s="9">
        <f t="shared" si="17"/>
        <v>1321.09</v>
      </c>
      <c r="T110" s="9">
        <f t="shared" si="18"/>
        <v>228.94</v>
      </c>
      <c r="U110" s="9">
        <f t="shared" si="19"/>
        <v>1550.03</v>
      </c>
      <c r="V110" s="9">
        <f t="shared" si="20"/>
        <v>109191.95</v>
      </c>
    </row>
    <row r="111" spans="1:22">
      <c r="A111" s="113" t="s">
        <v>2473</v>
      </c>
      <c r="B111" s="2" t="s">
        <v>1706</v>
      </c>
      <c r="C111" s="78">
        <f>IF(A111=Summary!$B$9,Summary!$F$9,0)</f>
        <v>0</v>
      </c>
      <c r="D111" s="120">
        <f>VLOOKUP(A111,AAFTE!$A:$AA,3,0)</f>
        <v>19.66</v>
      </c>
      <c r="E111" s="160">
        <f>VLOOKUP($A111,'2023-24 Salary &amp; Benefits'!$A:$I,3,)</f>
        <v>1.18</v>
      </c>
      <c r="F111" s="160">
        <f>VLOOKUP($A111,'2023-24 Salary &amp; Benefits'!$A:$I,4,)</f>
        <v>1.18</v>
      </c>
      <c r="G111" s="161">
        <f>VLOOKUP(A111,'CEDARS District FRPL'!$A:$C,3,)</f>
        <v>0.52380000000000004</v>
      </c>
      <c r="H111" s="162">
        <f t="shared" si="11"/>
        <v>19.66</v>
      </c>
      <c r="I111" s="163">
        <f t="shared" si="12"/>
        <v>10.3</v>
      </c>
      <c r="J111" s="154">
        <f t="shared" si="13"/>
        <v>6.6000000000000003E-2</v>
      </c>
      <c r="K111" s="156">
        <f>'2023-24 Salary &amp; Benefits'!E$6</f>
        <v>72728</v>
      </c>
      <c r="L111" s="156">
        <f>'2023-24 Salary &amp; Benefits'!F$6</f>
        <v>75419</v>
      </c>
      <c r="M111" s="9">
        <f t="shared" si="14"/>
        <v>5664.06</v>
      </c>
      <c r="N111" s="9">
        <f t="shared" si="15"/>
        <v>209.56999999999971</v>
      </c>
      <c r="O111" s="9">
        <f>'2023-24 Salary &amp; Benefits'!G$6</f>
        <v>13464</v>
      </c>
      <c r="P111" s="157">
        <f>'2023-24 Salary &amp; Benefits'!H$6</f>
        <v>0.1797</v>
      </c>
      <c r="Q111" s="157">
        <f>'2023-24 Salary &amp; Benefits'!I$6</f>
        <v>0.17330000000000001</v>
      </c>
      <c r="R111" s="9">
        <f t="shared" si="16"/>
        <v>1942.77</v>
      </c>
      <c r="S111" s="9">
        <f t="shared" si="17"/>
        <v>97.89</v>
      </c>
      <c r="T111" s="9">
        <f t="shared" si="18"/>
        <v>16.96</v>
      </c>
      <c r="U111" s="9">
        <f t="shared" si="19"/>
        <v>114.85</v>
      </c>
      <c r="V111" s="9">
        <f t="shared" si="20"/>
        <v>7931.25</v>
      </c>
    </row>
    <row r="112" spans="1:22">
      <c r="A112" s="113" t="s">
        <v>2357</v>
      </c>
      <c r="B112" s="2" t="s">
        <v>844</v>
      </c>
      <c r="C112" s="78">
        <f>IF(A112=Summary!$B$9,Summary!$F$9,0)</f>
        <v>0</v>
      </c>
      <c r="D112" s="120">
        <f>VLOOKUP(A112,AAFTE!$A:$AA,3,0)</f>
        <v>19214.45</v>
      </c>
      <c r="E112" s="160">
        <f>VLOOKUP($A112,'2023-24 Salary &amp; Benefits'!$A:$I,3,)</f>
        <v>1.18</v>
      </c>
      <c r="F112" s="160">
        <f>VLOOKUP($A112,'2023-24 Salary &amp; Benefits'!$A:$I,4,)</f>
        <v>1.18</v>
      </c>
      <c r="G112" s="161">
        <f>VLOOKUP(A112,'CEDARS District FRPL'!$A:$C,3,)</f>
        <v>0.1201</v>
      </c>
      <c r="H112" s="162">
        <f t="shared" si="11"/>
        <v>19214.45</v>
      </c>
      <c r="I112" s="163">
        <f t="shared" si="12"/>
        <v>2307.66</v>
      </c>
      <c r="J112" s="154">
        <f t="shared" si="13"/>
        <v>14.754</v>
      </c>
      <c r="K112" s="156">
        <f>'2023-24 Salary &amp; Benefits'!E$6</f>
        <v>72728</v>
      </c>
      <c r="L112" s="156">
        <f>'2023-24 Salary &amp; Benefits'!F$6</f>
        <v>75419</v>
      </c>
      <c r="M112" s="9">
        <f t="shared" si="14"/>
        <v>1266174.1200000001</v>
      </c>
      <c r="N112" s="9">
        <f t="shared" si="15"/>
        <v>46849.549999999814</v>
      </c>
      <c r="O112" s="9">
        <f>'2023-24 Salary &amp; Benefits'!G$6</f>
        <v>13464</v>
      </c>
      <c r="P112" s="157">
        <f>'2023-24 Salary &amp; Benefits'!H$6</f>
        <v>0.1797</v>
      </c>
      <c r="Q112" s="157">
        <f>'2023-24 Salary &amp; Benefits'!I$6</f>
        <v>0.17330000000000001</v>
      </c>
      <c r="R112" s="9">
        <f t="shared" si="16"/>
        <v>434298.37</v>
      </c>
      <c r="S112" s="9">
        <f t="shared" si="17"/>
        <v>21883.73</v>
      </c>
      <c r="T112" s="9">
        <f t="shared" si="18"/>
        <v>3792.45</v>
      </c>
      <c r="U112" s="9">
        <f t="shared" si="19"/>
        <v>25676.18</v>
      </c>
      <c r="V112" s="9">
        <f t="shared" si="20"/>
        <v>1772998.22</v>
      </c>
    </row>
    <row r="113" spans="1:22">
      <c r="A113" s="113" t="s">
        <v>2310</v>
      </c>
      <c r="B113" s="2" t="s">
        <v>401</v>
      </c>
      <c r="C113" s="78">
        <f>IF(A113=Summary!$B$9,Summary!$F$9,0)</f>
        <v>0</v>
      </c>
      <c r="D113" s="120">
        <f>VLOOKUP(A113,AAFTE!$A:$AA,3,0)</f>
        <v>48.97</v>
      </c>
      <c r="E113" s="160">
        <f>VLOOKUP($A113,'2023-24 Salary &amp; Benefits'!$A:$I,3,)</f>
        <v>1</v>
      </c>
      <c r="F113" s="160">
        <f>VLOOKUP($A113,'2023-24 Salary &amp; Benefits'!$A:$I,4,)</f>
        <v>1.02</v>
      </c>
      <c r="G113" s="161">
        <f>VLOOKUP(A113,'CEDARS District FRPL'!$A:$C,3,)</f>
        <v>0.68179999999999996</v>
      </c>
      <c r="H113" s="162">
        <f t="shared" si="11"/>
        <v>48.97</v>
      </c>
      <c r="I113" s="163">
        <f t="shared" si="12"/>
        <v>33.39</v>
      </c>
      <c r="J113" s="154">
        <f t="shared" si="13"/>
        <v>0.21299999999999999</v>
      </c>
      <c r="K113" s="156">
        <f>'2023-24 Salary &amp; Benefits'!E$6</f>
        <v>72728</v>
      </c>
      <c r="L113" s="156">
        <f>'2023-24 Salary &amp; Benefits'!F$6</f>
        <v>75419</v>
      </c>
      <c r="M113" s="9">
        <f t="shared" si="14"/>
        <v>15491.06</v>
      </c>
      <c r="N113" s="9">
        <f t="shared" si="15"/>
        <v>894.46999999999935</v>
      </c>
      <c r="O113" s="9">
        <f>'2023-24 Salary &amp; Benefits'!G$6</f>
        <v>13464</v>
      </c>
      <c r="P113" s="157">
        <f>'2023-24 Salary &amp; Benefits'!H$6</f>
        <v>0.1797</v>
      </c>
      <c r="Q113" s="157">
        <f>'2023-24 Salary &amp; Benefits'!I$6</f>
        <v>0.17330000000000001</v>
      </c>
      <c r="R113" s="9">
        <f t="shared" si="16"/>
        <v>5806.59</v>
      </c>
      <c r="S113" s="9">
        <f t="shared" si="17"/>
        <v>273.08999999999997</v>
      </c>
      <c r="T113" s="9">
        <f t="shared" si="18"/>
        <v>47.33</v>
      </c>
      <c r="U113" s="9">
        <f t="shared" si="19"/>
        <v>320.41999999999996</v>
      </c>
      <c r="V113" s="9">
        <f t="shared" si="20"/>
        <v>22512.54</v>
      </c>
    </row>
    <row r="114" spans="1:22">
      <c r="A114" s="113" t="s">
        <v>2293</v>
      </c>
      <c r="B114" s="2" t="s">
        <v>316</v>
      </c>
      <c r="C114" s="78">
        <f>IF(A114=Summary!$B$9,Summary!$F$9,0)</f>
        <v>0</v>
      </c>
      <c r="D114" s="120">
        <f>VLOOKUP(A114,AAFTE!$A:$AA,3,0)</f>
        <v>1147.76</v>
      </c>
      <c r="E114" s="160">
        <f>VLOOKUP($A114,'2023-24 Salary &amp; Benefits'!$A:$I,3,)</f>
        <v>1</v>
      </c>
      <c r="F114" s="160">
        <f>VLOOKUP($A114,'2023-24 Salary &amp; Benefits'!$A:$I,4,)</f>
        <v>1</v>
      </c>
      <c r="G114" s="161">
        <f>VLOOKUP(A114,'CEDARS District FRPL'!$A:$C,3,)</f>
        <v>0.36580000000000001</v>
      </c>
      <c r="H114" s="162">
        <f t="shared" si="11"/>
        <v>1147.76</v>
      </c>
      <c r="I114" s="163">
        <f t="shared" si="12"/>
        <v>419.85</v>
      </c>
      <c r="J114" s="154">
        <f t="shared" si="13"/>
        <v>2.6840000000000002</v>
      </c>
      <c r="K114" s="156">
        <f>'2023-24 Salary &amp; Benefits'!E$6</f>
        <v>72728</v>
      </c>
      <c r="L114" s="156">
        <f>'2023-24 Salary &amp; Benefits'!F$6</f>
        <v>75419</v>
      </c>
      <c r="M114" s="9">
        <f t="shared" si="14"/>
        <v>195201.95</v>
      </c>
      <c r="N114" s="9">
        <f t="shared" si="15"/>
        <v>7222.6499999999942</v>
      </c>
      <c r="O114" s="9">
        <f>'2023-24 Salary &amp; Benefits'!G$6</f>
        <v>13464</v>
      </c>
      <c r="P114" s="157">
        <f>'2023-24 Salary &amp; Benefits'!H$6</f>
        <v>0.1797</v>
      </c>
      <c r="Q114" s="157">
        <f>'2023-24 Salary &amp; Benefits'!I$6</f>
        <v>0.17330000000000001</v>
      </c>
      <c r="R114" s="9">
        <f t="shared" si="16"/>
        <v>72466.850000000006</v>
      </c>
      <c r="S114" s="9">
        <f t="shared" si="17"/>
        <v>3373.74</v>
      </c>
      <c r="T114" s="9">
        <f t="shared" si="18"/>
        <v>584.66999999999996</v>
      </c>
      <c r="U114" s="9">
        <f t="shared" si="19"/>
        <v>3958.41</v>
      </c>
      <c r="V114" s="9">
        <f t="shared" si="20"/>
        <v>278849.86000000004</v>
      </c>
    </row>
    <row r="115" spans="1:22">
      <c r="A115" s="113" t="s">
        <v>2302</v>
      </c>
      <c r="B115" s="2" t="s">
        <v>356</v>
      </c>
      <c r="C115" s="78">
        <f>IF(A115=Summary!$B$9,Summary!$F$9,0)</f>
        <v>0</v>
      </c>
      <c r="D115" s="120">
        <f>VLOOKUP(A115,AAFTE!$A:$AA,3,0)</f>
        <v>33.29</v>
      </c>
      <c r="E115" s="160">
        <f>VLOOKUP($A115,'2023-24 Salary &amp; Benefits'!$A:$I,3,)</f>
        <v>1</v>
      </c>
      <c r="F115" s="160">
        <f>VLOOKUP($A115,'2023-24 Salary &amp; Benefits'!$A:$I,4,)</f>
        <v>1</v>
      </c>
      <c r="G115" s="161">
        <f>VLOOKUP(A115,'CEDARS District FRPL'!$A:$C,3,)</f>
        <v>0.9</v>
      </c>
      <c r="H115" s="162">
        <f t="shared" si="11"/>
        <v>33.29</v>
      </c>
      <c r="I115" s="163">
        <f t="shared" si="12"/>
        <v>29.96</v>
      </c>
      <c r="J115" s="154">
        <f t="shared" si="13"/>
        <v>0.192</v>
      </c>
      <c r="K115" s="156">
        <f>'2023-24 Salary &amp; Benefits'!E$6</f>
        <v>72728</v>
      </c>
      <c r="L115" s="156">
        <f>'2023-24 Salary &amp; Benefits'!F$6</f>
        <v>75419</v>
      </c>
      <c r="M115" s="9">
        <f t="shared" si="14"/>
        <v>13963.78</v>
      </c>
      <c r="N115" s="9">
        <f t="shared" si="15"/>
        <v>516.67000000000007</v>
      </c>
      <c r="O115" s="9">
        <f>'2023-24 Salary &amp; Benefits'!G$6</f>
        <v>13464</v>
      </c>
      <c r="P115" s="157">
        <f>'2023-24 Salary &amp; Benefits'!H$6</f>
        <v>0.1797</v>
      </c>
      <c r="Q115" s="157">
        <f>'2023-24 Salary &amp; Benefits'!I$6</f>
        <v>0.17330000000000001</v>
      </c>
      <c r="R115" s="9">
        <f t="shared" si="16"/>
        <v>5183.92</v>
      </c>
      <c r="S115" s="9">
        <f t="shared" si="17"/>
        <v>241.34</v>
      </c>
      <c r="T115" s="9">
        <f t="shared" si="18"/>
        <v>41.82</v>
      </c>
      <c r="U115" s="9">
        <f t="shared" si="19"/>
        <v>283.16000000000003</v>
      </c>
      <c r="V115" s="9">
        <f t="shared" si="20"/>
        <v>19947.530000000002</v>
      </c>
    </row>
    <row r="116" spans="1:22">
      <c r="A116" s="113" t="s">
        <v>2295</v>
      </c>
      <c r="B116" s="2" t="s">
        <v>324</v>
      </c>
      <c r="C116" s="78">
        <f>IF(A116=Summary!$B$9,Summary!$F$9,0)</f>
        <v>0</v>
      </c>
      <c r="D116" s="120">
        <f>VLOOKUP(A116,AAFTE!$A:$AA,3,0)</f>
        <v>4974.6899999999996</v>
      </c>
      <c r="E116" s="160">
        <f>VLOOKUP($A116,'2023-24 Salary &amp; Benefits'!$A:$I,3,)</f>
        <v>1</v>
      </c>
      <c r="F116" s="160">
        <f>VLOOKUP($A116,'2023-24 Salary &amp; Benefits'!$A:$I,4,)</f>
        <v>1</v>
      </c>
      <c r="G116" s="161">
        <f>VLOOKUP(A116,'CEDARS District FRPL'!$A:$C,3,)</f>
        <v>0.63070000000000004</v>
      </c>
      <c r="H116" s="162">
        <f t="shared" si="11"/>
        <v>4974.6899999999996</v>
      </c>
      <c r="I116" s="163">
        <f t="shared" si="12"/>
        <v>3137.54</v>
      </c>
      <c r="J116" s="154">
        <f t="shared" si="13"/>
        <v>20.059000000000001</v>
      </c>
      <c r="K116" s="156">
        <f>'2023-24 Salary &amp; Benefits'!E$6</f>
        <v>72728</v>
      </c>
      <c r="L116" s="156">
        <f>'2023-24 Salary &amp; Benefits'!F$6</f>
        <v>75419</v>
      </c>
      <c r="M116" s="9">
        <f t="shared" si="14"/>
        <v>1458850.95</v>
      </c>
      <c r="N116" s="9">
        <f t="shared" si="15"/>
        <v>53978.770000000019</v>
      </c>
      <c r="O116" s="9">
        <f>'2023-24 Salary &amp; Benefits'!G$6</f>
        <v>13464</v>
      </c>
      <c r="P116" s="157">
        <f>'2023-24 Salary &amp; Benefits'!H$6</f>
        <v>0.1797</v>
      </c>
      <c r="Q116" s="157">
        <f>'2023-24 Salary &amp; Benefits'!I$6</f>
        <v>0.17330000000000001</v>
      </c>
      <c r="R116" s="9">
        <f t="shared" si="16"/>
        <v>541584.41</v>
      </c>
      <c r="S116" s="9">
        <f t="shared" si="17"/>
        <v>25213.83</v>
      </c>
      <c r="T116" s="9">
        <f t="shared" si="18"/>
        <v>4369.5600000000004</v>
      </c>
      <c r="U116" s="9">
        <f t="shared" si="19"/>
        <v>29583.390000000003</v>
      </c>
      <c r="V116" s="9">
        <f t="shared" si="20"/>
        <v>2083997.5199999998</v>
      </c>
    </row>
    <row r="117" spans="1:22">
      <c r="A117" s="113" t="s">
        <v>2259</v>
      </c>
      <c r="B117" s="2" t="s">
        <v>33</v>
      </c>
      <c r="C117" s="78">
        <f>IF(A117=Summary!$B$9,Summary!$F$9,0)</f>
        <v>0</v>
      </c>
      <c r="D117" s="120">
        <f>VLOOKUP(A117,AAFTE!$A:$AA,3,0)</f>
        <v>18570.439999999999</v>
      </c>
      <c r="E117" s="160">
        <f>VLOOKUP($A117,'2023-24 Salary &amp; Benefits'!$A:$I,3,)</f>
        <v>1</v>
      </c>
      <c r="F117" s="160">
        <f>VLOOKUP($A117,'2023-24 Salary &amp; Benefits'!$A:$I,4,)</f>
        <v>1</v>
      </c>
      <c r="G117" s="161">
        <f>VLOOKUP(A117,'CEDARS District FRPL'!$A:$C,3,)</f>
        <v>0.59160000000000001</v>
      </c>
      <c r="H117" s="162">
        <f t="shared" si="11"/>
        <v>18570.439999999999</v>
      </c>
      <c r="I117" s="163">
        <f t="shared" si="12"/>
        <v>10986.27</v>
      </c>
      <c r="J117" s="154">
        <f t="shared" si="13"/>
        <v>70.239000000000004</v>
      </c>
      <c r="K117" s="156">
        <f>'2023-24 Salary &amp; Benefits'!E$6</f>
        <v>72728</v>
      </c>
      <c r="L117" s="156">
        <f>'2023-24 Salary &amp; Benefits'!F$6</f>
        <v>75419</v>
      </c>
      <c r="M117" s="9">
        <f t="shared" si="14"/>
        <v>5108341.99</v>
      </c>
      <c r="N117" s="9">
        <f t="shared" si="15"/>
        <v>189013.14999999944</v>
      </c>
      <c r="O117" s="9">
        <f>'2023-24 Salary &amp; Benefits'!G$6</f>
        <v>13464</v>
      </c>
      <c r="P117" s="157">
        <f>'2023-24 Salary &amp; Benefits'!H$6</f>
        <v>0.1797</v>
      </c>
      <c r="Q117" s="157">
        <f>'2023-24 Salary &amp; Benefits'!I$6</f>
        <v>0.17330000000000001</v>
      </c>
      <c r="R117" s="9">
        <f t="shared" si="16"/>
        <v>1896422.93</v>
      </c>
      <c r="S117" s="9">
        <f t="shared" si="17"/>
        <v>88289.25</v>
      </c>
      <c r="T117" s="9">
        <f t="shared" si="18"/>
        <v>15300.53</v>
      </c>
      <c r="U117" s="9">
        <f t="shared" si="19"/>
        <v>103589.78</v>
      </c>
      <c r="V117" s="9">
        <f t="shared" si="20"/>
        <v>7297367.8499999996</v>
      </c>
    </row>
    <row r="118" spans="1:22">
      <c r="A118" s="113" t="s">
        <v>2360</v>
      </c>
      <c r="B118" s="2" t="s">
        <v>937</v>
      </c>
      <c r="C118" s="78">
        <f>IF(A118=Summary!$B$9,Summary!$F$9,0)</f>
        <v>0</v>
      </c>
      <c r="D118" s="120">
        <f>VLOOKUP(A118,AAFTE!$A:$AA,3,0)</f>
        <v>25205.38</v>
      </c>
      <c r="E118" s="160">
        <f>VLOOKUP($A118,'2023-24 Salary &amp; Benefits'!$A:$I,3,)</f>
        <v>1.18</v>
      </c>
      <c r="F118" s="160">
        <f>VLOOKUP($A118,'2023-24 Salary &amp; Benefits'!$A:$I,4,)</f>
        <v>1.18</v>
      </c>
      <c r="G118" s="161">
        <f>VLOOKUP(A118,'CEDARS District FRPL'!$A:$C,3,)</f>
        <v>0.56379999999999997</v>
      </c>
      <c r="H118" s="162">
        <f t="shared" si="11"/>
        <v>25205.38</v>
      </c>
      <c r="I118" s="163">
        <f t="shared" si="12"/>
        <v>14210.79</v>
      </c>
      <c r="J118" s="154">
        <f t="shared" si="13"/>
        <v>90.853999999999999</v>
      </c>
      <c r="K118" s="156">
        <f>'2023-24 Salary &amp; Benefits'!E$6</f>
        <v>72728</v>
      </c>
      <c r="L118" s="156">
        <f>'2023-24 Salary &amp; Benefits'!F$6</f>
        <v>75419</v>
      </c>
      <c r="M118" s="9">
        <f t="shared" si="14"/>
        <v>7797003.0599999996</v>
      </c>
      <c r="N118" s="9">
        <f t="shared" si="15"/>
        <v>288495.97000000067</v>
      </c>
      <c r="O118" s="9">
        <f>'2023-24 Salary &amp; Benefits'!G$6</f>
        <v>13464</v>
      </c>
      <c r="P118" s="157">
        <f>'2023-24 Salary &amp; Benefits'!H$6</f>
        <v>0.1797</v>
      </c>
      <c r="Q118" s="157">
        <f>'2023-24 Salary &amp; Benefits'!I$6</f>
        <v>0.17330000000000001</v>
      </c>
      <c r="R118" s="9">
        <f t="shared" si="16"/>
        <v>2674376.06</v>
      </c>
      <c r="S118" s="9">
        <f t="shared" si="17"/>
        <v>134758.32</v>
      </c>
      <c r="T118" s="9">
        <f t="shared" si="18"/>
        <v>23353.62</v>
      </c>
      <c r="U118" s="9">
        <f t="shared" si="19"/>
        <v>158111.94</v>
      </c>
      <c r="V118" s="9">
        <f t="shared" si="20"/>
        <v>10917987.029999999</v>
      </c>
    </row>
    <row r="119" spans="1:22">
      <c r="A119" s="113" t="s">
        <v>2509</v>
      </c>
      <c r="B119" s="2" t="s">
        <v>1955</v>
      </c>
      <c r="C119" s="78">
        <f>IF(A119=Summary!$B$9,Summary!$F$9,0)</f>
        <v>0</v>
      </c>
      <c r="D119" s="120">
        <f>VLOOKUP(A119,AAFTE!$A:$AA,3,0)</f>
        <v>1079.8900000000001</v>
      </c>
      <c r="E119" s="160">
        <f>VLOOKUP($A119,'2023-24 Salary &amp; Benefits'!$A:$I,3,)</f>
        <v>1</v>
      </c>
      <c r="F119" s="160">
        <f>VLOOKUP($A119,'2023-24 Salary &amp; Benefits'!$A:$I,4,)</f>
        <v>1.02</v>
      </c>
      <c r="G119" s="161">
        <f>VLOOKUP(A119,'CEDARS District FRPL'!$A:$C,3,)</f>
        <v>0.53800000000000003</v>
      </c>
      <c r="H119" s="162">
        <f t="shared" si="11"/>
        <v>1079.8900000000001</v>
      </c>
      <c r="I119" s="163">
        <f t="shared" si="12"/>
        <v>580.98</v>
      </c>
      <c r="J119" s="154">
        <f t="shared" si="13"/>
        <v>3.714</v>
      </c>
      <c r="K119" s="156">
        <f>'2023-24 Salary &amp; Benefits'!E$6</f>
        <v>72728</v>
      </c>
      <c r="L119" s="156">
        <f>'2023-24 Salary &amp; Benefits'!F$6</f>
        <v>75419</v>
      </c>
      <c r="M119" s="9">
        <f t="shared" si="14"/>
        <v>270111.78999999998</v>
      </c>
      <c r="N119" s="9">
        <f t="shared" si="15"/>
        <v>15596.5</v>
      </c>
      <c r="O119" s="9">
        <f>'2023-24 Salary &amp; Benefits'!G$6</f>
        <v>13464</v>
      </c>
      <c r="P119" s="157">
        <f>'2023-24 Salary &amp; Benefits'!H$6</f>
        <v>0.1797</v>
      </c>
      <c r="Q119" s="157">
        <f>'2023-24 Salary &amp; Benefits'!I$6</f>
        <v>0.17330000000000001</v>
      </c>
      <c r="R119" s="9">
        <f t="shared" si="16"/>
        <v>101247.26</v>
      </c>
      <c r="S119" s="9">
        <f t="shared" si="17"/>
        <v>4761.8</v>
      </c>
      <c r="T119" s="9">
        <f t="shared" si="18"/>
        <v>825.22</v>
      </c>
      <c r="U119" s="9">
        <f t="shared" si="19"/>
        <v>5587.02</v>
      </c>
      <c r="V119" s="9">
        <f t="shared" si="20"/>
        <v>392542.57</v>
      </c>
    </row>
    <row r="120" spans="1:22">
      <c r="A120" s="113" t="s">
        <v>2261</v>
      </c>
      <c r="B120" s="2" t="s">
        <v>62</v>
      </c>
      <c r="C120" s="78">
        <f>IF(A120=Summary!$B$9,Summary!$F$9,0)</f>
        <v>0</v>
      </c>
      <c r="D120" s="120">
        <f>VLOOKUP(A120,AAFTE!$A:$AA,3,0)</f>
        <v>1384.04</v>
      </c>
      <c r="E120" s="160">
        <f>VLOOKUP($A120,'2023-24 Salary &amp; Benefits'!$A:$I,3,)</f>
        <v>1</v>
      </c>
      <c r="F120" s="160">
        <f>VLOOKUP($A120,'2023-24 Salary &amp; Benefits'!$A:$I,4,)</f>
        <v>1.04</v>
      </c>
      <c r="G120" s="161">
        <f>VLOOKUP(A120,'CEDARS District FRPL'!$A:$C,3,)</f>
        <v>0.84099999999999997</v>
      </c>
      <c r="H120" s="162">
        <f t="shared" si="11"/>
        <v>1384.04</v>
      </c>
      <c r="I120" s="163">
        <f t="shared" si="12"/>
        <v>1163.98</v>
      </c>
      <c r="J120" s="154">
        <f t="shared" si="13"/>
        <v>7.4420000000000002</v>
      </c>
      <c r="K120" s="156">
        <f>'2023-24 Salary &amp; Benefits'!E$6</f>
        <v>72728</v>
      </c>
      <c r="L120" s="156">
        <f>'2023-24 Salary &amp; Benefits'!F$6</f>
        <v>75419</v>
      </c>
      <c r="M120" s="9">
        <f t="shared" si="14"/>
        <v>541241.78</v>
      </c>
      <c r="N120" s="9">
        <f t="shared" si="15"/>
        <v>42477.150000000023</v>
      </c>
      <c r="O120" s="9">
        <f>'2023-24 Salary &amp; Benefits'!G$6</f>
        <v>13464</v>
      </c>
      <c r="P120" s="157">
        <f>'2023-24 Salary &amp; Benefits'!H$6</f>
        <v>0.1797</v>
      </c>
      <c r="Q120" s="157">
        <f>'2023-24 Salary &amp; Benefits'!I$6</f>
        <v>0.17330000000000001</v>
      </c>
      <c r="R120" s="9">
        <f t="shared" si="16"/>
        <v>204821.53</v>
      </c>
      <c r="S120" s="9">
        <f t="shared" si="17"/>
        <v>9728.65</v>
      </c>
      <c r="T120" s="9">
        <f t="shared" si="18"/>
        <v>1685.98</v>
      </c>
      <c r="U120" s="9">
        <f t="shared" si="19"/>
        <v>11414.63</v>
      </c>
      <c r="V120" s="9">
        <f t="shared" si="20"/>
        <v>799955.09000000008</v>
      </c>
    </row>
    <row r="121" spans="1:22">
      <c r="A121" s="113" t="s">
        <v>2376</v>
      </c>
      <c r="B121" s="2" t="s">
        <v>1092</v>
      </c>
      <c r="C121" s="78">
        <f>IF(A121=Summary!$B$9,Summary!$F$9,0)</f>
        <v>0</v>
      </c>
      <c r="D121" s="120">
        <f>VLOOKUP(A121,AAFTE!$A:$AA,3,0)</f>
        <v>599.79</v>
      </c>
      <c r="E121" s="160">
        <f>VLOOKUP($A121,'2023-24 Salary &amp; Benefits'!$A:$I,3,)</f>
        <v>1</v>
      </c>
      <c r="F121" s="160">
        <f>VLOOKUP($A121,'2023-24 Salary &amp; Benefits'!$A:$I,4,)</f>
        <v>1</v>
      </c>
      <c r="G121" s="161">
        <f>VLOOKUP(A121,'CEDARS District FRPL'!$A:$C,3,)</f>
        <v>0.51300000000000001</v>
      </c>
      <c r="H121" s="162">
        <f t="shared" si="11"/>
        <v>599.79</v>
      </c>
      <c r="I121" s="163">
        <f t="shared" si="12"/>
        <v>307.69</v>
      </c>
      <c r="J121" s="154">
        <f t="shared" si="13"/>
        <v>1.9670000000000001</v>
      </c>
      <c r="K121" s="156">
        <f>'2023-24 Salary &amp; Benefits'!E$6</f>
        <v>72728</v>
      </c>
      <c r="L121" s="156">
        <f>'2023-24 Salary &amp; Benefits'!F$6</f>
        <v>75419</v>
      </c>
      <c r="M121" s="9">
        <f t="shared" si="14"/>
        <v>143055.98000000001</v>
      </c>
      <c r="N121" s="9">
        <f t="shared" si="15"/>
        <v>5293.1900000000023</v>
      </c>
      <c r="O121" s="9">
        <f>'2023-24 Salary &amp; Benefits'!G$6</f>
        <v>13464</v>
      </c>
      <c r="P121" s="157">
        <f>'2023-24 Salary &amp; Benefits'!H$6</f>
        <v>0.1797</v>
      </c>
      <c r="Q121" s="157">
        <f>'2023-24 Salary &amp; Benefits'!I$6</f>
        <v>0.17330000000000001</v>
      </c>
      <c r="R121" s="9">
        <f t="shared" si="16"/>
        <v>53108.160000000003</v>
      </c>
      <c r="S121" s="9">
        <f t="shared" si="17"/>
        <v>2472.4899999999998</v>
      </c>
      <c r="T121" s="9">
        <f t="shared" si="18"/>
        <v>428.48</v>
      </c>
      <c r="U121" s="9">
        <f t="shared" si="19"/>
        <v>2900.97</v>
      </c>
      <c r="V121" s="9">
        <f t="shared" si="20"/>
        <v>204358.30000000002</v>
      </c>
    </row>
    <row r="122" spans="1:22">
      <c r="A122" s="113" t="s">
        <v>2383</v>
      </c>
      <c r="B122" s="2" t="s">
        <v>1113</v>
      </c>
      <c r="C122" s="78">
        <f>IF(A122=Summary!$B$9,Summary!$F$9,0)</f>
        <v>0</v>
      </c>
      <c r="D122" s="120">
        <f>VLOOKUP(A122,AAFTE!$A:$AA,3,0)</f>
        <v>95.91</v>
      </c>
      <c r="E122" s="160">
        <f>VLOOKUP($A122,'2023-24 Salary &amp; Benefits'!$A:$I,3,)</f>
        <v>1</v>
      </c>
      <c r="F122" s="160">
        <f>VLOOKUP($A122,'2023-24 Salary &amp; Benefits'!$A:$I,4,)</f>
        <v>1.04</v>
      </c>
      <c r="G122" s="161">
        <f>VLOOKUP(A122,'CEDARS District FRPL'!$A:$C,3,)</f>
        <v>0.5</v>
      </c>
      <c r="H122" s="162">
        <f t="shared" si="11"/>
        <v>95.91</v>
      </c>
      <c r="I122" s="163">
        <f t="shared" si="12"/>
        <v>47.96</v>
      </c>
      <c r="J122" s="154">
        <f t="shared" si="13"/>
        <v>0.307</v>
      </c>
      <c r="K122" s="156">
        <f>'2023-24 Salary &amp; Benefits'!E$6</f>
        <v>72728</v>
      </c>
      <c r="L122" s="156">
        <f>'2023-24 Salary &amp; Benefits'!F$6</f>
        <v>75419</v>
      </c>
      <c r="M122" s="9">
        <f t="shared" si="14"/>
        <v>22327.5</v>
      </c>
      <c r="N122" s="9">
        <f t="shared" si="15"/>
        <v>1752.2799999999988</v>
      </c>
      <c r="O122" s="9">
        <f>'2023-24 Salary &amp; Benefits'!G$6</f>
        <v>13464</v>
      </c>
      <c r="P122" s="157">
        <f>'2023-24 Salary &amp; Benefits'!H$6</f>
        <v>0.1797</v>
      </c>
      <c r="Q122" s="157">
        <f>'2023-24 Salary &amp; Benefits'!I$6</f>
        <v>0.17330000000000001</v>
      </c>
      <c r="R122" s="9">
        <f t="shared" si="16"/>
        <v>8449.3700000000008</v>
      </c>
      <c r="S122" s="9">
        <f t="shared" si="17"/>
        <v>401.33</v>
      </c>
      <c r="T122" s="9">
        <f t="shared" si="18"/>
        <v>69.55</v>
      </c>
      <c r="U122" s="9">
        <f t="shared" si="19"/>
        <v>470.88</v>
      </c>
      <c r="V122" s="9">
        <f t="shared" si="20"/>
        <v>33000.03</v>
      </c>
    </row>
    <row r="123" spans="1:22">
      <c r="A123" s="113" t="s">
        <v>2280</v>
      </c>
      <c r="B123" s="2" t="s">
        <v>204</v>
      </c>
      <c r="C123" s="78">
        <f>IF(A123=Summary!$B$9,Summary!$F$9,0)</f>
        <v>0</v>
      </c>
      <c r="D123" s="120">
        <f>VLOOKUP(A123,AAFTE!$A:$AA,3,0)</f>
        <v>1712.28</v>
      </c>
      <c r="E123" s="160">
        <f>VLOOKUP($A123,'2023-24 Salary &amp; Benefits'!$A:$I,3,)</f>
        <v>1.06</v>
      </c>
      <c r="F123" s="160">
        <f>VLOOKUP($A123,'2023-24 Salary &amp; Benefits'!$A:$I,4,)</f>
        <v>1.1000000000000001</v>
      </c>
      <c r="G123" s="161">
        <f>VLOOKUP(A123,'CEDARS District FRPL'!$A:$C,3,)</f>
        <v>0.27650000000000002</v>
      </c>
      <c r="H123" s="162">
        <f t="shared" si="11"/>
        <v>1712.28</v>
      </c>
      <c r="I123" s="163">
        <f t="shared" si="12"/>
        <v>473.45</v>
      </c>
      <c r="J123" s="154">
        <f t="shared" si="13"/>
        <v>3.0270000000000001</v>
      </c>
      <c r="K123" s="156">
        <f>'2023-24 Salary &amp; Benefits'!E$6</f>
        <v>72728</v>
      </c>
      <c r="L123" s="156">
        <f>'2023-24 Salary &amp; Benefits'!F$6</f>
        <v>75419</v>
      </c>
      <c r="M123" s="9">
        <f t="shared" si="14"/>
        <v>233356.52</v>
      </c>
      <c r="N123" s="9">
        <f t="shared" si="15"/>
        <v>17766.120000000024</v>
      </c>
      <c r="O123" s="9">
        <f>'2023-24 Salary &amp; Benefits'!G$6</f>
        <v>13464</v>
      </c>
      <c r="P123" s="157">
        <f>'2023-24 Salary &amp; Benefits'!H$6</f>
        <v>0.1797</v>
      </c>
      <c r="Q123" s="157">
        <f>'2023-24 Salary &amp; Benefits'!I$6</f>
        <v>0.17330000000000001</v>
      </c>
      <c r="R123" s="9">
        <f t="shared" si="16"/>
        <v>85768.56</v>
      </c>
      <c r="S123" s="9">
        <f t="shared" si="17"/>
        <v>4185.38</v>
      </c>
      <c r="T123" s="9">
        <f t="shared" si="18"/>
        <v>725.33</v>
      </c>
      <c r="U123" s="9">
        <f t="shared" si="19"/>
        <v>4910.71</v>
      </c>
      <c r="V123" s="9">
        <f t="shared" si="20"/>
        <v>341801.91</v>
      </c>
    </row>
    <row r="124" spans="1:22">
      <c r="A124" s="113" t="s">
        <v>2459</v>
      </c>
      <c r="B124" s="2" t="s">
        <v>1567</v>
      </c>
      <c r="C124" s="78">
        <f>IF(A124=Summary!$B$9,Summary!$F$9,0)</f>
        <v>0</v>
      </c>
      <c r="D124" s="120">
        <f>VLOOKUP(A124,AAFTE!$A:$AA,3,0)</f>
        <v>534.27</v>
      </c>
      <c r="E124" s="160">
        <f>VLOOKUP($A124,'2023-24 Salary &amp; Benefits'!$A:$I,3,)</f>
        <v>1.1200000000000001</v>
      </c>
      <c r="F124" s="160">
        <f>VLOOKUP($A124,'2023-24 Salary &amp; Benefits'!$A:$I,4,)</f>
        <v>1.1400000000000001</v>
      </c>
      <c r="G124" s="161">
        <f>VLOOKUP(A124,'CEDARS District FRPL'!$A:$C,3,)</f>
        <v>0.55900000000000005</v>
      </c>
      <c r="H124" s="162">
        <f t="shared" si="11"/>
        <v>534.27</v>
      </c>
      <c r="I124" s="163">
        <f t="shared" si="12"/>
        <v>298.66000000000003</v>
      </c>
      <c r="J124" s="154">
        <f t="shared" si="13"/>
        <v>1.909</v>
      </c>
      <c r="K124" s="156">
        <f>'2023-24 Salary &amp; Benefits'!E$6</f>
        <v>72728</v>
      </c>
      <c r="L124" s="156">
        <f>'2023-24 Salary &amp; Benefits'!F$6</f>
        <v>75419</v>
      </c>
      <c r="M124" s="9">
        <f t="shared" si="14"/>
        <v>155498.28</v>
      </c>
      <c r="N124" s="9">
        <f t="shared" si="15"/>
        <v>8633.070000000007</v>
      </c>
      <c r="O124" s="9">
        <f>'2023-24 Salary &amp; Benefits'!G$6</f>
        <v>13464</v>
      </c>
      <c r="P124" s="157">
        <f>'2023-24 Salary &amp; Benefits'!H$6</f>
        <v>0.1797</v>
      </c>
      <c r="Q124" s="157">
        <f>'2023-24 Salary &amp; Benefits'!I$6</f>
        <v>0.17330000000000001</v>
      </c>
      <c r="R124" s="9">
        <f t="shared" si="16"/>
        <v>55141.93</v>
      </c>
      <c r="S124" s="9">
        <f t="shared" si="17"/>
        <v>2735.52</v>
      </c>
      <c r="T124" s="9">
        <f t="shared" si="18"/>
        <v>474.07</v>
      </c>
      <c r="U124" s="9">
        <f t="shared" si="19"/>
        <v>3209.59</v>
      </c>
      <c r="V124" s="9">
        <f t="shared" si="20"/>
        <v>222482.87</v>
      </c>
    </row>
    <row r="125" spans="1:22">
      <c r="A125" s="113" t="s">
        <v>2535</v>
      </c>
      <c r="B125" s="2" t="s">
        <v>2126</v>
      </c>
      <c r="C125" s="78">
        <f>IF(A125=Summary!$B$9,Summary!$F$9,0)</f>
        <v>0</v>
      </c>
      <c r="D125" s="120">
        <f>VLOOKUP(A125,AAFTE!$A:$AA,3,0)</f>
        <v>88.33</v>
      </c>
      <c r="E125" s="160">
        <f>VLOOKUP($A125,'2023-24 Salary &amp; Benefits'!$A:$I,3,)</f>
        <v>1</v>
      </c>
      <c r="F125" s="160">
        <f>VLOOKUP($A125,'2023-24 Salary &amp; Benefits'!$A:$I,4,)</f>
        <v>1.02</v>
      </c>
      <c r="G125" s="161">
        <f>VLOOKUP(A125,'CEDARS District FRPL'!$A:$C,3,)</f>
        <v>0.51139999999999997</v>
      </c>
      <c r="H125" s="162">
        <f t="shared" si="11"/>
        <v>88.33</v>
      </c>
      <c r="I125" s="163">
        <f t="shared" si="12"/>
        <v>45.17</v>
      </c>
      <c r="J125" s="154">
        <f t="shared" si="13"/>
        <v>0.28899999999999998</v>
      </c>
      <c r="K125" s="156">
        <f>'2023-24 Salary &amp; Benefits'!E$6</f>
        <v>72728</v>
      </c>
      <c r="L125" s="156">
        <f>'2023-24 Salary &amp; Benefits'!F$6</f>
        <v>75419</v>
      </c>
      <c r="M125" s="9">
        <f t="shared" si="14"/>
        <v>21018.39</v>
      </c>
      <c r="N125" s="9">
        <f t="shared" si="15"/>
        <v>1213.619999999999</v>
      </c>
      <c r="O125" s="9">
        <f>'2023-24 Salary &amp; Benefits'!G$6</f>
        <v>13464</v>
      </c>
      <c r="P125" s="157">
        <f>'2023-24 Salary &amp; Benefits'!H$6</f>
        <v>0.1797</v>
      </c>
      <c r="Q125" s="157">
        <f>'2023-24 Salary &amp; Benefits'!I$6</f>
        <v>0.17330000000000001</v>
      </c>
      <c r="R125" s="9">
        <f t="shared" si="16"/>
        <v>7878.42</v>
      </c>
      <c r="S125" s="9">
        <f t="shared" si="17"/>
        <v>370.53</v>
      </c>
      <c r="T125" s="9">
        <f t="shared" si="18"/>
        <v>64.209999999999994</v>
      </c>
      <c r="U125" s="9">
        <f t="shared" si="19"/>
        <v>434.73999999999995</v>
      </c>
      <c r="V125" s="9">
        <f t="shared" si="20"/>
        <v>30545.17</v>
      </c>
    </row>
    <row r="126" spans="1:22">
      <c r="A126" s="113" t="s">
        <v>2268</v>
      </c>
      <c r="B126" s="2" t="s">
        <v>103</v>
      </c>
      <c r="C126" s="78">
        <f>IF(A126=Summary!$B$9,Summary!$F$9,0)</f>
        <v>0</v>
      </c>
      <c r="D126" s="120">
        <f>VLOOKUP(A126,AAFTE!$A:$AA,3,0)</f>
        <v>1271.97</v>
      </c>
      <c r="E126" s="160">
        <f>VLOOKUP($A126,'2023-24 Salary &amp; Benefits'!$A:$I,3,)</f>
        <v>1</v>
      </c>
      <c r="F126" s="160">
        <f>VLOOKUP($A126,'2023-24 Salary &amp; Benefits'!$A:$I,4,)</f>
        <v>1</v>
      </c>
      <c r="G126" s="161">
        <f>VLOOKUP(A126,'CEDARS District FRPL'!$A:$C,3,)</f>
        <v>0.60440000000000005</v>
      </c>
      <c r="H126" s="162">
        <f t="shared" si="11"/>
        <v>1271.97</v>
      </c>
      <c r="I126" s="163">
        <f t="shared" si="12"/>
        <v>768.78</v>
      </c>
      <c r="J126" s="154">
        <f t="shared" si="13"/>
        <v>4.915</v>
      </c>
      <c r="K126" s="156">
        <f>'2023-24 Salary &amp; Benefits'!E$6</f>
        <v>72728</v>
      </c>
      <c r="L126" s="156">
        <f>'2023-24 Salary &amp; Benefits'!F$6</f>
        <v>75419</v>
      </c>
      <c r="M126" s="9">
        <f t="shared" si="14"/>
        <v>357458.12</v>
      </c>
      <c r="N126" s="9">
        <f t="shared" si="15"/>
        <v>13226.270000000019</v>
      </c>
      <c r="O126" s="9">
        <f>'2023-24 Salary &amp; Benefits'!G$6</f>
        <v>13464</v>
      </c>
      <c r="P126" s="157">
        <f>'2023-24 Salary &amp; Benefits'!H$6</f>
        <v>0.1797</v>
      </c>
      <c r="Q126" s="157">
        <f>'2023-24 Salary &amp; Benefits'!I$6</f>
        <v>0.17330000000000001</v>
      </c>
      <c r="R126" s="9">
        <f t="shared" si="16"/>
        <v>132702.9</v>
      </c>
      <c r="S126" s="9">
        <f t="shared" si="17"/>
        <v>6178.07</v>
      </c>
      <c r="T126" s="9">
        <f t="shared" si="18"/>
        <v>1070.6600000000001</v>
      </c>
      <c r="U126" s="9">
        <f t="shared" si="19"/>
        <v>7248.73</v>
      </c>
      <c r="V126" s="9">
        <f t="shared" si="20"/>
        <v>510636.02</v>
      </c>
    </row>
    <row r="127" spans="1:22">
      <c r="A127" s="113" t="s">
        <v>2329</v>
      </c>
      <c r="B127" s="2" t="s">
        <v>498</v>
      </c>
      <c r="C127" s="78">
        <f>IF(A127=Summary!$B$9,Summary!$F$9,0)</f>
        <v>0</v>
      </c>
      <c r="D127" s="120">
        <f>VLOOKUP(A127,AAFTE!$A:$AA,3,0)</f>
        <v>200.92</v>
      </c>
      <c r="E127" s="160">
        <f>VLOOKUP($A127,'2023-24 Salary &amp; Benefits'!$A:$I,3,)</f>
        <v>1</v>
      </c>
      <c r="F127" s="160">
        <f>VLOOKUP($A127,'2023-24 Salary &amp; Benefits'!$A:$I,4,)</f>
        <v>1</v>
      </c>
      <c r="G127" s="161">
        <f>VLOOKUP(A127,'CEDARS District FRPL'!$A:$C,3,)</f>
        <v>0.99490000000000001</v>
      </c>
      <c r="H127" s="162">
        <f t="shared" si="11"/>
        <v>200.92</v>
      </c>
      <c r="I127" s="163">
        <f t="shared" si="12"/>
        <v>199.9</v>
      </c>
      <c r="J127" s="154">
        <f t="shared" si="13"/>
        <v>1.278</v>
      </c>
      <c r="K127" s="156">
        <f>'2023-24 Salary &amp; Benefits'!E$6</f>
        <v>72728</v>
      </c>
      <c r="L127" s="156">
        <f>'2023-24 Salary &amp; Benefits'!F$6</f>
        <v>75419</v>
      </c>
      <c r="M127" s="9">
        <f t="shared" si="14"/>
        <v>92946.38</v>
      </c>
      <c r="N127" s="9">
        <f t="shared" si="15"/>
        <v>3439.0999999999913</v>
      </c>
      <c r="O127" s="9">
        <f>'2023-24 Salary &amp; Benefits'!G$6</f>
        <v>13464</v>
      </c>
      <c r="P127" s="157">
        <f>'2023-24 Salary &amp; Benefits'!H$6</f>
        <v>0.1797</v>
      </c>
      <c r="Q127" s="157">
        <f>'2023-24 Salary &amp; Benefits'!I$6</f>
        <v>0.17330000000000001</v>
      </c>
      <c r="R127" s="9">
        <f t="shared" si="16"/>
        <v>34505.449999999997</v>
      </c>
      <c r="S127" s="9">
        <f t="shared" si="17"/>
        <v>1606.42</v>
      </c>
      <c r="T127" s="9">
        <f t="shared" si="18"/>
        <v>278.39</v>
      </c>
      <c r="U127" s="9">
        <f t="shared" si="19"/>
        <v>1884.81</v>
      </c>
      <c r="V127" s="9">
        <f t="shared" si="20"/>
        <v>132775.74</v>
      </c>
    </row>
    <row r="128" spans="1:22">
      <c r="A128" s="113" t="s">
        <v>2468</v>
      </c>
      <c r="B128" s="2" t="s">
        <v>1616</v>
      </c>
      <c r="C128" s="78">
        <f>IF(A128=Summary!$B$9,Summary!$F$9,0)</f>
        <v>0</v>
      </c>
      <c r="D128" s="120">
        <f>VLOOKUP(A128,AAFTE!$A:$AA,3,0)</f>
        <v>9353.2900000000009</v>
      </c>
      <c r="E128" s="160">
        <f>VLOOKUP($A128,'2023-24 Salary &amp; Benefits'!$A:$I,3,)</f>
        <v>1.18</v>
      </c>
      <c r="F128" s="160">
        <f>VLOOKUP($A128,'2023-24 Salary &amp; Benefits'!$A:$I,4,)</f>
        <v>1.18</v>
      </c>
      <c r="G128" s="161">
        <f>VLOOKUP(A128,'CEDARS District FRPL'!$A:$C,3,)</f>
        <v>0.28670000000000001</v>
      </c>
      <c r="H128" s="162">
        <f t="shared" si="11"/>
        <v>9353.2900000000009</v>
      </c>
      <c r="I128" s="163">
        <f t="shared" si="12"/>
        <v>2681.59</v>
      </c>
      <c r="J128" s="154">
        <f t="shared" si="13"/>
        <v>17.143999999999998</v>
      </c>
      <c r="K128" s="156">
        <f>'2023-24 Salary &amp; Benefits'!E$6</f>
        <v>72728</v>
      </c>
      <c r="L128" s="156">
        <f>'2023-24 Salary &amp; Benefits'!F$6</f>
        <v>75419</v>
      </c>
      <c r="M128" s="9">
        <f t="shared" si="14"/>
        <v>1471281.62</v>
      </c>
      <c r="N128" s="9">
        <f t="shared" si="15"/>
        <v>54438.719999999972</v>
      </c>
      <c r="O128" s="9">
        <f>'2023-24 Salary &amp; Benefits'!G$6</f>
        <v>13464</v>
      </c>
      <c r="P128" s="157">
        <f>'2023-24 Salary &amp; Benefits'!H$6</f>
        <v>0.1797</v>
      </c>
      <c r="Q128" s="157">
        <f>'2023-24 Salary &amp; Benefits'!I$6</f>
        <v>0.17330000000000001</v>
      </c>
      <c r="R128" s="9">
        <f t="shared" si="16"/>
        <v>504650.35</v>
      </c>
      <c r="S128" s="9">
        <f t="shared" si="17"/>
        <v>25428.67</v>
      </c>
      <c r="T128" s="9">
        <f t="shared" si="18"/>
        <v>4406.79</v>
      </c>
      <c r="U128" s="9">
        <f t="shared" si="19"/>
        <v>29835.46</v>
      </c>
      <c r="V128" s="9">
        <f t="shared" si="20"/>
        <v>2060206.1500000001</v>
      </c>
    </row>
    <row r="129" spans="1:22">
      <c r="A129" s="113" t="s">
        <v>2359</v>
      </c>
      <c r="B129" s="2" t="s">
        <v>886</v>
      </c>
      <c r="C129" s="78">
        <f>IF(A129=Summary!$B$9,Summary!$F$9,0)</f>
        <v>0</v>
      </c>
      <c r="D129" s="120">
        <f>VLOOKUP(A129,AAFTE!$A:$AA,3,0)</f>
        <v>30503.31</v>
      </c>
      <c r="E129" s="160">
        <f>VLOOKUP($A129,'2023-24 Salary &amp; Benefits'!$A:$I,3,)</f>
        <v>1.18</v>
      </c>
      <c r="F129" s="160">
        <f>VLOOKUP($A129,'2023-24 Salary &amp; Benefits'!$A:$I,4,)</f>
        <v>1.18</v>
      </c>
      <c r="G129" s="161">
        <f>VLOOKUP(A129,'CEDARS District FRPL'!$A:$C,3,)</f>
        <v>0.1206</v>
      </c>
      <c r="H129" s="162">
        <f t="shared" si="11"/>
        <v>30503.31</v>
      </c>
      <c r="I129" s="163">
        <f t="shared" si="12"/>
        <v>3678.7</v>
      </c>
      <c r="J129" s="154">
        <f t="shared" si="13"/>
        <v>23.518999999999998</v>
      </c>
      <c r="K129" s="156">
        <f>'2023-24 Salary &amp; Benefits'!E$6</f>
        <v>72728</v>
      </c>
      <c r="L129" s="156">
        <f>'2023-24 Salary &amp; Benefits'!F$6</f>
        <v>75419</v>
      </c>
      <c r="M129" s="9">
        <f t="shared" si="14"/>
        <v>2018378</v>
      </c>
      <c r="N129" s="9">
        <f t="shared" si="15"/>
        <v>74681.760000000009</v>
      </c>
      <c r="O129" s="9">
        <f>'2023-24 Salary &amp; Benefits'!G$6</f>
        <v>13464</v>
      </c>
      <c r="P129" s="157">
        <f>'2023-24 Salary &amp; Benefits'!H$6</f>
        <v>0.1797</v>
      </c>
      <c r="Q129" s="157">
        <f>'2023-24 Salary &amp; Benefits'!I$6</f>
        <v>0.17330000000000001</v>
      </c>
      <c r="R129" s="9">
        <f t="shared" si="16"/>
        <v>692304.69</v>
      </c>
      <c r="S129" s="9">
        <f t="shared" si="17"/>
        <v>34884.33</v>
      </c>
      <c r="T129" s="9">
        <f t="shared" si="18"/>
        <v>6045.45</v>
      </c>
      <c r="U129" s="9">
        <f t="shared" si="19"/>
        <v>40929.78</v>
      </c>
      <c r="V129" s="9">
        <f t="shared" si="20"/>
        <v>2826294.23</v>
      </c>
    </row>
    <row r="130" spans="1:22">
      <c r="A130" s="113" t="s">
        <v>2476</v>
      </c>
      <c r="B130" s="2" t="s">
        <v>1736</v>
      </c>
      <c r="C130" s="78">
        <f>IF(A130=Summary!$B$9,Summary!$F$9,0)</f>
        <v>0</v>
      </c>
      <c r="D130" s="120">
        <f>VLOOKUP(A130,AAFTE!$A:$AA,3,0)</f>
        <v>2539.9299999999998</v>
      </c>
      <c r="E130" s="160">
        <f>VLOOKUP($A130,'2023-24 Salary &amp; Benefits'!$A:$I,3,)</f>
        <v>1.1350000000000002</v>
      </c>
      <c r="F130" s="160">
        <f>VLOOKUP($A130,'2023-24 Salary &amp; Benefits'!$A:$I,4,)</f>
        <v>1.1350000000000002</v>
      </c>
      <c r="G130" s="161">
        <f>VLOOKUP(A130,'CEDARS District FRPL'!$A:$C,3,)</f>
        <v>0.44009999999999999</v>
      </c>
      <c r="H130" s="162">
        <f t="shared" si="11"/>
        <v>2539.9299999999998</v>
      </c>
      <c r="I130" s="163">
        <f t="shared" si="12"/>
        <v>1117.82</v>
      </c>
      <c r="J130" s="154">
        <f t="shared" si="13"/>
        <v>7.1470000000000002</v>
      </c>
      <c r="K130" s="156">
        <f>'2023-24 Salary &amp; Benefits'!E$6</f>
        <v>72728</v>
      </c>
      <c r="L130" s="156">
        <f>'2023-24 Salary &amp; Benefits'!F$6</f>
        <v>75419</v>
      </c>
      <c r="M130" s="9">
        <f t="shared" si="14"/>
        <v>589958.26</v>
      </c>
      <c r="N130" s="9">
        <f t="shared" si="15"/>
        <v>21828.979999999981</v>
      </c>
      <c r="O130" s="9">
        <f>'2023-24 Salary &amp; Benefits'!G$6</f>
        <v>13464</v>
      </c>
      <c r="P130" s="157">
        <f>'2023-24 Salary &amp; Benefits'!H$6</f>
        <v>0.1797</v>
      </c>
      <c r="Q130" s="157">
        <f>'2023-24 Salary &amp; Benefits'!I$6</f>
        <v>0.17330000000000001</v>
      </c>
      <c r="R130" s="9">
        <f t="shared" si="16"/>
        <v>206025.67</v>
      </c>
      <c r="S130" s="9">
        <f t="shared" si="17"/>
        <v>10196.450000000001</v>
      </c>
      <c r="T130" s="9">
        <f t="shared" si="18"/>
        <v>1767.04</v>
      </c>
      <c r="U130" s="9">
        <f t="shared" si="19"/>
        <v>11963.490000000002</v>
      </c>
      <c r="V130" s="9">
        <f t="shared" si="20"/>
        <v>829776.4</v>
      </c>
    </row>
    <row r="131" spans="1:22">
      <c r="A131" s="113" t="s">
        <v>2536</v>
      </c>
      <c r="B131" s="2" t="s">
        <v>2129</v>
      </c>
      <c r="C131" s="78">
        <f>IF(A131=Summary!$B$9,Summary!$F$9,0)</f>
        <v>0</v>
      </c>
      <c r="D131" s="120">
        <f>VLOOKUP(A131,AAFTE!$A:$AA,3,0)</f>
        <v>28.16</v>
      </c>
      <c r="E131" s="160">
        <f>VLOOKUP($A131,'2023-24 Salary &amp; Benefits'!$A:$I,3,)</f>
        <v>1</v>
      </c>
      <c r="F131" s="160">
        <f>VLOOKUP($A131,'2023-24 Salary &amp; Benefits'!$A:$I,4,)</f>
        <v>1</v>
      </c>
      <c r="G131" s="161">
        <f>VLOOKUP(A131,'CEDARS District FRPL'!$A:$C,3,)</f>
        <v>0.64290000000000003</v>
      </c>
      <c r="H131" s="162">
        <f t="shared" si="11"/>
        <v>28.16</v>
      </c>
      <c r="I131" s="163">
        <f t="shared" si="12"/>
        <v>18.100000000000001</v>
      </c>
      <c r="J131" s="154">
        <f t="shared" si="13"/>
        <v>0.11600000000000001</v>
      </c>
      <c r="K131" s="156">
        <f>'2023-24 Salary &amp; Benefits'!E$6</f>
        <v>72728</v>
      </c>
      <c r="L131" s="156">
        <f>'2023-24 Salary &amp; Benefits'!F$6</f>
        <v>75419</v>
      </c>
      <c r="M131" s="9">
        <f t="shared" si="14"/>
        <v>8436.4500000000007</v>
      </c>
      <c r="N131" s="9">
        <f t="shared" si="15"/>
        <v>312.14999999999964</v>
      </c>
      <c r="O131" s="9">
        <f>'2023-24 Salary &amp; Benefits'!G$6</f>
        <v>13464</v>
      </c>
      <c r="P131" s="157">
        <f>'2023-24 Salary &amp; Benefits'!H$6</f>
        <v>0.1797</v>
      </c>
      <c r="Q131" s="157">
        <f>'2023-24 Salary &amp; Benefits'!I$6</f>
        <v>0.17330000000000001</v>
      </c>
      <c r="R131" s="9">
        <f t="shared" si="16"/>
        <v>3131.95</v>
      </c>
      <c r="S131" s="9">
        <f t="shared" si="17"/>
        <v>145.81</v>
      </c>
      <c r="T131" s="9">
        <f t="shared" si="18"/>
        <v>25.27</v>
      </c>
      <c r="U131" s="9">
        <f t="shared" si="19"/>
        <v>171.08</v>
      </c>
      <c r="V131" s="9">
        <f t="shared" si="20"/>
        <v>12051.630000000001</v>
      </c>
    </row>
    <row r="132" spans="1:22">
      <c r="A132" s="113" t="s">
        <v>2491</v>
      </c>
      <c r="B132" s="2" t="s">
        <v>1891</v>
      </c>
      <c r="C132" s="78">
        <f>IF(A132=Summary!$B$9,Summary!$F$9,0)</f>
        <v>0</v>
      </c>
      <c r="D132" s="120">
        <f>VLOOKUP(A132,AAFTE!$A:$AA,3,0)</f>
        <v>579.5</v>
      </c>
      <c r="E132" s="160">
        <f>VLOOKUP($A132,'2023-24 Salary &amp; Benefits'!$A:$I,3,)</f>
        <v>1</v>
      </c>
      <c r="F132" s="160">
        <f>VLOOKUP($A132,'2023-24 Salary &amp; Benefits'!$A:$I,4,)</f>
        <v>1</v>
      </c>
      <c r="G132" s="161">
        <f>VLOOKUP(A132,'CEDARS District FRPL'!$A:$C,3,)</f>
        <v>0.40579999999999999</v>
      </c>
      <c r="H132" s="162">
        <f t="shared" si="11"/>
        <v>579.5</v>
      </c>
      <c r="I132" s="163">
        <f t="shared" si="12"/>
        <v>235.16</v>
      </c>
      <c r="J132" s="154">
        <f t="shared" si="13"/>
        <v>1.5029999999999999</v>
      </c>
      <c r="K132" s="156">
        <f>'2023-24 Salary &amp; Benefits'!E$6</f>
        <v>72728</v>
      </c>
      <c r="L132" s="156">
        <f>'2023-24 Salary &amp; Benefits'!F$6</f>
        <v>75419</v>
      </c>
      <c r="M132" s="9">
        <f t="shared" si="14"/>
        <v>109310.18</v>
      </c>
      <c r="N132" s="9">
        <f t="shared" si="15"/>
        <v>4044.5800000000017</v>
      </c>
      <c r="O132" s="9">
        <f>'2023-24 Salary &amp; Benefits'!G$6</f>
        <v>13464</v>
      </c>
      <c r="P132" s="157">
        <f>'2023-24 Salary &amp; Benefits'!H$6</f>
        <v>0.1797</v>
      </c>
      <c r="Q132" s="157">
        <f>'2023-24 Salary &amp; Benefits'!I$6</f>
        <v>0.17330000000000001</v>
      </c>
      <c r="R132" s="9">
        <f t="shared" si="16"/>
        <v>40580.36</v>
      </c>
      <c r="S132" s="9">
        <f t="shared" si="17"/>
        <v>1889.25</v>
      </c>
      <c r="T132" s="9">
        <f t="shared" si="18"/>
        <v>327.41000000000003</v>
      </c>
      <c r="U132" s="9">
        <f t="shared" si="19"/>
        <v>2216.66</v>
      </c>
      <c r="V132" s="9">
        <f t="shared" si="20"/>
        <v>156151.78</v>
      </c>
    </row>
    <row r="133" spans="1:22">
      <c r="A133" s="113" t="s">
        <v>2255</v>
      </c>
      <c r="B133" s="2" t="s">
        <v>12</v>
      </c>
      <c r="C133" s="78">
        <f>IF(A133=Summary!$B$9,Summary!$F$9,0)</f>
        <v>0</v>
      </c>
      <c r="D133" s="120">
        <f>VLOOKUP(A133,AAFTE!$A:$AA,3,0)</f>
        <v>204.05</v>
      </c>
      <c r="E133" s="160">
        <f>VLOOKUP($A133,'2023-24 Salary &amp; Benefits'!$A:$I,3,)</f>
        <v>1</v>
      </c>
      <c r="F133" s="160">
        <f>VLOOKUP($A133,'2023-24 Salary &amp; Benefits'!$A:$I,4,)</f>
        <v>1</v>
      </c>
      <c r="G133" s="161">
        <f>VLOOKUP(A133,'CEDARS District FRPL'!$A:$C,3,)</f>
        <v>0.73909999999999998</v>
      </c>
      <c r="H133" s="162">
        <f t="shared" si="11"/>
        <v>204.05</v>
      </c>
      <c r="I133" s="163">
        <f t="shared" si="12"/>
        <v>150.81</v>
      </c>
      <c r="J133" s="154">
        <f t="shared" si="13"/>
        <v>0.96399999999999997</v>
      </c>
      <c r="K133" s="156">
        <f>'2023-24 Salary &amp; Benefits'!E$6</f>
        <v>72728</v>
      </c>
      <c r="L133" s="156">
        <f>'2023-24 Salary &amp; Benefits'!F$6</f>
        <v>75419</v>
      </c>
      <c r="M133" s="9">
        <f t="shared" si="14"/>
        <v>70109.789999999994</v>
      </c>
      <c r="N133" s="9">
        <f t="shared" si="15"/>
        <v>2594.1300000000047</v>
      </c>
      <c r="O133" s="9">
        <f>'2023-24 Salary &amp; Benefits'!G$6</f>
        <v>13464</v>
      </c>
      <c r="P133" s="157">
        <f>'2023-24 Salary &amp; Benefits'!H$6</f>
        <v>0.1797</v>
      </c>
      <c r="Q133" s="157">
        <f>'2023-24 Salary &amp; Benefits'!I$6</f>
        <v>0.17330000000000001</v>
      </c>
      <c r="R133" s="9">
        <f t="shared" si="16"/>
        <v>26027.59</v>
      </c>
      <c r="S133" s="9">
        <f t="shared" si="17"/>
        <v>1211.73</v>
      </c>
      <c r="T133" s="9">
        <f t="shared" si="18"/>
        <v>209.99</v>
      </c>
      <c r="U133" s="9">
        <f t="shared" si="19"/>
        <v>1421.72</v>
      </c>
      <c r="V133" s="9">
        <f t="shared" si="20"/>
        <v>100153.23</v>
      </c>
    </row>
    <row r="134" spans="1:22">
      <c r="A134" s="113" t="s">
        <v>2290</v>
      </c>
      <c r="B134" s="2" t="s">
        <v>294</v>
      </c>
      <c r="C134" s="78">
        <f>IF(A134=Summary!$B$9,Summary!$F$9,0)</f>
        <v>0</v>
      </c>
      <c r="D134" s="120">
        <f>VLOOKUP(A134,AAFTE!$A:$AA,3,0)</f>
        <v>6200.06</v>
      </c>
      <c r="E134" s="160">
        <f>VLOOKUP($A134,'2023-24 Salary &amp; Benefits'!$A:$I,3,)</f>
        <v>1</v>
      </c>
      <c r="F134" s="160">
        <f>VLOOKUP($A134,'2023-24 Salary &amp; Benefits'!$A:$I,4,)</f>
        <v>1</v>
      </c>
      <c r="G134" s="161">
        <f>VLOOKUP(A134,'CEDARS District FRPL'!$A:$C,3,)</f>
        <v>0.66259999999999997</v>
      </c>
      <c r="H134" s="162">
        <f t="shared" si="11"/>
        <v>6200.06</v>
      </c>
      <c r="I134" s="163">
        <f t="shared" si="12"/>
        <v>4108.16</v>
      </c>
      <c r="J134" s="154">
        <f t="shared" ref="J134:J197" si="21">ROUND((($I134*2.3975*36)/15)/900,3)</f>
        <v>26.265000000000001</v>
      </c>
      <c r="K134" s="156">
        <f>'2023-24 Salary &amp; Benefits'!E$6</f>
        <v>72728</v>
      </c>
      <c r="L134" s="156">
        <f>'2023-24 Salary &amp; Benefits'!F$6</f>
        <v>75419</v>
      </c>
      <c r="M134" s="9">
        <f t="shared" si="14"/>
        <v>1910200.92</v>
      </c>
      <c r="N134" s="9">
        <f t="shared" si="15"/>
        <v>70679.120000000112</v>
      </c>
      <c r="O134" s="9">
        <f>'2023-24 Salary &amp; Benefits'!G$6</f>
        <v>13464</v>
      </c>
      <c r="P134" s="157">
        <f>'2023-24 Salary &amp; Benefits'!H$6</f>
        <v>0.1797</v>
      </c>
      <c r="Q134" s="157">
        <f>'2023-24 Salary &amp; Benefits'!I$6</f>
        <v>0.17330000000000001</v>
      </c>
      <c r="R134" s="9">
        <f t="shared" si="16"/>
        <v>709143.76</v>
      </c>
      <c r="S134" s="9">
        <f t="shared" ref="S134:S197" si="22">ROUND(((($L134*$F134*$J134)/180)*3),2)</f>
        <v>33014.67</v>
      </c>
      <c r="T134" s="9">
        <f t="shared" si="18"/>
        <v>5721.44</v>
      </c>
      <c r="U134" s="9">
        <f t="shared" si="19"/>
        <v>38736.11</v>
      </c>
      <c r="V134" s="9">
        <f t="shared" si="20"/>
        <v>2728759.9099999997</v>
      </c>
    </row>
    <row r="135" spans="1:22">
      <c r="A135" s="113" t="s">
        <v>2503</v>
      </c>
      <c r="B135" s="2" t="s">
        <v>1938</v>
      </c>
      <c r="C135" s="78">
        <f>IF(A135=Summary!$B$9,Summary!$F$9,0)</f>
        <v>0</v>
      </c>
      <c r="D135" s="120">
        <f>VLOOKUP(A135,AAFTE!$A:$AA,3,0)</f>
        <v>230.4</v>
      </c>
      <c r="E135" s="160">
        <f>VLOOKUP($A135,'2023-24 Salary &amp; Benefits'!$A:$I,3,)</f>
        <v>1</v>
      </c>
      <c r="F135" s="160">
        <f>VLOOKUP($A135,'2023-24 Salary &amp; Benefits'!$A:$I,4,)</f>
        <v>1</v>
      </c>
      <c r="G135" s="161">
        <f>VLOOKUP(A135,'CEDARS District FRPL'!$A:$C,3,)</f>
        <v>0.54700000000000004</v>
      </c>
      <c r="H135" s="162">
        <f t="shared" ref="H135:H198" si="23">IF(C135&gt;0,C135,D135)</f>
        <v>230.4</v>
      </c>
      <c r="I135" s="163">
        <f t="shared" ref="I135:I198" si="24">ROUND(H135*G135,2)</f>
        <v>126.03</v>
      </c>
      <c r="J135" s="154">
        <f t="shared" si="21"/>
        <v>0.80600000000000005</v>
      </c>
      <c r="K135" s="156">
        <f>'2023-24 Salary &amp; Benefits'!E$6</f>
        <v>72728</v>
      </c>
      <c r="L135" s="156">
        <f>'2023-24 Salary &amp; Benefits'!F$6</f>
        <v>75419</v>
      </c>
      <c r="M135" s="9">
        <f t="shared" ref="M135:M198" si="25">ROUND($E135*$K135*$J135,2)</f>
        <v>58618.77</v>
      </c>
      <c r="N135" s="9">
        <f t="shared" ref="N135:N198" si="26">ROUND($L135*$F135*$J135,2)-$M135</f>
        <v>2168.9400000000023</v>
      </c>
      <c r="O135" s="9">
        <f>'2023-24 Salary &amp; Benefits'!G$6</f>
        <v>13464</v>
      </c>
      <c r="P135" s="157">
        <f>'2023-24 Salary &amp; Benefits'!H$6</f>
        <v>0.1797</v>
      </c>
      <c r="Q135" s="157">
        <f>'2023-24 Salary &amp; Benefits'!I$6</f>
        <v>0.17330000000000001</v>
      </c>
      <c r="R135" s="9">
        <f t="shared" ref="R135:R198" si="27">ROUND(M135*P135+N135*Q135+J135*O135,2)</f>
        <v>21761.65</v>
      </c>
      <c r="S135" s="9">
        <f t="shared" si="22"/>
        <v>1013.13</v>
      </c>
      <c r="T135" s="9">
        <f t="shared" ref="T135:T198" si="28">ROUND(S135*Q135,2)</f>
        <v>175.58</v>
      </c>
      <c r="U135" s="9">
        <f t="shared" ref="U135:U198" si="29">SUM(S135:T135)</f>
        <v>1188.71</v>
      </c>
      <c r="V135" s="9">
        <f t="shared" ref="V135:V198" si="30">SUM(R135,M135:N135,U135)</f>
        <v>83738.070000000007</v>
      </c>
    </row>
    <row r="136" spans="1:22">
      <c r="A136" s="113" t="s">
        <v>2453</v>
      </c>
      <c r="B136" s="2" t="s">
        <v>1531</v>
      </c>
      <c r="C136" s="78">
        <f>IF(A136=Summary!$B$9,Summary!$F$9,0)</f>
        <v>0</v>
      </c>
      <c r="D136" s="120">
        <f>VLOOKUP(A136,AAFTE!$A:$AA,3,0)</f>
        <v>226.69</v>
      </c>
      <c r="E136" s="160">
        <f>VLOOKUP($A136,'2023-24 Salary &amp; Benefits'!$A:$I,3,)</f>
        <v>1.1200000000000001</v>
      </c>
      <c r="F136" s="160">
        <f>VLOOKUP($A136,'2023-24 Salary &amp; Benefits'!$A:$I,4,)</f>
        <v>1.1200000000000001</v>
      </c>
      <c r="G136" s="161">
        <f>VLOOKUP(A136,'CEDARS District FRPL'!$A:$C,3,)</f>
        <v>0.59740000000000004</v>
      </c>
      <c r="H136" s="162">
        <f t="shared" si="23"/>
        <v>226.69</v>
      </c>
      <c r="I136" s="163">
        <f t="shared" si="24"/>
        <v>135.41999999999999</v>
      </c>
      <c r="J136" s="154">
        <f t="shared" si="21"/>
        <v>0.86599999999999999</v>
      </c>
      <c r="K136" s="156">
        <f>'2023-24 Salary &amp; Benefits'!E$6</f>
        <v>72728</v>
      </c>
      <c r="L136" s="156">
        <f>'2023-24 Salary &amp; Benefits'!F$6</f>
        <v>75419</v>
      </c>
      <c r="M136" s="9">
        <f t="shared" si="25"/>
        <v>70540.34</v>
      </c>
      <c r="N136" s="9">
        <f t="shared" si="26"/>
        <v>2610.0599999999977</v>
      </c>
      <c r="O136" s="9">
        <f>'2023-24 Salary &amp; Benefits'!G$6</f>
        <v>13464</v>
      </c>
      <c r="P136" s="157">
        <f>'2023-24 Salary &amp; Benefits'!H$6</f>
        <v>0.1797</v>
      </c>
      <c r="Q136" s="157">
        <f>'2023-24 Salary &amp; Benefits'!I$6</f>
        <v>0.17330000000000001</v>
      </c>
      <c r="R136" s="9">
        <f t="shared" si="27"/>
        <v>24788.25</v>
      </c>
      <c r="S136" s="9">
        <f t="shared" si="22"/>
        <v>1219.17</v>
      </c>
      <c r="T136" s="9">
        <f t="shared" si="28"/>
        <v>211.28</v>
      </c>
      <c r="U136" s="9">
        <f t="shared" si="29"/>
        <v>1430.45</v>
      </c>
      <c r="V136" s="9">
        <f t="shared" si="30"/>
        <v>99369.099999999991</v>
      </c>
    </row>
    <row r="137" spans="1:22">
      <c r="A137" t="s">
        <v>3160</v>
      </c>
      <c r="B137" t="s">
        <v>3275</v>
      </c>
      <c r="C137" s="78">
        <f>IF(A137=Summary!$B$9,Summary!$F$9,0)</f>
        <v>0</v>
      </c>
      <c r="D137" s="120">
        <f>VLOOKUP(A137,AAFTE!$A:$AA,3,0)</f>
        <v>35.61</v>
      </c>
      <c r="E137" s="160">
        <f>VLOOKUP($A137,'2023-24 Salary &amp; Benefits'!$A:$I,3,)</f>
        <v>1.0150000000000001</v>
      </c>
      <c r="F137" s="160">
        <f>VLOOKUP($A137,'2023-24 Salary &amp; Benefits'!$A:$I,4,)</f>
        <v>1.0150000000000001</v>
      </c>
      <c r="G137" s="161">
        <f>VLOOKUP(A137,'CEDARS District FRPL'!$A:$C,3,)</f>
        <v>0.91669999999999996</v>
      </c>
      <c r="H137" s="162">
        <f t="shared" si="23"/>
        <v>35.61</v>
      </c>
      <c r="I137" s="163">
        <f t="shared" si="24"/>
        <v>32.64</v>
      </c>
      <c r="J137" s="154">
        <f t="shared" si="21"/>
        <v>0.20899999999999999</v>
      </c>
      <c r="K137" s="156">
        <f>'2023-24 Salary &amp; Benefits'!E$6</f>
        <v>72728</v>
      </c>
      <c r="L137" s="156">
        <f>'2023-24 Salary &amp; Benefits'!F$6</f>
        <v>75419</v>
      </c>
      <c r="M137" s="9">
        <f t="shared" si="25"/>
        <v>15428.15</v>
      </c>
      <c r="N137" s="9">
        <f t="shared" si="26"/>
        <v>570.86000000000058</v>
      </c>
      <c r="O137" s="9">
        <f>'2023-24 Salary &amp; Benefits'!G$6</f>
        <v>13464</v>
      </c>
      <c r="P137" s="157">
        <f>'2023-24 Salary &amp; Benefits'!H$6</f>
        <v>0.1797</v>
      </c>
      <c r="Q137" s="157">
        <f>'2023-24 Salary &amp; Benefits'!I$6</f>
        <v>0.17330000000000001</v>
      </c>
      <c r="R137" s="9">
        <f t="shared" si="27"/>
        <v>5685.34</v>
      </c>
      <c r="S137" s="9">
        <f t="shared" si="22"/>
        <v>266.64999999999998</v>
      </c>
      <c r="T137" s="9">
        <f t="shared" si="28"/>
        <v>46.21</v>
      </c>
      <c r="U137" s="9">
        <f t="shared" si="29"/>
        <v>312.85999999999996</v>
      </c>
      <c r="V137" s="9">
        <f t="shared" si="30"/>
        <v>21997.21</v>
      </c>
    </row>
    <row r="138" spans="1:22">
      <c r="A138" s="113" t="s">
        <v>2534</v>
      </c>
      <c r="B138" s="2" t="s">
        <v>2124</v>
      </c>
      <c r="C138" s="78">
        <f>IF(A138=Summary!$B$9,Summary!$F$9,0)</f>
        <v>0</v>
      </c>
      <c r="D138" s="120">
        <f>VLOOKUP(A138,AAFTE!$A:$AA,3,0)</f>
        <v>385.24</v>
      </c>
      <c r="E138" s="160">
        <f>VLOOKUP($A138,'2023-24 Salary &amp; Benefits'!$A:$I,3,)</f>
        <v>1.0750000000000002</v>
      </c>
      <c r="F138" s="160">
        <f>VLOOKUP($A138,'2023-24 Salary &amp; Benefits'!$A:$I,4,)</f>
        <v>1.0750000000000002</v>
      </c>
      <c r="G138" s="161">
        <f>VLOOKUP(A138,'CEDARS District FRPL'!$A:$C,3,)</f>
        <v>0.92859999999999998</v>
      </c>
      <c r="H138" s="162">
        <f t="shared" si="23"/>
        <v>385.24</v>
      </c>
      <c r="I138" s="163">
        <f t="shared" si="24"/>
        <v>357.73</v>
      </c>
      <c r="J138" s="154">
        <f t="shared" si="21"/>
        <v>2.2869999999999999</v>
      </c>
      <c r="K138" s="156">
        <f>'2023-24 Salary &amp; Benefits'!E$6</f>
        <v>72728</v>
      </c>
      <c r="L138" s="156">
        <f>'2023-24 Salary &amp; Benefits'!F$6</f>
        <v>75419</v>
      </c>
      <c r="M138" s="9">
        <f t="shared" si="25"/>
        <v>178803.61</v>
      </c>
      <c r="N138" s="9">
        <f t="shared" si="26"/>
        <v>6615.890000000014</v>
      </c>
      <c r="O138" s="9">
        <f>'2023-24 Salary &amp; Benefits'!G$6</f>
        <v>13464</v>
      </c>
      <c r="P138" s="157">
        <f>'2023-24 Salary &amp; Benefits'!H$6</f>
        <v>0.1797</v>
      </c>
      <c r="Q138" s="157">
        <f>'2023-24 Salary &amp; Benefits'!I$6</f>
        <v>0.17330000000000001</v>
      </c>
      <c r="R138" s="9">
        <f t="shared" si="27"/>
        <v>64069.71</v>
      </c>
      <c r="S138" s="9">
        <f t="shared" si="22"/>
        <v>3090.32</v>
      </c>
      <c r="T138" s="9">
        <f t="shared" si="28"/>
        <v>535.54999999999995</v>
      </c>
      <c r="U138" s="9">
        <f t="shared" si="29"/>
        <v>3625.87</v>
      </c>
      <c r="V138" s="9">
        <f t="shared" si="30"/>
        <v>253115.08</v>
      </c>
    </row>
    <row r="139" spans="1:22">
      <c r="A139" s="113" t="s">
        <v>2387</v>
      </c>
      <c r="B139" s="2" t="s">
        <v>1126</v>
      </c>
      <c r="C139" s="78">
        <f>IF(A139=Summary!$B$9,Summary!$F$9,0)</f>
        <v>0</v>
      </c>
      <c r="D139" s="120">
        <f>VLOOKUP(A139,AAFTE!$A:$AA,3,0)</f>
        <v>204.91</v>
      </c>
      <c r="E139" s="160">
        <f>VLOOKUP($A139,'2023-24 Salary &amp; Benefits'!$A:$I,3,)</f>
        <v>1</v>
      </c>
      <c r="F139" s="160">
        <f>VLOOKUP($A139,'2023-24 Salary &amp; Benefits'!$A:$I,4,)</f>
        <v>1</v>
      </c>
      <c r="G139" s="161">
        <f>VLOOKUP(A139,'CEDARS District FRPL'!$A:$C,3,)</f>
        <v>0.79339999999999999</v>
      </c>
      <c r="H139" s="162">
        <f t="shared" si="23"/>
        <v>204.91</v>
      </c>
      <c r="I139" s="163">
        <f t="shared" si="24"/>
        <v>162.58000000000001</v>
      </c>
      <c r="J139" s="154">
        <f t="shared" si="21"/>
        <v>1.0389999999999999</v>
      </c>
      <c r="K139" s="156">
        <f>'2023-24 Salary &amp; Benefits'!E$6</f>
        <v>72728</v>
      </c>
      <c r="L139" s="156">
        <f>'2023-24 Salary &amp; Benefits'!F$6</f>
        <v>75419</v>
      </c>
      <c r="M139" s="9">
        <f t="shared" si="25"/>
        <v>75564.39</v>
      </c>
      <c r="N139" s="9">
        <f t="shared" si="26"/>
        <v>2795.9499999999971</v>
      </c>
      <c r="O139" s="9">
        <f>'2023-24 Salary &amp; Benefits'!G$6</f>
        <v>13464</v>
      </c>
      <c r="P139" s="157">
        <f>'2023-24 Salary &amp; Benefits'!H$6</f>
        <v>0.1797</v>
      </c>
      <c r="Q139" s="157">
        <f>'2023-24 Salary &amp; Benefits'!I$6</f>
        <v>0.17330000000000001</v>
      </c>
      <c r="R139" s="9">
        <f t="shared" si="27"/>
        <v>28052.560000000001</v>
      </c>
      <c r="S139" s="9">
        <f t="shared" si="22"/>
        <v>1306.01</v>
      </c>
      <c r="T139" s="9">
        <f t="shared" si="28"/>
        <v>226.33</v>
      </c>
      <c r="U139" s="9">
        <f t="shared" si="29"/>
        <v>1532.34</v>
      </c>
      <c r="V139" s="9">
        <f t="shared" si="30"/>
        <v>107945.23999999999</v>
      </c>
    </row>
    <row r="140" spans="1:22">
      <c r="A140" s="113" t="s">
        <v>2530</v>
      </c>
      <c r="B140" s="2" t="s">
        <v>2099</v>
      </c>
      <c r="C140" s="78">
        <f>IF(A140=Summary!$B$9,Summary!$F$9,0)</f>
        <v>0</v>
      </c>
      <c r="D140" s="120">
        <f>VLOOKUP(A140,AAFTE!$A:$AA,3,0)</f>
        <v>3444.6</v>
      </c>
      <c r="E140" s="160">
        <f>VLOOKUP($A140,'2023-24 Salary &amp; Benefits'!$A:$I,3,)</f>
        <v>1.1200000000000001</v>
      </c>
      <c r="F140" s="160">
        <f>VLOOKUP($A140,'2023-24 Salary &amp; Benefits'!$A:$I,4,)</f>
        <v>1.1200000000000001</v>
      </c>
      <c r="G140" s="161">
        <f>VLOOKUP(A140,'CEDARS District FRPL'!$A:$C,3,)</f>
        <v>0.40889999999999999</v>
      </c>
      <c r="H140" s="162">
        <f t="shared" si="23"/>
        <v>3444.6</v>
      </c>
      <c r="I140" s="163">
        <f t="shared" si="24"/>
        <v>1408.5</v>
      </c>
      <c r="J140" s="154">
        <f t="shared" si="21"/>
        <v>9.0050000000000008</v>
      </c>
      <c r="K140" s="156">
        <f>'2023-24 Salary &amp; Benefits'!E$6</f>
        <v>72728</v>
      </c>
      <c r="L140" s="156">
        <f>'2023-24 Salary &amp; Benefits'!F$6</f>
        <v>75419</v>
      </c>
      <c r="M140" s="9">
        <f t="shared" si="25"/>
        <v>733505.52</v>
      </c>
      <c r="N140" s="9">
        <f t="shared" si="26"/>
        <v>27140.349999999977</v>
      </c>
      <c r="O140" s="9">
        <f>'2023-24 Salary &amp; Benefits'!G$6</f>
        <v>13464</v>
      </c>
      <c r="P140" s="157">
        <f>'2023-24 Salary &amp; Benefits'!H$6</f>
        <v>0.1797</v>
      </c>
      <c r="Q140" s="157">
        <f>'2023-24 Salary &amp; Benefits'!I$6</f>
        <v>0.17330000000000001</v>
      </c>
      <c r="R140" s="9">
        <f t="shared" si="27"/>
        <v>257757.68</v>
      </c>
      <c r="S140" s="9">
        <f t="shared" si="22"/>
        <v>12677.43</v>
      </c>
      <c r="T140" s="9">
        <f t="shared" si="28"/>
        <v>2197</v>
      </c>
      <c r="U140" s="9">
        <f t="shared" si="29"/>
        <v>14874.43</v>
      </c>
      <c r="V140" s="9">
        <f t="shared" si="30"/>
        <v>1033277.98</v>
      </c>
    </row>
    <row r="141" spans="1:22">
      <c r="A141" s="113" t="s">
        <v>2553</v>
      </c>
      <c r="B141" s="2" t="s">
        <v>2196</v>
      </c>
      <c r="C141" s="78">
        <f>IF(A141=Summary!$B$9,Summary!$F$9,0)</f>
        <v>0</v>
      </c>
      <c r="D141" s="120">
        <f>VLOOKUP(A141,AAFTE!$A:$AA,3,0)</f>
        <v>772.34</v>
      </c>
      <c r="E141" s="160">
        <f>VLOOKUP($A141,'2023-24 Salary &amp; Benefits'!$A:$I,3,)</f>
        <v>1</v>
      </c>
      <c r="F141" s="160">
        <f>VLOOKUP($A141,'2023-24 Salary &amp; Benefits'!$A:$I,4,)</f>
        <v>1</v>
      </c>
      <c r="G141" s="161">
        <f>VLOOKUP(A141,'CEDARS District FRPL'!$A:$C,3,)</f>
        <v>0.99119999999999997</v>
      </c>
      <c r="H141" s="162">
        <f t="shared" si="23"/>
        <v>772.34</v>
      </c>
      <c r="I141" s="163">
        <f t="shared" si="24"/>
        <v>765.54</v>
      </c>
      <c r="J141" s="154">
        <f t="shared" si="21"/>
        <v>4.8940000000000001</v>
      </c>
      <c r="K141" s="156">
        <f>'2023-24 Salary &amp; Benefits'!E$6</f>
        <v>72728</v>
      </c>
      <c r="L141" s="156">
        <f>'2023-24 Salary &amp; Benefits'!F$6</f>
        <v>75419</v>
      </c>
      <c r="M141" s="9">
        <f t="shared" si="25"/>
        <v>355930.83</v>
      </c>
      <c r="N141" s="9">
        <f t="shared" si="26"/>
        <v>13169.760000000009</v>
      </c>
      <c r="O141" s="9">
        <f>'2023-24 Salary &amp; Benefits'!G$6</f>
        <v>13464</v>
      </c>
      <c r="P141" s="157">
        <f>'2023-24 Salary &amp; Benefits'!H$6</f>
        <v>0.1797</v>
      </c>
      <c r="Q141" s="157">
        <f>'2023-24 Salary &amp; Benefits'!I$6</f>
        <v>0.17330000000000001</v>
      </c>
      <c r="R141" s="9">
        <f t="shared" si="27"/>
        <v>132135.91</v>
      </c>
      <c r="S141" s="9">
        <f t="shared" si="22"/>
        <v>6151.68</v>
      </c>
      <c r="T141" s="9">
        <f t="shared" si="28"/>
        <v>1066.0899999999999</v>
      </c>
      <c r="U141" s="9">
        <f t="shared" si="29"/>
        <v>7217.77</v>
      </c>
      <c r="V141" s="9">
        <f t="shared" si="30"/>
        <v>508454.27</v>
      </c>
    </row>
    <row r="142" spans="1:22">
      <c r="A142" s="113" t="s">
        <v>2300</v>
      </c>
      <c r="B142" s="2" t="s">
        <v>351</v>
      </c>
      <c r="C142" s="78">
        <f>IF(A142=Summary!$B$9,Summary!$F$9,0)</f>
        <v>0</v>
      </c>
      <c r="D142" s="120">
        <f>VLOOKUP(A142,AAFTE!$A:$AA,3,0)</f>
        <v>97.71</v>
      </c>
      <c r="E142" s="160">
        <f>VLOOKUP($A142,'2023-24 Salary &amp; Benefits'!$A:$I,3,)</f>
        <v>1</v>
      </c>
      <c r="F142" s="160">
        <f>VLOOKUP($A142,'2023-24 Salary &amp; Benefits'!$A:$I,4,)</f>
        <v>1</v>
      </c>
      <c r="G142" s="161">
        <f>VLOOKUP(A142,'CEDARS District FRPL'!$A:$C,3,)</f>
        <v>0.69069999999999998</v>
      </c>
      <c r="H142" s="162">
        <f t="shared" si="23"/>
        <v>97.71</v>
      </c>
      <c r="I142" s="163">
        <f t="shared" si="24"/>
        <v>67.489999999999995</v>
      </c>
      <c r="J142" s="154">
        <f t="shared" si="21"/>
        <v>0.43099999999999999</v>
      </c>
      <c r="K142" s="156">
        <f>'2023-24 Salary &amp; Benefits'!E$6</f>
        <v>72728</v>
      </c>
      <c r="L142" s="156">
        <f>'2023-24 Salary &amp; Benefits'!F$6</f>
        <v>75419</v>
      </c>
      <c r="M142" s="9">
        <f t="shared" si="25"/>
        <v>31345.77</v>
      </c>
      <c r="N142" s="9">
        <f t="shared" si="26"/>
        <v>1159.8199999999997</v>
      </c>
      <c r="O142" s="9">
        <f>'2023-24 Salary &amp; Benefits'!G$6</f>
        <v>13464</v>
      </c>
      <c r="P142" s="157">
        <f>'2023-24 Salary &amp; Benefits'!H$6</f>
        <v>0.1797</v>
      </c>
      <c r="Q142" s="157">
        <f>'2023-24 Salary &amp; Benefits'!I$6</f>
        <v>0.17330000000000001</v>
      </c>
      <c r="R142" s="9">
        <f t="shared" si="27"/>
        <v>11636.82</v>
      </c>
      <c r="S142" s="9">
        <f t="shared" si="22"/>
        <v>541.76</v>
      </c>
      <c r="T142" s="9">
        <f t="shared" si="28"/>
        <v>93.89</v>
      </c>
      <c r="U142" s="9">
        <f t="shared" si="29"/>
        <v>635.65</v>
      </c>
      <c r="V142" s="9">
        <f t="shared" si="30"/>
        <v>44778.06</v>
      </c>
    </row>
    <row r="143" spans="1:22">
      <c r="A143" s="113" t="s">
        <v>2265</v>
      </c>
      <c r="B143" s="2" t="s">
        <v>94</v>
      </c>
      <c r="C143" s="78">
        <f>IF(A143=Summary!$B$9,Summary!$F$9,0)</f>
        <v>0</v>
      </c>
      <c r="D143" s="120">
        <f>VLOOKUP(A143,AAFTE!$A:$AA,3,0)</f>
        <v>615.64</v>
      </c>
      <c r="E143" s="160">
        <f>VLOOKUP($A143,'2023-24 Salary &amp; Benefits'!$A:$I,3,)</f>
        <v>1</v>
      </c>
      <c r="F143" s="160">
        <f>VLOOKUP($A143,'2023-24 Salary &amp; Benefits'!$A:$I,4,)</f>
        <v>1</v>
      </c>
      <c r="G143" s="161">
        <f>VLOOKUP(A143,'CEDARS District FRPL'!$A:$C,3,)</f>
        <v>0.65839999999999999</v>
      </c>
      <c r="H143" s="162">
        <f t="shared" si="23"/>
        <v>615.64</v>
      </c>
      <c r="I143" s="163">
        <f t="shared" si="24"/>
        <v>405.34</v>
      </c>
      <c r="J143" s="154">
        <f t="shared" si="21"/>
        <v>2.5910000000000002</v>
      </c>
      <c r="K143" s="156">
        <f>'2023-24 Salary &amp; Benefits'!E$6</f>
        <v>72728</v>
      </c>
      <c r="L143" s="156">
        <f>'2023-24 Salary &amp; Benefits'!F$6</f>
        <v>75419</v>
      </c>
      <c r="M143" s="9">
        <f t="shared" si="25"/>
        <v>188438.25</v>
      </c>
      <c r="N143" s="9">
        <f t="shared" si="26"/>
        <v>6972.3800000000047</v>
      </c>
      <c r="O143" s="9">
        <f>'2023-24 Salary &amp; Benefits'!G$6</f>
        <v>13464</v>
      </c>
      <c r="P143" s="157">
        <f>'2023-24 Salary &amp; Benefits'!H$6</f>
        <v>0.1797</v>
      </c>
      <c r="Q143" s="157">
        <f>'2023-24 Salary &amp; Benefits'!I$6</f>
        <v>0.17330000000000001</v>
      </c>
      <c r="R143" s="9">
        <f t="shared" si="27"/>
        <v>69955.89</v>
      </c>
      <c r="S143" s="9">
        <f t="shared" si="22"/>
        <v>3256.84</v>
      </c>
      <c r="T143" s="9">
        <f t="shared" si="28"/>
        <v>564.41</v>
      </c>
      <c r="U143" s="9">
        <f t="shared" si="29"/>
        <v>3821.25</v>
      </c>
      <c r="V143" s="9">
        <f t="shared" si="30"/>
        <v>269187.77</v>
      </c>
    </row>
    <row r="144" spans="1:22">
      <c r="A144" s="113" t="s">
        <v>2412</v>
      </c>
      <c r="B144" s="2" t="s">
        <v>1210</v>
      </c>
      <c r="C144" s="78">
        <f>IF(A144=Summary!$B$9,Summary!$F$9,0)</f>
        <v>0</v>
      </c>
      <c r="D144" s="120">
        <f>VLOOKUP(A144,AAFTE!$A:$AA,3,0)</f>
        <v>1013.64</v>
      </c>
      <c r="E144" s="160">
        <f>VLOOKUP($A144,'2023-24 Salary &amp; Benefits'!$A:$I,3,)</f>
        <v>1</v>
      </c>
      <c r="F144" s="160">
        <f>VLOOKUP($A144,'2023-24 Salary &amp; Benefits'!$A:$I,4,)</f>
        <v>1</v>
      </c>
      <c r="G144" s="161">
        <f>VLOOKUP(A144,'CEDARS District FRPL'!$A:$C,3,)</f>
        <v>0.27410000000000001</v>
      </c>
      <c r="H144" s="162">
        <f t="shared" si="23"/>
        <v>1013.64</v>
      </c>
      <c r="I144" s="163">
        <f t="shared" si="24"/>
        <v>277.83999999999997</v>
      </c>
      <c r="J144" s="154">
        <f t="shared" si="21"/>
        <v>1.776</v>
      </c>
      <c r="K144" s="156">
        <f>'2023-24 Salary &amp; Benefits'!E$6</f>
        <v>72728</v>
      </c>
      <c r="L144" s="156">
        <f>'2023-24 Salary &amp; Benefits'!F$6</f>
        <v>75419</v>
      </c>
      <c r="M144" s="9">
        <f t="shared" si="25"/>
        <v>129164.93</v>
      </c>
      <c r="N144" s="9">
        <f t="shared" si="26"/>
        <v>4779.210000000021</v>
      </c>
      <c r="O144" s="9">
        <f>'2023-24 Salary &amp; Benefits'!G$6</f>
        <v>13464</v>
      </c>
      <c r="P144" s="157">
        <f>'2023-24 Salary &amp; Benefits'!H$6</f>
        <v>0.1797</v>
      </c>
      <c r="Q144" s="157">
        <f>'2023-24 Salary &amp; Benefits'!I$6</f>
        <v>0.17330000000000001</v>
      </c>
      <c r="R144" s="9">
        <f t="shared" si="27"/>
        <v>47951.24</v>
      </c>
      <c r="S144" s="9">
        <f t="shared" si="22"/>
        <v>2232.4</v>
      </c>
      <c r="T144" s="9">
        <f t="shared" si="28"/>
        <v>386.87</v>
      </c>
      <c r="U144" s="9">
        <f t="shared" si="29"/>
        <v>2619.27</v>
      </c>
      <c r="V144" s="9">
        <f t="shared" si="30"/>
        <v>184514.65</v>
      </c>
    </row>
    <row r="145" spans="1:22">
      <c r="A145" s="113" t="s">
        <v>2507</v>
      </c>
      <c r="B145" s="2" t="s">
        <v>1947</v>
      </c>
      <c r="C145" s="78">
        <f>IF(A145=Summary!$B$9,Summary!$F$9,0)</f>
        <v>0</v>
      </c>
      <c r="D145" s="120">
        <f>VLOOKUP(A145,AAFTE!$A:$AA,3,0)</f>
        <v>495.76</v>
      </c>
      <c r="E145" s="160">
        <f>VLOOKUP($A145,'2023-24 Salary &amp; Benefits'!$A:$I,3,)</f>
        <v>1</v>
      </c>
      <c r="F145" s="160">
        <f>VLOOKUP($A145,'2023-24 Salary &amp; Benefits'!$A:$I,4,)</f>
        <v>1</v>
      </c>
      <c r="G145" s="161">
        <f>VLOOKUP(A145,'CEDARS District FRPL'!$A:$C,3,)</f>
        <v>0.78349999999999997</v>
      </c>
      <c r="H145" s="162">
        <f t="shared" si="23"/>
        <v>495.76</v>
      </c>
      <c r="I145" s="163">
        <f t="shared" si="24"/>
        <v>388.43</v>
      </c>
      <c r="J145" s="154">
        <f t="shared" si="21"/>
        <v>2.4830000000000001</v>
      </c>
      <c r="K145" s="156">
        <f>'2023-24 Salary &amp; Benefits'!E$6</f>
        <v>72728</v>
      </c>
      <c r="L145" s="156">
        <f>'2023-24 Salary &amp; Benefits'!F$6</f>
        <v>75419</v>
      </c>
      <c r="M145" s="9">
        <f t="shared" si="25"/>
        <v>180583.62</v>
      </c>
      <c r="N145" s="9">
        <f t="shared" si="26"/>
        <v>6681.7600000000093</v>
      </c>
      <c r="O145" s="9">
        <f>'2023-24 Salary &amp; Benefits'!G$6</f>
        <v>13464</v>
      </c>
      <c r="P145" s="157">
        <f>'2023-24 Salary &amp; Benefits'!H$6</f>
        <v>0.1797</v>
      </c>
      <c r="Q145" s="157">
        <f>'2023-24 Salary &amp; Benefits'!I$6</f>
        <v>0.17330000000000001</v>
      </c>
      <c r="R145" s="9">
        <f t="shared" si="27"/>
        <v>67039.94</v>
      </c>
      <c r="S145" s="9">
        <f t="shared" si="22"/>
        <v>3121.09</v>
      </c>
      <c r="T145" s="9">
        <f t="shared" si="28"/>
        <v>540.88</v>
      </c>
      <c r="U145" s="9">
        <f t="shared" si="29"/>
        <v>3661.9700000000003</v>
      </c>
      <c r="V145" s="9">
        <f t="shared" si="30"/>
        <v>257967.29</v>
      </c>
    </row>
    <row r="146" spans="1:22">
      <c r="A146" s="113" t="s">
        <v>2472</v>
      </c>
      <c r="B146" s="2" t="s">
        <v>1687</v>
      </c>
      <c r="C146" s="78">
        <f>IF(A146=Summary!$B$9,Summary!$F$9,0)</f>
        <v>0</v>
      </c>
      <c r="D146" s="120">
        <f>VLOOKUP(A146,AAFTE!$A:$AA,3,0)</f>
        <v>9862.3799999999992</v>
      </c>
      <c r="E146" s="160">
        <f>VLOOKUP($A146,'2023-24 Salary &amp; Benefits'!$A:$I,3,)</f>
        <v>1.18</v>
      </c>
      <c r="F146" s="160">
        <f>VLOOKUP($A146,'2023-24 Salary &amp; Benefits'!$A:$I,4,)</f>
        <v>1.18</v>
      </c>
      <c r="G146" s="161">
        <f>VLOOKUP(A146,'CEDARS District FRPL'!$A:$C,3,)</f>
        <v>0.54620000000000002</v>
      </c>
      <c r="H146" s="162">
        <f t="shared" si="23"/>
        <v>9862.3799999999992</v>
      </c>
      <c r="I146" s="163">
        <f t="shared" si="24"/>
        <v>5386.83</v>
      </c>
      <c r="J146" s="154">
        <f t="shared" si="21"/>
        <v>34.44</v>
      </c>
      <c r="K146" s="156">
        <f>'2023-24 Salary &amp; Benefits'!E$6</f>
        <v>72728</v>
      </c>
      <c r="L146" s="156">
        <f>'2023-24 Salary &amp; Benefits'!F$6</f>
        <v>75419</v>
      </c>
      <c r="M146" s="9">
        <f t="shared" si="25"/>
        <v>2955607.74</v>
      </c>
      <c r="N146" s="9">
        <f t="shared" si="26"/>
        <v>109360.07999999961</v>
      </c>
      <c r="O146" s="9">
        <f>'2023-24 Salary &amp; Benefits'!G$6</f>
        <v>13464</v>
      </c>
      <c r="P146" s="157">
        <f>'2023-24 Salary &amp; Benefits'!H$6</f>
        <v>0.1797</v>
      </c>
      <c r="Q146" s="157">
        <f>'2023-24 Salary &amp; Benefits'!I$6</f>
        <v>0.17330000000000001</v>
      </c>
      <c r="R146" s="9">
        <f t="shared" si="27"/>
        <v>1013774.97</v>
      </c>
      <c r="S146" s="9">
        <f t="shared" si="22"/>
        <v>51082.8</v>
      </c>
      <c r="T146" s="9">
        <f t="shared" si="28"/>
        <v>8852.65</v>
      </c>
      <c r="U146" s="9">
        <f t="shared" si="29"/>
        <v>59935.450000000004</v>
      </c>
      <c r="V146" s="9">
        <f t="shared" si="30"/>
        <v>4138678.2399999998</v>
      </c>
    </row>
    <row r="147" spans="1:22">
      <c r="A147" s="113" t="s">
        <v>2325</v>
      </c>
      <c r="B147" s="2" t="s">
        <v>483</v>
      </c>
      <c r="C147" s="78">
        <f>IF(A147=Summary!$B$9,Summary!$F$9,0)</f>
        <v>0</v>
      </c>
      <c r="D147" s="120">
        <f>VLOOKUP(A147,AAFTE!$A:$AA,3,0)</f>
        <v>303.33</v>
      </c>
      <c r="E147" s="160">
        <f>VLOOKUP($A147,'2023-24 Salary &amp; Benefits'!$A:$I,3,)</f>
        <v>1</v>
      </c>
      <c r="F147" s="160">
        <f>VLOOKUP($A147,'2023-24 Salary &amp; Benefits'!$A:$I,4,)</f>
        <v>1</v>
      </c>
      <c r="G147" s="161">
        <f>VLOOKUP(A147,'CEDARS District FRPL'!$A:$C,3,)</f>
        <v>0.62709999999999999</v>
      </c>
      <c r="H147" s="162">
        <f t="shared" si="23"/>
        <v>303.33</v>
      </c>
      <c r="I147" s="163">
        <f t="shared" si="24"/>
        <v>190.22</v>
      </c>
      <c r="J147" s="154">
        <f t="shared" si="21"/>
        <v>1.216</v>
      </c>
      <c r="K147" s="156">
        <f>'2023-24 Salary &amp; Benefits'!E$6</f>
        <v>72728</v>
      </c>
      <c r="L147" s="156">
        <f>'2023-24 Salary &amp; Benefits'!F$6</f>
        <v>75419</v>
      </c>
      <c r="M147" s="9">
        <f t="shared" si="25"/>
        <v>88437.25</v>
      </c>
      <c r="N147" s="9">
        <f t="shared" si="26"/>
        <v>3272.25</v>
      </c>
      <c r="O147" s="9">
        <f>'2023-24 Salary &amp; Benefits'!G$6</f>
        <v>13464</v>
      </c>
      <c r="P147" s="157">
        <f>'2023-24 Salary &amp; Benefits'!H$6</f>
        <v>0.1797</v>
      </c>
      <c r="Q147" s="157">
        <f>'2023-24 Salary &amp; Benefits'!I$6</f>
        <v>0.17330000000000001</v>
      </c>
      <c r="R147" s="9">
        <f t="shared" si="27"/>
        <v>32831.480000000003</v>
      </c>
      <c r="S147" s="9">
        <f t="shared" si="22"/>
        <v>1528.49</v>
      </c>
      <c r="T147" s="9">
        <f t="shared" si="28"/>
        <v>264.89</v>
      </c>
      <c r="U147" s="9">
        <f t="shared" si="29"/>
        <v>1793.38</v>
      </c>
      <c r="V147" s="9">
        <f t="shared" si="30"/>
        <v>126334.36000000002</v>
      </c>
    </row>
    <row r="148" spans="1:22">
      <c r="A148" s="113" t="s">
        <v>2486</v>
      </c>
      <c r="B148" s="2" t="s">
        <v>1833</v>
      </c>
      <c r="C148" s="78">
        <f>IF(A148=Summary!$B$9,Summary!$F$9,0)</f>
        <v>0</v>
      </c>
      <c r="D148" s="120">
        <f>VLOOKUP(A148,AAFTE!$A:$AA,3,0)</f>
        <v>10238.209999999999</v>
      </c>
      <c r="E148" s="160">
        <f>VLOOKUP($A148,'2023-24 Salary &amp; Benefits'!$A:$I,3,)</f>
        <v>1.0150000000000001</v>
      </c>
      <c r="F148" s="160">
        <f>VLOOKUP($A148,'2023-24 Salary &amp; Benefits'!$A:$I,4,)</f>
        <v>1.04</v>
      </c>
      <c r="G148" s="161">
        <f>VLOOKUP(A148,'CEDARS District FRPL'!$A:$C,3,)</f>
        <v>0.31490000000000001</v>
      </c>
      <c r="H148" s="162">
        <f t="shared" si="23"/>
        <v>10238.209999999999</v>
      </c>
      <c r="I148" s="163">
        <f t="shared" si="24"/>
        <v>3224.01</v>
      </c>
      <c r="J148" s="154">
        <f t="shared" si="21"/>
        <v>20.611999999999998</v>
      </c>
      <c r="K148" s="156">
        <f>'2023-24 Salary &amp; Benefits'!E$6</f>
        <v>72728</v>
      </c>
      <c r="L148" s="156">
        <f>'2023-24 Salary &amp; Benefits'!F$6</f>
        <v>75419</v>
      </c>
      <c r="M148" s="9">
        <f t="shared" si="25"/>
        <v>1521555.58</v>
      </c>
      <c r="N148" s="9">
        <f t="shared" si="26"/>
        <v>95162.309999999823</v>
      </c>
      <c r="O148" s="9">
        <f>'2023-24 Salary &amp; Benefits'!G$6</f>
        <v>13464</v>
      </c>
      <c r="P148" s="157">
        <f>'2023-24 Salary &amp; Benefits'!H$6</f>
        <v>0.1797</v>
      </c>
      <c r="Q148" s="157">
        <f>'2023-24 Salary &amp; Benefits'!I$6</f>
        <v>0.17330000000000001</v>
      </c>
      <c r="R148" s="9">
        <f t="shared" si="27"/>
        <v>567435.13</v>
      </c>
      <c r="S148" s="9">
        <f t="shared" si="22"/>
        <v>26945.3</v>
      </c>
      <c r="T148" s="9">
        <f t="shared" si="28"/>
        <v>4669.62</v>
      </c>
      <c r="U148" s="9">
        <f t="shared" si="29"/>
        <v>31614.92</v>
      </c>
      <c r="V148" s="9">
        <f t="shared" si="30"/>
        <v>2215767.9399999995</v>
      </c>
    </row>
    <row r="149" spans="1:22">
      <c r="A149" s="113" t="s">
        <v>2485</v>
      </c>
      <c r="B149" s="2" t="s">
        <v>1828</v>
      </c>
      <c r="C149" s="78">
        <f>IF(A149=Summary!$B$9,Summary!$F$9,0)</f>
        <v>0</v>
      </c>
      <c r="D149" s="120">
        <f>VLOOKUP(A149,AAFTE!$A:$AA,3,0)</f>
        <v>1760.73</v>
      </c>
      <c r="E149" s="160">
        <f>VLOOKUP($A149,'2023-24 Salary &amp; Benefits'!$A:$I,3,)</f>
        <v>1</v>
      </c>
      <c r="F149" s="160">
        <f>VLOOKUP($A149,'2023-24 Salary &amp; Benefits'!$A:$I,4,)</f>
        <v>1</v>
      </c>
      <c r="G149" s="161">
        <f>VLOOKUP(A149,'CEDARS District FRPL'!$A:$C,3,)</f>
        <v>0.38769999999999999</v>
      </c>
      <c r="H149" s="162">
        <f t="shared" si="23"/>
        <v>1760.73</v>
      </c>
      <c r="I149" s="163">
        <f t="shared" si="24"/>
        <v>682.64</v>
      </c>
      <c r="J149" s="154">
        <f t="shared" si="21"/>
        <v>4.3639999999999999</v>
      </c>
      <c r="K149" s="156">
        <f>'2023-24 Salary &amp; Benefits'!E$6</f>
        <v>72728</v>
      </c>
      <c r="L149" s="156">
        <f>'2023-24 Salary &amp; Benefits'!F$6</f>
        <v>75419</v>
      </c>
      <c r="M149" s="9">
        <f t="shared" si="25"/>
        <v>317384.99</v>
      </c>
      <c r="N149" s="9">
        <f t="shared" si="26"/>
        <v>11743.530000000028</v>
      </c>
      <c r="O149" s="9">
        <f>'2023-24 Salary &amp; Benefits'!G$6</f>
        <v>13464</v>
      </c>
      <c r="P149" s="157">
        <f>'2023-24 Salary &amp; Benefits'!H$6</f>
        <v>0.1797</v>
      </c>
      <c r="Q149" s="157">
        <f>'2023-24 Salary &amp; Benefits'!I$6</f>
        <v>0.17330000000000001</v>
      </c>
      <c r="R149" s="9">
        <f t="shared" si="27"/>
        <v>117826.13</v>
      </c>
      <c r="S149" s="9">
        <f t="shared" si="22"/>
        <v>5485.48</v>
      </c>
      <c r="T149" s="9">
        <f t="shared" si="28"/>
        <v>950.63</v>
      </c>
      <c r="U149" s="9">
        <f t="shared" si="29"/>
        <v>6436.11</v>
      </c>
      <c r="V149" s="9">
        <f t="shared" si="30"/>
        <v>453390.76</v>
      </c>
    </row>
    <row r="150" spans="1:22">
      <c r="A150" s="113" t="s">
        <v>2346</v>
      </c>
      <c r="B150" s="2" t="s">
        <v>693</v>
      </c>
      <c r="C150" s="78">
        <f>IF(A150=Summary!$B$9,Summary!$F$9,0)</f>
        <v>0</v>
      </c>
      <c r="D150" s="120">
        <f>VLOOKUP(A150,AAFTE!$A:$AA,3,0)</f>
        <v>3988.19</v>
      </c>
      <c r="E150" s="160">
        <f>VLOOKUP($A150,'2023-24 Salary &amp; Benefits'!$A:$I,3,)</f>
        <v>1.18</v>
      </c>
      <c r="F150" s="160">
        <f>VLOOKUP($A150,'2023-24 Salary &amp; Benefits'!$A:$I,4,)</f>
        <v>1.18</v>
      </c>
      <c r="G150" s="161">
        <f>VLOOKUP(A150,'CEDARS District FRPL'!$A:$C,3,)</f>
        <v>5.11E-2</v>
      </c>
      <c r="H150" s="162">
        <f t="shared" si="23"/>
        <v>3988.19</v>
      </c>
      <c r="I150" s="163">
        <f t="shared" si="24"/>
        <v>203.8</v>
      </c>
      <c r="J150" s="154">
        <f t="shared" si="21"/>
        <v>1.3029999999999999</v>
      </c>
      <c r="K150" s="156">
        <f>'2023-24 Salary &amp; Benefits'!E$6</f>
        <v>72728</v>
      </c>
      <c r="L150" s="156">
        <f>'2023-24 Salary &amp; Benefits'!F$6</f>
        <v>75419</v>
      </c>
      <c r="M150" s="9">
        <f t="shared" si="25"/>
        <v>111822.21</v>
      </c>
      <c r="N150" s="9">
        <f t="shared" si="26"/>
        <v>4137.5199999999895</v>
      </c>
      <c r="O150" s="9">
        <f>'2023-24 Salary &amp; Benefits'!G$6</f>
        <v>13464</v>
      </c>
      <c r="P150" s="157">
        <f>'2023-24 Salary &amp; Benefits'!H$6</f>
        <v>0.1797</v>
      </c>
      <c r="Q150" s="157">
        <f>'2023-24 Salary &amp; Benefits'!I$6</f>
        <v>0.17330000000000001</v>
      </c>
      <c r="R150" s="9">
        <f t="shared" si="27"/>
        <v>38355.08</v>
      </c>
      <c r="S150" s="9">
        <f t="shared" si="22"/>
        <v>1932.66</v>
      </c>
      <c r="T150" s="9">
        <f t="shared" si="28"/>
        <v>334.93</v>
      </c>
      <c r="U150" s="9">
        <f t="shared" si="29"/>
        <v>2267.59</v>
      </c>
      <c r="V150" s="9">
        <f t="shared" si="30"/>
        <v>156582.39999999999</v>
      </c>
    </row>
    <row r="151" spans="1:22">
      <c r="A151" s="113" t="s">
        <v>2531</v>
      </c>
      <c r="B151" s="2" t="s">
        <v>2106</v>
      </c>
      <c r="C151" s="78">
        <f>IF(A151=Summary!$B$9,Summary!$F$9,0)</f>
        <v>0</v>
      </c>
      <c r="D151" s="120">
        <f>VLOOKUP(A151,AAFTE!$A:$AA,3,0)</f>
        <v>1775.69</v>
      </c>
      <c r="E151" s="160">
        <f>VLOOKUP($A151,'2023-24 Salary &amp; Benefits'!$A:$I,3,)</f>
        <v>1.1200000000000001</v>
      </c>
      <c r="F151" s="160">
        <f>VLOOKUP($A151,'2023-24 Salary &amp; Benefits'!$A:$I,4,)</f>
        <v>1.1200000000000001</v>
      </c>
      <c r="G151" s="161">
        <f>VLOOKUP(A151,'CEDARS District FRPL'!$A:$C,3,)</f>
        <v>0.38159999999999999</v>
      </c>
      <c r="H151" s="162">
        <f t="shared" si="23"/>
        <v>1775.69</v>
      </c>
      <c r="I151" s="163">
        <f t="shared" si="24"/>
        <v>677.6</v>
      </c>
      <c r="J151" s="154">
        <f t="shared" si="21"/>
        <v>4.3319999999999999</v>
      </c>
      <c r="K151" s="156">
        <f>'2023-24 Salary &amp; Benefits'!E$6</f>
        <v>72728</v>
      </c>
      <c r="L151" s="156">
        <f>'2023-24 Salary &amp; Benefits'!F$6</f>
        <v>75419</v>
      </c>
      <c r="M151" s="9">
        <f t="shared" si="25"/>
        <v>352864.62</v>
      </c>
      <c r="N151" s="9">
        <f t="shared" si="26"/>
        <v>13056.299999999988</v>
      </c>
      <c r="O151" s="9">
        <f>'2023-24 Salary &amp; Benefits'!G$6</f>
        <v>13464</v>
      </c>
      <c r="P151" s="157">
        <f>'2023-24 Salary &amp; Benefits'!H$6</f>
        <v>0.1797</v>
      </c>
      <c r="Q151" s="157">
        <f>'2023-24 Salary &amp; Benefits'!I$6</f>
        <v>0.17330000000000001</v>
      </c>
      <c r="R151" s="9">
        <f t="shared" si="27"/>
        <v>123998.48</v>
      </c>
      <c r="S151" s="9">
        <f t="shared" si="22"/>
        <v>6098.68</v>
      </c>
      <c r="T151" s="9">
        <f t="shared" si="28"/>
        <v>1056.9000000000001</v>
      </c>
      <c r="U151" s="9">
        <f t="shared" si="29"/>
        <v>7155.58</v>
      </c>
      <c r="V151" s="9">
        <f t="shared" si="30"/>
        <v>497074.98</v>
      </c>
    </row>
    <row r="152" spans="1:22">
      <c r="A152" s="113" t="s">
        <v>2421</v>
      </c>
      <c r="B152" s="2" t="s">
        <v>1248</v>
      </c>
      <c r="C152" s="78">
        <f>IF(A152=Summary!$B$9,Summary!$F$9,0)</f>
        <v>0</v>
      </c>
      <c r="D152" s="120">
        <f>VLOOKUP(A152,AAFTE!$A:$AA,3,0)</f>
        <v>735.43</v>
      </c>
      <c r="E152" s="160">
        <f>VLOOKUP($A152,'2023-24 Salary &amp; Benefits'!$A:$I,3,)</f>
        <v>1</v>
      </c>
      <c r="F152" s="160">
        <f>VLOOKUP($A152,'2023-24 Salary &amp; Benefits'!$A:$I,4,)</f>
        <v>1</v>
      </c>
      <c r="G152" s="161">
        <f>VLOOKUP(A152,'CEDARS District FRPL'!$A:$C,3,)</f>
        <v>0.35399999999999998</v>
      </c>
      <c r="H152" s="162">
        <f t="shared" si="23"/>
        <v>735.43</v>
      </c>
      <c r="I152" s="163">
        <f t="shared" si="24"/>
        <v>260.33999999999997</v>
      </c>
      <c r="J152" s="154">
        <f t="shared" si="21"/>
        <v>1.6639999999999999</v>
      </c>
      <c r="K152" s="156">
        <f>'2023-24 Salary &amp; Benefits'!E$6</f>
        <v>72728</v>
      </c>
      <c r="L152" s="156">
        <f>'2023-24 Salary &amp; Benefits'!F$6</f>
        <v>75419</v>
      </c>
      <c r="M152" s="9">
        <f t="shared" si="25"/>
        <v>121019.39</v>
      </c>
      <c r="N152" s="9">
        <f t="shared" si="26"/>
        <v>4477.8300000000017</v>
      </c>
      <c r="O152" s="9">
        <f>'2023-24 Salary &amp; Benefits'!G$6</f>
        <v>13464</v>
      </c>
      <c r="P152" s="157">
        <f>'2023-24 Salary &amp; Benefits'!H$6</f>
        <v>0.1797</v>
      </c>
      <c r="Q152" s="157">
        <f>'2023-24 Salary &amp; Benefits'!I$6</f>
        <v>0.17330000000000001</v>
      </c>
      <c r="R152" s="9">
        <f t="shared" si="27"/>
        <v>44927.29</v>
      </c>
      <c r="S152" s="9">
        <f t="shared" si="22"/>
        <v>2091.62</v>
      </c>
      <c r="T152" s="9">
        <f t="shared" si="28"/>
        <v>362.48</v>
      </c>
      <c r="U152" s="9">
        <f t="shared" si="29"/>
        <v>2454.1</v>
      </c>
      <c r="V152" s="9">
        <f t="shared" si="30"/>
        <v>172878.61000000002</v>
      </c>
    </row>
    <row r="153" spans="1:22">
      <c r="A153" s="113" t="s">
        <v>2465</v>
      </c>
      <c r="B153" s="2" t="s">
        <v>1587</v>
      </c>
      <c r="C153" s="78">
        <f>IF(A153=Summary!$B$9,Summary!$F$9,0)</f>
        <v>0</v>
      </c>
      <c r="D153" s="120">
        <f>VLOOKUP(A153,AAFTE!$A:$AA,3,0)</f>
        <v>67.91</v>
      </c>
      <c r="E153" s="160">
        <f>VLOOKUP($A153,'2023-24 Salary &amp; Benefits'!$A:$I,3,)</f>
        <v>1</v>
      </c>
      <c r="F153" s="160">
        <f>VLOOKUP($A153,'2023-24 Salary &amp; Benefits'!$A:$I,4,)</f>
        <v>1</v>
      </c>
      <c r="G153" s="161">
        <f>VLOOKUP(A153,'CEDARS District FRPL'!$A:$C,3,)</f>
        <v>0.51160000000000005</v>
      </c>
      <c r="H153" s="162">
        <f t="shared" si="23"/>
        <v>67.91</v>
      </c>
      <c r="I153" s="163">
        <f t="shared" si="24"/>
        <v>34.74</v>
      </c>
      <c r="J153" s="154">
        <f t="shared" si="21"/>
        <v>0.222</v>
      </c>
      <c r="K153" s="156">
        <f>'2023-24 Salary &amp; Benefits'!E$6</f>
        <v>72728</v>
      </c>
      <c r="L153" s="156">
        <f>'2023-24 Salary &amp; Benefits'!F$6</f>
        <v>75419</v>
      </c>
      <c r="M153" s="9">
        <f t="shared" si="25"/>
        <v>16145.62</v>
      </c>
      <c r="N153" s="9">
        <f t="shared" si="26"/>
        <v>597.39999999999964</v>
      </c>
      <c r="O153" s="9">
        <f>'2023-24 Salary &amp; Benefits'!G$6</f>
        <v>13464</v>
      </c>
      <c r="P153" s="157">
        <f>'2023-24 Salary &amp; Benefits'!H$6</f>
        <v>0.1797</v>
      </c>
      <c r="Q153" s="157">
        <f>'2023-24 Salary &amp; Benefits'!I$6</f>
        <v>0.17330000000000001</v>
      </c>
      <c r="R153" s="9">
        <f t="shared" si="27"/>
        <v>5993.91</v>
      </c>
      <c r="S153" s="9">
        <f t="shared" si="22"/>
        <v>279.05</v>
      </c>
      <c r="T153" s="9">
        <f t="shared" si="28"/>
        <v>48.36</v>
      </c>
      <c r="U153" s="9">
        <f t="shared" si="29"/>
        <v>327.41000000000003</v>
      </c>
      <c r="V153" s="9">
        <f t="shared" si="30"/>
        <v>23064.34</v>
      </c>
    </row>
    <row r="154" spans="1:22">
      <c r="A154" s="113" t="s">
        <v>2474</v>
      </c>
      <c r="B154" s="2" t="s">
        <v>1708</v>
      </c>
      <c r="C154" s="78">
        <f>IF(A154=Summary!$B$9,Summary!$F$9,0)</f>
        <v>0</v>
      </c>
      <c r="D154" s="120">
        <f>VLOOKUP(A154,AAFTE!$A:$AA,3,0)</f>
        <v>5512.77</v>
      </c>
      <c r="E154" s="160">
        <f>VLOOKUP($A154,'2023-24 Salary &amp; Benefits'!$A:$I,3,)</f>
        <v>1.18</v>
      </c>
      <c r="F154" s="160">
        <f>VLOOKUP($A154,'2023-24 Salary &amp; Benefits'!$A:$I,4,)</f>
        <v>1.18</v>
      </c>
      <c r="G154" s="161">
        <f>VLOOKUP(A154,'CEDARS District FRPL'!$A:$C,3,)</f>
        <v>0.33439999999999998</v>
      </c>
      <c r="H154" s="162">
        <f t="shared" si="23"/>
        <v>5512.77</v>
      </c>
      <c r="I154" s="163">
        <f t="shared" si="24"/>
        <v>1843.47</v>
      </c>
      <c r="J154" s="154">
        <f t="shared" si="21"/>
        <v>11.786</v>
      </c>
      <c r="K154" s="156">
        <f>'2023-24 Salary &amp; Benefits'!E$6</f>
        <v>72728</v>
      </c>
      <c r="L154" s="156">
        <f>'2023-24 Salary &amp; Benefits'!F$6</f>
        <v>75419</v>
      </c>
      <c r="M154" s="9">
        <f t="shared" si="25"/>
        <v>1011463.21</v>
      </c>
      <c r="N154" s="9">
        <f t="shared" si="26"/>
        <v>37425.020000000019</v>
      </c>
      <c r="O154" s="9">
        <f>'2023-24 Salary &amp; Benefits'!G$6</f>
        <v>13464</v>
      </c>
      <c r="P154" s="157">
        <f>'2023-24 Salary &amp; Benefits'!H$6</f>
        <v>0.1797</v>
      </c>
      <c r="Q154" s="157">
        <f>'2023-24 Salary &amp; Benefits'!I$6</f>
        <v>0.17330000000000001</v>
      </c>
      <c r="R154" s="9">
        <f t="shared" si="27"/>
        <v>346932.4</v>
      </c>
      <c r="S154" s="9">
        <f t="shared" si="22"/>
        <v>17481.47</v>
      </c>
      <c r="T154" s="9">
        <f t="shared" si="28"/>
        <v>3029.54</v>
      </c>
      <c r="U154" s="9">
        <f t="shared" si="29"/>
        <v>20511.010000000002</v>
      </c>
      <c r="V154" s="9">
        <f t="shared" si="30"/>
        <v>1416331.64</v>
      </c>
    </row>
    <row r="155" spans="1:22">
      <c r="A155" s="113" t="s">
        <v>2326</v>
      </c>
      <c r="B155" s="2" t="s">
        <v>485</v>
      </c>
      <c r="C155" s="78">
        <f>IF(A155=Summary!$B$9,Summary!$F$9,0)</f>
        <v>0</v>
      </c>
      <c r="D155" s="120">
        <f>VLOOKUP(A155,AAFTE!$A:$AA,3,0)</f>
        <v>1408.66</v>
      </c>
      <c r="E155" s="160">
        <f>VLOOKUP($A155,'2023-24 Salary &amp; Benefits'!$A:$I,3,)</f>
        <v>1</v>
      </c>
      <c r="F155" s="160">
        <f>VLOOKUP($A155,'2023-24 Salary &amp; Benefits'!$A:$I,4,)</f>
        <v>1.04</v>
      </c>
      <c r="G155" s="161">
        <f>VLOOKUP(A155,'CEDARS District FRPL'!$A:$C,3,)</f>
        <v>0.36919999999999997</v>
      </c>
      <c r="H155" s="162">
        <f t="shared" si="23"/>
        <v>1408.66</v>
      </c>
      <c r="I155" s="163">
        <f t="shared" si="24"/>
        <v>520.08000000000004</v>
      </c>
      <c r="J155" s="154">
        <f t="shared" si="21"/>
        <v>3.3250000000000002</v>
      </c>
      <c r="K155" s="156">
        <f>'2023-24 Salary &amp; Benefits'!E$6</f>
        <v>72728</v>
      </c>
      <c r="L155" s="156">
        <f>'2023-24 Salary &amp; Benefits'!F$6</f>
        <v>75419</v>
      </c>
      <c r="M155" s="9">
        <f t="shared" si="25"/>
        <v>241820.6</v>
      </c>
      <c r="N155" s="9">
        <f t="shared" si="26"/>
        <v>18978.299999999988</v>
      </c>
      <c r="O155" s="9">
        <f>'2023-24 Salary &amp; Benefits'!G$6</f>
        <v>13464</v>
      </c>
      <c r="P155" s="157">
        <f>'2023-24 Salary &amp; Benefits'!H$6</f>
        <v>0.1797</v>
      </c>
      <c r="Q155" s="157">
        <f>'2023-24 Salary &amp; Benefits'!I$6</f>
        <v>0.17330000000000001</v>
      </c>
      <c r="R155" s="9">
        <f t="shared" si="27"/>
        <v>91511.9</v>
      </c>
      <c r="S155" s="9">
        <f t="shared" si="22"/>
        <v>4346.6499999999996</v>
      </c>
      <c r="T155" s="9">
        <f t="shared" si="28"/>
        <v>753.27</v>
      </c>
      <c r="U155" s="9">
        <f t="shared" si="29"/>
        <v>5099.92</v>
      </c>
      <c r="V155" s="9">
        <f t="shared" si="30"/>
        <v>357410.72</v>
      </c>
    </row>
    <row r="156" spans="1:22">
      <c r="A156" s="113" t="s">
        <v>2391</v>
      </c>
      <c r="B156" s="2" t="s">
        <v>1139</v>
      </c>
      <c r="C156" s="78">
        <f>IF(A156=Summary!$B$9,Summary!$F$9,0)</f>
        <v>0</v>
      </c>
      <c r="D156" s="120">
        <f>VLOOKUP(A156,AAFTE!$A:$AA,3,0)</f>
        <v>412.89</v>
      </c>
      <c r="E156" s="160">
        <f>VLOOKUP($A156,'2023-24 Salary &amp; Benefits'!$A:$I,3,)</f>
        <v>1</v>
      </c>
      <c r="F156" s="160">
        <f>VLOOKUP($A156,'2023-24 Salary &amp; Benefits'!$A:$I,4,)</f>
        <v>1</v>
      </c>
      <c r="G156" s="161">
        <f>VLOOKUP(A156,'CEDARS District FRPL'!$A:$C,3,)</f>
        <v>0.58550000000000002</v>
      </c>
      <c r="H156" s="162">
        <f t="shared" si="23"/>
        <v>412.89</v>
      </c>
      <c r="I156" s="163">
        <f t="shared" si="24"/>
        <v>241.75</v>
      </c>
      <c r="J156" s="154">
        <f t="shared" si="21"/>
        <v>1.546</v>
      </c>
      <c r="K156" s="156">
        <f>'2023-24 Salary &amp; Benefits'!E$6</f>
        <v>72728</v>
      </c>
      <c r="L156" s="156">
        <f>'2023-24 Salary &amp; Benefits'!F$6</f>
        <v>75419</v>
      </c>
      <c r="M156" s="9">
        <f t="shared" si="25"/>
        <v>112437.49</v>
      </c>
      <c r="N156" s="9">
        <f t="shared" si="26"/>
        <v>4160.2799999999988</v>
      </c>
      <c r="O156" s="9">
        <f>'2023-24 Salary &amp; Benefits'!G$6</f>
        <v>13464</v>
      </c>
      <c r="P156" s="157">
        <f>'2023-24 Salary &amp; Benefits'!H$6</f>
        <v>0.1797</v>
      </c>
      <c r="Q156" s="157">
        <f>'2023-24 Salary &amp; Benefits'!I$6</f>
        <v>0.17330000000000001</v>
      </c>
      <c r="R156" s="9">
        <f t="shared" si="27"/>
        <v>41741.339999999997</v>
      </c>
      <c r="S156" s="9">
        <f t="shared" si="22"/>
        <v>1943.3</v>
      </c>
      <c r="T156" s="9">
        <f t="shared" si="28"/>
        <v>336.77</v>
      </c>
      <c r="U156" s="9">
        <f t="shared" si="29"/>
        <v>2280.0699999999997</v>
      </c>
      <c r="V156" s="9">
        <f t="shared" si="30"/>
        <v>160619.18000000002</v>
      </c>
    </row>
    <row r="157" spans="1:22">
      <c r="A157" s="113" t="s">
        <v>2318</v>
      </c>
      <c r="B157" s="2" t="s">
        <v>434</v>
      </c>
      <c r="C157" s="78">
        <f>IF(A157=Summary!$B$9,Summary!$F$9,0)</f>
        <v>0</v>
      </c>
      <c r="D157" s="120">
        <f>VLOOKUP(A157,AAFTE!$A:$AA,3,0)</f>
        <v>8530.58</v>
      </c>
      <c r="E157" s="160">
        <f>VLOOKUP($A157,'2023-24 Salary &amp; Benefits'!$A:$I,3,)</f>
        <v>1.0150000000000001</v>
      </c>
      <c r="F157" s="160">
        <f>VLOOKUP($A157,'2023-24 Salary &amp; Benefits'!$A:$I,4,)</f>
        <v>1.0150000000000001</v>
      </c>
      <c r="G157" s="161">
        <f>VLOOKUP(A157,'CEDARS District FRPL'!$A:$C,3,)</f>
        <v>0.64880000000000004</v>
      </c>
      <c r="H157" s="162">
        <f t="shared" si="23"/>
        <v>8530.58</v>
      </c>
      <c r="I157" s="163">
        <f t="shared" si="24"/>
        <v>5534.64</v>
      </c>
      <c r="J157" s="154">
        <f t="shared" si="21"/>
        <v>35.384999999999998</v>
      </c>
      <c r="K157" s="156">
        <f>'2023-24 Salary &amp; Benefits'!E$6</f>
        <v>72728</v>
      </c>
      <c r="L157" s="156">
        <f>'2023-24 Salary &amp; Benefits'!F$6</f>
        <v>75419</v>
      </c>
      <c r="M157" s="9">
        <f t="shared" si="25"/>
        <v>2612082.48</v>
      </c>
      <c r="N157" s="9">
        <f t="shared" si="26"/>
        <v>96649.350000000093</v>
      </c>
      <c r="O157" s="9">
        <f>'2023-24 Salary &amp; Benefits'!G$6</f>
        <v>13464</v>
      </c>
      <c r="P157" s="157">
        <f>'2023-24 Salary &amp; Benefits'!H$6</f>
        <v>0.1797</v>
      </c>
      <c r="Q157" s="157">
        <f>'2023-24 Salary &amp; Benefits'!I$6</f>
        <v>0.17330000000000001</v>
      </c>
      <c r="R157" s="9">
        <f t="shared" si="27"/>
        <v>962564.19</v>
      </c>
      <c r="S157" s="9">
        <f t="shared" si="22"/>
        <v>45145.53</v>
      </c>
      <c r="T157" s="9">
        <f t="shared" si="28"/>
        <v>7823.72</v>
      </c>
      <c r="U157" s="9">
        <f t="shared" si="29"/>
        <v>52969.25</v>
      </c>
      <c r="V157" s="9">
        <f t="shared" si="30"/>
        <v>3724265.27</v>
      </c>
    </row>
    <row r="158" spans="1:22">
      <c r="A158" s="113" t="s">
        <v>2390</v>
      </c>
      <c r="B158" s="2" t="s">
        <v>1135</v>
      </c>
      <c r="C158" s="78">
        <f>IF(A158=Summary!$B$9,Summary!$F$9,0)</f>
        <v>0</v>
      </c>
      <c r="D158" s="120">
        <f>VLOOKUP(A158,AAFTE!$A:$AA,3,0)</f>
        <v>598.91999999999996</v>
      </c>
      <c r="E158" s="160">
        <f>VLOOKUP($A158,'2023-24 Salary &amp; Benefits'!$A:$I,3,)</f>
        <v>1</v>
      </c>
      <c r="F158" s="160">
        <f>VLOOKUP($A158,'2023-24 Salary &amp; Benefits'!$A:$I,4,)</f>
        <v>1</v>
      </c>
      <c r="G158" s="161">
        <f>VLOOKUP(A158,'CEDARS District FRPL'!$A:$C,3,)</f>
        <v>0.59830000000000005</v>
      </c>
      <c r="H158" s="162">
        <f t="shared" si="23"/>
        <v>598.91999999999996</v>
      </c>
      <c r="I158" s="163">
        <f t="shared" si="24"/>
        <v>358.33</v>
      </c>
      <c r="J158" s="154">
        <f t="shared" si="21"/>
        <v>2.2909999999999999</v>
      </c>
      <c r="K158" s="156">
        <f>'2023-24 Salary &amp; Benefits'!E$6</f>
        <v>72728</v>
      </c>
      <c r="L158" s="156">
        <f>'2023-24 Salary &amp; Benefits'!F$6</f>
        <v>75419</v>
      </c>
      <c r="M158" s="9">
        <f t="shared" si="25"/>
        <v>166619.85</v>
      </c>
      <c r="N158" s="9">
        <f t="shared" si="26"/>
        <v>6165.0799999999872</v>
      </c>
      <c r="O158" s="9">
        <f>'2023-24 Salary &amp; Benefits'!G$6</f>
        <v>13464</v>
      </c>
      <c r="P158" s="157">
        <f>'2023-24 Salary &amp; Benefits'!H$6</f>
        <v>0.1797</v>
      </c>
      <c r="Q158" s="157">
        <f>'2023-24 Salary &amp; Benefits'!I$6</f>
        <v>0.17330000000000001</v>
      </c>
      <c r="R158" s="9">
        <f t="shared" si="27"/>
        <v>61856.02</v>
      </c>
      <c r="S158" s="9">
        <f t="shared" si="22"/>
        <v>2879.75</v>
      </c>
      <c r="T158" s="9">
        <f t="shared" si="28"/>
        <v>499.06</v>
      </c>
      <c r="U158" s="9">
        <f t="shared" si="29"/>
        <v>3378.81</v>
      </c>
      <c r="V158" s="9">
        <f t="shared" si="30"/>
        <v>238019.75999999998</v>
      </c>
    </row>
    <row r="159" spans="1:22">
      <c r="A159" s="113" t="s">
        <v>2562</v>
      </c>
      <c r="B159" s="2" t="s">
        <v>2248</v>
      </c>
      <c r="C159" s="78">
        <f>IF(A159=Summary!$B$9,Summary!$F$9,0)</f>
        <v>0</v>
      </c>
      <c r="D159" s="120">
        <f>VLOOKUP(A159,AAFTE!$A:$AA,3,0)</f>
        <v>886.81</v>
      </c>
      <c r="E159" s="160">
        <f>VLOOKUP($A159,'2023-24 Salary &amp; Benefits'!$A:$I,3,)</f>
        <v>1</v>
      </c>
      <c r="F159" s="160">
        <f>VLOOKUP($A159,'2023-24 Salary &amp; Benefits'!$A:$I,4,)</f>
        <v>1</v>
      </c>
      <c r="G159" s="161">
        <f>VLOOKUP(A159,'CEDARS District FRPL'!$A:$C,3,)</f>
        <v>0.996</v>
      </c>
      <c r="H159" s="162">
        <f t="shared" si="23"/>
        <v>886.81</v>
      </c>
      <c r="I159" s="163">
        <f t="shared" si="24"/>
        <v>883.26</v>
      </c>
      <c r="J159" s="154">
        <f t="shared" si="21"/>
        <v>5.6470000000000002</v>
      </c>
      <c r="K159" s="156">
        <f>'2023-24 Salary &amp; Benefits'!E$6</f>
        <v>72728</v>
      </c>
      <c r="L159" s="156">
        <f>'2023-24 Salary &amp; Benefits'!F$6</f>
        <v>75419</v>
      </c>
      <c r="M159" s="9">
        <f t="shared" si="25"/>
        <v>410695.02</v>
      </c>
      <c r="N159" s="9">
        <f t="shared" si="26"/>
        <v>15196.070000000007</v>
      </c>
      <c r="O159" s="9">
        <f>'2023-24 Salary &amp; Benefits'!G$6</f>
        <v>13464</v>
      </c>
      <c r="P159" s="157">
        <f>'2023-24 Salary &amp; Benefits'!H$6</f>
        <v>0.1797</v>
      </c>
      <c r="Q159" s="157">
        <f>'2023-24 Salary &amp; Benefits'!I$6</f>
        <v>0.17330000000000001</v>
      </c>
      <c r="R159" s="9">
        <f t="shared" si="27"/>
        <v>152466.57999999999</v>
      </c>
      <c r="S159" s="9">
        <f t="shared" si="22"/>
        <v>7098.18</v>
      </c>
      <c r="T159" s="9">
        <f t="shared" si="28"/>
        <v>1230.1099999999999</v>
      </c>
      <c r="U159" s="9">
        <f t="shared" si="29"/>
        <v>8328.2900000000009</v>
      </c>
      <c r="V159" s="9">
        <f t="shared" si="30"/>
        <v>586685.96</v>
      </c>
    </row>
    <row r="160" spans="1:22">
      <c r="A160" s="113" t="s">
        <v>2533</v>
      </c>
      <c r="B160" s="2" t="s">
        <v>2117</v>
      </c>
      <c r="C160" s="78">
        <f>IF(A160=Summary!$B$9,Summary!$F$9,0)</f>
        <v>0</v>
      </c>
      <c r="D160" s="120">
        <f>VLOOKUP(A160,AAFTE!$A:$AA,3,0)</f>
        <v>1627.06</v>
      </c>
      <c r="E160" s="160">
        <f>VLOOKUP($A160,'2023-24 Salary &amp; Benefits'!$A:$I,3,)</f>
        <v>1.0900000000000001</v>
      </c>
      <c r="F160" s="160">
        <f>VLOOKUP($A160,'2023-24 Salary &amp; Benefits'!$A:$I,4,)</f>
        <v>1.0900000000000001</v>
      </c>
      <c r="G160" s="161">
        <f>VLOOKUP(A160,'CEDARS District FRPL'!$A:$C,3,)</f>
        <v>0.53590000000000004</v>
      </c>
      <c r="H160" s="162">
        <f t="shared" si="23"/>
        <v>1627.06</v>
      </c>
      <c r="I160" s="163">
        <f t="shared" si="24"/>
        <v>871.94</v>
      </c>
      <c r="J160" s="154">
        <f t="shared" si="21"/>
        <v>5.5750000000000002</v>
      </c>
      <c r="K160" s="156">
        <f>'2023-24 Salary &amp; Benefits'!E$6</f>
        <v>72728</v>
      </c>
      <c r="L160" s="156">
        <f>'2023-24 Salary &amp; Benefits'!F$6</f>
        <v>75419</v>
      </c>
      <c r="M160" s="9">
        <f t="shared" si="25"/>
        <v>441949.87</v>
      </c>
      <c r="N160" s="9">
        <f t="shared" si="26"/>
        <v>16352.539999999979</v>
      </c>
      <c r="O160" s="9">
        <f>'2023-24 Salary &amp; Benefits'!G$6</f>
        <v>13464</v>
      </c>
      <c r="P160" s="157">
        <f>'2023-24 Salary &amp; Benefits'!H$6</f>
        <v>0.1797</v>
      </c>
      <c r="Q160" s="157">
        <f>'2023-24 Salary &amp; Benefits'!I$6</f>
        <v>0.17330000000000001</v>
      </c>
      <c r="R160" s="9">
        <f t="shared" si="27"/>
        <v>157314.09</v>
      </c>
      <c r="S160" s="9">
        <f t="shared" si="22"/>
        <v>7638.37</v>
      </c>
      <c r="T160" s="9">
        <f t="shared" si="28"/>
        <v>1323.73</v>
      </c>
      <c r="U160" s="9">
        <f t="shared" si="29"/>
        <v>8962.1</v>
      </c>
      <c r="V160" s="9">
        <f t="shared" si="30"/>
        <v>624578.6</v>
      </c>
    </row>
    <row r="161" spans="1:22">
      <c r="A161" s="113" t="s">
        <v>2464</v>
      </c>
      <c r="B161" s="2" t="s">
        <v>1585</v>
      </c>
      <c r="C161" s="78">
        <f>IF(A161=Summary!$B$9,Summary!$F$9,0)</f>
        <v>0</v>
      </c>
      <c r="D161" s="120">
        <f>VLOOKUP(A161,AAFTE!$A:$AA,3,0)</f>
        <v>69.290000000000006</v>
      </c>
      <c r="E161" s="160">
        <f>VLOOKUP($A161,'2023-24 Salary &amp; Benefits'!$A:$I,3,)</f>
        <v>1.06</v>
      </c>
      <c r="F161" s="160">
        <f>VLOOKUP($A161,'2023-24 Salary &amp; Benefits'!$A:$I,4,)</f>
        <v>1.06</v>
      </c>
      <c r="G161" s="161">
        <f>VLOOKUP(A161,'CEDARS District FRPL'!$A:$C,3,)</f>
        <v>0.32390000000000002</v>
      </c>
      <c r="H161" s="162">
        <f t="shared" si="23"/>
        <v>69.290000000000006</v>
      </c>
      <c r="I161" s="163">
        <f t="shared" si="24"/>
        <v>22.44</v>
      </c>
      <c r="J161" s="154">
        <f t="shared" si="21"/>
        <v>0.14299999999999999</v>
      </c>
      <c r="K161" s="156">
        <f>'2023-24 Salary &amp; Benefits'!E$6</f>
        <v>72728</v>
      </c>
      <c r="L161" s="156">
        <f>'2023-24 Salary &amp; Benefits'!F$6</f>
        <v>75419</v>
      </c>
      <c r="M161" s="9">
        <f t="shared" si="25"/>
        <v>11024.11</v>
      </c>
      <c r="N161" s="9">
        <f t="shared" si="26"/>
        <v>407.89999999999964</v>
      </c>
      <c r="O161" s="9">
        <f>'2023-24 Salary &amp; Benefits'!G$6</f>
        <v>13464</v>
      </c>
      <c r="P161" s="157">
        <f>'2023-24 Salary &amp; Benefits'!H$6</f>
        <v>0.1797</v>
      </c>
      <c r="Q161" s="157">
        <f>'2023-24 Salary &amp; Benefits'!I$6</f>
        <v>0.17330000000000001</v>
      </c>
      <c r="R161" s="9">
        <f t="shared" si="27"/>
        <v>3977.07</v>
      </c>
      <c r="S161" s="9">
        <f t="shared" si="22"/>
        <v>190.53</v>
      </c>
      <c r="T161" s="9">
        <f t="shared" si="28"/>
        <v>33.020000000000003</v>
      </c>
      <c r="U161" s="9">
        <f t="shared" si="29"/>
        <v>223.55</v>
      </c>
      <c r="V161" s="9">
        <f t="shared" si="30"/>
        <v>15632.63</v>
      </c>
    </row>
    <row r="162" spans="1:22">
      <c r="A162" s="113" t="s">
        <v>2461</v>
      </c>
      <c r="B162" s="2" t="s">
        <v>1573</v>
      </c>
      <c r="C162" s="78">
        <f>IF(A162=Summary!$B$9,Summary!$F$9,0)</f>
        <v>0</v>
      </c>
      <c r="D162" s="120">
        <f>VLOOKUP(A162,AAFTE!$A:$AA,3,0)</f>
        <v>6645.78</v>
      </c>
      <c r="E162" s="160">
        <f>VLOOKUP($A162,'2023-24 Salary &amp; Benefits'!$A:$I,3,)</f>
        <v>1.1200000000000001</v>
      </c>
      <c r="F162" s="160">
        <f>VLOOKUP($A162,'2023-24 Salary &amp; Benefits'!$A:$I,4,)</f>
        <v>1.1200000000000001</v>
      </c>
      <c r="G162" s="161">
        <f>VLOOKUP(A162,'CEDARS District FRPL'!$A:$C,3,)</f>
        <v>0.65059999999999996</v>
      </c>
      <c r="H162" s="162">
        <f t="shared" si="23"/>
        <v>6645.78</v>
      </c>
      <c r="I162" s="163">
        <f t="shared" si="24"/>
        <v>4323.74</v>
      </c>
      <c r="J162" s="154">
        <f t="shared" si="21"/>
        <v>27.643000000000001</v>
      </c>
      <c r="K162" s="156">
        <f>'2023-24 Salary &amp; Benefits'!E$6</f>
        <v>72728</v>
      </c>
      <c r="L162" s="156">
        <f>'2023-24 Salary &amp; Benefits'!F$6</f>
        <v>75419</v>
      </c>
      <c r="M162" s="9">
        <f t="shared" si="25"/>
        <v>2251670.52</v>
      </c>
      <c r="N162" s="9">
        <f t="shared" si="26"/>
        <v>83313.790000000037</v>
      </c>
      <c r="O162" s="9">
        <f>'2023-24 Salary &amp; Benefits'!G$6</f>
        <v>13464</v>
      </c>
      <c r="P162" s="157">
        <f>'2023-24 Salary &amp; Benefits'!H$6</f>
        <v>0.1797</v>
      </c>
      <c r="Q162" s="157">
        <f>'2023-24 Salary &amp; Benefits'!I$6</f>
        <v>0.17330000000000001</v>
      </c>
      <c r="R162" s="9">
        <f t="shared" si="27"/>
        <v>791248.82</v>
      </c>
      <c r="S162" s="9">
        <f t="shared" si="22"/>
        <v>38916.410000000003</v>
      </c>
      <c r="T162" s="9">
        <f t="shared" si="28"/>
        <v>6744.21</v>
      </c>
      <c r="U162" s="9">
        <f t="shared" si="29"/>
        <v>45660.62</v>
      </c>
      <c r="V162" s="9">
        <f t="shared" si="30"/>
        <v>3171893.75</v>
      </c>
    </row>
    <row r="163" spans="1:22">
      <c r="A163" s="113" t="s">
        <v>2363</v>
      </c>
      <c r="B163" s="2" t="s">
        <v>1010</v>
      </c>
      <c r="C163" s="78">
        <f>IF(A163=Summary!$B$9,Summary!$F$9,0)</f>
        <v>0</v>
      </c>
      <c r="D163" s="120">
        <f>VLOOKUP(A163,AAFTE!$A:$AA,3,0)</f>
        <v>554</v>
      </c>
      <c r="E163" s="160">
        <f>VLOOKUP($A163,'2023-24 Salary &amp; Benefits'!$A:$I,3,)</f>
        <v>1.1499999999999999</v>
      </c>
      <c r="F163" s="160">
        <f>VLOOKUP($A163,'2023-24 Salary &amp; Benefits'!$A:$I,4,)</f>
        <v>1.1499999999999999</v>
      </c>
      <c r="G163" s="161">
        <f>VLOOKUP(A163,'CEDARS District FRPL'!$A:$C,3,)</f>
        <v>0.68210000000000004</v>
      </c>
      <c r="H163" s="162">
        <f t="shared" si="23"/>
        <v>554</v>
      </c>
      <c r="I163" s="163">
        <f t="shared" si="24"/>
        <v>377.88</v>
      </c>
      <c r="J163" s="154">
        <f t="shared" si="21"/>
        <v>2.4159999999999999</v>
      </c>
      <c r="K163" s="156">
        <f>'2023-24 Salary &amp; Benefits'!E$6</f>
        <v>72728</v>
      </c>
      <c r="L163" s="156">
        <f>'2023-24 Salary &amp; Benefits'!F$6</f>
        <v>75419</v>
      </c>
      <c r="M163" s="9">
        <f t="shared" si="25"/>
        <v>202067.48</v>
      </c>
      <c r="N163" s="9">
        <f t="shared" si="26"/>
        <v>7476.6699999999837</v>
      </c>
      <c r="O163" s="9">
        <f>'2023-24 Salary &amp; Benefits'!G$6</f>
        <v>13464</v>
      </c>
      <c r="P163" s="157">
        <f>'2023-24 Salary &amp; Benefits'!H$6</f>
        <v>0.1797</v>
      </c>
      <c r="Q163" s="157">
        <f>'2023-24 Salary &amp; Benefits'!I$6</f>
        <v>0.17330000000000001</v>
      </c>
      <c r="R163" s="9">
        <f t="shared" si="27"/>
        <v>70136.259999999995</v>
      </c>
      <c r="S163" s="9">
        <f t="shared" si="22"/>
        <v>3492.4</v>
      </c>
      <c r="T163" s="9">
        <f t="shared" si="28"/>
        <v>605.23</v>
      </c>
      <c r="U163" s="9">
        <f t="shared" si="29"/>
        <v>4097.63</v>
      </c>
      <c r="V163" s="9">
        <f t="shared" si="30"/>
        <v>283778.03999999998</v>
      </c>
    </row>
    <row r="164" spans="1:22">
      <c r="A164" s="113" t="s">
        <v>2469</v>
      </c>
      <c r="B164" s="2" t="s">
        <v>1625</v>
      </c>
      <c r="C164" s="78">
        <f>IF(A164=Summary!$B$9,Summary!$F$9,0)</f>
        <v>0</v>
      </c>
      <c r="D164" s="120">
        <f>VLOOKUP(A164,AAFTE!$A:$AA,3,0)</f>
        <v>15157.81</v>
      </c>
      <c r="E164" s="160">
        <f>VLOOKUP($A164,'2023-24 Salary &amp; Benefits'!$A:$I,3,)</f>
        <v>1.18</v>
      </c>
      <c r="F164" s="160">
        <f>VLOOKUP($A164,'2023-24 Salary &amp; Benefits'!$A:$I,4,)</f>
        <v>1.18</v>
      </c>
      <c r="G164" s="161">
        <f>VLOOKUP(A164,'CEDARS District FRPL'!$A:$C,3,)</f>
        <v>0.49730000000000002</v>
      </c>
      <c r="H164" s="162">
        <f t="shared" si="23"/>
        <v>15157.81</v>
      </c>
      <c r="I164" s="163">
        <f t="shared" si="24"/>
        <v>7537.98</v>
      </c>
      <c r="J164" s="154">
        <f t="shared" si="21"/>
        <v>48.192999999999998</v>
      </c>
      <c r="K164" s="156">
        <f>'2023-24 Salary &amp; Benefits'!E$6</f>
        <v>72728</v>
      </c>
      <c r="L164" s="156">
        <f>'2023-24 Salary &amp; Benefits'!F$6</f>
        <v>75419</v>
      </c>
      <c r="M164" s="9">
        <f t="shared" si="25"/>
        <v>4135876.99</v>
      </c>
      <c r="N164" s="9">
        <f t="shared" si="26"/>
        <v>153031.08999999985</v>
      </c>
      <c r="O164" s="9">
        <f>'2023-24 Salary &amp; Benefits'!G$6</f>
        <v>13464</v>
      </c>
      <c r="P164" s="157">
        <f>'2023-24 Salary &amp; Benefits'!H$6</f>
        <v>0.1797</v>
      </c>
      <c r="Q164" s="157">
        <f>'2023-24 Salary &amp; Benefits'!I$6</f>
        <v>0.17330000000000001</v>
      </c>
      <c r="R164" s="9">
        <f t="shared" si="27"/>
        <v>1418607.94</v>
      </c>
      <c r="S164" s="9">
        <f t="shared" si="22"/>
        <v>71481.8</v>
      </c>
      <c r="T164" s="9">
        <f t="shared" si="28"/>
        <v>12387.8</v>
      </c>
      <c r="U164" s="9">
        <f t="shared" si="29"/>
        <v>83869.600000000006</v>
      </c>
      <c r="V164" s="9">
        <f t="shared" si="30"/>
        <v>5791385.6199999992</v>
      </c>
    </row>
    <row r="165" spans="1:22">
      <c r="A165" s="113" t="s">
        <v>2549</v>
      </c>
      <c r="B165" s="2" t="s">
        <v>2162</v>
      </c>
      <c r="C165" s="78">
        <f>IF(A165=Summary!$B$9,Summary!$F$9,0)</f>
        <v>0</v>
      </c>
      <c r="D165" s="120">
        <f>VLOOKUP(A165,AAFTE!$A:$AA,3,0)</f>
        <v>1290.51</v>
      </c>
      <c r="E165" s="160">
        <f>VLOOKUP($A165,'2023-24 Salary &amp; Benefits'!$A:$I,3,)</f>
        <v>1</v>
      </c>
      <c r="F165" s="160">
        <f>VLOOKUP($A165,'2023-24 Salary &amp; Benefits'!$A:$I,4,)</f>
        <v>1</v>
      </c>
      <c r="G165" s="161">
        <f>VLOOKUP(A165,'CEDARS District FRPL'!$A:$C,3,)</f>
        <v>0.54490000000000005</v>
      </c>
      <c r="H165" s="162">
        <f t="shared" si="23"/>
        <v>1290.51</v>
      </c>
      <c r="I165" s="163">
        <f t="shared" si="24"/>
        <v>703.2</v>
      </c>
      <c r="J165" s="154">
        <f t="shared" si="21"/>
        <v>4.4960000000000004</v>
      </c>
      <c r="K165" s="156">
        <f>'2023-24 Salary &amp; Benefits'!E$6</f>
        <v>72728</v>
      </c>
      <c r="L165" s="156">
        <f>'2023-24 Salary &amp; Benefits'!F$6</f>
        <v>75419</v>
      </c>
      <c r="M165" s="9">
        <f t="shared" si="25"/>
        <v>326985.09000000003</v>
      </c>
      <c r="N165" s="9">
        <f t="shared" si="26"/>
        <v>12098.729999999981</v>
      </c>
      <c r="O165" s="9">
        <f>'2023-24 Salary &amp; Benefits'!G$6</f>
        <v>13464</v>
      </c>
      <c r="P165" s="157">
        <f>'2023-24 Salary &amp; Benefits'!H$6</f>
        <v>0.1797</v>
      </c>
      <c r="Q165" s="157">
        <f>'2023-24 Salary &amp; Benefits'!I$6</f>
        <v>0.17330000000000001</v>
      </c>
      <c r="R165" s="9">
        <f t="shared" si="27"/>
        <v>121390.07</v>
      </c>
      <c r="S165" s="9">
        <f t="shared" si="22"/>
        <v>5651.4</v>
      </c>
      <c r="T165" s="9">
        <f t="shared" si="28"/>
        <v>979.39</v>
      </c>
      <c r="U165" s="9">
        <f t="shared" si="29"/>
        <v>6630.79</v>
      </c>
      <c r="V165" s="9">
        <f t="shared" si="30"/>
        <v>467104.68</v>
      </c>
    </row>
    <row r="166" spans="1:22">
      <c r="A166" s="113" t="s">
        <v>2388</v>
      </c>
      <c r="B166" s="2" t="s">
        <v>1130</v>
      </c>
      <c r="C166" s="78">
        <f>IF(A166=Summary!$B$9,Summary!$F$9,0)</f>
        <v>0</v>
      </c>
      <c r="D166" s="120">
        <f>VLOOKUP(A166,AAFTE!$A:$AA,3,0)</f>
        <v>805.38</v>
      </c>
      <c r="E166" s="160">
        <f>VLOOKUP($A166,'2023-24 Salary &amp; Benefits'!$A:$I,3,)</f>
        <v>1</v>
      </c>
      <c r="F166" s="160">
        <f>VLOOKUP($A166,'2023-24 Salary &amp; Benefits'!$A:$I,4,)</f>
        <v>1</v>
      </c>
      <c r="G166" s="161">
        <f>VLOOKUP(A166,'CEDARS District FRPL'!$A:$C,3,)</f>
        <v>0.45529999999999998</v>
      </c>
      <c r="H166" s="162">
        <f t="shared" si="23"/>
        <v>805.38</v>
      </c>
      <c r="I166" s="163">
        <f t="shared" si="24"/>
        <v>366.69</v>
      </c>
      <c r="J166" s="154">
        <f t="shared" si="21"/>
        <v>2.3439999999999999</v>
      </c>
      <c r="K166" s="156">
        <f>'2023-24 Salary &amp; Benefits'!E$6</f>
        <v>72728</v>
      </c>
      <c r="L166" s="156">
        <f>'2023-24 Salary &amp; Benefits'!F$6</f>
        <v>75419</v>
      </c>
      <c r="M166" s="9">
        <f t="shared" si="25"/>
        <v>170474.43</v>
      </c>
      <c r="N166" s="9">
        <f t="shared" si="26"/>
        <v>6307.710000000021</v>
      </c>
      <c r="O166" s="9">
        <f>'2023-24 Salary &amp; Benefits'!G$6</f>
        <v>13464</v>
      </c>
      <c r="P166" s="157">
        <f>'2023-24 Salary &amp; Benefits'!H$6</f>
        <v>0.1797</v>
      </c>
      <c r="Q166" s="157">
        <f>'2023-24 Salary &amp; Benefits'!I$6</f>
        <v>0.17330000000000001</v>
      </c>
      <c r="R166" s="9">
        <f t="shared" si="27"/>
        <v>63287</v>
      </c>
      <c r="S166" s="9">
        <f t="shared" si="22"/>
        <v>2946.37</v>
      </c>
      <c r="T166" s="9">
        <f t="shared" si="28"/>
        <v>510.61</v>
      </c>
      <c r="U166" s="9">
        <f t="shared" si="29"/>
        <v>3456.98</v>
      </c>
      <c r="V166" s="9">
        <f t="shared" si="30"/>
        <v>243526.12000000002</v>
      </c>
    </row>
    <row r="167" spans="1:22">
      <c r="A167" s="113" t="s">
        <v>2427</v>
      </c>
      <c r="B167" s="2" t="s">
        <v>1270</v>
      </c>
      <c r="C167" s="78">
        <f>IF(A167=Summary!$B$9,Summary!$F$9,0)</f>
        <v>0</v>
      </c>
      <c r="D167" s="120">
        <f>VLOOKUP(A167,AAFTE!$A:$AA,3,0)</f>
        <v>310.61</v>
      </c>
      <c r="E167" s="160">
        <f>VLOOKUP($A167,'2023-24 Salary &amp; Benefits'!$A:$I,3,)</f>
        <v>1</v>
      </c>
      <c r="F167" s="160">
        <f>VLOOKUP($A167,'2023-24 Salary &amp; Benefits'!$A:$I,4,)</f>
        <v>1.02</v>
      </c>
      <c r="G167" s="161">
        <f>VLOOKUP(A167,'CEDARS District FRPL'!$A:$C,3,)</f>
        <v>0.52969999999999995</v>
      </c>
      <c r="H167" s="162">
        <f t="shared" si="23"/>
        <v>310.61</v>
      </c>
      <c r="I167" s="163">
        <f t="shared" si="24"/>
        <v>164.53</v>
      </c>
      <c r="J167" s="154">
        <f t="shared" si="21"/>
        <v>1.052</v>
      </c>
      <c r="K167" s="156">
        <f>'2023-24 Salary &amp; Benefits'!E$6</f>
        <v>72728</v>
      </c>
      <c r="L167" s="156">
        <f>'2023-24 Salary &amp; Benefits'!F$6</f>
        <v>75419</v>
      </c>
      <c r="M167" s="9">
        <f t="shared" si="25"/>
        <v>76509.86</v>
      </c>
      <c r="N167" s="9">
        <f t="shared" si="26"/>
        <v>4417.7400000000052</v>
      </c>
      <c r="O167" s="9">
        <f>'2023-24 Salary &amp; Benefits'!G$6</f>
        <v>13464</v>
      </c>
      <c r="P167" s="157">
        <f>'2023-24 Salary &amp; Benefits'!H$6</f>
        <v>0.1797</v>
      </c>
      <c r="Q167" s="157">
        <f>'2023-24 Salary &amp; Benefits'!I$6</f>
        <v>0.17330000000000001</v>
      </c>
      <c r="R167" s="9">
        <f t="shared" si="27"/>
        <v>28678.54</v>
      </c>
      <c r="S167" s="9">
        <f t="shared" si="22"/>
        <v>1348.79</v>
      </c>
      <c r="T167" s="9">
        <f t="shared" si="28"/>
        <v>233.75</v>
      </c>
      <c r="U167" s="9">
        <f t="shared" si="29"/>
        <v>1582.54</v>
      </c>
      <c r="V167" s="9">
        <f t="shared" si="30"/>
        <v>111188.68</v>
      </c>
    </row>
    <row r="168" spans="1:22">
      <c r="A168" s="113" t="s">
        <v>2416</v>
      </c>
      <c r="B168" t="s">
        <v>3432</v>
      </c>
      <c r="C168" s="78">
        <f>IF(A168=Summary!$B$9,Summary!$F$9,0)</f>
        <v>0</v>
      </c>
      <c r="D168" s="120">
        <f>VLOOKUP(A168,AAFTE!$A:$AA,3,0)</f>
        <v>124.14</v>
      </c>
      <c r="E168" s="160">
        <f>VLOOKUP($A168,'2023-24 Salary &amp; Benefits'!$A:$I,3,)</f>
        <v>1</v>
      </c>
      <c r="F168" s="160">
        <f>VLOOKUP($A168,'2023-24 Salary &amp; Benefits'!$A:$I,4,)</f>
        <v>1</v>
      </c>
      <c r="G168" s="161">
        <f>VLOOKUP(A168,'CEDARS District FRPL'!$A:$C,3,)</f>
        <v>1</v>
      </c>
      <c r="H168" s="162">
        <f t="shared" si="23"/>
        <v>124.14</v>
      </c>
      <c r="I168" s="163">
        <f t="shared" si="24"/>
        <v>124.14</v>
      </c>
      <c r="J168" s="154">
        <f t="shared" si="21"/>
        <v>0.79400000000000004</v>
      </c>
      <c r="K168" s="156">
        <f>'2023-24 Salary &amp; Benefits'!E$6</f>
        <v>72728</v>
      </c>
      <c r="L168" s="156">
        <f>'2023-24 Salary &amp; Benefits'!F$6</f>
        <v>75419</v>
      </c>
      <c r="M168" s="9">
        <f t="shared" si="25"/>
        <v>57746.03</v>
      </c>
      <c r="N168" s="9">
        <f t="shared" si="26"/>
        <v>2136.6600000000035</v>
      </c>
      <c r="O168" s="9">
        <f>'2023-24 Salary &amp; Benefits'!G$6</f>
        <v>13464</v>
      </c>
      <c r="P168" s="157">
        <f>'2023-24 Salary &amp; Benefits'!H$6</f>
        <v>0.1797</v>
      </c>
      <c r="Q168" s="157">
        <f>'2023-24 Salary &amp; Benefits'!I$6</f>
        <v>0.17330000000000001</v>
      </c>
      <c r="R168" s="9">
        <f t="shared" si="27"/>
        <v>21437.66</v>
      </c>
      <c r="S168" s="9">
        <f t="shared" si="22"/>
        <v>998.04</v>
      </c>
      <c r="T168" s="9">
        <f t="shared" si="28"/>
        <v>172.96</v>
      </c>
      <c r="U168" s="9">
        <f t="shared" si="29"/>
        <v>1171</v>
      </c>
      <c r="V168" s="9">
        <f t="shared" si="30"/>
        <v>82491.350000000006</v>
      </c>
    </row>
    <row r="169" spans="1:22">
      <c r="A169" s="113" t="s">
        <v>2430</v>
      </c>
      <c r="B169" s="2" t="s">
        <v>1278</v>
      </c>
      <c r="C169" s="78">
        <f>IF(A169=Summary!$B$9,Summary!$F$9,0)</f>
        <v>0</v>
      </c>
      <c r="D169" s="120">
        <f>VLOOKUP(A169,AAFTE!$A:$AA,3,0)</f>
        <v>1085.8599999999999</v>
      </c>
      <c r="E169" s="160">
        <f>VLOOKUP($A169,'2023-24 Salary &amp; Benefits'!$A:$I,3,)</f>
        <v>1</v>
      </c>
      <c r="F169" s="160">
        <f>VLOOKUP($A169,'2023-24 Salary &amp; Benefits'!$A:$I,4,)</f>
        <v>1</v>
      </c>
      <c r="G169" s="161">
        <f>VLOOKUP(A169,'CEDARS District FRPL'!$A:$C,3,)</f>
        <v>0.5978</v>
      </c>
      <c r="H169" s="162">
        <f t="shared" si="23"/>
        <v>1085.8599999999999</v>
      </c>
      <c r="I169" s="163">
        <f t="shared" si="24"/>
        <v>649.13</v>
      </c>
      <c r="J169" s="154">
        <f t="shared" si="21"/>
        <v>4.1500000000000004</v>
      </c>
      <c r="K169" s="156">
        <f>'2023-24 Salary &amp; Benefits'!E$6</f>
        <v>72728</v>
      </c>
      <c r="L169" s="156">
        <f>'2023-24 Salary &amp; Benefits'!F$6</f>
        <v>75419</v>
      </c>
      <c r="M169" s="9">
        <f t="shared" si="25"/>
        <v>301821.2</v>
      </c>
      <c r="N169" s="9">
        <f t="shared" si="26"/>
        <v>11167.649999999965</v>
      </c>
      <c r="O169" s="9">
        <f>'2023-24 Salary &amp; Benefits'!G$6</f>
        <v>13464</v>
      </c>
      <c r="P169" s="157">
        <f>'2023-24 Salary &amp; Benefits'!H$6</f>
        <v>0.1797</v>
      </c>
      <c r="Q169" s="157">
        <f>'2023-24 Salary &amp; Benefits'!I$6</f>
        <v>0.17330000000000001</v>
      </c>
      <c r="R169" s="9">
        <f t="shared" si="27"/>
        <v>112048.22</v>
      </c>
      <c r="S169" s="9">
        <f t="shared" si="22"/>
        <v>5216.4799999999996</v>
      </c>
      <c r="T169" s="9">
        <f t="shared" si="28"/>
        <v>904.02</v>
      </c>
      <c r="U169" s="9">
        <f t="shared" si="29"/>
        <v>6120.5</v>
      </c>
      <c r="V169" s="9">
        <f t="shared" si="30"/>
        <v>431157.57</v>
      </c>
    </row>
    <row r="170" spans="1:22">
      <c r="A170" s="113" t="s">
        <v>2484</v>
      </c>
      <c r="B170" s="2" t="s">
        <v>1822</v>
      </c>
      <c r="C170" s="78">
        <f>IF(A170=Summary!$B$9,Summary!$F$9,0)</f>
        <v>0</v>
      </c>
      <c r="D170" s="120">
        <f>VLOOKUP(A170,AAFTE!$A:$AA,3,0)</f>
        <v>1409.87</v>
      </c>
      <c r="E170" s="160">
        <f>VLOOKUP($A170,'2023-24 Salary &amp; Benefits'!$A:$I,3,)</f>
        <v>1</v>
      </c>
      <c r="F170" s="160">
        <f>VLOOKUP($A170,'2023-24 Salary &amp; Benefits'!$A:$I,4,)</f>
        <v>1.04</v>
      </c>
      <c r="G170" s="161">
        <f>VLOOKUP(A170,'CEDARS District FRPL'!$A:$C,3,)</f>
        <v>0.3095</v>
      </c>
      <c r="H170" s="162">
        <f t="shared" si="23"/>
        <v>1409.87</v>
      </c>
      <c r="I170" s="163">
        <f t="shared" si="24"/>
        <v>436.35</v>
      </c>
      <c r="J170" s="154">
        <f t="shared" si="21"/>
        <v>2.79</v>
      </c>
      <c r="K170" s="156">
        <f>'2023-24 Salary &amp; Benefits'!E$6</f>
        <v>72728</v>
      </c>
      <c r="L170" s="156">
        <f>'2023-24 Salary &amp; Benefits'!F$6</f>
        <v>75419</v>
      </c>
      <c r="M170" s="9">
        <f t="shared" si="25"/>
        <v>202911.12</v>
      </c>
      <c r="N170" s="9">
        <f t="shared" si="26"/>
        <v>15924.649999999994</v>
      </c>
      <c r="O170" s="9">
        <f>'2023-24 Salary &amp; Benefits'!G$6</f>
        <v>13464</v>
      </c>
      <c r="P170" s="157">
        <f>'2023-24 Salary &amp; Benefits'!H$6</f>
        <v>0.1797</v>
      </c>
      <c r="Q170" s="157">
        <f>'2023-24 Salary &amp; Benefits'!I$6</f>
        <v>0.17330000000000001</v>
      </c>
      <c r="R170" s="9">
        <f t="shared" si="27"/>
        <v>76787.429999999993</v>
      </c>
      <c r="S170" s="9">
        <f t="shared" si="22"/>
        <v>3647.26</v>
      </c>
      <c r="T170" s="9">
        <f t="shared" si="28"/>
        <v>632.07000000000005</v>
      </c>
      <c r="U170" s="9">
        <f t="shared" si="29"/>
        <v>4279.33</v>
      </c>
      <c r="V170" s="9">
        <f t="shared" si="30"/>
        <v>299902.52999999997</v>
      </c>
    </row>
    <row r="171" spans="1:22">
      <c r="A171" s="113" t="s">
        <v>2532</v>
      </c>
      <c r="B171" s="2" t="s">
        <v>2111</v>
      </c>
      <c r="C171" s="78">
        <f>IF(A171=Summary!$B$9,Summary!$F$9,0)</f>
        <v>0</v>
      </c>
      <c r="D171" s="120">
        <f>VLOOKUP(A171,AAFTE!$A:$AA,3,0)</f>
        <v>1855.98</v>
      </c>
      <c r="E171" s="160">
        <f>VLOOKUP($A171,'2023-24 Salary &amp; Benefits'!$A:$I,3,)</f>
        <v>1.06</v>
      </c>
      <c r="F171" s="160">
        <f>VLOOKUP($A171,'2023-24 Salary &amp; Benefits'!$A:$I,4,)</f>
        <v>1.06</v>
      </c>
      <c r="G171" s="161">
        <f>VLOOKUP(A171,'CEDARS District FRPL'!$A:$C,3,)</f>
        <v>0.59430000000000005</v>
      </c>
      <c r="H171" s="162">
        <f t="shared" si="23"/>
        <v>1855.98</v>
      </c>
      <c r="I171" s="163">
        <f t="shared" si="24"/>
        <v>1103.01</v>
      </c>
      <c r="J171" s="154">
        <f t="shared" si="21"/>
        <v>7.0519999999999996</v>
      </c>
      <c r="K171" s="156">
        <f>'2023-24 Salary &amp; Benefits'!E$6</f>
        <v>72728</v>
      </c>
      <c r="L171" s="156">
        <f>'2023-24 Salary &amp; Benefits'!F$6</f>
        <v>75419</v>
      </c>
      <c r="M171" s="9">
        <f t="shared" si="25"/>
        <v>543650.53</v>
      </c>
      <c r="N171" s="9">
        <f t="shared" si="26"/>
        <v>20115.54999999993</v>
      </c>
      <c r="O171" s="9">
        <f>'2023-24 Salary &amp; Benefits'!G$6</f>
        <v>13464</v>
      </c>
      <c r="P171" s="157">
        <f>'2023-24 Salary &amp; Benefits'!H$6</f>
        <v>0.1797</v>
      </c>
      <c r="Q171" s="157">
        <f>'2023-24 Salary &amp; Benefits'!I$6</f>
        <v>0.17330000000000001</v>
      </c>
      <c r="R171" s="9">
        <f t="shared" si="27"/>
        <v>196128.15</v>
      </c>
      <c r="S171" s="9">
        <f t="shared" si="22"/>
        <v>9396.1</v>
      </c>
      <c r="T171" s="9">
        <f t="shared" si="28"/>
        <v>1628.34</v>
      </c>
      <c r="U171" s="9">
        <f t="shared" si="29"/>
        <v>11024.44</v>
      </c>
      <c r="V171" s="9">
        <f t="shared" si="30"/>
        <v>770918.66999999993</v>
      </c>
    </row>
    <row r="172" spans="1:22">
      <c r="A172" s="113" t="s">
        <v>2324</v>
      </c>
      <c r="B172" s="2" t="s">
        <v>478</v>
      </c>
      <c r="C172" s="78">
        <f>IF(A172=Summary!$B$9,Summary!$F$9,0)</f>
        <v>0</v>
      </c>
      <c r="D172" s="120">
        <f>VLOOKUP(A172,AAFTE!$A:$AA,3,0)</f>
        <v>654.04999999999995</v>
      </c>
      <c r="E172" s="160">
        <f>VLOOKUP($A172,'2023-24 Salary &amp; Benefits'!$A:$I,3,)</f>
        <v>1</v>
      </c>
      <c r="F172" s="160">
        <f>VLOOKUP($A172,'2023-24 Salary &amp; Benefits'!$A:$I,4,)</f>
        <v>1</v>
      </c>
      <c r="G172" s="161">
        <f>VLOOKUP(A172,'CEDARS District FRPL'!$A:$C,3,)</f>
        <v>0.73109999999999997</v>
      </c>
      <c r="H172" s="162">
        <f t="shared" si="23"/>
        <v>654.04999999999995</v>
      </c>
      <c r="I172" s="163">
        <f t="shared" si="24"/>
        <v>478.18</v>
      </c>
      <c r="J172" s="154">
        <f t="shared" si="21"/>
        <v>3.0569999999999999</v>
      </c>
      <c r="K172" s="156">
        <f>'2023-24 Salary &amp; Benefits'!E$6</f>
        <v>72728</v>
      </c>
      <c r="L172" s="156">
        <f>'2023-24 Salary &amp; Benefits'!F$6</f>
        <v>75419</v>
      </c>
      <c r="M172" s="9">
        <f t="shared" si="25"/>
        <v>222329.5</v>
      </c>
      <c r="N172" s="9">
        <f t="shared" si="26"/>
        <v>8226.3800000000047</v>
      </c>
      <c r="O172" s="9">
        <f>'2023-24 Salary &amp; Benefits'!G$6</f>
        <v>13464</v>
      </c>
      <c r="P172" s="157">
        <f>'2023-24 Salary &amp; Benefits'!H$6</f>
        <v>0.1797</v>
      </c>
      <c r="Q172" s="157">
        <f>'2023-24 Salary &amp; Benefits'!I$6</f>
        <v>0.17330000000000001</v>
      </c>
      <c r="R172" s="9">
        <f t="shared" si="27"/>
        <v>82537.69</v>
      </c>
      <c r="S172" s="9">
        <f t="shared" si="22"/>
        <v>3842.6</v>
      </c>
      <c r="T172" s="9">
        <f t="shared" si="28"/>
        <v>665.92</v>
      </c>
      <c r="U172" s="9">
        <f t="shared" si="29"/>
        <v>4508.5199999999995</v>
      </c>
      <c r="V172" s="9">
        <f t="shared" si="30"/>
        <v>317602.09000000003</v>
      </c>
    </row>
    <row r="173" spans="1:22">
      <c r="A173" s="113" t="s">
        <v>2308</v>
      </c>
      <c r="B173" s="2" t="s">
        <v>391</v>
      </c>
      <c r="C173" s="78">
        <f>IF(A173=Summary!$B$9,Summary!$F$9,0)</f>
        <v>0</v>
      </c>
      <c r="D173" s="120">
        <f>VLOOKUP(A173,AAFTE!$A:$AA,3,0)</f>
        <v>2015.59</v>
      </c>
      <c r="E173" s="160">
        <f>VLOOKUP($A173,'2023-24 Salary &amp; Benefits'!$A:$I,3,)</f>
        <v>1</v>
      </c>
      <c r="F173" s="160">
        <f>VLOOKUP($A173,'2023-24 Salary &amp; Benefits'!$A:$I,4,)</f>
        <v>1</v>
      </c>
      <c r="G173" s="161">
        <f>VLOOKUP(A173,'CEDARS District FRPL'!$A:$C,3,)</f>
        <v>0.75470000000000004</v>
      </c>
      <c r="H173" s="162">
        <f t="shared" si="23"/>
        <v>2015.59</v>
      </c>
      <c r="I173" s="163">
        <f t="shared" si="24"/>
        <v>1521.17</v>
      </c>
      <c r="J173" s="154">
        <f t="shared" si="21"/>
        <v>9.7249999999999996</v>
      </c>
      <c r="K173" s="156">
        <f>'2023-24 Salary &amp; Benefits'!E$6</f>
        <v>72728</v>
      </c>
      <c r="L173" s="156">
        <f>'2023-24 Salary &amp; Benefits'!F$6</f>
        <v>75419</v>
      </c>
      <c r="M173" s="9">
        <f t="shared" si="25"/>
        <v>707279.8</v>
      </c>
      <c r="N173" s="9">
        <f t="shared" si="26"/>
        <v>26169.979999999981</v>
      </c>
      <c r="O173" s="9">
        <f>'2023-24 Salary &amp; Benefits'!G$6</f>
        <v>13464</v>
      </c>
      <c r="P173" s="157">
        <f>'2023-24 Salary &amp; Benefits'!H$6</f>
        <v>0.1797</v>
      </c>
      <c r="Q173" s="157">
        <f>'2023-24 Salary &amp; Benefits'!I$6</f>
        <v>0.17330000000000001</v>
      </c>
      <c r="R173" s="9">
        <f t="shared" si="27"/>
        <v>262570.84000000003</v>
      </c>
      <c r="S173" s="9">
        <f t="shared" si="22"/>
        <v>12224.16</v>
      </c>
      <c r="T173" s="9">
        <f t="shared" si="28"/>
        <v>2118.4499999999998</v>
      </c>
      <c r="U173" s="9">
        <f t="shared" si="29"/>
        <v>14342.61</v>
      </c>
      <c r="V173" s="9">
        <f t="shared" si="30"/>
        <v>1010363.2300000001</v>
      </c>
    </row>
    <row r="174" spans="1:22">
      <c r="A174" s="113" t="s">
        <v>2368</v>
      </c>
      <c r="B174" s="2" t="s">
        <v>1036</v>
      </c>
      <c r="C174" s="78">
        <f>IF(A174=Summary!$B$9,Summary!$F$9,0)</f>
        <v>0</v>
      </c>
      <c r="D174" s="120">
        <f>VLOOKUP(A174,AAFTE!$A:$AA,3,0)</f>
        <v>5307.64</v>
      </c>
      <c r="E174" s="160">
        <f>VLOOKUP($A174,'2023-24 Salary &amp; Benefits'!$A:$I,3,)</f>
        <v>1.18</v>
      </c>
      <c r="F174" s="160">
        <f>VLOOKUP($A174,'2023-24 Salary &amp; Benefits'!$A:$I,4,)</f>
        <v>1.22</v>
      </c>
      <c r="G174" s="161">
        <f>VLOOKUP(A174,'CEDARS District FRPL'!$A:$C,3,)</f>
        <v>0.35049999999999998</v>
      </c>
      <c r="H174" s="162">
        <f t="shared" si="23"/>
        <v>5307.64</v>
      </c>
      <c r="I174" s="163">
        <f t="shared" si="24"/>
        <v>1860.33</v>
      </c>
      <c r="J174" s="154">
        <f t="shared" si="21"/>
        <v>11.894</v>
      </c>
      <c r="K174" s="156">
        <f>'2023-24 Salary &amp; Benefits'!E$6</f>
        <v>72728</v>
      </c>
      <c r="L174" s="156">
        <f>'2023-24 Salary &amp; Benefits'!F$6</f>
        <v>75419</v>
      </c>
      <c r="M174" s="9">
        <f t="shared" si="25"/>
        <v>1020731.66</v>
      </c>
      <c r="N174" s="9">
        <f t="shared" si="26"/>
        <v>73649.309999999939</v>
      </c>
      <c r="O174" s="9">
        <f>'2023-24 Salary &amp; Benefits'!G$6</f>
        <v>13464</v>
      </c>
      <c r="P174" s="157">
        <f>'2023-24 Salary &amp; Benefits'!H$6</f>
        <v>0.1797</v>
      </c>
      <c r="Q174" s="157">
        <f>'2023-24 Salary &amp; Benefits'!I$6</f>
        <v>0.17330000000000001</v>
      </c>
      <c r="R174" s="9">
        <f t="shared" si="27"/>
        <v>356329.72</v>
      </c>
      <c r="S174" s="9">
        <f t="shared" si="22"/>
        <v>18239.68</v>
      </c>
      <c r="T174" s="9">
        <f t="shared" si="28"/>
        <v>3160.94</v>
      </c>
      <c r="U174" s="9">
        <f t="shared" si="29"/>
        <v>21400.62</v>
      </c>
      <c r="V174" s="9">
        <f t="shared" si="30"/>
        <v>1472111.31</v>
      </c>
    </row>
    <row r="175" spans="1:22">
      <c r="A175" s="113" t="s">
        <v>2414</v>
      </c>
      <c r="B175" s="2" t="s">
        <v>1214</v>
      </c>
      <c r="C175" s="78">
        <f>IF(A175=Summary!$B$9,Summary!$F$9,0)</f>
        <v>0</v>
      </c>
      <c r="D175" s="120">
        <f>VLOOKUP(A175,AAFTE!$A:$AA,3,0)</f>
        <v>2260.12</v>
      </c>
      <c r="E175" s="160">
        <f>VLOOKUP($A175,'2023-24 Salary &amp; Benefits'!$A:$I,3,)</f>
        <v>1.1200000000000001</v>
      </c>
      <c r="F175" s="160">
        <f>VLOOKUP($A175,'2023-24 Salary &amp; Benefits'!$A:$I,4,)</f>
        <v>1.1200000000000001</v>
      </c>
      <c r="G175" s="161">
        <f>VLOOKUP(A175,'CEDARS District FRPL'!$A:$C,3,)</f>
        <v>0.56899999999999995</v>
      </c>
      <c r="H175" s="162">
        <f t="shared" si="23"/>
        <v>2260.12</v>
      </c>
      <c r="I175" s="163">
        <f t="shared" si="24"/>
        <v>1286.01</v>
      </c>
      <c r="J175" s="154">
        <f t="shared" si="21"/>
        <v>8.2219999999999995</v>
      </c>
      <c r="K175" s="156">
        <f>'2023-24 Salary &amp; Benefits'!E$6</f>
        <v>72728</v>
      </c>
      <c r="L175" s="156">
        <f>'2023-24 Salary &amp; Benefits'!F$6</f>
        <v>75419</v>
      </c>
      <c r="M175" s="9">
        <f t="shared" si="25"/>
        <v>669725.97</v>
      </c>
      <c r="N175" s="9">
        <f t="shared" si="26"/>
        <v>24780.45000000007</v>
      </c>
      <c r="O175" s="9">
        <f>'2023-24 Salary &amp; Benefits'!G$6</f>
        <v>13464</v>
      </c>
      <c r="P175" s="157">
        <f>'2023-24 Salary &amp; Benefits'!H$6</f>
        <v>0.1797</v>
      </c>
      <c r="Q175" s="157">
        <f>'2023-24 Salary &amp; Benefits'!I$6</f>
        <v>0.17330000000000001</v>
      </c>
      <c r="R175" s="9">
        <f t="shared" si="27"/>
        <v>235345.22</v>
      </c>
      <c r="S175" s="9">
        <f t="shared" si="22"/>
        <v>11575.11</v>
      </c>
      <c r="T175" s="9">
        <f t="shared" si="28"/>
        <v>2005.97</v>
      </c>
      <c r="U175" s="9">
        <f t="shared" si="29"/>
        <v>13581.08</v>
      </c>
      <c r="V175" s="9">
        <f t="shared" si="30"/>
        <v>943432.72</v>
      </c>
    </row>
    <row r="176" spans="1:22">
      <c r="A176" s="113" t="s">
        <v>2429</v>
      </c>
      <c r="B176" s="2" t="s">
        <v>1276</v>
      </c>
      <c r="C176" s="78">
        <f>IF(A176=Summary!$B$9,Summary!$F$9,0)</f>
        <v>0</v>
      </c>
      <c r="D176" s="120">
        <f>VLOOKUP(A176,AAFTE!$A:$AA,3,0)</f>
        <v>75.14</v>
      </c>
      <c r="E176" s="160">
        <f>VLOOKUP($A176,'2023-24 Salary &amp; Benefits'!$A:$I,3,)</f>
        <v>1</v>
      </c>
      <c r="F176" s="160">
        <f>VLOOKUP($A176,'2023-24 Salary &amp; Benefits'!$A:$I,4,)</f>
        <v>1</v>
      </c>
      <c r="G176" s="161">
        <f>VLOOKUP(A176,'CEDARS District FRPL'!$A:$C,3,)</f>
        <v>0.80820000000000003</v>
      </c>
      <c r="H176" s="162">
        <f t="shared" si="23"/>
        <v>75.14</v>
      </c>
      <c r="I176" s="163">
        <f t="shared" si="24"/>
        <v>60.73</v>
      </c>
      <c r="J176" s="154">
        <f t="shared" si="21"/>
        <v>0.38800000000000001</v>
      </c>
      <c r="K176" s="156">
        <f>'2023-24 Salary &amp; Benefits'!E$6</f>
        <v>72728</v>
      </c>
      <c r="L176" s="156">
        <f>'2023-24 Salary &amp; Benefits'!F$6</f>
        <v>75419</v>
      </c>
      <c r="M176" s="9">
        <f t="shared" si="25"/>
        <v>28218.46</v>
      </c>
      <c r="N176" s="9">
        <f t="shared" si="26"/>
        <v>1044.1100000000006</v>
      </c>
      <c r="O176" s="9">
        <f>'2023-24 Salary &amp; Benefits'!G$6</f>
        <v>13464</v>
      </c>
      <c r="P176" s="157">
        <f>'2023-24 Salary &amp; Benefits'!H$6</f>
        <v>0.1797</v>
      </c>
      <c r="Q176" s="157">
        <f>'2023-24 Salary &amp; Benefits'!I$6</f>
        <v>0.17330000000000001</v>
      </c>
      <c r="R176" s="9">
        <f t="shared" si="27"/>
        <v>10475.83</v>
      </c>
      <c r="S176" s="9">
        <f t="shared" si="22"/>
        <v>487.71</v>
      </c>
      <c r="T176" s="9">
        <f t="shared" si="28"/>
        <v>84.52</v>
      </c>
      <c r="U176" s="9">
        <f t="shared" si="29"/>
        <v>572.23</v>
      </c>
      <c r="V176" s="9">
        <f t="shared" si="30"/>
        <v>40310.630000000005</v>
      </c>
    </row>
    <row r="177" spans="1:22">
      <c r="A177" s="113" t="s">
        <v>2511</v>
      </c>
      <c r="B177" s="2" t="s">
        <v>1971</v>
      </c>
      <c r="C177" s="78">
        <f>IF(A177=Summary!$B$9,Summary!$F$9,0)</f>
        <v>0</v>
      </c>
      <c r="D177" s="120">
        <f>VLOOKUP(A177,AAFTE!$A:$AA,3,0)</f>
        <v>14800.64</v>
      </c>
      <c r="E177" s="160">
        <f>VLOOKUP($A177,'2023-24 Salary &amp; Benefits'!$A:$I,3,)</f>
        <v>1.0150000000000001</v>
      </c>
      <c r="F177" s="160">
        <f>VLOOKUP($A177,'2023-24 Salary &amp; Benefits'!$A:$I,4,)</f>
        <v>1.0150000000000001</v>
      </c>
      <c r="G177" s="161">
        <f>VLOOKUP(A177,'CEDARS District FRPL'!$A:$C,3,)</f>
        <v>0.43990000000000001</v>
      </c>
      <c r="H177" s="162">
        <f t="shared" si="23"/>
        <v>14800.64</v>
      </c>
      <c r="I177" s="163">
        <f t="shared" si="24"/>
        <v>6510.8</v>
      </c>
      <c r="J177" s="154">
        <f t="shared" si="21"/>
        <v>41.625999999999998</v>
      </c>
      <c r="K177" s="156">
        <f>'2023-24 Salary &amp; Benefits'!E$6</f>
        <v>72728</v>
      </c>
      <c r="L177" s="156">
        <f>'2023-24 Salary &amp; Benefits'!F$6</f>
        <v>75419</v>
      </c>
      <c r="M177" s="9">
        <f t="shared" si="25"/>
        <v>3072786.36</v>
      </c>
      <c r="N177" s="9">
        <f t="shared" si="26"/>
        <v>113695.80000000028</v>
      </c>
      <c r="O177" s="9">
        <f>'2023-24 Salary &amp; Benefits'!G$6</f>
        <v>13464</v>
      </c>
      <c r="P177" s="157">
        <f>'2023-24 Salary &amp; Benefits'!H$6</f>
        <v>0.1797</v>
      </c>
      <c r="Q177" s="157">
        <f>'2023-24 Salary &amp; Benefits'!I$6</f>
        <v>0.17330000000000001</v>
      </c>
      <c r="R177" s="9">
        <f t="shared" si="27"/>
        <v>1132335.6599999999</v>
      </c>
      <c r="S177" s="9">
        <f t="shared" si="22"/>
        <v>53108.04</v>
      </c>
      <c r="T177" s="9">
        <f t="shared" si="28"/>
        <v>9203.6200000000008</v>
      </c>
      <c r="U177" s="9">
        <f t="shared" si="29"/>
        <v>62311.66</v>
      </c>
      <c r="V177" s="9">
        <f t="shared" si="30"/>
        <v>4381129.4800000004</v>
      </c>
    </row>
    <row r="178" spans="1:22">
      <c r="A178" s="113" t="s">
        <v>2508</v>
      </c>
      <c r="B178" s="2" t="s">
        <v>1951</v>
      </c>
      <c r="C178" s="78">
        <f>IF(A178=Summary!$B$9,Summary!$F$9,0)</f>
        <v>0</v>
      </c>
      <c r="D178" s="120">
        <f>VLOOKUP(A178,AAFTE!$A:$AA,3,0)</f>
        <v>272.52999999999997</v>
      </c>
      <c r="E178" s="160">
        <f>VLOOKUP($A178,'2023-24 Salary &amp; Benefits'!$A:$I,3,)</f>
        <v>1</v>
      </c>
      <c r="F178" s="160">
        <f>VLOOKUP($A178,'2023-24 Salary &amp; Benefits'!$A:$I,4,)</f>
        <v>1</v>
      </c>
      <c r="G178" s="161">
        <f>VLOOKUP(A178,'CEDARS District FRPL'!$A:$C,3,)</f>
        <v>0.6351</v>
      </c>
      <c r="H178" s="162">
        <f t="shared" si="23"/>
        <v>272.52999999999997</v>
      </c>
      <c r="I178" s="163">
        <f t="shared" si="24"/>
        <v>173.08</v>
      </c>
      <c r="J178" s="154">
        <f t="shared" si="21"/>
        <v>1.107</v>
      </c>
      <c r="K178" s="156">
        <f>'2023-24 Salary &amp; Benefits'!E$6</f>
        <v>72728</v>
      </c>
      <c r="L178" s="156">
        <f>'2023-24 Salary &amp; Benefits'!F$6</f>
        <v>75419</v>
      </c>
      <c r="M178" s="9">
        <f t="shared" si="25"/>
        <v>80509.899999999994</v>
      </c>
      <c r="N178" s="9">
        <f t="shared" si="26"/>
        <v>2978.9300000000076</v>
      </c>
      <c r="O178" s="9">
        <f>'2023-24 Salary &amp; Benefits'!G$6</f>
        <v>13464</v>
      </c>
      <c r="P178" s="157">
        <f>'2023-24 Salary &amp; Benefits'!H$6</f>
        <v>0.1797</v>
      </c>
      <c r="Q178" s="157">
        <f>'2023-24 Salary &amp; Benefits'!I$6</f>
        <v>0.17330000000000001</v>
      </c>
      <c r="R178" s="9">
        <f t="shared" si="27"/>
        <v>29888.53</v>
      </c>
      <c r="S178" s="9">
        <f t="shared" si="22"/>
        <v>1391.48</v>
      </c>
      <c r="T178" s="9">
        <f t="shared" si="28"/>
        <v>241.14</v>
      </c>
      <c r="U178" s="9">
        <f t="shared" si="29"/>
        <v>1632.62</v>
      </c>
      <c r="V178" s="9">
        <f t="shared" si="30"/>
        <v>115009.98</v>
      </c>
    </row>
    <row r="179" spans="1:22">
      <c r="A179" s="113" t="s">
        <v>2361</v>
      </c>
      <c r="B179" s="2" t="s">
        <v>977</v>
      </c>
      <c r="C179" s="78">
        <f>IF(A179=Summary!$B$9,Summary!$F$9,0)</f>
        <v>0</v>
      </c>
      <c r="D179" s="120">
        <f>VLOOKUP(A179,AAFTE!$A:$AA,3,0)</f>
        <v>22361.32</v>
      </c>
      <c r="E179" s="160">
        <f>VLOOKUP($A179,'2023-24 Salary &amp; Benefits'!$A:$I,3,)</f>
        <v>1.18</v>
      </c>
      <c r="F179" s="160">
        <f>VLOOKUP($A179,'2023-24 Salary &amp; Benefits'!$A:$I,4,)</f>
        <v>1.18</v>
      </c>
      <c r="G179" s="161">
        <f>VLOOKUP(A179,'CEDARS District FRPL'!$A:$C,3,)</f>
        <v>0.16250000000000001</v>
      </c>
      <c r="H179" s="162">
        <f t="shared" si="23"/>
        <v>22361.32</v>
      </c>
      <c r="I179" s="163">
        <f t="shared" si="24"/>
        <v>3633.71</v>
      </c>
      <c r="J179" s="154">
        <f t="shared" si="21"/>
        <v>23.231999999999999</v>
      </c>
      <c r="K179" s="156">
        <f>'2023-24 Salary &amp; Benefits'!E$6</f>
        <v>72728</v>
      </c>
      <c r="L179" s="156">
        <f>'2023-24 Salary &amp; Benefits'!F$6</f>
        <v>75419</v>
      </c>
      <c r="M179" s="9">
        <f t="shared" si="25"/>
        <v>1993747.94</v>
      </c>
      <c r="N179" s="9">
        <f t="shared" si="26"/>
        <v>73770.430000000168</v>
      </c>
      <c r="O179" s="9">
        <f>'2023-24 Salary &amp; Benefits'!G$6</f>
        <v>13464</v>
      </c>
      <c r="P179" s="157">
        <f>'2023-24 Salary &amp; Benefits'!H$6</f>
        <v>0.1797</v>
      </c>
      <c r="Q179" s="157">
        <f>'2023-24 Salary &amp; Benefits'!I$6</f>
        <v>0.17330000000000001</v>
      </c>
      <c r="R179" s="9">
        <f t="shared" si="27"/>
        <v>683856.57</v>
      </c>
      <c r="S179" s="9">
        <f t="shared" si="22"/>
        <v>34458.639999999999</v>
      </c>
      <c r="T179" s="9">
        <f t="shared" si="28"/>
        <v>5971.68</v>
      </c>
      <c r="U179" s="9">
        <f t="shared" si="29"/>
        <v>40430.32</v>
      </c>
      <c r="V179" s="9">
        <f t="shared" si="30"/>
        <v>2791805.26</v>
      </c>
    </row>
    <row r="180" spans="1:22">
      <c r="A180" s="113" t="s">
        <v>2335</v>
      </c>
      <c r="B180" s="2" t="s">
        <v>511</v>
      </c>
      <c r="C180" s="78">
        <f>IF(A180=Summary!$B$9,Summary!$F$9,0)</f>
        <v>0</v>
      </c>
      <c r="D180" s="120">
        <f>VLOOKUP(A180,AAFTE!$A:$AA,3,0)</f>
        <v>5519.35</v>
      </c>
      <c r="E180" s="160">
        <f>VLOOKUP($A180,'2023-24 Salary &amp; Benefits'!$A:$I,3,)</f>
        <v>1.1200000000000001</v>
      </c>
      <c r="F180" s="160">
        <f>VLOOKUP($A180,'2023-24 Salary &amp; Benefits'!$A:$I,4,)</f>
        <v>1.1200000000000001</v>
      </c>
      <c r="G180" s="161">
        <f>VLOOKUP(A180,'CEDARS District FRPL'!$A:$C,3,)</f>
        <v>0.41270000000000001</v>
      </c>
      <c r="H180" s="162">
        <f t="shared" si="23"/>
        <v>5519.35</v>
      </c>
      <c r="I180" s="163">
        <f t="shared" si="24"/>
        <v>2277.84</v>
      </c>
      <c r="J180" s="154">
        <f t="shared" si="21"/>
        <v>14.563000000000001</v>
      </c>
      <c r="K180" s="156">
        <f>'2023-24 Salary &amp; Benefits'!E$6</f>
        <v>72728</v>
      </c>
      <c r="L180" s="156">
        <f>'2023-24 Salary &amp; Benefits'!F$6</f>
        <v>75419</v>
      </c>
      <c r="M180" s="9">
        <f t="shared" si="25"/>
        <v>1186234.4099999999</v>
      </c>
      <c r="N180" s="9">
        <f t="shared" si="26"/>
        <v>43891.710000000196</v>
      </c>
      <c r="O180" s="9">
        <f>'2023-24 Salary &amp; Benefits'!G$6</f>
        <v>13464</v>
      </c>
      <c r="P180" s="157">
        <f>'2023-24 Salary &amp; Benefits'!H$6</f>
        <v>0.1797</v>
      </c>
      <c r="Q180" s="157">
        <f>'2023-24 Salary &amp; Benefits'!I$6</f>
        <v>0.17330000000000001</v>
      </c>
      <c r="R180" s="9">
        <f t="shared" si="27"/>
        <v>416848.99</v>
      </c>
      <c r="S180" s="9">
        <f t="shared" si="22"/>
        <v>20502.099999999999</v>
      </c>
      <c r="T180" s="9">
        <f t="shared" si="28"/>
        <v>3553.01</v>
      </c>
      <c r="U180" s="9">
        <f t="shared" si="29"/>
        <v>24055.11</v>
      </c>
      <c r="V180" s="9">
        <f t="shared" si="30"/>
        <v>1671030.2200000002</v>
      </c>
    </row>
    <row r="181" spans="1:22">
      <c r="A181" s="113" t="s">
        <v>2547</v>
      </c>
      <c r="B181" s="2" t="s">
        <v>2157</v>
      </c>
      <c r="C181" s="78">
        <f>IF(A181=Summary!$B$9,Summary!$F$9,0)</f>
        <v>0</v>
      </c>
      <c r="D181" s="120">
        <f>VLOOKUP(A181,AAFTE!$A:$AA,3,0)</f>
        <v>142.94999999999999</v>
      </c>
      <c r="E181" s="160">
        <f>VLOOKUP($A181,'2023-24 Salary &amp; Benefits'!$A:$I,3,)</f>
        <v>1</v>
      </c>
      <c r="F181" s="160">
        <f>VLOOKUP($A181,'2023-24 Salary &amp; Benefits'!$A:$I,4,)</f>
        <v>1.02</v>
      </c>
      <c r="G181" s="161">
        <f>VLOOKUP(A181,'CEDARS District FRPL'!$A:$C,3,)</f>
        <v>0.4138</v>
      </c>
      <c r="H181" s="162">
        <f t="shared" si="23"/>
        <v>142.94999999999999</v>
      </c>
      <c r="I181" s="163">
        <f t="shared" si="24"/>
        <v>59.15</v>
      </c>
      <c r="J181" s="154">
        <f t="shared" si="21"/>
        <v>0.378</v>
      </c>
      <c r="K181" s="156">
        <f>'2023-24 Salary &amp; Benefits'!E$6</f>
        <v>72728</v>
      </c>
      <c r="L181" s="156">
        <f>'2023-24 Salary &amp; Benefits'!F$6</f>
        <v>75419</v>
      </c>
      <c r="M181" s="9">
        <f t="shared" si="25"/>
        <v>27491.18</v>
      </c>
      <c r="N181" s="9">
        <f t="shared" si="26"/>
        <v>1587.369999999999</v>
      </c>
      <c r="O181" s="9">
        <f>'2023-24 Salary &amp; Benefits'!G$6</f>
        <v>13464</v>
      </c>
      <c r="P181" s="157">
        <f>'2023-24 Salary &amp; Benefits'!H$6</f>
        <v>0.1797</v>
      </c>
      <c r="Q181" s="157">
        <f>'2023-24 Salary &amp; Benefits'!I$6</f>
        <v>0.17330000000000001</v>
      </c>
      <c r="R181" s="9">
        <f t="shared" si="27"/>
        <v>10304.65</v>
      </c>
      <c r="S181" s="9">
        <f t="shared" si="22"/>
        <v>484.64</v>
      </c>
      <c r="T181" s="9">
        <f t="shared" si="28"/>
        <v>83.99</v>
      </c>
      <c r="U181" s="9">
        <f t="shared" si="29"/>
        <v>568.63</v>
      </c>
      <c r="V181" s="9">
        <f t="shared" si="30"/>
        <v>39951.829999999994</v>
      </c>
    </row>
    <row r="182" spans="1:22">
      <c r="A182" s="113" t="s">
        <v>2334</v>
      </c>
      <c r="B182" s="2" t="s">
        <v>508</v>
      </c>
      <c r="C182" s="78">
        <f>IF(A182=Summary!$B$9,Summary!$F$9,0)</f>
        <v>0</v>
      </c>
      <c r="D182" s="120">
        <f>VLOOKUP(A182,AAFTE!$A:$AA,3,0)</f>
        <v>331.87</v>
      </c>
      <c r="E182" s="160">
        <f>VLOOKUP($A182,'2023-24 Salary &amp; Benefits'!$A:$I,3,)</f>
        <v>1</v>
      </c>
      <c r="F182" s="160">
        <f>VLOOKUP($A182,'2023-24 Salary &amp; Benefits'!$A:$I,4,)</f>
        <v>1</v>
      </c>
      <c r="G182" s="161">
        <f>VLOOKUP(A182,'CEDARS District FRPL'!$A:$C,3,)</f>
        <v>0.749</v>
      </c>
      <c r="H182" s="162">
        <f t="shared" si="23"/>
        <v>331.87</v>
      </c>
      <c r="I182" s="163">
        <f t="shared" si="24"/>
        <v>248.57</v>
      </c>
      <c r="J182" s="154">
        <f t="shared" si="21"/>
        <v>1.589</v>
      </c>
      <c r="K182" s="156">
        <f>'2023-24 Salary &amp; Benefits'!E$6</f>
        <v>72728</v>
      </c>
      <c r="L182" s="156">
        <f>'2023-24 Salary &amp; Benefits'!F$6</f>
        <v>75419</v>
      </c>
      <c r="M182" s="9">
        <f t="shared" si="25"/>
        <v>115564.79</v>
      </c>
      <c r="N182" s="9">
        <f t="shared" si="26"/>
        <v>4276</v>
      </c>
      <c r="O182" s="9">
        <f>'2023-24 Salary &amp; Benefits'!G$6</f>
        <v>13464</v>
      </c>
      <c r="P182" s="157">
        <f>'2023-24 Salary &amp; Benefits'!H$6</f>
        <v>0.1797</v>
      </c>
      <c r="Q182" s="157">
        <f>'2023-24 Salary &amp; Benefits'!I$6</f>
        <v>0.17330000000000001</v>
      </c>
      <c r="R182" s="9">
        <f t="shared" si="27"/>
        <v>42902.32</v>
      </c>
      <c r="S182" s="9">
        <f t="shared" si="22"/>
        <v>1997.35</v>
      </c>
      <c r="T182" s="9">
        <f t="shared" si="28"/>
        <v>346.14</v>
      </c>
      <c r="U182" s="9">
        <f t="shared" si="29"/>
        <v>2343.4899999999998</v>
      </c>
      <c r="V182" s="9">
        <f t="shared" si="30"/>
        <v>165086.59999999998</v>
      </c>
    </row>
    <row r="183" spans="1:22">
      <c r="A183" s="113" t="s">
        <v>2424</v>
      </c>
      <c r="B183" s="2" t="s">
        <v>1259</v>
      </c>
      <c r="C183" s="78">
        <f>IF(A183=Summary!$B$9,Summary!$F$9,0)</f>
        <v>0</v>
      </c>
      <c r="D183" s="120">
        <f>VLOOKUP(A183,AAFTE!$A:$AA,3,0)</f>
        <v>1017.51</v>
      </c>
      <c r="E183" s="160">
        <f>VLOOKUP($A183,'2023-24 Salary &amp; Benefits'!$A:$I,3,)</f>
        <v>1</v>
      </c>
      <c r="F183" s="160">
        <f>VLOOKUP($A183,'2023-24 Salary &amp; Benefits'!$A:$I,4,)</f>
        <v>1</v>
      </c>
      <c r="G183" s="161">
        <f>VLOOKUP(A183,'CEDARS District FRPL'!$A:$C,3,)</f>
        <v>0.63919999999999999</v>
      </c>
      <c r="H183" s="162">
        <f t="shared" si="23"/>
        <v>1017.51</v>
      </c>
      <c r="I183" s="163">
        <f t="shared" si="24"/>
        <v>650.39</v>
      </c>
      <c r="J183" s="154">
        <f t="shared" si="21"/>
        <v>4.1580000000000004</v>
      </c>
      <c r="K183" s="156">
        <f>'2023-24 Salary &amp; Benefits'!E$6</f>
        <v>72728</v>
      </c>
      <c r="L183" s="156">
        <f>'2023-24 Salary &amp; Benefits'!F$6</f>
        <v>75419</v>
      </c>
      <c r="M183" s="9">
        <f t="shared" si="25"/>
        <v>302403.02</v>
      </c>
      <c r="N183" s="9">
        <f t="shared" si="26"/>
        <v>11189.179999999993</v>
      </c>
      <c r="O183" s="9">
        <f>'2023-24 Salary &amp; Benefits'!G$6</f>
        <v>13464</v>
      </c>
      <c r="P183" s="157">
        <f>'2023-24 Salary &amp; Benefits'!H$6</f>
        <v>0.1797</v>
      </c>
      <c r="Q183" s="157">
        <f>'2023-24 Salary &amp; Benefits'!I$6</f>
        <v>0.17330000000000001</v>
      </c>
      <c r="R183" s="9">
        <f t="shared" si="27"/>
        <v>112264.22</v>
      </c>
      <c r="S183" s="9">
        <f t="shared" si="22"/>
        <v>5226.54</v>
      </c>
      <c r="T183" s="9">
        <f t="shared" si="28"/>
        <v>905.76</v>
      </c>
      <c r="U183" s="9">
        <f t="shared" si="29"/>
        <v>6132.3</v>
      </c>
      <c r="V183" s="9">
        <f t="shared" si="30"/>
        <v>431988.72</v>
      </c>
    </row>
    <row r="184" spans="1:22">
      <c r="A184" s="113" t="s">
        <v>2333</v>
      </c>
      <c r="B184" s="2" t="s">
        <v>505</v>
      </c>
      <c r="C184" s="78">
        <f>IF(A184=Summary!$B$9,Summary!$F$9,0)</f>
        <v>0</v>
      </c>
      <c r="D184" s="120">
        <f>VLOOKUP(A184,AAFTE!$A:$AA,3,0)</f>
        <v>567.16</v>
      </c>
      <c r="E184" s="160">
        <f>VLOOKUP($A184,'2023-24 Salary &amp; Benefits'!$A:$I,3,)</f>
        <v>1</v>
      </c>
      <c r="F184" s="160">
        <f>VLOOKUP($A184,'2023-24 Salary &amp; Benefits'!$A:$I,4,)</f>
        <v>1</v>
      </c>
      <c r="G184" s="161">
        <f>VLOOKUP(A184,'CEDARS District FRPL'!$A:$C,3,)</f>
        <v>0.70089999999999997</v>
      </c>
      <c r="H184" s="162">
        <f t="shared" si="23"/>
        <v>567.16</v>
      </c>
      <c r="I184" s="163">
        <f t="shared" si="24"/>
        <v>397.52</v>
      </c>
      <c r="J184" s="154">
        <f t="shared" si="21"/>
        <v>2.5409999999999999</v>
      </c>
      <c r="K184" s="156">
        <f>'2023-24 Salary &amp; Benefits'!E$6</f>
        <v>72728</v>
      </c>
      <c r="L184" s="156">
        <f>'2023-24 Salary &amp; Benefits'!F$6</f>
        <v>75419</v>
      </c>
      <c r="M184" s="9">
        <f t="shared" si="25"/>
        <v>184801.85</v>
      </c>
      <c r="N184" s="9">
        <f t="shared" si="26"/>
        <v>6837.8299999999872</v>
      </c>
      <c r="O184" s="9">
        <f>'2023-24 Salary &amp; Benefits'!G$6</f>
        <v>13464</v>
      </c>
      <c r="P184" s="157">
        <f>'2023-24 Salary &amp; Benefits'!H$6</f>
        <v>0.1797</v>
      </c>
      <c r="Q184" s="157">
        <f>'2023-24 Salary &amp; Benefits'!I$6</f>
        <v>0.17330000000000001</v>
      </c>
      <c r="R184" s="9">
        <f t="shared" si="27"/>
        <v>68605.91</v>
      </c>
      <c r="S184" s="9">
        <f t="shared" si="22"/>
        <v>3193.99</v>
      </c>
      <c r="T184" s="9">
        <f t="shared" si="28"/>
        <v>553.52</v>
      </c>
      <c r="U184" s="9">
        <f t="shared" si="29"/>
        <v>3747.5099999999998</v>
      </c>
      <c r="V184" s="9">
        <f t="shared" si="30"/>
        <v>263993.09999999998</v>
      </c>
    </row>
    <row r="185" spans="1:22">
      <c r="A185" s="113" t="s">
        <v>2405</v>
      </c>
      <c r="B185" s="2" t="s">
        <v>1189</v>
      </c>
      <c r="C185" s="78">
        <f>IF(A185=Summary!$B$9,Summary!$F$9,0)</f>
        <v>0</v>
      </c>
      <c r="D185" s="120">
        <f>VLOOKUP(A185,AAFTE!$A:$AA,3,0)</f>
        <v>218.29</v>
      </c>
      <c r="E185" s="160">
        <f>VLOOKUP($A185,'2023-24 Salary &amp; Benefits'!$A:$I,3,)</f>
        <v>1.0150000000000001</v>
      </c>
      <c r="F185" s="160">
        <f>VLOOKUP($A185,'2023-24 Salary &amp; Benefits'!$A:$I,4,)</f>
        <v>1.0550000000000002</v>
      </c>
      <c r="G185" s="161">
        <f>VLOOKUP(A185,'CEDARS District FRPL'!$A:$C,3,)</f>
        <v>0.52700000000000002</v>
      </c>
      <c r="H185" s="162">
        <f t="shared" si="23"/>
        <v>218.29</v>
      </c>
      <c r="I185" s="163">
        <f t="shared" si="24"/>
        <v>115.04</v>
      </c>
      <c r="J185" s="154">
        <f t="shared" si="21"/>
        <v>0.73499999999999999</v>
      </c>
      <c r="K185" s="156">
        <f>'2023-24 Salary &amp; Benefits'!E$6</f>
        <v>72728</v>
      </c>
      <c r="L185" s="156">
        <f>'2023-24 Salary &amp; Benefits'!F$6</f>
        <v>75419</v>
      </c>
      <c r="M185" s="9">
        <f t="shared" si="25"/>
        <v>54256.91</v>
      </c>
      <c r="N185" s="9">
        <f t="shared" si="26"/>
        <v>4224.8699999999953</v>
      </c>
      <c r="O185" s="9">
        <f>'2023-24 Salary &amp; Benefits'!G$6</f>
        <v>13464</v>
      </c>
      <c r="P185" s="157">
        <f>'2023-24 Salary &amp; Benefits'!H$6</f>
        <v>0.1797</v>
      </c>
      <c r="Q185" s="157">
        <f>'2023-24 Salary &amp; Benefits'!I$6</f>
        <v>0.17330000000000001</v>
      </c>
      <c r="R185" s="9">
        <f t="shared" si="27"/>
        <v>20378.18</v>
      </c>
      <c r="S185" s="9">
        <f t="shared" si="22"/>
        <v>974.7</v>
      </c>
      <c r="T185" s="9">
        <f t="shared" si="28"/>
        <v>168.92</v>
      </c>
      <c r="U185" s="9">
        <f t="shared" si="29"/>
        <v>1143.6200000000001</v>
      </c>
      <c r="V185" s="9">
        <f t="shared" si="30"/>
        <v>80003.579999999987</v>
      </c>
    </row>
    <row r="186" spans="1:22">
      <c r="A186" s="113" t="s">
        <v>2418</v>
      </c>
      <c r="B186" s="2" t="s">
        <v>1234</v>
      </c>
      <c r="C186" s="78">
        <f>IF(A186=Summary!$B$9,Summary!$F$9,0)</f>
        <v>0</v>
      </c>
      <c r="D186" s="120">
        <f>VLOOKUP(A186,AAFTE!$A:$AA,3,0)</f>
        <v>1059.67</v>
      </c>
      <c r="E186" s="160">
        <f>VLOOKUP($A186,'2023-24 Salary &amp; Benefits'!$A:$I,3,)</f>
        <v>1</v>
      </c>
      <c r="F186" s="160">
        <f>VLOOKUP($A186,'2023-24 Salary &amp; Benefits'!$A:$I,4,)</f>
        <v>1.02</v>
      </c>
      <c r="G186" s="161">
        <f>VLOOKUP(A186,'CEDARS District FRPL'!$A:$C,3,)</f>
        <v>0.73929999999999996</v>
      </c>
      <c r="H186" s="162">
        <f t="shared" si="23"/>
        <v>1059.67</v>
      </c>
      <c r="I186" s="163">
        <f t="shared" si="24"/>
        <v>783.41</v>
      </c>
      <c r="J186" s="154">
        <f t="shared" si="21"/>
        <v>5.0090000000000003</v>
      </c>
      <c r="K186" s="156">
        <f>'2023-24 Salary &amp; Benefits'!E$6</f>
        <v>72728</v>
      </c>
      <c r="L186" s="156">
        <f>'2023-24 Salary &amp; Benefits'!F$6</f>
        <v>75419</v>
      </c>
      <c r="M186" s="9">
        <f t="shared" si="25"/>
        <v>364294.55</v>
      </c>
      <c r="N186" s="9">
        <f t="shared" si="26"/>
        <v>21034.700000000012</v>
      </c>
      <c r="O186" s="9">
        <f>'2023-24 Salary &amp; Benefits'!G$6</f>
        <v>13464</v>
      </c>
      <c r="P186" s="157">
        <f>'2023-24 Salary &amp; Benefits'!H$6</f>
        <v>0.1797</v>
      </c>
      <c r="Q186" s="157">
        <f>'2023-24 Salary &amp; Benefits'!I$6</f>
        <v>0.17330000000000001</v>
      </c>
      <c r="R186" s="9">
        <f t="shared" si="27"/>
        <v>136550.22</v>
      </c>
      <c r="S186" s="9">
        <f t="shared" si="22"/>
        <v>6422.15</v>
      </c>
      <c r="T186" s="9">
        <f t="shared" si="28"/>
        <v>1112.96</v>
      </c>
      <c r="U186" s="9">
        <f t="shared" si="29"/>
        <v>7535.11</v>
      </c>
      <c r="V186" s="9">
        <f t="shared" si="30"/>
        <v>529414.58000000007</v>
      </c>
    </row>
    <row r="187" spans="1:22">
      <c r="A187" s="113" t="s">
        <v>2513</v>
      </c>
      <c r="B187" s="2" t="s">
        <v>2003</v>
      </c>
      <c r="C187" s="78">
        <f>IF(A187=Summary!$B$9,Summary!$F$9,0)</f>
        <v>0</v>
      </c>
      <c r="D187" s="120">
        <f>VLOOKUP(A187,AAFTE!$A:$AA,3,0)</f>
        <v>9479.67</v>
      </c>
      <c r="E187" s="160">
        <f>VLOOKUP($A187,'2023-24 Salary &amp; Benefits'!$A:$I,3,)</f>
        <v>1</v>
      </c>
      <c r="F187" s="160">
        <f>VLOOKUP($A187,'2023-24 Salary &amp; Benefits'!$A:$I,4,)</f>
        <v>1.04</v>
      </c>
      <c r="G187" s="161">
        <f>VLOOKUP(A187,'CEDARS District FRPL'!$A:$C,3,)</f>
        <v>0.31869999999999998</v>
      </c>
      <c r="H187" s="162">
        <f t="shared" si="23"/>
        <v>9479.67</v>
      </c>
      <c r="I187" s="163">
        <f t="shared" si="24"/>
        <v>3021.17</v>
      </c>
      <c r="J187" s="154">
        <f t="shared" si="21"/>
        <v>19.315000000000001</v>
      </c>
      <c r="K187" s="156">
        <f>'2023-24 Salary &amp; Benefits'!E$6</f>
        <v>72728</v>
      </c>
      <c r="L187" s="156">
        <f>'2023-24 Salary &amp; Benefits'!F$6</f>
        <v>75419</v>
      </c>
      <c r="M187" s="9">
        <f t="shared" si="25"/>
        <v>1404741.32</v>
      </c>
      <c r="N187" s="9">
        <f t="shared" si="26"/>
        <v>110245.37999999989</v>
      </c>
      <c r="O187" s="9">
        <f>'2023-24 Salary &amp; Benefits'!G$6</f>
        <v>13464</v>
      </c>
      <c r="P187" s="157">
        <f>'2023-24 Salary &amp; Benefits'!H$6</f>
        <v>0.1797</v>
      </c>
      <c r="Q187" s="157">
        <f>'2023-24 Salary &amp; Benefits'!I$6</f>
        <v>0.17330000000000001</v>
      </c>
      <c r="R187" s="9">
        <f t="shared" si="27"/>
        <v>531594.69999999995</v>
      </c>
      <c r="S187" s="9">
        <f t="shared" si="22"/>
        <v>25249.78</v>
      </c>
      <c r="T187" s="9">
        <f t="shared" si="28"/>
        <v>4375.79</v>
      </c>
      <c r="U187" s="9">
        <f t="shared" si="29"/>
        <v>29625.57</v>
      </c>
      <c r="V187" s="9">
        <f t="shared" si="30"/>
        <v>2076206.97</v>
      </c>
    </row>
    <row r="188" spans="1:22">
      <c r="A188" s="113" t="s">
        <v>2417</v>
      </c>
      <c r="B188" s="2" t="s">
        <v>1224</v>
      </c>
      <c r="C188" s="78">
        <f>IF(A188=Summary!$B$9,Summary!$F$9,0)</f>
        <v>0</v>
      </c>
      <c r="D188" s="120">
        <f>VLOOKUP(A188,AAFTE!$A:$AA,3,0)</f>
        <v>5965.94</v>
      </c>
      <c r="E188" s="160">
        <f>VLOOKUP($A188,'2023-24 Salary &amp; Benefits'!$A:$I,3,)</f>
        <v>1</v>
      </c>
      <c r="F188" s="160">
        <f>VLOOKUP($A188,'2023-24 Salary &amp; Benefits'!$A:$I,4,)</f>
        <v>1</v>
      </c>
      <c r="G188" s="161">
        <f>VLOOKUP(A188,'CEDARS District FRPL'!$A:$C,3,)</f>
        <v>0.60619999999999996</v>
      </c>
      <c r="H188" s="162">
        <f t="shared" si="23"/>
        <v>5965.94</v>
      </c>
      <c r="I188" s="163">
        <f t="shared" si="24"/>
        <v>3616.55</v>
      </c>
      <c r="J188" s="154">
        <f t="shared" si="21"/>
        <v>23.122</v>
      </c>
      <c r="K188" s="156">
        <f>'2023-24 Salary &amp; Benefits'!E$6</f>
        <v>72728</v>
      </c>
      <c r="L188" s="156">
        <f>'2023-24 Salary &amp; Benefits'!F$6</f>
        <v>75419</v>
      </c>
      <c r="M188" s="9">
        <f t="shared" si="25"/>
        <v>1681616.82</v>
      </c>
      <c r="N188" s="9">
        <f t="shared" si="26"/>
        <v>62221.300000000047</v>
      </c>
      <c r="O188" s="9">
        <f>'2023-24 Salary &amp; Benefits'!G$6</f>
        <v>13464</v>
      </c>
      <c r="P188" s="157">
        <f>'2023-24 Salary &amp; Benefits'!H$6</f>
        <v>0.1797</v>
      </c>
      <c r="Q188" s="157">
        <f>'2023-24 Salary &amp; Benefits'!I$6</f>
        <v>0.17330000000000001</v>
      </c>
      <c r="R188" s="9">
        <f t="shared" si="27"/>
        <v>624284.1</v>
      </c>
      <c r="S188" s="9">
        <f t="shared" si="22"/>
        <v>29063.97</v>
      </c>
      <c r="T188" s="9">
        <f t="shared" si="28"/>
        <v>5036.79</v>
      </c>
      <c r="U188" s="9">
        <f t="shared" si="29"/>
        <v>34100.76</v>
      </c>
      <c r="V188" s="9">
        <f t="shared" si="30"/>
        <v>2402222.9799999995</v>
      </c>
    </row>
    <row r="189" spans="1:22">
      <c r="A189" s="113" t="s">
        <v>2396</v>
      </c>
      <c r="B189" s="2" t="s">
        <v>1157</v>
      </c>
      <c r="C189" s="78">
        <f>IF(A189=Summary!$B$9,Summary!$F$9,0)</f>
        <v>0</v>
      </c>
      <c r="D189" s="120">
        <f>VLOOKUP(A189,AAFTE!$A:$AA,3,0)</f>
        <v>834.01</v>
      </c>
      <c r="E189" s="160">
        <f>VLOOKUP($A189,'2023-24 Salary &amp; Benefits'!$A:$I,3,)</f>
        <v>1</v>
      </c>
      <c r="F189" s="160">
        <f>VLOOKUP($A189,'2023-24 Salary &amp; Benefits'!$A:$I,4,)</f>
        <v>1</v>
      </c>
      <c r="G189" s="161">
        <f>VLOOKUP(A189,'CEDARS District FRPL'!$A:$C,3,)</f>
        <v>0.58730000000000004</v>
      </c>
      <c r="H189" s="162">
        <f t="shared" si="23"/>
        <v>834.01</v>
      </c>
      <c r="I189" s="163">
        <f t="shared" si="24"/>
        <v>489.81</v>
      </c>
      <c r="J189" s="154">
        <f t="shared" si="21"/>
        <v>3.1320000000000001</v>
      </c>
      <c r="K189" s="156">
        <f>'2023-24 Salary &amp; Benefits'!E$6</f>
        <v>72728</v>
      </c>
      <c r="L189" s="156">
        <f>'2023-24 Salary &amp; Benefits'!F$6</f>
        <v>75419</v>
      </c>
      <c r="M189" s="9">
        <f t="shared" si="25"/>
        <v>227784.1</v>
      </c>
      <c r="N189" s="9">
        <f t="shared" si="26"/>
        <v>8428.2099999999919</v>
      </c>
      <c r="O189" s="9">
        <f>'2023-24 Salary &amp; Benefits'!G$6</f>
        <v>13464</v>
      </c>
      <c r="P189" s="157">
        <f>'2023-24 Salary &amp; Benefits'!H$6</f>
        <v>0.1797</v>
      </c>
      <c r="Q189" s="157">
        <f>'2023-24 Salary &amp; Benefits'!I$6</f>
        <v>0.17330000000000001</v>
      </c>
      <c r="R189" s="9">
        <f t="shared" si="27"/>
        <v>84562.66</v>
      </c>
      <c r="S189" s="9">
        <f t="shared" si="22"/>
        <v>3936.87</v>
      </c>
      <c r="T189" s="9">
        <f t="shared" si="28"/>
        <v>682.26</v>
      </c>
      <c r="U189" s="9">
        <f t="shared" si="29"/>
        <v>4619.13</v>
      </c>
      <c r="V189" s="9">
        <f t="shared" si="30"/>
        <v>325394.09999999998</v>
      </c>
    </row>
    <row r="190" spans="1:22">
      <c r="A190" s="113" t="s">
        <v>2498</v>
      </c>
      <c r="B190" s="2" t="s">
        <v>1919</v>
      </c>
      <c r="C190" s="78">
        <f>IF(A190=Summary!$B$9,Summary!$F$9,0)</f>
        <v>0</v>
      </c>
      <c r="D190" s="120">
        <f>VLOOKUP(A190,AAFTE!$A:$AA,3,0)</f>
        <v>39</v>
      </c>
      <c r="E190" s="160">
        <f>VLOOKUP($A190,'2023-24 Salary &amp; Benefits'!$A:$I,3,)</f>
        <v>1</v>
      </c>
      <c r="F190" s="160">
        <f>VLOOKUP($A190,'2023-24 Salary &amp; Benefits'!$A:$I,4,)</f>
        <v>1.02</v>
      </c>
      <c r="G190" s="161">
        <f>VLOOKUP(A190,'CEDARS District FRPL'!$A:$C,3,)</f>
        <v>0.80489999999999995</v>
      </c>
      <c r="H190" s="162">
        <f t="shared" si="23"/>
        <v>39</v>
      </c>
      <c r="I190" s="163">
        <f t="shared" si="24"/>
        <v>31.39</v>
      </c>
      <c r="J190" s="154">
        <f t="shared" si="21"/>
        <v>0.20100000000000001</v>
      </c>
      <c r="K190" s="156">
        <f>'2023-24 Salary &amp; Benefits'!E$6</f>
        <v>72728</v>
      </c>
      <c r="L190" s="156">
        <f>'2023-24 Salary &amp; Benefits'!F$6</f>
        <v>75419</v>
      </c>
      <c r="M190" s="9">
        <f t="shared" si="25"/>
        <v>14618.33</v>
      </c>
      <c r="N190" s="9">
        <f t="shared" si="26"/>
        <v>844.06999999999971</v>
      </c>
      <c r="O190" s="9">
        <f>'2023-24 Salary &amp; Benefits'!G$6</f>
        <v>13464</v>
      </c>
      <c r="P190" s="157">
        <f>'2023-24 Salary &amp; Benefits'!H$6</f>
        <v>0.1797</v>
      </c>
      <c r="Q190" s="157">
        <f>'2023-24 Salary &amp; Benefits'!I$6</f>
        <v>0.17330000000000001</v>
      </c>
      <c r="R190" s="9">
        <f t="shared" si="27"/>
        <v>5479.46</v>
      </c>
      <c r="S190" s="9">
        <f t="shared" si="22"/>
        <v>257.70999999999998</v>
      </c>
      <c r="T190" s="9">
        <f t="shared" si="28"/>
        <v>44.66</v>
      </c>
      <c r="U190" s="9">
        <f t="shared" si="29"/>
        <v>302.37</v>
      </c>
      <c r="V190" s="9">
        <f t="shared" si="30"/>
        <v>21244.23</v>
      </c>
    </row>
    <row r="191" spans="1:22">
      <c r="A191" s="113" t="s">
        <v>2452</v>
      </c>
      <c r="B191" s="2" t="s">
        <v>1525</v>
      </c>
      <c r="C191" s="78">
        <f>IF(A191=Summary!$B$9,Summary!$F$9,0)</f>
        <v>0</v>
      </c>
      <c r="D191" s="120">
        <f>VLOOKUP(A191,AAFTE!$A:$AA,3,0)</f>
        <v>692.27</v>
      </c>
      <c r="E191" s="160">
        <f>VLOOKUP($A191,'2023-24 Salary &amp; Benefits'!$A:$I,3,)</f>
        <v>1.1200000000000001</v>
      </c>
      <c r="F191" s="160">
        <f>VLOOKUP($A191,'2023-24 Salary &amp; Benefits'!$A:$I,4,)</f>
        <v>1.1200000000000001</v>
      </c>
      <c r="G191" s="161">
        <f>VLOOKUP(A191,'CEDARS District FRPL'!$A:$C,3,)</f>
        <v>0.29680000000000001</v>
      </c>
      <c r="H191" s="162">
        <f t="shared" si="23"/>
        <v>692.27</v>
      </c>
      <c r="I191" s="163">
        <f t="shared" si="24"/>
        <v>205.47</v>
      </c>
      <c r="J191" s="154">
        <f t="shared" si="21"/>
        <v>1.3140000000000001</v>
      </c>
      <c r="K191" s="156">
        <f>'2023-24 Salary &amp; Benefits'!E$6</f>
        <v>72728</v>
      </c>
      <c r="L191" s="156">
        <f>'2023-24 Salary &amp; Benefits'!F$6</f>
        <v>75419</v>
      </c>
      <c r="M191" s="9">
        <f t="shared" si="25"/>
        <v>107032.34</v>
      </c>
      <c r="N191" s="9">
        <f t="shared" si="26"/>
        <v>3960.2900000000081</v>
      </c>
      <c r="O191" s="9">
        <f>'2023-24 Salary &amp; Benefits'!G$6</f>
        <v>13464</v>
      </c>
      <c r="P191" s="157">
        <f>'2023-24 Salary &amp; Benefits'!H$6</f>
        <v>0.1797</v>
      </c>
      <c r="Q191" s="157">
        <f>'2023-24 Salary &amp; Benefits'!I$6</f>
        <v>0.17330000000000001</v>
      </c>
      <c r="R191" s="9">
        <f t="shared" si="27"/>
        <v>37611.730000000003</v>
      </c>
      <c r="S191" s="9">
        <f t="shared" si="22"/>
        <v>1849.88</v>
      </c>
      <c r="T191" s="9">
        <f t="shared" si="28"/>
        <v>320.58</v>
      </c>
      <c r="U191" s="9">
        <f t="shared" si="29"/>
        <v>2170.46</v>
      </c>
      <c r="V191" s="9">
        <f t="shared" si="30"/>
        <v>150774.82</v>
      </c>
    </row>
    <row r="192" spans="1:22">
      <c r="A192" s="113" t="s">
        <v>2482</v>
      </c>
      <c r="B192" s="2" t="s">
        <v>1818</v>
      </c>
      <c r="C192" s="78">
        <f>IF(A192=Summary!$B$9,Summary!$F$9,0)</f>
        <v>0</v>
      </c>
      <c r="D192" s="120">
        <f>VLOOKUP(A192,AAFTE!$A:$AA,3,0)</f>
        <v>72.430000000000007</v>
      </c>
      <c r="E192" s="160">
        <f>VLOOKUP($A192,'2023-24 Salary &amp; Benefits'!$A:$I,3,)</f>
        <v>1</v>
      </c>
      <c r="F192" s="160">
        <f>VLOOKUP($A192,'2023-24 Salary &amp; Benefits'!$A:$I,4,)</f>
        <v>1</v>
      </c>
      <c r="G192" s="161">
        <f>VLOOKUP(A192,'CEDARS District FRPL'!$A:$C,3,)</f>
        <v>0.1111</v>
      </c>
      <c r="H192" s="162">
        <f t="shared" si="23"/>
        <v>72.430000000000007</v>
      </c>
      <c r="I192" s="163">
        <f t="shared" si="24"/>
        <v>8.0500000000000007</v>
      </c>
      <c r="J192" s="154">
        <f t="shared" si="21"/>
        <v>5.0999999999999997E-2</v>
      </c>
      <c r="K192" s="156">
        <f>'2023-24 Salary &amp; Benefits'!E$6</f>
        <v>72728</v>
      </c>
      <c r="L192" s="156">
        <f>'2023-24 Salary &amp; Benefits'!F$6</f>
        <v>75419</v>
      </c>
      <c r="M192" s="9">
        <f t="shared" si="25"/>
        <v>3709.13</v>
      </c>
      <c r="N192" s="9">
        <f t="shared" si="26"/>
        <v>137.23999999999978</v>
      </c>
      <c r="O192" s="9">
        <f>'2023-24 Salary &amp; Benefits'!G$6</f>
        <v>13464</v>
      </c>
      <c r="P192" s="157">
        <f>'2023-24 Salary &amp; Benefits'!H$6</f>
        <v>0.1797</v>
      </c>
      <c r="Q192" s="157">
        <f>'2023-24 Salary &amp; Benefits'!I$6</f>
        <v>0.17330000000000001</v>
      </c>
      <c r="R192" s="9">
        <f t="shared" si="27"/>
        <v>1376.98</v>
      </c>
      <c r="S192" s="9">
        <f t="shared" si="22"/>
        <v>64.11</v>
      </c>
      <c r="T192" s="9">
        <f t="shared" si="28"/>
        <v>11.11</v>
      </c>
      <c r="U192" s="9">
        <f t="shared" si="29"/>
        <v>75.22</v>
      </c>
      <c r="V192" s="9">
        <f t="shared" si="30"/>
        <v>5298.5700000000006</v>
      </c>
    </row>
    <row r="193" spans="1:22">
      <c r="A193" s="113" t="s">
        <v>2304</v>
      </c>
      <c r="B193" s="2" t="s">
        <v>360</v>
      </c>
      <c r="C193" s="78">
        <f>IF(A193=Summary!$B$9,Summary!$F$9,0)</f>
        <v>0</v>
      </c>
      <c r="D193" s="120">
        <f>VLOOKUP(A193,AAFTE!$A:$AA,3,0)</f>
        <v>39.89</v>
      </c>
      <c r="E193" s="160">
        <f>VLOOKUP($A193,'2023-24 Salary &amp; Benefits'!$A:$I,3,)</f>
        <v>1</v>
      </c>
      <c r="F193" s="160">
        <f>VLOOKUP($A193,'2023-24 Salary &amp; Benefits'!$A:$I,4,)</f>
        <v>1.02</v>
      </c>
      <c r="G193" s="161">
        <f>VLOOKUP(A193,'CEDARS District FRPL'!$A:$C,3,)</f>
        <v>0.71879999999999999</v>
      </c>
      <c r="H193" s="162">
        <f t="shared" si="23"/>
        <v>39.89</v>
      </c>
      <c r="I193" s="163">
        <f t="shared" si="24"/>
        <v>28.67</v>
      </c>
      <c r="J193" s="154">
        <f t="shared" si="21"/>
        <v>0.183</v>
      </c>
      <c r="K193" s="156">
        <f>'2023-24 Salary &amp; Benefits'!E$6</f>
        <v>72728</v>
      </c>
      <c r="L193" s="156">
        <f>'2023-24 Salary &amp; Benefits'!F$6</f>
        <v>75419</v>
      </c>
      <c r="M193" s="9">
        <f t="shared" si="25"/>
        <v>13309.22</v>
      </c>
      <c r="N193" s="9">
        <f t="shared" si="26"/>
        <v>768.48999999999978</v>
      </c>
      <c r="O193" s="9">
        <f>'2023-24 Salary &amp; Benefits'!G$6</f>
        <v>13464</v>
      </c>
      <c r="P193" s="157">
        <f>'2023-24 Salary &amp; Benefits'!H$6</f>
        <v>0.1797</v>
      </c>
      <c r="Q193" s="157">
        <f>'2023-24 Salary &amp; Benefits'!I$6</f>
        <v>0.17330000000000001</v>
      </c>
      <c r="R193" s="9">
        <f t="shared" si="27"/>
        <v>4988.76</v>
      </c>
      <c r="S193" s="9">
        <f t="shared" si="22"/>
        <v>234.63</v>
      </c>
      <c r="T193" s="9">
        <f t="shared" si="28"/>
        <v>40.659999999999997</v>
      </c>
      <c r="U193" s="9">
        <f t="shared" si="29"/>
        <v>275.28999999999996</v>
      </c>
      <c r="V193" s="9">
        <f t="shared" si="30"/>
        <v>19341.760000000002</v>
      </c>
    </row>
    <row r="194" spans="1:22">
      <c r="A194" s="113" t="s">
        <v>2296</v>
      </c>
      <c r="B194" s="2" t="s">
        <v>335</v>
      </c>
      <c r="C194" s="78">
        <f>IF(A194=Summary!$B$9,Summary!$F$9,0)</f>
        <v>0</v>
      </c>
      <c r="D194" s="120">
        <f>VLOOKUP(A194,AAFTE!$A:$AA,3,0)</f>
        <v>117.75</v>
      </c>
      <c r="E194" s="160">
        <f>VLOOKUP($A194,'2023-24 Salary &amp; Benefits'!$A:$I,3,)</f>
        <v>1</v>
      </c>
      <c r="F194" s="160">
        <f>VLOOKUP($A194,'2023-24 Salary &amp; Benefits'!$A:$I,4,)</f>
        <v>1</v>
      </c>
      <c r="G194" s="161">
        <f>VLOOKUP(A194,'CEDARS District FRPL'!$A:$C,3,)</f>
        <v>0.89300000000000002</v>
      </c>
      <c r="H194" s="162">
        <f t="shared" si="23"/>
        <v>117.75</v>
      </c>
      <c r="I194" s="163">
        <f t="shared" si="24"/>
        <v>105.15</v>
      </c>
      <c r="J194" s="154">
        <f t="shared" si="21"/>
        <v>0.67200000000000004</v>
      </c>
      <c r="K194" s="156">
        <f>'2023-24 Salary &amp; Benefits'!E$6</f>
        <v>72728</v>
      </c>
      <c r="L194" s="156">
        <f>'2023-24 Salary &amp; Benefits'!F$6</f>
        <v>75419</v>
      </c>
      <c r="M194" s="9">
        <f t="shared" si="25"/>
        <v>48873.22</v>
      </c>
      <c r="N194" s="9">
        <f t="shared" si="26"/>
        <v>1808.3499999999985</v>
      </c>
      <c r="O194" s="9">
        <f>'2023-24 Salary &amp; Benefits'!G$6</f>
        <v>13464</v>
      </c>
      <c r="P194" s="157">
        <f>'2023-24 Salary &amp; Benefits'!H$6</f>
        <v>0.1797</v>
      </c>
      <c r="Q194" s="157">
        <f>'2023-24 Salary &amp; Benefits'!I$6</f>
        <v>0.17330000000000001</v>
      </c>
      <c r="R194" s="9">
        <f t="shared" si="27"/>
        <v>18143.71</v>
      </c>
      <c r="S194" s="9">
        <f t="shared" si="22"/>
        <v>844.69</v>
      </c>
      <c r="T194" s="9">
        <f t="shared" si="28"/>
        <v>146.38</v>
      </c>
      <c r="U194" s="9">
        <f t="shared" si="29"/>
        <v>991.07</v>
      </c>
      <c r="V194" s="9">
        <f t="shared" si="30"/>
        <v>69816.350000000006</v>
      </c>
    </row>
    <row r="195" spans="1:22">
      <c r="A195" s="113" t="s">
        <v>2423</v>
      </c>
      <c r="B195" s="2" t="s">
        <v>1256</v>
      </c>
      <c r="C195" s="78">
        <f>IF(A195=Summary!$B$9,Summary!$F$9,0)</f>
        <v>0</v>
      </c>
      <c r="D195" s="120">
        <f>VLOOKUP(A195,AAFTE!$A:$AA,3,0)</f>
        <v>507.16</v>
      </c>
      <c r="E195" s="160">
        <f>VLOOKUP($A195,'2023-24 Salary &amp; Benefits'!$A:$I,3,)</f>
        <v>1</v>
      </c>
      <c r="F195" s="160">
        <f>VLOOKUP($A195,'2023-24 Salary &amp; Benefits'!$A:$I,4,)</f>
        <v>1</v>
      </c>
      <c r="G195" s="161">
        <f>VLOOKUP(A195,'CEDARS District FRPL'!$A:$C,3,)</f>
        <v>0.73260000000000003</v>
      </c>
      <c r="H195" s="162">
        <f t="shared" si="23"/>
        <v>507.16</v>
      </c>
      <c r="I195" s="163">
        <f t="shared" si="24"/>
        <v>371.55</v>
      </c>
      <c r="J195" s="154">
        <f t="shared" si="21"/>
        <v>2.375</v>
      </c>
      <c r="K195" s="156">
        <f>'2023-24 Salary &amp; Benefits'!E$6</f>
        <v>72728</v>
      </c>
      <c r="L195" s="156">
        <f>'2023-24 Salary &amp; Benefits'!F$6</f>
        <v>75419</v>
      </c>
      <c r="M195" s="9">
        <f t="shared" si="25"/>
        <v>172729</v>
      </c>
      <c r="N195" s="9">
        <f t="shared" si="26"/>
        <v>6391.1300000000047</v>
      </c>
      <c r="O195" s="9">
        <f>'2023-24 Salary &amp; Benefits'!G$6</f>
        <v>13464</v>
      </c>
      <c r="P195" s="157">
        <f>'2023-24 Salary &amp; Benefits'!H$6</f>
        <v>0.1797</v>
      </c>
      <c r="Q195" s="157">
        <f>'2023-24 Salary &amp; Benefits'!I$6</f>
        <v>0.17330000000000001</v>
      </c>
      <c r="R195" s="9">
        <f t="shared" si="27"/>
        <v>64123.98</v>
      </c>
      <c r="S195" s="9">
        <f t="shared" si="22"/>
        <v>2985.34</v>
      </c>
      <c r="T195" s="9">
        <f t="shared" si="28"/>
        <v>517.36</v>
      </c>
      <c r="U195" s="9">
        <f t="shared" si="29"/>
        <v>3502.7000000000003</v>
      </c>
      <c r="V195" s="9">
        <f t="shared" si="30"/>
        <v>246746.81000000003</v>
      </c>
    </row>
    <row r="196" spans="1:22">
      <c r="A196" s="113" t="s">
        <v>2440</v>
      </c>
      <c r="B196" s="2" t="s">
        <v>1411</v>
      </c>
      <c r="C196" s="78">
        <f>IF(A196=Summary!$B$9,Summary!$F$9,0)</f>
        <v>0</v>
      </c>
      <c r="D196" s="120">
        <f>VLOOKUP(A196,AAFTE!$A:$AA,3,0)</f>
        <v>2700.28</v>
      </c>
      <c r="E196" s="160">
        <f>VLOOKUP($A196,'2023-24 Salary &amp; Benefits'!$A:$I,3,)</f>
        <v>1.06</v>
      </c>
      <c r="F196" s="160">
        <f>VLOOKUP($A196,'2023-24 Salary &amp; Benefits'!$A:$I,4,)</f>
        <v>1.06</v>
      </c>
      <c r="G196" s="161">
        <f>VLOOKUP(A196,'CEDARS District FRPL'!$A:$C,3,)</f>
        <v>0.30919999999999997</v>
      </c>
      <c r="H196" s="162">
        <f t="shared" si="23"/>
        <v>2700.28</v>
      </c>
      <c r="I196" s="163">
        <f t="shared" si="24"/>
        <v>834.93</v>
      </c>
      <c r="J196" s="154">
        <f t="shared" si="21"/>
        <v>5.3380000000000001</v>
      </c>
      <c r="K196" s="156">
        <f>'2023-24 Salary &amp; Benefits'!E$6</f>
        <v>72728</v>
      </c>
      <c r="L196" s="156">
        <f>'2023-24 Salary &amp; Benefits'!F$6</f>
        <v>75419</v>
      </c>
      <c r="M196" s="9">
        <f t="shared" si="25"/>
        <v>411515.39</v>
      </c>
      <c r="N196" s="9">
        <f t="shared" si="26"/>
        <v>15226.429999999993</v>
      </c>
      <c r="O196" s="9">
        <f>'2023-24 Salary &amp; Benefits'!G$6</f>
        <v>13464</v>
      </c>
      <c r="P196" s="157">
        <f>'2023-24 Salary &amp; Benefits'!H$6</f>
        <v>0.1797</v>
      </c>
      <c r="Q196" s="157">
        <f>'2023-24 Salary &amp; Benefits'!I$6</f>
        <v>0.17330000000000001</v>
      </c>
      <c r="R196" s="9">
        <f t="shared" si="27"/>
        <v>148458.89000000001</v>
      </c>
      <c r="S196" s="9">
        <f t="shared" si="22"/>
        <v>7112.36</v>
      </c>
      <c r="T196" s="9">
        <f t="shared" si="28"/>
        <v>1232.57</v>
      </c>
      <c r="U196" s="9">
        <f t="shared" si="29"/>
        <v>8344.93</v>
      </c>
      <c r="V196" s="9">
        <f t="shared" si="30"/>
        <v>583545.64</v>
      </c>
    </row>
    <row r="197" spans="1:22">
      <c r="A197" s="113" t="s">
        <v>2254</v>
      </c>
      <c r="B197" s="2" t="s">
        <v>4</v>
      </c>
      <c r="C197" s="78">
        <f>IF(A197=Summary!$B$9,Summary!$F$9,0)</f>
        <v>0</v>
      </c>
      <c r="D197" s="120">
        <f>VLOOKUP(A197,AAFTE!$A:$AA,3,0)</f>
        <v>4548.33</v>
      </c>
      <c r="E197" s="160">
        <f>VLOOKUP($A197,'2023-24 Salary &amp; Benefits'!$A:$I,3,)</f>
        <v>1</v>
      </c>
      <c r="F197" s="160">
        <f>VLOOKUP($A197,'2023-24 Salary &amp; Benefits'!$A:$I,4,)</f>
        <v>1</v>
      </c>
      <c r="G197" s="161">
        <f>VLOOKUP(A197,'CEDARS District FRPL'!$A:$C,3,)</f>
        <v>0.81620000000000004</v>
      </c>
      <c r="H197" s="162">
        <f t="shared" si="23"/>
        <v>4548.33</v>
      </c>
      <c r="I197" s="163">
        <f t="shared" si="24"/>
        <v>3712.35</v>
      </c>
      <c r="J197" s="154">
        <f t="shared" si="21"/>
        <v>23.734000000000002</v>
      </c>
      <c r="K197" s="156">
        <f>'2023-24 Salary &amp; Benefits'!E$6</f>
        <v>72728</v>
      </c>
      <c r="L197" s="156">
        <f>'2023-24 Salary &amp; Benefits'!F$6</f>
        <v>75419</v>
      </c>
      <c r="M197" s="9">
        <f t="shared" si="25"/>
        <v>1726126.35</v>
      </c>
      <c r="N197" s="9">
        <f t="shared" si="26"/>
        <v>63868.199999999953</v>
      </c>
      <c r="O197" s="9">
        <f>'2023-24 Salary &amp; Benefits'!G$6</f>
        <v>13464</v>
      </c>
      <c r="P197" s="157">
        <f>'2023-24 Salary &amp; Benefits'!H$6</f>
        <v>0.1797</v>
      </c>
      <c r="Q197" s="157">
        <f>'2023-24 Salary &amp; Benefits'!I$6</f>
        <v>0.17330000000000001</v>
      </c>
      <c r="R197" s="9">
        <f t="shared" si="27"/>
        <v>640807.84</v>
      </c>
      <c r="S197" s="9">
        <f t="shared" si="22"/>
        <v>29833.24</v>
      </c>
      <c r="T197" s="9">
        <f t="shared" si="28"/>
        <v>5170.1000000000004</v>
      </c>
      <c r="U197" s="9">
        <f t="shared" si="29"/>
        <v>35003.340000000004</v>
      </c>
      <c r="V197" s="9">
        <f t="shared" si="30"/>
        <v>2465805.7299999995</v>
      </c>
    </row>
    <row r="198" spans="1:22">
      <c r="A198" s="113" t="s">
        <v>2298</v>
      </c>
      <c r="B198" s="2" t="s">
        <v>342</v>
      </c>
      <c r="C198" s="78">
        <f>IF(A198=Summary!$B$9,Summary!$F$9,0)</f>
        <v>0</v>
      </c>
      <c r="D198" s="120">
        <f>VLOOKUP(A198,AAFTE!$A:$AA,3,0)</f>
        <v>26.28</v>
      </c>
      <c r="E198" s="160">
        <f>VLOOKUP($A198,'2023-24 Salary &amp; Benefits'!$A:$I,3,)</f>
        <v>1</v>
      </c>
      <c r="F198" s="160">
        <f>VLOOKUP($A198,'2023-24 Salary &amp; Benefits'!$A:$I,4,)</f>
        <v>1</v>
      </c>
      <c r="G198" s="161">
        <f>VLOOKUP(A198,'CEDARS District FRPL'!$A:$C,3,)</f>
        <v>0.91300000000000003</v>
      </c>
      <c r="H198" s="162">
        <f t="shared" si="23"/>
        <v>26.28</v>
      </c>
      <c r="I198" s="163">
        <f t="shared" si="24"/>
        <v>23.99</v>
      </c>
      <c r="J198" s="154">
        <f t="shared" ref="J198:J261" si="31">ROUND((($I198*2.3975*36)/15)/900,3)</f>
        <v>0.153</v>
      </c>
      <c r="K198" s="156">
        <f>'2023-24 Salary &amp; Benefits'!E$6</f>
        <v>72728</v>
      </c>
      <c r="L198" s="156">
        <f>'2023-24 Salary &amp; Benefits'!F$6</f>
        <v>75419</v>
      </c>
      <c r="M198" s="9">
        <f t="shared" si="25"/>
        <v>11127.38</v>
      </c>
      <c r="N198" s="9">
        <f t="shared" si="26"/>
        <v>411.73000000000138</v>
      </c>
      <c r="O198" s="9">
        <f>'2023-24 Salary &amp; Benefits'!G$6</f>
        <v>13464</v>
      </c>
      <c r="P198" s="157">
        <f>'2023-24 Salary &amp; Benefits'!H$6</f>
        <v>0.1797</v>
      </c>
      <c r="Q198" s="157">
        <f>'2023-24 Salary &amp; Benefits'!I$6</f>
        <v>0.17330000000000001</v>
      </c>
      <c r="R198" s="9">
        <f t="shared" si="27"/>
        <v>4130.93</v>
      </c>
      <c r="S198" s="9">
        <f t="shared" ref="S198:S261" si="32">ROUND(((($L198*$F198*$J198)/180)*3),2)</f>
        <v>192.32</v>
      </c>
      <c r="T198" s="9">
        <f t="shared" si="28"/>
        <v>33.33</v>
      </c>
      <c r="U198" s="9">
        <f t="shared" si="29"/>
        <v>225.64999999999998</v>
      </c>
      <c r="V198" s="9">
        <f t="shared" si="30"/>
        <v>15895.69</v>
      </c>
    </row>
    <row r="199" spans="1:22">
      <c r="A199" s="113" t="s">
        <v>2540</v>
      </c>
      <c r="B199" s="2" t="s">
        <v>2139</v>
      </c>
      <c r="C199" s="78">
        <f>IF(A199=Summary!$B$9,Summary!$F$9,0)</f>
        <v>0</v>
      </c>
      <c r="D199" s="120">
        <f>VLOOKUP(A199,AAFTE!$A:$AA,3,0)</f>
        <v>157.66999999999999</v>
      </c>
      <c r="E199" s="160">
        <f>VLOOKUP($A199,'2023-24 Salary &amp; Benefits'!$A:$I,3,)</f>
        <v>1</v>
      </c>
      <c r="F199" s="160">
        <f>VLOOKUP($A199,'2023-24 Salary &amp; Benefits'!$A:$I,4,)</f>
        <v>1</v>
      </c>
      <c r="G199" s="161">
        <f>VLOOKUP(A199,'CEDARS District FRPL'!$A:$C,3,)</f>
        <v>0.3987</v>
      </c>
      <c r="H199" s="162">
        <f t="shared" ref="H199:H264" si="33">IF(C199&gt;0,C199,D199)</f>
        <v>157.66999999999999</v>
      </c>
      <c r="I199" s="163">
        <f t="shared" ref="I199:I264" si="34">ROUND(H199*G199,2)</f>
        <v>62.86</v>
      </c>
      <c r="J199" s="154">
        <f t="shared" si="31"/>
        <v>0.40200000000000002</v>
      </c>
      <c r="K199" s="156">
        <f>'2023-24 Salary &amp; Benefits'!E$6</f>
        <v>72728</v>
      </c>
      <c r="L199" s="156">
        <f>'2023-24 Salary &amp; Benefits'!F$6</f>
        <v>75419</v>
      </c>
      <c r="M199" s="9">
        <f t="shared" ref="M199:M264" si="35">ROUND($E199*$K199*$J199,2)</f>
        <v>29236.66</v>
      </c>
      <c r="N199" s="9">
        <f t="shared" ref="N199:N264" si="36">ROUND($L199*$F199*$J199,2)-$M199</f>
        <v>1081.7799999999988</v>
      </c>
      <c r="O199" s="9">
        <f>'2023-24 Salary &amp; Benefits'!G$6</f>
        <v>13464</v>
      </c>
      <c r="P199" s="157">
        <f>'2023-24 Salary &amp; Benefits'!H$6</f>
        <v>0.1797</v>
      </c>
      <c r="Q199" s="157">
        <f>'2023-24 Salary &amp; Benefits'!I$6</f>
        <v>0.17330000000000001</v>
      </c>
      <c r="R199" s="9">
        <f t="shared" ref="R199:R264" si="37">ROUND(M199*P199+N199*Q199+J199*O199,2)</f>
        <v>10853.83</v>
      </c>
      <c r="S199" s="9">
        <f t="shared" si="32"/>
        <v>505.31</v>
      </c>
      <c r="T199" s="9">
        <f t="shared" ref="T199:T264" si="38">ROUND(S199*Q199,2)</f>
        <v>87.57</v>
      </c>
      <c r="U199" s="9">
        <f t="shared" ref="U199:U264" si="39">SUM(S199:T199)</f>
        <v>592.88</v>
      </c>
      <c r="V199" s="9">
        <f t="shared" ref="V199:V264" si="40">SUM(R199,M199:N199,U199)</f>
        <v>41765.149999999994</v>
      </c>
    </row>
    <row r="200" spans="1:22">
      <c r="A200" s="73" t="s">
        <v>3444</v>
      </c>
      <c r="B200" t="s">
        <v>3428</v>
      </c>
      <c r="C200" s="78">
        <f>IF(A200=Summary!$B$9,Summary!$F$9,0)</f>
        <v>0</v>
      </c>
      <c r="D200" s="120">
        <f>VLOOKUP(A200,AAFTE!$A:$AA,3,0)</f>
        <v>0</v>
      </c>
      <c r="E200" s="160">
        <f>VLOOKUP($A200,'2023-24 Salary &amp; Benefits'!$A:$I,3,)</f>
        <v>1</v>
      </c>
      <c r="F200" s="160">
        <f>VLOOKUP($A200,'2023-24 Salary &amp; Benefits'!$A:$I,4,)</f>
        <v>1</v>
      </c>
      <c r="G200" s="161">
        <f>VLOOKUP(A200,'CEDARS District FRPL'!$A:$C,3,)</f>
        <v>0.60619999999999996</v>
      </c>
      <c r="H200" s="162">
        <f>IF(C200&gt;0,C200,D200)</f>
        <v>0</v>
      </c>
      <c r="I200" s="163">
        <f>ROUND(H200*G200,2)</f>
        <v>0</v>
      </c>
      <c r="J200" s="154">
        <f t="shared" si="31"/>
        <v>0</v>
      </c>
      <c r="K200" s="156">
        <f>'2023-24 Salary &amp; Benefits'!E$6</f>
        <v>72728</v>
      </c>
      <c r="L200" s="156">
        <f>'2023-24 Salary &amp; Benefits'!F$6</f>
        <v>75419</v>
      </c>
      <c r="M200" s="9">
        <f>ROUND($E200*$K200*$J200,2)</f>
        <v>0</v>
      </c>
      <c r="N200" s="9">
        <f>ROUND($L200*$F200*$J200,2)-$M200</f>
        <v>0</v>
      </c>
      <c r="O200" s="9">
        <f>'2023-24 Salary &amp; Benefits'!G$6</f>
        <v>13464</v>
      </c>
      <c r="P200" s="157">
        <f>'2023-24 Salary &amp; Benefits'!H$6</f>
        <v>0.1797</v>
      </c>
      <c r="Q200" s="157">
        <f>'2023-24 Salary &amp; Benefits'!I$6</f>
        <v>0.17330000000000001</v>
      </c>
      <c r="R200" s="9">
        <f>ROUND(M200*P200+N200*Q200+J200*O200,2)</f>
        <v>0</v>
      </c>
      <c r="S200" s="9">
        <f t="shared" si="32"/>
        <v>0</v>
      </c>
      <c r="T200" s="9">
        <f>ROUND(S200*Q200,2)</f>
        <v>0</v>
      </c>
      <c r="U200" s="9">
        <f>SUM(S200:T200)</f>
        <v>0</v>
      </c>
      <c r="V200" s="9">
        <f>SUM(R200,M200:N200,U200)</f>
        <v>0</v>
      </c>
    </row>
    <row r="201" spans="1:22">
      <c r="A201" s="113" t="s">
        <v>2307</v>
      </c>
      <c r="B201" s="2" t="s">
        <v>370</v>
      </c>
      <c r="C201" s="78">
        <f>IF(A201=Summary!$B$9,Summary!$F$9,0)</f>
        <v>0</v>
      </c>
      <c r="D201" s="120">
        <f>VLOOKUP(A201,AAFTE!$A:$AA,3,0)</f>
        <v>18088.07</v>
      </c>
      <c r="E201" s="160">
        <f>VLOOKUP($A201,'2023-24 Salary &amp; Benefits'!$A:$I,3,)</f>
        <v>1</v>
      </c>
      <c r="F201" s="160">
        <f>VLOOKUP($A201,'2023-24 Salary &amp; Benefits'!$A:$I,4,)</f>
        <v>1</v>
      </c>
      <c r="G201" s="161">
        <f>VLOOKUP(A201,'CEDARS District FRPL'!$A:$C,3,)</f>
        <v>0.7429</v>
      </c>
      <c r="H201" s="162">
        <f t="shared" si="33"/>
        <v>18088.07</v>
      </c>
      <c r="I201" s="163">
        <f t="shared" si="34"/>
        <v>13437.63</v>
      </c>
      <c r="J201" s="154">
        <f t="shared" si="31"/>
        <v>85.911000000000001</v>
      </c>
      <c r="K201" s="156">
        <f>'2023-24 Salary &amp; Benefits'!E$6</f>
        <v>72728</v>
      </c>
      <c r="L201" s="156">
        <f>'2023-24 Salary &amp; Benefits'!F$6</f>
        <v>75419</v>
      </c>
      <c r="M201" s="9">
        <f t="shared" si="35"/>
        <v>6248135.21</v>
      </c>
      <c r="N201" s="9">
        <f t="shared" si="36"/>
        <v>231186.5</v>
      </c>
      <c r="O201" s="9">
        <f>'2023-24 Salary &amp; Benefits'!G$6</f>
        <v>13464</v>
      </c>
      <c r="P201" s="157">
        <f>'2023-24 Salary &amp; Benefits'!H$6</f>
        <v>0.1797</v>
      </c>
      <c r="Q201" s="157">
        <f>'2023-24 Salary &amp; Benefits'!I$6</f>
        <v>0.17330000000000001</v>
      </c>
      <c r="R201" s="9">
        <f t="shared" si="37"/>
        <v>2319560.2200000002</v>
      </c>
      <c r="S201" s="9">
        <f t="shared" si="32"/>
        <v>107988.7</v>
      </c>
      <c r="T201" s="9">
        <f t="shared" si="38"/>
        <v>18714.439999999999</v>
      </c>
      <c r="U201" s="9">
        <f t="shared" si="39"/>
        <v>126703.14</v>
      </c>
      <c r="V201" s="9">
        <f t="shared" si="40"/>
        <v>8925585.0700000003</v>
      </c>
    </row>
    <row r="202" spans="1:22">
      <c r="A202" s="113" t="s">
        <v>2420</v>
      </c>
      <c r="B202" s="2" t="s">
        <v>1245</v>
      </c>
      <c r="C202" s="78">
        <f>IF(A202=Summary!$B$9,Summary!$F$9,0)</f>
        <v>0</v>
      </c>
      <c r="D202" s="120">
        <f>VLOOKUP(A202,AAFTE!$A:$AA,3,0)</f>
        <v>265.02999999999997</v>
      </c>
      <c r="E202" s="160">
        <f>VLOOKUP($A202,'2023-24 Salary &amp; Benefits'!$A:$I,3,)</f>
        <v>1</v>
      </c>
      <c r="F202" s="160">
        <f>VLOOKUP($A202,'2023-24 Salary &amp; Benefits'!$A:$I,4,)</f>
        <v>1.02</v>
      </c>
      <c r="G202" s="161">
        <f>VLOOKUP(A202,'CEDARS District FRPL'!$A:$C,3,)</f>
        <v>0.72289999999999999</v>
      </c>
      <c r="H202" s="162">
        <f t="shared" si="33"/>
        <v>265.02999999999997</v>
      </c>
      <c r="I202" s="163">
        <f t="shared" si="34"/>
        <v>191.59</v>
      </c>
      <c r="J202" s="154">
        <f t="shared" si="31"/>
        <v>1.2250000000000001</v>
      </c>
      <c r="K202" s="156">
        <f>'2023-24 Salary &amp; Benefits'!E$6</f>
        <v>72728</v>
      </c>
      <c r="L202" s="156">
        <f>'2023-24 Salary &amp; Benefits'!F$6</f>
        <v>75419</v>
      </c>
      <c r="M202" s="9">
        <f t="shared" si="35"/>
        <v>89091.8</v>
      </c>
      <c r="N202" s="9">
        <f t="shared" si="36"/>
        <v>5144.2399999999907</v>
      </c>
      <c r="O202" s="9">
        <f>'2023-24 Salary &amp; Benefits'!G$6</f>
        <v>13464</v>
      </c>
      <c r="P202" s="157">
        <f>'2023-24 Salary &amp; Benefits'!H$6</f>
        <v>0.1797</v>
      </c>
      <c r="Q202" s="157">
        <f>'2023-24 Salary &amp; Benefits'!I$6</f>
        <v>0.17330000000000001</v>
      </c>
      <c r="R202" s="9">
        <f t="shared" si="37"/>
        <v>33394.69</v>
      </c>
      <c r="S202" s="9">
        <f t="shared" si="32"/>
        <v>1570.6</v>
      </c>
      <c r="T202" s="9">
        <f t="shared" si="38"/>
        <v>272.18</v>
      </c>
      <c r="U202" s="9">
        <f t="shared" si="39"/>
        <v>1842.78</v>
      </c>
      <c r="V202" s="9">
        <f t="shared" si="40"/>
        <v>129473.51</v>
      </c>
    </row>
    <row r="203" spans="1:22">
      <c r="A203" s="113" t="s">
        <v>2260</v>
      </c>
      <c r="B203" s="2" t="s">
        <v>60</v>
      </c>
      <c r="C203" s="78">
        <f>IF(A203=Summary!$B$9,Summary!$F$9,0)</f>
        <v>0</v>
      </c>
      <c r="D203" s="120">
        <f>VLOOKUP(A203,AAFTE!$A:$AA,3,0)</f>
        <v>140.71</v>
      </c>
      <c r="E203" s="160">
        <f>VLOOKUP($A203,'2023-24 Salary &amp; Benefits'!$A:$I,3,)</f>
        <v>1</v>
      </c>
      <c r="F203" s="160">
        <f>VLOOKUP($A203,'2023-24 Salary &amp; Benefits'!$A:$I,4,)</f>
        <v>1</v>
      </c>
      <c r="G203" s="161">
        <f>VLOOKUP(A203,'CEDARS District FRPL'!$A:$C,3,)</f>
        <v>0.97870000000000001</v>
      </c>
      <c r="H203" s="162">
        <f t="shared" si="33"/>
        <v>140.71</v>
      </c>
      <c r="I203" s="163">
        <f t="shared" si="34"/>
        <v>137.71</v>
      </c>
      <c r="J203" s="154">
        <f t="shared" si="31"/>
        <v>0.88</v>
      </c>
      <c r="K203" s="156">
        <f>'2023-24 Salary &amp; Benefits'!E$6</f>
        <v>72728</v>
      </c>
      <c r="L203" s="156">
        <f>'2023-24 Salary &amp; Benefits'!F$6</f>
        <v>75419</v>
      </c>
      <c r="M203" s="9">
        <f t="shared" si="35"/>
        <v>64000.639999999999</v>
      </c>
      <c r="N203" s="9">
        <f t="shared" si="36"/>
        <v>2368.0800000000017</v>
      </c>
      <c r="O203" s="9">
        <f>'2023-24 Salary &amp; Benefits'!G$6</f>
        <v>13464</v>
      </c>
      <c r="P203" s="157">
        <f>'2023-24 Salary &amp; Benefits'!H$6</f>
        <v>0.1797</v>
      </c>
      <c r="Q203" s="157">
        <f>'2023-24 Salary &amp; Benefits'!I$6</f>
        <v>0.17330000000000001</v>
      </c>
      <c r="R203" s="9">
        <f t="shared" si="37"/>
        <v>23759.62</v>
      </c>
      <c r="S203" s="9">
        <f t="shared" si="32"/>
        <v>1106.1500000000001</v>
      </c>
      <c r="T203" s="9">
        <f t="shared" si="38"/>
        <v>191.7</v>
      </c>
      <c r="U203" s="9">
        <f t="shared" si="39"/>
        <v>1297.8500000000001</v>
      </c>
      <c r="V203" s="9">
        <f t="shared" si="40"/>
        <v>91426.19</v>
      </c>
    </row>
    <row r="204" spans="1:22">
      <c r="A204" s="113" t="s">
        <v>2397</v>
      </c>
      <c r="B204" s="2" t="s">
        <v>1161</v>
      </c>
      <c r="C204" s="78">
        <f>IF(A204=Summary!$B$9,Summary!$F$9,0)</f>
        <v>0</v>
      </c>
      <c r="D204" s="120">
        <f>VLOOKUP(A204,AAFTE!$A:$AA,3,0)</f>
        <v>263.62</v>
      </c>
      <c r="E204" s="160">
        <f>VLOOKUP($A204,'2023-24 Salary &amp; Benefits'!$A:$I,3,)</f>
        <v>1</v>
      </c>
      <c r="F204" s="160">
        <f>VLOOKUP($A204,'2023-24 Salary &amp; Benefits'!$A:$I,4,)</f>
        <v>1.04</v>
      </c>
      <c r="G204" s="161">
        <f>VLOOKUP(A204,'CEDARS District FRPL'!$A:$C,3,)</f>
        <v>0.59130000000000005</v>
      </c>
      <c r="H204" s="162">
        <f t="shared" si="33"/>
        <v>263.62</v>
      </c>
      <c r="I204" s="163">
        <f t="shared" si="34"/>
        <v>155.88</v>
      </c>
      <c r="J204" s="154">
        <f t="shared" si="31"/>
        <v>0.997</v>
      </c>
      <c r="K204" s="156">
        <f>'2023-24 Salary &amp; Benefits'!E$6</f>
        <v>72728</v>
      </c>
      <c r="L204" s="156">
        <f>'2023-24 Salary &amp; Benefits'!F$6</f>
        <v>75419</v>
      </c>
      <c r="M204" s="9">
        <f t="shared" si="35"/>
        <v>72509.820000000007</v>
      </c>
      <c r="N204" s="9">
        <f t="shared" si="36"/>
        <v>5690.6299999999901</v>
      </c>
      <c r="O204" s="9">
        <f>'2023-24 Salary &amp; Benefits'!G$6</f>
        <v>13464</v>
      </c>
      <c r="P204" s="157">
        <f>'2023-24 Salary &amp; Benefits'!H$6</f>
        <v>0.1797</v>
      </c>
      <c r="Q204" s="157">
        <f>'2023-24 Salary &amp; Benefits'!I$6</f>
        <v>0.17330000000000001</v>
      </c>
      <c r="R204" s="9">
        <f t="shared" si="37"/>
        <v>27439.81</v>
      </c>
      <c r="S204" s="9">
        <f t="shared" si="32"/>
        <v>1303.3399999999999</v>
      </c>
      <c r="T204" s="9">
        <f t="shared" si="38"/>
        <v>225.87</v>
      </c>
      <c r="U204" s="9">
        <f t="shared" si="39"/>
        <v>1529.21</v>
      </c>
      <c r="V204" s="9">
        <f t="shared" si="40"/>
        <v>107169.47</v>
      </c>
    </row>
    <row r="205" spans="1:22">
      <c r="A205" s="113" t="s">
        <v>2442</v>
      </c>
      <c r="B205" s="2" t="s">
        <v>1441</v>
      </c>
      <c r="C205" s="78">
        <f>IF(A205=Summary!$B$9,Summary!$F$9,0)</f>
        <v>0</v>
      </c>
      <c r="D205" s="120">
        <f>VLOOKUP(A205,AAFTE!$A:$AA,3,0)</f>
        <v>8876.5</v>
      </c>
      <c r="E205" s="160">
        <f>VLOOKUP($A205,'2023-24 Salary &amp; Benefits'!$A:$I,3,)</f>
        <v>1.1200000000000001</v>
      </c>
      <c r="F205" s="160">
        <f>VLOOKUP($A205,'2023-24 Salary &amp; Benefits'!$A:$I,4,)</f>
        <v>1.1400000000000001</v>
      </c>
      <c r="G205" s="161">
        <f>VLOOKUP(A205,'CEDARS District FRPL'!$A:$C,3,)</f>
        <v>0.2117</v>
      </c>
      <c r="H205" s="162">
        <f t="shared" si="33"/>
        <v>8876.5</v>
      </c>
      <c r="I205" s="163">
        <f t="shared" si="34"/>
        <v>1879.16</v>
      </c>
      <c r="J205" s="154">
        <f t="shared" si="31"/>
        <v>12.013999999999999</v>
      </c>
      <c r="K205" s="156">
        <f>'2023-24 Salary &amp; Benefits'!E$6</f>
        <v>72728</v>
      </c>
      <c r="L205" s="156">
        <f>'2023-24 Salary &amp; Benefits'!F$6</f>
        <v>75419</v>
      </c>
      <c r="M205" s="9">
        <f t="shared" si="35"/>
        <v>978604.7</v>
      </c>
      <c r="N205" s="9">
        <f t="shared" si="36"/>
        <v>54330.910000000033</v>
      </c>
      <c r="O205" s="9">
        <f>'2023-24 Salary &amp; Benefits'!G$6</f>
        <v>13464</v>
      </c>
      <c r="P205" s="157">
        <f>'2023-24 Salary &amp; Benefits'!H$6</f>
        <v>0.1797</v>
      </c>
      <c r="Q205" s="157">
        <f>'2023-24 Salary &amp; Benefits'!I$6</f>
        <v>0.17330000000000001</v>
      </c>
      <c r="R205" s="9">
        <f t="shared" si="37"/>
        <v>347027.31</v>
      </c>
      <c r="S205" s="9">
        <f t="shared" si="32"/>
        <v>17215.59</v>
      </c>
      <c r="T205" s="9">
        <f t="shared" si="38"/>
        <v>2983.46</v>
      </c>
      <c r="U205" s="9">
        <f t="shared" si="39"/>
        <v>20199.05</v>
      </c>
      <c r="V205" s="9">
        <f t="shared" si="40"/>
        <v>1400161.97</v>
      </c>
    </row>
    <row r="206" spans="1:22">
      <c r="A206" s="113" t="s">
        <v>3263</v>
      </c>
      <c r="B206" s="2" t="s">
        <v>3264</v>
      </c>
      <c r="C206" s="78">
        <f>IF(A206=Summary!$B$9,Summary!$F$9,0)</f>
        <v>0</v>
      </c>
      <c r="D206" s="120">
        <f>VLOOKUP(A206,AAFTE!$A:$AA,3,0)</f>
        <v>167.2</v>
      </c>
      <c r="E206" s="160">
        <f>VLOOKUP($A206,'2023-24 Salary &amp; Benefits'!$A:$I,3,)</f>
        <v>1.0150000000000001</v>
      </c>
      <c r="F206" s="160">
        <f>VLOOKUP($A206,'2023-24 Salary &amp; Benefits'!$A:$I,4,)</f>
        <v>1.0150000000000001</v>
      </c>
      <c r="G206" s="161">
        <f>VLOOKUP(A206,'CEDARS District FRPL'!$A:$C,3,)</f>
        <v>0.49399999999999999</v>
      </c>
      <c r="H206" s="162">
        <f t="shared" si="33"/>
        <v>167.2</v>
      </c>
      <c r="I206" s="163">
        <f t="shared" si="34"/>
        <v>82.6</v>
      </c>
      <c r="J206" s="154">
        <f t="shared" si="31"/>
        <v>0.52800000000000002</v>
      </c>
      <c r="K206" s="156">
        <f>'2023-24 Salary &amp; Benefits'!E$6</f>
        <v>72728</v>
      </c>
      <c r="L206" s="156">
        <f>'2023-24 Salary &amp; Benefits'!F$6</f>
        <v>75419</v>
      </c>
      <c r="M206" s="9">
        <f t="shared" si="35"/>
        <v>38976.39</v>
      </c>
      <c r="N206" s="9">
        <f t="shared" si="36"/>
        <v>1442.1600000000035</v>
      </c>
      <c r="O206" s="9">
        <f>'2023-24 Salary &amp; Benefits'!G$6</f>
        <v>13464</v>
      </c>
      <c r="P206" s="157">
        <f>'2023-24 Salary &amp; Benefits'!H$6</f>
        <v>0.1797</v>
      </c>
      <c r="Q206" s="157">
        <f>'2023-24 Salary &amp; Benefits'!I$6</f>
        <v>0.17330000000000001</v>
      </c>
      <c r="R206" s="9">
        <f t="shared" si="37"/>
        <v>14362.98</v>
      </c>
      <c r="S206" s="9">
        <f t="shared" si="32"/>
        <v>673.64</v>
      </c>
      <c r="T206" s="9">
        <f t="shared" si="38"/>
        <v>116.74</v>
      </c>
      <c r="U206" s="9">
        <f t="shared" si="39"/>
        <v>790.38</v>
      </c>
      <c r="V206" s="9">
        <f t="shared" si="40"/>
        <v>55571.909999999996</v>
      </c>
    </row>
    <row r="207" spans="1:22">
      <c r="A207" s="113" t="s">
        <v>2413</v>
      </c>
      <c r="B207" s="2" t="s">
        <v>1213</v>
      </c>
      <c r="C207" s="78">
        <f>IF(A207=Summary!$B$9,Summary!$F$9,0)</f>
        <v>0</v>
      </c>
      <c r="D207" s="120">
        <f>VLOOKUP(A207,AAFTE!$A:$AA,3,0)</f>
        <v>742.31</v>
      </c>
      <c r="E207" s="160">
        <f>VLOOKUP($A207,'2023-24 Salary &amp; Benefits'!$A:$I,3,)</f>
        <v>1.06</v>
      </c>
      <c r="F207" s="160">
        <f>VLOOKUP($A207,'2023-24 Salary &amp; Benefits'!$A:$I,4,)</f>
        <v>1.06</v>
      </c>
      <c r="G207" s="161">
        <f>VLOOKUP(A207,'CEDARS District FRPL'!$A:$C,3,)</f>
        <v>0.53779999999999994</v>
      </c>
      <c r="H207" s="162">
        <f t="shared" si="33"/>
        <v>742.31</v>
      </c>
      <c r="I207" s="163">
        <f t="shared" si="34"/>
        <v>399.21</v>
      </c>
      <c r="J207" s="154">
        <f t="shared" si="31"/>
        <v>2.552</v>
      </c>
      <c r="K207" s="156">
        <f>'2023-24 Salary &amp; Benefits'!E$6</f>
        <v>72728</v>
      </c>
      <c r="L207" s="156">
        <f>'2023-24 Salary &amp; Benefits'!F$6</f>
        <v>75419</v>
      </c>
      <c r="M207" s="9">
        <f t="shared" si="35"/>
        <v>196737.97</v>
      </c>
      <c r="N207" s="9">
        <f t="shared" si="36"/>
        <v>7279.4800000000105</v>
      </c>
      <c r="O207" s="9">
        <f>'2023-24 Salary &amp; Benefits'!G$6</f>
        <v>13464</v>
      </c>
      <c r="P207" s="157">
        <f>'2023-24 Salary &amp; Benefits'!H$6</f>
        <v>0.1797</v>
      </c>
      <c r="Q207" s="157">
        <f>'2023-24 Salary &amp; Benefits'!I$6</f>
        <v>0.17330000000000001</v>
      </c>
      <c r="R207" s="9">
        <f t="shared" si="37"/>
        <v>70975.48</v>
      </c>
      <c r="S207" s="9">
        <f t="shared" si="32"/>
        <v>3400.29</v>
      </c>
      <c r="T207" s="9">
        <f t="shared" si="38"/>
        <v>589.27</v>
      </c>
      <c r="U207" s="9">
        <f t="shared" si="39"/>
        <v>3989.56</v>
      </c>
      <c r="V207" s="9">
        <f t="shared" si="40"/>
        <v>278982.49000000005</v>
      </c>
    </row>
    <row r="208" spans="1:22">
      <c r="A208" s="113" t="s">
        <v>2311</v>
      </c>
      <c r="B208" s="2" t="s">
        <v>403</v>
      </c>
      <c r="C208" s="78">
        <f>IF(A208=Summary!$B$9,Summary!$F$9,0)</f>
        <v>0</v>
      </c>
      <c r="D208" s="120">
        <f>VLOOKUP(A208,AAFTE!$A:$AA,3,0)</f>
        <v>348.86</v>
      </c>
      <c r="E208" s="160">
        <f>VLOOKUP($A208,'2023-24 Salary &amp; Benefits'!$A:$I,3,)</f>
        <v>1</v>
      </c>
      <c r="F208" s="160">
        <f>VLOOKUP($A208,'2023-24 Salary &amp; Benefits'!$A:$I,4,)</f>
        <v>1.02</v>
      </c>
      <c r="G208" s="161">
        <f>VLOOKUP(A208,'CEDARS District FRPL'!$A:$C,3,)</f>
        <v>0.50829999999999997</v>
      </c>
      <c r="H208" s="162">
        <f t="shared" si="33"/>
        <v>348.86</v>
      </c>
      <c r="I208" s="163">
        <f t="shared" si="34"/>
        <v>177.33</v>
      </c>
      <c r="J208" s="154">
        <f t="shared" si="31"/>
        <v>1.1339999999999999</v>
      </c>
      <c r="K208" s="156">
        <f>'2023-24 Salary &amp; Benefits'!E$6</f>
        <v>72728</v>
      </c>
      <c r="L208" s="156">
        <f>'2023-24 Salary &amp; Benefits'!F$6</f>
        <v>75419</v>
      </c>
      <c r="M208" s="9">
        <f t="shared" si="35"/>
        <v>82473.55</v>
      </c>
      <c r="N208" s="9">
        <f t="shared" si="36"/>
        <v>4762.0999999999913</v>
      </c>
      <c r="O208" s="9">
        <f>'2023-24 Salary &amp; Benefits'!G$6</f>
        <v>13464</v>
      </c>
      <c r="P208" s="157">
        <f>'2023-24 Salary &amp; Benefits'!H$6</f>
        <v>0.1797</v>
      </c>
      <c r="Q208" s="157">
        <f>'2023-24 Salary &amp; Benefits'!I$6</f>
        <v>0.17330000000000001</v>
      </c>
      <c r="R208" s="9">
        <f t="shared" si="37"/>
        <v>30913.94</v>
      </c>
      <c r="S208" s="9">
        <f t="shared" si="32"/>
        <v>1453.93</v>
      </c>
      <c r="T208" s="9">
        <f t="shared" si="38"/>
        <v>251.97</v>
      </c>
      <c r="U208" s="9">
        <f t="shared" si="39"/>
        <v>1705.9</v>
      </c>
      <c r="V208" s="9">
        <f t="shared" si="40"/>
        <v>119855.48999999999</v>
      </c>
    </row>
    <row r="209" spans="1:22">
      <c r="A209" s="113" t="s">
        <v>2272</v>
      </c>
      <c r="B209" s="2" t="s">
        <v>134</v>
      </c>
      <c r="C209" s="78">
        <f>IF(A209=Summary!$B$9,Summary!$F$9,0)</f>
        <v>0</v>
      </c>
      <c r="D209" s="120">
        <f>VLOOKUP(A209,AAFTE!$A:$AA,3,0)</f>
        <v>3474.71</v>
      </c>
      <c r="E209" s="160">
        <f>VLOOKUP($A209,'2023-24 Salary &amp; Benefits'!$A:$I,3,)</f>
        <v>1.0150000000000001</v>
      </c>
      <c r="F209" s="160">
        <f>VLOOKUP($A209,'2023-24 Salary &amp; Benefits'!$A:$I,4,)</f>
        <v>1.04</v>
      </c>
      <c r="G209" s="161">
        <f>VLOOKUP(A209,'CEDARS District FRPL'!$A:$C,3,)</f>
        <v>0.61309999999999998</v>
      </c>
      <c r="H209" s="162">
        <f t="shared" si="33"/>
        <v>3474.71</v>
      </c>
      <c r="I209" s="163">
        <f t="shared" si="34"/>
        <v>2130.34</v>
      </c>
      <c r="J209" s="154">
        <f t="shared" si="31"/>
        <v>13.62</v>
      </c>
      <c r="K209" s="156">
        <f>'2023-24 Salary &amp; Benefits'!E$6</f>
        <v>72728</v>
      </c>
      <c r="L209" s="156">
        <f>'2023-24 Salary &amp; Benefits'!F$6</f>
        <v>75419</v>
      </c>
      <c r="M209" s="9">
        <f t="shared" si="35"/>
        <v>1005413.69</v>
      </c>
      <c r="N209" s="9">
        <f t="shared" si="36"/>
        <v>62881.360000000102</v>
      </c>
      <c r="O209" s="9">
        <f>'2023-24 Salary &amp; Benefits'!G$6</f>
        <v>13464</v>
      </c>
      <c r="P209" s="157">
        <f>'2023-24 Salary &amp; Benefits'!H$6</f>
        <v>0.1797</v>
      </c>
      <c r="Q209" s="157">
        <f>'2023-24 Salary &amp; Benefits'!I$6</f>
        <v>0.17330000000000001</v>
      </c>
      <c r="R209" s="9">
        <f t="shared" si="37"/>
        <v>374949.86</v>
      </c>
      <c r="S209" s="9">
        <f t="shared" si="32"/>
        <v>17804.919999999998</v>
      </c>
      <c r="T209" s="9">
        <f t="shared" si="38"/>
        <v>3085.59</v>
      </c>
      <c r="U209" s="9">
        <f t="shared" si="39"/>
        <v>20890.509999999998</v>
      </c>
      <c r="V209" s="9">
        <f t="shared" si="40"/>
        <v>1464135.42</v>
      </c>
    </row>
    <row r="210" spans="1:22">
      <c r="A210" s="113" t="s">
        <v>2342</v>
      </c>
      <c r="B210" s="2" t="s">
        <v>541</v>
      </c>
      <c r="C210" s="78">
        <f>IF(A210=Summary!$B$9,Summary!$F$9,0)</f>
        <v>0</v>
      </c>
      <c r="D210" s="120">
        <f>VLOOKUP(A210,AAFTE!$A:$AA,3,0)</f>
        <v>1174.3599999999999</v>
      </c>
      <c r="E210" s="160">
        <f>VLOOKUP($A210,'2023-24 Salary &amp; Benefits'!$A:$I,3,)</f>
        <v>1.1200000000000001</v>
      </c>
      <c r="F210" s="160">
        <f>VLOOKUP($A210,'2023-24 Salary &amp; Benefits'!$A:$I,4,)</f>
        <v>1.1200000000000001</v>
      </c>
      <c r="G210" s="161">
        <f>VLOOKUP(A210,'CEDARS District FRPL'!$A:$C,3,)</f>
        <v>0.42820000000000003</v>
      </c>
      <c r="H210" s="162">
        <f t="shared" si="33"/>
        <v>1174.3599999999999</v>
      </c>
      <c r="I210" s="163">
        <f t="shared" si="34"/>
        <v>502.86</v>
      </c>
      <c r="J210" s="154">
        <f t="shared" si="31"/>
        <v>3.2149999999999999</v>
      </c>
      <c r="K210" s="156">
        <f>'2023-24 Salary &amp; Benefits'!E$6</f>
        <v>72728</v>
      </c>
      <c r="L210" s="156">
        <f>'2023-24 Salary &amp; Benefits'!F$6</f>
        <v>75419</v>
      </c>
      <c r="M210" s="9">
        <f t="shared" si="35"/>
        <v>261878.98</v>
      </c>
      <c r="N210" s="9">
        <f t="shared" si="36"/>
        <v>9689.7599999999802</v>
      </c>
      <c r="O210" s="9">
        <f>'2023-24 Salary &amp; Benefits'!G$6</f>
        <v>13464</v>
      </c>
      <c r="P210" s="157">
        <f>'2023-24 Salary &amp; Benefits'!H$6</f>
        <v>0.1797</v>
      </c>
      <c r="Q210" s="157">
        <f>'2023-24 Salary &amp; Benefits'!I$6</f>
        <v>0.17330000000000001</v>
      </c>
      <c r="R210" s="9">
        <f t="shared" si="37"/>
        <v>92025.65</v>
      </c>
      <c r="S210" s="9">
        <f t="shared" si="32"/>
        <v>4526.1499999999996</v>
      </c>
      <c r="T210" s="9">
        <f t="shared" si="38"/>
        <v>784.38</v>
      </c>
      <c r="U210" s="9">
        <f t="shared" si="39"/>
        <v>5310.53</v>
      </c>
      <c r="V210" s="9">
        <f t="shared" si="40"/>
        <v>368904.92000000004</v>
      </c>
    </row>
    <row r="211" spans="1:22">
      <c r="A211" s="113" t="s">
        <v>2526</v>
      </c>
      <c r="B211" s="2" t="s">
        <v>2057</v>
      </c>
      <c r="C211" s="78">
        <f>IF(A211=Summary!$B$9,Summary!$F$9,0)</f>
        <v>0</v>
      </c>
      <c r="D211" s="120">
        <f>VLOOKUP(A211,AAFTE!$A:$AA,3,0)</f>
        <v>243.54</v>
      </c>
      <c r="E211" s="160">
        <f>VLOOKUP($A211,'2023-24 Salary &amp; Benefits'!$A:$I,3,)</f>
        <v>1</v>
      </c>
      <c r="F211" s="160">
        <f>VLOOKUP($A211,'2023-24 Salary &amp; Benefits'!$A:$I,4,)</f>
        <v>1</v>
      </c>
      <c r="G211" s="161">
        <f>VLOOKUP(A211,'CEDARS District FRPL'!$A:$C,3,)</f>
        <v>0.83189999999999997</v>
      </c>
      <c r="H211" s="162">
        <f t="shared" si="33"/>
        <v>243.54</v>
      </c>
      <c r="I211" s="163">
        <f t="shared" si="34"/>
        <v>202.6</v>
      </c>
      <c r="J211" s="154">
        <f t="shared" si="31"/>
        <v>1.2949999999999999</v>
      </c>
      <c r="K211" s="156">
        <f>'2023-24 Salary &amp; Benefits'!E$6</f>
        <v>72728</v>
      </c>
      <c r="L211" s="156">
        <f>'2023-24 Salary &amp; Benefits'!F$6</f>
        <v>75419</v>
      </c>
      <c r="M211" s="9">
        <f t="shared" si="35"/>
        <v>94182.76</v>
      </c>
      <c r="N211" s="9">
        <f t="shared" si="36"/>
        <v>3484.8500000000058</v>
      </c>
      <c r="O211" s="9">
        <f>'2023-24 Salary &amp; Benefits'!G$6</f>
        <v>13464</v>
      </c>
      <c r="P211" s="157">
        <f>'2023-24 Salary &amp; Benefits'!H$6</f>
        <v>0.1797</v>
      </c>
      <c r="Q211" s="157">
        <f>'2023-24 Salary &amp; Benefits'!I$6</f>
        <v>0.17330000000000001</v>
      </c>
      <c r="R211" s="9">
        <f t="shared" si="37"/>
        <v>34964.449999999997</v>
      </c>
      <c r="S211" s="9">
        <f t="shared" si="32"/>
        <v>1627.79</v>
      </c>
      <c r="T211" s="9">
        <f t="shared" si="38"/>
        <v>282.10000000000002</v>
      </c>
      <c r="U211" s="9">
        <f t="shared" si="39"/>
        <v>1909.8899999999999</v>
      </c>
      <c r="V211" s="9">
        <f t="shared" si="40"/>
        <v>134541.95000000001</v>
      </c>
    </row>
    <row r="212" spans="1:22">
      <c r="A212" s="113" t="s">
        <v>2497</v>
      </c>
      <c r="B212" s="2" t="s">
        <v>1918</v>
      </c>
      <c r="C212" s="78">
        <f>IF(A212=Summary!$B$9,Summary!$F$9,0)</f>
        <v>0</v>
      </c>
      <c r="D212" s="120">
        <f>VLOOKUP(A212,AAFTE!$A:$AA,3,0)</f>
        <v>508.47</v>
      </c>
      <c r="E212" s="160">
        <f>VLOOKUP($A212,'2023-24 Salary &amp; Benefits'!$A:$I,3,)</f>
        <v>1.0150000000000001</v>
      </c>
      <c r="F212" s="160">
        <f>VLOOKUP($A212,'2023-24 Salary &amp; Benefits'!$A:$I,4,)</f>
        <v>1.0150000000000001</v>
      </c>
      <c r="G212" s="161">
        <f>VLOOKUP(A212,'CEDARS District FRPL'!$A:$C,3,)</f>
        <v>0.55469999999999997</v>
      </c>
      <c r="H212" s="162">
        <f t="shared" si="33"/>
        <v>508.47</v>
      </c>
      <c r="I212" s="163">
        <f t="shared" si="34"/>
        <v>282.05</v>
      </c>
      <c r="J212" s="154">
        <f t="shared" si="31"/>
        <v>1.8029999999999999</v>
      </c>
      <c r="K212" s="156">
        <f>'2023-24 Salary &amp; Benefits'!E$6</f>
        <v>72728</v>
      </c>
      <c r="L212" s="156">
        <f>'2023-24 Salary &amp; Benefits'!F$6</f>
        <v>75419</v>
      </c>
      <c r="M212" s="9">
        <f t="shared" si="35"/>
        <v>133095.51</v>
      </c>
      <c r="N212" s="9">
        <f t="shared" si="36"/>
        <v>4924.6499999999942</v>
      </c>
      <c r="O212" s="9">
        <f>'2023-24 Salary &amp; Benefits'!G$6</f>
        <v>13464</v>
      </c>
      <c r="P212" s="157">
        <f>'2023-24 Salary &amp; Benefits'!H$6</f>
        <v>0.1797</v>
      </c>
      <c r="Q212" s="157">
        <f>'2023-24 Salary &amp; Benefits'!I$6</f>
        <v>0.17330000000000001</v>
      </c>
      <c r="R212" s="9">
        <f t="shared" si="37"/>
        <v>49046.3</v>
      </c>
      <c r="S212" s="9">
        <f t="shared" si="32"/>
        <v>2300.34</v>
      </c>
      <c r="T212" s="9">
        <f t="shared" si="38"/>
        <v>398.65</v>
      </c>
      <c r="U212" s="9">
        <f t="shared" si="39"/>
        <v>2698.9900000000002</v>
      </c>
      <c r="V212" s="9">
        <f t="shared" si="40"/>
        <v>189765.44999999998</v>
      </c>
    </row>
    <row r="213" spans="1:22">
      <c r="A213" s="113" t="s">
        <v>2263</v>
      </c>
      <c r="B213" s="2" t="s">
        <v>69</v>
      </c>
      <c r="C213" s="78">
        <f>IF(A213=Summary!$B$9,Summary!$F$9,0)</f>
        <v>0</v>
      </c>
      <c r="D213" s="120">
        <f>VLOOKUP(A213,AAFTE!$A:$AA,3,0)</f>
        <v>2391.38</v>
      </c>
      <c r="E213" s="160">
        <f>VLOOKUP($A213,'2023-24 Salary &amp; Benefits'!$A:$I,3,)</f>
        <v>1</v>
      </c>
      <c r="F213" s="160">
        <f>VLOOKUP($A213,'2023-24 Salary &amp; Benefits'!$A:$I,4,)</f>
        <v>1</v>
      </c>
      <c r="G213" s="161">
        <f>VLOOKUP(A213,'CEDARS District FRPL'!$A:$C,3,)</f>
        <v>0.77780000000000005</v>
      </c>
      <c r="H213" s="162">
        <f t="shared" si="33"/>
        <v>2391.38</v>
      </c>
      <c r="I213" s="163">
        <f t="shared" si="34"/>
        <v>1860.02</v>
      </c>
      <c r="J213" s="154">
        <f t="shared" si="31"/>
        <v>11.891999999999999</v>
      </c>
      <c r="K213" s="156">
        <f>'2023-24 Salary &amp; Benefits'!E$6</f>
        <v>72728</v>
      </c>
      <c r="L213" s="156">
        <f>'2023-24 Salary &amp; Benefits'!F$6</f>
        <v>75419</v>
      </c>
      <c r="M213" s="9">
        <f t="shared" si="35"/>
        <v>864881.38</v>
      </c>
      <c r="N213" s="9">
        <f t="shared" si="36"/>
        <v>32001.369999999995</v>
      </c>
      <c r="O213" s="9">
        <f>'2023-24 Salary &amp; Benefits'!G$6</f>
        <v>13464</v>
      </c>
      <c r="P213" s="157">
        <f>'2023-24 Salary &amp; Benefits'!H$6</f>
        <v>0.1797</v>
      </c>
      <c r="Q213" s="157">
        <f>'2023-24 Salary &amp; Benefits'!I$6</f>
        <v>0.17330000000000001</v>
      </c>
      <c r="R213" s="9">
        <f t="shared" si="37"/>
        <v>321078.90999999997</v>
      </c>
      <c r="S213" s="9">
        <f t="shared" si="32"/>
        <v>14948.05</v>
      </c>
      <c r="T213" s="9">
        <f t="shared" si="38"/>
        <v>2590.5</v>
      </c>
      <c r="U213" s="9">
        <f t="shared" si="39"/>
        <v>17538.55</v>
      </c>
      <c r="V213" s="9">
        <f t="shared" si="40"/>
        <v>1235500.2100000002</v>
      </c>
    </row>
    <row r="214" spans="1:22">
      <c r="A214" s="113" t="s">
        <v>3260</v>
      </c>
      <c r="B214" s="2" t="s">
        <v>3261</v>
      </c>
      <c r="C214" s="78">
        <f>IF(A214=Summary!$B$9,Summary!$F$9,0)</f>
        <v>0</v>
      </c>
      <c r="D214" s="120">
        <f>VLOOKUP(A214,AAFTE!$A:$AA,3,0)</f>
        <v>94.99</v>
      </c>
      <c r="E214" s="160">
        <f>VLOOKUP($A214,'2023-24 Salary &amp; Benefits'!$A:$I,3,)</f>
        <v>1</v>
      </c>
      <c r="F214" s="160">
        <f>VLOOKUP($A214,'2023-24 Salary &amp; Benefits'!$A:$I,4,)</f>
        <v>1</v>
      </c>
      <c r="G214" s="161">
        <f>VLOOKUP(A214,'CEDARS District FRPL'!$A:$C,3,)</f>
        <v>0.2165</v>
      </c>
      <c r="H214" s="162">
        <f t="shared" si="33"/>
        <v>94.99</v>
      </c>
      <c r="I214" s="163">
        <f t="shared" si="34"/>
        <v>20.57</v>
      </c>
      <c r="J214" s="154">
        <f t="shared" si="31"/>
        <v>0.13200000000000001</v>
      </c>
      <c r="K214" s="156">
        <f>'2023-24 Salary &amp; Benefits'!E$6</f>
        <v>72728</v>
      </c>
      <c r="L214" s="156">
        <f>'2023-24 Salary &amp; Benefits'!F$6</f>
        <v>75419</v>
      </c>
      <c r="M214" s="9">
        <f t="shared" si="35"/>
        <v>9600.1</v>
      </c>
      <c r="N214" s="9">
        <f t="shared" si="36"/>
        <v>355.20999999999913</v>
      </c>
      <c r="O214" s="9">
        <f>'2023-24 Salary &amp; Benefits'!G$6</f>
        <v>13464</v>
      </c>
      <c r="P214" s="157">
        <f>'2023-24 Salary &amp; Benefits'!H$6</f>
        <v>0.1797</v>
      </c>
      <c r="Q214" s="157">
        <f>'2023-24 Salary &amp; Benefits'!I$6</f>
        <v>0.17330000000000001</v>
      </c>
      <c r="R214" s="9">
        <f t="shared" si="37"/>
        <v>3563.94</v>
      </c>
      <c r="S214" s="9">
        <f t="shared" si="32"/>
        <v>165.92</v>
      </c>
      <c r="T214" s="9">
        <f t="shared" si="38"/>
        <v>28.75</v>
      </c>
      <c r="U214" s="9">
        <f t="shared" si="39"/>
        <v>194.67</v>
      </c>
      <c r="V214" s="9">
        <f t="shared" si="40"/>
        <v>13713.92</v>
      </c>
    </row>
    <row r="215" spans="1:22">
      <c r="A215" s="113" t="s">
        <v>2538</v>
      </c>
      <c r="B215" s="2" t="s">
        <v>2134</v>
      </c>
      <c r="C215" s="78">
        <f>IF(A215=Summary!$B$9,Summary!$F$9,0)</f>
        <v>0</v>
      </c>
      <c r="D215" s="120">
        <f>VLOOKUP(A215,AAFTE!$A:$AA,3,0)</f>
        <v>2697.52</v>
      </c>
      <c r="E215" s="160">
        <f>VLOOKUP($A215,'2023-24 Salary &amp; Benefits'!$A:$I,3,)</f>
        <v>1</v>
      </c>
      <c r="F215" s="160">
        <f>VLOOKUP($A215,'2023-24 Salary &amp; Benefits'!$A:$I,4,)</f>
        <v>1</v>
      </c>
      <c r="G215" s="161">
        <f>VLOOKUP(A215,'CEDARS District FRPL'!$A:$C,3,)</f>
        <v>0.35930000000000001</v>
      </c>
      <c r="H215" s="162">
        <f t="shared" si="33"/>
        <v>2697.52</v>
      </c>
      <c r="I215" s="163">
        <f t="shared" si="34"/>
        <v>969.22</v>
      </c>
      <c r="J215" s="154">
        <f t="shared" si="31"/>
        <v>6.1970000000000001</v>
      </c>
      <c r="K215" s="156">
        <f>'2023-24 Salary &amp; Benefits'!E$6</f>
        <v>72728</v>
      </c>
      <c r="L215" s="156">
        <f>'2023-24 Salary &amp; Benefits'!F$6</f>
        <v>75419</v>
      </c>
      <c r="M215" s="9">
        <f t="shared" si="35"/>
        <v>450695.42</v>
      </c>
      <c r="N215" s="9">
        <f t="shared" si="36"/>
        <v>16676.119999999995</v>
      </c>
      <c r="O215" s="9">
        <f>'2023-24 Salary &amp; Benefits'!G$6</f>
        <v>13464</v>
      </c>
      <c r="P215" s="157">
        <f>'2023-24 Salary &amp; Benefits'!H$6</f>
        <v>0.1797</v>
      </c>
      <c r="Q215" s="157">
        <f>'2023-24 Salary &amp; Benefits'!I$6</f>
        <v>0.17330000000000001</v>
      </c>
      <c r="R215" s="9">
        <f t="shared" si="37"/>
        <v>167316.35</v>
      </c>
      <c r="S215" s="9">
        <f t="shared" si="32"/>
        <v>7789.53</v>
      </c>
      <c r="T215" s="9">
        <f t="shared" si="38"/>
        <v>1349.93</v>
      </c>
      <c r="U215" s="9">
        <f t="shared" si="39"/>
        <v>9139.4599999999991</v>
      </c>
      <c r="V215" s="9">
        <f t="shared" si="40"/>
        <v>643827.35</v>
      </c>
    </row>
    <row r="216" spans="1:22">
      <c r="A216" s="113" t="s">
        <v>2434</v>
      </c>
      <c r="B216" s="2" t="s">
        <v>1297</v>
      </c>
      <c r="C216" s="78">
        <f>IF(A216=Summary!$B$9,Summary!$F$9,0)</f>
        <v>0</v>
      </c>
      <c r="D216" s="120">
        <f>VLOOKUP(A216,AAFTE!$A:$AA,3,0)</f>
        <v>22892.28</v>
      </c>
      <c r="E216" s="160">
        <f>VLOOKUP($A216,'2023-24 Salary &amp; Benefits'!$A:$I,3,)</f>
        <v>1.1200000000000001</v>
      </c>
      <c r="F216" s="160">
        <f>VLOOKUP($A216,'2023-24 Salary &amp; Benefits'!$A:$I,4,)</f>
        <v>1.1200000000000001</v>
      </c>
      <c r="G216" s="161">
        <f>VLOOKUP(A216,'CEDARS District FRPL'!$A:$C,3,)</f>
        <v>0.42330000000000001</v>
      </c>
      <c r="H216" s="162">
        <f t="shared" si="33"/>
        <v>22892.28</v>
      </c>
      <c r="I216" s="163">
        <f t="shared" si="34"/>
        <v>9690.2999999999993</v>
      </c>
      <c r="J216" s="154">
        <f t="shared" si="31"/>
        <v>61.953000000000003</v>
      </c>
      <c r="K216" s="156">
        <f>'2023-24 Salary &amp; Benefits'!E$6</f>
        <v>72728</v>
      </c>
      <c r="L216" s="156">
        <f>'2023-24 Salary &amp; Benefits'!F$6</f>
        <v>75419</v>
      </c>
      <c r="M216" s="9">
        <f t="shared" si="35"/>
        <v>5046403.92</v>
      </c>
      <c r="N216" s="9">
        <f t="shared" si="36"/>
        <v>186721.37999999989</v>
      </c>
      <c r="O216" s="9">
        <f>'2023-24 Salary &amp; Benefits'!G$6</f>
        <v>13464</v>
      </c>
      <c r="P216" s="157">
        <f>'2023-24 Salary &amp; Benefits'!H$6</f>
        <v>0.1797</v>
      </c>
      <c r="Q216" s="157">
        <f>'2023-24 Salary &amp; Benefits'!I$6</f>
        <v>0.17330000000000001</v>
      </c>
      <c r="R216" s="9">
        <f t="shared" si="37"/>
        <v>1773332.79</v>
      </c>
      <c r="S216" s="9">
        <f t="shared" si="32"/>
        <v>87218.76</v>
      </c>
      <c r="T216" s="9">
        <f t="shared" si="38"/>
        <v>15115.01</v>
      </c>
      <c r="U216" s="9">
        <f t="shared" si="39"/>
        <v>102333.76999999999</v>
      </c>
      <c r="V216" s="9">
        <f t="shared" si="40"/>
        <v>7108791.8599999994</v>
      </c>
    </row>
    <row r="217" spans="1:22">
      <c r="A217" s="113" t="s">
        <v>2338</v>
      </c>
      <c r="B217" s="2" t="s">
        <v>530</v>
      </c>
      <c r="C217" s="78">
        <f>IF(A217=Summary!$B$9,Summary!$F$9,0)</f>
        <v>0</v>
      </c>
      <c r="D217" s="120">
        <f>VLOOKUP(A217,AAFTE!$A:$AA,3,0)</f>
        <v>37.56</v>
      </c>
      <c r="E217" s="160">
        <f>VLOOKUP($A217,'2023-24 Salary &amp; Benefits'!$A:$I,3,)</f>
        <v>1</v>
      </c>
      <c r="F217" s="160">
        <f>VLOOKUP($A217,'2023-24 Salary &amp; Benefits'!$A:$I,4,)</f>
        <v>1.04</v>
      </c>
      <c r="G217" s="161">
        <f>VLOOKUP(A217,'CEDARS District FRPL'!$A:$C,3,)</f>
        <v>1</v>
      </c>
      <c r="H217" s="162">
        <f t="shared" si="33"/>
        <v>37.56</v>
      </c>
      <c r="I217" s="163">
        <f t="shared" si="34"/>
        <v>37.56</v>
      </c>
      <c r="J217" s="154">
        <f t="shared" si="31"/>
        <v>0.24</v>
      </c>
      <c r="K217" s="156">
        <f>'2023-24 Salary &amp; Benefits'!E$6</f>
        <v>72728</v>
      </c>
      <c r="L217" s="156">
        <f>'2023-24 Salary &amp; Benefits'!F$6</f>
        <v>75419</v>
      </c>
      <c r="M217" s="9">
        <f t="shared" si="35"/>
        <v>17454.72</v>
      </c>
      <c r="N217" s="9">
        <f t="shared" si="36"/>
        <v>1369.8600000000006</v>
      </c>
      <c r="O217" s="9">
        <f>'2023-24 Salary &amp; Benefits'!G$6</f>
        <v>13464</v>
      </c>
      <c r="P217" s="157">
        <f>'2023-24 Salary &amp; Benefits'!H$6</f>
        <v>0.1797</v>
      </c>
      <c r="Q217" s="157">
        <f>'2023-24 Salary &amp; Benefits'!I$6</f>
        <v>0.17330000000000001</v>
      </c>
      <c r="R217" s="9">
        <f t="shared" si="37"/>
        <v>6605.37</v>
      </c>
      <c r="S217" s="9">
        <f t="shared" si="32"/>
        <v>313.74</v>
      </c>
      <c r="T217" s="9">
        <f t="shared" si="38"/>
        <v>54.37</v>
      </c>
      <c r="U217" s="9">
        <f t="shared" si="39"/>
        <v>368.11</v>
      </c>
      <c r="V217" s="9">
        <f t="shared" si="40"/>
        <v>25798.06</v>
      </c>
    </row>
    <row r="218" spans="1:22">
      <c r="A218" s="113" t="s">
        <v>2340</v>
      </c>
      <c r="B218" s="2" t="s">
        <v>534</v>
      </c>
      <c r="C218" s="78">
        <f>IF(A218=Summary!$B$9,Summary!$F$9,0)</f>
        <v>0</v>
      </c>
      <c r="D218" s="120">
        <f>VLOOKUP(A218,AAFTE!$A:$AA,3,0)</f>
        <v>660.04</v>
      </c>
      <c r="E218" s="160">
        <f>VLOOKUP($A218,'2023-24 Salary &amp; Benefits'!$A:$I,3,)</f>
        <v>1.06</v>
      </c>
      <c r="F218" s="160">
        <f>VLOOKUP($A218,'2023-24 Salary &amp; Benefits'!$A:$I,4,)</f>
        <v>1.06</v>
      </c>
      <c r="G218" s="161">
        <f>VLOOKUP(A218,'CEDARS District FRPL'!$A:$C,3,)</f>
        <v>0.47370000000000001</v>
      </c>
      <c r="H218" s="162">
        <f t="shared" si="33"/>
        <v>660.04</v>
      </c>
      <c r="I218" s="163">
        <f t="shared" si="34"/>
        <v>312.66000000000003</v>
      </c>
      <c r="J218" s="154">
        <f t="shared" si="31"/>
        <v>1.9990000000000001</v>
      </c>
      <c r="K218" s="156">
        <f>'2023-24 Salary &amp; Benefits'!E$6</f>
        <v>72728</v>
      </c>
      <c r="L218" s="156">
        <f>'2023-24 Salary &amp; Benefits'!F$6</f>
        <v>75419</v>
      </c>
      <c r="M218" s="9">
        <f t="shared" si="35"/>
        <v>154106.26999999999</v>
      </c>
      <c r="N218" s="9">
        <f t="shared" si="36"/>
        <v>5702.070000000007</v>
      </c>
      <c r="O218" s="9">
        <f>'2023-24 Salary &amp; Benefits'!G$6</f>
        <v>13464</v>
      </c>
      <c r="P218" s="157">
        <f>'2023-24 Salary &amp; Benefits'!H$6</f>
        <v>0.1797</v>
      </c>
      <c r="Q218" s="157">
        <f>'2023-24 Salary &amp; Benefits'!I$6</f>
        <v>0.17330000000000001</v>
      </c>
      <c r="R218" s="9">
        <f t="shared" si="37"/>
        <v>55595.6</v>
      </c>
      <c r="S218" s="9">
        <f t="shared" si="32"/>
        <v>2663.47</v>
      </c>
      <c r="T218" s="9">
        <f t="shared" si="38"/>
        <v>461.58</v>
      </c>
      <c r="U218" s="9">
        <f t="shared" si="39"/>
        <v>3125.0499999999997</v>
      </c>
      <c r="V218" s="9">
        <f t="shared" si="40"/>
        <v>218528.99</v>
      </c>
    </row>
    <row r="219" spans="1:22">
      <c r="A219" s="113" t="s">
        <v>2277</v>
      </c>
      <c r="B219" s="2" t="s">
        <v>160</v>
      </c>
      <c r="C219" s="78">
        <f>IF(A219=Summary!$B$9,Summary!$F$9,0)</f>
        <v>0</v>
      </c>
      <c r="D219" s="120">
        <f>VLOOKUP(A219,AAFTE!$A:$AA,3,0)</f>
        <v>142.88</v>
      </c>
      <c r="E219" s="160">
        <f>VLOOKUP($A219,'2023-24 Salary &amp; Benefits'!$A:$I,3,)</f>
        <v>1</v>
      </c>
      <c r="F219" s="160">
        <f>VLOOKUP($A219,'2023-24 Salary &amp; Benefits'!$A:$I,4,)</f>
        <v>1</v>
      </c>
      <c r="G219" s="161">
        <f>VLOOKUP(A219,'CEDARS District FRPL'!$A:$C,3,)</f>
        <v>0.93910000000000005</v>
      </c>
      <c r="H219" s="162">
        <f t="shared" si="33"/>
        <v>142.88</v>
      </c>
      <c r="I219" s="163">
        <f t="shared" si="34"/>
        <v>134.18</v>
      </c>
      <c r="J219" s="154">
        <f t="shared" si="31"/>
        <v>0.85799999999999998</v>
      </c>
      <c r="K219" s="156">
        <f>'2023-24 Salary &amp; Benefits'!E$6</f>
        <v>72728</v>
      </c>
      <c r="L219" s="156">
        <f>'2023-24 Salary &amp; Benefits'!F$6</f>
        <v>75419</v>
      </c>
      <c r="M219" s="9">
        <f t="shared" si="35"/>
        <v>62400.62</v>
      </c>
      <c r="N219" s="9">
        <f t="shared" si="36"/>
        <v>2308.8799999999974</v>
      </c>
      <c r="O219" s="9">
        <f>'2023-24 Salary &amp; Benefits'!G$6</f>
        <v>13464</v>
      </c>
      <c r="P219" s="157">
        <f>'2023-24 Salary &amp; Benefits'!H$6</f>
        <v>0.1797</v>
      </c>
      <c r="Q219" s="157">
        <f>'2023-24 Salary &amp; Benefits'!I$6</f>
        <v>0.17330000000000001</v>
      </c>
      <c r="R219" s="9">
        <f t="shared" si="37"/>
        <v>23165.63</v>
      </c>
      <c r="S219" s="9">
        <f t="shared" si="32"/>
        <v>1078.49</v>
      </c>
      <c r="T219" s="9">
        <f t="shared" si="38"/>
        <v>186.9</v>
      </c>
      <c r="U219" s="9">
        <f t="shared" si="39"/>
        <v>1265.3900000000001</v>
      </c>
      <c r="V219" s="9">
        <f t="shared" si="40"/>
        <v>89140.52</v>
      </c>
    </row>
    <row r="220" spans="1:22">
      <c r="A220" s="113" t="s">
        <v>2276</v>
      </c>
      <c r="B220" s="2" t="s">
        <v>155</v>
      </c>
      <c r="C220" s="78">
        <f>IF(A220=Summary!$B$9,Summary!$F$9,0)</f>
        <v>0</v>
      </c>
      <c r="D220" s="120">
        <f>VLOOKUP(A220,AAFTE!$A:$AA,3,0)</f>
        <v>3127.51</v>
      </c>
      <c r="E220" s="160">
        <f>VLOOKUP($A220,'2023-24 Salary &amp; Benefits'!$A:$I,3,)</f>
        <v>1</v>
      </c>
      <c r="F220" s="160">
        <f>VLOOKUP($A220,'2023-24 Salary &amp; Benefits'!$A:$I,4,)</f>
        <v>1</v>
      </c>
      <c r="G220" s="161">
        <f>VLOOKUP(A220,'CEDARS District FRPL'!$A:$C,3,)</f>
        <v>0.61170000000000002</v>
      </c>
      <c r="H220" s="162">
        <f t="shared" si="33"/>
        <v>3127.51</v>
      </c>
      <c r="I220" s="163">
        <f t="shared" si="34"/>
        <v>1913.1</v>
      </c>
      <c r="J220" s="154">
        <f t="shared" si="31"/>
        <v>12.231</v>
      </c>
      <c r="K220" s="156">
        <f>'2023-24 Salary &amp; Benefits'!E$6</f>
        <v>72728</v>
      </c>
      <c r="L220" s="156">
        <f>'2023-24 Salary &amp; Benefits'!F$6</f>
        <v>75419</v>
      </c>
      <c r="M220" s="9">
        <f t="shared" si="35"/>
        <v>889536.17</v>
      </c>
      <c r="N220" s="9">
        <f t="shared" si="36"/>
        <v>32913.619999999995</v>
      </c>
      <c r="O220" s="9">
        <f>'2023-24 Salary &amp; Benefits'!G$6</f>
        <v>13464</v>
      </c>
      <c r="P220" s="157">
        <f>'2023-24 Salary &amp; Benefits'!H$6</f>
        <v>0.1797</v>
      </c>
      <c r="Q220" s="157">
        <f>'2023-24 Salary &amp; Benefits'!I$6</f>
        <v>0.17330000000000001</v>
      </c>
      <c r="R220" s="9">
        <f t="shared" si="37"/>
        <v>330231.76</v>
      </c>
      <c r="S220" s="9">
        <f t="shared" si="32"/>
        <v>15374.16</v>
      </c>
      <c r="T220" s="9">
        <f t="shared" si="38"/>
        <v>2664.34</v>
      </c>
      <c r="U220" s="9">
        <f t="shared" si="39"/>
        <v>18038.5</v>
      </c>
      <c r="V220" s="9">
        <f t="shared" si="40"/>
        <v>1270720.0500000003</v>
      </c>
    </row>
    <row r="221" spans="1:22">
      <c r="A221" s="113" t="s">
        <v>2313</v>
      </c>
      <c r="B221" s="2" t="s">
        <v>413</v>
      </c>
      <c r="C221" s="78">
        <f>IF(A221=Summary!$B$9,Summary!$F$9,0)</f>
        <v>0</v>
      </c>
      <c r="D221" s="120">
        <f>VLOOKUP(A221,AAFTE!$A:$AA,3,0)</f>
        <v>3119.08</v>
      </c>
      <c r="E221" s="160">
        <f>VLOOKUP($A221,'2023-24 Salary &amp; Benefits'!$A:$I,3,)</f>
        <v>1</v>
      </c>
      <c r="F221" s="160">
        <f>VLOOKUP($A221,'2023-24 Salary &amp; Benefits'!$A:$I,4,)</f>
        <v>1</v>
      </c>
      <c r="G221" s="161">
        <f>VLOOKUP(A221,'CEDARS District FRPL'!$A:$C,3,)</f>
        <v>0.8226</v>
      </c>
      <c r="H221" s="162">
        <f t="shared" si="33"/>
        <v>3119.08</v>
      </c>
      <c r="I221" s="163">
        <f t="shared" si="34"/>
        <v>2565.7600000000002</v>
      </c>
      <c r="J221" s="154">
        <f t="shared" si="31"/>
        <v>16.404</v>
      </c>
      <c r="K221" s="156">
        <f>'2023-24 Salary &amp; Benefits'!E$6</f>
        <v>72728</v>
      </c>
      <c r="L221" s="156">
        <f>'2023-24 Salary &amp; Benefits'!F$6</f>
        <v>75419</v>
      </c>
      <c r="M221" s="9">
        <f t="shared" si="35"/>
        <v>1193030.1100000001</v>
      </c>
      <c r="N221" s="9">
        <f t="shared" si="36"/>
        <v>44143.169999999925</v>
      </c>
      <c r="O221" s="9">
        <f>'2023-24 Salary &amp; Benefits'!G$6</f>
        <v>13464</v>
      </c>
      <c r="P221" s="157">
        <f>'2023-24 Salary &amp; Benefits'!H$6</f>
        <v>0.1797</v>
      </c>
      <c r="Q221" s="157">
        <f>'2023-24 Salary &amp; Benefits'!I$6</f>
        <v>0.17330000000000001</v>
      </c>
      <c r="R221" s="9">
        <f t="shared" si="37"/>
        <v>442900.98</v>
      </c>
      <c r="S221" s="9">
        <f t="shared" si="32"/>
        <v>20619.55</v>
      </c>
      <c r="T221" s="9">
        <f t="shared" si="38"/>
        <v>3573.37</v>
      </c>
      <c r="U221" s="9">
        <f t="shared" si="39"/>
        <v>24192.92</v>
      </c>
      <c r="V221" s="9">
        <f t="shared" si="40"/>
        <v>1704267.18</v>
      </c>
    </row>
    <row r="222" spans="1:22">
      <c r="A222" s="113" t="s">
        <v>2364</v>
      </c>
      <c r="B222" s="2" t="s">
        <v>1012</v>
      </c>
      <c r="C222" s="78">
        <f>IF(A222=Summary!$B$9,Summary!$F$9,0)</f>
        <v>0</v>
      </c>
      <c r="D222" s="120">
        <f>VLOOKUP(A222,AAFTE!$A:$AA,3,0)</f>
        <v>333.28</v>
      </c>
      <c r="E222" s="160">
        <f>VLOOKUP($A222,'2023-24 Salary &amp; Benefits'!$A:$I,3,)</f>
        <v>1.18</v>
      </c>
      <c r="F222" s="160">
        <f>VLOOKUP($A222,'2023-24 Salary &amp; Benefits'!$A:$I,4,)</f>
        <v>1.18</v>
      </c>
      <c r="G222" s="161">
        <f>VLOOKUP(A222,'CEDARS District FRPL'!$A:$C,3,)</f>
        <v>0.76190000000000002</v>
      </c>
      <c r="H222" s="162">
        <f t="shared" si="33"/>
        <v>333.28</v>
      </c>
      <c r="I222" s="163">
        <f t="shared" si="34"/>
        <v>253.93</v>
      </c>
      <c r="J222" s="154">
        <f t="shared" si="31"/>
        <v>1.623</v>
      </c>
      <c r="K222" s="156">
        <f>'2023-24 Salary &amp; Benefits'!E$6</f>
        <v>72728</v>
      </c>
      <c r="L222" s="156">
        <f>'2023-24 Salary &amp; Benefits'!F$6</f>
        <v>75419</v>
      </c>
      <c r="M222" s="9">
        <f t="shared" si="35"/>
        <v>139284.29999999999</v>
      </c>
      <c r="N222" s="9">
        <f t="shared" si="36"/>
        <v>5153.640000000014</v>
      </c>
      <c r="O222" s="9">
        <f>'2023-24 Salary &amp; Benefits'!G$6</f>
        <v>13464</v>
      </c>
      <c r="P222" s="157">
        <f>'2023-24 Salary &amp; Benefits'!H$6</f>
        <v>0.1797</v>
      </c>
      <c r="Q222" s="157">
        <f>'2023-24 Salary &amp; Benefits'!I$6</f>
        <v>0.17330000000000001</v>
      </c>
      <c r="R222" s="9">
        <f t="shared" si="37"/>
        <v>47774.59</v>
      </c>
      <c r="S222" s="9">
        <f t="shared" si="32"/>
        <v>2407.3000000000002</v>
      </c>
      <c r="T222" s="9">
        <f t="shared" si="38"/>
        <v>417.19</v>
      </c>
      <c r="U222" s="9">
        <f t="shared" si="39"/>
        <v>2824.4900000000002</v>
      </c>
      <c r="V222" s="9">
        <f t="shared" si="40"/>
        <v>195037.02</v>
      </c>
    </row>
    <row r="223" spans="1:22">
      <c r="A223" s="113" t="s">
        <v>2514</v>
      </c>
      <c r="B223" s="2" t="s">
        <v>2017</v>
      </c>
      <c r="C223" s="78">
        <f>IF(A223=Summary!$B$9,Summary!$F$9,0)</f>
        <v>0</v>
      </c>
      <c r="D223" s="120">
        <f>VLOOKUP(A223,AAFTE!$A:$AA,3,0)</f>
        <v>895.82</v>
      </c>
      <c r="E223" s="160">
        <f>VLOOKUP($A223,'2023-24 Salary &amp; Benefits'!$A:$I,3,)</f>
        <v>1</v>
      </c>
      <c r="F223" s="160">
        <f>VLOOKUP($A223,'2023-24 Salary &amp; Benefits'!$A:$I,4,)</f>
        <v>1</v>
      </c>
      <c r="G223" s="161">
        <f>VLOOKUP(A223,'CEDARS District FRPL'!$A:$C,3,)</f>
        <v>0.43390000000000001</v>
      </c>
      <c r="H223" s="162">
        <f t="shared" si="33"/>
        <v>895.82</v>
      </c>
      <c r="I223" s="163">
        <f t="shared" si="34"/>
        <v>388.7</v>
      </c>
      <c r="J223" s="154">
        <f t="shared" si="31"/>
        <v>2.4849999999999999</v>
      </c>
      <c r="K223" s="156">
        <f>'2023-24 Salary &amp; Benefits'!E$6</f>
        <v>72728</v>
      </c>
      <c r="L223" s="156">
        <f>'2023-24 Salary &amp; Benefits'!F$6</f>
        <v>75419</v>
      </c>
      <c r="M223" s="9">
        <f t="shared" si="35"/>
        <v>180729.08</v>
      </c>
      <c r="N223" s="9">
        <f t="shared" si="36"/>
        <v>6687.140000000014</v>
      </c>
      <c r="O223" s="9">
        <f>'2023-24 Salary &amp; Benefits'!G$6</f>
        <v>13464</v>
      </c>
      <c r="P223" s="157">
        <f>'2023-24 Salary &amp; Benefits'!H$6</f>
        <v>0.1797</v>
      </c>
      <c r="Q223" s="157">
        <f>'2023-24 Salary &amp; Benefits'!I$6</f>
        <v>0.17330000000000001</v>
      </c>
      <c r="R223" s="9">
        <f t="shared" si="37"/>
        <v>67093.94</v>
      </c>
      <c r="S223" s="9">
        <f t="shared" si="32"/>
        <v>3123.6</v>
      </c>
      <c r="T223" s="9">
        <f t="shared" si="38"/>
        <v>541.32000000000005</v>
      </c>
      <c r="U223" s="9">
        <f t="shared" si="39"/>
        <v>3664.92</v>
      </c>
      <c r="V223" s="9">
        <f t="shared" si="40"/>
        <v>258175.08000000002</v>
      </c>
    </row>
    <row r="224" spans="1:22">
      <c r="A224" s="113" t="s">
        <v>2583</v>
      </c>
      <c r="B224" s="2" t="s">
        <v>3269</v>
      </c>
      <c r="C224" s="78">
        <f>IF(A224=Summary!$B$9,Summary!$F$9,0)</f>
        <v>0</v>
      </c>
      <c r="D224" s="120">
        <f>VLOOKUP(A224,AAFTE!$A:$AA,3,0)</f>
        <v>145.9</v>
      </c>
      <c r="E224" s="160">
        <f>VLOOKUP($A224,'2023-24 Salary &amp; Benefits'!$A:$I,3,)</f>
        <v>1.18</v>
      </c>
      <c r="F224" s="160">
        <f>VLOOKUP($A224,'2023-24 Salary &amp; Benefits'!$A:$I,4,)</f>
        <v>1.18</v>
      </c>
      <c r="G224" s="161">
        <f>VLOOKUP(A224,'CEDARS District FRPL'!$A:$C,3,)</f>
        <v>0.78080000000000005</v>
      </c>
      <c r="H224" s="162">
        <f t="shared" si="33"/>
        <v>145.9</v>
      </c>
      <c r="I224" s="163">
        <f t="shared" si="34"/>
        <v>113.92</v>
      </c>
      <c r="J224" s="154">
        <f t="shared" si="31"/>
        <v>0.72799999999999998</v>
      </c>
      <c r="K224" s="156">
        <f>'2023-24 Salary &amp; Benefits'!E$6</f>
        <v>72728</v>
      </c>
      <c r="L224" s="156">
        <f>'2023-24 Salary &amp; Benefits'!F$6</f>
        <v>75419</v>
      </c>
      <c r="M224" s="9">
        <f t="shared" si="35"/>
        <v>62476.26</v>
      </c>
      <c r="N224" s="9">
        <f t="shared" si="36"/>
        <v>2311.6800000000003</v>
      </c>
      <c r="O224" s="9">
        <f>'2023-24 Salary &amp; Benefits'!G$6</f>
        <v>13464</v>
      </c>
      <c r="P224" s="157">
        <f>'2023-24 Salary &amp; Benefits'!H$6</f>
        <v>0.1797</v>
      </c>
      <c r="Q224" s="157">
        <f>'2023-24 Salary &amp; Benefits'!I$6</f>
        <v>0.17330000000000001</v>
      </c>
      <c r="R224" s="9">
        <f t="shared" si="37"/>
        <v>21429.39</v>
      </c>
      <c r="S224" s="9">
        <f t="shared" si="32"/>
        <v>1079.8</v>
      </c>
      <c r="T224" s="9">
        <f t="shared" si="38"/>
        <v>187.13</v>
      </c>
      <c r="U224" s="9">
        <f t="shared" si="39"/>
        <v>1266.9299999999998</v>
      </c>
      <c r="V224" s="9">
        <f t="shared" si="40"/>
        <v>87484.25999999998</v>
      </c>
    </row>
    <row r="225" spans="1:22">
      <c r="A225" s="113" t="s">
        <v>2425</v>
      </c>
      <c r="B225" s="2" t="s">
        <v>1265</v>
      </c>
      <c r="C225" s="78">
        <f>IF(A225=Summary!$B$9,Summary!$F$9,0)</f>
        <v>0</v>
      </c>
      <c r="D225" s="120">
        <f>VLOOKUP(A225,AAFTE!$A:$AA,3,0)</f>
        <v>482.86</v>
      </c>
      <c r="E225" s="160">
        <f>VLOOKUP($A225,'2023-24 Salary &amp; Benefits'!$A:$I,3,)</f>
        <v>1</v>
      </c>
      <c r="F225" s="160">
        <f>VLOOKUP($A225,'2023-24 Salary &amp; Benefits'!$A:$I,4,)</f>
        <v>1</v>
      </c>
      <c r="G225" s="161">
        <f>VLOOKUP(A225,'CEDARS District FRPL'!$A:$C,3,)</f>
        <v>0.71899999999999997</v>
      </c>
      <c r="H225" s="162">
        <f t="shared" si="33"/>
        <v>482.86</v>
      </c>
      <c r="I225" s="163">
        <f t="shared" si="34"/>
        <v>347.18</v>
      </c>
      <c r="J225" s="154">
        <f t="shared" si="31"/>
        <v>2.2200000000000002</v>
      </c>
      <c r="K225" s="156">
        <f>'2023-24 Salary &amp; Benefits'!E$6</f>
        <v>72728</v>
      </c>
      <c r="L225" s="156">
        <f>'2023-24 Salary &amp; Benefits'!F$6</f>
        <v>75419</v>
      </c>
      <c r="M225" s="9">
        <f t="shared" si="35"/>
        <v>161456.16</v>
      </c>
      <c r="N225" s="9">
        <f t="shared" si="36"/>
        <v>5974.0199999999895</v>
      </c>
      <c r="O225" s="9">
        <f>'2023-24 Salary &amp; Benefits'!G$6</f>
        <v>13464</v>
      </c>
      <c r="P225" s="157">
        <f>'2023-24 Salary &amp; Benefits'!H$6</f>
        <v>0.1797</v>
      </c>
      <c r="Q225" s="157">
        <f>'2023-24 Salary &amp; Benefits'!I$6</f>
        <v>0.17330000000000001</v>
      </c>
      <c r="R225" s="9">
        <f t="shared" si="37"/>
        <v>59939.05</v>
      </c>
      <c r="S225" s="9">
        <f t="shared" si="32"/>
        <v>2790.5</v>
      </c>
      <c r="T225" s="9">
        <f t="shared" si="38"/>
        <v>483.59</v>
      </c>
      <c r="U225" s="9">
        <f t="shared" si="39"/>
        <v>3274.09</v>
      </c>
      <c r="V225" s="9">
        <f t="shared" si="40"/>
        <v>230643.32</v>
      </c>
    </row>
    <row r="226" spans="1:22">
      <c r="A226" s="113" t="s">
        <v>2402</v>
      </c>
      <c r="B226" s="2" t="s">
        <v>1181</v>
      </c>
      <c r="C226" s="78">
        <f>IF(A226=Summary!$B$9,Summary!$F$9,0)</f>
        <v>0</v>
      </c>
      <c r="D226" s="120">
        <f>VLOOKUP(A226,AAFTE!$A:$AA,3,0)</f>
        <v>738.98</v>
      </c>
      <c r="E226" s="160">
        <f>VLOOKUP($A226,'2023-24 Salary &amp; Benefits'!$A:$I,3,)</f>
        <v>1</v>
      </c>
      <c r="F226" s="160">
        <f>VLOOKUP($A226,'2023-24 Salary &amp; Benefits'!$A:$I,4,)</f>
        <v>1</v>
      </c>
      <c r="G226" s="161">
        <f>VLOOKUP(A226,'CEDARS District FRPL'!$A:$C,3,)</f>
        <v>0.45750000000000002</v>
      </c>
      <c r="H226" s="162">
        <f t="shared" si="33"/>
        <v>738.98</v>
      </c>
      <c r="I226" s="163">
        <f t="shared" si="34"/>
        <v>338.08</v>
      </c>
      <c r="J226" s="154">
        <f t="shared" si="31"/>
        <v>2.161</v>
      </c>
      <c r="K226" s="156">
        <f>'2023-24 Salary &amp; Benefits'!E$6</f>
        <v>72728</v>
      </c>
      <c r="L226" s="156">
        <f>'2023-24 Salary &amp; Benefits'!F$6</f>
        <v>75419</v>
      </c>
      <c r="M226" s="9">
        <f t="shared" si="35"/>
        <v>157165.21</v>
      </c>
      <c r="N226" s="9">
        <f t="shared" si="36"/>
        <v>5815.25</v>
      </c>
      <c r="O226" s="9">
        <f>'2023-24 Salary &amp; Benefits'!G$6</f>
        <v>13464</v>
      </c>
      <c r="P226" s="157">
        <f>'2023-24 Salary &amp; Benefits'!H$6</f>
        <v>0.1797</v>
      </c>
      <c r="Q226" s="157">
        <f>'2023-24 Salary &amp; Benefits'!I$6</f>
        <v>0.17330000000000001</v>
      </c>
      <c r="R226" s="9">
        <f t="shared" si="37"/>
        <v>58346.080000000002</v>
      </c>
      <c r="S226" s="9">
        <f t="shared" si="32"/>
        <v>2716.34</v>
      </c>
      <c r="T226" s="9">
        <f t="shared" si="38"/>
        <v>470.74</v>
      </c>
      <c r="U226" s="9">
        <f t="shared" si="39"/>
        <v>3187.08</v>
      </c>
      <c r="V226" s="9">
        <f t="shared" si="40"/>
        <v>224513.61999999997</v>
      </c>
    </row>
    <row r="227" spans="1:22">
      <c r="A227" s="113" t="s">
        <v>2349</v>
      </c>
      <c r="B227" s="2" t="s">
        <v>734</v>
      </c>
      <c r="C227" s="78">
        <f>IF(A227=Summary!$B$9,Summary!$F$9,0)</f>
        <v>0</v>
      </c>
      <c r="D227" s="120">
        <f>VLOOKUP(A227,AAFTE!$A:$AA,3,0)</f>
        <v>14590.14</v>
      </c>
      <c r="E227" s="160">
        <f>VLOOKUP($A227,'2023-24 Salary &amp; Benefits'!$A:$I,3,)</f>
        <v>1.18</v>
      </c>
      <c r="F227" s="160">
        <f>VLOOKUP($A227,'2023-24 Salary &amp; Benefits'!$A:$I,4,)</f>
        <v>1.18</v>
      </c>
      <c r="G227" s="161">
        <f>VLOOKUP(A227,'CEDARS District FRPL'!$A:$C,3,)</f>
        <v>0.53410000000000002</v>
      </c>
      <c r="H227" s="162">
        <f t="shared" si="33"/>
        <v>14590.14</v>
      </c>
      <c r="I227" s="163">
        <f t="shared" si="34"/>
        <v>7792.59</v>
      </c>
      <c r="J227" s="154">
        <f t="shared" si="31"/>
        <v>49.820999999999998</v>
      </c>
      <c r="K227" s="156">
        <f>'2023-24 Salary &amp; Benefits'!E$6</f>
        <v>72728</v>
      </c>
      <c r="L227" s="156">
        <f>'2023-24 Salary &amp; Benefits'!F$6</f>
        <v>75419</v>
      </c>
      <c r="M227" s="9">
        <f t="shared" si="35"/>
        <v>4275590.3899999997</v>
      </c>
      <c r="N227" s="9">
        <f t="shared" si="36"/>
        <v>158200.61000000034</v>
      </c>
      <c r="O227" s="9">
        <f>'2023-24 Salary &amp; Benefits'!G$6</f>
        <v>13464</v>
      </c>
      <c r="P227" s="157">
        <f>'2023-24 Salary &amp; Benefits'!H$6</f>
        <v>0.1797</v>
      </c>
      <c r="Q227" s="157">
        <f>'2023-24 Salary &amp; Benefits'!I$6</f>
        <v>0.17330000000000001</v>
      </c>
      <c r="R227" s="9">
        <f t="shared" si="37"/>
        <v>1466529.7</v>
      </c>
      <c r="S227" s="9">
        <f t="shared" si="32"/>
        <v>73896.52</v>
      </c>
      <c r="T227" s="9">
        <f t="shared" si="38"/>
        <v>12806.27</v>
      </c>
      <c r="U227" s="9">
        <f t="shared" si="39"/>
        <v>86702.790000000008</v>
      </c>
      <c r="V227" s="9">
        <f t="shared" si="40"/>
        <v>5987023.4900000002</v>
      </c>
    </row>
    <row r="228" spans="1:22">
      <c r="A228" s="113" t="s">
        <v>2306</v>
      </c>
      <c r="B228" s="2" t="s">
        <v>365</v>
      </c>
      <c r="C228" s="78">
        <f>IF(A228=Summary!$B$9,Summary!$F$9,0)</f>
        <v>0</v>
      </c>
      <c r="D228" s="120">
        <f>VLOOKUP(A228,AAFTE!$A:$AA,3,0)</f>
        <v>376.52</v>
      </c>
      <c r="E228" s="160">
        <f>VLOOKUP($A228,'2023-24 Salary &amp; Benefits'!$A:$I,3,)</f>
        <v>1</v>
      </c>
      <c r="F228" s="160">
        <f>VLOOKUP($A228,'2023-24 Salary &amp; Benefits'!$A:$I,4,)</f>
        <v>1.02</v>
      </c>
      <c r="G228" s="161">
        <f>VLOOKUP(A228,'CEDARS District FRPL'!$A:$C,3,)</f>
        <v>0.61229999999999996</v>
      </c>
      <c r="H228" s="162">
        <f t="shared" si="33"/>
        <v>376.52</v>
      </c>
      <c r="I228" s="163">
        <f t="shared" si="34"/>
        <v>230.54</v>
      </c>
      <c r="J228" s="154">
        <f t="shared" si="31"/>
        <v>1.474</v>
      </c>
      <c r="K228" s="156">
        <f>'2023-24 Salary &amp; Benefits'!E$6</f>
        <v>72728</v>
      </c>
      <c r="L228" s="156">
        <f>'2023-24 Salary &amp; Benefits'!F$6</f>
        <v>75419</v>
      </c>
      <c r="M228" s="9">
        <f t="shared" si="35"/>
        <v>107201.07</v>
      </c>
      <c r="N228" s="9">
        <f t="shared" si="36"/>
        <v>6189.8899999999994</v>
      </c>
      <c r="O228" s="9">
        <f>'2023-24 Salary &amp; Benefits'!G$6</f>
        <v>13464</v>
      </c>
      <c r="P228" s="157">
        <f>'2023-24 Salary &amp; Benefits'!H$6</f>
        <v>0.1797</v>
      </c>
      <c r="Q228" s="157">
        <f>'2023-24 Salary &amp; Benefits'!I$6</f>
        <v>0.17330000000000001</v>
      </c>
      <c r="R228" s="9">
        <f t="shared" si="37"/>
        <v>40182.68</v>
      </c>
      <c r="S228" s="9">
        <f t="shared" si="32"/>
        <v>1889.85</v>
      </c>
      <c r="T228" s="9">
        <f t="shared" si="38"/>
        <v>327.51</v>
      </c>
      <c r="U228" s="9">
        <f t="shared" si="39"/>
        <v>2217.3599999999997</v>
      </c>
      <c r="V228" s="9">
        <f t="shared" si="40"/>
        <v>155791</v>
      </c>
    </row>
    <row r="229" spans="1:22">
      <c r="A229" s="113" t="s">
        <v>2264</v>
      </c>
      <c r="B229" s="2" t="s">
        <v>75</v>
      </c>
      <c r="C229" s="78">
        <f>IF(A229=Summary!$B$9,Summary!$F$9,0)</f>
        <v>0</v>
      </c>
      <c r="D229" s="120">
        <f>VLOOKUP(A229,AAFTE!$A:$AA,3,0)</f>
        <v>13640.22</v>
      </c>
      <c r="E229" s="160">
        <f>VLOOKUP($A229,'2023-24 Salary &amp; Benefits'!$A:$I,3,)</f>
        <v>1.0150000000000001</v>
      </c>
      <c r="F229" s="160">
        <f>VLOOKUP($A229,'2023-24 Salary &amp; Benefits'!$A:$I,4,)</f>
        <v>1.0150000000000001</v>
      </c>
      <c r="G229" s="161">
        <f>VLOOKUP(A229,'CEDARS District FRPL'!$A:$C,3,)</f>
        <v>0.41170000000000001</v>
      </c>
      <c r="H229" s="162">
        <f t="shared" si="33"/>
        <v>13640.22</v>
      </c>
      <c r="I229" s="163">
        <f t="shared" si="34"/>
        <v>5615.68</v>
      </c>
      <c r="J229" s="154">
        <f t="shared" si="31"/>
        <v>35.902999999999999</v>
      </c>
      <c r="K229" s="156">
        <f>'2023-24 Salary &amp; Benefits'!E$6</f>
        <v>72728</v>
      </c>
      <c r="L229" s="156">
        <f>'2023-24 Salary &amp; Benefits'!F$6</f>
        <v>75419</v>
      </c>
      <c r="M229" s="9">
        <f t="shared" si="35"/>
        <v>2650320.6800000002</v>
      </c>
      <c r="N229" s="9">
        <f t="shared" si="36"/>
        <v>98064.199999999721</v>
      </c>
      <c r="O229" s="9">
        <f>'2023-24 Salary &amp; Benefits'!G$6</f>
        <v>13464</v>
      </c>
      <c r="P229" s="157">
        <f>'2023-24 Salary &amp; Benefits'!H$6</f>
        <v>0.1797</v>
      </c>
      <c r="Q229" s="157">
        <f>'2023-24 Salary &amp; Benefits'!I$6</f>
        <v>0.17330000000000001</v>
      </c>
      <c r="R229" s="9">
        <f t="shared" si="37"/>
        <v>976655.14</v>
      </c>
      <c r="S229" s="9">
        <f t="shared" si="32"/>
        <v>45806.41</v>
      </c>
      <c r="T229" s="9">
        <f t="shared" si="38"/>
        <v>7938.25</v>
      </c>
      <c r="U229" s="9">
        <f t="shared" si="39"/>
        <v>53744.66</v>
      </c>
      <c r="V229" s="9">
        <f t="shared" si="40"/>
        <v>3778784.68</v>
      </c>
    </row>
    <row r="230" spans="1:22">
      <c r="A230" s="113" t="s">
        <v>2286</v>
      </c>
      <c r="B230" s="2" t="s">
        <v>282</v>
      </c>
      <c r="C230" s="78">
        <f>IF(A230=Summary!$B$9,Summary!$F$9,0)</f>
        <v>0</v>
      </c>
      <c r="D230" s="120">
        <f>VLOOKUP(A230,AAFTE!$A:$AA,3,0)</f>
        <v>3880.38</v>
      </c>
      <c r="E230" s="160">
        <f>VLOOKUP($A230,'2023-24 Salary &amp; Benefits'!$A:$I,3,)</f>
        <v>1.06</v>
      </c>
      <c r="F230" s="160">
        <f>VLOOKUP($A230,'2023-24 Salary &amp; Benefits'!$A:$I,4,)</f>
        <v>1.06</v>
      </c>
      <c r="G230" s="161">
        <f>VLOOKUP(A230,'CEDARS District FRPL'!$A:$C,3,)</f>
        <v>0.24709999999999999</v>
      </c>
      <c r="H230" s="162">
        <f t="shared" si="33"/>
        <v>3880.38</v>
      </c>
      <c r="I230" s="163">
        <f t="shared" si="34"/>
        <v>958.84</v>
      </c>
      <c r="J230" s="154">
        <f t="shared" si="31"/>
        <v>6.13</v>
      </c>
      <c r="K230" s="156">
        <f>'2023-24 Salary &amp; Benefits'!E$6</f>
        <v>72728</v>
      </c>
      <c r="L230" s="156">
        <f>'2023-24 Salary &amp; Benefits'!F$6</f>
        <v>75419</v>
      </c>
      <c r="M230" s="9">
        <f t="shared" si="35"/>
        <v>472572</v>
      </c>
      <c r="N230" s="9">
        <f t="shared" si="36"/>
        <v>17485.580000000016</v>
      </c>
      <c r="O230" s="9">
        <f>'2023-24 Salary &amp; Benefits'!G$6</f>
        <v>13464</v>
      </c>
      <c r="P230" s="157">
        <f>'2023-24 Salary &amp; Benefits'!H$6</f>
        <v>0.1797</v>
      </c>
      <c r="Q230" s="157">
        <f>'2023-24 Salary &amp; Benefits'!I$6</f>
        <v>0.17330000000000001</v>
      </c>
      <c r="R230" s="9">
        <f t="shared" si="37"/>
        <v>170485.76000000001</v>
      </c>
      <c r="S230" s="9">
        <f t="shared" si="32"/>
        <v>8167.63</v>
      </c>
      <c r="T230" s="9">
        <f t="shared" si="38"/>
        <v>1415.45</v>
      </c>
      <c r="U230" s="9">
        <f t="shared" si="39"/>
        <v>9583.08</v>
      </c>
      <c r="V230" s="9">
        <f t="shared" si="40"/>
        <v>670126.42000000004</v>
      </c>
    </row>
    <row r="231" spans="1:22">
      <c r="A231" s="113" t="s">
        <v>2256</v>
      </c>
      <c r="B231" s="2" t="s">
        <v>16</v>
      </c>
      <c r="C231" s="78">
        <f>IF(A231=Summary!$B$9,Summary!$F$9,0)</f>
        <v>0</v>
      </c>
      <c r="D231" s="120">
        <f>VLOOKUP(A231,AAFTE!$A:$AA,3,0)</f>
        <v>354.31</v>
      </c>
      <c r="E231" s="160">
        <f>VLOOKUP($A231,'2023-24 Salary &amp; Benefits'!$A:$I,3,)</f>
        <v>1</v>
      </c>
      <c r="F231" s="160">
        <f>VLOOKUP($A231,'2023-24 Salary &amp; Benefits'!$A:$I,4,)</f>
        <v>1.04</v>
      </c>
      <c r="G231" s="161">
        <f>VLOOKUP(A231,'CEDARS District FRPL'!$A:$C,3,)</f>
        <v>0.45579999999999998</v>
      </c>
      <c r="H231" s="162">
        <f t="shared" si="33"/>
        <v>354.31</v>
      </c>
      <c r="I231" s="163">
        <f t="shared" si="34"/>
        <v>161.49</v>
      </c>
      <c r="J231" s="154">
        <f t="shared" si="31"/>
        <v>1.032</v>
      </c>
      <c r="K231" s="156">
        <f>'2023-24 Salary &amp; Benefits'!E$6</f>
        <v>72728</v>
      </c>
      <c r="L231" s="156">
        <f>'2023-24 Salary &amp; Benefits'!F$6</f>
        <v>75419</v>
      </c>
      <c r="M231" s="9">
        <f t="shared" si="35"/>
        <v>75055.3</v>
      </c>
      <c r="N231" s="9">
        <f t="shared" si="36"/>
        <v>5890.3999999999942</v>
      </c>
      <c r="O231" s="9">
        <f>'2023-24 Salary &amp; Benefits'!G$6</f>
        <v>13464</v>
      </c>
      <c r="P231" s="157">
        <f>'2023-24 Salary &amp; Benefits'!H$6</f>
        <v>0.1797</v>
      </c>
      <c r="Q231" s="157">
        <f>'2023-24 Salary &amp; Benefits'!I$6</f>
        <v>0.17330000000000001</v>
      </c>
      <c r="R231" s="9">
        <f t="shared" si="37"/>
        <v>28403.09</v>
      </c>
      <c r="S231" s="9">
        <f t="shared" si="32"/>
        <v>1349.1</v>
      </c>
      <c r="T231" s="9">
        <f t="shared" si="38"/>
        <v>233.8</v>
      </c>
      <c r="U231" s="9">
        <f t="shared" si="39"/>
        <v>1582.8999999999999</v>
      </c>
      <c r="V231" s="9">
        <f t="shared" si="40"/>
        <v>110931.68999999999</v>
      </c>
    </row>
    <row r="232" spans="1:22">
      <c r="A232" s="113" t="s">
        <v>2494</v>
      </c>
      <c r="B232" s="2" t="s">
        <v>1910</v>
      </c>
      <c r="C232" s="78">
        <f>IF(A232=Summary!$B$9,Summary!$F$9,0)</f>
        <v>0</v>
      </c>
      <c r="D232" s="120">
        <f>VLOOKUP(A232,AAFTE!$A:$AA,3,0)</f>
        <v>1513.49</v>
      </c>
      <c r="E232" s="160">
        <f>VLOOKUP($A232,'2023-24 Salary &amp; Benefits'!$A:$I,3,)</f>
        <v>1</v>
      </c>
      <c r="F232" s="160">
        <f>VLOOKUP($A232,'2023-24 Salary &amp; Benefits'!$A:$I,4,)</f>
        <v>1</v>
      </c>
      <c r="G232" s="161">
        <f>VLOOKUP(A232,'CEDARS District FRPL'!$A:$C,3,)</f>
        <v>0.51890000000000003</v>
      </c>
      <c r="H232" s="162">
        <f t="shared" si="33"/>
        <v>1513.49</v>
      </c>
      <c r="I232" s="163">
        <f t="shared" si="34"/>
        <v>785.35</v>
      </c>
      <c r="J232" s="154">
        <f t="shared" si="31"/>
        <v>5.0209999999999999</v>
      </c>
      <c r="K232" s="156">
        <f>'2023-24 Salary &amp; Benefits'!E$6</f>
        <v>72728</v>
      </c>
      <c r="L232" s="156">
        <f>'2023-24 Salary &amp; Benefits'!F$6</f>
        <v>75419</v>
      </c>
      <c r="M232" s="9">
        <f t="shared" si="35"/>
        <v>365167.29</v>
      </c>
      <c r="N232" s="9">
        <f t="shared" si="36"/>
        <v>13511.510000000009</v>
      </c>
      <c r="O232" s="9">
        <f>'2023-24 Salary &amp; Benefits'!G$6</f>
        <v>13464</v>
      </c>
      <c r="P232" s="157">
        <f>'2023-24 Salary &amp; Benefits'!H$6</f>
        <v>0.1797</v>
      </c>
      <c r="Q232" s="157">
        <f>'2023-24 Salary &amp; Benefits'!I$6</f>
        <v>0.17330000000000001</v>
      </c>
      <c r="R232" s="9">
        <f t="shared" si="37"/>
        <v>135564.85</v>
      </c>
      <c r="S232" s="9">
        <f t="shared" si="32"/>
        <v>6311.31</v>
      </c>
      <c r="T232" s="9">
        <f t="shared" si="38"/>
        <v>1093.75</v>
      </c>
      <c r="U232" s="9">
        <f t="shared" si="39"/>
        <v>7405.06</v>
      </c>
      <c r="V232" s="9">
        <f t="shared" si="40"/>
        <v>521648.71</v>
      </c>
    </row>
    <row r="233" spans="1:22">
      <c r="A233" s="113" t="s">
        <v>2353</v>
      </c>
      <c r="B233" s="2" t="s">
        <v>796</v>
      </c>
      <c r="C233" s="78">
        <f>IF(A233=Summary!$B$9,Summary!$F$9,0)</f>
        <v>0</v>
      </c>
      <c r="D233" s="120">
        <f>VLOOKUP(A233,AAFTE!$A:$AA,3,0)</f>
        <v>3073.88</v>
      </c>
      <c r="E233" s="160">
        <f>VLOOKUP($A233,'2023-24 Salary &amp; Benefits'!$A:$I,3,)</f>
        <v>1.18</v>
      </c>
      <c r="F233" s="160">
        <f>VLOOKUP($A233,'2023-24 Salary &amp; Benefits'!$A:$I,4,)</f>
        <v>1.18</v>
      </c>
      <c r="G233" s="161">
        <f>VLOOKUP(A233,'CEDARS District FRPL'!$A:$C,3,)</f>
        <v>0.15240000000000001</v>
      </c>
      <c r="H233" s="162">
        <f t="shared" si="33"/>
        <v>3073.88</v>
      </c>
      <c r="I233" s="163">
        <f t="shared" si="34"/>
        <v>468.46</v>
      </c>
      <c r="J233" s="154">
        <f t="shared" si="31"/>
        <v>2.9950000000000001</v>
      </c>
      <c r="K233" s="156">
        <f>'2023-24 Salary &amp; Benefits'!E$6</f>
        <v>72728</v>
      </c>
      <c r="L233" s="156">
        <f>'2023-24 Salary &amp; Benefits'!F$6</f>
        <v>75419</v>
      </c>
      <c r="M233" s="9">
        <f t="shared" si="35"/>
        <v>257028.02</v>
      </c>
      <c r="N233" s="9">
        <f t="shared" si="36"/>
        <v>9510.2699999999895</v>
      </c>
      <c r="O233" s="9">
        <f>'2023-24 Salary &amp; Benefits'!G$6</f>
        <v>13464</v>
      </c>
      <c r="P233" s="157">
        <f>'2023-24 Salary &amp; Benefits'!H$6</f>
        <v>0.1797</v>
      </c>
      <c r="Q233" s="157">
        <f>'2023-24 Salary &amp; Benefits'!I$6</f>
        <v>0.17330000000000001</v>
      </c>
      <c r="R233" s="9">
        <f t="shared" si="37"/>
        <v>88160.74</v>
      </c>
      <c r="S233" s="9">
        <f t="shared" si="32"/>
        <v>4442.3</v>
      </c>
      <c r="T233" s="9">
        <f t="shared" si="38"/>
        <v>769.85</v>
      </c>
      <c r="U233" s="9">
        <f t="shared" si="39"/>
        <v>5212.1500000000005</v>
      </c>
      <c r="V233" s="9">
        <f t="shared" si="40"/>
        <v>359911.18000000005</v>
      </c>
    </row>
    <row r="234" spans="1:22">
      <c r="A234" s="113" t="s">
        <v>2516</v>
      </c>
      <c r="B234" s="2" t="s">
        <v>2021</v>
      </c>
      <c r="C234" s="78">
        <f>IF(A234=Summary!$B$9,Summary!$F$9,0)</f>
        <v>0</v>
      </c>
      <c r="D234" s="120">
        <f>VLOOKUP(A234,AAFTE!$A:$AA,3,0)</f>
        <v>2110.31</v>
      </c>
      <c r="E234" s="160">
        <f>VLOOKUP($A234,'2023-24 Salary &amp; Benefits'!$A:$I,3,)</f>
        <v>1</v>
      </c>
      <c r="F234" s="160">
        <f>VLOOKUP($A234,'2023-24 Salary &amp; Benefits'!$A:$I,4,)</f>
        <v>1</v>
      </c>
      <c r="G234" s="161">
        <f>VLOOKUP(A234,'CEDARS District FRPL'!$A:$C,3,)</f>
        <v>0.58069999999999999</v>
      </c>
      <c r="H234" s="162">
        <f t="shared" si="33"/>
        <v>2110.31</v>
      </c>
      <c r="I234" s="163">
        <f t="shared" si="34"/>
        <v>1225.46</v>
      </c>
      <c r="J234" s="154">
        <f t="shared" si="31"/>
        <v>7.835</v>
      </c>
      <c r="K234" s="156">
        <f>'2023-24 Salary &amp; Benefits'!E$6</f>
        <v>72728</v>
      </c>
      <c r="L234" s="156">
        <f>'2023-24 Salary &amp; Benefits'!F$6</f>
        <v>75419</v>
      </c>
      <c r="M234" s="9">
        <f t="shared" si="35"/>
        <v>569823.88</v>
      </c>
      <c r="N234" s="9">
        <f t="shared" si="36"/>
        <v>21083.989999999991</v>
      </c>
      <c r="O234" s="9">
        <f>'2023-24 Salary &amp; Benefits'!G$6</f>
        <v>13464</v>
      </c>
      <c r="P234" s="157">
        <f>'2023-24 Salary &amp; Benefits'!H$6</f>
        <v>0.1797</v>
      </c>
      <c r="Q234" s="157">
        <f>'2023-24 Salary &amp; Benefits'!I$6</f>
        <v>0.17330000000000001</v>
      </c>
      <c r="R234" s="9">
        <f t="shared" si="37"/>
        <v>211541.65</v>
      </c>
      <c r="S234" s="9">
        <f t="shared" si="32"/>
        <v>9848.4599999999991</v>
      </c>
      <c r="T234" s="9">
        <f t="shared" si="38"/>
        <v>1706.74</v>
      </c>
      <c r="U234" s="9">
        <f t="shared" si="39"/>
        <v>11555.199999999999</v>
      </c>
      <c r="V234" s="9">
        <f t="shared" si="40"/>
        <v>814004.72</v>
      </c>
    </row>
    <row r="235" spans="1:22">
      <c r="A235" s="113" t="s">
        <v>2384</v>
      </c>
      <c r="B235" s="2" t="s">
        <v>1115</v>
      </c>
      <c r="C235" s="78">
        <f>IF(A235=Summary!$B$9,Summary!$F$9,0)</f>
        <v>0</v>
      </c>
      <c r="D235" s="120">
        <f>VLOOKUP(A235,AAFTE!$A:$AA,3,0)</f>
        <v>25.71</v>
      </c>
      <c r="E235" s="160">
        <f>VLOOKUP($A235,'2023-24 Salary &amp; Benefits'!$A:$I,3,)</f>
        <v>1</v>
      </c>
      <c r="F235" s="160">
        <f>VLOOKUP($A235,'2023-24 Salary &amp; Benefits'!$A:$I,4,)</f>
        <v>1</v>
      </c>
      <c r="G235" s="161">
        <f>VLOOKUP(A235,'CEDARS District FRPL'!$A:$C,3,)</f>
        <v>0</v>
      </c>
      <c r="H235" s="162">
        <f t="shared" si="33"/>
        <v>25.71</v>
      </c>
      <c r="I235" s="163">
        <f t="shared" si="34"/>
        <v>0</v>
      </c>
      <c r="J235" s="154">
        <f t="shared" si="31"/>
        <v>0</v>
      </c>
      <c r="K235" s="156">
        <f>'2023-24 Salary &amp; Benefits'!E$6</f>
        <v>72728</v>
      </c>
      <c r="L235" s="156">
        <f>'2023-24 Salary &amp; Benefits'!F$6</f>
        <v>75419</v>
      </c>
      <c r="M235" s="9">
        <f t="shared" si="35"/>
        <v>0</v>
      </c>
      <c r="N235" s="9">
        <f t="shared" si="36"/>
        <v>0</v>
      </c>
      <c r="O235" s="9">
        <f>'2023-24 Salary &amp; Benefits'!G$6</f>
        <v>13464</v>
      </c>
      <c r="P235" s="157">
        <f>'2023-24 Salary &amp; Benefits'!H$6</f>
        <v>0.1797</v>
      </c>
      <c r="Q235" s="157">
        <f>'2023-24 Salary &amp; Benefits'!I$6</f>
        <v>0.17330000000000001</v>
      </c>
      <c r="R235" s="9">
        <f t="shared" si="37"/>
        <v>0</v>
      </c>
      <c r="S235" s="9">
        <f t="shared" si="32"/>
        <v>0</v>
      </c>
      <c r="T235" s="9">
        <f t="shared" si="38"/>
        <v>0</v>
      </c>
      <c r="U235" s="9">
        <f t="shared" si="39"/>
        <v>0</v>
      </c>
      <c r="V235" s="9">
        <f t="shared" si="40"/>
        <v>0</v>
      </c>
    </row>
    <row r="236" spans="1:22">
      <c r="A236" t="s">
        <v>3426</v>
      </c>
      <c r="B236" t="s">
        <v>3427</v>
      </c>
      <c r="C236" s="78">
        <f>IF(A236=Summary!$B$9,Summary!$F$9,0)</f>
        <v>0</v>
      </c>
      <c r="D236" s="120">
        <f>VLOOKUP(A236,AAFTE!$A:$AA,3,0)</f>
        <v>0</v>
      </c>
      <c r="E236" s="160">
        <f>VLOOKUP($A236,'2023-24 Salary &amp; Benefits'!$A:$I,3,)</f>
        <v>1.06</v>
      </c>
      <c r="F236" s="160">
        <f>VLOOKUP($A236,'2023-24 Salary &amp; Benefits'!$A:$I,4,)</f>
        <v>1.06</v>
      </c>
      <c r="G236" s="161">
        <f>VLOOKUP(A236,'CEDARS District FRPL'!$A:$C,3,)</f>
        <v>0.51519999999999999</v>
      </c>
      <c r="H236" s="162">
        <f>IF(C236&gt;0,C236,D236)</f>
        <v>0</v>
      </c>
      <c r="I236" s="163">
        <f>ROUND(H236*G236,2)</f>
        <v>0</v>
      </c>
      <c r="J236" s="154">
        <f t="shared" si="31"/>
        <v>0</v>
      </c>
      <c r="K236" s="156">
        <f>'2023-24 Salary &amp; Benefits'!E$6</f>
        <v>72728</v>
      </c>
      <c r="L236" s="156">
        <f>'2023-24 Salary &amp; Benefits'!F$6</f>
        <v>75419</v>
      </c>
      <c r="M236" s="9">
        <f>ROUND($E236*$K236*$J236,2)</f>
        <v>0</v>
      </c>
      <c r="N236" s="9">
        <f>ROUND($L236*$F236*$J236,2)-$M236</f>
        <v>0</v>
      </c>
      <c r="O236" s="9">
        <f>'2023-24 Salary &amp; Benefits'!G$6</f>
        <v>13464</v>
      </c>
      <c r="P236" s="157">
        <f>'2023-24 Salary &amp; Benefits'!H$6</f>
        <v>0.1797</v>
      </c>
      <c r="Q236" s="157">
        <f>'2023-24 Salary &amp; Benefits'!I$6</f>
        <v>0.17330000000000001</v>
      </c>
      <c r="R236" s="9">
        <f>ROUND(M236*P236+N236*Q236+J236*O236,2)</f>
        <v>0</v>
      </c>
      <c r="S236" s="9">
        <f t="shared" si="32"/>
        <v>0</v>
      </c>
      <c r="T236" s="9">
        <f>ROUND(S236*Q236,2)</f>
        <v>0</v>
      </c>
      <c r="U236" s="9">
        <f>SUM(S236:T236)</f>
        <v>0</v>
      </c>
      <c r="V236" s="9">
        <f>SUM(R236,M236:N236,U236)</f>
        <v>0</v>
      </c>
    </row>
    <row r="237" spans="1:22">
      <c r="A237" s="113" t="s">
        <v>2545</v>
      </c>
      <c r="B237" s="2" t="s">
        <v>2152</v>
      </c>
      <c r="C237" s="78">
        <f>IF(A237=Summary!$B$9,Summary!$F$9,0)</f>
        <v>0</v>
      </c>
      <c r="D237" s="120">
        <f>VLOOKUP(A237,AAFTE!$A:$AA,3,0)</f>
        <v>149.51</v>
      </c>
      <c r="E237" s="160">
        <f>VLOOKUP($A237,'2023-24 Salary &amp; Benefits'!$A:$I,3,)</f>
        <v>1</v>
      </c>
      <c r="F237" s="160">
        <f>VLOOKUP($A237,'2023-24 Salary &amp; Benefits'!$A:$I,4,)</f>
        <v>1.04</v>
      </c>
      <c r="G237" s="161">
        <f>VLOOKUP(A237,'CEDARS District FRPL'!$A:$C,3,)</f>
        <v>0.63690000000000002</v>
      </c>
      <c r="H237" s="162">
        <f t="shared" si="33"/>
        <v>149.51</v>
      </c>
      <c r="I237" s="163">
        <f t="shared" si="34"/>
        <v>95.22</v>
      </c>
      <c r="J237" s="154">
        <f t="shared" si="31"/>
        <v>0.60899999999999999</v>
      </c>
      <c r="K237" s="156">
        <f>'2023-24 Salary &amp; Benefits'!E$6</f>
        <v>72728</v>
      </c>
      <c r="L237" s="156">
        <f>'2023-24 Salary &amp; Benefits'!F$6</f>
        <v>75419</v>
      </c>
      <c r="M237" s="9">
        <f t="shared" si="35"/>
        <v>44291.35</v>
      </c>
      <c r="N237" s="9">
        <f t="shared" si="36"/>
        <v>3476.0299999999988</v>
      </c>
      <c r="O237" s="9">
        <f>'2023-24 Salary &amp; Benefits'!G$6</f>
        <v>13464</v>
      </c>
      <c r="P237" s="157">
        <f>'2023-24 Salary &amp; Benefits'!H$6</f>
        <v>0.1797</v>
      </c>
      <c r="Q237" s="157">
        <f>'2023-24 Salary &amp; Benefits'!I$6</f>
        <v>0.17330000000000001</v>
      </c>
      <c r="R237" s="9">
        <f t="shared" si="37"/>
        <v>16761.13</v>
      </c>
      <c r="S237" s="9">
        <f t="shared" si="32"/>
        <v>796.12</v>
      </c>
      <c r="T237" s="9">
        <f t="shared" si="38"/>
        <v>137.97</v>
      </c>
      <c r="U237" s="9">
        <f t="shared" si="39"/>
        <v>934.09</v>
      </c>
      <c r="V237" s="9">
        <f t="shared" si="40"/>
        <v>65462.599999999991</v>
      </c>
    </row>
    <row r="238" spans="1:22">
      <c r="A238" s="113" t="s">
        <v>2317</v>
      </c>
      <c r="B238" s="2" t="s">
        <v>429</v>
      </c>
      <c r="C238" s="78">
        <f>IF(A238=Summary!$B$9,Summary!$F$9,0)</f>
        <v>0</v>
      </c>
      <c r="D238" s="120">
        <f>VLOOKUP(A238,AAFTE!$A:$AA,3,0)</f>
        <v>1732.54</v>
      </c>
      <c r="E238" s="160">
        <f>VLOOKUP($A238,'2023-24 Salary &amp; Benefits'!$A:$I,3,)</f>
        <v>1</v>
      </c>
      <c r="F238" s="160">
        <f>VLOOKUP($A238,'2023-24 Salary &amp; Benefits'!$A:$I,4,)</f>
        <v>1</v>
      </c>
      <c r="G238" s="161">
        <f>VLOOKUP(A238,'CEDARS District FRPL'!$A:$C,3,)</f>
        <v>0.79790000000000005</v>
      </c>
      <c r="H238" s="162">
        <f t="shared" si="33"/>
        <v>1732.54</v>
      </c>
      <c r="I238" s="163">
        <f t="shared" si="34"/>
        <v>1382.39</v>
      </c>
      <c r="J238" s="154">
        <f t="shared" si="31"/>
        <v>8.8379999999999992</v>
      </c>
      <c r="K238" s="156">
        <f>'2023-24 Salary &amp; Benefits'!E$6</f>
        <v>72728</v>
      </c>
      <c r="L238" s="156">
        <f>'2023-24 Salary &amp; Benefits'!F$6</f>
        <v>75419</v>
      </c>
      <c r="M238" s="9">
        <f t="shared" si="35"/>
        <v>642770.06000000006</v>
      </c>
      <c r="N238" s="9">
        <f t="shared" si="36"/>
        <v>23783.059999999939</v>
      </c>
      <c r="O238" s="9">
        <f>'2023-24 Salary &amp; Benefits'!G$6</f>
        <v>13464</v>
      </c>
      <c r="P238" s="157">
        <f>'2023-24 Salary &amp; Benefits'!H$6</f>
        <v>0.1797</v>
      </c>
      <c r="Q238" s="157">
        <f>'2023-24 Salary &amp; Benefits'!I$6</f>
        <v>0.17330000000000001</v>
      </c>
      <c r="R238" s="9">
        <f t="shared" si="37"/>
        <v>238622.22</v>
      </c>
      <c r="S238" s="9">
        <f t="shared" si="32"/>
        <v>11109.22</v>
      </c>
      <c r="T238" s="9">
        <f t="shared" si="38"/>
        <v>1925.23</v>
      </c>
      <c r="U238" s="9">
        <f t="shared" si="39"/>
        <v>13034.449999999999</v>
      </c>
      <c r="V238" s="9">
        <f t="shared" si="40"/>
        <v>918209.78999999992</v>
      </c>
    </row>
    <row r="239" spans="1:22">
      <c r="A239" s="113" t="s">
        <v>2454</v>
      </c>
      <c r="B239" s="2" t="s">
        <v>1535</v>
      </c>
      <c r="C239" s="78">
        <f>IF(A239=Summary!$B$9,Summary!$F$9,0)</f>
        <v>0</v>
      </c>
      <c r="D239" s="120">
        <f>VLOOKUP(A239,AAFTE!$A:$AA,3,0)</f>
        <v>777.83</v>
      </c>
      <c r="E239" s="160">
        <f>VLOOKUP($A239,'2023-24 Salary &amp; Benefits'!$A:$I,3,)</f>
        <v>1.1200000000000001</v>
      </c>
      <c r="F239" s="160">
        <f>VLOOKUP($A239,'2023-24 Salary &amp; Benefits'!$A:$I,4,)</f>
        <v>1.1200000000000001</v>
      </c>
      <c r="G239" s="161">
        <f>VLOOKUP(A239,'CEDARS District FRPL'!$A:$C,3,)</f>
        <v>0.38879999999999998</v>
      </c>
      <c r="H239" s="162">
        <f t="shared" si="33"/>
        <v>777.83</v>
      </c>
      <c r="I239" s="163">
        <f t="shared" si="34"/>
        <v>302.42</v>
      </c>
      <c r="J239" s="154">
        <f t="shared" si="31"/>
        <v>1.9330000000000001</v>
      </c>
      <c r="K239" s="156">
        <f>'2023-24 Salary &amp; Benefits'!E$6</f>
        <v>72728</v>
      </c>
      <c r="L239" s="156">
        <f>'2023-24 Salary &amp; Benefits'!F$6</f>
        <v>75419</v>
      </c>
      <c r="M239" s="9">
        <f t="shared" si="35"/>
        <v>157453.21</v>
      </c>
      <c r="N239" s="9">
        <f t="shared" si="36"/>
        <v>5825.9100000000035</v>
      </c>
      <c r="O239" s="9">
        <f>'2023-24 Salary &amp; Benefits'!G$6</f>
        <v>13464</v>
      </c>
      <c r="P239" s="157">
        <f>'2023-24 Salary &amp; Benefits'!H$6</f>
        <v>0.1797</v>
      </c>
      <c r="Q239" s="157">
        <f>'2023-24 Salary &amp; Benefits'!I$6</f>
        <v>0.17330000000000001</v>
      </c>
      <c r="R239" s="9">
        <f t="shared" si="37"/>
        <v>55329.88</v>
      </c>
      <c r="S239" s="9">
        <f t="shared" si="32"/>
        <v>2721.32</v>
      </c>
      <c r="T239" s="9">
        <f t="shared" si="38"/>
        <v>471.6</v>
      </c>
      <c r="U239" s="9">
        <f t="shared" si="39"/>
        <v>3192.92</v>
      </c>
      <c r="V239" s="9">
        <f t="shared" si="40"/>
        <v>221801.92</v>
      </c>
    </row>
    <row r="240" spans="1:22">
      <c r="A240" s="113" t="s">
        <v>2331</v>
      </c>
      <c r="B240" s="2" t="s">
        <v>501</v>
      </c>
      <c r="C240" s="78">
        <f>IF(A240=Summary!$B$9,Summary!$F$9,0)</f>
        <v>0</v>
      </c>
      <c r="D240" s="120">
        <f>VLOOKUP(A240,AAFTE!$A:$AA,3,0)</f>
        <v>53</v>
      </c>
      <c r="E240" s="160">
        <f>VLOOKUP($A240,'2023-24 Salary &amp; Benefits'!$A:$I,3,)</f>
        <v>1</v>
      </c>
      <c r="F240" s="160">
        <f>VLOOKUP($A240,'2023-24 Salary &amp; Benefits'!$A:$I,4,)</f>
        <v>1</v>
      </c>
      <c r="G240" s="161">
        <f>VLOOKUP(A240,'CEDARS District FRPL'!$A:$C,3,)</f>
        <v>0.53849999999999998</v>
      </c>
      <c r="H240" s="162">
        <f t="shared" si="33"/>
        <v>53</v>
      </c>
      <c r="I240" s="163">
        <f t="shared" si="34"/>
        <v>28.54</v>
      </c>
      <c r="J240" s="154">
        <f t="shared" si="31"/>
        <v>0.182</v>
      </c>
      <c r="K240" s="156">
        <f>'2023-24 Salary &amp; Benefits'!E$6</f>
        <v>72728</v>
      </c>
      <c r="L240" s="156">
        <f>'2023-24 Salary &amp; Benefits'!F$6</f>
        <v>75419</v>
      </c>
      <c r="M240" s="9">
        <f t="shared" si="35"/>
        <v>13236.5</v>
      </c>
      <c r="N240" s="9">
        <f t="shared" si="36"/>
        <v>489.76000000000022</v>
      </c>
      <c r="O240" s="9">
        <f>'2023-24 Salary &amp; Benefits'!G$6</f>
        <v>13464</v>
      </c>
      <c r="P240" s="157">
        <f>'2023-24 Salary &amp; Benefits'!H$6</f>
        <v>0.1797</v>
      </c>
      <c r="Q240" s="157">
        <f>'2023-24 Salary &amp; Benefits'!I$6</f>
        <v>0.17330000000000001</v>
      </c>
      <c r="R240" s="9">
        <f t="shared" si="37"/>
        <v>4913.92</v>
      </c>
      <c r="S240" s="9">
        <f t="shared" si="32"/>
        <v>228.77</v>
      </c>
      <c r="T240" s="9">
        <f t="shared" si="38"/>
        <v>39.65</v>
      </c>
      <c r="U240" s="9">
        <f t="shared" si="39"/>
        <v>268.42</v>
      </c>
      <c r="V240" s="9">
        <f t="shared" si="40"/>
        <v>18908.599999999999</v>
      </c>
    </row>
    <row r="241" spans="1:22">
      <c r="A241" s="113" t="s">
        <v>2343</v>
      </c>
      <c r="B241" s="2" t="s">
        <v>545</v>
      </c>
      <c r="C241" s="78">
        <f>IF(A241=Summary!$B$9,Summary!$F$9,0)</f>
        <v>0</v>
      </c>
      <c r="D241" s="120">
        <f>VLOOKUP(A241,AAFTE!$A:$AA,3,0)</f>
        <v>50338.51</v>
      </c>
      <c r="E241" s="160">
        <f>VLOOKUP($A241,'2023-24 Salary &amp; Benefits'!$A:$I,3,)</f>
        <v>1.18</v>
      </c>
      <c r="F241" s="160">
        <f>VLOOKUP($A241,'2023-24 Salary &amp; Benefits'!$A:$I,4,)</f>
        <v>1.18</v>
      </c>
      <c r="G241" s="161">
        <f>VLOOKUP(A241,'CEDARS District FRPL'!$A:$C,3,)</f>
        <v>0.40450000000000003</v>
      </c>
      <c r="H241" s="162">
        <f t="shared" si="33"/>
        <v>50338.51</v>
      </c>
      <c r="I241" s="163">
        <f t="shared" si="34"/>
        <v>20361.93</v>
      </c>
      <c r="J241" s="154">
        <f t="shared" si="31"/>
        <v>130.18100000000001</v>
      </c>
      <c r="K241" s="156">
        <f>'2023-24 Salary &amp; Benefits'!E$6</f>
        <v>72728</v>
      </c>
      <c r="L241" s="156">
        <f>'2023-24 Salary &amp; Benefits'!F$6</f>
        <v>75419</v>
      </c>
      <c r="M241" s="9">
        <f t="shared" si="35"/>
        <v>11172008.449999999</v>
      </c>
      <c r="N241" s="9">
        <f t="shared" si="36"/>
        <v>413374.1400000006</v>
      </c>
      <c r="O241" s="9">
        <f>'2023-24 Salary &amp; Benefits'!G$6</f>
        <v>13464</v>
      </c>
      <c r="P241" s="157">
        <f>'2023-24 Salary &amp; Benefits'!H$6</f>
        <v>0.1797</v>
      </c>
      <c r="Q241" s="157">
        <f>'2023-24 Salary &amp; Benefits'!I$6</f>
        <v>0.17330000000000001</v>
      </c>
      <c r="R241" s="9">
        <f t="shared" si="37"/>
        <v>3832004.64</v>
      </c>
      <c r="S241" s="9">
        <f t="shared" si="32"/>
        <v>193089.71</v>
      </c>
      <c r="T241" s="9">
        <f t="shared" si="38"/>
        <v>33462.449999999997</v>
      </c>
      <c r="U241" s="9">
        <f t="shared" si="39"/>
        <v>226552.15999999997</v>
      </c>
      <c r="V241" s="9">
        <f t="shared" si="40"/>
        <v>15643939.390000001</v>
      </c>
    </row>
    <row r="242" spans="1:22">
      <c r="A242" s="113" t="s">
        <v>2457</v>
      </c>
      <c r="B242" s="2" t="s">
        <v>1552</v>
      </c>
      <c r="C242" s="78">
        <f>IF(A242=Summary!$B$9,Summary!$F$9,0)</f>
        <v>0</v>
      </c>
      <c r="D242" s="120">
        <f>VLOOKUP(A242,AAFTE!$A:$AA,3,0)</f>
        <v>4372.63</v>
      </c>
      <c r="E242" s="160">
        <f>VLOOKUP($A242,'2023-24 Salary &amp; Benefits'!$A:$I,3,)</f>
        <v>1.1200000000000001</v>
      </c>
      <c r="F242" s="160">
        <f>VLOOKUP($A242,'2023-24 Salary &amp; Benefits'!$A:$I,4,)</f>
        <v>1.1200000000000001</v>
      </c>
      <c r="G242" s="161">
        <f>VLOOKUP(A242,'CEDARS District FRPL'!$A:$C,3,)</f>
        <v>0.51619999999999999</v>
      </c>
      <c r="H242" s="162">
        <f t="shared" si="33"/>
        <v>4372.63</v>
      </c>
      <c r="I242" s="163">
        <f t="shared" si="34"/>
        <v>2257.15</v>
      </c>
      <c r="J242" s="154">
        <f t="shared" si="31"/>
        <v>14.430999999999999</v>
      </c>
      <c r="K242" s="156">
        <f>'2023-24 Salary &amp; Benefits'!E$6</f>
        <v>72728</v>
      </c>
      <c r="L242" s="156">
        <f>'2023-24 Salary &amp; Benefits'!F$6</f>
        <v>75419</v>
      </c>
      <c r="M242" s="9">
        <f t="shared" si="35"/>
        <v>1175482.3</v>
      </c>
      <c r="N242" s="9">
        <f t="shared" si="36"/>
        <v>43493.879999999888</v>
      </c>
      <c r="O242" s="9">
        <f>'2023-24 Salary &amp; Benefits'!G$6</f>
        <v>13464</v>
      </c>
      <c r="P242" s="157">
        <f>'2023-24 Salary &amp; Benefits'!H$6</f>
        <v>0.1797</v>
      </c>
      <c r="Q242" s="157">
        <f>'2023-24 Salary &amp; Benefits'!I$6</f>
        <v>0.17330000000000001</v>
      </c>
      <c r="R242" s="9">
        <f t="shared" si="37"/>
        <v>413070.64</v>
      </c>
      <c r="S242" s="9">
        <f t="shared" si="32"/>
        <v>20316.27</v>
      </c>
      <c r="T242" s="9">
        <f t="shared" si="38"/>
        <v>3520.81</v>
      </c>
      <c r="U242" s="9">
        <f t="shared" si="39"/>
        <v>23837.08</v>
      </c>
      <c r="V242" s="9">
        <f t="shared" si="40"/>
        <v>1655883.9</v>
      </c>
    </row>
    <row r="243" spans="1:22">
      <c r="A243" s="113" t="s">
        <v>2552</v>
      </c>
      <c r="B243" s="2" t="s">
        <v>2190</v>
      </c>
      <c r="C243" s="78">
        <f>IF(A243=Summary!$B$9,Summary!$F$9,0)</f>
        <v>0</v>
      </c>
      <c r="D243" s="120">
        <f>VLOOKUP(A243,AAFTE!$A:$AA,3,0)</f>
        <v>3699.45</v>
      </c>
      <c r="E243" s="160">
        <f>VLOOKUP($A243,'2023-24 Salary &amp; Benefits'!$A:$I,3,)</f>
        <v>1</v>
      </c>
      <c r="F243" s="160">
        <f>VLOOKUP($A243,'2023-24 Salary &amp; Benefits'!$A:$I,4,)</f>
        <v>1</v>
      </c>
      <c r="G243" s="161">
        <f>VLOOKUP(A243,'CEDARS District FRPL'!$A:$C,3,)</f>
        <v>0.63229999999999997</v>
      </c>
      <c r="H243" s="162">
        <f t="shared" si="33"/>
        <v>3699.45</v>
      </c>
      <c r="I243" s="163">
        <f t="shared" si="34"/>
        <v>2339.16</v>
      </c>
      <c r="J243" s="154">
        <f t="shared" si="31"/>
        <v>14.955</v>
      </c>
      <c r="K243" s="156">
        <f>'2023-24 Salary &amp; Benefits'!E$6</f>
        <v>72728</v>
      </c>
      <c r="L243" s="156">
        <f>'2023-24 Salary &amp; Benefits'!F$6</f>
        <v>75419</v>
      </c>
      <c r="M243" s="9">
        <f t="shared" si="35"/>
        <v>1087647.24</v>
      </c>
      <c r="N243" s="9">
        <f t="shared" si="36"/>
        <v>40243.909999999916</v>
      </c>
      <c r="O243" s="9">
        <f>'2023-24 Salary &amp; Benefits'!G$6</f>
        <v>13464</v>
      </c>
      <c r="P243" s="157">
        <f>'2023-24 Salary &amp; Benefits'!H$6</f>
        <v>0.1797</v>
      </c>
      <c r="Q243" s="157">
        <f>'2023-24 Salary &amp; Benefits'!I$6</f>
        <v>0.17330000000000001</v>
      </c>
      <c r="R243" s="9">
        <f t="shared" si="37"/>
        <v>403778.6</v>
      </c>
      <c r="S243" s="9">
        <f t="shared" si="32"/>
        <v>18798.189999999999</v>
      </c>
      <c r="T243" s="9">
        <f t="shared" si="38"/>
        <v>3257.73</v>
      </c>
      <c r="U243" s="9">
        <f t="shared" si="39"/>
        <v>22055.919999999998</v>
      </c>
      <c r="V243" s="9">
        <f t="shared" si="40"/>
        <v>1553725.6699999997</v>
      </c>
    </row>
    <row r="244" spans="1:22">
      <c r="A244" s="113" t="s">
        <v>2432</v>
      </c>
      <c r="B244" s="2" t="s">
        <v>1286</v>
      </c>
      <c r="C244" s="78">
        <f>IF(A244=Summary!$B$9,Summary!$F$9,0)</f>
        <v>0</v>
      </c>
      <c r="D244" s="120">
        <f>VLOOKUP(A244,AAFTE!$A:$AA,3,0)</f>
        <v>262.52</v>
      </c>
      <c r="E244" s="160">
        <f>VLOOKUP($A244,'2023-24 Salary &amp; Benefits'!$A:$I,3,)</f>
        <v>1</v>
      </c>
      <c r="F244" s="160">
        <f>VLOOKUP($A244,'2023-24 Salary &amp; Benefits'!$A:$I,4,)</f>
        <v>1</v>
      </c>
      <c r="G244" s="161">
        <f>VLOOKUP(A244,'CEDARS District FRPL'!$A:$C,3,)</f>
        <v>0.60229999999999995</v>
      </c>
      <c r="H244" s="162">
        <f t="shared" si="33"/>
        <v>262.52</v>
      </c>
      <c r="I244" s="163">
        <f t="shared" si="34"/>
        <v>158.12</v>
      </c>
      <c r="J244" s="154">
        <f t="shared" si="31"/>
        <v>1.0109999999999999</v>
      </c>
      <c r="K244" s="156">
        <f>'2023-24 Salary &amp; Benefits'!E$6</f>
        <v>72728</v>
      </c>
      <c r="L244" s="156">
        <f>'2023-24 Salary &amp; Benefits'!F$6</f>
        <v>75419</v>
      </c>
      <c r="M244" s="9">
        <f t="shared" si="35"/>
        <v>73528.009999999995</v>
      </c>
      <c r="N244" s="9">
        <f t="shared" si="36"/>
        <v>2720.6000000000058</v>
      </c>
      <c r="O244" s="9">
        <f>'2023-24 Salary &amp; Benefits'!G$6</f>
        <v>13464</v>
      </c>
      <c r="P244" s="157">
        <f>'2023-24 Salary &amp; Benefits'!H$6</f>
        <v>0.1797</v>
      </c>
      <c r="Q244" s="157">
        <f>'2023-24 Salary &amp; Benefits'!I$6</f>
        <v>0.17330000000000001</v>
      </c>
      <c r="R244" s="9">
        <f t="shared" si="37"/>
        <v>27296.57</v>
      </c>
      <c r="S244" s="9">
        <f t="shared" si="32"/>
        <v>1270.81</v>
      </c>
      <c r="T244" s="9">
        <f t="shared" si="38"/>
        <v>220.23</v>
      </c>
      <c r="U244" s="9">
        <f t="shared" si="39"/>
        <v>1491.04</v>
      </c>
      <c r="V244" s="9">
        <f t="shared" si="40"/>
        <v>105036.21999999999</v>
      </c>
    </row>
    <row r="245" spans="1:22">
      <c r="A245" s="113" t="s">
        <v>2274</v>
      </c>
      <c r="B245" s="2" t="s">
        <v>146</v>
      </c>
      <c r="C245" s="78">
        <f>IF(A245=Summary!$B$9,Summary!$F$9,0)</f>
        <v>0</v>
      </c>
      <c r="D245" s="120">
        <f>VLOOKUP(A245,AAFTE!$A:$AA,3,0)</f>
        <v>2575.89</v>
      </c>
      <c r="E245" s="160">
        <f>VLOOKUP($A245,'2023-24 Salary &amp; Benefits'!$A:$I,3,)</f>
        <v>1.06</v>
      </c>
      <c r="F245" s="160">
        <f>VLOOKUP($A245,'2023-24 Salary &amp; Benefits'!$A:$I,4,)</f>
        <v>1.06</v>
      </c>
      <c r="G245" s="161">
        <f>VLOOKUP(A245,'CEDARS District FRPL'!$A:$C,3,)</f>
        <v>0.50190000000000001</v>
      </c>
      <c r="H245" s="162">
        <f t="shared" si="33"/>
        <v>2575.89</v>
      </c>
      <c r="I245" s="163">
        <f t="shared" si="34"/>
        <v>1292.8399999999999</v>
      </c>
      <c r="J245" s="154">
        <f t="shared" si="31"/>
        <v>8.266</v>
      </c>
      <c r="K245" s="156">
        <f>'2023-24 Salary &amp; Benefits'!E$6</f>
        <v>72728</v>
      </c>
      <c r="L245" s="156">
        <f>'2023-24 Salary &amp; Benefits'!F$6</f>
        <v>75419</v>
      </c>
      <c r="M245" s="9">
        <f t="shared" si="35"/>
        <v>637239.82999999996</v>
      </c>
      <c r="N245" s="9">
        <f t="shared" si="36"/>
        <v>23578.430000000051</v>
      </c>
      <c r="O245" s="9">
        <f>'2023-24 Salary &amp; Benefits'!G$6</f>
        <v>13464</v>
      </c>
      <c r="P245" s="157">
        <f>'2023-24 Salary &amp; Benefits'!H$6</f>
        <v>0.1797</v>
      </c>
      <c r="Q245" s="157">
        <f>'2023-24 Salary &amp; Benefits'!I$6</f>
        <v>0.17330000000000001</v>
      </c>
      <c r="R245" s="9">
        <f t="shared" si="37"/>
        <v>229891.56</v>
      </c>
      <c r="S245" s="9">
        <f t="shared" si="32"/>
        <v>11013.64</v>
      </c>
      <c r="T245" s="9">
        <f t="shared" si="38"/>
        <v>1908.66</v>
      </c>
      <c r="U245" s="9">
        <f t="shared" si="39"/>
        <v>12922.3</v>
      </c>
      <c r="V245" s="9">
        <f t="shared" si="40"/>
        <v>903632.12</v>
      </c>
    </row>
    <row r="246" spans="1:22">
      <c r="A246" s="113" t="s">
        <v>2451</v>
      </c>
      <c r="B246" s="2" t="s">
        <v>1523</v>
      </c>
      <c r="C246" s="78">
        <f>IF(A246=Summary!$B$9,Summary!$F$9,0)</f>
        <v>0</v>
      </c>
      <c r="D246" s="120">
        <f>VLOOKUP(A246,AAFTE!$A:$AA,3,0)</f>
        <v>9</v>
      </c>
      <c r="E246" s="160">
        <f>VLOOKUP($A246,'2023-24 Salary &amp; Benefits'!$A:$I,3,)</f>
        <v>1.18</v>
      </c>
      <c r="F246" s="160">
        <f>VLOOKUP($A246,'2023-24 Salary &amp; Benefits'!$A:$I,4,)</f>
        <v>1.18</v>
      </c>
      <c r="G246" s="161">
        <f>VLOOKUP(A246,'CEDARS District FRPL'!$A:$C,3,)</f>
        <v>0</v>
      </c>
      <c r="H246" s="162">
        <f t="shared" si="33"/>
        <v>9</v>
      </c>
      <c r="I246" s="163">
        <f t="shared" si="34"/>
        <v>0</v>
      </c>
      <c r="J246" s="154">
        <f t="shared" si="31"/>
        <v>0</v>
      </c>
      <c r="K246" s="156">
        <f>'2023-24 Salary &amp; Benefits'!E$6</f>
        <v>72728</v>
      </c>
      <c r="L246" s="156">
        <f>'2023-24 Salary &amp; Benefits'!F$6</f>
        <v>75419</v>
      </c>
      <c r="M246" s="9">
        <f t="shared" si="35"/>
        <v>0</v>
      </c>
      <c r="N246" s="9">
        <f t="shared" si="36"/>
        <v>0</v>
      </c>
      <c r="O246" s="9">
        <f>'2023-24 Salary &amp; Benefits'!G$6</f>
        <v>13464</v>
      </c>
      <c r="P246" s="157">
        <f>'2023-24 Salary &amp; Benefits'!H$6</f>
        <v>0.1797</v>
      </c>
      <c r="Q246" s="157">
        <f>'2023-24 Salary &amp; Benefits'!I$6</f>
        <v>0.17330000000000001</v>
      </c>
      <c r="R246" s="9">
        <f t="shared" si="37"/>
        <v>0</v>
      </c>
      <c r="S246" s="9">
        <f t="shared" si="32"/>
        <v>0</v>
      </c>
      <c r="T246" s="9">
        <f t="shared" si="38"/>
        <v>0</v>
      </c>
      <c r="U246" s="9">
        <f t="shared" si="39"/>
        <v>0</v>
      </c>
      <c r="V246" s="9">
        <f t="shared" si="40"/>
        <v>0</v>
      </c>
    </row>
    <row r="247" spans="1:22">
      <c r="A247" s="113" t="s">
        <v>2411</v>
      </c>
      <c r="B247" s="2" t="s">
        <v>1205</v>
      </c>
      <c r="C247" s="78">
        <f>IF(A247=Summary!$B$9,Summary!$F$9,0)</f>
        <v>0</v>
      </c>
      <c r="D247" s="120">
        <f>VLOOKUP(A247,AAFTE!$A:$AA,3,0)</f>
        <v>4349.92</v>
      </c>
      <c r="E247" s="160">
        <f>VLOOKUP($A247,'2023-24 Salary &amp; Benefits'!$A:$I,3,)</f>
        <v>1</v>
      </c>
      <c r="F247" s="160">
        <f>VLOOKUP($A247,'2023-24 Salary &amp; Benefits'!$A:$I,4,)</f>
        <v>1</v>
      </c>
      <c r="G247" s="161">
        <f>VLOOKUP(A247,'CEDARS District FRPL'!$A:$C,3,)</f>
        <v>0.66949999999999998</v>
      </c>
      <c r="H247" s="162">
        <f t="shared" si="33"/>
        <v>4349.92</v>
      </c>
      <c r="I247" s="163">
        <f t="shared" si="34"/>
        <v>2912.27</v>
      </c>
      <c r="J247" s="154">
        <f t="shared" si="31"/>
        <v>18.619</v>
      </c>
      <c r="K247" s="156">
        <f>'2023-24 Salary &amp; Benefits'!E$6</f>
        <v>72728</v>
      </c>
      <c r="L247" s="156">
        <f>'2023-24 Salary &amp; Benefits'!F$6</f>
        <v>75419</v>
      </c>
      <c r="M247" s="9">
        <f t="shared" si="35"/>
        <v>1354122.63</v>
      </c>
      <c r="N247" s="9">
        <f t="shared" si="36"/>
        <v>50103.730000000214</v>
      </c>
      <c r="O247" s="9">
        <f>'2023-24 Salary &amp; Benefits'!G$6</f>
        <v>13464</v>
      </c>
      <c r="P247" s="157">
        <f>'2023-24 Salary &amp; Benefits'!H$6</f>
        <v>0.1797</v>
      </c>
      <c r="Q247" s="157">
        <f>'2023-24 Salary &amp; Benefits'!I$6</f>
        <v>0.17330000000000001</v>
      </c>
      <c r="R247" s="9">
        <f t="shared" si="37"/>
        <v>502705.03</v>
      </c>
      <c r="S247" s="9">
        <f t="shared" si="32"/>
        <v>23403.77</v>
      </c>
      <c r="T247" s="9">
        <f t="shared" si="38"/>
        <v>4055.87</v>
      </c>
      <c r="U247" s="9">
        <f t="shared" si="39"/>
        <v>27459.64</v>
      </c>
      <c r="V247" s="9">
        <f t="shared" si="40"/>
        <v>1934391.03</v>
      </c>
    </row>
    <row r="248" spans="1:22">
      <c r="A248" s="113" t="s">
        <v>2358</v>
      </c>
      <c r="B248" s="2" t="s">
        <v>869</v>
      </c>
      <c r="C248" s="78">
        <f>IF(A248=Summary!$B$9,Summary!$F$9,0)</f>
        <v>0</v>
      </c>
      <c r="D248" s="120">
        <f>VLOOKUP(A248,AAFTE!$A:$AA,3,0)</f>
        <v>9159.59</v>
      </c>
      <c r="E248" s="160">
        <f>VLOOKUP($A248,'2023-24 Salary &amp; Benefits'!$A:$I,3,)</f>
        <v>1.18</v>
      </c>
      <c r="F248" s="160">
        <f>VLOOKUP($A248,'2023-24 Salary &amp; Benefits'!$A:$I,4,)</f>
        <v>1.18</v>
      </c>
      <c r="G248" s="161">
        <f>VLOOKUP(A248,'CEDARS District FRPL'!$A:$C,3,)</f>
        <v>0.28770000000000001</v>
      </c>
      <c r="H248" s="162">
        <f t="shared" si="33"/>
        <v>9159.59</v>
      </c>
      <c r="I248" s="163">
        <f t="shared" si="34"/>
        <v>2635.21</v>
      </c>
      <c r="J248" s="154">
        <f t="shared" si="31"/>
        <v>16.847999999999999</v>
      </c>
      <c r="K248" s="156">
        <f>'2023-24 Salary &amp; Benefits'!E$6</f>
        <v>72728</v>
      </c>
      <c r="L248" s="156">
        <f>'2023-24 Salary &amp; Benefits'!F$6</f>
        <v>75419</v>
      </c>
      <c r="M248" s="9">
        <f t="shared" si="35"/>
        <v>1445879.19</v>
      </c>
      <c r="N248" s="9">
        <f t="shared" si="36"/>
        <v>53498.800000000047</v>
      </c>
      <c r="O248" s="9">
        <f>'2023-24 Salary &amp; Benefits'!G$6</f>
        <v>13464</v>
      </c>
      <c r="P248" s="157">
        <f>'2023-24 Salary &amp; Benefits'!H$6</f>
        <v>0.1797</v>
      </c>
      <c r="Q248" s="157">
        <f>'2023-24 Salary &amp; Benefits'!I$6</f>
        <v>0.17330000000000001</v>
      </c>
      <c r="R248" s="9">
        <f t="shared" si="37"/>
        <v>495937.3</v>
      </c>
      <c r="S248" s="9">
        <f t="shared" si="32"/>
        <v>24989.63</v>
      </c>
      <c r="T248" s="9">
        <f t="shared" si="38"/>
        <v>4330.7</v>
      </c>
      <c r="U248" s="9">
        <f t="shared" si="39"/>
        <v>29320.33</v>
      </c>
      <c r="V248" s="9">
        <f t="shared" si="40"/>
        <v>2024635.62</v>
      </c>
    </row>
    <row r="249" spans="1:22">
      <c r="A249" s="113" t="s">
        <v>2463</v>
      </c>
      <c r="B249" s="2" t="s">
        <v>1583</v>
      </c>
      <c r="C249" s="78">
        <f>IF(A249=Summary!$B$9,Summary!$F$9,0)</f>
        <v>0</v>
      </c>
      <c r="D249" s="120">
        <f>VLOOKUP(A249,AAFTE!$A:$AA,3,0)</f>
        <v>73.58</v>
      </c>
      <c r="E249" s="160">
        <f>VLOOKUP($A249,'2023-24 Salary &amp; Benefits'!$A:$I,3,)</f>
        <v>1.06</v>
      </c>
      <c r="F249" s="160">
        <f>VLOOKUP($A249,'2023-24 Salary &amp; Benefits'!$A:$I,4,)</f>
        <v>1.06</v>
      </c>
      <c r="G249" s="161">
        <f>VLOOKUP(A249,'CEDARS District FRPL'!$A:$C,3,)</f>
        <v>0.4521</v>
      </c>
      <c r="H249" s="162">
        <f t="shared" si="33"/>
        <v>73.58</v>
      </c>
      <c r="I249" s="163">
        <f t="shared" si="34"/>
        <v>33.270000000000003</v>
      </c>
      <c r="J249" s="154">
        <f t="shared" si="31"/>
        <v>0.21299999999999999</v>
      </c>
      <c r="K249" s="156">
        <f>'2023-24 Salary &amp; Benefits'!E$6</f>
        <v>72728</v>
      </c>
      <c r="L249" s="156">
        <f>'2023-24 Salary &amp; Benefits'!F$6</f>
        <v>75419</v>
      </c>
      <c r="M249" s="9">
        <f t="shared" si="35"/>
        <v>16420.53</v>
      </c>
      <c r="N249" s="9">
        <f t="shared" si="36"/>
        <v>607.56999999999971</v>
      </c>
      <c r="O249" s="9">
        <f>'2023-24 Salary &amp; Benefits'!G$6</f>
        <v>13464</v>
      </c>
      <c r="P249" s="157">
        <f>'2023-24 Salary &amp; Benefits'!H$6</f>
        <v>0.1797</v>
      </c>
      <c r="Q249" s="157">
        <f>'2023-24 Salary &amp; Benefits'!I$6</f>
        <v>0.17330000000000001</v>
      </c>
      <c r="R249" s="9">
        <f t="shared" si="37"/>
        <v>5923.89</v>
      </c>
      <c r="S249" s="9">
        <f t="shared" si="32"/>
        <v>283.8</v>
      </c>
      <c r="T249" s="9">
        <f t="shared" si="38"/>
        <v>49.18</v>
      </c>
      <c r="U249" s="9">
        <f t="shared" si="39"/>
        <v>332.98</v>
      </c>
      <c r="V249" s="9">
        <f t="shared" si="40"/>
        <v>23284.969999999998</v>
      </c>
    </row>
    <row r="250" spans="1:22">
      <c r="A250" s="113" t="s">
        <v>2350</v>
      </c>
      <c r="B250" s="2" t="s">
        <v>758</v>
      </c>
      <c r="C250" s="78">
        <f>IF(A250=Summary!$B$9,Summary!$F$9,0)</f>
        <v>0</v>
      </c>
      <c r="D250" s="120">
        <f>VLOOKUP(A250,AAFTE!$A:$AA,3,0)</f>
        <v>35.28</v>
      </c>
      <c r="E250" s="160">
        <f>VLOOKUP($A250,'2023-24 Salary &amp; Benefits'!$A:$I,3,)</f>
        <v>1.18</v>
      </c>
      <c r="F250" s="160">
        <f>VLOOKUP($A250,'2023-24 Salary &amp; Benefits'!$A:$I,4,)</f>
        <v>1.18</v>
      </c>
      <c r="G250" s="161">
        <f>VLOOKUP(A250,'CEDARS District FRPL'!$A:$C,3,)</f>
        <v>0.76190000000000002</v>
      </c>
      <c r="H250" s="162">
        <f t="shared" si="33"/>
        <v>35.28</v>
      </c>
      <c r="I250" s="163">
        <f t="shared" si="34"/>
        <v>26.88</v>
      </c>
      <c r="J250" s="154">
        <f t="shared" si="31"/>
        <v>0.17199999999999999</v>
      </c>
      <c r="K250" s="156">
        <f>'2023-24 Salary &amp; Benefits'!E$6</f>
        <v>72728</v>
      </c>
      <c r="L250" s="156">
        <f>'2023-24 Salary &amp; Benefits'!F$6</f>
        <v>75419</v>
      </c>
      <c r="M250" s="9">
        <f t="shared" si="35"/>
        <v>14760.87</v>
      </c>
      <c r="N250" s="9">
        <f t="shared" si="36"/>
        <v>546.17000000000007</v>
      </c>
      <c r="O250" s="9">
        <f>'2023-24 Salary &amp; Benefits'!G$6</f>
        <v>13464</v>
      </c>
      <c r="P250" s="157">
        <f>'2023-24 Salary &amp; Benefits'!H$6</f>
        <v>0.1797</v>
      </c>
      <c r="Q250" s="157">
        <f>'2023-24 Salary &amp; Benefits'!I$6</f>
        <v>0.17330000000000001</v>
      </c>
      <c r="R250" s="9">
        <f t="shared" si="37"/>
        <v>5062.99</v>
      </c>
      <c r="S250" s="9">
        <f t="shared" si="32"/>
        <v>255.12</v>
      </c>
      <c r="T250" s="9">
        <f t="shared" si="38"/>
        <v>44.21</v>
      </c>
      <c r="U250" s="9">
        <f t="shared" si="39"/>
        <v>299.33</v>
      </c>
      <c r="V250" s="9">
        <f t="shared" si="40"/>
        <v>20669.36</v>
      </c>
    </row>
    <row r="251" spans="1:22">
      <c r="A251" s="113" t="s">
        <v>2475</v>
      </c>
      <c r="B251" s="2" t="s">
        <v>1720</v>
      </c>
      <c r="C251" s="78">
        <f>IF(A251=Summary!$B$9,Summary!$F$9,0)</f>
        <v>0</v>
      </c>
      <c r="D251" s="120">
        <f>VLOOKUP(A251,AAFTE!$A:$AA,3,0)</f>
        <v>9265.66</v>
      </c>
      <c r="E251" s="160">
        <f>VLOOKUP($A251,'2023-24 Salary &amp; Benefits'!$A:$I,3,)</f>
        <v>1.18</v>
      </c>
      <c r="F251" s="160">
        <f>VLOOKUP($A251,'2023-24 Salary &amp; Benefits'!$A:$I,4,)</f>
        <v>1.22</v>
      </c>
      <c r="G251" s="161">
        <f>VLOOKUP(A251,'CEDARS District FRPL'!$A:$C,3,)</f>
        <v>0.20569999999999999</v>
      </c>
      <c r="H251" s="162">
        <f t="shared" si="33"/>
        <v>9265.66</v>
      </c>
      <c r="I251" s="163">
        <f t="shared" si="34"/>
        <v>1905.95</v>
      </c>
      <c r="J251" s="154">
        <f t="shared" si="31"/>
        <v>12.185</v>
      </c>
      <c r="K251" s="156">
        <f>'2023-24 Salary &amp; Benefits'!E$6</f>
        <v>72728</v>
      </c>
      <c r="L251" s="156">
        <f>'2023-24 Salary &amp; Benefits'!F$6</f>
        <v>75419</v>
      </c>
      <c r="M251" s="9">
        <f t="shared" si="35"/>
        <v>1045705</v>
      </c>
      <c r="N251" s="9">
        <f t="shared" si="36"/>
        <v>75451.229999999981</v>
      </c>
      <c r="O251" s="9">
        <f>'2023-24 Salary &amp; Benefits'!G$6</f>
        <v>13464</v>
      </c>
      <c r="P251" s="157">
        <f>'2023-24 Salary &amp; Benefits'!H$6</f>
        <v>0.1797</v>
      </c>
      <c r="Q251" s="157">
        <f>'2023-24 Salary &amp; Benefits'!I$6</f>
        <v>0.17330000000000001</v>
      </c>
      <c r="R251" s="9">
        <f t="shared" si="37"/>
        <v>365047.73</v>
      </c>
      <c r="S251" s="9">
        <f t="shared" si="32"/>
        <v>18685.939999999999</v>
      </c>
      <c r="T251" s="9">
        <f t="shared" si="38"/>
        <v>3238.27</v>
      </c>
      <c r="U251" s="9">
        <f t="shared" si="39"/>
        <v>21924.21</v>
      </c>
      <c r="V251" s="9">
        <f t="shared" si="40"/>
        <v>1508128.17</v>
      </c>
    </row>
    <row r="252" spans="1:22">
      <c r="A252" s="113" t="s">
        <v>2356</v>
      </c>
      <c r="B252" s="2" t="s">
        <v>830</v>
      </c>
      <c r="C252" s="78">
        <f>IF(A252=Summary!$B$9,Summary!$F$9,0)</f>
        <v>0</v>
      </c>
      <c r="D252" s="120">
        <f>VLOOKUP(A252,AAFTE!$A:$AA,3,0)</f>
        <v>7008.77</v>
      </c>
      <c r="E252" s="160">
        <f>VLOOKUP($A252,'2023-24 Salary &amp; Benefits'!$A:$I,3,)</f>
        <v>1.18</v>
      </c>
      <c r="F252" s="160">
        <f>VLOOKUP($A252,'2023-24 Salary &amp; Benefits'!$A:$I,4,)</f>
        <v>1.18</v>
      </c>
      <c r="G252" s="161">
        <f>VLOOKUP(A252,'CEDARS District FRPL'!$A:$C,3,)</f>
        <v>0.12280000000000001</v>
      </c>
      <c r="H252" s="162">
        <f t="shared" si="33"/>
        <v>7008.77</v>
      </c>
      <c r="I252" s="163">
        <f t="shared" si="34"/>
        <v>860.68</v>
      </c>
      <c r="J252" s="154">
        <f t="shared" si="31"/>
        <v>5.5030000000000001</v>
      </c>
      <c r="K252" s="156">
        <f>'2023-24 Salary &amp; Benefits'!E$6</f>
        <v>72728</v>
      </c>
      <c r="L252" s="156">
        <f>'2023-24 Salary &amp; Benefits'!F$6</f>
        <v>75419</v>
      </c>
      <c r="M252" s="9">
        <f t="shared" si="35"/>
        <v>472262.18</v>
      </c>
      <c r="N252" s="9">
        <f t="shared" si="36"/>
        <v>17474.109999999986</v>
      </c>
      <c r="O252" s="9">
        <f>'2023-24 Salary &amp; Benefits'!G$6</f>
        <v>13464</v>
      </c>
      <c r="P252" s="157">
        <f>'2023-24 Salary &amp; Benefits'!H$6</f>
        <v>0.1797</v>
      </c>
      <c r="Q252" s="157">
        <f>'2023-24 Salary &amp; Benefits'!I$6</f>
        <v>0.17330000000000001</v>
      </c>
      <c r="R252" s="9">
        <f t="shared" si="37"/>
        <v>161986.17000000001</v>
      </c>
      <c r="S252" s="9">
        <f t="shared" si="32"/>
        <v>8162.27</v>
      </c>
      <c r="T252" s="9">
        <f t="shared" si="38"/>
        <v>1414.52</v>
      </c>
      <c r="U252" s="9">
        <f t="shared" si="39"/>
        <v>9576.7900000000009</v>
      </c>
      <c r="V252" s="9">
        <f t="shared" si="40"/>
        <v>661299.25</v>
      </c>
    </row>
    <row r="253" spans="1:22">
      <c r="A253" s="113" t="s">
        <v>2316</v>
      </c>
      <c r="B253" s="2" t="s">
        <v>426</v>
      </c>
      <c r="C253" s="78">
        <f>IF(A253=Summary!$B$9,Summary!$F$9,0)</f>
        <v>0</v>
      </c>
      <c r="D253" s="120">
        <f>VLOOKUP(A253,AAFTE!$A:$AA,3,0)</f>
        <v>492.68</v>
      </c>
      <c r="E253" s="160">
        <f>VLOOKUP($A253,'2023-24 Salary &amp; Benefits'!$A:$I,3,)</f>
        <v>1</v>
      </c>
      <c r="F253" s="160">
        <f>VLOOKUP($A253,'2023-24 Salary &amp; Benefits'!$A:$I,4,)</f>
        <v>1</v>
      </c>
      <c r="G253" s="161">
        <f>VLOOKUP(A253,'CEDARS District FRPL'!$A:$C,3,)</f>
        <v>0.84360000000000002</v>
      </c>
      <c r="H253" s="162">
        <f t="shared" si="33"/>
        <v>492.68</v>
      </c>
      <c r="I253" s="163">
        <f t="shared" si="34"/>
        <v>415.62</v>
      </c>
      <c r="J253" s="154">
        <f t="shared" si="31"/>
        <v>2.657</v>
      </c>
      <c r="K253" s="156">
        <f>'2023-24 Salary &amp; Benefits'!E$6</f>
        <v>72728</v>
      </c>
      <c r="L253" s="156">
        <f>'2023-24 Salary &amp; Benefits'!F$6</f>
        <v>75419</v>
      </c>
      <c r="M253" s="9">
        <f t="shared" si="35"/>
        <v>193238.3</v>
      </c>
      <c r="N253" s="9">
        <f t="shared" si="36"/>
        <v>7149.9800000000105</v>
      </c>
      <c r="O253" s="9">
        <f>'2023-24 Salary &amp; Benefits'!G$6</f>
        <v>13464</v>
      </c>
      <c r="P253" s="157">
        <f>'2023-24 Salary &amp; Benefits'!H$6</f>
        <v>0.1797</v>
      </c>
      <c r="Q253" s="157">
        <f>'2023-24 Salary &amp; Benefits'!I$6</f>
        <v>0.17330000000000001</v>
      </c>
      <c r="R253" s="9">
        <f t="shared" si="37"/>
        <v>71737.86</v>
      </c>
      <c r="S253" s="9">
        <f t="shared" si="32"/>
        <v>3339.8</v>
      </c>
      <c r="T253" s="9">
        <f t="shared" si="38"/>
        <v>578.79</v>
      </c>
      <c r="U253" s="9">
        <f t="shared" si="39"/>
        <v>3918.59</v>
      </c>
      <c r="V253" s="9">
        <f t="shared" si="40"/>
        <v>276044.73000000004</v>
      </c>
    </row>
    <row r="254" spans="1:22">
      <c r="A254" s="113" t="s">
        <v>2426</v>
      </c>
      <c r="B254" s="2" t="s">
        <v>1268</v>
      </c>
      <c r="C254" s="78">
        <f>IF(A254=Summary!$B$9,Summary!$F$9,0)</f>
        <v>0</v>
      </c>
      <c r="D254" s="120">
        <f>VLOOKUP(A254,AAFTE!$A:$AA,3,0)</f>
        <v>567.55999999999995</v>
      </c>
      <c r="E254" s="160">
        <f>VLOOKUP($A254,'2023-24 Salary &amp; Benefits'!$A:$I,3,)</f>
        <v>1</v>
      </c>
      <c r="F254" s="160">
        <f>VLOOKUP($A254,'2023-24 Salary &amp; Benefits'!$A:$I,4,)</f>
        <v>1</v>
      </c>
      <c r="G254" s="161">
        <f>VLOOKUP(A254,'CEDARS District FRPL'!$A:$C,3,)</f>
        <v>0.67069999999999996</v>
      </c>
      <c r="H254" s="162">
        <f t="shared" si="33"/>
        <v>567.55999999999995</v>
      </c>
      <c r="I254" s="163">
        <f t="shared" si="34"/>
        <v>380.66</v>
      </c>
      <c r="J254" s="154">
        <f t="shared" si="31"/>
        <v>2.4340000000000002</v>
      </c>
      <c r="K254" s="156">
        <f>'2023-24 Salary &amp; Benefits'!E$6</f>
        <v>72728</v>
      </c>
      <c r="L254" s="156">
        <f>'2023-24 Salary &amp; Benefits'!F$6</f>
        <v>75419</v>
      </c>
      <c r="M254" s="9">
        <f t="shared" si="35"/>
        <v>177019.95</v>
      </c>
      <c r="N254" s="9">
        <f t="shared" si="36"/>
        <v>6549.8999999999942</v>
      </c>
      <c r="O254" s="9">
        <f>'2023-24 Salary &amp; Benefits'!G$6</f>
        <v>13464</v>
      </c>
      <c r="P254" s="157">
        <f>'2023-24 Salary &amp; Benefits'!H$6</f>
        <v>0.1797</v>
      </c>
      <c r="Q254" s="157">
        <f>'2023-24 Salary &amp; Benefits'!I$6</f>
        <v>0.17330000000000001</v>
      </c>
      <c r="R254" s="9">
        <f t="shared" si="37"/>
        <v>65716.960000000006</v>
      </c>
      <c r="S254" s="9">
        <f t="shared" si="32"/>
        <v>3059.5</v>
      </c>
      <c r="T254" s="9">
        <f t="shared" si="38"/>
        <v>530.21</v>
      </c>
      <c r="U254" s="9">
        <f t="shared" si="39"/>
        <v>3589.71</v>
      </c>
      <c r="V254" s="9">
        <f t="shared" si="40"/>
        <v>252876.52000000002</v>
      </c>
    </row>
    <row r="255" spans="1:22">
      <c r="A255" s="113" t="s">
        <v>2370</v>
      </c>
      <c r="B255" s="2" t="s">
        <v>1065</v>
      </c>
      <c r="C255" s="78">
        <f>IF(A255=Summary!$B$9,Summary!$F$9,0)</f>
        <v>0</v>
      </c>
      <c r="D255" s="120">
        <f>VLOOKUP(A255,AAFTE!$A:$AA,3,0)</f>
        <v>8997.18</v>
      </c>
      <c r="E255" s="160">
        <f>VLOOKUP($A255,'2023-24 Salary &amp; Benefits'!$A:$I,3,)</f>
        <v>1.18</v>
      </c>
      <c r="F255" s="160">
        <f>VLOOKUP($A255,'2023-24 Salary &amp; Benefits'!$A:$I,4,)</f>
        <v>1.18</v>
      </c>
      <c r="G255" s="161">
        <f>VLOOKUP(A255,'CEDARS District FRPL'!$A:$C,3,)</f>
        <v>0.39579999999999999</v>
      </c>
      <c r="H255" s="162">
        <f t="shared" si="33"/>
        <v>8997.18</v>
      </c>
      <c r="I255" s="163">
        <f t="shared" si="34"/>
        <v>3561.08</v>
      </c>
      <c r="J255" s="154">
        <f t="shared" si="31"/>
        <v>22.766999999999999</v>
      </c>
      <c r="K255" s="156">
        <f>'2023-24 Salary &amp; Benefits'!E$6</f>
        <v>72728</v>
      </c>
      <c r="L255" s="156">
        <f>'2023-24 Salary &amp; Benefits'!F$6</f>
        <v>75419</v>
      </c>
      <c r="M255" s="9">
        <f t="shared" si="35"/>
        <v>1953842.08</v>
      </c>
      <c r="N255" s="9">
        <f t="shared" si="36"/>
        <v>72293.879999999888</v>
      </c>
      <c r="O255" s="9">
        <f>'2023-24 Salary &amp; Benefits'!G$6</f>
        <v>13464</v>
      </c>
      <c r="P255" s="157">
        <f>'2023-24 Salary &amp; Benefits'!H$6</f>
        <v>0.1797</v>
      </c>
      <c r="Q255" s="157">
        <f>'2023-24 Salary &amp; Benefits'!I$6</f>
        <v>0.17330000000000001</v>
      </c>
      <c r="R255" s="9">
        <f t="shared" si="37"/>
        <v>670168.84</v>
      </c>
      <c r="S255" s="9">
        <f t="shared" si="32"/>
        <v>33768.93</v>
      </c>
      <c r="T255" s="9">
        <f t="shared" si="38"/>
        <v>5852.16</v>
      </c>
      <c r="U255" s="9">
        <f t="shared" si="39"/>
        <v>39621.089999999997</v>
      </c>
      <c r="V255" s="9">
        <f t="shared" si="40"/>
        <v>2735925.8899999997</v>
      </c>
    </row>
    <row r="256" spans="1:22">
      <c r="A256" s="113" t="s">
        <v>2337</v>
      </c>
      <c r="B256" s="2" t="s">
        <v>525</v>
      </c>
      <c r="C256" s="78">
        <f>IF(A256=Summary!$B$9,Summary!$F$9,0)</f>
        <v>0</v>
      </c>
      <c r="D256" s="120">
        <f>VLOOKUP(A256,AAFTE!$A:$AA,3,0)</f>
        <v>1189.1099999999999</v>
      </c>
      <c r="E256" s="160">
        <f>VLOOKUP($A256,'2023-24 Salary &amp; Benefits'!$A:$I,3,)</f>
        <v>1.18</v>
      </c>
      <c r="F256" s="160">
        <f>VLOOKUP($A256,'2023-24 Salary &amp; Benefits'!$A:$I,4,)</f>
        <v>1.2</v>
      </c>
      <c r="G256" s="161">
        <f>VLOOKUP(A256,'CEDARS District FRPL'!$A:$C,3,)</f>
        <v>0.31859999999999999</v>
      </c>
      <c r="H256" s="162">
        <f t="shared" si="33"/>
        <v>1189.1099999999999</v>
      </c>
      <c r="I256" s="163">
        <f t="shared" si="34"/>
        <v>378.85</v>
      </c>
      <c r="J256" s="154">
        <f t="shared" si="31"/>
        <v>2.4220000000000002</v>
      </c>
      <c r="K256" s="156">
        <f>'2023-24 Salary &amp; Benefits'!E$6</f>
        <v>72728</v>
      </c>
      <c r="L256" s="156">
        <f>'2023-24 Salary &amp; Benefits'!F$6</f>
        <v>75419</v>
      </c>
      <c r="M256" s="9">
        <f t="shared" si="35"/>
        <v>207853.71</v>
      </c>
      <c r="N256" s="9">
        <f t="shared" si="36"/>
        <v>11344.070000000007</v>
      </c>
      <c r="O256" s="9">
        <f>'2023-24 Salary &amp; Benefits'!G$6</f>
        <v>13464</v>
      </c>
      <c r="P256" s="157">
        <f>'2023-24 Salary &amp; Benefits'!H$6</f>
        <v>0.1797</v>
      </c>
      <c r="Q256" s="157">
        <f>'2023-24 Salary &amp; Benefits'!I$6</f>
        <v>0.17330000000000001</v>
      </c>
      <c r="R256" s="9">
        <f t="shared" si="37"/>
        <v>71927.05</v>
      </c>
      <c r="S256" s="9">
        <f t="shared" si="32"/>
        <v>3653.3</v>
      </c>
      <c r="T256" s="9">
        <f t="shared" si="38"/>
        <v>633.12</v>
      </c>
      <c r="U256" s="9">
        <f t="shared" si="39"/>
        <v>4286.42</v>
      </c>
      <c r="V256" s="9">
        <f t="shared" si="40"/>
        <v>295411.25</v>
      </c>
    </row>
    <row r="257" spans="1:22">
      <c r="A257" s="113" t="s">
        <v>2409</v>
      </c>
      <c r="B257" s="2" t="s">
        <v>1201</v>
      </c>
      <c r="C257" s="78">
        <f>IF(A257=Summary!$B$9,Summary!$F$9,0)</f>
        <v>0</v>
      </c>
      <c r="D257" s="120">
        <f>VLOOKUP(A257,AAFTE!$A:$AA,3,0)</f>
        <v>194.58</v>
      </c>
      <c r="E257" s="160">
        <f>VLOOKUP($A257,'2023-24 Salary &amp; Benefits'!$A:$I,3,)</f>
        <v>1</v>
      </c>
      <c r="F257" s="160">
        <f>VLOOKUP($A257,'2023-24 Salary &amp; Benefits'!$A:$I,4,)</f>
        <v>1</v>
      </c>
      <c r="G257" s="161">
        <f>VLOOKUP(A257,'CEDARS District FRPL'!$A:$C,3,)</f>
        <v>0.49230000000000002</v>
      </c>
      <c r="H257" s="162">
        <f t="shared" si="33"/>
        <v>194.58</v>
      </c>
      <c r="I257" s="163">
        <f t="shared" si="34"/>
        <v>95.79</v>
      </c>
      <c r="J257" s="154">
        <f t="shared" si="31"/>
        <v>0.61199999999999999</v>
      </c>
      <c r="K257" s="156">
        <f>'2023-24 Salary &amp; Benefits'!E$6</f>
        <v>72728</v>
      </c>
      <c r="L257" s="156">
        <f>'2023-24 Salary &amp; Benefits'!F$6</f>
        <v>75419</v>
      </c>
      <c r="M257" s="9">
        <f t="shared" si="35"/>
        <v>44509.54</v>
      </c>
      <c r="N257" s="9">
        <f t="shared" si="36"/>
        <v>1646.8899999999994</v>
      </c>
      <c r="O257" s="9">
        <f>'2023-24 Salary &amp; Benefits'!G$6</f>
        <v>13464</v>
      </c>
      <c r="P257" s="157">
        <f>'2023-24 Salary &amp; Benefits'!H$6</f>
        <v>0.1797</v>
      </c>
      <c r="Q257" s="157">
        <f>'2023-24 Salary &amp; Benefits'!I$6</f>
        <v>0.17330000000000001</v>
      </c>
      <c r="R257" s="9">
        <f t="shared" si="37"/>
        <v>16523.740000000002</v>
      </c>
      <c r="S257" s="9">
        <f t="shared" si="32"/>
        <v>769.27</v>
      </c>
      <c r="T257" s="9">
        <f t="shared" si="38"/>
        <v>133.31</v>
      </c>
      <c r="U257" s="9">
        <f t="shared" si="39"/>
        <v>902.57999999999993</v>
      </c>
      <c r="V257" s="9">
        <f t="shared" si="40"/>
        <v>63582.75</v>
      </c>
    </row>
    <row r="258" spans="1:22">
      <c r="A258" s="113" t="s">
        <v>2496</v>
      </c>
      <c r="B258" s="2" t="s">
        <v>1917</v>
      </c>
      <c r="C258" s="78">
        <f>IF(A258=Summary!$B$9,Summary!$F$9,0)</f>
        <v>0</v>
      </c>
      <c r="D258" s="120">
        <f>VLOOKUP(A258,AAFTE!$A:$AA,3,0)</f>
        <v>731.35</v>
      </c>
      <c r="E258" s="160">
        <f>VLOOKUP($A258,'2023-24 Salary &amp; Benefits'!$A:$I,3,)</f>
        <v>1.0150000000000001</v>
      </c>
      <c r="F258" s="160">
        <f>VLOOKUP($A258,'2023-24 Salary &amp; Benefits'!$A:$I,4,)</f>
        <v>1.0150000000000001</v>
      </c>
      <c r="G258" s="161">
        <f>VLOOKUP(A258,'CEDARS District FRPL'!$A:$C,3,)</f>
        <v>0.47839999999999999</v>
      </c>
      <c r="H258" s="162">
        <f t="shared" si="33"/>
        <v>731.35</v>
      </c>
      <c r="I258" s="163">
        <f t="shared" si="34"/>
        <v>349.88</v>
      </c>
      <c r="J258" s="154">
        <f t="shared" si="31"/>
        <v>2.2370000000000001</v>
      </c>
      <c r="K258" s="156">
        <f>'2023-24 Salary &amp; Benefits'!E$6</f>
        <v>72728</v>
      </c>
      <c r="L258" s="156">
        <f>'2023-24 Salary &amp; Benefits'!F$6</f>
        <v>75419</v>
      </c>
      <c r="M258" s="9">
        <f t="shared" si="35"/>
        <v>165132.92000000001</v>
      </c>
      <c r="N258" s="9">
        <f t="shared" si="36"/>
        <v>6110.0699999999779</v>
      </c>
      <c r="O258" s="9">
        <f>'2023-24 Salary &amp; Benefits'!G$6</f>
        <v>13464</v>
      </c>
      <c r="P258" s="157">
        <f>'2023-24 Salary &amp; Benefits'!H$6</f>
        <v>0.1797</v>
      </c>
      <c r="Q258" s="157">
        <f>'2023-24 Salary &amp; Benefits'!I$6</f>
        <v>0.17330000000000001</v>
      </c>
      <c r="R258" s="9">
        <f t="shared" si="37"/>
        <v>60852.23</v>
      </c>
      <c r="S258" s="9">
        <f t="shared" si="32"/>
        <v>2854.05</v>
      </c>
      <c r="T258" s="9">
        <f t="shared" si="38"/>
        <v>494.61</v>
      </c>
      <c r="U258" s="9">
        <f t="shared" si="39"/>
        <v>3348.6600000000003</v>
      </c>
      <c r="V258" s="9">
        <f t="shared" si="40"/>
        <v>235443.88</v>
      </c>
    </row>
    <row r="259" spans="1:22">
      <c r="A259" s="113" t="s">
        <v>2481</v>
      </c>
      <c r="B259" s="2" t="s">
        <v>1769</v>
      </c>
      <c r="C259" s="78">
        <f>IF(A259=Summary!$B$9,Summary!$F$9,0)</f>
        <v>0</v>
      </c>
      <c r="D259" s="120">
        <f>VLOOKUP(A259,AAFTE!$A:$AA,3,0)</f>
        <v>28625.39</v>
      </c>
      <c r="E259" s="160">
        <f>VLOOKUP($A259,'2023-24 Salary &amp; Benefits'!$A:$I,3,)</f>
        <v>1.0150000000000001</v>
      </c>
      <c r="F259" s="160">
        <f>VLOOKUP($A259,'2023-24 Salary &amp; Benefits'!$A:$I,4,)</f>
        <v>1.0150000000000001</v>
      </c>
      <c r="G259" s="161">
        <f>VLOOKUP(A259,'CEDARS District FRPL'!$A:$C,3,)</f>
        <v>0.59830000000000005</v>
      </c>
      <c r="H259" s="162">
        <f t="shared" si="33"/>
        <v>28625.39</v>
      </c>
      <c r="I259" s="163">
        <f t="shared" si="34"/>
        <v>17126.57</v>
      </c>
      <c r="J259" s="154">
        <f t="shared" si="31"/>
        <v>109.496</v>
      </c>
      <c r="K259" s="156">
        <f>'2023-24 Salary &amp; Benefits'!E$6</f>
        <v>72728</v>
      </c>
      <c r="L259" s="156">
        <f>'2023-24 Salary &amp; Benefits'!F$6</f>
        <v>75419</v>
      </c>
      <c r="M259" s="9">
        <f t="shared" si="35"/>
        <v>8082876.46</v>
      </c>
      <c r="N259" s="9">
        <f t="shared" si="36"/>
        <v>299073.54999999981</v>
      </c>
      <c r="O259" s="9">
        <f>'2023-24 Salary &amp; Benefits'!G$6</f>
        <v>13464</v>
      </c>
      <c r="P259" s="157">
        <f>'2023-24 Salary &amp; Benefits'!H$6</f>
        <v>0.1797</v>
      </c>
      <c r="Q259" s="157">
        <f>'2023-24 Salary &amp; Benefits'!I$6</f>
        <v>0.17330000000000001</v>
      </c>
      <c r="R259" s="9">
        <f t="shared" si="37"/>
        <v>2978576.49</v>
      </c>
      <c r="S259" s="9">
        <f t="shared" si="32"/>
        <v>139699.17000000001</v>
      </c>
      <c r="T259" s="9">
        <f t="shared" si="38"/>
        <v>24209.87</v>
      </c>
      <c r="U259" s="9">
        <f t="shared" si="39"/>
        <v>163909.04</v>
      </c>
      <c r="V259" s="9">
        <f t="shared" si="40"/>
        <v>11524435.539999999</v>
      </c>
    </row>
    <row r="260" spans="1:22">
      <c r="A260" s="113" t="s">
        <v>2401</v>
      </c>
      <c r="B260" s="2" t="s">
        <v>1178</v>
      </c>
      <c r="C260" s="78">
        <f>IF(A260=Summary!$B$9,Summary!$F$9,0)</f>
        <v>0</v>
      </c>
      <c r="D260" s="120">
        <f>VLOOKUP(A260,AAFTE!$A:$AA,3,0)</f>
        <v>66.28</v>
      </c>
      <c r="E260" s="160">
        <f>VLOOKUP($A260,'2023-24 Salary &amp; Benefits'!$A:$I,3,)</f>
        <v>1</v>
      </c>
      <c r="F260" s="160">
        <f>VLOOKUP($A260,'2023-24 Salary &amp; Benefits'!$A:$I,4,)</f>
        <v>1</v>
      </c>
      <c r="G260" s="161">
        <f>VLOOKUP(A260,'CEDARS District FRPL'!$A:$C,3,)</f>
        <v>0.67159999999999997</v>
      </c>
      <c r="H260" s="162">
        <f t="shared" si="33"/>
        <v>66.28</v>
      </c>
      <c r="I260" s="163">
        <f t="shared" si="34"/>
        <v>44.51</v>
      </c>
      <c r="J260" s="154">
        <f t="shared" si="31"/>
        <v>0.28499999999999998</v>
      </c>
      <c r="K260" s="156">
        <f>'2023-24 Salary &amp; Benefits'!E$6</f>
        <v>72728</v>
      </c>
      <c r="L260" s="156">
        <f>'2023-24 Salary &amp; Benefits'!F$6</f>
        <v>75419</v>
      </c>
      <c r="M260" s="9">
        <f t="shared" si="35"/>
        <v>20727.48</v>
      </c>
      <c r="N260" s="9">
        <f t="shared" si="36"/>
        <v>766.93999999999869</v>
      </c>
      <c r="O260" s="9">
        <f>'2023-24 Salary &amp; Benefits'!G$6</f>
        <v>13464</v>
      </c>
      <c r="P260" s="157">
        <f>'2023-24 Salary &amp; Benefits'!H$6</f>
        <v>0.1797</v>
      </c>
      <c r="Q260" s="157">
        <f>'2023-24 Salary &amp; Benefits'!I$6</f>
        <v>0.17330000000000001</v>
      </c>
      <c r="R260" s="9">
        <f t="shared" si="37"/>
        <v>7694.88</v>
      </c>
      <c r="S260" s="9">
        <f t="shared" si="32"/>
        <v>358.24</v>
      </c>
      <c r="T260" s="9">
        <f t="shared" si="38"/>
        <v>62.08</v>
      </c>
      <c r="U260" s="9">
        <f t="shared" si="39"/>
        <v>420.32</v>
      </c>
      <c r="V260" s="9">
        <f t="shared" si="40"/>
        <v>29609.62</v>
      </c>
    </row>
    <row r="261" spans="1:22">
      <c r="A261" s="113" t="s">
        <v>2546</v>
      </c>
      <c r="B261" s="2" t="s">
        <v>2154</v>
      </c>
      <c r="C261" s="78">
        <f>IF(A261=Summary!$B$9,Summary!$F$9,0)</f>
        <v>0</v>
      </c>
      <c r="D261" s="120">
        <f>VLOOKUP(A261,AAFTE!$A:$AA,3,0)</f>
        <v>143.03</v>
      </c>
      <c r="E261" s="160">
        <f>VLOOKUP($A261,'2023-24 Salary &amp; Benefits'!$A:$I,3,)</f>
        <v>1</v>
      </c>
      <c r="F261" s="160">
        <f>VLOOKUP($A261,'2023-24 Salary &amp; Benefits'!$A:$I,4,)</f>
        <v>1</v>
      </c>
      <c r="G261" s="161">
        <f>VLOOKUP(A261,'CEDARS District FRPL'!$A:$C,3,)</f>
        <v>0.4919</v>
      </c>
      <c r="H261" s="162">
        <f t="shared" si="33"/>
        <v>143.03</v>
      </c>
      <c r="I261" s="163">
        <f t="shared" si="34"/>
        <v>70.36</v>
      </c>
      <c r="J261" s="154">
        <f t="shared" si="31"/>
        <v>0.45</v>
      </c>
      <c r="K261" s="156">
        <f>'2023-24 Salary &amp; Benefits'!E$6</f>
        <v>72728</v>
      </c>
      <c r="L261" s="156">
        <f>'2023-24 Salary &amp; Benefits'!F$6</f>
        <v>75419</v>
      </c>
      <c r="M261" s="9">
        <f t="shared" si="35"/>
        <v>32727.599999999999</v>
      </c>
      <c r="N261" s="9">
        <f t="shared" si="36"/>
        <v>1210.9500000000044</v>
      </c>
      <c r="O261" s="9">
        <f>'2023-24 Salary &amp; Benefits'!G$6</f>
        <v>13464</v>
      </c>
      <c r="P261" s="157">
        <f>'2023-24 Salary &amp; Benefits'!H$6</f>
        <v>0.1797</v>
      </c>
      <c r="Q261" s="157">
        <f>'2023-24 Salary &amp; Benefits'!I$6</f>
        <v>0.17330000000000001</v>
      </c>
      <c r="R261" s="9">
        <f t="shared" si="37"/>
        <v>12149.81</v>
      </c>
      <c r="S261" s="9">
        <f t="shared" si="32"/>
        <v>565.64</v>
      </c>
      <c r="T261" s="9">
        <f t="shared" si="38"/>
        <v>98.03</v>
      </c>
      <c r="U261" s="9">
        <f t="shared" si="39"/>
        <v>663.67</v>
      </c>
      <c r="V261" s="9">
        <f t="shared" si="40"/>
        <v>46752.03</v>
      </c>
    </row>
    <row r="262" spans="1:22">
      <c r="A262" s="113" t="s">
        <v>2480</v>
      </c>
      <c r="B262" s="2" t="s">
        <v>1757</v>
      </c>
      <c r="C262" s="78">
        <f>IF(A262=Summary!$B$9,Summary!$F$9,0)</f>
        <v>0</v>
      </c>
      <c r="D262" s="120">
        <f>VLOOKUP(A262,AAFTE!$A:$AA,3,0)</f>
        <v>4707.1099999999997</v>
      </c>
      <c r="E262" s="160">
        <f>VLOOKUP($A262,'2023-24 Salary &amp; Benefits'!$A:$I,3,)</f>
        <v>1.1350000000000002</v>
      </c>
      <c r="F262" s="160">
        <f>VLOOKUP($A262,'2023-24 Salary &amp; Benefits'!$A:$I,4,)</f>
        <v>1.1750000000000003</v>
      </c>
      <c r="G262" s="161">
        <f>VLOOKUP(A262,'CEDARS District FRPL'!$A:$C,3,)</f>
        <v>0.30030000000000001</v>
      </c>
      <c r="H262" s="162">
        <f t="shared" si="33"/>
        <v>4707.1099999999997</v>
      </c>
      <c r="I262" s="163">
        <f t="shared" si="34"/>
        <v>1413.55</v>
      </c>
      <c r="J262" s="154">
        <f t="shared" ref="J262:J325" si="41">ROUND((($I262*2.3975*36)/15)/900,3)</f>
        <v>9.0370000000000008</v>
      </c>
      <c r="K262" s="156">
        <f>'2023-24 Salary &amp; Benefits'!E$6</f>
        <v>72728</v>
      </c>
      <c r="L262" s="156">
        <f>'2023-24 Salary &amp; Benefits'!F$6</f>
        <v>75419</v>
      </c>
      <c r="M262" s="9">
        <f t="shared" si="35"/>
        <v>745970.73</v>
      </c>
      <c r="N262" s="9">
        <f t="shared" si="36"/>
        <v>54864.040000000037</v>
      </c>
      <c r="O262" s="9">
        <f>'2023-24 Salary &amp; Benefits'!G$6</f>
        <v>13464</v>
      </c>
      <c r="P262" s="157">
        <f>'2023-24 Salary &amp; Benefits'!H$6</f>
        <v>0.1797</v>
      </c>
      <c r="Q262" s="157">
        <f>'2023-24 Salary &amp; Benefits'!I$6</f>
        <v>0.17330000000000001</v>
      </c>
      <c r="R262" s="9">
        <f t="shared" si="37"/>
        <v>265233.05</v>
      </c>
      <c r="S262" s="9">
        <f t="shared" ref="S262:S325" si="42">ROUND(((($L262*$F262*$J262)/180)*3),2)</f>
        <v>13347.25</v>
      </c>
      <c r="T262" s="9">
        <f t="shared" si="38"/>
        <v>2313.08</v>
      </c>
      <c r="U262" s="9">
        <f t="shared" si="39"/>
        <v>15660.33</v>
      </c>
      <c r="V262" s="9">
        <f t="shared" si="40"/>
        <v>1081728.1500000001</v>
      </c>
    </row>
    <row r="263" spans="1:22">
      <c r="A263" s="113" t="s">
        <v>2309</v>
      </c>
      <c r="B263" s="2" t="s">
        <v>399</v>
      </c>
      <c r="C263" s="78">
        <f>IF(A263=Summary!$B$9,Summary!$F$9,0)</f>
        <v>0</v>
      </c>
      <c r="D263" s="120">
        <f>VLOOKUP(A263,AAFTE!$A:$AA,3,0)</f>
        <v>9</v>
      </c>
      <c r="E263" s="160">
        <f>VLOOKUP($A263,'2023-24 Salary &amp; Benefits'!$A:$I,3,)</f>
        <v>1</v>
      </c>
      <c r="F263" s="160">
        <f>VLOOKUP($A263,'2023-24 Salary &amp; Benefits'!$A:$I,4,)</f>
        <v>1</v>
      </c>
      <c r="G263" s="161">
        <f>VLOOKUP(A263,'CEDARS District FRPL'!$A:$C,3,)</f>
        <v>0</v>
      </c>
      <c r="H263" s="162">
        <f t="shared" si="33"/>
        <v>9</v>
      </c>
      <c r="I263" s="163">
        <f t="shared" si="34"/>
        <v>0</v>
      </c>
      <c r="J263" s="154">
        <f t="shared" si="41"/>
        <v>0</v>
      </c>
      <c r="K263" s="156">
        <f>'2023-24 Salary &amp; Benefits'!E$6</f>
        <v>72728</v>
      </c>
      <c r="L263" s="156">
        <f>'2023-24 Salary &amp; Benefits'!F$6</f>
        <v>75419</v>
      </c>
      <c r="M263" s="9">
        <f t="shared" si="35"/>
        <v>0</v>
      </c>
      <c r="N263" s="9">
        <f t="shared" si="36"/>
        <v>0</v>
      </c>
      <c r="O263" s="9">
        <f>'2023-24 Salary &amp; Benefits'!G$6</f>
        <v>13464</v>
      </c>
      <c r="P263" s="157">
        <f>'2023-24 Salary &amp; Benefits'!H$6</f>
        <v>0.1797</v>
      </c>
      <c r="Q263" s="157">
        <f>'2023-24 Salary &amp; Benefits'!I$6</f>
        <v>0.17330000000000001</v>
      </c>
      <c r="R263" s="9">
        <f t="shared" si="37"/>
        <v>0</v>
      </c>
      <c r="S263" s="9">
        <f t="shared" si="42"/>
        <v>0</v>
      </c>
      <c r="T263" s="9">
        <f t="shared" si="38"/>
        <v>0</v>
      </c>
      <c r="U263" s="9">
        <f t="shared" si="39"/>
        <v>0</v>
      </c>
      <c r="V263" s="9">
        <f t="shared" si="40"/>
        <v>0</v>
      </c>
    </row>
    <row r="264" spans="1:22">
      <c r="A264" s="113" t="s">
        <v>2289</v>
      </c>
      <c r="B264" s="2" t="s">
        <v>292</v>
      </c>
      <c r="C264" s="78">
        <f>IF(A264=Summary!$B$9,Summary!$F$9,0)</f>
        <v>0</v>
      </c>
      <c r="D264" s="120">
        <f>VLOOKUP(A264,AAFTE!$A:$AA,3,0)</f>
        <v>407.73</v>
      </c>
      <c r="E264" s="160">
        <f>VLOOKUP($A264,'2023-24 Salary &amp; Benefits'!$A:$I,3,)</f>
        <v>1</v>
      </c>
      <c r="F264" s="160">
        <f>VLOOKUP($A264,'2023-24 Salary &amp; Benefits'!$A:$I,4,)</f>
        <v>1</v>
      </c>
      <c r="G264" s="161">
        <f>VLOOKUP(A264,'CEDARS District FRPL'!$A:$C,3,)</f>
        <v>0.79169999999999996</v>
      </c>
      <c r="H264" s="162">
        <f t="shared" si="33"/>
        <v>407.73</v>
      </c>
      <c r="I264" s="163">
        <f t="shared" si="34"/>
        <v>322.8</v>
      </c>
      <c r="J264" s="154">
        <f t="shared" si="41"/>
        <v>2.0640000000000001</v>
      </c>
      <c r="K264" s="156">
        <f>'2023-24 Salary &amp; Benefits'!E$6</f>
        <v>72728</v>
      </c>
      <c r="L264" s="156">
        <f>'2023-24 Salary &amp; Benefits'!F$6</f>
        <v>75419</v>
      </c>
      <c r="M264" s="9">
        <f t="shared" si="35"/>
        <v>150110.59</v>
      </c>
      <c r="N264" s="9">
        <f t="shared" si="36"/>
        <v>5554.2300000000105</v>
      </c>
      <c r="O264" s="9">
        <f>'2023-24 Salary &amp; Benefits'!G$6</f>
        <v>13464</v>
      </c>
      <c r="P264" s="157">
        <f>'2023-24 Salary &amp; Benefits'!H$6</f>
        <v>0.1797</v>
      </c>
      <c r="Q264" s="157">
        <f>'2023-24 Salary &amp; Benefits'!I$6</f>
        <v>0.17330000000000001</v>
      </c>
      <c r="R264" s="9">
        <f t="shared" si="37"/>
        <v>55727.12</v>
      </c>
      <c r="S264" s="9">
        <f t="shared" si="42"/>
        <v>2594.41</v>
      </c>
      <c r="T264" s="9">
        <f t="shared" si="38"/>
        <v>449.61</v>
      </c>
      <c r="U264" s="9">
        <f t="shared" si="39"/>
        <v>3044.02</v>
      </c>
      <c r="V264" s="9">
        <f t="shared" si="40"/>
        <v>214435.96</v>
      </c>
    </row>
    <row r="265" spans="1:22">
      <c r="A265" s="113" t="s">
        <v>2266</v>
      </c>
      <c r="B265" s="2" t="s">
        <v>98</v>
      </c>
      <c r="C265" s="78">
        <f>IF(A265=Summary!$B$9,Summary!$F$9,0)</f>
        <v>0</v>
      </c>
      <c r="D265" s="120">
        <f>VLOOKUP(A265,AAFTE!$A:$AA,3,0)</f>
        <v>9.43</v>
      </c>
      <c r="E265" s="160">
        <f>VLOOKUP($A265,'2023-24 Salary &amp; Benefits'!$A:$I,3,)</f>
        <v>1.0150000000000001</v>
      </c>
      <c r="F265" s="160">
        <f>VLOOKUP($A265,'2023-24 Salary &amp; Benefits'!$A:$I,4,)</f>
        <v>1.0150000000000001</v>
      </c>
      <c r="G265" s="161">
        <f>VLOOKUP(A265,'CEDARS District FRPL'!$A:$C,3,)</f>
        <v>0</v>
      </c>
      <c r="H265" s="162">
        <f t="shared" ref="H265:H325" si="43">IF(C265&gt;0,C265,D265)</f>
        <v>9.43</v>
      </c>
      <c r="I265" s="163">
        <f t="shared" ref="I265:I325" si="44">ROUND(H265*G265,2)</f>
        <v>0</v>
      </c>
      <c r="J265" s="154">
        <f t="shared" si="41"/>
        <v>0</v>
      </c>
      <c r="K265" s="156">
        <f>'2023-24 Salary &amp; Benefits'!E$6</f>
        <v>72728</v>
      </c>
      <c r="L265" s="156">
        <f>'2023-24 Salary &amp; Benefits'!F$6</f>
        <v>75419</v>
      </c>
      <c r="M265" s="9">
        <f t="shared" ref="M265:M325" si="45">ROUND($E265*$K265*$J265,2)</f>
        <v>0</v>
      </c>
      <c r="N265" s="9">
        <f t="shared" ref="N265:N325" si="46">ROUND($L265*$F265*$J265,2)-$M265</f>
        <v>0</v>
      </c>
      <c r="O265" s="9">
        <f>'2023-24 Salary &amp; Benefits'!G$6</f>
        <v>13464</v>
      </c>
      <c r="P265" s="157">
        <f>'2023-24 Salary &amp; Benefits'!H$6</f>
        <v>0.1797</v>
      </c>
      <c r="Q265" s="157">
        <f>'2023-24 Salary &amp; Benefits'!I$6</f>
        <v>0.17330000000000001</v>
      </c>
      <c r="R265" s="9">
        <f t="shared" ref="R265:R325" si="47">ROUND(M265*P265+N265*Q265+J265*O265,2)</f>
        <v>0</v>
      </c>
      <c r="S265" s="9">
        <f t="shared" si="42"/>
        <v>0</v>
      </c>
      <c r="T265" s="9">
        <f t="shared" ref="T265:T325" si="48">ROUND(S265*Q265,2)</f>
        <v>0</v>
      </c>
      <c r="U265" s="9">
        <f t="shared" ref="U265:U325" si="49">SUM(S265:T265)</f>
        <v>0</v>
      </c>
      <c r="V265" s="9">
        <f t="shared" ref="V265:V325" si="50">SUM(R265,M265:N265,U265)</f>
        <v>0</v>
      </c>
    </row>
    <row r="266" spans="1:22">
      <c r="A266" s="113" t="s">
        <v>2433</v>
      </c>
      <c r="B266" s="2" t="s">
        <v>1290</v>
      </c>
      <c r="C266" s="78">
        <f>IF(A266=Summary!$B$9,Summary!$F$9,0)</f>
        <v>0</v>
      </c>
      <c r="D266" s="120">
        <f>VLOOKUP(A266,AAFTE!$A:$AA,3,0)</f>
        <v>3080.32</v>
      </c>
      <c r="E266" s="160">
        <f>VLOOKUP($A266,'2023-24 Salary &amp; Benefits'!$A:$I,3,)</f>
        <v>1.06</v>
      </c>
      <c r="F266" s="160">
        <f>VLOOKUP($A266,'2023-24 Salary &amp; Benefits'!$A:$I,4,)</f>
        <v>1.06</v>
      </c>
      <c r="G266" s="161">
        <f>VLOOKUP(A266,'CEDARS District FRPL'!$A:$C,3,)</f>
        <v>0.28189999999999998</v>
      </c>
      <c r="H266" s="162">
        <f t="shared" si="43"/>
        <v>3080.32</v>
      </c>
      <c r="I266" s="163">
        <f t="shared" si="44"/>
        <v>868.34</v>
      </c>
      <c r="J266" s="154">
        <f t="shared" si="41"/>
        <v>5.5519999999999996</v>
      </c>
      <c r="K266" s="156">
        <f>'2023-24 Salary &amp; Benefits'!E$6</f>
        <v>72728</v>
      </c>
      <c r="L266" s="156">
        <f>'2023-24 Salary &amp; Benefits'!F$6</f>
        <v>75419</v>
      </c>
      <c r="M266" s="9">
        <f t="shared" si="45"/>
        <v>428013.01</v>
      </c>
      <c r="N266" s="9">
        <f t="shared" si="46"/>
        <v>15836.859999999986</v>
      </c>
      <c r="O266" s="9">
        <f>'2023-24 Salary &amp; Benefits'!G$6</f>
        <v>13464</v>
      </c>
      <c r="P266" s="157">
        <f>'2023-24 Salary &amp; Benefits'!H$6</f>
        <v>0.1797</v>
      </c>
      <c r="Q266" s="157">
        <f>'2023-24 Salary &amp; Benefits'!I$6</f>
        <v>0.17330000000000001</v>
      </c>
      <c r="R266" s="9">
        <f t="shared" si="47"/>
        <v>154410.59</v>
      </c>
      <c r="S266" s="9">
        <f t="shared" si="42"/>
        <v>7397.5</v>
      </c>
      <c r="T266" s="9">
        <f t="shared" si="48"/>
        <v>1281.99</v>
      </c>
      <c r="U266" s="9">
        <f t="shared" si="49"/>
        <v>8679.49</v>
      </c>
      <c r="V266" s="9">
        <f t="shared" si="50"/>
        <v>606939.94999999995</v>
      </c>
    </row>
    <row r="267" spans="1:22">
      <c r="A267" s="113" t="s">
        <v>2542</v>
      </c>
      <c r="B267" s="2" t="s">
        <v>2146</v>
      </c>
      <c r="C267" s="78">
        <f>IF(A267=Summary!$B$9,Summary!$F$9,0)</f>
        <v>0</v>
      </c>
      <c r="D267" s="120">
        <f>VLOOKUP(A267,AAFTE!$A:$AA,3,0)</f>
        <v>29.15</v>
      </c>
      <c r="E267" s="160">
        <f>VLOOKUP($A267,'2023-24 Salary &amp; Benefits'!$A:$I,3,)</f>
        <v>1</v>
      </c>
      <c r="F267" s="160">
        <f>VLOOKUP($A267,'2023-24 Salary &amp; Benefits'!$A:$I,4,)</f>
        <v>1.04</v>
      </c>
      <c r="G267" s="161">
        <f>VLOOKUP(A267,'CEDARS District FRPL'!$A:$C,3,)</f>
        <v>0</v>
      </c>
      <c r="H267" s="162">
        <f t="shared" si="43"/>
        <v>29.15</v>
      </c>
      <c r="I267" s="163">
        <f t="shared" si="44"/>
        <v>0</v>
      </c>
      <c r="J267" s="154">
        <f t="shared" si="41"/>
        <v>0</v>
      </c>
      <c r="K267" s="156">
        <f>'2023-24 Salary &amp; Benefits'!E$6</f>
        <v>72728</v>
      </c>
      <c r="L267" s="156">
        <f>'2023-24 Salary &amp; Benefits'!F$6</f>
        <v>75419</v>
      </c>
      <c r="M267" s="9">
        <f t="shared" si="45"/>
        <v>0</v>
      </c>
      <c r="N267" s="9">
        <f t="shared" si="46"/>
        <v>0</v>
      </c>
      <c r="O267" s="9">
        <f>'2023-24 Salary &amp; Benefits'!G$6</f>
        <v>13464</v>
      </c>
      <c r="P267" s="157">
        <f>'2023-24 Salary &amp; Benefits'!H$6</f>
        <v>0.1797</v>
      </c>
      <c r="Q267" s="157">
        <f>'2023-24 Salary &amp; Benefits'!I$6</f>
        <v>0.17330000000000001</v>
      </c>
      <c r="R267" s="9">
        <f t="shared" si="47"/>
        <v>0</v>
      </c>
      <c r="S267" s="9">
        <f t="shared" si="42"/>
        <v>0</v>
      </c>
      <c r="T267" s="9">
        <f t="shared" si="48"/>
        <v>0</v>
      </c>
      <c r="U267" s="9">
        <f t="shared" si="49"/>
        <v>0</v>
      </c>
      <c r="V267" s="9">
        <f t="shared" si="50"/>
        <v>0</v>
      </c>
    </row>
    <row r="268" spans="1:22">
      <c r="A268" s="113" t="s">
        <v>2466</v>
      </c>
      <c r="B268" s="2" t="s">
        <v>1589</v>
      </c>
      <c r="C268" s="78">
        <f>IF(A268=Summary!$B$9,Summary!$F$9,0)</f>
        <v>0</v>
      </c>
      <c r="D268" s="120">
        <f>VLOOKUP(A268,AAFTE!$A:$AA,3,0)</f>
        <v>825.67</v>
      </c>
      <c r="E268" s="160">
        <f>VLOOKUP($A268,'2023-24 Salary &amp; Benefits'!$A:$I,3,)</f>
        <v>1</v>
      </c>
      <c r="F268" s="160">
        <f>VLOOKUP($A268,'2023-24 Salary &amp; Benefits'!$A:$I,4,)</f>
        <v>1</v>
      </c>
      <c r="G268" s="161">
        <f>VLOOKUP(A268,'CEDARS District FRPL'!$A:$C,3,)</f>
        <v>0.54349999999999998</v>
      </c>
      <c r="H268" s="162">
        <f t="shared" si="43"/>
        <v>825.67</v>
      </c>
      <c r="I268" s="163">
        <f t="shared" si="44"/>
        <v>448.75</v>
      </c>
      <c r="J268" s="154">
        <f t="shared" si="41"/>
        <v>2.8690000000000002</v>
      </c>
      <c r="K268" s="156">
        <f>'2023-24 Salary &amp; Benefits'!E$6</f>
        <v>72728</v>
      </c>
      <c r="L268" s="156">
        <f>'2023-24 Salary &amp; Benefits'!F$6</f>
        <v>75419</v>
      </c>
      <c r="M268" s="9">
        <f t="shared" si="45"/>
        <v>208656.63</v>
      </c>
      <c r="N268" s="9">
        <f t="shared" si="46"/>
        <v>7720.4799999999814</v>
      </c>
      <c r="O268" s="9">
        <f>'2023-24 Salary &amp; Benefits'!G$6</f>
        <v>13464</v>
      </c>
      <c r="P268" s="157">
        <f>'2023-24 Salary &amp; Benefits'!H$6</f>
        <v>0.1797</v>
      </c>
      <c r="Q268" s="157">
        <f>'2023-24 Salary &amp; Benefits'!I$6</f>
        <v>0.17330000000000001</v>
      </c>
      <c r="R268" s="9">
        <f t="shared" si="47"/>
        <v>77461.77</v>
      </c>
      <c r="S268" s="9">
        <f t="shared" si="42"/>
        <v>3606.29</v>
      </c>
      <c r="T268" s="9">
        <f t="shared" si="48"/>
        <v>624.97</v>
      </c>
      <c r="U268" s="9">
        <f t="shared" si="49"/>
        <v>4231.26</v>
      </c>
      <c r="V268" s="9">
        <f t="shared" si="50"/>
        <v>298070.14</v>
      </c>
    </row>
    <row r="269" spans="1:22">
      <c r="A269" s="114" t="s">
        <v>2477</v>
      </c>
      <c r="B269" s="2" t="s">
        <v>1742</v>
      </c>
      <c r="C269" s="78">
        <f>IF(A269=Summary!$B$9,Summary!$F$9,0)</f>
        <v>0</v>
      </c>
      <c r="D269" s="120">
        <f>VLOOKUP(A269,AAFTE!$A:$AA,3,0)</f>
        <v>2026.78</v>
      </c>
      <c r="E269" s="160">
        <f>VLOOKUP($A269,'2023-24 Salary &amp; Benefits'!$A:$I,3,)</f>
        <v>1.18</v>
      </c>
      <c r="F269" s="160">
        <f>VLOOKUP($A269,'2023-24 Salary &amp; Benefits'!$A:$I,4,)</f>
        <v>1.18</v>
      </c>
      <c r="G269" s="161">
        <f>VLOOKUP(A269,'CEDARS District FRPL'!$A:$C,3,)</f>
        <v>0.5302</v>
      </c>
      <c r="H269" s="162">
        <f t="shared" si="43"/>
        <v>2026.78</v>
      </c>
      <c r="I269" s="163">
        <f t="shared" si="44"/>
        <v>1074.5999999999999</v>
      </c>
      <c r="J269" s="154">
        <f t="shared" si="41"/>
        <v>6.87</v>
      </c>
      <c r="K269" s="156">
        <f>'2023-24 Salary &amp; Benefits'!E$6</f>
        <v>72728</v>
      </c>
      <c r="L269" s="156">
        <f>'2023-24 Salary &amp; Benefits'!F$6</f>
        <v>75419</v>
      </c>
      <c r="M269" s="9">
        <f t="shared" si="45"/>
        <v>589576.80000000005</v>
      </c>
      <c r="N269" s="9">
        <f t="shared" si="46"/>
        <v>21814.869999999995</v>
      </c>
      <c r="O269" s="9">
        <f>'2023-24 Salary &amp; Benefits'!G$6</f>
        <v>13464</v>
      </c>
      <c r="P269" s="157">
        <f>'2023-24 Salary &amp; Benefits'!H$6</f>
        <v>0.1797</v>
      </c>
      <c r="Q269" s="157">
        <f>'2023-24 Salary &amp; Benefits'!I$6</f>
        <v>0.17330000000000001</v>
      </c>
      <c r="R269" s="9">
        <f t="shared" si="47"/>
        <v>202225.15</v>
      </c>
      <c r="S269" s="9">
        <f t="shared" si="42"/>
        <v>10189.86</v>
      </c>
      <c r="T269" s="9">
        <f t="shared" si="48"/>
        <v>1765.9</v>
      </c>
      <c r="U269" s="9">
        <f t="shared" si="49"/>
        <v>11955.76</v>
      </c>
      <c r="V269" s="9">
        <f t="shared" si="50"/>
        <v>825572.58000000007</v>
      </c>
    </row>
    <row r="270" spans="1:22">
      <c r="A270" s="113" t="s">
        <v>2581</v>
      </c>
      <c r="B270" s="2" t="s">
        <v>2706</v>
      </c>
      <c r="C270" s="78">
        <f>IF(A270=Summary!$B$9,Summary!$F$9,0)</f>
        <v>0</v>
      </c>
      <c r="D270" s="120">
        <f>VLOOKUP(A270,AAFTE!$A:$AA,3,0)</f>
        <v>464.19</v>
      </c>
      <c r="E270" s="160">
        <f>VLOOKUP($A270,'2023-24 Salary &amp; Benefits'!$A:$I,3,)</f>
        <v>1.18</v>
      </c>
      <c r="F270" s="160">
        <f>VLOOKUP($A270,'2023-24 Salary &amp; Benefits'!$A:$I,4,)</f>
        <v>1.18</v>
      </c>
      <c r="G270" s="161">
        <f>VLOOKUP(A270,'CEDARS District FRPL'!$A:$C,3,)</f>
        <v>0.40949999999999998</v>
      </c>
      <c r="H270" s="162">
        <f t="shared" si="43"/>
        <v>464.19</v>
      </c>
      <c r="I270" s="163">
        <f t="shared" si="44"/>
        <v>190.09</v>
      </c>
      <c r="J270" s="154">
        <f t="shared" si="41"/>
        <v>1.2150000000000001</v>
      </c>
      <c r="K270" s="156">
        <f>'2023-24 Salary &amp; Benefits'!E$6</f>
        <v>72728</v>
      </c>
      <c r="L270" s="156">
        <f>'2023-24 Salary &amp; Benefits'!F$6</f>
        <v>75419</v>
      </c>
      <c r="M270" s="9">
        <f t="shared" si="45"/>
        <v>104270.13</v>
      </c>
      <c r="N270" s="9">
        <f t="shared" si="46"/>
        <v>3858.0899999999965</v>
      </c>
      <c r="O270" s="9">
        <f>'2023-24 Salary &amp; Benefits'!G$6</f>
        <v>13464</v>
      </c>
      <c r="P270" s="157">
        <f>'2023-24 Salary &amp; Benefits'!H$6</f>
        <v>0.1797</v>
      </c>
      <c r="Q270" s="157">
        <f>'2023-24 Salary &amp; Benefits'!I$6</f>
        <v>0.17330000000000001</v>
      </c>
      <c r="R270" s="9">
        <f t="shared" si="47"/>
        <v>35764.71</v>
      </c>
      <c r="S270" s="9">
        <f t="shared" si="42"/>
        <v>1802.14</v>
      </c>
      <c r="T270" s="9">
        <f t="shared" si="48"/>
        <v>312.31</v>
      </c>
      <c r="U270" s="9">
        <f t="shared" si="49"/>
        <v>2114.4500000000003</v>
      </c>
      <c r="V270" s="9">
        <f t="shared" si="50"/>
        <v>146007.38</v>
      </c>
    </row>
    <row r="271" spans="1:22">
      <c r="A271" s="113" t="s">
        <v>2504</v>
      </c>
      <c r="B271" s="2" t="s">
        <v>1941</v>
      </c>
      <c r="C271" s="78">
        <f>IF(A271=Summary!$B$9,Summary!$F$9,0)</f>
        <v>0</v>
      </c>
      <c r="D271" s="120">
        <f>VLOOKUP(A271,AAFTE!$A:$AA,3,0)</f>
        <v>75.13</v>
      </c>
      <c r="E271" s="160">
        <f>VLOOKUP($A271,'2023-24 Salary &amp; Benefits'!$A:$I,3,)</f>
        <v>1</v>
      </c>
      <c r="F271" s="160">
        <f>VLOOKUP($A271,'2023-24 Salary &amp; Benefits'!$A:$I,4,)</f>
        <v>1</v>
      </c>
      <c r="G271" s="161">
        <f>VLOOKUP(A271,'CEDARS District FRPL'!$A:$C,3,)</f>
        <v>0.84930000000000005</v>
      </c>
      <c r="H271" s="162">
        <f t="shared" si="43"/>
        <v>75.13</v>
      </c>
      <c r="I271" s="163">
        <f t="shared" si="44"/>
        <v>63.81</v>
      </c>
      <c r="J271" s="154">
        <f t="shared" si="41"/>
        <v>0.40799999999999997</v>
      </c>
      <c r="K271" s="156">
        <f>'2023-24 Salary &amp; Benefits'!E$6</f>
        <v>72728</v>
      </c>
      <c r="L271" s="156">
        <f>'2023-24 Salary &amp; Benefits'!F$6</f>
        <v>75419</v>
      </c>
      <c r="M271" s="9">
        <f t="shared" si="45"/>
        <v>29673.02</v>
      </c>
      <c r="N271" s="9">
        <f t="shared" si="46"/>
        <v>1097.9300000000003</v>
      </c>
      <c r="O271" s="9">
        <f>'2023-24 Salary &amp; Benefits'!G$6</f>
        <v>13464</v>
      </c>
      <c r="P271" s="157">
        <f>'2023-24 Salary &amp; Benefits'!H$6</f>
        <v>0.1797</v>
      </c>
      <c r="Q271" s="157">
        <f>'2023-24 Salary &amp; Benefits'!I$6</f>
        <v>0.17330000000000001</v>
      </c>
      <c r="R271" s="9">
        <f t="shared" si="47"/>
        <v>11015.82</v>
      </c>
      <c r="S271" s="9">
        <f t="shared" si="42"/>
        <v>512.85</v>
      </c>
      <c r="T271" s="9">
        <f t="shared" si="48"/>
        <v>88.88</v>
      </c>
      <c r="U271" s="9">
        <f t="shared" si="49"/>
        <v>601.73</v>
      </c>
      <c r="V271" s="9">
        <f t="shared" si="50"/>
        <v>42388.5</v>
      </c>
    </row>
    <row r="272" spans="1:22">
      <c r="A272" s="113" t="s">
        <v>2448</v>
      </c>
      <c r="B272" s="2" t="s">
        <v>1520</v>
      </c>
      <c r="C272" s="78">
        <f>IF(A272=Summary!$B$9,Summary!$F$9,0)</f>
        <v>0</v>
      </c>
      <c r="D272" s="120">
        <f>VLOOKUP(A272,AAFTE!$A:$AA,3,0)</f>
        <v>153.08000000000001</v>
      </c>
      <c r="E272" s="160">
        <f>VLOOKUP($A272,'2023-24 Salary &amp; Benefits'!$A:$I,3,)</f>
        <v>1.1200000000000001</v>
      </c>
      <c r="F272" s="160">
        <f>VLOOKUP($A272,'2023-24 Salary &amp; Benefits'!$A:$I,4,)</f>
        <v>1.1200000000000001</v>
      </c>
      <c r="G272" s="161">
        <f>VLOOKUP(A272,'CEDARS District FRPL'!$A:$C,3,)</f>
        <v>0.59119999999999995</v>
      </c>
      <c r="H272" s="162">
        <f t="shared" si="43"/>
        <v>153.08000000000001</v>
      </c>
      <c r="I272" s="163">
        <f t="shared" si="44"/>
        <v>90.5</v>
      </c>
      <c r="J272" s="154">
        <f t="shared" si="41"/>
        <v>0.57899999999999996</v>
      </c>
      <c r="K272" s="156">
        <f>'2023-24 Salary &amp; Benefits'!E$6</f>
        <v>72728</v>
      </c>
      <c r="L272" s="156">
        <f>'2023-24 Salary &amp; Benefits'!F$6</f>
        <v>75419</v>
      </c>
      <c r="M272" s="9">
        <f t="shared" si="45"/>
        <v>47162.65</v>
      </c>
      <c r="N272" s="9">
        <f t="shared" si="46"/>
        <v>1745.0599999999977</v>
      </c>
      <c r="O272" s="9">
        <f>'2023-24 Salary &amp; Benefits'!G$6</f>
        <v>13464</v>
      </c>
      <c r="P272" s="157">
        <f>'2023-24 Salary &amp; Benefits'!H$6</f>
        <v>0.1797</v>
      </c>
      <c r="Q272" s="157">
        <f>'2023-24 Salary &amp; Benefits'!I$6</f>
        <v>0.17330000000000001</v>
      </c>
      <c r="R272" s="9">
        <f t="shared" si="47"/>
        <v>16573.2</v>
      </c>
      <c r="S272" s="9">
        <f t="shared" si="42"/>
        <v>815.13</v>
      </c>
      <c r="T272" s="9">
        <f t="shared" si="48"/>
        <v>141.26</v>
      </c>
      <c r="U272" s="9">
        <f t="shared" si="49"/>
        <v>956.39</v>
      </c>
      <c r="V272" s="9">
        <f t="shared" si="50"/>
        <v>66437.3</v>
      </c>
    </row>
    <row r="273" spans="1:22">
      <c r="A273" s="113" t="s">
        <v>2362</v>
      </c>
      <c r="B273" s="2" t="s">
        <v>1009</v>
      </c>
      <c r="C273" s="78">
        <f>IF(A273=Summary!$B$9,Summary!$F$9,0)</f>
        <v>0</v>
      </c>
      <c r="D273" s="120">
        <f>VLOOKUP(A273,AAFTE!$A:$AA,3,0)</f>
        <v>238.95</v>
      </c>
      <c r="E273" s="160">
        <f>VLOOKUP($A273,'2023-24 Salary &amp; Benefits'!$A:$I,3,)</f>
        <v>1.18</v>
      </c>
      <c r="F273" s="160">
        <f>VLOOKUP($A273,'2023-24 Salary &amp; Benefits'!$A:$I,4,)</f>
        <v>1.18</v>
      </c>
      <c r="G273" s="161">
        <f>VLOOKUP(A273,'CEDARS District FRPL'!$A:$C,3,)</f>
        <v>0.31669999999999998</v>
      </c>
      <c r="H273" s="162">
        <f t="shared" si="43"/>
        <v>238.95</v>
      </c>
      <c r="I273" s="163">
        <f t="shared" si="44"/>
        <v>75.680000000000007</v>
      </c>
      <c r="J273" s="154">
        <f t="shared" si="41"/>
        <v>0.48399999999999999</v>
      </c>
      <c r="K273" s="156">
        <f>'2023-24 Salary &amp; Benefits'!E$6</f>
        <v>72728</v>
      </c>
      <c r="L273" s="156">
        <f>'2023-24 Salary &amp; Benefits'!F$6</f>
        <v>75419</v>
      </c>
      <c r="M273" s="9">
        <f t="shared" si="45"/>
        <v>41536.42</v>
      </c>
      <c r="N273" s="9">
        <f t="shared" si="46"/>
        <v>1536.8800000000047</v>
      </c>
      <c r="O273" s="9">
        <f>'2023-24 Salary &amp; Benefits'!G$6</f>
        <v>13464</v>
      </c>
      <c r="P273" s="157">
        <f>'2023-24 Salary &amp; Benefits'!H$6</f>
        <v>0.1797</v>
      </c>
      <c r="Q273" s="157">
        <f>'2023-24 Salary &amp; Benefits'!I$6</f>
        <v>0.17330000000000001</v>
      </c>
      <c r="R273" s="9">
        <f t="shared" si="47"/>
        <v>14247.01</v>
      </c>
      <c r="S273" s="9">
        <f t="shared" si="42"/>
        <v>717.89</v>
      </c>
      <c r="T273" s="9">
        <f t="shared" si="48"/>
        <v>124.41</v>
      </c>
      <c r="U273" s="9">
        <f t="shared" si="49"/>
        <v>842.3</v>
      </c>
      <c r="V273" s="9">
        <f t="shared" si="50"/>
        <v>58162.610000000008</v>
      </c>
    </row>
    <row r="274" spans="1:22">
      <c r="A274" s="113" t="s">
        <v>2438</v>
      </c>
      <c r="B274" s="2" t="s">
        <v>1394</v>
      </c>
      <c r="C274" s="78">
        <f>IF(A274=Summary!$B$9,Summary!$F$9,0)</f>
        <v>0</v>
      </c>
      <c r="D274" s="120">
        <f>VLOOKUP(A274,AAFTE!$A:$AA,3,0)</f>
        <v>10145.33</v>
      </c>
      <c r="E274" s="160">
        <f>VLOOKUP($A274,'2023-24 Salary &amp; Benefits'!$A:$I,3,)</f>
        <v>1.1200000000000001</v>
      </c>
      <c r="F274" s="160">
        <f>VLOOKUP($A274,'2023-24 Salary &amp; Benefits'!$A:$I,4,)</f>
        <v>1.1200000000000001</v>
      </c>
      <c r="G274" s="161">
        <f>VLOOKUP(A274,'CEDARS District FRPL'!$A:$C,3,)</f>
        <v>0.29470000000000002</v>
      </c>
      <c r="H274" s="162">
        <f t="shared" si="43"/>
        <v>10145.33</v>
      </c>
      <c r="I274" s="163">
        <f t="shared" si="44"/>
        <v>2989.83</v>
      </c>
      <c r="J274" s="154">
        <f t="shared" si="41"/>
        <v>19.114999999999998</v>
      </c>
      <c r="K274" s="156">
        <f>'2023-24 Salary &amp; Benefits'!E$6</f>
        <v>72728</v>
      </c>
      <c r="L274" s="156">
        <f>'2023-24 Salary &amp; Benefits'!F$6</f>
        <v>75419</v>
      </c>
      <c r="M274" s="9">
        <f t="shared" si="45"/>
        <v>1557019.21</v>
      </c>
      <c r="N274" s="9">
        <f t="shared" si="46"/>
        <v>57611.080000000075</v>
      </c>
      <c r="O274" s="9">
        <f>'2023-24 Salary &amp; Benefits'!G$6</f>
        <v>13464</v>
      </c>
      <c r="P274" s="157">
        <f>'2023-24 Salary &amp; Benefits'!H$6</f>
        <v>0.1797</v>
      </c>
      <c r="Q274" s="157">
        <f>'2023-24 Salary &amp; Benefits'!I$6</f>
        <v>0.17330000000000001</v>
      </c>
      <c r="R274" s="9">
        <f t="shared" si="47"/>
        <v>547144.71</v>
      </c>
      <c r="S274" s="9">
        <f t="shared" si="42"/>
        <v>26910.5</v>
      </c>
      <c r="T274" s="9">
        <f t="shared" si="48"/>
        <v>4663.59</v>
      </c>
      <c r="U274" s="9">
        <f t="shared" si="49"/>
        <v>31574.09</v>
      </c>
      <c r="V274" s="9">
        <f t="shared" si="50"/>
        <v>2193349.09</v>
      </c>
    </row>
    <row r="275" spans="1:22">
      <c r="A275" s="113" t="s">
        <v>2555</v>
      </c>
      <c r="B275" s="2" t="s">
        <v>2207</v>
      </c>
      <c r="C275" s="78">
        <f>IF(A275=Summary!$B$9,Summary!$F$9,0)</f>
        <v>0</v>
      </c>
      <c r="D275" s="120">
        <f>VLOOKUP(A275,AAFTE!$A:$AA,3,0)</f>
        <v>6276.75</v>
      </c>
      <c r="E275" s="160">
        <f>VLOOKUP($A275,'2023-24 Salary &amp; Benefits'!$A:$I,3,)</f>
        <v>1</v>
      </c>
      <c r="F275" s="160">
        <f>VLOOKUP($A275,'2023-24 Salary &amp; Benefits'!$A:$I,4,)</f>
        <v>1</v>
      </c>
      <c r="G275" s="161">
        <f>VLOOKUP(A275,'CEDARS District FRPL'!$A:$C,3,)</f>
        <v>0.93879999999999997</v>
      </c>
      <c r="H275" s="162">
        <f t="shared" si="43"/>
        <v>6276.75</v>
      </c>
      <c r="I275" s="163">
        <f t="shared" si="44"/>
        <v>5892.61</v>
      </c>
      <c r="J275" s="154">
        <f t="shared" si="41"/>
        <v>37.673000000000002</v>
      </c>
      <c r="K275" s="156">
        <f>'2023-24 Salary &amp; Benefits'!E$6</f>
        <v>72728</v>
      </c>
      <c r="L275" s="156">
        <f>'2023-24 Salary &amp; Benefits'!F$6</f>
        <v>75419</v>
      </c>
      <c r="M275" s="9">
        <f t="shared" si="45"/>
        <v>2739881.94</v>
      </c>
      <c r="N275" s="9">
        <f t="shared" si="46"/>
        <v>101378.05000000028</v>
      </c>
      <c r="O275" s="9">
        <f>'2023-24 Salary &amp; Benefits'!G$6</f>
        <v>13464</v>
      </c>
      <c r="P275" s="157">
        <f>'2023-24 Salary &amp; Benefits'!H$6</f>
        <v>0.1797</v>
      </c>
      <c r="Q275" s="157">
        <f>'2023-24 Salary &amp; Benefits'!I$6</f>
        <v>0.17330000000000001</v>
      </c>
      <c r="R275" s="9">
        <f t="shared" si="47"/>
        <v>1017154.87</v>
      </c>
      <c r="S275" s="9">
        <f t="shared" si="42"/>
        <v>47354.33</v>
      </c>
      <c r="T275" s="9">
        <f t="shared" si="48"/>
        <v>8206.51</v>
      </c>
      <c r="U275" s="9">
        <f t="shared" si="49"/>
        <v>55560.840000000004</v>
      </c>
      <c r="V275" s="9">
        <f t="shared" si="50"/>
        <v>3913975.7</v>
      </c>
    </row>
    <row r="276" spans="1:22">
      <c r="A276" s="113" t="s">
        <v>2371</v>
      </c>
      <c r="B276" s="2" t="s">
        <v>1078</v>
      </c>
      <c r="C276" s="78">
        <f>IF(A276=Summary!$B$9,Summary!$F$9,0)</f>
        <v>0</v>
      </c>
      <c r="D276" s="120">
        <f>VLOOKUP(A276,AAFTE!$A:$AA,3,0)</f>
        <v>79.66</v>
      </c>
      <c r="E276" s="160">
        <f>VLOOKUP($A276,'2023-24 Salary &amp; Benefits'!$A:$I,3,)</f>
        <v>1.18</v>
      </c>
      <c r="F276" s="160">
        <f>VLOOKUP($A276,'2023-24 Salary &amp; Benefits'!$A:$I,4,)</f>
        <v>1.18</v>
      </c>
      <c r="G276" s="161">
        <f>VLOOKUP(A276,'CEDARS District FRPL'!$A:$C,3,)</f>
        <v>0.68669999999999998</v>
      </c>
      <c r="H276" s="162">
        <f t="shared" si="43"/>
        <v>79.66</v>
      </c>
      <c r="I276" s="163">
        <f t="shared" si="44"/>
        <v>54.7</v>
      </c>
      <c r="J276" s="154">
        <f t="shared" si="41"/>
        <v>0.35</v>
      </c>
      <c r="K276" s="156">
        <f>'2023-24 Salary &amp; Benefits'!E$6</f>
        <v>72728</v>
      </c>
      <c r="L276" s="156">
        <f>'2023-24 Salary &amp; Benefits'!F$6</f>
        <v>75419</v>
      </c>
      <c r="M276" s="9">
        <f t="shared" si="45"/>
        <v>30036.66</v>
      </c>
      <c r="N276" s="9">
        <f t="shared" si="46"/>
        <v>1111.3899999999994</v>
      </c>
      <c r="O276" s="9">
        <f>'2023-24 Salary &amp; Benefits'!G$6</f>
        <v>13464</v>
      </c>
      <c r="P276" s="157">
        <f>'2023-24 Salary &amp; Benefits'!H$6</f>
        <v>0.1797</v>
      </c>
      <c r="Q276" s="157">
        <f>'2023-24 Salary &amp; Benefits'!I$6</f>
        <v>0.17330000000000001</v>
      </c>
      <c r="R276" s="9">
        <f t="shared" si="47"/>
        <v>10302.59</v>
      </c>
      <c r="S276" s="9">
        <f t="shared" si="42"/>
        <v>519.13</v>
      </c>
      <c r="T276" s="9">
        <f t="shared" si="48"/>
        <v>89.97</v>
      </c>
      <c r="U276" s="9">
        <f t="shared" si="49"/>
        <v>609.1</v>
      </c>
      <c r="V276" s="9">
        <f t="shared" si="50"/>
        <v>42059.74</v>
      </c>
    </row>
    <row r="277" spans="1:22">
      <c r="A277" s="113" t="s">
        <v>2435</v>
      </c>
      <c r="B277" s="2" t="s">
        <v>1328</v>
      </c>
      <c r="C277" s="78">
        <f>IF(A277=Summary!$B$9,Summary!$F$9,0)</f>
        <v>0</v>
      </c>
      <c r="D277" s="120">
        <f>VLOOKUP(A277,AAFTE!$A:$AA,3,0)</f>
        <v>26862.12</v>
      </c>
      <c r="E277" s="160">
        <f>VLOOKUP($A277,'2023-24 Salary &amp; Benefits'!$A:$I,3,)</f>
        <v>1.1200000000000001</v>
      </c>
      <c r="F277" s="160">
        <f>VLOOKUP($A277,'2023-24 Salary &amp; Benefits'!$A:$I,4,)</f>
        <v>1.1200000000000001</v>
      </c>
      <c r="G277" s="161">
        <f>VLOOKUP(A277,'CEDARS District FRPL'!$A:$C,3,)</f>
        <v>0.57509999999999994</v>
      </c>
      <c r="H277" s="162">
        <f t="shared" si="43"/>
        <v>26862.12</v>
      </c>
      <c r="I277" s="163">
        <f t="shared" si="44"/>
        <v>15448.41</v>
      </c>
      <c r="J277" s="154">
        <f t="shared" si="41"/>
        <v>98.766999999999996</v>
      </c>
      <c r="K277" s="156">
        <f>'2023-24 Salary &amp; Benefits'!E$6</f>
        <v>72728</v>
      </c>
      <c r="L277" s="156">
        <f>'2023-24 Salary &amp; Benefits'!F$6</f>
        <v>75419</v>
      </c>
      <c r="M277" s="9">
        <f t="shared" si="45"/>
        <v>8045101.54</v>
      </c>
      <c r="N277" s="9">
        <f t="shared" si="46"/>
        <v>297675.83999999985</v>
      </c>
      <c r="O277" s="9">
        <f>'2023-24 Salary &amp; Benefits'!G$6</f>
        <v>13464</v>
      </c>
      <c r="P277" s="157">
        <f>'2023-24 Salary &amp; Benefits'!H$6</f>
        <v>0.1797</v>
      </c>
      <c r="Q277" s="157">
        <f>'2023-24 Salary &amp; Benefits'!I$6</f>
        <v>0.17330000000000001</v>
      </c>
      <c r="R277" s="9">
        <f t="shared" si="47"/>
        <v>2827090.86</v>
      </c>
      <c r="S277" s="9">
        <f t="shared" si="42"/>
        <v>139046.29</v>
      </c>
      <c r="T277" s="9">
        <f t="shared" si="48"/>
        <v>24096.720000000001</v>
      </c>
      <c r="U277" s="9">
        <f t="shared" si="49"/>
        <v>163143.01</v>
      </c>
      <c r="V277" s="9">
        <f t="shared" si="50"/>
        <v>11333011.25</v>
      </c>
    </row>
    <row r="278" spans="1:22">
      <c r="A278" s="113" t="s">
        <v>2328</v>
      </c>
      <c r="B278" s="2" t="s">
        <v>495</v>
      </c>
      <c r="C278" s="78">
        <f>IF(A278=Summary!$B$9,Summary!$F$9,0)</f>
        <v>0</v>
      </c>
      <c r="D278" s="120">
        <f>VLOOKUP(A278,AAFTE!$A:$AA,3,0)</f>
        <v>170.32</v>
      </c>
      <c r="E278" s="160">
        <f>VLOOKUP($A278,'2023-24 Salary &amp; Benefits'!$A:$I,3,)</f>
        <v>1</v>
      </c>
      <c r="F278" s="160">
        <f>VLOOKUP($A278,'2023-24 Salary &amp; Benefits'!$A:$I,4,)</f>
        <v>1</v>
      </c>
      <c r="G278" s="161">
        <f>VLOOKUP(A278,'CEDARS District FRPL'!$A:$C,3,)</f>
        <v>0.78359999999999996</v>
      </c>
      <c r="H278" s="162">
        <f t="shared" si="43"/>
        <v>170.32</v>
      </c>
      <c r="I278" s="163">
        <f t="shared" si="44"/>
        <v>133.46</v>
      </c>
      <c r="J278" s="154">
        <f t="shared" si="41"/>
        <v>0.85299999999999998</v>
      </c>
      <c r="K278" s="156">
        <f>'2023-24 Salary &amp; Benefits'!E$6</f>
        <v>72728</v>
      </c>
      <c r="L278" s="156">
        <f>'2023-24 Salary &amp; Benefits'!F$6</f>
        <v>75419</v>
      </c>
      <c r="M278" s="9">
        <f t="shared" si="45"/>
        <v>62036.98</v>
      </c>
      <c r="N278" s="9">
        <f t="shared" si="46"/>
        <v>2295.4300000000003</v>
      </c>
      <c r="O278" s="9">
        <f>'2023-24 Salary &amp; Benefits'!G$6</f>
        <v>13464</v>
      </c>
      <c r="P278" s="157">
        <f>'2023-24 Salary &amp; Benefits'!H$6</f>
        <v>0.1797</v>
      </c>
      <c r="Q278" s="157">
        <f>'2023-24 Salary &amp; Benefits'!I$6</f>
        <v>0.17330000000000001</v>
      </c>
      <c r="R278" s="9">
        <f t="shared" si="47"/>
        <v>23030.639999999999</v>
      </c>
      <c r="S278" s="9">
        <f t="shared" si="42"/>
        <v>1072.21</v>
      </c>
      <c r="T278" s="9">
        <f t="shared" si="48"/>
        <v>185.81</v>
      </c>
      <c r="U278" s="9">
        <f t="shared" si="49"/>
        <v>1258.02</v>
      </c>
      <c r="V278" s="9">
        <f t="shared" si="50"/>
        <v>88621.069999999992</v>
      </c>
    </row>
    <row r="279" spans="1:22">
      <c r="A279" s="113" t="s">
        <v>2355</v>
      </c>
      <c r="B279" s="2" t="s">
        <v>824</v>
      </c>
      <c r="C279" s="78">
        <f>IF(A279=Summary!$B$9,Summary!$F$9,0)</f>
        <v>0</v>
      </c>
      <c r="D279" s="120">
        <f>VLOOKUP(A279,AAFTE!$A:$AA,3,0)</f>
        <v>8835.75</v>
      </c>
      <c r="E279" s="160">
        <f>VLOOKUP($A279,'2023-24 Salary &amp; Benefits'!$A:$I,3,)</f>
        <v>1.18</v>
      </c>
      <c r="F279" s="160">
        <f>VLOOKUP($A279,'2023-24 Salary &amp; Benefits'!$A:$I,4,)</f>
        <v>1.22</v>
      </c>
      <c r="G279" s="161">
        <f>VLOOKUP(A279,'CEDARS District FRPL'!$A:$C,3,)</f>
        <v>0.17499999999999999</v>
      </c>
      <c r="H279" s="162">
        <f t="shared" si="43"/>
        <v>8835.75</v>
      </c>
      <c r="I279" s="163">
        <f t="shared" si="44"/>
        <v>1546.26</v>
      </c>
      <c r="J279" s="154">
        <f t="shared" si="41"/>
        <v>9.8859999999999992</v>
      </c>
      <c r="K279" s="156">
        <f>'2023-24 Salary &amp; Benefits'!E$6</f>
        <v>72728</v>
      </c>
      <c r="L279" s="156">
        <f>'2023-24 Salary &amp; Benefits'!F$6</f>
        <v>75419</v>
      </c>
      <c r="M279" s="9">
        <f t="shared" si="45"/>
        <v>848407.03</v>
      </c>
      <c r="N279" s="9">
        <f t="shared" si="46"/>
        <v>61215.5</v>
      </c>
      <c r="O279" s="9">
        <f>'2023-24 Salary &amp; Benefits'!G$6</f>
        <v>13464</v>
      </c>
      <c r="P279" s="157">
        <f>'2023-24 Salary &amp; Benefits'!H$6</f>
        <v>0.1797</v>
      </c>
      <c r="Q279" s="157">
        <f>'2023-24 Salary &amp; Benefits'!I$6</f>
        <v>0.17330000000000001</v>
      </c>
      <c r="R279" s="9">
        <f t="shared" si="47"/>
        <v>296172.49</v>
      </c>
      <c r="S279" s="9">
        <f t="shared" si="42"/>
        <v>15160.38</v>
      </c>
      <c r="T279" s="9">
        <f t="shared" si="48"/>
        <v>2627.29</v>
      </c>
      <c r="U279" s="9">
        <f t="shared" si="49"/>
        <v>17787.669999999998</v>
      </c>
      <c r="V279" s="9">
        <f t="shared" si="50"/>
        <v>1223582.69</v>
      </c>
    </row>
    <row r="280" spans="1:22">
      <c r="A280" s="113" t="s">
        <v>2537</v>
      </c>
      <c r="B280" s="2" t="s">
        <v>2131</v>
      </c>
      <c r="C280" s="78">
        <f>IF(A280=Summary!$B$9,Summary!$F$9,0)</f>
        <v>0</v>
      </c>
      <c r="D280" s="120">
        <f>VLOOKUP(A280,AAFTE!$A:$AA,3,0)</f>
        <v>199.9</v>
      </c>
      <c r="E280" s="160">
        <f>VLOOKUP($A280,'2023-24 Salary &amp; Benefits'!$A:$I,3,)</f>
        <v>1</v>
      </c>
      <c r="F280" s="160">
        <f>VLOOKUP($A280,'2023-24 Salary &amp; Benefits'!$A:$I,4,)</f>
        <v>1.02</v>
      </c>
      <c r="G280" s="161">
        <f>VLOOKUP(A280,'CEDARS District FRPL'!$A:$C,3,)</f>
        <v>0.65629999999999999</v>
      </c>
      <c r="H280" s="162">
        <f t="shared" si="43"/>
        <v>199.9</v>
      </c>
      <c r="I280" s="163">
        <f t="shared" si="44"/>
        <v>131.19</v>
      </c>
      <c r="J280" s="154">
        <f t="shared" si="41"/>
        <v>0.83899999999999997</v>
      </c>
      <c r="K280" s="156">
        <f>'2023-24 Salary &amp; Benefits'!E$6</f>
        <v>72728</v>
      </c>
      <c r="L280" s="156">
        <f>'2023-24 Salary &amp; Benefits'!F$6</f>
        <v>75419</v>
      </c>
      <c r="M280" s="9">
        <f t="shared" si="45"/>
        <v>61018.79</v>
      </c>
      <c r="N280" s="9">
        <f t="shared" si="46"/>
        <v>3523.2799999999988</v>
      </c>
      <c r="O280" s="9">
        <f>'2023-24 Salary &amp; Benefits'!G$6</f>
        <v>13464</v>
      </c>
      <c r="P280" s="157">
        <f>'2023-24 Salary &amp; Benefits'!H$6</f>
        <v>0.1797</v>
      </c>
      <c r="Q280" s="157">
        <f>'2023-24 Salary &amp; Benefits'!I$6</f>
        <v>0.17330000000000001</v>
      </c>
      <c r="R280" s="9">
        <f t="shared" si="47"/>
        <v>22871.96</v>
      </c>
      <c r="S280" s="9">
        <f t="shared" si="42"/>
        <v>1075.7</v>
      </c>
      <c r="T280" s="9">
        <f t="shared" si="48"/>
        <v>186.42</v>
      </c>
      <c r="U280" s="9">
        <f t="shared" si="49"/>
        <v>1262.1200000000001</v>
      </c>
      <c r="V280" s="9">
        <f t="shared" si="50"/>
        <v>88676.15</v>
      </c>
    </row>
    <row r="281" spans="1:22">
      <c r="A281" s="113" t="s">
        <v>2517</v>
      </c>
      <c r="B281" s="2" t="s">
        <v>2027</v>
      </c>
      <c r="C281" s="78">
        <f>IF(A281=Summary!$B$9,Summary!$F$9,0)</f>
        <v>0</v>
      </c>
      <c r="D281" s="120">
        <f>VLOOKUP(A281,AAFTE!$A:$AA,3,0)</f>
        <v>1259.8</v>
      </c>
      <c r="E281" s="160">
        <f>VLOOKUP($A281,'2023-24 Salary &amp; Benefits'!$A:$I,3,)</f>
        <v>1</v>
      </c>
      <c r="F281" s="160">
        <f>VLOOKUP($A281,'2023-24 Salary &amp; Benefits'!$A:$I,4,)</f>
        <v>1</v>
      </c>
      <c r="G281" s="161">
        <f>VLOOKUP(A281,'CEDARS District FRPL'!$A:$C,3,)</f>
        <v>0.498</v>
      </c>
      <c r="H281" s="162">
        <f t="shared" si="43"/>
        <v>1259.8</v>
      </c>
      <c r="I281" s="163">
        <f t="shared" si="44"/>
        <v>627.38</v>
      </c>
      <c r="J281" s="154">
        <f t="shared" si="41"/>
        <v>4.0110000000000001</v>
      </c>
      <c r="K281" s="156">
        <f>'2023-24 Salary &amp; Benefits'!E$6</f>
        <v>72728</v>
      </c>
      <c r="L281" s="156">
        <f>'2023-24 Salary &amp; Benefits'!F$6</f>
        <v>75419</v>
      </c>
      <c r="M281" s="9">
        <f t="shared" si="45"/>
        <v>291712.01</v>
      </c>
      <c r="N281" s="9">
        <f t="shared" si="46"/>
        <v>10793.599999999977</v>
      </c>
      <c r="O281" s="9">
        <f>'2023-24 Salary &amp; Benefits'!G$6</f>
        <v>13464</v>
      </c>
      <c r="P281" s="157">
        <f>'2023-24 Salary &amp; Benefits'!H$6</f>
        <v>0.1797</v>
      </c>
      <c r="Q281" s="157">
        <f>'2023-24 Salary &amp; Benefits'!I$6</f>
        <v>0.17330000000000001</v>
      </c>
      <c r="R281" s="9">
        <f t="shared" si="47"/>
        <v>108295.28</v>
      </c>
      <c r="S281" s="9">
        <f t="shared" si="42"/>
        <v>5041.76</v>
      </c>
      <c r="T281" s="9">
        <f t="shared" si="48"/>
        <v>873.74</v>
      </c>
      <c r="U281" s="9">
        <f t="shared" si="49"/>
        <v>5915.5</v>
      </c>
      <c r="V281" s="9">
        <f t="shared" si="50"/>
        <v>416716.39</v>
      </c>
    </row>
    <row r="282" spans="1:22">
      <c r="A282" s="113" t="s">
        <v>2374</v>
      </c>
      <c r="B282" s="2" t="s">
        <v>1084</v>
      </c>
      <c r="C282" s="78">
        <f>IF(A282=Summary!$B$9,Summary!$F$9,0)</f>
        <v>0</v>
      </c>
      <c r="D282" s="120">
        <f>VLOOKUP(A282,AAFTE!$A:$AA,3,0)</f>
        <v>252.78</v>
      </c>
      <c r="E282" s="160">
        <f>VLOOKUP($A282,'2023-24 Salary &amp; Benefits'!$A:$I,3,)</f>
        <v>1.06</v>
      </c>
      <c r="F282" s="160">
        <f>VLOOKUP($A282,'2023-24 Salary &amp; Benefits'!$A:$I,4,)</f>
        <v>1.06</v>
      </c>
      <c r="G282" s="161">
        <f>VLOOKUP(A282,'CEDARS District FRPL'!$A:$C,3,)</f>
        <v>0.45629999999999998</v>
      </c>
      <c r="H282" s="162">
        <f t="shared" si="43"/>
        <v>252.78</v>
      </c>
      <c r="I282" s="163">
        <f t="shared" si="44"/>
        <v>115.34</v>
      </c>
      <c r="J282" s="154">
        <f t="shared" si="41"/>
        <v>0.73699999999999999</v>
      </c>
      <c r="K282" s="156">
        <f>'2023-24 Salary &amp; Benefits'!E$6</f>
        <v>72728</v>
      </c>
      <c r="L282" s="156">
        <f>'2023-24 Salary &amp; Benefits'!F$6</f>
        <v>75419</v>
      </c>
      <c r="M282" s="9">
        <f t="shared" si="45"/>
        <v>56816.57</v>
      </c>
      <c r="N282" s="9">
        <f t="shared" si="46"/>
        <v>2102.260000000002</v>
      </c>
      <c r="O282" s="9">
        <f>'2023-24 Salary &amp; Benefits'!G$6</f>
        <v>13464</v>
      </c>
      <c r="P282" s="157">
        <f>'2023-24 Salary &amp; Benefits'!H$6</f>
        <v>0.1797</v>
      </c>
      <c r="Q282" s="157">
        <f>'2023-24 Salary &amp; Benefits'!I$6</f>
        <v>0.17330000000000001</v>
      </c>
      <c r="R282" s="9">
        <f t="shared" si="47"/>
        <v>20497.23</v>
      </c>
      <c r="S282" s="9">
        <f t="shared" si="42"/>
        <v>981.98</v>
      </c>
      <c r="T282" s="9">
        <f t="shared" si="48"/>
        <v>170.18</v>
      </c>
      <c r="U282" s="9">
        <f t="shared" si="49"/>
        <v>1152.1600000000001</v>
      </c>
      <c r="V282" s="9">
        <f t="shared" si="50"/>
        <v>80568.22</v>
      </c>
    </row>
    <row r="283" spans="1:22">
      <c r="A283" s="113" t="s">
        <v>2395</v>
      </c>
      <c r="B283" s="2" t="s">
        <v>1152</v>
      </c>
      <c r="C283" s="78">
        <f>IF(A283=Summary!$B$9,Summary!$F$9,0)</f>
        <v>0</v>
      </c>
      <c r="D283" s="120">
        <f>VLOOKUP(A283,AAFTE!$A:$AA,3,0)</f>
        <v>830.56</v>
      </c>
      <c r="E283" s="160">
        <f>VLOOKUP($A283,'2023-24 Salary &amp; Benefits'!$A:$I,3,)</f>
        <v>1</v>
      </c>
      <c r="F283" s="160">
        <f>VLOOKUP($A283,'2023-24 Salary &amp; Benefits'!$A:$I,4,)</f>
        <v>1.02</v>
      </c>
      <c r="G283" s="161">
        <f>VLOOKUP(A283,'CEDARS District FRPL'!$A:$C,3,)</f>
        <v>0.45619999999999999</v>
      </c>
      <c r="H283" s="162">
        <f t="shared" si="43"/>
        <v>830.56</v>
      </c>
      <c r="I283" s="163">
        <f t="shared" si="44"/>
        <v>378.9</v>
      </c>
      <c r="J283" s="154">
        <f t="shared" si="41"/>
        <v>2.4220000000000002</v>
      </c>
      <c r="K283" s="156">
        <f>'2023-24 Salary &amp; Benefits'!E$6</f>
        <v>72728</v>
      </c>
      <c r="L283" s="156">
        <f>'2023-24 Salary &amp; Benefits'!F$6</f>
        <v>75419</v>
      </c>
      <c r="M283" s="9">
        <f t="shared" si="45"/>
        <v>176147.22</v>
      </c>
      <c r="N283" s="9">
        <f t="shared" si="46"/>
        <v>10170.889999999985</v>
      </c>
      <c r="O283" s="9">
        <f>'2023-24 Salary &amp; Benefits'!G$6</f>
        <v>13464</v>
      </c>
      <c r="P283" s="157">
        <f>'2023-24 Salary &amp; Benefits'!H$6</f>
        <v>0.1797</v>
      </c>
      <c r="Q283" s="157">
        <f>'2023-24 Salary &amp; Benefits'!I$6</f>
        <v>0.17330000000000001</v>
      </c>
      <c r="R283" s="9">
        <f t="shared" si="47"/>
        <v>66026.080000000002</v>
      </c>
      <c r="S283" s="9">
        <f t="shared" si="42"/>
        <v>3105.3</v>
      </c>
      <c r="T283" s="9">
        <f t="shared" si="48"/>
        <v>538.15</v>
      </c>
      <c r="U283" s="9">
        <f t="shared" si="49"/>
        <v>3643.4500000000003</v>
      </c>
      <c r="V283" s="9">
        <f t="shared" si="50"/>
        <v>255987.63999999998</v>
      </c>
    </row>
    <row r="284" spans="1:22">
      <c r="A284" s="113" t="s">
        <v>2422</v>
      </c>
      <c r="B284" s="2" t="s">
        <v>1252</v>
      </c>
      <c r="C284" s="78">
        <f>IF(A284=Summary!$B$9,Summary!$F$9,0)</f>
        <v>0</v>
      </c>
      <c r="D284" s="120">
        <f>VLOOKUP(A284,AAFTE!$A:$AA,3,0)</f>
        <v>1124.7</v>
      </c>
      <c r="E284" s="160">
        <f>VLOOKUP($A284,'2023-24 Salary &amp; Benefits'!$A:$I,3,)</f>
        <v>1</v>
      </c>
      <c r="F284" s="160">
        <f>VLOOKUP($A284,'2023-24 Salary &amp; Benefits'!$A:$I,4,)</f>
        <v>1</v>
      </c>
      <c r="G284" s="161">
        <f>VLOOKUP(A284,'CEDARS District FRPL'!$A:$C,3,)</f>
        <v>0.81540000000000001</v>
      </c>
      <c r="H284" s="162">
        <f t="shared" si="43"/>
        <v>1124.7</v>
      </c>
      <c r="I284" s="163">
        <f t="shared" si="44"/>
        <v>917.08</v>
      </c>
      <c r="J284" s="154">
        <f t="shared" si="41"/>
        <v>5.8630000000000004</v>
      </c>
      <c r="K284" s="156">
        <f>'2023-24 Salary &amp; Benefits'!E$6</f>
        <v>72728</v>
      </c>
      <c r="L284" s="156">
        <f>'2023-24 Salary &amp; Benefits'!F$6</f>
        <v>75419</v>
      </c>
      <c r="M284" s="9">
        <f t="shared" si="45"/>
        <v>426404.26</v>
      </c>
      <c r="N284" s="9">
        <f t="shared" si="46"/>
        <v>15777.339999999967</v>
      </c>
      <c r="O284" s="9">
        <f>'2023-24 Salary &amp; Benefits'!G$6</f>
        <v>13464</v>
      </c>
      <c r="P284" s="157">
        <f>'2023-24 Salary &amp; Benefits'!H$6</f>
        <v>0.1797</v>
      </c>
      <c r="Q284" s="157">
        <f>'2023-24 Salary &amp; Benefits'!I$6</f>
        <v>0.17330000000000001</v>
      </c>
      <c r="R284" s="9">
        <f t="shared" si="47"/>
        <v>158298.49</v>
      </c>
      <c r="S284" s="9">
        <f t="shared" si="42"/>
        <v>7369.69</v>
      </c>
      <c r="T284" s="9">
        <f t="shared" si="48"/>
        <v>1277.17</v>
      </c>
      <c r="U284" s="9">
        <f t="shared" si="49"/>
        <v>8646.86</v>
      </c>
      <c r="V284" s="9">
        <f t="shared" si="50"/>
        <v>609126.94999999995</v>
      </c>
    </row>
    <row r="285" spans="1:22">
      <c r="A285" s="113" t="s">
        <v>2556</v>
      </c>
      <c r="B285" s="2" t="s">
        <v>2215</v>
      </c>
      <c r="C285" s="78">
        <f>IF(A285=Summary!$B$9,Summary!$F$9,0)</f>
        <v>0</v>
      </c>
      <c r="D285" s="120">
        <f>VLOOKUP(A285,AAFTE!$A:$AA,3,0)</f>
        <v>4306.9799999999996</v>
      </c>
      <c r="E285" s="160">
        <f>VLOOKUP($A285,'2023-24 Salary &amp; Benefits'!$A:$I,3,)</f>
        <v>1</v>
      </c>
      <c r="F285" s="160">
        <f>VLOOKUP($A285,'2023-24 Salary &amp; Benefits'!$A:$I,4,)</f>
        <v>1</v>
      </c>
      <c r="G285" s="161">
        <f>VLOOKUP(A285,'CEDARS District FRPL'!$A:$C,3,)</f>
        <v>0.93710000000000004</v>
      </c>
      <c r="H285" s="162">
        <f t="shared" si="43"/>
        <v>4306.9799999999996</v>
      </c>
      <c r="I285" s="163">
        <f t="shared" si="44"/>
        <v>4036.07</v>
      </c>
      <c r="J285" s="154">
        <f t="shared" si="41"/>
        <v>25.803999999999998</v>
      </c>
      <c r="K285" s="156">
        <f>'2023-24 Salary &amp; Benefits'!E$6</f>
        <v>72728</v>
      </c>
      <c r="L285" s="156">
        <f>'2023-24 Salary &amp; Benefits'!F$6</f>
        <v>75419</v>
      </c>
      <c r="M285" s="9">
        <f t="shared" si="45"/>
        <v>1876673.31</v>
      </c>
      <c r="N285" s="9">
        <f t="shared" si="46"/>
        <v>69438.569999999832</v>
      </c>
      <c r="O285" s="9">
        <f>'2023-24 Salary &amp; Benefits'!G$6</f>
        <v>13464</v>
      </c>
      <c r="P285" s="157">
        <f>'2023-24 Salary &amp; Benefits'!H$6</f>
        <v>0.1797</v>
      </c>
      <c r="Q285" s="157">
        <f>'2023-24 Salary &amp; Benefits'!I$6</f>
        <v>0.17330000000000001</v>
      </c>
      <c r="R285" s="9">
        <f t="shared" si="47"/>
        <v>696696.95</v>
      </c>
      <c r="S285" s="9">
        <f t="shared" si="42"/>
        <v>32435.200000000001</v>
      </c>
      <c r="T285" s="9">
        <f t="shared" si="48"/>
        <v>5621.02</v>
      </c>
      <c r="U285" s="9">
        <f t="shared" si="49"/>
        <v>38056.22</v>
      </c>
      <c r="V285" s="9">
        <f t="shared" si="50"/>
        <v>2680865.0499999998</v>
      </c>
    </row>
    <row r="286" spans="1:22">
      <c r="A286" s="113" t="s">
        <v>2523</v>
      </c>
      <c r="B286" s="2" t="s">
        <v>2049</v>
      </c>
      <c r="C286" s="78">
        <f>IF(A286=Summary!$B$9,Summary!$F$9,0)</f>
        <v>0</v>
      </c>
      <c r="D286" s="120">
        <f>VLOOKUP(A286,AAFTE!$A:$AA,3,0)</f>
        <v>213.05</v>
      </c>
      <c r="E286" s="160">
        <f>VLOOKUP($A286,'2023-24 Salary &amp; Benefits'!$A:$I,3,)</f>
        <v>1</v>
      </c>
      <c r="F286" s="160">
        <f>VLOOKUP($A286,'2023-24 Salary &amp; Benefits'!$A:$I,4,)</f>
        <v>1</v>
      </c>
      <c r="G286" s="161">
        <f>VLOOKUP(A286,'CEDARS District FRPL'!$A:$C,3,)</f>
        <v>0.47889999999999999</v>
      </c>
      <c r="H286" s="162">
        <f t="shared" si="43"/>
        <v>213.05</v>
      </c>
      <c r="I286" s="163">
        <f t="shared" si="44"/>
        <v>102.03</v>
      </c>
      <c r="J286" s="154">
        <f t="shared" si="41"/>
        <v>0.65200000000000002</v>
      </c>
      <c r="K286" s="156">
        <f>'2023-24 Salary &amp; Benefits'!E$6</f>
        <v>72728</v>
      </c>
      <c r="L286" s="156">
        <f>'2023-24 Salary &amp; Benefits'!F$6</f>
        <v>75419</v>
      </c>
      <c r="M286" s="9">
        <f t="shared" si="45"/>
        <v>47418.66</v>
      </c>
      <c r="N286" s="9">
        <f t="shared" si="46"/>
        <v>1754.5299999999988</v>
      </c>
      <c r="O286" s="9">
        <f>'2023-24 Salary &amp; Benefits'!G$6</f>
        <v>13464</v>
      </c>
      <c r="P286" s="157">
        <f>'2023-24 Salary &amp; Benefits'!H$6</f>
        <v>0.1797</v>
      </c>
      <c r="Q286" s="157">
        <f>'2023-24 Salary &amp; Benefits'!I$6</f>
        <v>0.17330000000000001</v>
      </c>
      <c r="R286" s="9">
        <f t="shared" si="47"/>
        <v>17603.72</v>
      </c>
      <c r="S286" s="9">
        <f t="shared" si="42"/>
        <v>819.55</v>
      </c>
      <c r="T286" s="9">
        <f t="shared" si="48"/>
        <v>142.03</v>
      </c>
      <c r="U286" s="9">
        <f t="shared" si="49"/>
        <v>961.57999999999993</v>
      </c>
      <c r="V286" s="9">
        <f t="shared" si="50"/>
        <v>67738.490000000005</v>
      </c>
    </row>
    <row r="287" spans="1:22">
      <c r="A287" s="113" t="s">
        <v>2291</v>
      </c>
      <c r="B287" s="2" t="s">
        <v>309</v>
      </c>
      <c r="C287" s="78">
        <f>IF(A287=Summary!$B$9,Summary!$F$9,0)</f>
        <v>0</v>
      </c>
      <c r="D287" s="120">
        <f>VLOOKUP(A287,AAFTE!$A:$AA,3,0)</f>
        <v>679.96</v>
      </c>
      <c r="E287" s="160">
        <f>VLOOKUP($A287,'2023-24 Salary &amp; Benefits'!$A:$I,3,)</f>
        <v>1</v>
      </c>
      <c r="F287" s="160">
        <f>VLOOKUP($A287,'2023-24 Salary &amp; Benefits'!$A:$I,4,)</f>
        <v>1.02</v>
      </c>
      <c r="G287" s="161">
        <f>VLOOKUP(A287,'CEDARS District FRPL'!$A:$C,3,)</f>
        <v>0.44769999999999999</v>
      </c>
      <c r="H287" s="162">
        <f t="shared" si="43"/>
        <v>679.96</v>
      </c>
      <c r="I287" s="163">
        <f t="shared" si="44"/>
        <v>304.42</v>
      </c>
      <c r="J287" s="154">
        <f t="shared" si="41"/>
        <v>1.946</v>
      </c>
      <c r="K287" s="156">
        <f>'2023-24 Salary &amp; Benefits'!E$6</f>
        <v>72728</v>
      </c>
      <c r="L287" s="156">
        <f>'2023-24 Salary &amp; Benefits'!F$6</f>
        <v>75419</v>
      </c>
      <c r="M287" s="9">
        <f t="shared" si="45"/>
        <v>141528.69</v>
      </c>
      <c r="N287" s="9">
        <f t="shared" si="46"/>
        <v>8171.9899999999907</v>
      </c>
      <c r="O287" s="9">
        <f>'2023-24 Salary &amp; Benefits'!G$6</f>
        <v>13464</v>
      </c>
      <c r="P287" s="157">
        <f>'2023-24 Salary &amp; Benefits'!H$6</f>
        <v>0.1797</v>
      </c>
      <c r="Q287" s="157">
        <f>'2023-24 Salary &amp; Benefits'!I$6</f>
        <v>0.17330000000000001</v>
      </c>
      <c r="R287" s="9">
        <f t="shared" si="47"/>
        <v>53049.86</v>
      </c>
      <c r="S287" s="9">
        <f t="shared" si="42"/>
        <v>2495.0100000000002</v>
      </c>
      <c r="T287" s="9">
        <f t="shared" si="48"/>
        <v>432.39</v>
      </c>
      <c r="U287" s="9">
        <f t="shared" si="49"/>
        <v>2927.4</v>
      </c>
      <c r="V287" s="9">
        <f t="shared" si="50"/>
        <v>205677.93999999997</v>
      </c>
    </row>
    <row r="288" spans="1:22">
      <c r="A288" s="113" t="s">
        <v>2381</v>
      </c>
      <c r="B288" s="2" t="s">
        <v>1107</v>
      </c>
      <c r="C288" s="78">
        <f>IF(A288=Summary!$B$9,Summary!$F$9,0)</f>
        <v>0</v>
      </c>
      <c r="D288" s="120">
        <f>VLOOKUP(A288,AAFTE!$A:$AA,3,0)</f>
        <v>195.58</v>
      </c>
      <c r="E288" s="160">
        <f>VLOOKUP($A288,'2023-24 Salary &amp; Benefits'!$A:$I,3,)</f>
        <v>1</v>
      </c>
      <c r="F288" s="160">
        <f>VLOOKUP($A288,'2023-24 Salary &amp; Benefits'!$A:$I,4,)</f>
        <v>1</v>
      </c>
      <c r="G288" s="161">
        <f>VLOOKUP(A288,'CEDARS District FRPL'!$A:$C,3,)</f>
        <v>0.3367</v>
      </c>
      <c r="H288" s="162">
        <f t="shared" si="43"/>
        <v>195.58</v>
      </c>
      <c r="I288" s="163">
        <f t="shared" si="44"/>
        <v>65.849999999999994</v>
      </c>
      <c r="J288" s="154">
        <f t="shared" si="41"/>
        <v>0.42099999999999999</v>
      </c>
      <c r="K288" s="156">
        <f>'2023-24 Salary &amp; Benefits'!E$6</f>
        <v>72728</v>
      </c>
      <c r="L288" s="156">
        <f>'2023-24 Salary &amp; Benefits'!F$6</f>
        <v>75419</v>
      </c>
      <c r="M288" s="9">
        <f t="shared" si="45"/>
        <v>30618.49</v>
      </c>
      <c r="N288" s="9">
        <f t="shared" si="46"/>
        <v>1132.9099999999999</v>
      </c>
      <c r="O288" s="9">
        <f>'2023-24 Salary &amp; Benefits'!G$6</f>
        <v>13464</v>
      </c>
      <c r="P288" s="157">
        <f>'2023-24 Salary &amp; Benefits'!H$6</f>
        <v>0.1797</v>
      </c>
      <c r="Q288" s="157">
        <f>'2023-24 Salary &amp; Benefits'!I$6</f>
        <v>0.17330000000000001</v>
      </c>
      <c r="R288" s="9">
        <f t="shared" si="47"/>
        <v>11366.82</v>
      </c>
      <c r="S288" s="9">
        <f t="shared" si="42"/>
        <v>529.19000000000005</v>
      </c>
      <c r="T288" s="9">
        <f t="shared" si="48"/>
        <v>91.71</v>
      </c>
      <c r="U288" s="9">
        <f t="shared" si="49"/>
        <v>620.90000000000009</v>
      </c>
      <c r="V288" s="9">
        <f t="shared" si="50"/>
        <v>43739.12</v>
      </c>
    </row>
    <row r="289" spans="1:22">
      <c r="A289" s="113" t="s">
        <v>2352</v>
      </c>
      <c r="B289" s="2" t="s">
        <v>790</v>
      </c>
      <c r="C289" s="78">
        <f>IF(A289=Summary!$B$9,Summary!$F$9,0)</f>
        <v>0</v>
      </c>
      <c r="D289" s="120">
        <f>VLOOKUP(A289,AAFTE!$A:$AA,3,0)</f>
        <v>2499.7199999999998</v>
      </c>
      <c r="E289" s="160">
        <f>VLOOKUP($A289,'2023-24 Salary &amp; Benefits'!$A:$I,3,)</f>
        <v>1.18</v>
      </c>
      <c r="F289" s="160">
        <f>VLOOKUP($A289,'2023-24 Salary &amp; Benefits'!$A:$I,4,)</f>
        <v>1.18</v>
      </c>
      <c r="G289" s="161">
        <f>VLOOKUP(A289,'CEDARS District FRPL'!$A:$C,3,)</f>
        <v>0.749</v>
      </c>
      <c r="H289" s="162">
        <f t="shared" si="43"/>
        <v>2499.7199999999998</v>
      </c>
      <c r="I289" s="163">
        <f t="shared" si="44"/>
        <v>1872.29</v>
      </c>
      <c r="J289" s="154">
        <f t="shared" si="41"/>
        <v>11.97</v>
      </c>
      <c r="K289" s="156">
        <f>'2023-24 Salary &amp; Benefits'!E$6</f>
        <v>72728</v>
      </c>
      <c r="L289" s="156">
        <f>'2023-24 Salary &amp; Benefits'!F$6</f>
        <v>75419</v>
      </c>
      <c r="M289" s="9">
        <f t="shared" si="45"/>
        <v>1027253.91</v>
      </c>
      <c r="N289" s="9">
        <f t="shared" si="46"/>
        <v>38009.29999999993</v>
      </c>
      <c r="O289" s="9">
        <f>'2023-24 Salary &amp; Benefits'!G$6</f>
        <v>13464</v>
      </c>
      <c r="P289" s="157">
        <f>'2023-24 Salary &amp; Benefits'!H$6</f>
        <v>0.1797</v>
      </c>
      <c r="Q289" s="157">
        <f>'2023-24 Salary &amp; Benefits'!I$6</f>
        <v>0.17330000000000001</v>
      </c>
      <c r="R289" s="9">
        <f t="shared" si="47"/>
        <v>352348.62</v>
      </c>
      <c r="S289" s="9">
        <f t="shared" si="42"/>
        <v>17754.39</v>
      </c>
      <c r="T289" s="9">
        <f t="shared" si="48"/>
        <v>3076.84</v>
      </c>
      <c r="U289" s="9">
        <f t="shared" si="49"/>
        <v>20831.23</v>
      </c>
      <c r="V289" s="9">
        <f t="shared" si="50"/>
        <v>1438443.06</v>
      </c>
    </row>
    <row r="290" spans="1:22">
      <c r="A290" s="113" t="s">
        <v>2512</v>
      </c>
      <c r="B290" s="2" t="s">
        <v>1991</v>
      </c>
      <c r="C290" s="78">
        <f>IF(A290=Summary!$B$9,Summary!$F$9,0)</f>
        <v>0</v>
      </c>
      <c r="D290" s="120">
        <f>VLOOKUP(A290,AAFTE!$A:$AA,3,0)</f>
        <v>6633.1</v>
      </c>
      <c r="E290" s="160">
        <f>VLOOKUP($A290,'2023-24 Salary &amp; Benefits'!$A:$I,3,)</f>
        <v>1</v>
      </c>
      <c r="F290" s="160">
        <f>VLOOKUP($A290,'2023-24 Salary &amp; Benefits'!$A:$I,4,)</f>
        <v>1</v>
      </c>
      <c r="G290" s="161">
        <f>VLOOKUP(A290,'CEDARS District FRPL'!$A:$C,3,)</f>
        <v>0.32779999999999998</v>
      </c>
      <c r="H290" s="162">
        <f t="shared" si="43"/>
        <v>6633.1</v>
      </c>
      <c r="I290" s="163">
        <f t="shared" si="44"/>
        <v>2174.33</v>
      </c>
      <c r="J290" s="154">
        <f t="shared" si="41"/>
        <v>13.901</v>
      </c>
      <c r="K290" s="156">
        <f>'2023-24 Salary &amp; Benefits'!E$6</f>
        <v>72728</v>
      </c>
      <c r="L290" s="156">
        <f>'2023-24 Salary &amp; Benefits'!F$6</f>
        <v>75419</v>
      </c>
      <c r="M290" s="9">
        <f t="shared" si="45"/>
        <v>1010991.93</v>
      </c>
      <c r="N290" s="9">
        <f t="shared" si="46"/>
        <v>37407.589999999967</v>
      </c>
      <c r="O290" s="9">
        <f>'2023-24 Salary &amp; Benefits'!G$6</f>
        <v>13464</v>
      </c>
      <c r="P290" s="157">
        <f>'2023-24 Salary &amp; Benefits'!H$6</f>
        <v>0.1797</v>
      </c>
      <c r="Q290" s="157">
        <f>'2023-24 Salary &amp; Benefits'!I$6</f>
        <v>0.17330000000000001</v>
      </c>
      <c r="R290" s="9">
        <f t="shared" si="47"/>
        <v>375321.05</v>
      </c>
      <c r="S290" s="9">
        <f t="shared" si="42"/>
        <v>17473.330000000002</v>
      </c>
      <c r="T290" s="9">
        <f t="shared" si="48"/>
        <v>3028.13</v>
      </c>
      <c r="U290" s="9">
        <f t="shared" si="49"/>
        <v>20501.460000000003</v>
      </c>
      <c r="V290" s="9">
        <f t="shared" si="50"/>
        <v>1444222.0299999998</v>
      </c>
    </row>
    <row r="291" spans="1:22">
      <c r="A291" s="113" t="s">
        <v>2548</v>
      </c>
      <c r="B291" s="2" t="s">
        <v>2160</v>
      </c>
      <c r="C291" s="78">
        <f>IF(A291=Summary!$B$9,Summary!$F$9,0)</f>
        <v>0</v>
      </c>
      <c r="D291" s="120">
        <f>VLOOKUP(A291,AAFTE!$A:$AA,3,0)</f>
        <v>559.12</v>
      </c>
      <c r="E291" s="160">
        <f>VLOOKUP($A291,'2023-24 Salary &amp; Benefits'!$A:$I,3,)</f>
        <v>1</v>
      </c>
      <c r="F291" s="160">
        <f>VLOOKUP($A291,'2023-24 Salary &amp; Benefits'!$A:$I,4,)</f>
        <v>1</v>
      </c>
      <c r="G291" s="161">
        <f>VLOOKUP(A291,'CEDARS District FRPL'!$A:$C,3,)</f>
        <v>0.88290000000000002</v>
      </c>
      <c r="H291" s="162">
        <f t="shared" si="43"/>
        <v>559.12</v>
      </c>
      <c r="I291" s="163">
        <f t="shared" si="44"/>
        <v>493.65</v>
      </c>
      <c r="J291" s="154">
        <f t="shared" si="41"/>
        <v>3.1560000000000001</v>
      </c>
      <c r="K291" s="156">
        <f>'2023-24 Salary &amp; Benefits'!E$6</f>
        <v>72728</v>
      </c>
      <c r="L291" s="156">
        <f>'2023-24 Salary &amp; Benefits'!F$6</f>
        <v>75419</v>
      </c>
      <c r="M291" s="9">
        <f t="shared" si="45"/>
        <v>229529.57</v>
      </c>
      <c r="N291" s="9">
        <f t="shared" si="46"/>
        <v>8492.789999999979</v>
      </c>
      <c r="O291" s="9">
        <f>'2023-24 Salary &amp; Benefits'!G$6</f>
        <v>13464</v>
      </c>
      <c r="P291" s="157">
        <f>'2023-24 Salary &amp; Benefits'!H$6</f>
        <v>0.1797</v>
      </c>
      <c r="Q291" s="157">
        <f>'2023-24 Salary &amp; Benefits'!I$6</f>
        <v>0.17330000000000001</v>
      </c>
      <c r="R291" s="9">
        <f t="shared" si="47"/>
        <v>85210.65</v>
      </c>
      <c r="S291" s="9">
        <f t="shared" si="42"/>
        <v>3967.04</v>
      </c>
      <c r="T291" s="9">
        <f t="shared" si="48"/>
        <v>687.49</v>
      </c>
      <c r="U291" s="9">
        <f t="shared" si="49"/>
        <v>4654.53</v>
      </c>
      <c r="V291" s="9">
        <f t="shared" si="50"/>
        <v>327887.53999999998</v>
      </c>
    </row>
    <row r="292" spans="1:22">
      <c r="A292" s="113" t="s">
        <v>2437</v>
      </c>
      <c r="B292" s="2" t="s">
        <v>1385</v>
      </c>
      <c r="C292" s="78">
        <f>IF(A292=Summary!$B$9,Summary!$F$9,0)</f>
        <v>0</v>
      </c>
      <c r="D292" s="120">
        <f>VLOOKUP(A292,AAFTE!$A:$AA,3,0)</f>
        <v>5529.68</v>
      </c>
      <c r="E292" s="160">
        <f>VLOOKUP($A292,'2023-24 Salary &amp; Benefits'!$A:$I,3,)</f>
        <v>1.06</v>
      </c>
      <c r="F292" s="160">
        <f>VLOOKUP($A292,'2023-24 Salary &amp; Benefits'!$A:$I,4,)</f>
        <v>1.1000000000000001</v>
      </c>
      <c r="G292" s="161">
        <f>VLOOKUP(A292,'CEDARS District FRPL'!$A:$C,3,)</f>
        <v>0.39860000000000001</v>
      </c>
      <c r="H292" s="162">
        <f t="shared" si="43"/>
        <v>5529.68</v>
      </c>
      <c r="I292" s="163">
        <f t="shared" si="44"/>
        <v>2204.13</v>
      </c>
      <c r="J292" s="154">
        <f t="shared" si="41"/>
        <v>14.092000000000001</v>
      </c>
      <c r="K292" s="156">
        <f>'2023-24 Salary &amp; Benefits'!E$6</f>
        <v>72728</v>
      </c>
      <c r="L292" s="156">
        <f>'2023-24 Salary &amp; Benefits'!F$6</f>
        <v>75419</v>
      </c>
      <c r="M292" s="9">
        <f t="shared" si="45"/>
        <v>1086375.95</v>
      </c>
      <c r="N292" s="9">
        <f t="shared" si="46"/>
        <v>82709.050000000047</v>
      </c>
      <c r="O292" s="9">
        <f>'2023-24 Salary &amp; Benefits'!G$6</f>
        <v>13464</v>
      </c>
      <c r="P292" s="157">
        <f>'2023-24 Salary &amp; Benefits'!H$6</f>
        <v>0.1797</v>
      </c>
      <c r="Q292" s="157">
        <f>'2023-24 Salary &amp; Benefits'!I$6</f>
        <v>0.17330000000000001</v>
      </c>
      <c r="R292" s="9">
        <f t="shared" si="47"/>
        <v>399289.92</v>
      </c>
      <c r="S292" s="9">
        <f t="shared" si="42"/>
        <v>19484.75</v>
      </c>
      <c r="T292" s="9">
        <f t="shared" si="48"/>
        <v>3376.71</v>
      </c>
      <c r="U292" s="9">
        <f t="shared" si="49"/>
        <v>22861.46</v>
      </c>
      <c r="V292" s="9">
        <f t="shared" si="50"/>
        <v>1591236.38</v>
      </c>
    </row>
    <row r="293" spans="1:22">
      <c r="A293" s="113" t="s">
        <v>2501</v>
      </c>
      <c r="B293" s="2" t="s">
        <v>1928</v>
      </c>
      <c r="C293" s="78">
        <f>IF(A293=Summary!$B$9,Summary!$F$9,0)</f>
        <v>0</v>
      </c>
      <c r="D293" s="120">
        <f>VLOOKUP(A293,AAFTE!$A:$AA,3,0)</f>
        <v>974.92</v>
      </c>
      <c r="E293" s="160">
        <f>VLOOKUP($A293,'2023-24 Salary &amp; Benefits'!$A:$I,3,)</f>
        <v>1</v>
      </c>
      <c r="F293" s="160">
        <f>VLOOKUP($A293,'2023-24 Salary &amp; Benefits'!$A:$I,4,)</f>
        <v>1</v>
      </c>
      <c r="G293" s="161">
        <f>VLOOKUP(A293,'CEDARS District FRPL'!$A:$C,3,)</f>
        <v>0.28000000000000003</v>
      </c>
      <c r="H293" s="162">
        <f t="shared" si="43"/>
        <v>974.92</v>
      </c>
      <c r="I293" s="163">
        <f t="shared" si="44"/>
        <v>272.98</v>
      </c>
      <c r="J293" s="154">
        <f t="shared" si="41"/>
        <v>1.7450000000000001</v>
      </c>
      <c r="K293" s="156">
        <f>'2023-24 Salary &amp; Benefits'!E$6</f>
        <v>72728</v>
      </c>
      <c r="L293" s="156">
        <f>'2023-24 Salary &amp; Benefits'!F$6</f>
        <v>75419</v>
      </c>
      <c r="M293" s="9">
        <f t="shared" si="45"/>
        <v>126910.36</v>
      </c>
      <c r="N293" s="9">
        <f t="shared" si="46"/>
        <v>4695.8000000000029</v>
      </c>
      <c r="O293" s="9">
        <f>'2023-24 Salary &amp; Benefits'!G$6</f>
        <v>13464</v>
      </c>
      <c r="P293" s="157">
        <f>'2023-24 Salary &amp; Benefits'!H$6</f>
        <v>0.1797</v>
      </c>
      <c r="Q293" s="157">
        <f>'2023-24 Salary &amp; Benefits'!I$6</f>
        <v>0.17330000000000001</v>
      </c>
      <c r="R293" s="9">
        <f t="shared" si="47"/>
        <v>47114.25</v>
      </c>
      <c r="S293" s="9">
        <f t="shared" si="42"/>
        <v>2193.44</v>
      </c>
      <c r="T293" s="9">
        <f t="shared" si="48"/>
        <v>380.12</v>
      </c>
      <c r="U293" s="9">
        <f t="shared" si="49"/>
        <v>2573.56</v>
      </c>
      <c r="V293" s="9">
        <f t="shared" si="50"/>
        <v>181293.96999999997</v>
      </c>
    </row>
    <row r="294" spans="1:22">
      <c r="A294" s="113" t="s">
        <v>2278</v>
      </c>
      <c r="B294" s="2" t="s">
        <v>162</v>
      </c>
      <c r="C294" s="78">
        <f>IF(A294=Summary!$B$9,Summary!$F$9,0)</f>
        <v>0</v>
      </c>
      <c r="D294" s="120">
        <f>VLOOKUP(A294,AAFTE!$A:$AA,3,0)</f>
        <v>21651.87</v>
      </c>
      <c r="E294" s="160">
        <f>VLOOKUP($A294,'2023-24 Salary &amp; Benefits'!$A:$I,3,)</f>
        <v>1.06</v>
      </c>
      <c r="F294" s="160">
        <f>VLOOKUP($A294,'2023-24 Salary &amp; Benefits'!$A:$I,4,)</f>
        <v>1.06</v>
      </c>
      <c r="G294" s="161">
        <f>VLOOKUP(A294,'CEDARS District FRPL'!$A:$C,3,)</f>
        <v>0.51519999999999999</v>
      </c>
      <c r="H294" s="162">
        <f t="shared" si="43"/>
        <v>21651.87</v>
      </c>
      <c r="I294" s="163">
        <f t="shared" si="44"/>
        <v>11155.04</v>
      </c>
      <c r="J294" s="154">
        <f t="shared" si="41"/>
        <v>71.317999999999998</v>
      </c>
      <c r="K294" s="156">
        <f>'2023-24 Salary &amp; Benefits'!E$6</f>
        <v>72728</v>
      </c>
      <c r="L294" s="156">
        <f>'2023-24 Salary &amp; Benefits'!F$6</f>
        <v>75419</v>
      </c>
      <c r="M294" s="9">
        <f t="shared" si="45"/>
        <v>5498024.4299999997</v>
      </c>
      <c r="N294" s="9">
        <f t="shared" si="46"/>
        <v>203431.75</v>
      </c>
      <c r="O294" s="9">
        <f>'2023-24 Salary &amp; Benefits'!G$6</f>
        <v>13464</v>
      </c>
      <c r="P294" s="157">
        <f>'2023-24 Salary &amp; Benefits'!H$6</f>
        <v>0.1797</v>
      </c>
      <c r="Q294" s="157">
        <f>'2023-24 Salary &amp; Benefits'!I$6</f>
        <v>0.17330000000000001</v>
      </c>
      <c r="R294" s="9">
        <f t="shared" si="47"/>
        <v>1983475.26</v>
      </c>
      <c r="S294" s="9">
        <f t="shared" si="42"/>
        <v>95024.27</v>
      </c>
      <c r="T294" s="9">
        <f t="shared" si="48"/>
        <v>16467.71</v>
      </c>
      <c r="U294" s="9">
        <f t="shared" si="49"/>
        <v>111491.98000000001</v>
      </c>
      <c r="V294" s="9">
        <f t="shared" si="50"/>
        <v>7796423.4199999999</v>
      </c>
    </row>
    <row r="295" spans="1:22">
      <c r="A295" s="113" t="s">
        <v>2348</v>
      </c>
      <c r="B295" s="2" t="s">
        <v>728</v>
      </c>
      <c r="C295" s="78">
        <f>IF(A295=Summary!$B$9,Summary!$F$9,0)</f>
        <v>0</v>
      </c>
      <c r="D295" s="120">
        <f>VLOOKUP(A295,AAFTE!$A:$AA,3,0)</f>
        <v>1475.81</v>
      </c>
      <c r="E295" s="160">
        <f>VLOOKUP($A295,'2023-24 Salary &amp; Benefits'!$A:$I,3,)</f>
        <v>1.1200000000000001</v>
      </c>
      <c r="F295" s="160">
        <f>VLOOKUP($A295,'2023-24 Salary &amp; Benefits'!$A:$I,4,)</f>
        <v>1.1600000000000001</v>
      </c>
      <c r="G295" s="161">
        <f>VLOOKUP(A295,'CEDARS District FRPL'!$A:$C,3,)</f>
        <v>0.25419999999999998</v>
      </c>
      <c r="H295" s="162">
        <f t="shared" si="43"/>
        <v>1475.81</v>
      </c>
      <c r="I295" s="163">
        <f t="shared" si="44"/>
        <v>375.15</v>
      </c>
      <c r="J295" s="154">
        <f t="shared" si="41"/>
        <v>2.3980000000000001</v>
      </c>
      <c r="K295" s="156">
        <f>'2023-24 Salary &amp; Benefits'!E$6</f>
        <v>72728</v>
      </c>
      <c r="L295" s="156">
        <f>'2023-24 Salary &amp; Benefits'!F$6</f>
        <v>75419</v>
      </c>
      <c r="M295" s="9">
        <f t="shared" si="45"/>
        <v>195329.95</v>
      </c>
      <c r="N295" s="9">
        <f t="shared" si="46"/>
        <v>14461.569999999978</v>
      </c>
      <c r="O295" s="9">
        <f>'2023-24 Salary &amp; Benefits'!G$6</f>
        <v>13464</v>
      </c>
      <c r="P295" s="157">
        <f>'2023-24 Salary &amp; Benefits'!H$6</f>
        <v>0.1797</v>
      </c>
      <c r="Q295" s="157">
        <f>'2023-24 Salary &amp; Benefits'!I$6</f>
        <v>0.17330000000000001</v>
      </c>
      <c r="R295" s="9">
        <f t="shared" si="47"/>
        <v>69893.649999999994</v>
      </c>
      <c r="S295" s="9">
        <f t="shared" si="42"/>
        <v>3496.53</v>
      </c>
      <c r="T295" s="9">
        <f t="shared" si="48"/>
        <v>605.95000000000005</v>
      </c>
      <c r="U295" s="9">
        <f t="shared" si="49"/>
        <v>4102.4800000000005</v>
      </c>
      <c r="V295" s="9">
        <f t="shared" si="50"/>
        <v>283787.64999999991</v>
      </c>
    </row>
    <row r="296" spans="1:22">
      <c r="A296" s="113" t="s">
        <v>2707</v>
      </c>
      <c r="B296" s="2" t="s">
        <v>3125</v>
      </c>
      <c r="C296" s="78">
        <f>IF(A296=Summary!$B$9,Summary!$F$9,0)</f>
        <v>0</v>
      </c>
      <c r="D296" s="120">
        <f>VLOOKUP(A296,AAFTE!$A:$AA,3,0)</f>
        <v>135</v>
      </c>
      <c r="E296" s="160">
        <f>VLOOKUP($A296,'2023-24 Salary &amp; Benefits'!$A:$I,3,)</f>
        <v>1.0150000000000001</v>
      </c>
      <c r="F296" s="160">
        <f>VLOOKUP($A296,'2023-24 Salary &amp; Benefits'!$A:$I,4,)</f>
        <v>1.0150000000000001</v>
      </c>
      <c r="G296" s="161">
        <f>VLOOKUP(A296,'CEDARS District FRPL'!$A:$C,3,)</f>
        <v>0.9919</v>
      </c>
      <c r="H296" s="162">
        <f t="shared" si="43"/>
        <v>135</v>
      </c>
      <c r="I296" s="163">
        <f t="shared" si="44"/>
        <v>133.91</v>
      </c>
      <c r="J296" s="154">
        <f t="shared" si="41"/>
        <v>0.85599999999999998</v>
      </c>
      <c r="K296" s="156">
        <f>'2023-24 Salary &amp; Benefits'!E$6</f>
        <v>72728</v>
      </c>
      <c r="L296" s="156">
        <f>'2023-24 Salary &amp; Benefits'!F$6</f>
        <v>75419</v>
      </c>
      <c r="M296" s="9">
        <f t="shared" si="45"/>
        <v>63189</v>
      </c>
      <c r="N296" s="9">
        <f t="shared" si="46"/>
        <v>2338.0400000000009</v>
      </c>
      <c r="O296" s="9">
        <f>'2023-24 Salary &amp; Benefits'!G$6</f>
        <v>13464</v>
      </c>
      <c r="P296" s="157">
        <f>'2023-24 Salary &amp; Benefits'!H$6</f>
        <v>0.1797</v>
      </c>
      <c r="Q296" s="157">
        <f>'2023-24 Salary &amp; Benefits'!I$6</f>
        <v>0.17330000000000001</v>
      </c>
      <c r="R296" s="9">
        <f t="shared" si="47"/>
        <v>23285.43</v>
      </c>
      <c r="S296" s="9">
        <f t="shared" si="42"/>
        <v>1092.1199999999999</v>
      </c>
      <c r="T296" s="9">
        <f t="shared" si="48"/>
        <v>189.26</v>
      </c>
      <c r="U296" s="9">
        <f t="shared" si="49"/>
        <v>1281.3799999999999</v>
      </c>
      <c r="V296" s="9">
        <f t="shared" si="50"/>
        <v>90093.85</v>
      </c>
    </row>
    <row r="297" spans="1:22">
      <c r="A297" s="113" t="s">
        <v>2519</v>
      </c>
      <c r="B297" s="2" t="s">
        <v>2032</v>
      </c>
      <c r="C297" s="78">
        <f>IF(A297=Summary!$B$9,Summary!$F$9,0)</f>
        <v>0</v>
      </c>
      <c r="D297" s="120">
        <f>VLOOKUP(A297,AAFTE!$A:$AA,3,0)</f>
        <v>430.37</v>
      </c>
      <c r="E297" s="160">
        <f>VLOOKUP($A297,'2023-24 Salary &amp; Benefits'!$A:$I,3,)</f>
        <v>1</v>
      </c>
      <c r="F297" s="160">
        <f>VLOOKUP($A297,'2023-24 Salary &amp; Benefits'!$A:$I,4,)</f>
        <v>1.04</v>
      </c>
      <c r="G297" s="161">
        <f>VLOOKUP(A297,'CEDARS District FRPL'!$A:$C,3,)</f>
        <v>0.57999999999999996</v>
      </c>
      <c r="H297" s="162">
        <f t="shared" si="43"/>
        <v>430.37</v>
      </c>
      <c r="I297" s="163">
        <f t="shared" si="44"/>
        <v>249.61</v>
      </c>
      <c r="J297" s="154">
        <f t="shared" si="41"/>
        <v>1.5960000000000001</v>
      </c>
      <c r="K297" s="156">
        <f>'2023-24 Salary &amp; Benefits'!E$6</f>
        <v>72728</v>
      </c>
      <c r="L297" s="156">
        <f>'2023-24 Salary &amp; Benefits'!F$6</f>
        <v>75419</v>
      </c>
      <c r="M297" s="9">
        <f t="shared" si="45"/>
        <v>116073.89</v>
      </c>
      <c r="N297" s="9">
        <f t="shared" si="46"/>
        <v>9109.5800000000017</v>
      </c>
      <c r="O297" s="9">
        <f>'2023-24 Salary &amp; Benefits'!G$6</f>
        <v>13464</v>
      </c>
      <c r="P297" s="157">
        <f>'2023-24 Salary &amp; Benefits'!H$6</f>
        <v>0.1797</v>
      </c>
      <c r="Q297" s="157">
        <f>'2023-24 Salary &amp; Benefits'!I$6</f>
        <v>0.17330000000000001</v>
      </c>
      <c r="R297" s="9">
        <f t="shared" si="47"/>
        <v>43925.71</v>
      </c>
      <c r="S297" s="9">
        <f t="shared" si="42"/>
        <v>2086.39</v>
      </c>
      <c r="T297" s="9">
        <f t="shared" si="48"/>
        <v>361.57</v>
      </c>
      <c r="U297" s="9">
        <f t="shared" si="49"/>
        <v>2447.96</v>
      </c>
      <c r="V297" s="9">
        <f t="shared" si="50"/>
        <v>171557.13999999998</v>
      </c>
    </row>
    <row r="298" spans="1:22">
      <c r="A298" s="113" t="s">
        <v>2312</v>
      </c>
      <c r="B298" s="2" t="s">
        <v>406</v>
      </c>
      <c r="C298" s="78">
        <f>IF(A298=Summary!$B$9,Summary!$F$9,0)</f>
        <v>0</v>
      </c>
      <c r="D298" s="120">
        <f>VLOOKUP(A298,AAFTE!$A:$AA,3,0)</f>
        <v>2356.0300000000002</v>
      </c>
      <c r="E298" s="160">
        <f>VLOOKUP($A298,'2023-24 Salary &amp; Benefits'!$A:$I,3,)</f>
        <v>1</v>
      </c>
      <c r="F298" s="160">
        <f>VLOOKUP($A298,'2023-24 Salary &amp; Benefits'!$A:$I,4,)</f>
        <v>1</v>
      </c>
      <c r="G298" s="161">
        <f>VLOOKUP(A298,'CEDARS District FRPL'!$A:$C,3,)</f>
        <v>0.94379999999999997</v>
      </c>
      <c r="H298" s="162">
        <f t="shared" si="43"/>
        <v>2356.0300000000002</v>
      </c>
      <c r="I298" s="163">
        <f t="shared" si="44"/>
        <v>2223.62</v>
      </c>
      <c r="J298" s="154">
        <f t="shared" si="41"/>
        <v>14.215999999999999</v>
      </c>
      <c r="K298" s="156">
        <f>'2023-24 Salary &amp; Benefits'!E$6</f>
        <v>72728</v>
      </c>
      <c r="L298" s="156">
        <f>'2023-24 Salary &amp; Benefits'!F$6</f>
        <v>75419</v>
      </c>
      <c r="M298" s="9">
        <f t="shared" si="45"/>
        <v>1033901.25</v>
      </c>
      <c r="N298" s="9">
        <f t="shared" si="46"/>
        <v>38255.25</v>
      </c>
      <c r="O298" s="9">
        <f>'2023-24 Salary &amp; Benefits'!G$6</f>
        <v>13464</v>
      </c>
      <c r="P298" s="157">
        <f>'2023-24 Salary &amp; Benefits'!H$6</f>
        <v>0.1797</v>
      </c>
      <c r="Q298" s="157">
        <f>'2023-24 Salary &amp; Benefits'!I$6</f>
        <v>0.17330000000000001</v>
      </c>
      <c r="R298" s="9">
        <f t="shared" si="47"/>
        <v>383825.91</v>
      </c>
      <c r="S298" s="9">
        <f t="shared" si="42"/>
        <v>17869.28</v>
      </c>
      <c r="T298" s="9">
        <f t="shared" si="48"/>
        <v>3096.75</v>
      </c>
      <c r="U298" s="9">
        <f t="shared" si="49"/>
        <v>20966.03</v>
      </c>
      <c r="V298" s="9">
        <f t="shared" si="50"/>
        <v>1476948.44</v>
      </c>
    </row>
    <row r="299" spans="1:22">
      <c r="A299" s="113" t="s">
        <v>2525</v>
      </c>
      <c r="B299" s="2" t="s">
        <v>2053</v>
      </c>
      <c r="C299" s="78">
        <f>IF(A299=Summary!$B$9,Summary!$F$9,0)</f>
        <v>0</v>
      </c>
      <c r="D299" s="120">
        <f>VLOOKUP(A299,AAFTE!$A:$AA,3,0)</f>
        <v>273.87</v>
      </c>
      <c r="E299" s="160">
        <f>VLOOKUP($A299,'2023-24 Salary &amp; Benefits'!$A:$I,3,)</f>
        <v>1</v>
      </c>
      <c r="F299" s="160">
        <f>VLOOKUP($A299,'2023-24 Salary &amp; Benefits'!$A:$I,4,)</f>
        <v>1</v>
      </c>
      <c r="G299" s="161">
        <f>VLOOKUP(A299,'CEDARS District FRPL'!$A:$C,3,)</f>
        <v>0.56779999999999997</v>
      </c>
      <c r="H299" s="162">
        <f t="shared" si="43"/>
        <v>273.87</v>
      </c>
      <c r="I299" s="163">
        <f t="shared" si="44"/>
        <v>155.5</v>
      </c>
      <c r="J299" s="154">
        <f t="shared" si="41"/>
        <v>0.99399999999999999</v>
      </c>
      <c r="K299" s="156">
        <f>'2023-24 Salary &amp; Benefits'!E$6</f>
        <v>72728</v>
      </c>
      <c r="L299" s="156">
        <f>'2023-24 Salary &amp; Benefits'!F$6</f>
        <v>75419</v>
      </c>
      <c r="M299" s="9">
        <f t="shared" si="45"/>
        <v>72291.63</v>
      </c>
      <c r="N299" s="9">
        <f t="shared" si="46"/>
        <v>2674.8600000000006</v>
      </c>
      <c r="O299" s="9">
        <f>'2023-24 Salary &amp; Benefits'!G$6</f>
        <v>13464</v>
      </c>
      <c r="P299" s="157">
        <f>'2023-24 Salary &amp; Benefits'!H$6</f>
        <v>0.1797</v>
      </c>
      <c r="Q299" s="157">
        <f>'2023-24 Salary &amp; Benefits'!I$6</f>
        <v>0.17330000000000001</v>
      </c>
      <c r="R299" s="9">
        <f t="shared" si="47"/>
        <v>26837.58</v>
      </c>
      <c r="S299" s="9">
        <f t="shared" si="42"/>
        <v>1249.44</v>
      </c>
      <c r="T299" s="9">
        <f t="shared" si="48"/>
        <v>216.53</v>
      </c>
      <c r="U299" s="9">
        <f t="shared" si="49"/>
        <v>1465.97</v>
      </c>
      <c r="V299" s="9">
        <f t="shared" si="50"/>
        <v>103270.04000000001</v>
      </c>
    </row>
    <row r="300" spans="1:22">
      <c r="A300" s="113" t="s">
        <v>2521</v>
      </c>
      <c r="B300" s="2" t="s">
        <v>2037</v>
      </c>
      <c r="C300" s="78">
        <f>IF(A300=Summary!$B$9,Summary!$F$9,0)</f>
        <v>0</v>
      </c>
      <c r="D300" s="120">
        <f>VLOOKUP(A300,AAFTE!$A:$AA,3,0)</f>
        <v>5440.53</v>
      </c>
      <c r="E300" s="160">
        <f>VLOOKUP($A300,'2023-24 Salary &amp; Benefits'!$A:$I,3,)</f>
        <v>1</v>
      </c>
      <c r="F300" s="160">
        <f>VLOOKUP($A300,'2023-24 Salary &amp; Benefits'!$A:$I,4,)</f>
        <v>1.02</v>
      </c>
      <c r="G300" s="161">
        <f>VLOOKUP(A300,'CEDARS District FRPL'!$A:$C,3,)</f>
        <v>0.66759999999999997</v>
      </c>
      <c r="H300" s="162">
        <f t="shared" si="43"/>
        <v>5440.53</v>
      </c>
      <c r="I300" s="163">
        <f t="shared" si="44"/>
        <v>3632.1</v>
      </c>
      <c r="J300" s="154">
        <f t="shared" si="41"/>
        <v>23.221</v>
      </c>
      <c r="K300" s="156">
        <f>'2023-24 Salary &amp; Benefits'!E$6</f>
        <v>72728</v>
      </c>
      <c r="L300" s="156">
        <f>'2023-24 Salary &amp; Benefits'!F$6</f>
        <v>75419</v>
      </c>
      <c r="M300" s="9">
        <f t="shared" si="45"/>
        <v>1688816.89</v>
      </c>
      <c r="N300" s="9">
        <f t="shared" si="46"/>
        <v>97513.800000000047</v>
      </c>
      <c r="O300" s="9">
        <f>'2023-24 Salary &amp; Benefits'!G$6</f>
        <v>13464</v>
      </c>
      <c r="P300" s="157">
        <f>'2023-24 Salary &amp; Benefits'!H$6</f>
        <v>0.1797</v>
      </c>
      <c r="Q300" s="157">
        <f>'2023-24 Salary &amp; Benefits'!I$6</f>
        <v>0.17330000000000001</v>
      </c>
      <c r="R300" s="9">
        <f t="shared" si="47"/>
        <v>633027.07999999996</v>
      </c>
      <c r="S300" s="9">
        <f t="shared" si="42"/>
        <v>29772.18</v>
      </c>
      <c r="T300" s="9">
        <f t="shared" si="48"/>
        <v>5159.5200000000004</v>
      </c>
      <c r="U300" s="9">
        <f t="shared" si="49"/>
        <v>34931.699999999997</v>
      </c>
      <c r="V300" s="9">
        <f t="shared" si="50"/>
        <v>2454289.4699999997</v>
      </c>
    </row>
    <row r="301" spans="1:22">
      <c r="A301" s="113" t="s">
        <v>2560</v>
      </c>
      <c r="B301" s="2" t="s">
        <v>2235</v>
      </c>
      <c r="C301" s="78">
        <f>IF(A301=Summary!$B$9,Summary!$F$9,0)</f>
        <v>0</v>
      </c>
      <c r="D301" s="120">
        <f>VLOOKUP(A301,AAFTE!$A:$AA,3,0)</f>
        <v>3155.29</v>
      </c>
      <c r="E301" s="160">
        <f>VLOOKUP($A301,'2023-24 Salary &amp; Benefits'!$A:$I,3,)</f>
        <v>1</v>
      </c>
      <c r="F301" s="160">
        <f>VLOOKUP($A301,'2023-24 Salary &amp; Benefits'!$A:$I,4,)</f>
        <v>1</v>
      </c>
      <c r="G301" s="161">
        <f>VLOOKUP(A301,'CEDARS District FRPL'!$A:$C,3,)</f>
        <v>0.87580000000000002</v>
      </c>
      <c r="H301" s="162">
        <f t="shared" si="43"/>
        <v>3155.29</v>
      </c>
      <c r="I301" s="163">
        <f t="shared" si="44"/>
        <v>2763.4</v>
      </c>
      <c r="J301" s="154">
        <f t="shared" si="41"/>
        <v>17.667000000000002</v>
      </c>
      <c r="K301" s="156">
        <f>'2023-24 Salary &amp; Benefits'!E$6</f>
        <v>72728</v>
      </c>
      <c r="L301" s="156">
        <f>'2023-24 Salary &amp; Benefits'!F$6</f>
        <v>75419</v>
      </c>
      <c r="M301" s="9">
        <f t="shared" si="45"/>
        <v>1284885.58</v>
      </c>
      <c r="N301" s="9">
        <f t="shared" si="46"/>
        <v>47541.889999999898</v>
      </c>
      <c r="O301" s="9">
        <f>'2023-24 Salary &amp; Benefits'!G$6</f>
        <v>13464</v>
      </c>
      <c r="P301" s="157">
        <f>'2023-24 Salary &amp; Benefits'!H$6</f>
        <v>0.1797</v>
      </c>
      <c r="Q301" s="157">
        <f>'2023-24 Salary &amp; Benefits'!I$6</f>
        <v>0.17330000000000001</v>
      </c>
      <c r="R301" s="9">
        <f t="shared" si="47"/>
        <v>477001.44</v>
      </c>
      <c r="S301" s="9">
        <f t="shared" si="42"/>
        <v>22207.119999999999</v>
      </c>
      <c r="T301" s="9">
        <f t="shared" si="48"/>
        <v>3848.49</v>
      </c>
      <c r="U301" s="9">
        <f t="shared" si="49"/>
        <v>26055.61</v>
      </c>
      <c r="V301" s="9">
        <f t="shared" si="50"/>
        <v>1835484.52</v>
      </c>
    </row>
    <row r="302" spans="1:22">
      <c r="A302" s="113" t="s">
        <v>2314</v>
      </c>
      <c r="B302" s="2" t="s">
        <v>419</v>
      </c>
      <c r="C302" s="78">
        <f>IF(A302=Summary!$B$9,Summary!$F$9,0)</f>
        <v>0</v>
      </c>
      <c r="D302" s="120">
        <f>VLOOKUP(A302,AAFTE!$A:$AA,3,0)</f>
        <v>860.13</v>
      </c>
      <c r="E302" s="160">
        <f>VLOOKUP($A302,'2023-24 Salary &amp; Benefits'!$A:$I,3,)</f>
        <v>1</v>
      </c>
      <c r="F302" s="160">
        <f>VLOOKUP($A302,'2023-24 Salary &amp; Benefits'!$A:$I,4,)</f>
        <v>1</v>
      </c>
      <c r="G302" s="161">
        <f>VLOOKUP(A302,'CEDARS District FRPL'!$A:$C,3,)</f>
        <v>0.89910000000000001</v>
      </c>
      <c r="H302" s="162">
        <f t="shared" si="43"/>
        <v>860.13</v>
      </c>
      <c r="I302" s="163">
        <f t="shared" si="44"/>
        <v>773.34</v>
      </c>
      <c r="J302" s="154">
        <f t="shared" si="41"/>
        <v>4.944</v>
      </c>
      <c r="K302" s="156">
        <f>'2023-24 Salary &amp; Benefits'!E$6</f>
        <v>72728</v>
      </c>
      <c r="L302" s="156">
        <f>'2023-24 Salary &amp; Benefits'!F$6</f>
        <v>75419</v>
      </c>
      <c r="M302" s="9">
        <f t="shared" si="45"/>
        <v>359567.23</v>
      </c>
      <c r="N302" s="9">
        <f t="shared" si="46"/>
        <v>13304.309999999998</v>
      </c>
      <c r="O302" s="9">
        <f>'2023-24 Salary &amp; Benefits'!G$6</f>
        <v>13464</v>
      </c>
      <c r="P302" s="157">
        <f>'2023-24 Salary &amp; Benefits'!H$6</f>
        <v>0.1797</v>
      </c>
      <c r="Q302" s="157">
        <f>'2023-24 Salary &amp; Benefits'!I$6</f>
        <v>0.17330000000000001</v>
      </c>
      <c r="R302" s="9">
        <f t="shared" si="47"/>
        <v>133485.88</v>
      </c>
      <c r="S302" s="9">
        <f t="shared" si="42"/>
        <v>6214.53</v>
      </c>
      <c r="T302" s="9">
        <f t="shared" si="48"/>
        <v>1076.98</v>
      </c>
      <c r="U302" s="9">
        <f t="shared" si="49"/>
        <v>7291.51</v>
      </c>
      <c r="V302" s="9">
        <f t="shared" si="50"/>
        <v>513648.93</v>
      </c>
    </row>
    <row r="303" spans="1:22">
      <c r="A303" s="113" t="s">
        <v>2282</v>
      </c>
      <c r="B303" s="2" t="s">
        <v>211</v>
      </c>
      <c r="C303" s="78">
        <f>IF(A303=Summary!$B$9,Summary!$F$9,0)</f>
        <v>0</v>
      </c>
      <c r="D303" s="120">
        <f>VLOOKUP(A303,AAFTE!$A:$AA,3,0)</f>
        <v>2809.22</v>
      </c>
      <c r="E303" s="160">
        <f>VLOOKUP($A303,'2023-24 Salary &amp; Benefits'!$A:$I,3,)</f>
        <v>1.06</v>
      </c>
      <c r="F303" s="160">
        <f>VLOOKUP($A303,'2023-24 Salary &amp; Benefits'!$A:$I,4,)</f>
        <v>1.06</v>
      </c>
      <c r="G303" s="161">
        <f>VLOOKUP(A303,'CEDARS District FRPL'!$A:$C,3,)</f>
        <v>0.37509999999999999</v>
      </c>
      <c r="H303" s="162">
        <f t="shared" si="43"/>
        <v>2809.22</v>
      </c>
      <c r="I303" s="163">
        <f t="shared" si="44"/>
        <v>1053.74</v>
      </c>
      <c r="J303" s="154">
        <f t="shared" si="41"/>
        <v>6.7370000000000001</v>
      </c>
      <c r="K303" s="156">
        <f>'2023-24 Salary &amp; Benefits'!E$6</f>
        <v>72728</v>
      </c>
      <c r="L303" s="156">
        <f>'2023-24 Salary &amp; Benefits'!F$6</f>
        <v>75419</v>
      </c>
      <c r="M303" s="9">
        <f t="shared" si="45"/>
        <v>519366.65</v>
      </c>
      <c r="N303" s="9">
        <f t="shared" si="46"/>
        <v>19217.020000000019</v>
      </c>
      <c r="O303" s="9">
        <f>'2023-24 Salary &amp; Benefits'!G$6</f>
        <v>13464</v>
      </c>
      <c r="P303" s="157">
        <f>'2023-24 Salary &amp; Benefits'!H$6</f>
        <v>0.1797</v>
      </c>
      <c r="Q303" s="157">
        <f>'2023-24 Salary &amp; Benefits'!I$6</f>
        <v>0.17330000000000001</v>
      </c>
      <c r="R303" s="9">
        <f t="shared" si="47"/>
        <v>187367.46</v>
      </c>
      <c r="S303" s="9">
        <f t="shared" si="42"/>
        <v>8976.39</v>
      </c>
      <c r="T303" s="9">
        <f t="shared" si="48"/>
        <v>1555.61</v>
      </c>
      <c r="U303" s="9">
        <f t="shared" si="49"/>
        <v>10532</v>
      </c>
      <c r="V303" s="9">
        <f t="shared" si="50"/>
        <v>736483.13</v>
      </c>
    </row>
    <row r="304" spans="1:22">
      <c r="A304" s="113" t="s">
        <v>2252</v>
      </c>
      <c r="B304" s="2" t="s">
        <v>0</v>
      </c>
      <c r="C304" s="78">
        <f>IF(A304=Summary!$B$9,Summary!$F$9,0)</f>
        <v>0</v>
      </c>
      <c r="D304" s="120">
        <f>VLOOKUP(A304,AAFTE!$A:$AA,3,0)</f>
        <v>63.78</v>
      </c>
      <c r="E304" s="160">
        <f>VLOOKUP($A304,'2023-24 Salary &amp; Benefits'!$A:$I,3,)</f>
        <v>1</v>
      </c>
      <c r="F304" s="160">
        <f>VLOOKUP($A304,'2023-24 Salary &amp; Benefits'!$A:$I,4,)</f>
        <v>1</v>
      </c>
      <c r="G304" s="161">
        <f>VLOOKUP(A304,'CEDARS District FRPL'!$A:$C,3,)</f>
        <v>0.74390000000000001</v>
      </c>
      <c r="H304" s="162">
        <f t="shared" si="43"/>
        <v>63.78</v>
      </c>
      <c r="I304" s="163">
        <f t="shared" si="44"/>
        <v>47.45</v>
      </c>
      <c r="J304" s="154">
        <f t="shared" si="41"/>
        <v>0.30299999999999999</v>
      </c>
      <c r="K304" s="156">
        <f>'2023-24 Salary &amp; Benefits'!E$6</f>
        <v>72728</v>
      </c>
      <c r="L304" s="156">
        <f>'2023-24 Salary &amp; Benefits'!F$6</f>
        <v>75419</v>
      </c>
      <c r="M304" s="9">
        <f t="shared" si="45"/>
        <v>22036.58</v>
      </c>
      <c r="N304" s="9">
        <f t="shared" si="46"/>
        <v>815.37999999999738</v>
      </c>
      <c r="O304" s="9">
        <f>'2023-24 Salary &amp; Benefits'!G$6</f>
        <v>13464</v>
      </c>
      <c r="P304" s="157">
        <f>'2023-24 Salary &amp; Benefits'!H$6</f>
        <v>0.1797</v>
      </c>
      <c r="Q304" s="157">
        <f>'2023-24 Salary &amp; Benefits'!I$6</f>
        <v>0.17330000000000001</v>
      </c>
      <c r="R304" s="9">
        <f t="shared" si="47"/>
        <v>8180.87</v>
      </c>
      <c r="S304" s="9">
        <f t="shared" si="42"/>
        <v>380.87</v>
      </c>
      <c r="T304" s="9">
        <f t="shared" si="48"/>
        <v>66</v>
      </c>
      <c r="U304" s="9">
        <f t="shared" si="49"/>
        <v>446.87</v>
      </c>
      <c r="V304" s="9">
        <f t="shared" si="50"/>
        <v>31479.699999999997</v>
      </c>
    </row>
    <row r="305" spans="1:22">
      <c r="A305" s="113" t="s">
        <v>2301</v>
      </c>
      <c r="B305" s="2" t="s">
        <v>353</v>
      </c>
      <c r="C305" s="78">
        <f>IF(A305=Summary!$B$9,Summary!$F$9,0)</f>
        <v>0</v>
      </c>
      <c r="D305" s="120">
        <f>VLOOKUP(A305,AAFTE!$A:$AA,3,0)</f>
        <v>261.43</v>
      </c>
      <c r="E305" s="160">
        <f>VLOOKUP($A305,'2023-24 Salary &amp; Benefits'!$A:$I,3,)</f>
        <v>1</v>
      </c>
      <c r="F305" s="160">
        <f>VLOOKUP($A305,'2023-24 Salary &amp; Benefits'!$A:$I,4,)</f>
        <v>1</v>
      </c>
      <c r="G305" s="161">
        <f>VLOOKUP(A305,'CEDARS District FRPL'!$A:$C,3,)</f>
        <v>0.46589999999999998</v>
      </c>
      <c r="H305" s="162">
        <f t="shared" si="43"/>
        <v>261.43</v>
      </c>
      <c r="I305" s="163">
        <f t="shared" si="44"/>
        <v>121.8</v>
      </c>
      <c r="J305" s="154">
        <f t="shared" si="41"/>
        <v>0.77900000000000003</v>
      </c>
      <c r="K305" s="156">
        <f>'2023-24 Salary &amp; Benefits'!E$6</f>
        <v>72728</v>
      </c>
      <c r="L305" s="156">
        <f>'2023-24 Salary &amp; Benefits'!F$6</f>
        <v>75419</v>
      </c>
      <c r="M305" s="9">
        <f t="shared" si="45"/>
        <v>56655.11</v>
      </c>
      <c r="N305" s="9">
        <f t="shared" si="46"/>
        <v>2096.2900000000009</v>
      </c>
      <c r="O305" s="9">
        <f>'2023-24 Salary &amp; Benefits'!G$6</f>
        <v>13464</v>
      </c>
      <c r="P305" s="157">
        <f>'2023-24 Salary &amp; Benefits'!H$6</f>
        <v>0.1797</v>
      </c>
      <c r="Q305" s="157">
        <f>'2023-24 Salary &amp; Benefits'!I$6</f>
        <v>0.17330000000000001</v>
      </c>
      <c r="R305" s="9">
        <f t="shared" si="47"/>
        <v>21032.67</v>
      </c>
      <c r="S305" s="9">
        <f t="shared" si="42"/>
        <v>979.19</v>
      </c>
      <c r="T305" s="9">
        <f t="shared" si="48"/>
        <v>169.69</v>
      </c>
      <c r="U305" s="9">
        <f t="shared" si="49"/>
        <v>1148.8800000000001</v>
      </c>
      <c r="V305" s="9">
        <f t="shared" si="50"/>
        <v>80932.950000000012</v>
      </c>
    </row>
    <row r="306" spans="1:22">
      <c r="A306" s="113" t="s">
        <v>2500</v>
      </c>
      <c r="B306" s="2" t="s">
        <v>1924</v>
      </c>
      <c r="C306" s="78">
        <f>IF(A306=Summary!$B$9,Summary!$F$9,0)</f>
        <v>0</v>
      </c>
      <c r="D306" s="120">
        <f>VLOOKUP(A306,AAFTE!$A:$AA,3,0)</f>
        <v>383.77</v>
      </c>
      <c r="E306" s="160">
        <f>VLOOKUP($A306,'2023-24 Salary &amp; Benefits'!$A:$I,3,)</f>
        <v>1</v>
      </c>
      <c r="F306" s="160">
        <f>VLOOKUP($A306,'2023-24 Salary &amp; Benefits'!$A:$I,4,)</f>
        <v>1</v>
      </c>
      <c r="G306" s="161">
        <f>VLOOKUP(A306,'CEDARS District FRPL'!$A:$C,3,)</f>
        <v>0.85819999999999996</v>
      </c>
      <c r="H306" s="162">
        <f t="shared" si="43"/>
        <v>383.77</v>
      </c>
      <c r="I306" s="163">
        <f t="shared" si="44"/>
        <v>329.35</v>
      </c>
      <c r="J306" s="154">
        <f t="shared" si="41"/>
        <v>2.1059999999999999</v>
      </c>
      <c r="K306" s="156">
        <f>'2023-24 Salary &amp; Benefits'!E$6</f>
        <v>72728</v>
      </c>
      <c r="L306" s="156">
        <f>'2023-24 Salary &amp; Benefits'!F$6</f>
        <v>75419</v>
      </c>
      <c r="M306" s="9">
        <f t="shared" si="45"/>
        <v>153165.17000000001</v>
      </c>
      <c r="N306" s="9">
        <f t="shared" si="46"/>
        <v>5667.2399999999907</v>
      </c>
      <c r="O306" s="9">
        <f>'2023-24 Salary &amp; Benefits'!G$6</f>
        <v>13464</v>
      </c>
      <c r="P306" s="157">
        <f>'2023-24 Salary &amp; Benefits'!H$6</f>
        <v>0.1797</v>
      </c>
      <c r="Q306" s="157">
        <f>'2023-24 Salary &amp; Benefits'!I$6</f>
        <v>0.17330000000000001</v>
      </c>
      <c r="R306" s="9">
        <f t="shared" si="47"/>
        <v>56861.1</v>
      </c>
      <c r="S306" s="9">
        <f t="shared" si="42"/>
        <v>2647.21</v>
      </c>
      <c r="T306" s="9">
        <f t="shared" si="48"/>
        <v>458.76</v>
      </c>
      <c r="U306" s="9">
        <f t="shared" si="49"/>
        <v>3105.9700000000003</v>
      </c>
      <c r="V306" s="9">
        <f t="shared" si="50"/>
        <v>218799.48</v>
      </c>
    </row>
    <row r="307" spans="1:22">
      <c r="A307" t="s">
        <v>2271</v>
      </c>
      <c r="B307" t="s">
        <v>119</v>
      </c>
      <c r="C307" s="78">
        <f>IF(A307=Summary!$B$9,Summary!$F$9,0)</f>
        <v>0</v>
      </c>
      <c r="D307" s="120">
        <f>VLOOKUP(A307,AAFTE!$A:$AA,3,0)</f>
        <v>7197.79</v>
      </c>
      <c r="E307" s="160">
        <f>VLOOKUP($A307,'2023-24 Salary &amp; Benefits'!$A:$I,3,)</f>
        <v>1.0150000000000001</v>
      </c>
      <c r="F307" s="160">
        <f>VLOOKUP($A307,'2023-24 Salary &amp; Benefits'!$A:$I,4,)</f>
        <v>1.0150000000000001</v>
      </c>
      <c r="G307" s="161">
        <f>VLOOKUP(A307,'CEDARS District FRPL'!$A:$C,3,)</f>
        <v>0.58399999999999996</v>
      </c>
      <c r="H307" s="162">
        <f t="shared" si="43"/>
        <v>7197.79</v>
      </c>
      <c r="I307" s="163">
        <f t="shared" si="44"/>
        <v>4203.51</v>
      </c>
      <c r="J307" s="154">
        <f t="shared" si="41"/>
        <v>26.873999999999999</v>
      </c>
      <c r="K307" s="156">
        <f>'2023-24 Salary &amp; Benefits'!E$6</f>
        <v>72728</v>
      </c>
      <c r="L307" s="156">
        <f>'2023-24 Salary &amp; Benefits'!F$6</f>
        <v>75419</v>
      </c>
      <c r="M307" s="9">
        <f t="shared" si="45"/>
        <v>1983809.66</v>
      </c>
      <c r="N307" s="9">
        <f t="shared" si="46"/>
        <v>73402.700000000186</v>
      </c>
      <c r="O307" s="9">
        <f>'2023-24 Salary &amp; Benefits'!G$6</f>
        <v>13464</v>
      </c>
      <c r="P307" s="157">
        <f>'2023-24 Salary &amp; Benefits'!H$6</f>
        <v>0.1797</v>
      </c>
      <c r="Q307" s="157">
        <f>'2023-24 Salary &amp; Benefits'!I$6</f>
        <v>0.17330000000000001</v>
      </c>
      <c r="R307" s="9">
        <f t="shared" si="47"/>
        <v>731042.82</v>
      </c>
      <c r="S307" s="9">
        <f t="shared" si="42"/>
        <v>34286.870000000003</v>
      </c>
      <c r="T307" s="9">
        <f t="shared" si="48"/>
        <v>5941.91</v>
      </c>
      <c r="U307" s="9">
        <f t="shared" si="49"/>
        <v>40228.78</v>
      </c>
      <c r="V307" s="9">
        <f t="shared" si="50"/>
        <v>2828483.96</v>
      </c>
    </row>
    <row r="308" spans="1:22">
      <c r="A308" s="113" t="s">
        <v>2492</v>
      </c>
      <c r="B308" s="2" t="s">
        <v>1894</v>
      </c>
      <c r="C308" s="78">
        <f>IF(A308=Summary!$B$9,Summary!$F$9,0)</f>
        <v>0</v>
      </c>
      <c r="D308" s="120">
        <f>VLOOKUP(A308,AAFTE!$A:$AA,3,0)</f>
        <v>3406.6</v>
      </c>
      <c r="E308" s="160">
        <f>VLOOKUP($A308,'2023-24 Salary &amp; Benefits'!$A:$I,3,)</f>
        <v>1</v>
      </c>
      <c r="F308" s="160">
        <f>VLOOKUP($A308,'2023-24 Salary &amp; Benefits'!$A:$I,4,)</f>
        <v>1</v>
      </c>
      <c r="G308" s="161">
        <f>VLOOKUP(A308,'CEDARS District FRPL'!$A:$C,3,)</f>
        <v>0.57369999999999999</v>
      </c>
      <c r="H308" s="162">
        <f t="shared" si="43"/>
        <v>3406.6</v>
      </c>
      <c r="I308" s="163">
        <f t="shared" si="44"/>
        <v>1954.37</v>
      </c>
      <c r="J308" s="154">
        <f t="shared" si="41"/>
        <v>12.494999999999999</v>
      </c>
      <c r="K308" s="156">
        <f>'2023-24 Salary &amp; Benefits'!E$6</f>
        <v>72728</v>
      </c>
      <c r="L308" s="156">
        <f>'2023-24 Salary &amp; Benefits'!F$6</f>
        <v>75419</v>
      </c>
      <c r="M308" s="9">
        <f t="shared" si="45"/>
        <v>908736.36</v>
      </c>
      <c r="N308" s="9">
        <f t="shared" si="46"/>
        <v>33624.050000000047</v>
      </c>
      <c r="O308" s="9">
        <f>'2023-24 Salary &amp; Benefits'!G$6</f>
        <v>13464</v>
      </c>
      <c r="P308" s="157">
        <f>'2023-24 Salary &amp; Benefits'!H$6</f>
        <v>0.1797</v>
      </c>
      <c r="Q308" s="157">
        <f>'2023-24 Salary &amp; Benefits'!I$6</f>
        <v>0.17330000000000001</v>
      </c>
      <c r="R308" s="9">
        <f t="shared" si="47"/>
        <v>337359.65</v>
      </c>
      <c r="S308" s="9">
        <f t="shared" si="42"/>
        <v>15706.01</v>
      </c>
      <c r="T308" s="9">
        <f t="shared" si="48"/>
        <v>2721.85</v>
      </c>
      <c r="U308" s="9">
        <f t="shared" si="49"/>
        <v>18427.86</v>
      </c>
      <c r="V308" s="9">
        <f t="shared" si="50"/>
        <v>1298147.9200000002</v>
      </c>
    </row>
    <row r="309" spans="1:22">
      <c r="A309" s="113" t="s">
        <v>2561</v>
      </c>
      <c r="B309" s="2" t="s">
        <v>2241</v>
      </c>
      <c r="C309" s="78">
        <f>IF(A309=Summary!$B$9,Summary!$F$9,0)</f>
        <v>0</v>
      </c>
      <c r="D309" s="120">
        <f>VLOOKUP(A309,AAFTE!$A:$AA,3,0)</f>
        <v>5379.05</v>
      </c>
      <c r="E309" s="160">
        <f>VLOOKUP($A309,'2023-24 Salary &amp; Benefits'!$A:$I,3,)</f>
        <v>1.0150000000000001</v>
      </c>
      <c r="F309" s="160">
        <f>VLOOKUP($A309,'2023-24 Salary &amp; Benefits'!$A:$I,4,)</f>
        <v>1.0150000000000001</v>
      </c>
      <c r="G309" s="161">
        <f>VLOOKUP(A309,'CEDARS District FRPL'!$A:$C,3,)</f>
        <v>0.49320000000000003</v>
      </c>
      <c r="H309" s="162">
        <f t="shared" si="43"/>
        <v>5379.05</v>
      </c>
      <c r="I309" s="163">
        <f t="shared" si="44"/>
        <v>2652.95</v>
      </c>
      <c r="J309" s="154">
        <f t="shared" si="41"/>
        <v>16.960999999999999</v>
      </c>
      <c r="K309" s="156">
        <f>'2023-24 Salary &amp; Benefits'!E$6</f>
        <v>72728</v>
      </c>
      <c r="L309" s="156">
        <f>'2023-24 Salary &amp; Benefits'!F$6</f>
        <v>75419</v>
      </c>
      <c r="M309" s="9">
        <f t="shared" si="45"/>
        <v>1252042.7</v>
      </c>
      <c r="N309" s="9">
        <f t="shared" si="46"/>
        <v>46326.679999999935</v>
      </c>
      <c r="O309" s="9">
        <f>'2023-24 Salary &amp; Benefits'!G$6</f>
        <v>13464</v>
      </c>
      <c r="P309" s="157">
        <f>'2023-24 Salary &amp; Benefits'!H$6</f>
        <v>0.1797</v>
      </c>
      <c r="Q309" s="157">
        <f>'2023-24 Salary &amp; Benefits'!I$6</f>
        <v>0.17330000000000001</v>
      </c>
      <c r="R309" s="9">
        <f t="shared" si="47"/>
        <v>461383.39</v>
      </c>
      <c r="S309" s="9">
        <f t="shared" si="42"/>
        <v>21639.49</v>
      </c>
      <c r="T309" s="9">
        <f t="shared" si="48"/>
        <v>3750.12</v>
      </c>
      <c r="U309" s="9">
        <f t="shared" si="49"/>
        <v>25389.61</v>
      </c>
      <c r="V309" s="9">
        <f t="shared" si="50"/>
        <v>1785142.38</v>
      </c>
    </row>
    <row r="310" spans="1:22">
      <c r="A310" s="113" t="s">
        <v>3161</v>
      </c>
      <c r="B310" s="2" t="s">
        <v>3162</v>
      </c>
      <c r="C310" s="78">
        <f>IF(A310=Summary!$B$9,Summary!$F$9,0)</f>
        <v>0</v>
      </c>
      <c r="D310" s="120">
        <f>VLOOKUP(A310,AAFTE!$A:$AA,3,0)</f>
        <v>69.03</v>
      </c>
      <c r="E310" s="160">
        <f>VLOOKUP($A310,'2023-24 Salary &amp; Benefits'!$A:$I,3,)</f>
        <v>1.0750000000000002</v>
      </c>
      <c r="F310" s="160">
        <f>VLOOKUP($A310,'2023-24 Salary &amp; Benefits'!$A:$I,4,)</f>
        <v>1.0750000000000002</v>
      </c>
      <c r="G310" s="161">
        <f>VLOOKUP(A310,'CEDARS District FRPL'!$A:$C,3,)</f>
        <v>0.60419999999999996</v>
      </c>
      <c r="H310" s="162">
        <f t="shared" si="43"/>
        <v>69.03</v>
      </c>
      <c r="I310" s="163">
        <f t="shared" si="44"/>
        <v>41.71</v>
      </c>
      <c r="J310" s="154">
        <f t="shared" si="41"/>
        <v>0.26700000000000002</v>
      </c>
      <c r="K310" s="156">
        <f>'2023-24 Salary &amp; Benefits'!E$6</f>
        <v>72728</v>
      </c>
      <c r="L310" s="156">
        <f>'2023-24 Salary &amp; Benefits'!F$6</f>
        <v>75419</v>
      </c>
      <c r="M310" s="9">
        <f t="shared" si="45"/>
        <v>20874.75</v>
      </c>
      <c r="N310" s="9">
        <f t="shared" si="46"/>
        <v>772.38999999999942</v>
      </c>
      <c r="O310" s="9">
        <f>'2023-24 Salary &amp; Benefits'!G$6</f>
        <v>13464</v>
      </c>
      <c r="P310" s="157">
        <f>'2023-24 Salary &amp; Benefits'!H$6</f>
        <v>0.1797</v>
      </c>
      <c r="Q310" s="157">
        <f>'2023-24 Salary &amp; Benefits'!I$6</f>
        <v>0.17330000000000001</v>
      </c>
      <c r="R310" s="9">
        <f t="shared" si="47"/>
        <v>7479.94</v>
      </c>
      <c r="S310" s="9">
        <f t="shared" si="42"/>
        <v>360.79</v>
      </c>
      <c r="T310" s="9">
        <f t="shared" si="48"/>
        <v>62.52</v>
      </c>
      <c r="U310" s="9">
        <f t="shared" si="49"/>
        <v>423.31</v>
      </c>
      <c r="V310" s="9">
        <f t="shared" si="50"/>
        <v>29550.39</v>
      </c>
    </row>
    <row r="311" spans="1:22">
      <c r="A311" s="113" t="s">
        <v>2399</v>
      </c>
      <c r="B311" s="2" t="s">
        <v>1167</v>
      </c>
      <c r="C311" s="78">
        <f>IF(A311=Summary!$B$9,Summary!$F$9,0)</f>
        <v>0</v>
      </c>
      <c r="D311" s="120">
        <f>VLOOKUP(A311,AAFTE!$A:$AA,3,0)</f>
        <v>354.26</v>
      </c>
      <c r="E311" s="160">
        <f>VLOOKUP($A311,'2023-24 Salary &amp; Benefits'!$A:$I,3,)</f>
        <v>1</v>
      </c>
      <c r="F311" s="160">
        <f>VLOOKUP($A311,'2023-24 Salary &amp; Benefits'!$A:$I,4,)</f>
        <v>1</v>
      </c>
      <c r="G311" s="161">
        <f>VLOOKUP(A311,'CEDARS District FRPL'!$A:$C,3,)</f>
        <v>0.69669999999999999</v>
      </c>
      <c r="H311" s="162">
        <f t="shared" si="43"/>
        <v>354.26</v>
      </c>
      <c r="I311" s="163">
        <f t="shared" si="44"/>
        <v>246.81</v>
      </c>
      <c r="J311" s="154">
        <f t="shared" si="41"/>
        <v>1.5780000000000001</v>
      </c>
      <c r="K311" s="156">
        <f>'2023-24 Salary &amp; Benefits'!E$6</f>
        <v>72728</v>
      </c>
      <c r="L311" s="156">
        <f>'2023-24 Salary &amp; Benefits'!F$6</f>
        <v>75419</v>
      </c>
      <c r="M311" s="9">
        <f t="shared" si="45"/>
        <v>114764.78</v>
      </c>
      <c r="N311" s="9">
        <f t="shared" si="46"/>
        <v>4246.3999999999942</v>
      </c>
      <c r="O311" s="9">
        <f>'2023-24 Salary &amp; Benefits'!G$6</f>
        <v>13464</v>
      </c>
      <c r="P311" s="157">
        <f>'2023-24 Salary &amp; Benefits'!H$6</f>
        <v>0.1797</v>
      </c>
      <c r="Q311" s="157">
        <f>'2023-24 Salary &amp; Benefits'!I$6</f>
        <v>0.17330000000000001</v>
      </c>
      <c r="R311" s="9">
        <f t="shared" si="47"/>
        <v>42605.32</v>
      </c>
      <c r="S311" s="9">
        <f t="shared" si="42"/>
        <v>1983.52</v>
      </c>
      <c r="T311" s="9">
        <f t="shared" si="48"/>
        <v>343.74</v>
      </c>
      <c r="U311" s="9">
        <f t="shared" si="49"/>
        <v>2327.2600000000002</v>
      </c>
      <c r="V311" s="9">
        <f t="shared" si="50"/>
        <v>163943.76</v>
      </c>
    </row>
    <row r="312" spans="1:22">
      <c r="A312" s="113" t="s">
        <v>2446</v>
      </c>
      <c r="B312" s="2" t="s">
        <v>1506</v>
      </c>
      <c r="C312" s="78">
        <f>IF(A312=Summary!$B$9,Summary!$F$9,0)</f>
        <v>0</v>
      </c>
      <c r="D312" s="120">
        <f>VLOOKUP(A312,AAFTE!$A:$AA,3,0)</f>
        <v>4215.8599999999997</v>
      </c>
      <c r="E312" s="160">
        <f>VLOOKUP($A312,'2023-24 Salary &amp; Benefits'!$A:$I,3,)</f>
        <v>1.06</v>
      </c>
      <c r="F312" s="160">
        <f>VLOOKUP($A312,'2023-24 Salary &amp; Benefits'!$A:$I,4,)</f>
        <v>1.06</v>
      </c>
      <c r="G312" s="161">
        <f>VLOOKUP(A312,'CEDARS District FRPL'!$A:$C,3,)</f>
        <v>0.31630000000000003</v>
      </c>
      <c r="H312" s="162">
        <f t="shared" si="43"/>
        <v>4215.8599999999997</v>
      </c>
      <c r="I312" s="163">
        <f t="shared" si="44"/>
        <v>1333.48</v>
      </c>
      <c r="J312" s="154">
        <f t="shared" si="41"/>
        <v>8.5250000000000004</v>
      </c>
      <c r="K312" s="156">
        <f>'2023-24 Salary &amp; Benefits'!E$6</f>
        <v>72728</v>
      </c>
      <c r="L312" s="156">
        <f>'2023-24 Salary &amp; Benefits'!F$6</f>
        <v>75419</v>
      </c>
      <c r="M312" s="9">
        <f t="shared" si="45"/>
        <v>657206.56999999995</v>
      </c>
      <c r="N312" s="9">
        <f t="shared" si="46"/>
        <v>24317.220000000088</v>
      </c>
      <c r="O312" s="9">
        <f>'2023-24 Salary &amp; Benefits'!G$6</f>
        <v>13464</v>
      </c>
      <c r="P312" s="157">
        <f>'2023-24 Salary &amp; Benefits'!H$6</f>
        <v>0.1797</v>
      </c>
      <c r="Q312" s="157">
        <f>'2023-24 Salary &amp; Benefits'!I$6</f>
        <v>0.17330000000000001</v>
      </c>
      <c r="R312" s="9">
        <f t="shared" si="47"/>
        <v>237094.79</v>
      </c>
      <c r="S312" s="9">
        <f t="shared" si="42"/>
        <v>11358.73</v>
      </c>
      <c r="T312" s="9">
        <f t="shared" si="48"/>
        <v>1968.47</v>
      </c>
      <c r="U312" s="9">
        <f t="shared" si="49"/>
        <v>13327.199999999999</v>
      </c>
      <c r="V312" s="9">
        <f t="shared" si="50"/>
        <v>931945.78</v>
      </c>
    </row>
    <row r="313" spans="1:22">
      <c r="A313" s="114" t="s">
        <v>2386</v>
      </c>
      <c r="B313" s="2" t="s">
        <v>1120</v>
      </c>
      <c r="C313" s="78">
        <f>IF(A313=Summary!$B$9,Summary!$F$9,0)</f>
        <v>0</v>
      </c>
      <c r="D313" s="120">
        <f>VLOOKUP(A313,AAFTE!$A:$AA,3,0)</f>
        <v>1103.17</v>
      </c>
      <c r="E313" s="160">
        <f>VLOOKUP($A313,'2023-24 Salary &amp; Benefits'!$A:$I,3,)</f>
        <v>1</v>
      </c>
      <c r="F313" s="160">
        <f>VLOOKUP($A313,'2023-24 Salary &amp; Benefits'!$A:$I,4,)</f>
        <v>1.04</v>
      </c>
      <c r="G313" s="161">
        <f>VLOOKUP(A313,'CEDARS District FRPL'!$A:$C,3,)</f>
        <v>0.46229999999999999</v>
      </c>
      <c r="H313" s="162">
        <f t="shared" si="43"/>
        <v>1103.17</v>
      </c>
      <c r="I313" s="163">
        <f t="shared" si="44"/>
        <v>510</v>
      </c>
      <c r="J313" s="154">
        <f t="shared" si="41"/>
        <v>3.2610000000000001</v>
      </c>
      <c r="K313" s="156">
        <f>'2023-24 Salary &amp; Benefits'!E$6</f>
        <v>72728</v>
      </c>
      <c r="L313" s="156">
        <f>'2023-24 Salary &amp; Benefits'!F$6</f>
        <v>75419</v>
      </c>
      <c r="M313" s="9">
        <f t="shared" si="45"/>
        <v>237166.01</v>
      </c>
      <c r="N313" s="9">
        <f t="shared" si="46"/>
        <v>18613</v>
      </c>
      <c r="O313" s="9">
        <f>'2023-24 Salary &amp; Benefits'!G$6</f>
        <v>13464</v>
      </c>
      <c r="P313" s="157">
        <f>'2023-24 Salary &amp; Benefits'!H$6</f>
        <v>0.1797</v>
      </c>
      <c r="Q313" s="157">
        <f>'2023-24 Salary &amp; Benefits'!I$6</f>
        <v>0.17330000000000001</v>
      </c>
      <c r="R313" s="9">
        <f t="shared" si="47"/>
        <v>89750.47</v>
      </c>
      <c r="S313" s="9">
        <f t="shared" si="42"/>
        <v>4262.9799999999996</v>
      </c>
      <c r="T313" s="9">
        <f t="shared" si="48"/>
        <v>738.77</v>
      </c>
      <c r="U313" s="9">
        <f t="shared" si="49"/>
        <v>5001.75</v>
      </c>
      <c r="V313" s="9">
        <f t="shared" si="50"/>
        <v>350531.23</v>
      </c>
    </row>
    <row r="314" spans="1:22">
      <c r="A314" s="113" t="s">
        <v>3158</v>
      </c>
      <c r="B314" s="2" t="s">
        <v>3259</v>
      </c>
      <c r="C314" s="78">
        <f>IF(A314=Summary!$B$9,Summary!$F$9,0)</f>
        <v>0</v>
      </c>
      <c r="D314" s="120">
        <f>VLOOKUP(A314,AAFTE!$A:$AA,3,0)</f>
        <v>143.93</v>
      </c>
      <c r="E314" s="160">
        <f>VLOOKUP($A314,'2023-24 Salary &amp; Benefits'!$A:$I,3,)</f>
        <v>1.18</v>
      </c>
      <c r="F314" s="160">
        <f>VLOOKUP($A314,'2023-24 Salary &amp; Benefits'!$A:$I,4,)</f>
        <v>1.18</v>
      </c>
      <c r="G314" s="161">
        <f>VLOOKUP(A314,'CEDARS District FRPL'!$A:$C,3,)</f>
        <v>0.68630000000000002</v>
      </c>
      <c r="H314" s="162">
        <f t="shared" si="43"/>
        <v>143.93</v>
      </c>
      <c r="I314" s="163">
        <f t="shared" si="44"/>
        <v>98.78</v>
      </c>
      <c r="J314" s="154">
        <f t="shared" si="41"/>
        <v>0.63200000000000001</v>
      </c>
      <c r="K314" s="156">
        <f>'2023-24 Salary &amp; Benefits'!E$6</f>
        <v>72728</v>
      </c>
      <c r="L314" s="156">
        <f>'2023-24 Salary &amp; Benefits'!F$6</f>
        <v>75419</v>
      </c>
      <c r="M314" s="9">
        <f t="shared" si="45"/>
        <v>54237.63</v>
      </c>
      <c r="N314" s="9">
        <f t="shared" si="46"/>
        <v>2006.8400000000038</v>
      </c>
      <c r="O314" s="9">
        <f>'2023-24 Salary &amp; Benefits'!G$6</f>
        <v>13464</v>
      </c>
      <c r="P314" s="157">
        <f>'2023-24 Salary &amp; Benefits'!H$6</f>
        <v>0.1797</v>
      </c>
      <c r="Q314" s="157">
        <f>'2023-24 Salary &amp; Benefits'!I$6</f>
        <v>0.17330000000000001</v>
      </c>
      <c r="R314" s="9">
        <f t="shared" si="47"/>
        <v>18603.54</v>
      </c>
      <c r="S314" s="9">
        <f t="shared" si="42"/>
        <v>937.41</v>
      </c>
      <c r="T314" s="9">
        <f t="shared" si="48"/>
        <v>162.44999999999999</v>
      </c>
      <c r="U314" s="9">
        <f t="shared" si="49"/>
        <v>1099.8599999999999</v>
      </c>
      <c r="V314" s="9">
        <f t="shared" si="50"/>
        <v>75947.87000000001</v>
      </c>
    </row>
    <row r="315" spans="1:22">
      <c r="A315" s="113" t="s">
        <v>2406</v>
      </c>
      <c r="B315" s="2" t="s">
        <v>1192</v>
      </c>
      <c r="C315" s="78">
        <f>IF(A315=Summary!$B$9,Summary!$F$9,0)</f>
        <v>0</v>
      </c>
      <c r="D315" s="120">
        <f>VLOOKUP(A315,AAFTE!$A:$AA,3,0)</f>
        <v>218.48</v>
      </c>
      <c r="E315" s="160">
        <f>VLOOKUP($A315,'2023-24 Salary &amp; Benefits'!$A:$I,3,)</f>
        <v>1</v>
      </c>
      <c r="F315" s="160">
        <f>VLOOKUP($A315,'2023-24 Salary &amp; Benefits'!$A:$I,4,)</f>
        <v>1</v>
      </c>
      <c r="G315" s="161">
        <f>VLOOKUP(A315,'CEDARS District FRPL'!$A:$C,3,)</f>
        <v>0.43780000000000002</v>
      </c>
      <c r="H315" s="162">
        <f t="shared" si="43"/>
        <v>218.48</v>
      </c>
      <c r="I315" s="163">
        <f t="shared" si="44"/>
        <v>95.65</v>
      </c>
      <c r="J315" s="154">
        <f t="shared" si="41"/>
        <v>0.61199999999999999</v>
      </c>
      <c r="K315" s="156">
        <f>'2023-24 Salary &amp; Benefits'!E$6</f>
        <v>72728</v>
      </c>
      <c r="L315" s="156">
        <f>'2023-24 Salary &amp; Benefits'!F$6</f>
        <v>75419</v>
      </c>
      <c r="M315" s="9">
        <f t="shared" si="45"/>
        <v>44509.54</v>
      </c>
      <c r="N315" s="9">
        <f t="shared" si="46"/>
        <v>1646.8899999999994</v>
      </c>
      <c r="O315" s="9">
        <f>'2023-24 Salary &amp; Benefits'!G$6</f>
        <v>13464</v>
      </c>
      <c r="P315" s="157">
        <f>'2023-24 Salary &amp; Benefits'!H$6</f>
        <v>0.1797</v>
      </c>
      <c r="Q315" s="157">
        <f>'2023-24 Salary &amp; Benefits'!I$6</f>
        <v>0.17330000000000001</v>
      </c>
      <c r="R315" s="9">
        <f t="shared" si="47"/>
        <v>16523.740000000002</v>
      </c>
      <c r="S315" s="9">
        <f t="shared" si="42"/>
        <v>769.27</v>
      </c>
      <c r="T315" s="9">
        <f t="shared" si="48"/>
        <v>133.31</v>
      </c>
      <c r="U315" s="9">
        <f t="shared" si="49"/>
        <v>902.57999999999993</v>
      </c>
      <c r="V315" s="9">
        <f t="shared" si="50"/>
        <v>63582.75</v>
      </c>
    </row>
    <row r="316" spans="1:22">
      <c r="A316" s="113" t="s">
        <v>2428</v>
      </c>
      <c r="B316" s="2" t="s">
        <v>1273</v>
      </c>
      <c r="C316" s="78">
        <f>IF(A316=Summary!$B$9,Summary!$F$9,0)</f>
        <v>0</v>
      </c>
      <c r="D316" s="120">
        <f>VLOOKUP(A316,AAFTE!$A:$AA,3,0)</f>
        <v>344.79</v>
      </c>
      <c r="E316" s="160">
        <f>VLOOKUP($A316,'2023-24 Salary &amp; Benefits'!$A:$I,3,)</f>
        <v>1</v>
      </c>
      <c r="F316" s="160">
        <f>VLOOKUP($A316,'2023-24 Salary &amp; Benefits'!$A:$I,4,)</f>
        <v>1</v>
      </c>
      <c r="G316" s="161">
        <f>VLOOKUP(A316,'CEDARS District FRPL'!$A:$C,3,)</f>
        <v>0.41570000000000001</v>
      </c>
      <c r="H316" s="162">
        <f t="shared" si="43"/>
        <v>344.79</v>
      </c>
      <c r="I316" s="163">
        <f t="shared" si="44"/>
        <v>143.33000000000001</v>
      </c>
      <c r="J316" s="154">
        <f t="shared" si="41"/>
        <v>0.91600000000000004</v>
      </c>
      <c r="K316" s="156">
        <f>'2023-24 Salary &amp; Benefits'!E$6</f>
        <v>72728</v>
      </c>
      <c r="L316" s="156">
        <f>'2023-24 Salary &amp; Benefits'!F$6</f>
        <v>75419</v>
      </c>
      <c r="M316" s="9">
        <f t="shared" si="45"/>
        <v>66618.850000000006</v>
      </c>
      <c r="N316" s="9">
        <f t="shared" si="46"/>
        <v>2464.9499999999971</v>
      </c>
      <c r="O316" s="9">
        <f>'2023-24 Salary &amp; Benefits'!G$6</f>
        <v>13464</v>
      </c>
      <c r="P316" s="157">
        <f>'2023-24 Salary &amp; Benefits'!H$6</f>
        <v>0.1797</v>
      </c>
      <c r="Q316" s="157">
        <f>'2023-24 Salary &amp; Benefits'!I$6</f>
        <v>0.17330000000000001</v>
      </c>
      <c r="R316" s="9">
        <f t="shared" si="47"/>
        <v>24731.61</v>
      </c>
      <c r="S316" s="9">
        <f t="shared" si="42"/>
        <v>1151.4000000000001</v>
      </c>
      <c r="T316" s="9">
        <f t="shared" si="48"/>
        <v>199.54</v>
      </c>
      <c r="U316" s="9">
        <f t="shared" si="49"/>
        <v>1350.94</v>
      </c>
      <c r="V316" s="9">
        <f t="shared" si="50"/>
        <v>95166.35</v>
      </c>
    </row>
    <row r="317" spans="1:22">
      <c r="A317" s="113" t="s">
        <v>2320</v>
      </c>
      <c r="B317" s="2" t="s">
        <v>457</v>
      </c>
      <c r="C317" s="78">
        <f>IF(A317=Summary!$B$9,Summary!$F$9,0)</f>
        <v>0</v>
      </c>
      <c r="D317" s="120">
        <f>VLOOKUP(A317,AAFTE!$A:$AA,3,0)</f>
        <v>112.09</v>
      </c>
      <c r="E317" s="160">
        <f>VLOOKUP($A317,'2023-24 Salary &amp; Benefits'!$A:$I,3,)</f>
        <v>1</v>
      </c>
      <c r="F317" s="160">
        <f>VLOOKUP($A317,'2023-24 Salary &amp; Benefits'!$A:$I,4,)</f>
        <v>1.02</v>
      </c>
      <c r="G317" s="161">
        <f>VLOOKUP(A317,'CEDARS District FRPL'!$A:$C,3,)</f>
        <v>0.66959999999999997</v>
      </c>
      <c r="H317" s="162">
        <f t="shared" si="43"/>
        <v>112.09</v>
      </c>
      <c r="I317" s="163">
        <f t="shared" si="44"/>
        <v>75.06</v>
      </c>
      <c r="J317" s="154">
        <f t="shared" si="41"/>
        <v>0.48</v>
      </c>
      <c r="K317" s="156">
        <f>'2023-24 Salary &amp; Benefits'!E$6</f>
        <v>72728</v>
      </c>
      <c r="L317" s="156">
        <f>'2023-24 Salary &amp; Benefits'!F$6</f>
        <v>75419</v>
      </c>
      <c r="M317" s="9">
        <f t="shared" si="45"/>
        <v>34909.440000000002</v>
      </c>
      <c r="N317" s="9">
        <f t="shared" si="46"/>
        <v>2015.6999999999971</v>
      </c>
      <c r="O317" s="9">
        <f>'2023-24 Salary &amp; Benefits'!G$6</f>
        <v>13464</v>
      </c>
      <c r="P317" s="157">
        <f>'2023-24 Salary &amp; Benefits'!H$6</f>
        <v>0.1797</v>
      </c>
      <c r="Q317" s="157">
        <f>'2023-24 Salary &amp; Benefits'!I$6</f>
        <v>0.17330000000000001</v>
      </c>
      <c r="R317" s="9">
        <f t="shared" si="47"/>
        <v>13085.27</v>
      </c>
      <c r="S317" s="9">
        <f t="shared" si="42"/>
        <v>615.41999999999996</v>
      </c>
      <c r="T317" s="9">
        <f t="shared" si="48"/>
        <v>106.65</v>
      </c>
      <c r="U317" s="9">
        <f t="shared" si="49"/>
        <v>722.06999999999994</v>
      </c>
      <c r="V317" s="9">
        <f t="shared" si="50"/>
        <v>50732.480000000003</v>
      </c>
    </row>
    <row r="318" spans="1:22">
      <c r="A318" s="113" t="s">
        <v>2393</v>
      </c>
      <c r="B318" s="2" t="s">
        <v>1145</v>
      </c>
      <c r="C318" s="78">
        <f>IF(A318=Summary!$B$9,Summary!$F$9,0)</f>
        <v>0</v>
      </c>
      <c r="D318" s="120">
        <f>VLOOKUP(A318,AAFTE!$A:$AA,3,0)</f>
        <v>795.61</v>
      </c>
      <c r="E318" s="160">
        <f>VLOOKUP($A318,'2023-24 Salary &amp; Benefits'!$A:$I,3,)</f>
        <v>1</v>
      </c>
      <c r="F318" s="160">
        <f>VLOOKUP($A318,'2023-24 Salary &amp; Benefits'!$A:$I,4,)</f>
        <v>1.02</v>
      </c>
      <c r="G318" s="161">
        <f>VLOOKUP(A318,'CEDARS District FRPL'!$A:$C,3,)</f>
        <v>0.74260000000000004</v>
      </c>
      <c r="H318" s="162">
        <f t="shared" si="43"/>
        <v>795.61</v>
      </c>
      <c r="I318" s="163">
        <f t="shared" si="44"/>
        <v>590.82000000000005</v>
      </c>
      <c r="J318" s="154">
        <f t="shared" si="41"/>
        <v>3.7770000000000001</v>
      </c>
      <c r="K318" s="156">
        <f>'2023-24 Salary &amp; Benefits'!E$6</f>
        <v>72728</v>
      </c>
      <c r="L318" s="156">
        <f>'2023-24 Salary &amp; Benefits'!F$6</f>
        <v>75419</v>
      </c>
      <c r="M318" s="9">
        <f t="shared" si="45"/>
        <v>274693.65999999997</v>
      </c>
      <c r="N318" s="9">
        <f t="shared" si="46"/>
        <v>15861.050000000047</v>
      </c>
      <c r="O318" s="9">
        <f>'2023-24 Salary &amp; Benefits'!G$6</f>
        <v>13464</v>
      </c>
      <c r="P318" s="157">
        <f>'2023-24 Salary &amp; Benefits'!H$6</f>
        <v>0.1797</v>
      </c>
      <c r="Q318" s="157">
        <f>'2023-24 Salary &amp; Benefits'!I$6</f>
        <v>0.17330000000000001</v>
      </c>
      <c r="R318" s="9">
        <f t="shared" si="47"/>
        <v>102964.7</v>
      </c>
      <c r="S318" s="9">
        <f t="shared" si="42"/>
        <v>4842.58</v>
      </c>
      <c r="T318" s="9">
        <f t="shared" si="48"/>
        <v>839.22</v>
      </c>
      <c r="U318" s="9">
        <f t="shared" si="49"/>
        <v>5681.8</v>
      </c>
      <c r="V318" s="9">
        <f t="shared" si="50"/>
        <v>399201.21</v>
      </c>
    </row>
    <row r="319" spans="1:22">
      <c r="A319" s="113" t="s">
        <v>2332</v>
      </c>
      <c r="B319" s="2" t="s">
        <v>503</v>
      </c>
      <c r="C319" s="78">
        <f>IF(A319=Summary!$B$9,Summary!$F$9,0)</f>
        <v>0</v>
      </c>
      <c r="D319" s="120">
        <f>VLOOKUP(A319,AAFTE!$A:$AA,3,0)</f>
        <v>154.46</v>
      </c>
      <c r="E319" s="160">
        <f>VLOOKUP($A319,'2023-24 Salary &amp; Benefits'!$A:$I,3,)</f>
        <v>1</v>
      </c>
      <c r="F319" s="160">
        <f>VLOOKUP($A319,'2023-24 Salary &amp; Benefits'!$A:$I,4,)</f>
        <v>1</v>
      </c>
      <c r="G319" s="161">
        <f>VLOOKUP(A319,'CEDARS District FRPL'!$A:$C,3,)</f>
        <v>0.70699999999999996</v>
      </c>
      <c r="H319" s="162">
        <f t="shared" si="43"/>
        <v>154.46</v>
      </c>
      <c r="I319" s="163">
        <f t="shared" si="44"/>
        <v>109.2</v>
      </c>
      <c r="J319" s="154">
        <f t="shared" si="41"/>
        <v>0.69799999999999995</v>
      </c>
      <c r="K319" s="156">
        <f>'2023-24 Salary &amp; Benefits'!E$6</f>
        <v>72728</v>
      </c>
      <c r="L319" s="156">
        <f>'2023-24 Salary &amp; Benefits'!F$6</f>
        <v>75419</v>
      </c>
      <c r="M319" s="9">
        <f t="shared" si="45"/>
        <v>50764.14</v>
      </c>
      <c r="N319" s="9">
        <f t="shared" si="46"/>
        <v>1878.3199999999997</v>
      </c>
      <c r="O319" s="9">
        <f>'2023-24 Salary &amp; Benefits'!G$6</f>
        <v>13464</v>
      </c>
      <c r="P319" s="157">
        <f>'2023-24 Salary &amp; Benefits'!H$6</f>
        <v>0.1797</v>
      </c>
      <c r="Q319" s="157">
        <f>'2023-24 Salary &amp; Benefits'!I$6</f>
        <v>0.17330000000000001</v>
      </c>
      <c r="R319" s="9">
        <f t="shared" si="47"/>
        <v>18845.7</v>
      </c>
      <c r="S319" s="9">
        <f t="shared" si="42"/>
        <v>877.37</v>
      </c>
      <c r="T319" s="9">
        <f t="shared" si="48"/>
        <v>152.05000000000001</v>
      </c>
      <c r="U319" s="9">
        <f t="shared" si="49"/>
        <v>1029.42</v>
      </c>
      <c r="V319" s="9">
        <f t="shared" si="50"/>
        <v>72517.58</v>
      </c>
    </row>
    <row r="320" spans="1:22">
      <c r="A320" s="113" t="s">
        <v>2378</v>
      </c>
      <c r="B320" s="2" t="s">
        <v>1101</v>
      </c>
      <c r="C320" s="78">
        <f>IF(A320=Summary!$B$9,Summary!$F$9,0)</f>
        <v>0</v>
      </c>
      <c r="D320" s="120">
        <f>VLOOKUP(A320,AAFTE!$A:$AA,3,0)</f>
        <v>65.95</v>
      </c>
      <c r="E320" s="160">
        <f>VLOOKUP($A320,'2023-24 Salary &amp; Benefits'!$A:$I,3,)</f>
        <v>1</v>
      </c>
      <c r="F320" s="160">
        <f>VLOOKUP($A320,'2023-24 Salary &amp; Benefits'!$A:$I,4,)</f>
        <v>1</v>
      </c>
      <c r="G320" s="161">
        <f>VLOOKUP(A320,'CEDARS District FRPL'!$A:$C,3,)</f>
        <v>0.89710000000000001</v>
      </c>
      <c r="H320" s="162">
        <f t="shared" si="43"/>
        <v>65.95</v>
      </c>
      <c r="I320" s="163">
        <f t="shared" si="44"/>
        <v>59.16</v>
      </c>
      <c r="J320" s="154">
        <f t="shared" si="41"/>
        <v>0.378</v>
      </c>
      <c r="K320" s="156">
        <f>'2023-24 Salary &amp; Benefits'!E$6</f>
        <v>72728</v>
      </c>
      <c r="L320" s="156">
        <f>'2023-24 Salary &amp; Benefits'!F$6</f>
        <v>75419</v>
      </c>
      <c r="M320" s="9">
        <f t="shared" si="45"/>
        <v>27491.18</v>
      </c>
      <c r="N320" s="9">
        <f t="shared" si="46"/>
        <v>1017.2000000000007</v>
      </c>
      <c r="O320" s="9">
        <f>'2023-24 Salary &amp; Benefits'!G$6</f>
        <v>13464</v>
      </c>
      <c r="P320" s="157">
        <f>'2023-24 Salary &amp; Benefits'!H$6</f>
        <v>0.1797</v>
      </c>
      <c r="Q320" s="157">
        <f>'2023-24 Salary &amp; Benefits'!I$6</f>
        <v>0.17330000000000001</v>
      </c>
      <c r="R320" s="9">
        <f t="shared" si="47"/>
        <v>10205.84</v>
      </c>
      <c r="S320" s="9">
        <f t="shared" si="42"/>
        <v>475.14</v>
      </c>
      <c r="T320" s="9">
        <f t="shared" si="48"/>
        <v>82.34</v>
      </c>
      <c r="U320" s="9">
        <f t="shared" si="49"/>
        <v>557.48</v>
      </c>
      <c r="V320" s="9">
        <f t="shared" si="50"/>
        <v>39271.700000000004</v>
      </c>
    </row>
    <row r="321" spans="1:22">
      <c r="A321" s="113" t="s">
        <v>2294</v>
      </c>
      <c r="B321" s="2" t="s">
        <v>318</v>
      </c>
      <c r="C321" s="78">
        <f>IF(A321=Summary!$B$9,Summary!$F$9,0)</f>
        <v>0</v>
      </c>
      <c r="D321" s="120">
        <f>VLOOKUP(A321,AAFTE!$A:$AA,3,0)</f>
        <v>2389.1</v>
      </c>
      <c r="E321" s="160">
        <f>VLOOKUP($A321,'2023-24 Salary &amp; Benefits'!$A:$I,3,)</f>
        <v>1</v>
      </c>
      <c r="F321" s="160">
        <f>VLOOKUP($A321,'2023-24 Salary &amp; Benefits'!$A:$I,4,)</f>
        <v>1</v>
      </c>
      <c r="G321" s="161">
        <f>VLOOKUP(A321,'CEDARS District FRPL'!$A:$C,3,)</f>
        <v>0.42659999999999998</v>
      </c>
      <c r="H321" s="162">
        <f t="shared" si="43"/>
        <v>2389.1</v>
      </c>
      <c r="I321" s="163">
        <f t="shared" si="44"/>
        <v>1019.19</v>
      </c>
      <c r="J321" s="154">
        <f t="shared" si="41"/>
        <v>6.516</v>
      </c>
      <c r="K321" s="156">
        <f>'2023-24 Salary &amp; Benefits'!E$6</f>
        <v>72728</v>
      </c>
      <c r="L321" s="156">
        <f>'2023-24 Salary &amp; Benefits'!F$6</f>
        <v>75419</v>
      </c>
      <c r="M321" s="9">
        <f t="shared" si="45"/>
        <v>473895.65</v>
      </c>
      <c r="N321" s="9">
        <f t="shared" si="46"/>
        <v>17534.549999999988</v>
      </c>
      <c r="O321" s="9">
        <f>'2023-24 Salary &amp; Benefits'!G$6</f>
        <v>13464</v>
      </c>
      <c r="P321" s="157">
        <f>'2023-24 Salary &amp; Benefits'!H$6</f>
        <v>0.1797</v>
      </c>
      <c r="Q321" s="157">
        <f>'2023-24 Salary &amp; Benefits'!I$6</f>
        <v>0.17330000000000001</v>
      </c>
      <c r="R321" s="9">
        <f t="shared" si="47"/>
        <v>175929.21</v>
      </c>
      <c r="S321" s="9">
        <f t="shared" si="42"/>
        <v>8190.5</v>
      </c>
      <c r="T321" s="9">
        <f t="shared" si="48"/>
        <v>1419.41</v>
      </c>
      <c r="U321" s="9">
        <f t="shared" si="49"/>
        <v>9609.91</v>
      </c>
      <c r="V321" s="9">
        <f t="shared" si="50"/>
        <v>676969.32</v>
      </c>
    </row>
    <row r="322" spans="1:22">
      <c r="A322" s="113" t="s">
        <v>2764</v>
      </c>
      <c r="B322" s="2" t="s">
        <v>2767</v>
      </c>
      <c r="C322" s="78">
        <f>IF(A322=Summary!$B$9,Summary!$F$9,0)</f>
        <v>0</v>
      </c>
      <c r="D322" s="120">
        <f>VLOOKUP(A322,AAFTE!$A:$AA,3,0)</f>
        <v>140.43</v>
      </c>
      <c r="E322" s="160">
        <f>VLOOKUP($A322,'2023-24 Salary &amp; Benefits'!$A:$I,3,)</f>
        <v>1</v>
      </c>
      <c r="F322" s="160">
        <f>VLOOKUP($A322,'2023-24 Salary &amp; Benefits'!$A:$I,4,)</f>
        <v>1</v>
      </c>
      <c r="G322" s="161">
        <f>VLOOKUP(A322,'CEDARS District FRPL'!$A:$C,3,)</f>
        <v>0</v>
      </c>
      <c r="H322" s="162">
        <f t="shared" si="43"/>
        <v>140.43</v>
      </c>
      <c r="I322" s="163">
        <f t="shared" si="44"/>
        <v>0</v>
      </c>
      <c r="J322" s="154">
        <f t="shared" si="41"/>
        <v>0</v>
      </c>
      <c r="K322" s="156">
        <f>'2023-24 Salary &amp; Benefits'!E$6</f>
        <v>72728</v>
      </c>
      <c r="L322" s="156">
        <f>'2023-24 Salary &amp; Benefits'!F$6</f>
        <v>75419</v>
      </c>
      <c r="M322" s="9">
        <f t="shared" si="45"/>
        <v>0</v>
      </c>
      <c r="N322" s="9">
        <f t="shared" si="46"/>
        <v>0</v>
      </c>
      <c r="O322" s="9">
        <f>'2023-24 Salary &amp; Benefits'!G$6</f>
        <v>13464</v>
      </c>
      <c r="P322" s="157">
        <f>'2023-24 Salary &amp; Benefits'!H$6</f>
        <v>0.1797</v>
      </c>
      <c r="Q322" s="157">
        <f>'2023-24 Salary &amp; Benefits'!I$6</f>
        <v>0.17330000000000001</v>
      </c>
      <c r="R322" s="9">
        <f t="shared" si="47"/>
        <v>0</v>
      </c>
      <c r="S322" s="9">
        <f t="shared" si="42"/>
        <v>0</v>
      </c>
      <c r="T322" s="9">
        <f t="shared" si="48"/>
        <v>0</v>
      </c>
      <c r="U322" s="9">
        <f t="shared" si="49"/>
        <v>0</v>
      </c>
      <c r="V322" s="9">
        <f t="shared" si="50"/>
        <v>0</v>
      </c>
    </row>
    <row r="323" spans="1:22">
      <c r="A323" t="s">
        <v>2550</v>
      </c>
      <c r="B323" t="s">
        <v>2166</v>
      </c>
      <c r="C323" s="78">
        <f>IF(A323=Summary!$B$9,Summary!$F$9,0)</f>
        <v>0</v>
      </c>
      <c r="D323" s="120">
        <f>VLOOKUP(A323,AAFTE!$A:$AA,3,0)</f>
        <v>15337.9</v>
      </c>
      <c r="E323" s="160">
        <f>VLOOKUP($A323,'2023-24 Salary &amp; Benefits'!$A:$I,3,)</f>
        <v>1</v>
      </c>
      <c r="F323" s="160">
        <f>VLOOKUP($A323,'2023-24 Salary &amp; Benefits'!$A:$I,4,)</f>
        <v>1</v>
      </c>
      <c r="G323" s="161">
        <f>VLOOKUP(A323,'CEDARS District FRPL'!$A:$C,3,)</f>
        <v>0.8538</v>
      </c>
      <c r="H323" s="162">
        <f t="shared" si="43"/>
        <v>15337.9</v>
      </c>
      <c r="I323" s="163">
        <f t="shared" si="44"/>
        <v>13095.5</v>
      </c>
      <c r="J323" s="154">
        <f t="shared" si="41"/>
        <v>83.724000000000004</v>
      </c>
      <c r="K323" s="156">
        <f>'2023-24 Salary &amp; Benefits'!E$6</f>
        <v>72728</v>
      </c>
      <c r="L323" s="156">
        <f>'2023-24 Salary &amp; Benefits'!F$6</f>
        <v>75419</v>
      </c>
      <c r="M323" s="9">
        <f t="shared" si="45"/>
        <v>6089079.0700000003</v>
      </c>
      <c r="N323" s="9">
        <f t="shared" si="46"/>
        <v>225301.29000000004</v>
      </c>
      <c r="O323" s="9">
        <f>'2023-24 Salary &amp; Benefits'!G$6</f>
        <v>13464</v>
      </c>
      <c r="P323" s="157">
        <f>'2023-24 Salary &amp; Benefits'!H$6</f>
        <v>0.1797</v>
      </c>
      <c r="Q323" s="157">
        <f>'2023-24 Salary &amp; Benefits'!I$6</f>
        <v>0.17330000000000001</v>
      </c>
      <c r="R323" s="9">
        <f t="shared" si="47"/>
        <v>2260512.16</v>
      </c>
      <c r="S323" s="9">
        <f t="shared" si="42"/>
        <v>105239.67</v>
      </c>
      <c r="T323" s="9">
        <f t="shared" si="48"/>
        <v>18238.03</v>
      </c>
      <c r="U323" s="9">
        <f t="shared" si="49"/>
        <v>123477.7</v>
      </c>
      <c r="V323" s="9">
        <f t="shared" si="50"/>
        <v>8698370.2199999988</v>
      </c>
    </row>
    <row r="324" spans="1:22">
      <c r="A324" t="s">
        <v>2510</v>
      </c>
      <c r="B324" t="s">
        <v>1960</v>
      </c>
      <c r="C324" s="78">
        <f>IF(A324=Summary!$B$9,Summary!$F$9,0)</f>
        <v>0</v>
      </c>
      <c r="D324" s="120">
        <f>VLOOKUP(A324,AAFTE!$A:$AA,3,0)</f>
        <v>5577.53</v>
      </c>
      <c r="E324" s="160">
        <f>VLOOKUP($A324,'2023-24 Salary &amp; Benefits'!$A:$I,3,)</f>
        <v>1.06</v>
      </c>
      <c r="F324" s="160">
        <f>VLOOKUP($A324,'2023-24 Salary &amp; Benefits'!$A:$I,4,)</f>
        <v>1.06</v>
      </c>
      <c r="G324" s="161">
        <f>VLOOKUP(A324,'CEDARS District FRPL'!$A:$C,3,)</f>
        <v>0.46560000000000001</v>
      </c>
      <c r="H324" s="162">
        <f t="shared" si="43"/>
        <v>5577.53</v>
      </c>
      <c r="I324" s="163">
        <f t="shared" si="44"/>
        <v>2596.9</v>
      </c>
      <c r="J324" s="154">
        <f t="shared" si="41"/>
        <v>16.603000000000002</v>
      </c>
      <c r="K324" s="156">
        <f>'2023-24 Salary &amp; Benefits'!E$6</f>
        <v>72728</v>
      </c>
      <c r="L324" s="156">
        <f>'2023-24 Salary &amp; Benefits'!F$6</f>
        <v>75419</v>
      </c>
      <c r="M324" s="9">
        <f t="shared" si="45"/>
        <v>1279953.1599999999</v>
      </c>
      <c r="N324" s="9">
        <f t="shared" si="46"/>
        <v>47359.40000000014</v>
      </c>
      <c r="O324" s="9">
        <f>'2023-24 Salary &amp; Benefits'!G$6</f>
        <v>13464</v>
      </c>
      <c r="P324" s="157">
        <f>'2023-24 Salary &amp; Benefits'!H$6</f>
        <v>0.1797</v>
      </c>
      <c r="Q324" s="157">
        <f>'2023-24 Salary &amp; Benefits'!I$6</f>
        <v>0.17330000000000001</v>
      </c>
      <c r="R324" s="9">
        <f t="shared" si="47"/>
        <v>461757.76</v>
      </c>
      <c r="S324" s="9">
        <f t="shared" si="42"/>
        <v>22121.88</v>
      </c>
      <c r="T324" s="9">
        <f t="shared" si="48"/>
        <v>3833.72</v>
      </c>
      <c r="U324" s="9">
        <f t="shared" si="49"/>
        <v>25955.600000000002</v>
      </c>
      <c r="V324" s="9">
        <f t="shared" si="50"/>
        <v>1815025.9200000002</v>
      </c>
    </row>
    <row r="325" spans="1:22">
      <c r="A325" t="s">
        <v>2559</v>
      </c>
      <c r="B325" t="s">
        <v>2230</v>
      </c>
      <c r="C325" s="78">
        <f>IF(A325=Summary!$B$9,Summary!$F$9,0)</f>
        <v>0</v>
      </c>
      <c r="D325" s="120">
        <f>VLOOKUP(A325,AAFTE!$A:$AA,3,0)</f>
        <v>1288.0899999999999</v>
      </c>
      <c r="E325" s="160">
        <f>VLOOKUP($A325,'2023-24 Salary &amp; Benefits'!$A:$I,3,)</f>
        <v>1</v>
      </c>
      <c r="F325" s="160">
        <f>VLOOKUP($A325,'2023-24 Salary &amp; Benefits'!$A:$I,4,)</f>
        <v>1</v>
      </c>
      <c r="G325" s="161">
        <f>VLOOKUP(A325,'CEDARS District FRPL'!$A:$C,3,)</f>
        <v>0.68</v>
      </c>
      <c r="H325" s="162">
        <f t="shared" si="43"/>
        <v>1288.0899999999999</v>
      </c>
      <c r="I325" s="163">
        <f t="shared" si="44"/>
        <v>875.9</v>
      </c>
      <c r="J325" s="154">
        <f t="shared" si="41"/>
        <v>5.6</v>
      </c>
      <c r="K325" s="156">
        <f>'2023-24 Salary &amp; Benefits'!E$6</f>
        <v>72728</v>
      </c>
      <c r="L325" s="156">
        <f>'2023-24 Salary &amp; Benefits'!F$6</f>
        <v>75419</v>
      </c>
      <c r="M325" s="9">
        <f t="shared" si="45"/>
        <v>407276.79999999999</v>
      </c>
      <c r="N325" s="9">
        <f t="shared" si="46"/>
        <v>15069.600000000035</v>
      </c>
      <c r="O325" s="9">
        <f>'2023-24 Salary &amp; Benefits'!G$6</f>
        <v>13464</v>
      </c>
      <c r="P325" s="157">
        <f>'2023-24 Salary &amp; Benefits'!H$6</f>
        <v>0.1797</v>
      </c>
      <c r="Q325" s="157">
        <f>'2023-24 Salary &amp; Benefits'!I$6</f>
        <v>0.17330000000000001</v>
      </c>
      <c r="R325" s="9">
        <f t="shared" si="47"/>
        <v>151197.6</v>
      </c>
      <c r="S325" s="9">
        <f t="shared" si="42"/>
        <v>7039.11</v>
      </c>
      <c r="T325" s="9">
        <f t="shared" si="48"/>
        <v>1219.8800000000001</v>
      </c>
      <c r="U325" s="9">
        <f t="shared" si="49"/>
        <v>8258.99</v>
      </c>
      <c r="V325" s="9">
        <f t="shared" si="50"/>
        <v>581802.99</v>
      </c>
    </row>
  </sheetData>
  <autoFilter ref="A4:V325" xr:uid="{00000000-0009-0000-0000-000004000000}"/>
  <sortState xmlns:xlrd2="http://schemas.microsoft.com/office/spreadsheetml/2017/richdata2" ref="A4:S317">
    <sortCondition ref="B4:B317"/>
  </sortState>
  <conditionalFormatting sqref="A1:V1">
    <cfRule type="duplicateValues" dxfId="8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</sheetPr>
  <dimension ref="A1:N2356"/>
  <sheetViews>
    <sheetView workbookViewId="0">
      <pane ySplit="3" topLeftCell="A2341" activePane="bottomLeft" state="frozen"/>
      <selection activeCell="E3" sqref="E3"/>
      <selection pane="bottomLeft" activeCell="D2" sqref="D2"/>
    </sheetView>
  </sheetViews>
  <sheetFormatPr defaultColWidth="9.109375" defaultRowHeight="14.4"/>
  <cols>
    <col min="1" max="1" width="9.44140625" style="86" customWidth="1"/>
    <col min="2" max="2" width="27.109375" style="86" customWidth="1"/>
    <col min="3" max="3" width="10.5546875" style="96" customWidth="1"/>
    <col min="4" max="4" width="53" style="86" customWidth="1"/>
    <col min="5" max="5" width="13.33203125" style="152" bestFit="1" customWidth="1"/>
    <col min="6" max="6" width="13.33203125" style="86" bestFit="1" customWidth="1"/>
    <col min="7" max="7" width="9.5546875" style="86" bestFit="1" customWidth="1"/>
    <col min="8" max="8" width="9.109375" style="86"/>
    <col min="9" max="9" width="14" style="86" bestFit="1" customWidth="1"/>
    <col min="10" max="10" width="9.44140625" style="96" bestFit="1" customWidth="1"/>
    <col min="11" max="12" width="9.109375" style="86"/>
    <col min="13" max="13" width="8.33203125" style="142" bestFit="1" customWidth="1"/>
    <col min="14" max="14" width="3.5546875" style="142" bestFit="1" customWidth="1"/>
    <col min="15" max="16384" width="9.109375" style="86"/>
  </cols>
  <sheetData>
    <row r="1" spans="1:14">
      <c r="A1" s="1" t="s">
        <v>3401</v>
      </c>
      <c r="C1" s="127">
        <v>1</v>
      </c>
      <c r="D1" s="141">
        <f t="shared" ref="D1:I1" si="0">C1+1</f>
        <v>2</v>
      </c>
      <c r="E1" s="141">
        <f t="shared" si="0"/>
        <v>3</v>
      </c>
      <c r="F1" s="141">
        <f t="shared" si="0"/>
        <v>4</v>
      </c>
      <c r="G1" s="141">
        <f t="shared" si="0"/>
        <v>5</v>
      </c>
      <c r="H1" s="141">
        <f t="shared" si="0"/>
        <v>6</v>
      </c>
      <c r="I1" s="141">
        <f t="shared" si="0"/>
        <v>7</v>
      </c>
      <c r="J1" s="141">
        <f t="shared" ref="J1:K1" si="1">I1+1</f>
        <v>8</v>
      </c>
      <c r="K1" s="141">
        <f t="shared" si="1"/>
        <v>9</v>
      </c>
    </row>
    <row r="2" spans="1:14">
      <c r="A2" s="111"/>
      <c r="C2" s="86"/>
      <c r="D2" s="86">
        <f>COUNTA(D4:D2356)</f>
        <v>2353</v>
      </c>
      <c r="E2" s="143">
        <f>SUM(E4:E2362)</f>
        <v>1039854.0899999992</v>
      </c>
      <c r="F2" s="143">
        <f>SUM(F4:F2362)</f>
        <v>22017.210000000006</v>
      </c>
      <c r="G2" s="143">
        <f>SUM(G4:G2362)</f>
        <v>4772.8300000000017</v>
      </c>
      <c r="H2" s="143">
        <f t="shared" ref="H2:I2" si="2">SUM(H4:H2362)</f>
        <v>0</v>
      </c>
      <c r="I2" s="143">
        <f t="shared" si="2"/>
        <v>1066644.1300000006</v>
      </c>
      <c r="J2" s="86"/>
    </row>
    <row r="3" spans="1:14">
      <c r="A3" s="144" t="s">
        <v>2704</v>
      </c>
      <c r="B3" s="144" t="s">
        <v>2567</v>
      </c>
      <c r="C3" s="145" t="s">
        <v>2768</v>
      </c>
      <c r="D3" s="144" t="s">
        <v>2589</v>
      </c>
      <c r="E3" s="98" t="s">
        <v>2769</v>
      </c>
      <c r="F3" s="145" t="s">
        <v>2770</v>
      </c>
      <c r="G3" s="145" t="s">
        <v>2771</v>
      </c>
      <c r="H3" s="145" t="s">
        <v>2772</v>
      </c>
      <c r="I3" s="145" t="s">
        <v>2773</v>
      </c>
      <c r="J3" s="146" t="s">
        <v>2774</v>
      </c>
      <c r="K3" s="147" t="s">
        <v>2775</v>
      </c>
    </row>
    <row r="4" spans="1:14">
      <c r="A4" s="83" t="s">
        <v>2322</v>
      </c>
      <c r="B4" s="83" t="s">
        <v>2776</v>
      </c>
      <c r="C4" s="80">
        <v>2834</v>
      </c>
      <c r="D4" s="80" t="s">
        <v>466</v>
      </c>
      <c r="E4" s="109">
        <v>307.75</v>
      </c>
      <c r="F4" s="109">
        <v>0</v>
      </c>
      <c r="G4" s="109">
        <v>0</v>
      </c>
      <c r="H4" s="109">
        <v>0</v>
      </c>
      <c r="I4" s="143">
        <f>SUM(E4:H4)</f>
        <v>307.75</v>
      </c>
      <c r="J4" s="148" t="str">
        <f>VLOOKUP($C4,'CEDARS School FRPL'!$C:$G,5,FALSE)</f>
        <v>Yes</v>
      </c>
      <c r="K4" s="102">
        <f>VLOOKUP($C4,'CEDARS School FRPL'!$C$4:$G$2348,3,FALSE)</f>
        <v>0.79430000000000001</v>
      </c>
      <c r="M4" s="149"/>
      <c r="N4" s="150"/>
    </row>
    <row r="5" spans="1:14">
      <c r="A5" s="83" t="s">
        <v>2322</v>
      </c>
      <c r="B5" s="83" t="s">
        <v>2776</v>
      </c>
      <c r="C5" s="80">
        <v>3216</v>
      </c>
      <c r="D5" s="80" t="s">
        <v>468</v>
      </c>
      <c r="E5" s="109">
        <v>126.43</v>
      </c>
      <c r="F5" s="109">
        <v>0</v>
      </c>
      <c r="G5" s="109">
        <v>0</v>
      </c>
      <c r="H5" s="109">
        <v>0</v>
      </c>
      <c r="I5" s="143">
        <f t="shared" ref="I5:I66" si="3">SUM(E5:H5)</f>
        <v>126.43</v>
      </c>
      <c r="J5" s="148" t="str">
        <f>VLOOKUP($C5,'CEDARS School FRPL'!$C:$G,5,FALSE)</f>
        <v>Yes</v>
      </c>
      <c r="K5" s="102">
        <f>VLOOKUP($C5,'CEDARS School FRPL'!$C$4:$G$2348,3,FALSE)</f>
        <v>0.55349999999999999</v>
      </c>
      <c r="M5" s="149"/>
      <c r="N5" s="150"/>
    </row>
    <row r="6" spans="1:14">
      <c r="A6" s="83" t="s">
        <v>2322</v>
      </c>
      <c r="B6" s="83" t="s">
        <v>2776</v>
      </c>
      <c r="C6" s="80">
        <v>5514</v>
      </c>
      <c r="D6" s="80" t="s">
        <v>3099</v>
      </c>
      <c r="E6" s="109">
        <v>68.42</v>
      </c>
      <c r="F6" s="109">
        <v>0.17</v>
      </c>
      <c r="G6" s="109">
        <v>0</v>
      </c>
      <c r="H6" s="109">
        <v>0</v>
      </c>
      <c r="I6" s="143">
        <f t="shared" si="3"/>
        <v>68.59</v>
      </c>
      <c r="J6" s="148" t="str">
        <f>VLOOKUP($C6,'CEDARS School FRPL'!$C:$G,5,FALSE)</f>
        <v>Yes</v>
      </c>
      <c r="K6" s="102">
        <f>VLOOKUP($C6,'CEDARS School FRPL'!$C$4:$G$2348,3,FALSE)</f>
        <v>0.66839999999999999</v>
      </c>
      <c r="M6" s="149"/>
      <c r="N6" s="150"/>
    </row>
    <row r="7" spans="1:14">
      <c r="A7" s="83" t="s">
        <v>2322</v>
      </c>
      <c r="B7" s="83" t="s">
        <v>2776</v>
      </c>
      <c r="C7" s="80">
        <v>3857</v>
      </c>
      <c r="D7" s="80" t="s">
        <v>470</v>
      </c>
      <c r="E7" s="109">
        <v>124.4</v>
      </c>
      <c r="F7" s="109">
        <v>2.65</v>
      </c>
      <c r="G7" s="109">
        <v>0</v>
      </c>
      <c r="H7" s="109">
        <v>0</v>
      </c>
      <c r="I7" s="143">
        <f t="shared" si="3"/>
        <v>127.05000000000001</v>
      </c>
      <c r="J7" s="148" t="str">
        <f>IFERROR(VLOOKUP($C7,'CEDARS School FRPL'!$C:$G,5,FALSE),"No")</f>
        <v>Yes</v>
      </c>
      <c r="K7" s="102">
        <f>IFERROR(VLOOKUP($C7,'CEDARS School FRPL'!$C:$G,3,FALSE),0)</f>
        <v>0.74309999999999998</v>
      </c>
      <c r="M7" s="149"/>
      <c r="N7" s="150"/>
    </row>
    <row r="8" spans="1:14">
      <c r="A8" s="83" t="s">
        <v>2322</v>
      </c>
      <c r="B8" s="83" t="s">
        <v>2776</v>
      </c>
      <c r="C8" s="80">
        <v>5663</v>
      </c>
      <c r="D8" s="80" t="s">
        <v>3322</v>
      </c>
      <c r="E8" s="109">
        <v>41.71</v>
      </c>
      <c r="F8" s="109">
        <v>0</v>
      </c>
      <c r="G8" s="109">
        <v>41.14</v>
      </c>
      <c r="H8" s="109">
        <v>0</v>
      </c>
      <c r="I8" s="143">
        <f t="shared" si="3"/>
        <v>82.85</v>
      </c>
      <c r="J8" s="148" t="str">
        <f>IFERROR(VLOOKUP($C8,'CEDARS School FRPL'!$C:$G,5,FALSE),"No")</f>
        <v>Yes</v>
      </c>
      <c r="K8" s="102">
        <f>IFERROR(VLOOKUP($C8,'CEDARS School FRPL'!$C:$G,3,FALSE),0)</f>
        <v>0.77380000000000004</v>
      </c>
      <c r="M8" s="149"/>
      <c r="N8" s="150"/>
    </row>
    <row r="9" spans="1:14">
      <c r="A9" s="83" t="s">
        <v>2322</v>
      </c>
      <c r="B9" s="83" t="s">
        <v>2776</v>
      </c>
      <c r="C9" s="80">
        <v>3476</v>
      </c>
      <c r="D9" s="80" t="s">
        <v>469</v>
      </c>
      <c r="E9" s="109">
        <v>820.4</v>
      </c>
      <c r="F9" s="109">
        <v>54.349999999999994</v>
      </c>
      <c r="G9" s="109">
        <v>0</v>
      </c>
      <c r="H9" s="109">
        <v>0</v>
      </c>
      <c r="I9" s="143">
        <f t="shared" si="3"/>
        <v>874.75</v>
      </c>
      <c r="J9" s="148" t="str">
        <f>IFERROR(VLOOKUP($C9,'CEDARS School FRPL'!$C:$G,5,FALSE),"No")</f>
        <v>Yes</v>
      </c>
      <c r="K9" s="102">
        <f>IFERROR(VLOOKUP($C9,'CEDARS School FRPL'!$C:$G,3,FALSE),0)</f>
        <v>0.62390000000000001</v>
      </c>
      <c r="M9" s="149"/>
      <c r="N9" s="150"/>
    </row>
    <row r="10" spans="1:14">
      <c r="A10" s="83" t="s">
        <v>2322</v>
      </c>
      <c r="B10" s="83" t="s">
        <v>2776</v>
      </c>
      <c r="C10" s="80">
        <v>2449</v>
      </c>
      <c r="D10" s="80" t="s">
        <v>465</v>
      </c>
      <c r="E10" s="109">
        <v>285.86</v>
      </c>
      <c r="F10" s="109">
        <v>0</v>
      </c>
      <c r="G10" s="109">
        <v>0</v>
      </c>
      <c r="H10" s="109">
        <v>0</v>
      </c>
      <c r="I10" s="143">
        <f t="shared" si="3"/>
        <v>285.86</v>
      </c>
      <c r="J10" s="148" t="str">
        <f>IFERROR(VLOOKUP($C10,'CEDARS School FRPL'!$C:$G,5,FALSE),"No")</f>
        <v>Yes</v>
      </c>
      <c r="K10" s="102">
        <f>IFERROR(VLOOKUP($C10,'CEDARS School FRPL'!$C:$G,3,FALSE),0)</f>
        <v>0.65800000000000003</v>
      </c>
      <c r="M10" s="149"/>
      <c r="N10" s="150"/>
    </row>
    <row r="11" spans="1:14">
      <c r="A11" s="83" t="s">
        <v>2322</v>
      </c>
      <c r="B11" s="83" t="s">
        <v>2776</v>
      </c>
      <c r="C11" s="80">
        <v>2305</v>
      </c>
      <c r="D11" s="80" t="s">
        <v>464</v>
      </c>
      <c r="E11" s="109">
        <v>717.08</v>
      </c>
      <c r="F11" s="109">
        <v>0</v>
      </c>
      <c r="G11" s="109">
        <v>0</v>
      </c>
      <c r="H11" s="109">
        <v>0</v>
      </c>
      <c r="I11" s="143">
        <f t="shared" si="3"/>
        <v>717.08</v>
      </c>
      <c r="J11" s="148" t="str">
        <f>IFERROR(VLOOKUP($C11,'CEDARS School FRPL'!$C:$G,5,FALSE),"No")</f>
        <v>Yes</v>
      </c>
      <c r="K11" s="102">
        <f>IFERROR(VLOOKUP($C11,'CEDARS School FRPL'!$C:$G,3,FALSE),0)</f>
        <v>0.71750000000000003</v>
      </c>
      <c r="M11" s="149"/>
      <c r="N11" s="150"/>
    </row>
    <row r="12" spans="1:14">
      <c r="A12" s="83" t="s">
        <v>2322</v>
      </c>
      <c r="B12" s="83" t="s">
        <v>2776</v>
      </c>
      <c r="C12" s="80">
        <v>2763</v>
      </c>
      <c r="D12" s="80" t="s">
        <v>302</v>
      </c>
      <c r="E12" s="109">
        <v>257</v>
      </c>
      <c r="F12" s="109">
        <v>0</v>
      </c>
      <c r="G12" s="109">
        <v>0</v>
      </c>
      <c r="H12" s="109">
        <v>0</v>
      </c>
      <c r="I12" s="143">
        <f t="shared" si="3"/>
        <v>257</v>
      </c>
      <c r="J12" s="148" t="str">
        <f>IFERROR(VLOOKUP($C12,'CEDARS School FRPL'!$C:$G,5,FALSE),"No")</f>
        <v>Yes</v>
      </c>
      <c r="K12" s="102">
        <f>IFERROR(VLOOKUP($C12,'CEDARS School FRPL'!$C:$G,3,FALSE),0)</f>
        <v>0.81340000000000001</v>
      </c>
      <c r="M12" s="149"/>
      <c r="N12" s="150"/>
    </row>
    <row r="13" spans="1:14">
      <c r="A13" s="83" t="s">
        <v>2322</v>
      </c>
      <c r="B13" s="83" t="s">
        <v>2776</v>
      </c>
      <c r="C13" s="80">
        <v>2971</v>
      </c>
      <c r="D13" s="80" t="s">
        <v>467</v>
      </c>
      <c r="E13" s="109">
        <v>304.57</v>
      </c>
      <c r="F13" s="109">
        <v>0</v>
      </c>
      <c r="G13" s="109">
        <v>0</v>
      </c>
      <c r="H13" s="109">
        <v>0</v>
      </c>
      <c r="I13" s="143">
        <f t="shared" si="3"/>
        <v>304.57</v>
      </c>
      <c r="J13" s="148" t="str">
        <f>IFERROR(VLOOKUP($C13,'CEDARS School FRPL'!$C:$G,5,FALSE),"No")</f>
        <v>Yes</v>
      </c>
      <c r="K13" s="102">
        <f>IFERROR(VLOOKUP($C13,'CEDARS School FRPL'!$C:$G,3,FALSE),0)</f>
        <v>0.85360000000000003</v>
      </c>
      <c r="M13" s="149"/>
      <c r="N13" s="150"/>
    </row>
    <row r="14" spans="1:14">
      <c r="A14" s="83" t="s">
        <v>2322</v>
      </c>
      <c r="B14" s="83" t="s">
        <v>2776</v>
      </c>
      <c r="C14" s="80">
        <v>5208</v>
      </c>
      <c r="D14" s="80" t="s">
        <v>471</v>
      </c>
      <c r="E14" s="109">
        <v>25.9</v>
      </c>
      <c r="F14" s="109">
        <v>0</v>
      </c>
      <c r="G14" s="109">
        <v>0</v>
      </c>
      <c r="H14" s="109">
        <v>0</v>
      </c>
      <c r="I14" s="143">
        <f t="shared" si="3"/>
        <v>25.9</v>
      </c>
      <c r="J14" s="148" t="str">
        <f>IFERROR(VLOOKUP($C14,'CEDARS School FRPL'!$C:$G,5,FALSE),"No")</f>
        <v>No</v>
      </c>
      <c r="K14" s="102">
        <f>IFERROR(VLOOKUP($C14,'CEDARS School FRPL'!$C:$G,3,FALSE),0)</f>
        <v>0</v>
      </c>
      <c r="M14" s="149"/>
      <c r="N14" s="150"/>
    </row>
    <row r="15" spans="1:14">
      <c r="A15" s="83" t="s">
        <v>2392</v>
      </c>
      <c r="B15" s="83" t="s">
        <v>2777</v>
      </c>
      <c r="C15" s="80">
        <v>2227</v>
      </c>
      <c r="D15" s="80" t="s">
        <v>1143</v>
      </c>
      <c r="E15" s="109">
        <v>255.47</v>
      </c>
      <c r="F15" s="109">
        <v>0</v>
      </c>
      <c r="G15" s="109">
        <v>0</v>
      </c>
      <c r="H15" s="109">
        <v>0</v>
      </c>
      <c r="I15" s="143">
        <f t="shared" si="3"/>
        <v>255.47</v>
      </c>
      <c r="J15" s="148" t="str">
        <f>IFERROR(VLOOKUP($C15,'CEDARS School FRPL'!$C:$G,5,FALSE),"No")</f>
        <v>No</v>
      </c>
      <c r="K15" s="102">
        <f>IFERROR(VLOOKUP($C15,'CEDARS School FRPL'!$C:$G,3,FALSE),0)</f>
        <v>0.2329</v>
      </c>
      <c r="M15" s="149"/>
      <c r="N15" s="150"/>
    </row>
    <row r="16" spans="1:14">
      <c r="A16" s="83" t="s">
        <v>2392</v>
      </c>
      <c r="B16" s="83" t="s">
        <v>2777</v>
      </c>
      <c r="C16" s="80">
        <v>2441</v>
      </c>
      <c r="D16" s="80" t="s">
        <v>1144</v>
      </c>
      <c r="E16" s="109">
        <v>362.86</v>
      </c>
      <c r="F16" s="109">
        <v>18.36</v>
      </c>
      <c r="G16" s="109">
        <v>3.14</v>
      </c>
      <c r="H16" s="109">
        <v>0</v>
      </c>
      <c r="I16" s="143">
        <f t="shared" si="3"/>
        <v>384.36</v>
      </c>
      <c r="J16" s="148" t="str">
        <f>IFERROR(VLOOKUP($C16,'CEDARS School FRPL'!$C:$G,5,FALSE),"No")</f>
        <v>No</v>
      </c>
      <c r="K16" s="102">
        <f>IFERROR(VLOOKUP($C16,'CEDARS School FRPL'!$C:$G,3,FALSE),0)</f>
        <v>0.26379999999999998</v>
      </c>
      <c r="M16" s="149"/>
      <c r="N16" s="150"/>
    </row>
    <row r="17" spans="1:14">
      <c r="A17" s="83" t="s">
        <v>2403</v>
      </c>
      <c r="B17" s="83" t="s">
        <v>2778</v>
      </c>
      <c r="C17" s="80">
        <v>2860</v>
      </c>
      <c r="D17" s="80" t="s">
        <v>1185</v>
      </c>
      <c r="E17" s="109">
        <v>106.59</v>
      </c>
      <c r="F17" s="109">
        <v>1</v>
      </c>
      <c r="G17" s="109">
        <v>0</v>
      </c>
      <c r="H17" s="109">
        <v>0</v>
      </c>
      <c r="I17" s="143">
        <f t="shared" si="3"/>
        <v>107.59</v>
      </c>
      <c r="J17" s="148" t="str">
        <f>IFERROR(VLOOKUP($C17,'CEDARS School FRPL'!$C:$G,5,FALSE),"No")</f>
        <v>No</v>
      </c>
      <c r="K17" s="102">
        <f>IFERROR(VLOOKUP($C17,'CEDARS School FRPL'!$C:$G,3,FALSE),0)</f>
        <v>0.3654</v>
      </c>
      <c r="M17" s="149"/>
      <c r="N17" s="150"/>
    </row>
    <row r="18" spans="1:14">
      <c r="A18" s="83" t="s">
        <v>2458</v>
      </c>
      <c r="B18" s="83" t="s">
        <v>2779</v>
      </c>
      <c r="C18" s="80">
        <v>2467</v>
      </c>
      <c r="D18" s="80" t="s">
        <v>1561</v>
      </c>
      <c r="E18" s="109">
        <v>708.34</v>
      </c>
      <c r="F18" s="109">
        <v>52.75</v>
      </c>
      <c r="G18" s="109">
        <v>0</v>
      </c>
      <c r="H18" s="109">
        <v>0</v>
      </c>
      <c r="I18" s="143">
        <f t="shared" si="3"/>
        <v>761.09</v>
      </c>
      <c r="J18" s="148" t="str">
        <f>IFERROR(VLOOKUP($C18,'CEDARS School FRPL'!$C:$G,5,FALSE),"No")</f>
        <v>No</v>
      </c>
      <c r="K18" s="102">
        <f>IFERROR(VLOOKUP($C18,'CEDARS School FRPL'!$C:$G,3,FALSE),0)</f>
        <v>0.23300000000000001</v>
      </c>
      <c r="M18" s="149"/>
      <c r="N18" s="150"/>
    </row>
    <row r="19" spans="1:14">
      <c r="A19" s="83" t="s">
        <v>2458</v>
      </c>
      <c r="B19" s="83" t="s">
        <v>2779</v>
      </c>
      <c r="C19" s="80">
        <v>2707</v>
      </c>
      <c r="D19" s="80" t="s">
        <v>1562</v>
      </c>
      <c r="E19" s="109">
        <v>563.04</v>
      </c>
      <c r="F19" s="109">
        <v>0</v>
      </c>
      <c r="G19" s="109">
        <v>0</v>
      </c>
      <c r="H19" s="109">
        <v>0</v>
      </c>
      <c r="I19" s="143">
        <f t="shared" si="3"/>
        <v>563.04</v>
      </c>
      <c r="J19" s="148" t="str">
        <f>IFERROR(VLOOKUP($C19,'CEDARS School FRPL'!$C:$G,5,FALSE),"No")</f>
        <v>No</v>
      </c>
      <c r="K19" s="102">
        <f>IFERROR(VLOOKUP($C19,'CEDARS School FRPL'!$C:$G,3,FALSE),0)</f>
        <v>0.31730000000000003</v>
      </c>
      <c r="M19" s="149"/>
      <c r="N19" s="150"/>
    </row>
    <row r="20" spans="1:14">
      <c r="A20" s="83" t="s">
        <v>2458</v>
      </c>
      <c r="B20" s="83" t="s">
        <v>2779</v>
      </c>
      <c r="C20" s="80">
        <v>5176</v>
      </c>
      <c r="D20" s="80" t="s">
        <v>1566</v>
      </c>
      <c r="E20" s="109">
        <v>65.86</v>
      </c>
      <c r="F20" s="109">
        <v>0</v>
      </c>
      <c r="G20" s="109">
        <v>0</v>
      </c>
      <c r="H20" s="109">
        <v>0</v>
      </c>
      <c r="I20" s="143">
        <f t="shared" si="3"/>
        <v>65.86</v>
      </c>
      <c r="J20" s="148" t="str">
        <f>IFERROR(VLOOKUP($C20,'CEDARS School FRPL'!$C:$G,5,FALSE),"No")</f>
        <v>Yes</v>
      </c>
      <c r="K20" s="102">
        <f>IFERROR(VLOOKUP($C20,'CEDARS School FRPL'!$C:$G,3,FALSE),0)</f>
        <v>0.58020000000000005</v>
      </c>
      <c r="M20" s="149"/>
      <c r="N20" s="150"/>
    </row>
    <row r="21" spans="1:14">
      <c r="A21" s="83" t="s">
        <v>2458</v>
      </c>
      <c r="B21" s="83" t="s">
        <v>2779</v>
      </c>
      <c r="C21" s="80">
        <v>3182</v>
      </c>
      <c r="D21" s="80" t="s">
        <v>1564</v>
      </c>
      <c r="E21" s="109">
        <v>348.93</v>
      </c>
      <c r="F21" s="109">
        <v>0</v>
      </c>
      <c r="G21" s="109">
        <v>0</v>
      </c>
      <c r="H21" s="109">
        <v>0</v>
      </c>
      <c r="I21" s="143">
        <f t="shared" si="3"/>
        <v>348.93</v>
      </c>
      <c r="J21" s="148" t="str">
        <f>IFERROR(VLOOKUP($C21,'CEDARS School FRPL'!$C:$G,5,FALSE),"No")</f>
        <v>No</v>
      </c>
      <c r="K21" s="102">
        <f>IFERROR(VLOOKUP($C21,'CEDARS School FRPL'!$C:$G,3,FALSE),0)</f>
        <v>0.32050000000000001</v>
      </c>
      <c r="M21" s="149"/>
      <c r="N21" s="150"/>
    </row>
    <row r="22" spans="1:14">
      <c r="A22" s="83" t="s">
        <v>2458</v>
      </c>
      <c r="B22" s="83" t="s">
        <v>2779</v>
      </c>
      <c r="C22" s="80">
        <v>3252</v>
      </c>
      <c r="D22" s="80" t="s">
        <v>1565</v>
      </c>
      <c r="E22" s="109">
        <v>439.11</v>
      </c>
      <c r="F22" s="109">
        <v>0</v>
      </c>
      <c r="G22" s="109">
        <v>0</v>
      </c>
      <c r="H22" s="109">
        <v>0</v>
      </c>
      <c r="I22" s="143">
        <f t="shared" si="3"/>
        <v>439.11</v>
      </c>
      <c r="J22" s="148" t="str">
        <f>IFERROR(VLOOKUP($C22,'CEDARS School FRPL'!$C:$G,5,FALSE),"No")</f>
        <v>No</v>
      </c>
      <c r="K22" s="102">
        <f>IFERROR(VLOOKUP($C22,'CEDARS School FRPL'!$C:$G,3,FALSE),0)</f>
        <v>0.25580000000000003</v>
      </c>
      <c r="M22" s="149"/>
      <c r="N22" s="150"/>
    </row>
    <row r="23" spans="1:14">
      <c r="A23" s="83" t="s">
        <v>2458</v>
      </c>
      <c r="B23" s="83" t="s">
        <v>2779</v>
      </c>
      <c r="C23" s="80">
        <v>3057</v>
      </c>
      <c r="D23" s="80" t="s">
        <v>1563</v>
      </c>
      <c r="E23" s="109">
        <v>338.76</v>
      </c>
      <c r="F23" s="109">
        <v>0</v>
      </c>
      <c r="G23" s="109">
        <v>0</v>
      </c>
      <c r="H23" s="109">
        <v>0</v>
      </c>
      <c r="I23" s="143">
        <f t="shared" si="3"/>
        <v>338.76</v>
      </c>
      <c r="J23" s="148" t="str">
        <f>IFERROR(VLOOKUP($C23,'CEDARS School FRPL'!$C:$G,5,FALSE),"No")</f>
        <v>No</v>
      </c>
      <c r="K23" s="102">
        <f>IFERROR(VLOOKUP($C23,'CEDARS School FRPL'!$C:$G,3,FALSE),0)</f>
        <v>0.33439999999999998</v>
      </c>
      <c r="M23" s="149"/>
      <c r="N23" s="150"/>
    </row>
    <row r="24" spans="1:14">
      <c r="A24" s="83" t="s">
        <v>2458</v>
      </c>
      <c r="B24" s="83" t="s">
        <v>2779</v>
      </c>
      <c r="C24" s="80">
        <v>5588</v>
      </c>
      <c r="D24" s="80" t="s">
        <v>3123</v>
      </c>
      <c r="E24" s="109">
        <v>0</v>
      </c>
      <c r="F24" s="109">
        <v>0</v>
      </c>
      <c r="G24" s="109">
        <v>7.28</v>
      </c>
      <c r="H24" s="109">
        <v>0</v>
      </c>
      <c r="I24" s="143">
        <f t="shared" si="3"/>
        <v>7.28</v>
      </c>
      <c r="J24" s="148" t="str">
        <f>IFERROR(VLOOKUP($C24,'CEDARS School FRPL'!$C:$G,5,FALSE),"No")</f>
        <v>No</v>
      </c>
      <c r="K24" s="102">
        <f>IFERROR(VLOOKUP($C24,'CEDARS School FRPL'!$C:$G,3,FALSE),0)</f>
        <v>0.20830000000000001</v>
      </c>
      <c r="M24" s="149"/>
      <c r="N24" s="150"/>
    </row>
    <row r="25" spans="1:14">
      <c r="A25" s="83" t="s">
        <v>2471</v>
      </c>
      <c r="B25" s="83" t="s">
        <v>1359</v>
      </c>
      <c r="C25" s="80">
        <v>2523</v>
      </c>
      <c r="D25" s="80" t="s">
        <v>1680</v>
      </c>
      <c r="E25" s="109">
        <v>1517.67</v>
      </c>
      <c r="F25" s="109">
        <v>59.25</v>
      </c>
      <c r="G25" s="109">
        <v>0</v>
      </c>
      <c r="H25" s="109">
        <v>0</v>
      </c>
      <c r="I25" s="143">
        <f t="shared" si="3"/>
        <v>1576.92</v>
      </c>
      <c r="J25" s="148" t="str">
        <f>IFERROR(VLOOKUP($C25,'CEDARS School FRPL'!$C:$G,5,FALSE),"No")</f>
        <v>No</v>
      </c>
      <c r="K25" s="102">
        <f>IFERROR(VLOOKUP($C25,'CEDARS School FRPL'!$C:$G,3,FALSE),0)</f>
        <v>0.30880000000000002</v>
      </c>
      <c r="M25" s="149"/>
      <c r="N25" s="150"/>
    </row>
    <row r="26" spans="1:14">
      <c r="A26" s="83" t="s">
        <v>2471</v>
      </c>
      <c r="B26" s="83" t="s">
        <v>1359</v>
      </c>
      <c r="C26" s="80">
        <v>5495</v>
      </c>
      <c r="D26" s="80" t="s">
        <v>2709</v>
      </c>
      <c r="E26" s="109">
        <v>0</v>
      </c>
      <c r="F26" s="109">
        <v>0</v>
      </c>
      <c r="G26" s="109">
        <v>44.43</v>
      </c>
      <c r="H26" s="109">
        <v>0</v>
      </c>
      <c r="I26" s="143">
        <f t="shared" si="3"/>
        <v>44.43</v>
      </c>
      <c r="J26" s="148" t="str">
        <f>IFERROR(VLOOKUP($C26,'CEDARS School FRPL'!$C:$G,5,FALSE),"No")</f>
        <v>Yes</v>
      </c>
      <c r="K26" s="102">
        <f>IFERROR(VLOOKUP($C26,'CEDARS School FRPL'!$C:$G,3,FALSE),0)</f>
        <v>0.56079999999999997</v>
      </c>
      <c r="M26" s="149"/>
      <c r="N26" s="150"/>
    </row>
    <row r="27" spans="1:14">
      <c r="A27" s="83" t="s">
        <v>2471</v>
      </c>
      <c r="B27" s="83" t="s">
        <v>1359</v>
      </c>
      <c r="C27" s="80">
        <v>4327</v>
      </c>
      <c r="D27" s="80" t="s">
        <v>1684</v>
      </c>
      <c r="E27" s="109">
        <v>661.31</v>
      </c>
      <c r="F27" s="109">
        <v>0</v>
      </c>
      <c r="G27" s="109">
        <v>0</v>
      </c>
      <c r="H27" s="109">
        <v>0</v>
      </c>
      <c r="I27" s="143">
        <f t="shared" si="3"/>
        <v>661.31</v>
      </c>
      <c r="J27" s="148" t="str">
        <f>IFERROR(VLOOKUP($C27,'CEDARS School FRPL'!$C:$G,5,FALSE),"No")</f>
        <v>No</v>
      </c>
      <c r="K27" s="102">
        <f>IFERROR(VLOOKUP($C27,'CEDARS School FRPL'!$C:$G,3,FALSE),0)</f>
        <v>0.38829999999999998</v>
      </c>
      <c r="M27" s="149"/>
      <c r="N27" s="150"/>
    </row>
    <row r="28" spans="1:14">
      <c r="A28" s="83" t="s">
        <v>2471</v>
      </c>
      <c r="B28" s="83" t="s">
        <v>1359</v>
      </c>
      <c r="C28" s="80">
        <v>5010</v>
      </c>
      <c r="D28" s="80" t="s">
        <v>1686</v>
      </c>
      <c r="E28" s="109">
        <v>584.1</v>
      </c>
      <c r="F28" s="109">
        <v>0</v>
      </c>
      <c r="G28" s="109">
        <v>0</v>
      </c>
      <c r="H28" s="109">
        <v>0</v>
      </c>
      <c r="I28" s="143">
        <f t="shared" si="3"/>
        <v>584.1</v>
      </c>
      <c r="J28" s="148" t="str">
        <f>IFERROR(VLOOKUP($C28,'CEDARS School FRPL'!$C:$G,5,FALSE),"No")</f>
        <v>No</v>
      </c>
      <c r="K28" s="102">
        <f>IFERROR(VLOOKUP($C28,'CEDARS School FRPL'!$C:$G,3,FALSE),0)</f>
        <v>0.34810000000000002</v>
      </c>
      <c r="M28" s="149"/>
      <c r="N28" s="150"/>
    </row>
    <row r="29" spans="1:14">
      <c r="A29" s="83" t="s">
        <v>2471</v>
      </c>
      <c r="B29" s="83" t="s">
        <v>1359</v>
      </c>
      <c r="C29" s="80">
        <v>4436</v>
      </c>
      <c r="D29" s="80" t="s">
        <v>1685</v>
      </c>
      <c r="E29" s="109">
        <v>592.32000000000005</v>
      </c>
      <c r="F29" s="109">
        <v>0</v>
      </c>
      <c r="G29" s="109">
        <v>0</v>
      </c>
      <c r="H29" s="109">
        <v>0</v>
      </c>
      <c r="I29" s="143">
        <f t="shared" si="3"/>
        <v>592.32000000000005</v>
      </c>
      <c r="J29" s="148" t="str">
        <f>IFERROR(VLOOKUP($C29,'CEDARS School FRPL'!$C:$G,5,FALSE),"No")</f>
        <v>No</v>
      </c>
      <c r="K29" s="102">
        <f>IFERROR(VLOOKUP($C29,'CEDARS School FRPL'!$C:$G,3,FALSE),0)</f>
        <v>0.39119999999999999</v>
      </c>
      <c r="M29" s="149"/>
      <c r="N29" s="150"/>
    </row>
    <row r="30" spans="1:14">
      <c r="A30" s="83" t="s">
        <v>2471</v>
      </c>
      <c r="B30" s="83" t="s">
        <v>1359</v>
      </c>
      <c r="C30" s="80">
        <v>4573</v>
      </c>
      <c r="D30" s="80" t="s">
        <v>414</v>
      </c>
      <c r="E30" s="109">
        <v>495.92</v>
      </c>
      <c r="F30" s="109">
        <v>0</v>
      </c>
      <c r="G30" s="109">
        <v>0</v>
      </c>
      <c r="H30" s="109">
        <v>0</v>
      </c>
      <c r="I30" s="143">
        <f t="shared" si="3"/>
        <v>495.92</v>
      </c>
      <c r="J30" s="148" t="str">
        <f>IFERROR(VLOOKUP($C30,'CEDARS School FRPL'!$C:$G,5,FALSE),"No")</f>
        <v>No</v>
      </c>
      <c r="K30" s="102">
        <f>IFERROR(VLOOKUP($C30,'CEDARS School FRPL'!$C:$G,3,FALSE),0)</f>
        <v>0.29149999999999998</v>
      </c>
      <c r="M30" s="149"/>
      <c r="N30" s="150"/>
    </row>
    <row r="31" spans="1:14">
      <c r="A31" s="83" t="s">
        <v>2471</v>
      </c>
      <c r="B31" s="83" t="s">
        <v>1359</v>
      </c>
      <c r="C31" s="80">
        <v>3124</v>
      </c>
      <c r="D31" s="80" t="s">
        <v>1681</v>
      </c>
      <c r="E31" s="109">
        <v>641</v>
      </c>
      <c r="F31" s="109">
        <v>0</v>
      </c>
      <c r="G31" s="109">
        <v>0</v>
      </c>
      <c r="H31" s="109">
        <v>0</v>
      </c>
      <c r="I31" s="143">
        <f t="shared" si="3"/>
        <v>641</v>
      </c>
      <c r="J31" s="148" t="str">
        <f>IFERROR(VLOOKUP($C31,'CEDARS School FRPL'!$C:$G,5,FALSE),"No")</f>
        <v>No</v>
      </c>
      <c r="K31" s="102">
        <f>IFERROR(VLOOKUP($C31,'CEDARS School FRPL'!$C:$G,3,FALSE),0)</f>
        <v>0.40210000000000001</v>
      </c>
      <c r="M31" s="149"/>
      <c r="N31" s="150"/>
    </row>
    <row r="32" spans="1:14">
      <c r="A32" s="83" t="s">
        <v>2471</v>
      </c>
      <c r="B32" s="83" t="s">
        <v>1359</v>
      </c>
      <c r="C32" s="80">
        <v>4154</v>
      </c>
      <c r="D32" s="80" t="s">
        <v>1682</v>
      </c>
      <c r="E32" s="109">
        <v>505.01</v>
      </c>
      <c r="F32" s="109">
        <v>0</v>
      </c>
      <c r="G32" s="109">
        <v>0</v>
      </c>
      <c r="H32" s="109">
        <v>0</v>
      </c>
      <c r="I32" s="143">
        <f t="shared" si="3"/>
        <v>505.01</v>
      </c>
      <c r="J32" s="148" t="str">
        <f>IFERROR(VLOOKUP($C32,'CEDARS School FRPL'!$C:$G,5,FALSE),"No")</f>
        <v>No</v>
      </c>
      <c r="K32" s="102">
        <f>IFERROR(VLOOKUP($C32,'CEDARS School FRPL'!$C:$G,3,FALSE),0)</f>
        <v>0.35199999999999998</v>
      </c>
      <c r="M32" s="149"/>
      <c r="N32" s="150"/>
    </row>
    <row r="33" spans="1:14">
      <c r="A33" s="83" t="s">
        <v>2471</v>
      </c>
      <c r="B33" s="83" t="s">
        <v>1359</v>
      </c>
      <c r="C33" s="80">
        <v>1714</v>
      </c>
      <c r="D33" s="80" t="s">
        <v>3164</v>
      </c>
      <c r="E33" s="109">
        <v>224.97</v>
      </c>
      <c r="F33" s="109">
        <v>0</v>
      </c>
      <c r="G33" s="109">
        <v>0</v>
      </c>
      <c r="H33" s="109">
        <v>0</v>
      </c>
      <c r="I33" s="143">
        <f t="shared" si="3"/>
        <v>224.97</v>
      </c>
      <c r="J33" s="148" t="str">
        <f>IFERROR(VLOOKUP($C33,'CEDARS School FRPL'!$C:$G,5,FALSE),"No")</f>
        <v>No</v>
      </c>
      <c r="K33" s="102">
        <f>IFERROR(VLOOKUP($C33,'CEDARS School FRPL'!$C:$G,3,FALSE),0)</f>
        <v>0.30990000000000001</v>
      </c>
      <c r="M33" s="149"/>
      <c r="N33" s="150"/>
    </row>
    <row r="34" spans="1:14">
      <c r="A34" s="83" t="s">
        <v>2471</v>
      </c>
      <c r="B34" s="83" t="s">
        <v>1359</v>
      </c>
      <c r="C34" s="80">
        <v>4287</v>
      </c>
      <c r="D34" s="80" t="s">
        <v>1683</v>
      </c>
      <c r="E34" s="109">
        <v>104.39</v>
      </c>
      <c r="F34" s="109">
        <v>0</v>
      </c>
      <c r="G34" s="109">
        <v>0</v>
      </c>
      <c r="H34" s="109">
        <v>0</v>
      </c>
      <c r="I34" s="143">
        <f t="shared" si="3"/>
        <v>104.39</v>
      </c>
      <c r="J34" s="148" t="str">
        <f>IFERROR(VLOOKUP($C34,'CEDARS School FRPL'!$C:$G,5,FALSE),"No")</f>
        <v>No</v>
      </c>
      <c r="K34" s="102">
        <f>IFERROR(VLOOKUP($C34,'CEDARS School FRPL'!$C:$G,3,FALSE),0)</f>
        <v>0.47970000000000002</v>
      </c>
      <c r="M34" s="149"/>
      <c r="N34" s="150"/>
    </row>
    <row r="35" spans="1:14">
      <c r="A35" s="83" t="s">
        <v>2258</v>
      </c>
      <c r="B35" s="83" t="s">
        <v>2780</v>
      </c>
      <c r="C35" s="80">
        <v>2507</v>
      </c>
      <c r="D35" s="80" t="s">
        <v>32</v>
      </c>
      <c r="E35" s="109">
        <v>305.01</v>
      </c>
      <c r="F35" s="109">
        <v>0</v>
      </c>
      <c r="G35" s="109">
        <v>0</v>
      </c>
      <c r="H35" s="109">
        <v>0</v>
      </c>
      <c r="I35" s="143">
        <f t="shared" si="3"/>
        <v>305.01</v>
      </c>
      <c r="J35" s="148" t="str">
        <f>IFERROR(VLOOKUP($C35,'CEDARS School FRPL'!$C:$G,5,FALSE),"No")</f>
        <v>No</v>
      </c>
      <c r="K35" s="102">
        <f>IFERROR(VLOOKUP($C35,'CEDARS School FRPL'!$C:$G,3,FALSE),0)</f>
        <v>0.32329999999999998</v>
      </c>
      <c r="M35" s="149"/>
      <c r="N35" s="150"/>
    </row>
    <row r="36" spans="1:14">
      <c r="A36" s="83" t="s">
        <v>2258</v>
      </c>
      <c r="B36" s="83" t="s">
        <v>2780</v>
      </c>
      <c r="C36" s="80">
        <v>2434</v>
      </c>
      <c r="D36" s="80" t="s">
        <v>31</v>
      </c>
      <c r="E36" s="109">
        <v>297</v>
      </c>
      <c r="F36" s="109">
        <v>7.94</v>
      </c>
      <c r="G36" s="109">
        <v>0</v>
      </c>
      <c r="H36" s="109">
        <v>0</v>
      </c>
      <c r="I36" s="143">
        <f t="shared" si="3"/>
        <v>304.94</v>
      </c>
      <c r="J36" s="148" t="str">
        <f>IFERROR(VLOOKUP($C36,'CEDARS School FRPL'!$C:$G,5,FALSE),"No")</f>
        <v>No</v>
      </c>
      <c r="K36" s="102">
        <f>IFERROR(VLOOKUP($C36,'CEDARS School FRPL'!$C:$G,3,FALSE),0)</f>
        <v>0.29820000000000002</v>
      </c>
      <c r="M36" s="149"/>
      <c r="N36" s="150"/>
    </row>
    <row r="37" spans="1:14">
      <c r="A37" s="83" t="s">
        <v>2354</v>
      </c>
      <c r="B37" s="83" t="s">
        <v>2781</v>
      </c>
      <c r="C37" s="80">
        <v>3825</v>
      </c>
      <c r="D37" s="80" t="s">
        <v>815</v>
      </c>
      <c r="E37" s="109">
        <v>584.42999999999995</v>
      </c>
      <c r="F37" s="109">
        <v>0</v>
      </c>
      <c r="G37" s="109">
        <v>0</v>
      </c>
      <c r="H37" s="109">
        <v>0</v>
      </c>
      <c r="I37" s="143">
        <f t="shared" si="3"/>
        <v>584.42999999999995</v>
      </c>
      <c r="J37" s="148" t="str">
        <f>IFERROR(VLOOKUP($C37,'CEDARS School FRPL'!$C:$G,5,FALSE),"No")</f>
        <v>Yes</v>
      </c>
      <c r="K37" s="102">
        <f>IFERROR(VLOOKUP($C37,'CEDARS School FRPL'!$C:$G,3,FALSE),0)</f>
        <v>0.57520000000000004</v>
      </c>
      <c r="M37" s="149"/>
      <c r="N37" s="150"/>
    </row>
    <row r="38" spans="1:14">
      <c r="A38" s="83" t="s">
        <v>2354</v>
      </c>
      <c r="B38" s="83" t="s">
        <v>2781</v>
      </c>
      <c r="C38" s="80">
        <v>5082</v>
      </c>
      <c r="D38" s="80" t="s">
        <v>823</v>
      </c>
      <c r="E38" s="109">
        <v>327.29000000000002</v>
      </c>
      <c r="F38" s="109">
        <v>0</v>
      </c>
      <c r="G38" s="109">
        <v>0</v>
      </c>
      <c r="H38" s="109">
        <v>0</v>
      </c>
      <c r="I38" s="143">
        <f t="shared" si="3"/>
        <v>327.29000000000002</v>
      </c>
      <c r="J38" s="148" t="str">
        <f>IFERROR(VLOOKUP($C38,'CEDARS School FRPL'!$C:$G,5,FALSE),"No")</f>
        <v>Yes</v>
      </c>
      <c r="K38" s="102">
        <f>IFERROR(VLOOKUP($C38,'CEDARS School FRPL'!$C:$G,3,FALSE),0)</f>
        <v>0.52470000000000006</v>
      </c>
      <c r="M38" s="149"/>
      <c r="N38" s="150"/>
    </row>
    <row r="39" spans="1:14">
      <c r="A39" s="83" t="s">
        <v>2354</v>
      </c>
      <c r="B39" s="83" t="s">
        <v>2781</v>
      </c>
      <c r="C39" s="80">
        <v>5037</v>
      </c>
      <c r="D39" s="80" t="s">
        <v>821</v>
      </c>
      <c r="E39" s="109">
        <v>1395.98</v>
      </c>
      <c r="F39" s="109">
        <v>173.17</v>
      </c>
      <c r="G39" s="109">
        <v>0</v>
      </c>
      <c r="H39" s="109">
        <v>0</v>
      </c>
      <c r="I39" s="143">
        <f t="shared" si="3"/>
        <v>1569.15</v>
      </c>
      <c r="J39" s="148" t="str">
        <f>IFERROR(VLOOKUP($C39,'CEDARS School FRPL'!$C:$G,5,FALSE),"No")</f>
        <v>Yes</v>
      </c>
      <c r="K39" s="102">
        <f>IFERROR(VLOOKUP($C39,'CEDARS School FRPL'!$C:$G,3,FALSE),0)</f>
        <v>0.53410000000000002</v>
      </c>
      <c r="M39" s="149"/>
      <c r="N39" s="150"/>
    </row>
    <row r="40" spans="1:14">
      <c r="A40" s="83" t="s">
        <v>2354</v>
      </c>
      <c r="B40" s="83" t="s">
        <v>2781</v>
      </c>
      <c r="C40" s="80">
        <v>5664</v>
      </c>
      <c r="D40" s="80" t="s">
        <v>3323</v>
      </c>
      <c r="E40" s="109">
        <v>265.66000000000003</v>
      </c>
      <c r="F40" s="109">
        <v>0</v>
      </c>
      <c r="G40" s="109">
        <v>0</v>
      </c>
      <c r="H40" s="109">
        <v>0</v>
      </c>
      <c r="I40" s="143">
        <f t="shared" si="3"/>
        <v>265.66000000000003</v>
      </c>
      <c r="J40" s="148" t="str">
        <f>IFERROR(VLOOKUP($C40,'CEDARS School FRPL'!$C:$G,5,FALSE),"No")</f>
        <v>Yes</v>
      </c>
      <c r="K40" s="102">
        <f>IFERROR(VLOOKUP($C40,'CEDARS School FRPL'!$C:$G,3,FALSE),0)</f>
        <v>0.63739999999999997</v>
      </c>
      <c r="M40" s="149"/>
      <c r="N40" s="150"/>
    </row>
    <row r="41" spans="1:14">
      <c r="A41" s="83" t="s">
        <v>2354</v>
      </c>
      <c r="B41" s="83" t="s">
        <v>2781</v>
      </c>
      <c r="C41" s="80">
        <v>5522</v>
      </c>
      <c r="D41" s="80" t="s">
        <v>3151</v>
      </c>
      <c r="E41" s="109">
        <v>0</v>
      </c>
      <c r="F41" s="109">
        <v>0</v>
      </c>
      <c r="G41" s="109">
        <v>35.040000000000006</v>
      </c>
      <c r="H41" s="109">
        <v>0</v>
      </c>
      <c r="I41" s="143">
        <f t="shared" si="3"/>
        <v>35.040000000000006</v>
      </c>
      <c r="J41" s="148" t="str">
        <f>IFERROR(VLOOKUP($C41,'CEDARS School FRPL'!$C:$G,5,FALSE),"No")</f>
        <v>Yes</v>
      </c>
      <c r="K41" s="102">
        <f>IFERROR(VLOOKUP($C41,'CEDARS School FRPL'!$C:$G,3,FALSE),0)</f>
        <v>0.52039999999999997</v>
      </c>
      <c r="M41" s="149"/>
      <c r="N41" s="150"/>
    </row>
    <row r="42" spans="1:14">
      <c r="A42" s="83" t="s">
        <v>2354</v>
      </c>
      <c r="B42" s="83" t="s">
        <v>2781</v>
      </c>
      <c r="C42" s="80">
        <v>4474</v>
      </c>
      <c r="D42" s="80" t="s">
        <v>820</v>
      </c>
      <c r="E42" s="109">
        <v>1717.23</v>
      </c>
      <c r="F42" s="109">
        <v>173.61</v>
      </c>
      <c r="G42" s="109">
        <v>0</v>
      </c>
      <c r="H42" s="109">
        <v>0</v>
      </c>
      <c r="I42" s="143">
        <f t="shared" si="3"/>
        <v>1890.8400000000001</v>
      </c>
      <c r="J42" s="148" t="str">
        <f>IFERROR(VLOOKUP($C42,'CEDARS School FRPL'!$C:$G,5,FALSE),"No")</f>
        <v>No</v>
      </c>
      <c r="K42" s="102">
        <f>IFERROR(VLOOKUP($C42,'CEDARS School FRPL'!$C:$G,3,FALSE),0)</f>
        <v>0.4244</v>
      </c>
      <c r="M42" s="149"/>
      <c r="N42" s="150"/>
    </row>
    <row r="43" spans="1:14">
      <c r="A43" s="83" t="s">
        <v>2354</v>
      </c>
      <c r="B43" s="83" t="s">
        <v>2781</v>
      </c>
      <c r="C43" s="80">
        <v>2795</v>
      </c>
      <c r="D43" s="80" t="s">
        <v>809</v>
      </c>
      <c r="E43" s="109">
        <v>1689.81</v>
      </c>
      <c r="F43" s="109">
        <v>111.8</v>
      </c>
      <c r="G43" s="109">
        <v>0</v>
      </c>
      <c r="H43" s="109">
        <v>0</v>
      </c>
      <c r="I43" s="143">
        <f t="shared" si="3"/>
        <v>1801.61</v>
      </c>
      <c r="J43" s="148" t="str">
        <f>IFERROR(VLOOKUP($C43,'CEDARS School FRPL'!$C:$G,5,FALSE),"No")</f>
        <v>Yes</v>
      </c>
      <c r="K43" s="102">
        <f>IFERROR(VLOOKUP($C43,'CEDARS School FRPL'!$C:$G,3,FALSE),0)</f>
        <v>0.60919999999999996</v>
      </c>
      <c r="M43" s="149"/>
      <c r="N43" s="150"/>
    </row>
    <row r="44" spans="1:14">
      <c r="A44" s="83" t="s">
        <v>2354</v>
      </c>
      <c r="B44" s="83" t="s">
        <v>2781</v>
      </c>
      <c r="C44" s="80">
        <v>5610</v>
      </c>
      <c r="D44" s="80" t="s">
        <v>3165</v>
      </c>
      <c r="E44" s="109">
        <v>412.9</v>
      </c>
      <c r="F44" s="109">
        <v>0</v>
      </c>
      <c r="G44" s="109">
        <v>0</v>
      </c>
      <c r="H44" s="109">
        <v>0</v>
      </c>
      <c r="I44" s="143">
        <f t="shared" si="3"/>
        <v>412.9</v>
      </c>
      <c r="J44" s="148" t="str">
        <f>IFERROR(VLOOKUP($C44,'CEDARS School FRPL'!$C:$G,5,FALSE),"No")</f>
        <v>No</v>
      </c>
      <c r="K44" s="102">
        <f>IFERROR(VLOOKUP($C44,'CEDARS School FRPL'!$C:$G,3,FALSE),0)</f>
        <v>0.3301</v>
      </c>
      <c r="M44" s="149"/>
      <c r="N44" s="150"/>
    </row>
    <row r="45" spans="1:14">
      <c r="A45" s="83" t="s">
        <v>2354</v>
      </c>
      <c r="B45" s="83" t="s">
        <v>2781</v>
      </c>
      <c r="C45" s="80">
        <v>2394</v>
      </c>
      <c r="D45" s="80" t="s">
        <v>229</v>
      </c>
      <c r="E45" s="109">
        <v>899.97</v>
      </c>
      <c r="F45" s="109">
        <v>0</v>
      </c>
      <c r="G45" s="109">
        <v>0</v>
      </c>
      <c r="H45" s="109">
        <v>0</v>
      </c>
      <c r="I45" s="143">
        <f t="shared" si="3"/>
        <v>899.97</v>
      </c>
      <c r="J45" s="148" t="str">
        <f>IFERROR(VLOOKUP($C45,'CEDARS School FRPL'!$C:$G,5,FALSE),"No")</f>
        <v>Yes</v>
      </c>
      <c r="K45" s="102">
        <f>IFERROR(VLOOKUP($C45,'CEDARS School FRPL'!$C:$G,3,FALSE),0)</f>
        <v>0.62809999999999999</v>
      </c>
      <c r="M45" s="149"/>
      <c r="N45" s="150"/>
    </row>
    <row r="46" spans="1:14">
      <c r="A46" s="83" t="s">
        <v>2354</v>
      </c>
      <c r="B46" s="83" t="s">
        <v>2781</v>
      </c>
      <c r="C46" s="80">
        <v>3439</v>
      </c>
      <c r="D46" s="80" t="s">
        <v>192</v>
      </c>
      <c r="E46" s="109">
        <v>530.4</v>
      </c>
      <c r="F46" s="109">
        <v>0</v>
      </c>
      <c r="G46" s="109">
        <v>0</v>
      </c>
      <c r="H46" s="109">
        <v>0</v>
      </c>
      <c r="I46" s="143">
        <f t="shared" si="3"/>
        <v>530.4</v>
      </c>
      <c r="J46" s="148" t="str">
        <f>IFERROR(VLOOKUP($C46,'CEDARS School FRPL'!$C:$G,5,FALSE),"No")</f>
        <v>Yes</v>
      </c>
      <c r="K46" s="102">
        <f>IFERROR(VLOOKUP($C46,'CEDARS School FRPL'!$C:$G,3,FALSE),0)</f>
        <v>0.64259999999999995</v>
      </c>
      <c r="M46" s="149"/>
      <c r="N46" s="150"/>
    </row>
    <row r="47" spans="1:14">
      <c r="A47" s="83" t="s">
        <v>2354</v>
      </c>
      <c r="B47" s="83" t="s">
        <v>2781</v>
      </c>
      <c r="C47" s="80">
        <v>2932</v>
      </c>
      <c r="D47" s="80" t="s">
        <v>810</v>
      </c>
      <c r="E47" s="109">
        <v>763.64</v>
      </c>
      <c r="F47" s="109">
        <v>0</v>
      </c>
      <c r="G47" s="109">
        <v>0</v>
      </c>
      <c r="H47" s="109">
        <v>0</v>
      </c>
      <c r="I47" s="143">
        <f t="shared" si="3"/>
        <v>763.64</v>
      </c>
      <c r="J47" s="148" t="str">
        <f>IFERROR(VLOOKUP($C47,'CEDARS School FRPL'!$C:$G,5,FALSE),"No")</f>
        <v>Yes</v>
      </c>
      <c r="K47" s="102">
        <f>IFERROR(VLOOKUP($C47,'CEDARS School FRPL'!$C:$G,3,FALSE),0)</f>
        <v>0.74970000000000003</v>
      </c>
      <c r="M47" s="149"/>
      <c r="N47" s="150"/>
    </row>
    <row r="48" spans="1:14">
      <c r="A48" s="83" t="s">
        <v>2354</v>
      </c>
      <c r="B48" s="83" t="s">
        <v>2781</v>
      </c>
      <c r="C48" s="80">
        <v>3745</v>
      </c>
      <c r="D48" s="80" t="s">
        <v>814</v>
      </c>
      <c r="E48" s="109">
        <v>419.47</v>
      </c>
      <c r="F48" s="109">
        <v>0</v>
      </c>
      <c r="G48" s="109">
        <v>0</v>
      </c>
      <c r="H48" s="109">
        <v>0</v>
      </c>
      <c r="I48" s="143">
        <f t="shared" si="3"/>
        <v>419.47</v>
      </c>
      <c r="J48" s="148" t="str">
        <f>IFERROR(VLOOKUP($C48,'CEDARS School FRPL'!$C:$G,5,FALSE),"No")</f>
        <v>No</v>
      </c>
      <c r="K48" s="102">
        <f>IFERROR(VLOOKUP($C48,'CEDARS School FRPL'!$C:$G,3,FALSE),0)</f>
        <v>0.44259999999999999</v>
      </c>
      <c r="M48" s="149"/>
      <c r="N48" s="150"/>
    </row>
    <row r="49" spans="1:14">
      <c r="A49" s="83" t="s">
        <v>2354</v>
      </c>
      <c r="B49" s="83" t="s">
        <v>2781</v>
      </c>
      <c r="C49" s="80">
        <v>3669</v>
      </c>
      <c r="D49" s="80" t="s">
        <v>813</v>
      </c>
      <c r="E49" s="109">
        <v>375.14</v>
      </c>
      <c r="F49" s="109">
        <v>0</v>
      </c>
      <c r="G49" s="109">
        <v>0</v>
      </c>
      <c r="H49" s="109">
        <v>0</v>
      </c>
      <c r="I49" s="143">
        <f t="shared" si="3"/>
        <v>375.14</v>
      </c>
      <c r="J49" s="148" t="str">
        <f>IFERROR(VLOOKUP($C49,'CEDARS School FRPL'!$C:$G,5,FALSE),"No")</f>
        <v>Yes</v>
      </c>
      <c r="K49" s="102">
        <f>IFERROR(VLOOKUP($C49,'CEDARS School FRPL'!$C:$G,3,FALSE),0)</f>
        <v>0.72529999999999994</v>
      </c>
      <c r="M49" s="149"/>
      <c r="N49" s="150"/>
    </row>
    <row r="50" spans="1:14">
      <c r="A50" s="83" t="s">
        <v>2354</v>
      </c>
      <c r="B50" s="83" t="s">
        <v>2781</v>
      </c>
      <c r="C50" s="80">
        <v>4347</v>
      </c>
      <c r="D50" s="80" t="s">
        <v>745</v>
      </c>
      <c r="E50" s="109">
        <v>515.03</v>
      </c>
      <c r="F50" s="109">
        <v>0</v>
      </c>
      <c r="G50" s="109">
        <v>0</v>
      </c>
      <c r="H50" s="109">
        <v>0</v>
      </c>
      <c r="I50" s="143">
        <f t="shared" si="3"/>
        <v>515.03</v>
      </c>
      <c r="J50" s="148" t="str">
        <f>IFERROR(VLOOKUP($C50,'CEDARS School FRPL'!$C:$G,5,FALSE),"No")</f>
        <v>No</v>
      </c>
      <c r="K50" s="102">
        <f>IFERROR(VLOOKUP($C50,'CEDARS School FRPL'!$C:$G,3,FALSE),0)</f>
        <v>0.42930000000000001</v>
      </c>
      <c r="M50" s="149"/>
      <c r="N50" s="150"/>
    </row>
    <row r="51" spans="1:14">
      <c r="A51" s="83" t="s">
        <v>2354</v>
      </c>
      <c r="B51" s="83" t="s">
        <v>2781</v>
      </c>
      <c r="C51" s="80">
        <v>4417</v>
      </c>
      <c r="D51" s="80" t="s">
        <v>818</v>
      </c>
      <c r="E51" s="109">
        <v>471</v>
      </c>
      <c r="F51" s="109">
        <v>0</v>
      </c>
      <c r="G51" s="109">
        <v>0</v>
      </c>
      <c r="H51" s="109">
        <v>0</v>
      </c>
      <c r="I51" s="143">
        <f t="shared" si="3"/>
        <v>471</v>
      </c>
      <c r="J51" s="148" t="str">
        <f>IFERROR(VLOOKUP($C51,'CEDARS School FRPL'!$C:$G,5,FALSE),"No")</f>
        <v>Yes</v>
      </c>
      <c r="K51" s="102">
        <f>IFERROR(VLOOKUP($C51,'CEDARS School FRPL'!$C:$G,3,FALSE),0)</f>
        <v>0.55830000000000002</v>
      </c>
      <c r="M51" s="149"/>
      <c r="N51" s="150"/>
    </row>
    <row r="52" spans="1:14">
      <c r="A52" s="83" t="s">
        <v>2354</v>
      </c>
      <c r="B52" s="83" t="s">
        <v>2781</v>
      </c>
      <c r="C52" s="80">
        <v>4120</v>
      </c>
      <c r="D52" s="80" t="s">
        <v>816</v>
      </c>
      <c r="E52" s="109">
        <v>388.08</v>
      </c>
      <c r="F52" s="109">
        <v>0</v>
      </c>
      <c r="G52" s="109">
        <v>0</v>
      </c>
      <c r="H52" s="109">
        <v>0</v>
      </c>
      <c r="I52" s="143">
        <f t="shared" si="3"/>
        <v>388.08</v>
      </c>
      <c r="J52" s="148" t="str">
        <f>IFERROR(VLOOKUP($C52,'CEDARS School FRPL'!$C:$G,5,FALSE),"No")</f>
        <v>No</v>
      </c>
      <c r="K52" s="102">
        <f>IFERROR(VLOOKUP($C52,'CEDARS School FRPL'!$C:$G,3,FALSE),0)</f>
        <v>0.3856</v>
      </c>
      <c r="M52" s="149"/>
      <c r="N52" s="150"/>
    </row>
    <row r="53" spans="1:14">
      <c r="A53" s="83" t="s">
        <v>2354</v>
      </c>
      <c r="B53" s="83" t="s">
        <v>2781</v>
      </c>
      <c r="C53" s="80">
        <v>5051</v>
      </c>
      <c r="D53" s="80" t="s">
        <v>822</v>
      </c>
      <c r="E53" s="109">
        <v>528.71</v>
      </c>
      <c r="F53" s="109">
        <v>0</v>
      </c>
      <c r="G53" s="109">
        <v>0</v>
      </c>
      <c r="H53" s="109">
        <v>0</v>
      </c>
      <c r="I53" s="143">
        <f t="shared" si="3"/>
        <v>528.71</v>
      </c>
      <c r="J53" s="148" t="str">
        <f>IFERROR(VLOOKUP($C53,'CEDARS School FRPL'!$C:$G,5,FALSE),"No")</f>
        <v>No</v>
      </c>
      <c r="K53" s="102">
        <f>IFERROR(VLOOKUP($C53,'CEDARS School FRPL'!$C:$G,3,FALSE),0)</f>
        <v>0.31219999999999998</v>
      </c>
      <c r="M53" s="149"/>
      <c r="N53" s="150"/>
    </row>
    <row r="54" spans="1:14">
      <c r="A54" s="83" t="s">
        <v>2354</v>
      </c>
      <c r="B54" s="83" t="s">
        <v>2781</v>
      </c>
      <c r="C54" s="80">
        <v>3525</v>
      </c>
      <c r="D54" s="80" t="s">
        <v>812</v>
      </c>
      <c r="E54" s="109">
        <v>537.35</v>
      </c>
      <c r="F54" s="109">
        <v>0</v>
      </c>
      <c r="G54" s="109">
        <v>0</v>
      </c>
      <c r="H54" s="109">
        <v>0</v>
      </c>
      <c r="I54" s="143">
        <f t="shared" si="3"/>
        <v>537.35</v>
      </c>
      <c r="J54" s="148" t="str">
        <f>IFERROR(VLOOKUP($C54,'CEDARS School FRPL'!$C:$G,5,FALSE),"No")</f>
        <v>Yes</v>
      </c>
      <c r="K54" s="102">
        <f>IFERROR(VLOOKUP($C54,'CEDARS School FRPL'!$C:$G,3,FALSE),0)</f>
        <v>0.66269999999999996</v>
      </c>
      <c r="M54" s="149"/>
      <c r="N54" s="150"/>
    </row>
    <row r="55" spans="1:14">
      <c r="A55" s="83" t="s">
        <v>2354</v>
      </c>
      <c r="B55" s="83" t="s">
        <v>2781</v>
      </c>
      <c r="C55" s="80">
        <v>4462</v>
      </c>
      <c r="D55" s="80" t="s">
        <v>819</v>
      </c>
      <c r="E55" s="109">
        <v>978.85</v>
      </c>
      <c r="F55" s="109">
        <v>0</v>
      </c>
      <c r="G55" s="109">
        <v>0</v>
      </c>
      <c r="H55" s="109">
        <v>0</v>
      </c>
      <c r="I55" s="143">
        <f t="shared" si="3"/>
        <v>978.85</v>
      </c>
      <c r="J55" s="148" t="str">
        <f>IFERROR(VLOOKUP($C55,'CEDARS School FRPL'!$C:$G,5,FALSE),"No")</f>
        <v>Yes</v>
      </c>
      <c r="K55" s="102">
        <f>IFERROR(VLOOKUP($C55,'CEDARS School FRPL'!$C:$G,3,FALSE),0)</f>
        <v>0.52690000000000003</v>
      </c>
      <c r="M55" s="149"/>
      <c r="N55" s="150"/>
    </row>
    <row r="56" spans="1:14">
      <c r="A56" s="83" t="s">
        <v>2354</v>
      </c>
      <c r="B56" s="83" t="s">
        <v>2781</v>
      </c>
      <c r="C56" s="80">
        <v>3169</v>
      </c>
      <c r="D56" s="80" t="s">
        <v>811</v>
      </c>
      <c r="E56" s="109">
        <v>900.78</v>
      </c>
      <c r="F56" s="109">
        <v>0</v>
      </c>
      <c r="G56" s="109">
        <v>0</v>
      </c>
      <c r="H56" s="109">
        <v>0</v>
      </c>
      <c r="I56" s="143">
        <f t="shared" si="3"/>
        <v>900.78</v>
      </c>
      <c r="J56" s="148" t="str">
        <f>IFERROR(VLOOKUP($C56,'CEDARS School FRPL'!$C:$G,5,FALSE),"No")</f>
        <v>Yes</v>
      </c>
      <c r="K56" s="102">
        <f>IFERROR(VLOOKUP($C56,'CEDARS School FRPL'!$C:$G,3,FALSE),0)</f>
        <v>0.71499999999999997</v>
      </c>
      <c r="M56" s="149"/>
      <c r="N56" s="150"/>
    </row>
    <row r="57" spans="1:14">
      <c r="A57" s="83" t="s">
        <v>2354</v>
      </c>
      <c r="B57" s="83" t="s">
        <v>2781</v>
      </c>
      <c r="C57" s="80">
        <v>3227</v>
      </c>
      <c r="D57" s="80" t="s">
        <v>242</v>
      </c>
      <c r="E57" s="109">
        <v>590.16</v>
      </c>
      <c r="F57" s="109">
        <v>0</v>
      </c>
      <c r="G57" s="109">
        <v>0</v>
      </c>
      <c r="H57" s="109">
        <v>0</v>
      </c>
      <c r="I57" s="143">
        <f t="shared" si="3"/>
        <v>590.16</v>
      </c>
      <c r="J57" s="148" t="str">
        <f>IFERROR(VLOOKUP($C57,'CEDARS School FRPL'!$C:$G,5,FALSE),"No")</f>
        <v>Yes</v>
      </c>
      <c r="K57" s="102">
        <f>IFERROR(VLOOKUP($C57,'CEDARS School FRPL'!$C:$G,3,FALSE),0)</f>
        <v>0.71679999999999999</v>
      </c>
      <c r="M57" s="149"/>
      <c r="N57" s="150"/>
    </row>
    <row r="58" spans="1:14">
      <c r="A58" s="83" t="s">
        <v>2354</v>
      </c>
      <c r="B58" s="83" t="s">
        <v>2781</v>
      </c>
      <c r="C58" s="80">
        <v>4385</v>
      </c>
      <c r="D58" s="80" t="s">
        <v>817</v>
      </c>
      <c r="E58" s="109">
        <v>947.95</v>
      </c>
      <c r="F58" s="109">
        <v>0</v>
      </c>
      <c r="G58" s="109">
        <v>0</v>
      </c>
      <c r="H58" s="109">
        <v>0</v>
      </c>
      <c r="I58" s="143">
        <f t="shared" si="3"/>
        <v>947.95</v>
      </c>
      <c r="J58" s="148" t="str">
        <f>IFERROR(VLOOKUP($C58,'CEDARS School FRPL'!$C:$G,5,FALSE),"No")</f>
        <v>Yes</v>
      </c>
      <c r="K58" s="102">
        <f>IFERROR(VLOOKUP($C58,'CEDARS School FRPL'!$C:$G,3,FALSE),0)</f>
        <v>0.57930000000000004</v>
      </c>
      <c r="M58" s="149"/>
      <c r="N58" s="150"/>
    </row>
    <row r="59" spans="1:14">
      <c r="A59" s="83" t="s">
        <v>2354</v>
      </c>
      <c r="B59" s="83" t="s">
        <v>2781</v>
      </c>
      <c r="C59" s="80">
        <v>2659</v>
      </c>
      <c r="D59" s="80" t="s">
        <v>807</v>
      </c>
      <c r="E59" s="109">
        <v>315.43</v>
      </c>
      <c r="F59" s="109">
        <v>0</v>
      </c>
      <c r="G59" s="109">
        <v>0</v>
      </c>
      <c r="H59" s="109">
        <v>0</v>
      </c>
      <c r="I59" s="143">
        <f t="shared" si="3"/>
        <v>315.43</v>
      </c>
      <c r="J59" s="148" t="str">
        <f>IFERROR(VLOOKUP($C59,'CEDARS School FRPL'!$C:$G,5,FALSE),"No")</f>
        <v>Yes</v>
      </c>
      <c r="K59" s="102">
        <f>IFERROR(VLOOKUP($C59,'CEDARS School FRPL'!$C:$G,3,FALSE),0)</f>
        <v>0.62570000000000003</v>
      </c>
      <c r="M59" s="149"/>
      <c r="N59" s="150"/>
    </row>
    <row r="60" spans="1:14">
      <c r="A60" s="83" t="s">
        <v>2354</v>
      </c>
      <c r="B60" s="83" t="s">
        <v>2781</v>
      </c>
      <c r="C60" s="80">
        <v>2326</v>
      </c>
      <c r="D60" s="80" t="s">
        <v>40</v>
      </c>
      <c r="E60" s="109">
        <v>469.71</v>
      </c>
      <c r="F60" s="109">
        <v>0</v>
      </c>
      <c r="G60" s="109">
        <v>0</v>
      </c>
      <c r="H60" s="109">
        <v>0</v>
      </c>
      <c r="I60" s="143">
        <f t="shared" si="3"/>
        <v>469.71</v>
      </c>
      <c r="J60" s="148" t="str">
        <f>IFERROR(VLOOKUP($C60,'CEDARS School FRPL'!$C:$G,5,FALSE),"No")</f>
        <v>Yes</v>
      </c>
      <c r="K60" s="102">
        <f>IFERROR(VLOOKUP($C60,'CEDARS School FRPL'!$C:$G,3,FALSE),0)</f>
        <v>0.68799999999999994</v>
      </c>
      <c r="M60" s="149"/>
      <c r="N60" s="150"/>
    </row>
    <row r="61" spans="1:14">
      <c r="A61" s="83" t="s">
        <v>2354</v>
      </c>
      <c r="B61" s="83" t="s">
        <v>2781</v>
      </c>
      <c r="C61" s="80">
        <v>2702</v>
      </c>
      <c r="D61" s="80" t="s">
        <v>808</v>
      </c>
      <c r="E61" s="109">
        <v>195.45</v>
      </c>
      <c r="F61" s="109">
        <v>2.2400000000000002</v>
      </c>
      <c r="G61" s="109">
        <v>27.86</v>
      </c>
      <c r="H61" s="109">
        <v>0</v>
      </c>
      <c r="I61" s="143">
        <f t="shared" si="3"/>
        <v>225.55</v>
      </c>
      <c r="J61" s="148" t="str">
        <f>IFERROR(VLOOKUP($C61,'CEDARS School FRPL'!$C:$G,5,FALSE),"No")</f>
        <v>Yes</v>
      </c>
      <c r="K61" s="102">
        <f>IFERROR(VLOOKUP($C61,'CEDARS School FRPL'!$C:$G,3,FALSE),0)</f>
        <v>0.72650000000000003</v>
      </c>
      <c r="M61" s="149"/>
      <c r="N61" s="150"/>
    </row>
    <row r="62" spans="1:14">
      <c r="A62" s="83" t="s">
        <v>2354</v>
      </c>
      <c r="B62" s="83" t="s">
        <v>2781</v>
      </c>
      <c r="C62" s="80">
        <v>5717</v>
      </c>
      <c r="D62" s="80" t="s">
        <v>3324</v>
      </c>
      <c r="E62" s="109">
        <v>541.71</v>
      </c>
      <c r="F62" s="109">
        <v>0</v>
      </c>
      <c r="G62" s="109">
        <v>0</v>
      </c>
      <c r="H62" s="109">
        <v>0</v>
      </c>
      <c r="I62" s="143">
        <f t="shared" si="3"/>
        <v>541.71</v>
      </c>
      <c r="J62" s="148" t="str">
        <f>IFERROR(VLOOKUP($C62,'CEDARS School FRPL'!$C:$G,5,FALSE),"No")</f>
        <v>No</v>
      </c>
      <c r="K62" s="102">
        <f>IFERROR(VLOOKUP($C62,'CEDARS School FRPL'!$C:$G,3,FALSE),0)</f>
        <v>0.46820000000000001</v>
      </c>
      <c r="M62" s="149"/>
      <c r="N62" s="150"/>
    </row>
    <row r="63" spans="1:14">
      <c r="A63" s="83" t="s">
        <v>2367</v>
      </c>
      <c r="B63" s="83" t="s">
        <v>2782</v>
      </c>
      <c r="C63" s="80">
        <v>2395</v>
      </c>
      <c r="D63" s="80" t="s">
        <v>1030</v>
      </c>
      <c r="E63" s="109">
        <v>1163.53</v>
      </c>
      <c r="F63" s="109">
        <v>43.41</v>
      </c>
      <c r="G63" s="109">
        <v>0</v>
      </c>
      <c r="H63" s="109">
        <v>0</v>
      </c>
      <c r="I63" s="143">
        <f t="shared" si="3"/>
        <v>1206.94</v>
      </c>
      <c r="J63" s="148" t="str">
        <f>IFERROR(VLOOKUP($C63,'CEDARS School FRPL'!$C:$G,5,FALSE),"No")</f>
        <v>No</v>
      </c>
      <c r="K63" s="102">
        <f>IFERROR(VLOOKUP($C63,'CEDARS School FRPL'!$C:$G,3,FALSE),0)</f>
        <v>8.2600000000000007E-2</v>
      </c>
      <c r="M63" s="149"/>
      <c r="N63" s="150"/>
    </row>
    <row r="64" spans="1:14">
      <c r="A64" s="83" t="s">
        <v>2367</v>
      </c>
      <c r="B64" s="83" t="s">
        <v>2782</v>
      </c>
      <c r="C64" s="80">
        <v>1939</v>
      </c>
      <c r="D64" s="80" t="s">
        <v>1029</v>
      </c>
      <c r="E64" s="109">
        <v>5.55</v>
      </c>
      <c r="F64" s="109">
        <v>0</v>
      </c>
      <c r="G64" s="109">
        <v>0</v>
      </c>
      <c r="H64" s="109">
        <v>0</v>
      </c>
      <c r="I64" s="143">
        <f t="shared" si="3"/>
        <v>5.55</v>
      </c>
      <c r="J64" s="148" t="str">
        <f>IFERROR(VLOOKUP($C64,'CEDARS School FRPL'!$C:$G,5,FALSE),"No")</f>
        <v>No</v>
      </c>
      <c r="K64" s="102">
        <f>IFERROR(VLOOKUP($C64,'CEDARS School FRPL'!$C:$G,3,FALSE),0)</f>
        <v>1.9599999999999999E-2</v>
      </c>
      <c r="M64" s="149"/>
      <c r="N64" s="150"/>
    </row>
    <row r="65" spans="1:14">
      <c r="A65" s="83" t="s">
        <v>2367</v>
      </c>
      <c r="B65" s="83" t="s">
        <v>2782</v>
      </c>
      <c r="C65" s="80">
        <v>3552</v>
      </c>
      <c r="D65" s="80" t="s">
        <v>1032</v>
      </c>
      <c r="E65" s="109">
        <v>349.57</v>
      </c>
      <c r="F65" s="109">
        <v>0</v>
      </c>
      <c r="G65" s="109">
        <v>0</v>
      </c>
      <c r="H65" s="109">
        <v>0</v>
      </c>
      <c r="I65" s="143">
        <f t="shared" si="3"/>
        <v>349.57</v>
      </c>
      <c r="J65" s="148" t="str">
        <f>IFERROR(VLOOKUP($C65,'CEDARS School FRPL'!$C:$G,5,FALSE),"No")</f>
        <v>No</v>
      </c>
      <c r="K65" s="102">
        <f>IFERROR(VLOOKUP($C65,'CEDARS School FRPL'!$C:$G,3,FALSE),0)</f>
        <v>4.02E-2</v>
      </c>
      <c r="M65" s="149"/>
      <c r="N65" s="150"/>
    </row>
    <row r="66" spans="1:14">
      <c r="A66" s="83" t="s">
        <v>2367</v>
      </c>
      <c r="B66" s="83" t="s">
        <v>2782</v>
      </c>
      <c r="C66" s="80">
        <v>3043</v>
      </c>
      <c r="D66" s="80" t="s">
        <v>1031</v>
      </c>
      <c r="E66" s="109">
        <v>330.43</v>
      </c>
      <c r="F66" s="109">
        <v>0</v>
      </c>
      <c r="G66" s="109">
        <v>0</v>
      </c>
      <c r="H66" s="109">
        <v>0</v>
      </c>
      <c r="I66" s="143">
        <f t="shared" si="3"/>
        <v>330.43</v>
      </c>
      <c r="J66" s="148" t="str">
        <f>IFERROR(VLOOKUP($C66,'CEDARS School FRPL'!$C:$G,5,FALSE),"No")</f>
        <v>No</v>
      </c>
      <c r="K66" s="102">
        <f>IFERROR(VLOOKUP($C66,'CEDARS School FRPL'!$C:$G,3,FALSE),0)</f>
        <v>4.4699999999999997E-2</v>
      </c>
      <c r="M66" s="149"/>
      <c r="N66" s="150"/>
    </row>
    <row r="67" spans="1:14">
      <c r="A67" s="83" t="s">
        <v>2367</v>
      </c>
      <c r="B67" s="83" t="s">
        <v>2782</v>
      </c>
      <c r="C67" s="80">
        <v>1935</v>
      </c>
      <c r="D67" s="80" t="s">
        <v>1028</v>
      </c>
      <c r="E67" s="109">
        <v>71.55</v>
      </c>
      <c r="F67" s="109">
        <v>11.97</v>
      </c>
      <c r="G67" s="109">
        <v>0</v>
      </c>
      <c r="H67" s="109">
        <v>0</v>
      </c>
      <c r="I67" s="143">
        <f t="shared" ref="I67:I129" si="4">SUM(E67:H67)</f>
        <v>83.52</v>
      </c>
      <c r="J67" s="148" t="str">
        <f>IFERROR(VLOOKUP($C67,'CEDARS School FRPL'!$C:$G,5,FALSE),"No")</f>
        <v>No</v>
      </c>
      <c r="K67" s="102">
        <f>IFERROR(VLOOKUP($C67,'CEDARS School FRPL'!$C:$G,3,FALSE),0)</f>
        <v>0.20630000000000001</v>
      </c>
      <c r="M67" s="149"/>
      <c r="N67" s="150"/>
    </row>
    <row r="68" spans="1:14">
      <c r="A68" s="83" t="s">
        <v>2367</v>
      </c>
      <c r="B68" s="83" t="s">
        <v>2782</v>
      </c>
      <c r="C68" s="80">
        <v>1841</v>
      </c>
      <c r="D68" s="80" t="s">
        <v>1027</v>
      </c>
      <c r="E68" s="109">
        <v>36.15</v>
      </c>
      <c r="F68" s="109">
        <v>0</v>
      </c>
      <c r="G68" s="109">
        <v>0</v>
      </c>
      <c r="H68" s="109">
        <v>0</v>
      </c>
      <c r="I68" s="143">
        <f t="shared" si="4"/>
        <v>36.15</v>
      </c>
      <c r="J68" s="148" t="str">
        <f>IFERROR(VLOOKUP($C68,'CEDARS School FRPL'!$C:$G,5,FALSE),"No")</f>
        <v>No</v>
      </c>
      <c r="K68" s="102">
        <f>IFERROR(VLOOKUP($C68,'CEDARS School FRPL'!$C:$G,3,FALSE),0)</f>
        <v>5.6599999999999998E-2</v>
      </c>
      <c r="M68" s="149"/>
      <c r="N68" s="150"/>
    </row>
    <row r="69" spans="1:14">
      <c r="A69" s="83" t="s">
        <v>2367</v>
      </c>
      <c r="B69" s="83" t="s">
        <v>2782</v>
      </c>
      <c r="C69" s="80">
        <v>1699</v>
      </c>
      <c r="D69" s="80" t="s">
        <v>1026</v>
      </c>
      <c r="E69" s="109">
        <v>198.36</v>
      </c>
      <c r="F69" s="109">
        <v>0</v>
      </c>
      <c r="G69" s="109">
        <v>0</v>
      </c>
      <c r="H69" s="109">
        <v>0</v>
      </c>
      <c r="I69" s="143">
        <f t="shared" si="4"/>
        <v>198.36</v>
      </c>
      <c r="J69" s="148" t="str">
        <f>IFERROR(VLOOKUP($C69,'CEDARS School FRPL'!$C:$G,5,FALSE),"No")</f>
        <v>No</v>
      </c>
      <c r="K69" s="102">
        <f>IFERROR(VLOOKUP($C69,'CEDARS School FRPL'!$C:$G,3,FALSE),0)</f>
        <v>6.9400000000000003E-2</v>
      </c>
      <c r="M69" s="149"/>
      <c r="N69" s="150"/>
    </row>
    <row r="70" spans="1:14">
      <c r="A70" s="83" t="s">
        <v>2367</v>
      </c>
      <c r="B70" s="83" t="s">
        <v>2782</v>
      </c>
      <c r="C70" s="80">
        <v>4062</v>
      </c>
      <c r="D70" s="80" t="s">
        <v>1033</v>
      </c>
      <c r="E70" s="109">
        <v>366</v>
      </c>
      <c r="F70" s="109">
        <v>0</v>
      </c>
      <c r="G70" s="109">
        <v>0</v>
      </c>
      <c r="H70" s="109">
        <v>0</v>
      </c>
      <c r="I70" s="143">
        <f t="shared" si="4"/>
        <v>366</v>
      </c>
      <c r="J70" s="148" t="str">
        <f>IFERROR(VLOOKUP($C70,'CEDARS School FRPL'!$C:$G,5,FALSE),"No")</f>
        <v>No</v>
      </c>
      <c r="K70" s="102">
        <f>IFERROR(VLOOKUP($C70,'CEDARS School FRPL'!$C:$G,3,FALSE),0)</f>
        <v>9.2700000000000005E-2</v>
      </c>
      <c r="M70" s="149"/>
      <c r="N70" s="150"/>
    </row>
    <row r="71" spans="1:14">
      <c r="A71" s="83" t="s">
        <v>2367</v>
      </c>
      <c r="B71" s="83" t="s">
        <v>2782</v>
      </c>
      <c r="C71" s="80">
        <v>4542</v>
      </c>
      <c r="D71" s="80" t="s">
        <v>1035</v>
      </c>
      <c r="E71" s="109">
        <v>439.43</v>
      </c>
      <c r="F71" s="109">
        <v>0</v>
      </c>
      <c r="G71" s="109">
        <v>0</v>
      </c>
      <c r="H71" s="109">
        <v>0</v>
      </c>
      <c r="I71" s="143">
        <f t="shared" si="4"/>
        <v>439.43</v>
      </c>
      <c r="J71" s="148" t="str">
        <f>IFERROR(VLOOKUP($C71,'CEDARS School FRPL'!$C:$G,5,FALSE),"No")</f>
        <v>No</v>
      </c>
      <c r="K71" s="102">
        <f>IFERROR(VLOOKUP($C71,'CEDARS School FRPL'!$C:$G,3,FALSE),0)</f>
        <v>6.3899999999999998E-2</v>
      </c>
      <c r="M71" s="149"/>
      <c r="N71" s="150"/>
    </row>
    <row r="72" spans="1:14">
      <c r="A72" s="83" t="s">
        <v>2367</v>
      </c>
      <c r="B72" s="83" t="s">
        <v>2782</v>
      </c>
      <c r="C72" s="80">
        <v>4505</v>
      </c>
      <c r="D72" s="80" t="s">
        <v>1034</v>
      </c>
      <c r="E72" s="109">
        <v>492.83</v>
      </c>
      <c r="F72" s="109">
        <v>0</v>
      </c>
      <c r="G72" s="109">
        <v>0</v>
      </c>
      <c r="H72" s="109">
        <v>0</v>
      </c>
      <c r="I72" s="143">
        <f t="shared" si="4"/>
        <v>492.83</v>
      </c>
      <c r="J72" s="148" t="str">
        <f>IFERROR(VLOOKUP($C72,'CEDARS School FRPL'!$C:$G,5,FALSE),"No")</f>
        <v>No</v>
      </c>
      <c r="K72" s="102">
        <f>IFERROR(VLOOKUP($C72,'CEDARS School FRPL'!$C:$G,3,FALSE),0)</f>
        <v>8.2799999999999999E-2</v>
      </c>
      <c r="M72" s="149"/>
      <c r="N72" s="150"/>
    </row>
    <row r="73" spans="1:14">
      <c r="A73" s="83" t="s">
        <v>2285</v>
      </c>
      <c r="B73" s="83" t="s">
        <v>2783</v>
      </c>
      <c r="C73" s="80">
        <v>2671</v>
      </c>
      <c r="D73" s="80" t="s">
        <v>267</v>
      </c>
      <c r="E73" s="109">
        <v>547.73</v>
      </c>
      <c r="F73" s="109">
        <v>0</v>
      </c>
      <c r="G73" s="109">
        <v>0</v>
      </c>
      <c r="H73" s="109">
        <v>0</v>
      </c>
      <c r="I73" s="143">
        <f t="shared" si="4"/>
        <v>547.73</v>
      </c>
      <c r="J73" s="148" t="str">
        <f>IFERROR(VLOOKUP($C73,'CEDARS School FRPL'!$C:$G,5,FALSE),"No")</f>
        <v>No</v>
      </c>
      <c r="K73" s="102">
        <f>IFERROR(VLOOKUP($C73,'CEDARS School FRPL'!$C:$G,3,FALSE),0)</f>
        <v>0.3674</v>
      </c>
      <c r="M73" s="149"/>
      <c r="N73" s="150"/>
    </row>
    <row r="74" spans="1:14">
      <c r="A74" s="83" t="s">
        <v>2285</v>
      </c>
      <c r="B74" s="83" t="s">
        <v>2783</v>
      </c>
      <c r="C74" s="80">
        <v>2415</v>
      </c>
      <c r="D74" s="80" t="s">
        <v>266</v>
      </c>
      <c r="E74" s="109">
        <v>1672.14</v>
      </c>
      <c r="F74" s="109">
        <v>75.759999999999991</v>
      </c>
      <c r="G74" s="109">
        <v>0</v>
      </c>
      <c r="H74" s="109">
        <v>0</v>
      </c>
      <c r="I74" s="143">
        <f t="shared" si="4"/>
        <v>1747.9</v>
      </c>
      <c r="J74" s="148" t="str">
        <f>IFERROR(VLOOKUP($C74,'CEDARS School FRPL'!$C:$G,5,FALSE),"No")</f>
        <v>No</v>
      </c>
      <c r="K74" s="102">
        <f>IFERROR(VLOOKUP($C74,'CEDARS School FRPL'!$C:$G,3,FALSE),0)</f>
        <v>0.30859999999999999</v>
      </c>
      <c r="M74" s="149"/>
      <c r="N74" s="150"/>
    </row>
    <row r="75" spans="1:14">
      <c r="A75" s="83" t="s">
        <v>2285</v>
      </c>
      <c r="B75" s="83" t="s">
        <v>2783</v>
      </c>
      <c r="C75" s="80">
        <v>1836</v>
      </c>
      <c r="D75" s="80" t="s">
        <v>264</v>
      </c>
      <c r="E75" s="109">
        <v>445.59</v>
      </c>
      <c r="F75" s="109">
        <v>47.22</v>
      </c>
      <c r="G75" s="109">
        <v>0</v>
      </c>
      <c r="H75" s="109">
        <v>0</v>
      </c>
      <c r="I75" s="143">
        <f t="shared" si="4"/>
        <v>492.80999999999995</v>
      </c>
      <c r="J75" s="148" t="str">
        <f>IFERROR(VLOOKUP($C75,'CEDARS School FRPL'!$C:$G,5,FALSE),"No")</f>
        <v>No</v>
      </c>
      <c r="K75" s="102">
        <f>IFERROR(VLOOKUP($C75,'CEDARS School FRPL'!$C:$G,3,FALSE),0)</f>
        <v>0.25380000000000003</v>
      </c>
      <c r="M75" s="149"/>
      <c r="N75" s="150"/>
    </row>
    <row r="76" spans="1:14">
      <c r="A76" s="83" t="s">
        <v>2285</v>
      </c>
      <c r="B76" s="83" t="s">
        <v>2783</v>
      </c>
      <c r="C76" s="80">
        <v>4352</v>
      </c>
      <c r="D76" s="80" t="s">
        <v>274</v>
      </c>
      <c r="E76" s="109">
        <v>577.13</v>
      </c>
      <c r="F76" s="109">
        <v>0</v>
      </c>
      <c r="G76" s="109">
        <v>0</v>
      </c>
      <c r="H76" s="109">
        <v>0</v>
      </c>
      <c r="I76" s="143">
        <f t="shared" si="4"/>
        <v>577.13</v>
      </c>
      <c r="J76" s="148" t="str">
        <f>IFERROR(VLOOKUP($C76,'CEDARS School FRPL'!$C:$G,5,FALSE),"No")</f>
        <v>No</v>
      </c>
      <c r="K76" s="102">
        <f>IFERROR(VLOOKUP($C76,'CEDARS School FRPL'!$C:$G,3,FALSE),0)</f>
        <v>0.34420000000000001</v>
      </c>
      <c r="M76" s="149"/>
      <c r="N76" s="150"/>
    </row>
    <row r="77" spans="1:14">
      <c r="A77" s="83" t="s">
        <v>2285</v>
      </c>
      <c r="B77" s="83" t="s">
        <v>2783</v>
      </c>
      <c r="C77" s="80">
        <v>5133</v>
      </c>
      <c r="D77" s="80" t="s">
        <v>280</v>
      </c>
      <c r="E77" s="109">
        <v>553.05999999999995</v>
      </c>
      <c r="F77" s="109">
        <v>0</v>
      </c>
      <c r="G77" s="109">
        <v>0</v>
      </c>
      <c r="H77" s="109">
        <v>0</v>
      </c>
      <c r="I77" s="143">
        <f t="shared" si="4"/>
        <v>553.05999999999995</v>
      </c>
      <c r="J77" s="148" t="str">
        <f>IFERROR(VLOOKUP($C77,'CEDARS School FRPL'!$C:$G,5,FALSE),"No")</f>
        <v>No</v>
      </c>
      <c r="K77" s="102">
        <f>IFERROR(VLOOKUP($C77,'CEDARS School FRPL'!$C:$G,3,FALSE),0)</f>
        <v>0.31519999999999998</v>
      </c>
      <c r="M77" s="149"/>
      <c r="N77" s="150"/>
    </row>
    <row r="78" spans="1:14">
      <c r="A78" s="83" t="s">
        <v>2285</v>
      </c>
      <c r="B78" s="83" t="s">
        <v>2783</v>
      </c>
      <c r="C78" s="80">
        <v>5089</v>
      </c>
      <c r="D78" s="80" t="s">
        <v>276</v>
      </c>
      <c r="E78" s="109">
        <v>431</v>
      </c>
      <c r="F78" s="109">
        <v>0</v>
      </c>
      <c r="G78" s="109">
        <v>0</v>
      </c>
      <c r="H78" s="109">
        <v>0</v>
      </c>
      <c r="I78" s="143">
        <f t="shared" si="4"/>
        <v>431</v>
      </c>
      <c r="J78" s="148" t="str">
        <f>IFERROR(VLOOKUP($C78,'CEDARS School FRPL'!$C:$G,5,FALSE),"No")</f>
        <v>No</v>
      </c>
      <c r="K78" s="102">
        <f>IFERROR(VLOOKUP($C78,'CEDARS School FRPL'!$C:$G,3,FALSE),0)</f>
        <v>0.4199</v>
      </c>
      <c r="M78" s="149"/>
      <c r="N78" s="150"/>
    </row>
    <row r="79" spans="1:14">
      <c r="A79" s="83" t="s">
        <v>2285</v>
      </c>
      <c r="B79" s="83" t="s">
        <v>2783</v>
      </c>
      <c r="C79" s="80">
        <v>5090</v>
      </c>
      <c r="D79" s="80" t="s">
        <v>277</v>
      </c>
      <c r="E79" s="109">
        <v>518.98</v>
      </c>
      <c r="F79" s="109">
        <v>0</v>
      </c>
      <c r="G79" s="109">
        <v>0</v>
      </c>
      <c r="H79" s="109">
        <v>0</v>
      </c>
      <c r="I79" s="143">
        <f t="shared" si="4"/>
        <v>518.98</v>
      </c>
      <c r="J79" s="148" t="str">
        <f>IFERROR(VLOOKUP($C79,'CEDARS School FRPL'!$C:$G,5,FALSE),"No")</f>
        <v>No</v>
      </c>
      <c r="K79" s="102">
        <f>IFERROR(VLOOKUP($C79,'CEDARS School FRPL'!$C:$G,3,FALSE),0)</f>
        <v>0.39</v>
      </c>
      <c r="M79" s="149"/>
      <c r="N79" s="150"/>
    </row>
    <row r="80" spans="1:14">
      <c r="A80" s="83" t="s">
        <v>2285</v>
      </c>
      <c r="B80" s="83" t="s">
        <v>2783</v>
      </c>
      <c r="C80" s="80">
        <v>5502</v>
      </c>
      <c r="D80" s="80" t="s">
        <v>3166</v>
      </c>
      <c r="E80" s="109">
        <v>12</v>
      </c>
      <c r="F80" s="109">
        <v>0</v>
      </c>
      <c r="G80" s="109">
        <v>0</v>
      </c>
      <c r="H80" s="109">
        <v>0</v>
      </c>
      <c r="I80" s="143">
        <f t="shared" si="4"/>
        <v>12</v>
      </c>
      <c r="J80" s="148" t="str">
        <f>IFERROR(VLOOKUP($C80,'CEDARS School FRPL'!$C:$G,5,FALSE),"No")</f>
        <v>No</v>
      </c>
      <c r="K80" s="102">
        <f>IFERROR(VLOOKUP($C80,'CEDARS School FRPL'!$C:$G,3,FALSE),0)</f>
        <v>0.44450000000000001</v>
      </c>
      <c r="M80" s="149"/>
      <c r="N80" s="150"/>
    </row>
    <row r="81" spans="1:14">
      <c r="A81" s="83" t="s">
        <v>2285</v>
      </c>
      <c r="B81" s="83" t="s">
        <v>2783</v>
      </c>
      <c r="C81" s="80">
        <v>3018</v>
      </c>
      <c r="D81" s="80" t="s">
        <v>269</v>
      </c>
      <c r="E81" s="109">
        <v>583.66999999999996</v>
      </c>
      <c r="F81" s="109">
        <v>0</v>
      </c>
      <c r="G81" s="109">
        <v>0</v>
      </c>
      <c r="H81" s="109">
        <v>0</v>
      </c>
      <c r="I81" s="143">
        <f t="shared" si="4"/>
        <v>583.66999999999996</v>
      </c>
      <c r="J81" s="148" t="str">
        <f>IFERROR(VLOOKUP($C81,'CEDARS School FRPL'!$C:$G,5,FALSE),"No")</f>
        <v>No</v>
      </c>
      <c r="K81" s="102">
        <f>IFERROR(VLOOKUP($C81,'CEDARS School FRPL'!$C:$G,3,FALSE),0)</f>
        <v>0.44280000000000003</v>
      </c>
      <c r="M81" s="149"/>
      <c r="N81" s="150"/>
    </row>
    <row r="82" spans="1:14">
      <c r="A82" s="83" t="s">
        <v>2285</v>
      </c>
      <c r="B82" s="83" t="s">
        <v>2783</v>
      </c>
      <c r="C82" s="80">
        <v>1875</v>
      </c>
      <c r="D82" s="80" t="s">
        <v>265</v>
      </c>
      <c r="E82" s="109">
        <v>950.72</v>
      </c>
      <c r="F82" s="109">
        <v>48.480000000000004</v>
      </c>
      <c r="G82" s="109">
        <v>0</v>
      </c>
      <c r="H82" s="109">
        <v>0</v>
      </c>
      <c r="I82" s="143">
        <f t="shared" si="4"/>
        <v>999.2</v>
      </c>
      <c r="J82" s="148" t="str">
        <f>IFERROR(VLOOKUP($C82,'CEDARS School FRPL'!$C:$G,5,FALSE),"No")</f>
        <v>No</v>
      </c>
      <c r="K82" s="102">
        <f>IFERROR(VLOOKUP($C82,'CEDARS School FRPL'!$C:$G,3,FALSE),0)</f>
        <v>0.28739999999999999</v>
      </c>
      <c r="M82" s="149"/>
      <c r="N82" s="150"/>
    </row>
    <row r="83" spans="1:14">
      <c r="A83" s="83" t="s">
        <v>2285</v>
      </c>
      <c r="B83" s="83" t="s">
        <v>2783</v>
      </c>
      <c r="C83" s="80">
        <v>3545</v>
      </c>
      <c r="D83" s="80" t="s">
        <v>270</v>
      </c>
      <c r="E83" s="109">
        <v>750.81</v>
      </c>
      <c r="F83" s="109">
        <v>0</v>
      </c>
      <c r="G83" s="109">
        <v>0</v>
      </c>
      <c r="H83" s="109">
        <v>0</v>
      </c>
      <c r="I83" s="143">
        <f t="shared" si="4"/>
        <v>750.81</v>
      </c>
      <c r="J83" s="148" t="str">
        <f>IFERROR(VLOOKUP($C83,'CEDARS School FRPL'!$C:$G,5,FALSE),"No")</f>
        <v>No</v>
      </c>
      <c r="K83" s="102">
        <f>IFERROR(VLOOKUP($C83,'CEDARS School FRPL'!$C:$G,3,FALSE),0)</f>
        <v>0.43469999999999998</v>
      </c>
      <c r="M83" s="149"/>
      <c r="N83" s="150"/>
    </row>
    <row r="84" spans="1:14">
      <c r="A84" s="83" t="s">
        <v>2285</v>
      </c>
      <c r="B84" s="83" t="s">
        <v>2783</v>
      </c>
      <c r="C84" s="80">
        <v>4144</v>
      </c>
      <c r="D84" s="80" t="s">
        <v>3127</v>
      </c>
      <c r="E84" s="109">
        <v>507.48</v>
      </c>
      <c r="F84" s="109">
        <v>0</v>
      </c>
      <c r="G84" s="109">
        <v>0</v>
      </c>
      <c r="H84" s="109">
        <v>0</v>
      </c>
      <c r="I84" s="143">
        <f t="shared" si="4"/>
        <v>507.48</v>
      </c>
      <c r="J84" s="148" t="str">
        <f>IFERROR(VLOOKUP($C84,'CEDARS School FRPL'!$C:$G,5,FALSE),"No")</f>
        <v>No</v>
      </c>
      <c r="K84" s="102">
        <f>IFERROR(VLOOKUP($C84,'CEDARS School FRPL'!$C:$G,3,FALSE),0)</f>
        <v>0.4133</v>
      </c>
      <c r="M84" s="149"/>
      <c r="N84" s="150"/>
    </row>
    <row r="85" spans="1:14">
      <c r="A85" s="83" t="s">
        <v>2285</v>
      </c>
      <c r="B85" s="83" t="s">
        <v>2783</v>
      </c>
      <c r="C85" s="80">
        <v>5360</v>
      </c>
      <c r="D85" s="80" t="s">
        <v>281</v>
      </c>
      <c r="E85" s="109">
        <v>0</v>
      </c>
      <c r="F85" s="109">
        <v>0</v>
      </c>
      <c r="G85" s="109">
        <v>19.57</v>
      </c>
      <c r="H85" s="109">
        <v>0</v>
      </c>
      <c r="I85" s="143">
        <f t="shared" si="4"/>
        <v>19.57</v>
      </c>
      <c r="J85" s="148" t="str">
        <f>IFERROR(VLOOKUP($C85,'CEDARS School FRPL'!$C:$G,5,FALSE),"No")</f>
        <v>No</v>
      </c>
      <c r="K85" s="102">
        <f>IFERROR(VLOOKUP($C85,'CEDARS School FRPL'!$C:$G,3,FALSE),0)</f>
        <v>0.31480000000000002</v>
      </c>
      <c r="M85" s="149"/>
      <c r="N85" s="150"/>
    </row>
    <row r="86" spans="1:14">
      <c r="A86" s="83" t="s">
        <v>2285</v>
      </c>
      <c r="B86" s="83" t="s">
        <v>2783</v>
      </c>
      <c r="C86" s="80">
        <v>3997</v>
      </c>
      <c r="D86" s="80" t="s">
        <v>272</v>
      </c>
      <c r="E86" s="109">
        <v>396.08</v>
      </c>
      <c r="F86" s="109">
        <v>0</v>
      </c>
      <c r="G86" s="109">
        <v>0</v>
      </c>
      <c r="H86" s="109">
        <v>0</v>
      </c>
      <c r="I86" s="143">
        <f t="shared" si="4"/>
        <v>396.08</v>
      </c>
      <c r="J86" s="148" t="str">
        <f>IFERROR(VLOOKUP($C86,'CEDARS School FRPL'!$C:$G,5,FALSE),"No")</f>
        <v>No</v>
      </c>
      <c r="K86" s="102">
        <f>IFERROR(VLOOKUP($C86,'CEDARS School FRPL'!$C:$G,3,FALSE),0)</f>
        <v>0.40600000000000003</v>
      </c>
      <c r="M86" s="149"/>
      <c r="N86" s="150"/>
    </row>
    <row r="87" spans="1:14">
      <c r="A87" s="83" t="s">
        <v>2285</v>
      </c>
      <c r="B87" s="83" t="s">
        <v>2783</v>
      </c>
      <c r="C87" s="80">
        <v>3996</v>
      </c>
      <c r="D87" s="80" t="s">
        <v>271</v>
      </c>
      <c r="E87" s="109">
        <v>547.87</v>
      </c>
      <c r="F87" s="109">
        <v>0</v>
      </c>
      <c r="G87" s="109">
        <v>0</v>
      </c>
      <c r="H87" s="109">
        <v>0</v>
      </c>
      <c r="I87" s="143">
        <f t="shared" si="4"/>
        <v>547.87</v>
      </c>
      <c r="J87" s="148" t="str">
        <f>IFERROR(VLOOKUP($C87,'CEDARS School FRPL'!$C:$G,5,FALSE),"No")</f>
        <v>No</v>
      </c>
      <c r="K87" s="102">
        <f>IFERROR(VLOOKUP($C87,'CEDARS School FRPL'!$C:$G,3,FALSE),0)</f>
        <v>0.36070000000000002</v>
      </c>
      <c r="M87" s="149"/>
      <c r="N87" s="150"/>
    </row>
    <row r="88" spans="1:14">
      <c r="A88" s="83" t="s">
        <v>2285</v>
      </c>
      <c r="B88" s="83" t="s">
        <v>2783</v>
      </c>
      <c r="C88" s="80">
        <v>4104</v>
      </c>
      <c r="D88" s="80" t="s">
        <v>273</v>
      </c>
      <c r="E88" s="109">
        <v>1459.99</v>
      </c>
      <c r="F88" s="109">
        <v>89.2</v>
      </c>
      <c r="G88" s="109">
        <v>0</v>
      </c>
      <c r="H88" s="109">
        <v>0</v>
      </c>
      <c r="I88" s="143">
        <f t="shared" si="4"/>
        <v>1549.19</v>
      </c>
      <c r="J88" s="148" t="str">
        <f>IFERROR(VLOOKUP($C88,'CEDARS School FRPL'!$C:$G,5,FALSE),"No")</f>
        <v>No</v>
      </c>
      <c r="K88" s="102">
        <f>IFERROR(VLOOKUP($C88,'CEDARS School FRPL'!$C:$G,3,FALSE),0)</f>
        <v>0.33229999999999998</v>
      </c>
      <c r="M88" s="149"/>
      <c r="N88" s="150"/>
    </row>
    <row r="89" spans="1:14">
      <c r="A89" s="83" t="s">
        <v>2285</v>
      </c>
      <c r="B89" s="83" t="s">
        <v>2783</v>
      </c>
      <c r="C89" s="80">
        <v>4450</v>
      </c>
      <c r="D89" s="80" t="s">
        <v>275</v>
      </c>
      <c r="E89" s="109">
        <v>258.75</v>
      </c>
      <c r="F89" s="109">
        <v>5.15</v>
      </c>
      <c r="G89" s="109">
        <v>0</v>
      </c>
      <c r="H89" s="109">
        <v>0</v>
      </c>
      <c r="I89" s="143">
        <f t="shared" si="4"/>
        <v>263.89999999999998</v>
      </c>
      <c r="J89" s="148" t="str">
        <f>IFERROR(VLOOKUP($C89,'CEDARS School FRPL'!$C:$G,5,FALSE),"No")</f>
        <v>No</v>
      </c>
      <c r="K89" s="102">
        <f>IFERROR(VLOOKUP($C89,'CEDARS School FRPL'!$C:$G,3,FALSE),0)</f>
        <v>0.39069999999999999</v>
      </c>
      <c r="M89" s="149"/>
      <c r="N89" s="150"/>
    </row>
    <row r="90" spans="1:14">
      <c r="A90" s="83" t="s">
        <v>2285</v>
      </c>
      <c r="B90" s="83" t="s">
        <v>2783</v>
      </c>
      <c r="C90" s="80">
        <v>5131</v>
      </c>
      <c r="D90" s="80" t="s">
        <v>278</v>
      </c>
      <c r="E90" s="109">
        <v>459.17</v>
      </c>
      <c r="F90" s="109">
        <v>0</v>
      </c>
      <c r="G90" s="109">
        <v>0</v>
      </c>
      <c r="H90" s="109">
        <v>0</v>
      </c>
      <c r="I90" s="143">
        <f t="shared" si="4"/>
        <v>459.17</v>
      </c>
      <c r="J90" s="148" t="str">
        <f>IFERROR(VLOOKUP($C90,'CEDARS School FRPL'!$C:$G,5,FALSE),"No")</f>
        <v>No</v>
      </c>
      <c r="K90" s="102">
        <f>IFERROR(VLOOKUP($C90,'CEDARS School FRPL'!$C:$G,3,FALSE),0)</f>
        <v>0.32879999999999998</v>
      </c>
      <c r="M90" s="149"/>
      <c r="N90" s="150"/>
    </row>
    <row r="91" spans="1:14">
      <c r="A91" s="83" t="s">
        <v>2285</v>
      </c>
      <c r="B91" s="83" t="s">
        <v>2783</v>
      </c>
      <c r="C91" s="80">
        <v>5132</v>
      </c>
      <c r="D91" s="80" t="s">
        <v>279</v>
      </c>
      <c r="E91" s="109">
        <v>512.75</v>
      </c>
      <c r="F91" s="109">
        <v>0</v>
      </c>
      <c r="G91" s="109">
        <v>0</v>
      </c>
      <c r="H91" s="109">
        <v>0</v>
      </c>
      <c r="I91" s="143">
        <f t="shared" si="4"/>
        <v>512.75</v>
      </c>
      <c r="J91" s="148" t="str">
        <f>IFERROR(VLOOKUP($C91,'CEDARS School FRPL'!$C:$G,5,FALSE),"No")</f>
        <v>No</v>
      </c>
      <c r="K91" s="102">
        <f>IFERROR(VLOOKUP($C91,'CEDARS School FRPL'!$C:$G,3,FALSE),0)</f>
        <v>0.29409999999999997</v>
      </c>
      <c r="M91" s="149"/>
      <c r="N91" s="150"/>
    </row>
    <row r="92" spans="1:14">
      <c r="A92" s="83" t="s">
        <v>2285</v>
      </c>
      <c r="B92" s="83" t="s">
        <v>2783</v>
      </c>
      <c r="C92" s="80">
        <v>2910</v>
      </c>
      <c r="D92" s="80" t="s">
        <v>268</v>
      </c>
      <c r="E92" s="109">
        <v>727.18</v>
      </c>
      <c r="F92" s="109">
        <v>0</v>
      </c>
      <c r="G92" s="109">
        <v>0</v>
      </c>
      <c r="H92" s="109">
        <v>0</v>
      </c>
      <c r="I92" s="143">
        <f t="shared" si="4"/>
        <v>727.18</v>
      </c>
      <c r="J92" s="148" t="str">
        <f>IFERROR(VLOOKUP($C92,'CEDARS School FRPL'!$C:$G,5,FALSE),"No")</f>
        <v>No</v>
      </c>
      <c r="K92" s="102">
        <f>IFERROR(VLOOKUP($C92,'CEDARS School FRPL'!$C:$G,3,FALSE),0)</f>
        <v>0.32619999999999999</v>
      </c>
      <c r="M92" s="149"/>
      <c r="N92" s="150"/>
    </row>
    <row r="93" spans="1:14">
      <c r="A93" s="83" t="s">
        <v>2351</v>
      </c>
      <c r="B93" s="83" t="s">
        <v>2784</v>
      </c>
      <c r="C93" s="80">
        <v>3633</v>
      </c>
      <c r="D93" s="80" t="s">
        <v>781</v>
      </c>
      <c r="E93" s="109">
        <v>286.43</v>
      </c>
      <c r="F93" s="109">
        <v>0</v>
      </c>
      <c r="G93" s="109">
        <v>0</v>
      </c>
      <c r="H93" s="109">
        <v>0</v>
      </c>
      <c r="I93" s="143">
        <f t="shared" si="4"/>
        <v>286.43</v>
      </c>
      <c r="J93" s="148" t="str">
        <f>IFERROR(VLOOKUP($C93,'CEDARS School FRPL'!$C:$G,5,FALSE),"No")</f>
        <v>No</v>
      </c>
      <c r="K93" s="102">
        <f>IFERROR(VLOOKUP($C93,'CEDARS School FRPL'!$C:$G,3,FALSE),0)</f>
        <v>0.37540000000000001</v>
      </c>
      <c r="M93" s="149"/>
      <c r="N93" s="150"/>
    </row>
    <row r="94" spans="1:14">
      <c r="A94" s="83" t="s">
        <v>2351</v>
      </c>
      <c r="B94" s="83" t="s">
        <v>2784</v>
      </c>
      <c r="C94" s="80">
        <v>5240</v>
      </c>
      <c r="D94" s="80" t="s">
        <v>786</v>
      </c>
      <c r="E94" s="109">
        <v>373.27</v>
      </c>
      <c r="F94" s="109">
        <v>18.739999999999998</v>
      </c>
      <c r="G94" s="109">
        <v>0</v>
      </c>
      <c r="H94" s="109">
        <v>0</v>
      </c>
      <c r="I94" s="143">
        <f t="shared" si="4"/>
        <v>392.01</v>
      </c>
      <c r="J94" s="148" t="str">
        <f>IFERROR(VLOOKUP($C94,'CEDARS School FRPL'!$C:$G,5,FALSE),"No")</f>
        <v>No</v>
      </c>
      <c r="K94" s="102">
        <f>IFERROR(VLOOKUP($C94,'CEDARS School FRPL'!$C:$G,3,FALSE),0)</f>
        <v>0.1643</v>
      </c>
      <c r="M94" s="149"/>
      <c r="N94" s="150"/>
    </row>
    <row r="95" spans="1:14">
      <c r="A95" s="83" t="s">
        <v>2351</v>
      </c>
      <c r="B95" s="83" t="s">
        <v>2784</v>
      </c>
      <c r="C95" s="80">
        <v>5714</v>
      </c>
      <c r="D95" s="80" t="s">
        <v>3325</v>
      </c>
      <c r="E95" s="109">
        <v>147.77000000000001</v>
      </c>
      <c r="F95" s="109">
        <v>0</v>
      </c>
      <c r="G95" s="109">
        <v>0</v>
      </c>
      <c r="H95" s="109">
        <v>0</v>
      </c>
      <c r="I95" s="143">
        <f t="shared" si="4"/>
        <v>147.77000000000001</v>
      </c>
      <c r="J95" s="148" t="str">
        <f>IFERROR(VLOOKUP($C95,'CEDARS School FRPL'!$C:$G,5,FALSE),"No")</f>
        <v>No</v>
      </c>
      <c r="K95" s="102">
        <f>IFERROR(VLOOKUP($C95,'CEDARS School FRPL'!$C:$G,3,FALSE),0)</f>
        <v>0</v>
      </c>
      <c r="M95" s="149"/>
      <c r="N95" s="150"/>
    </row>
    <row r="96" spans="1:14">
      <c r="A96" s="83" t="s">
        <v>2351</v>
      </c>
      <c r="B96" s="83" t="s">
        <v>2784</v>
      </c>
      <c r="C96" s="80">
        <v>2701</v>
      </c>
      <c r="D96" s="80" t="s">
        <v>762</v>
      </c>
      <c r="E96" s="109">
        <v>1413.78</v>
      </c>
      <c r="F96" s="109">
        <v>104</v>
      </c>
      <c r="G96" s="109">
        <v>0</v>
      </c>
      <c r="H96" s="109">
        <v>0</v>
      </c>
      <c r="I96" s="143">
        <f t="shared" si="4"/>
        <v>1517.78</v>
      </c>
      <c r="J96" s="148" t="str">
        <f>IFERROR(VLOOKUP($C96,'CEDARS School FRPL'!$C:$G,5,FALSE),"No")</f>
        <v>No</v>
      </c>
      <c r="K96" s="102">
        <f>IFERROR(VLOOKUP($C96,'CEDARS School FRPL'!$C:$G,3,FALSE),0)</f>
        <v>0.1031</v>
      </c>
      <c r="M96" s="149"/>
      <c r="N96" s="150"/>
    </row>
    <row r="97" spans="1:14">
      <c r="A97" s="83" t="s">
        <v>2351</v>
      </c>
      <c r="B97" s="83" t="s">
        <v>2784</v>
      </c>
      <c r="C97" s="80">
        <v>3705</v>
      </c>
      <c r="D97" s="80" t="s">
        <v>783</v>
      </c>
      <c r="E97" s="109">
        <v>432.34</v>
      </c>
      <c r="F97" s="109">
        <v>0</v>
      </c>
      <c r="G97" s="109">
        <v>0</v>
      </c>
      <c r="H97" s="109">
        <v>0</v>
      </c>
      <c r="I97" s="143">
        <f t="shared" si="4"/>
        <v>432.34</v>
      </c>
      <c r="J97" s="148" t="str">
        <f>IFERROR(VLOOKUP($C97,'CEDARS School FRPL'!$C:$G,5,FALSE),"No")</f>
        <v>No</v>
      </c>
      <c r="K97" s="102">
        <f>IFERROR(VLOOKUP($C97,'CEDARS School FRPL'!$C:$G,3,FALSE),0)</f>
        <v>7.2599999999999998E-2</v>
      </c>
      <c r="M97" s="149"/>
      <c r="N97" s="150"/>
    </row>
    <row r="98" spans="1:14">
      <c r="A98" s="83" t="s">
        <v>2351</v>
      </c>
      <c r="B98" s="83" t="s">
        <v>2784</v>
      </c>
      <c r="C98" s="80">
        <v>3742</v>
      </c>
      <c r="D98" s="80" t="s">
        <v>784</v>
      </c>
      <c r="E98" s="109">
        <v>512.1</v>
      </c>
      <c r="F98" s="109">
        <v>0</v>
      </c>
      <c r="G98" s="109">
        <v>0</v>
      </c>
      <c r="H98" s="109">
        <v>0</v>
      </c>
      <c r="I98" s="143">
        <f t="shared" si="4"/>
        <v>512.1</v>
      </c>
      <c r="J98" s="148" t="str">
        <f>IFERROR(VLOOKUP($C98,'CEDARS School FRPL'!$C:$G,5,FALSE),"No")</f>
        <v>No</v>
      </c>
      <c r="K98" s="102">
        <f>IFERROR(VLOOKUP($C98,'CEDARS School FRPL'!$C:$G,3,FALSE),0)</f>
        <v>3.4000000000000002E-2</v>
      </c>
      <c r="M98" s="149"/>
      <c r="N98" s="150"/>
    </row>
    <row r="99" spans="1:14">
      <c r="A99" s="83" t="s">
        <v>2351</v>
      </c>
      <c r="B99" s="83" t="s">
        <v>2784</v>
      </c>
      <c r="C99" s="80">
        <v>3338</v>
      </c>
      <c r="D99" s="80" t="s">
        <v>59</v>
      </c>
      <c r="E99" s="109">
        <v>816.7</v>
      </c>
      <c r="F99" s="109">
        <v>0</v>
      </c>
      <c r="G99" s="109">
        <v>0</v>
      </c>
      <c r="H99" s="109">
        <v>0</v>
      </c>
      <c r="I99" s="143">
        <f t="shared" si="4"/>
        <v>816.7</v>
      </c>
      <c r="J99" s="148" t="str">
        <f>IFERROR(VLOOKUP($C99,'CEDARS School FRPL'!$C:$G,5,FALSE),"No")</f>
        <v>No</v>
      </c>
      <c r="K99" s="102">
        <f>IFERROR(VLOOKUP($C99,'CEDARS School FRPL'!$C:$G,3,FALSE),0)</f>
        <v>0.14549999999999999</v>
      </c>
      <c r="M99" s="149"/>
      <c r="N99" s="150"/>
    </row>
    <row r="100" spans="1:14">
      <c r="A100" s="83" t="s">
        <v>2351</v>
      </c>
      <c r="B100" s="83" t="s">
        <v>2784</v>
      </c>
      <c r="C100" s="80">
        <v>2847</v>
      </c>
      <c r="D100" s="80" t="s">
        <v>764</v>
      </c>
      <c r="E100" s="109">
        <v>405.57</v>
      </c>
      <c r="F100" s="109">
        <v>0</v>
      </c>
      <c r="G100" s="109">
        <v>0</v>
      </c>
      <c r="H100" s="109">
        <v>0</v>
      </c>
      <c r="I100" s="143">
        <f t="shared" si="4"/>
        <v>405.57</v>
      </c>
      <c r="J100" s="148" t="str">
        <f>IFERROR(VLOOKUP($C100,'CEDARS School FRPL'!$C:$G,5,FALSE),"No")</f>
        <v>No</v>
      </c>
      <c r="K100" s="102">
        <f>IFERROR(VLOOKUP($C100,'CEDARS School FRPL'!$C:$G,3,FALSE),0)</f>
        <v>8.8300000000000003E-2</v>
      </c>
      <c r="M100" s="149"/>
      <c r="N100" s="150"/>
    </row>
    <row r="101" spans="1:14">
      <c r="A101" s="83" t="s">
        <v>2351</v>
      </c>
      <c r="B101" s="83" t="s">
        <v>2784</v>
      </c>
      <c r="C101" s="80">
        <v>3036</v>
      </c>
      <c r="D101" s="80" t="s">
        <v>36</v>
      </c>
      <c r="E101" s="109">
        <v>282.19</v>
      </c>
      <c r="F101" s="109">
        <v>0</v>
      </c>
      <c r="G101" s="109">
        <v>0</v>
      </c>
      <c r="H101" s="109">
        <v>0</v>
      </c>
      <c r="I101" s="143">
        <f t="shared" si="4"/>
        <v>282.19</v>
      </c>
      <c r="J101" s="148" t="str">
        <f>IFERROR(VLOOKUP($C101,'CEDARS School FRPL'!$C:$G,5,FALSE),"No")</f>
        <v>No</v>
      </c>
      <c r="K101" s="102">
        <f>IFERROR(VLOOKUP($C101,'CEDARS School FRPL'!$C:$G,3,FALSE),0)</f>
        <v>0.1226</v>
      </c>
      <c r="M101" s="149"/>
      <c r="N101" s="150"/>
    </row>
    <row r="102" spans="1:14">
      <c r="A102" s="83" t="s">
        <v>2351</v>
      </c>
      <c r="B102" s="83" t="s">
        <v>2784</v>
      </c>
      <c r="C102" s="80">
        <v>2846</v>
      </c>
      <c r="D102" s="80" t="s">
        <v>763</v>
      </c>
      <c r="E102" s="109">
        <v>364.71</v>
      </c>
      <c r="F102" s="109">
        <v>0</v>
      </c>
      <c r="G102" s="109">
        <v>0</v>
      </c>
      <c r="H102" s="109">
        <v>0</v>
      </c>
      <c r="I102" s="143">
        <f t="shared" si="4"/>
        <v>364.71</v>
      </c>
      <c r="J102" s="148" t="str">
        <f>IFERROR(VLOOKUP($C102,'CEDARS School FRPL'!$C:$G,5,FALSE),"No")</f>
        <v>No</v>
      </c>
      <c r="K102" s="102">
        <f>IFERROR(VLOOKUP($C102,'CEDARS School FRPL'!$C:$G,3,FALSE),0)</f>
        <v>0.14460000000000001</v>
      </c>
      <c r="M102" s="149"/>
      <c r="N102" s="150"/>
    </row>
    <row r="103" spans="1:14">
      <c r="A103" s="83" t="s">
        <v>2351</v>
      </c>
      <c r="B103" s="83" t="s">
        <v>2784</v>
      </c>
      <c r="C103" s="80">
        <v>5325</v>
      </c>
      <c r="D103" s="80" t="s">
        <v>789</v>
      </c>
      <c r="E103" s="109">
        <v>0</v>
      </c>
      <c r="F103" s="109">
        <v>0</v>
      </c>
      <c r="G103" s="109">
        <v>21.57</v>
      </c>
      <c r="H103" s="109">
        <v>0</v>
      </c>
      <c r="I103" s="143">
        <f t="shared" si="4"/>
        <v>21.57</v>
      </c>
      <c r="J103" s="148" t="str">
        <f>IFERROR(VLOOKUP($C103,'CEDARS School FRPL'!$C:$G,5,FALSE),"No")</f>
        <v>No</v>
      </c>
      <c r="K103" s="102">
        <f>IFERROR(VLOOKUP($C103,'CEDARS School FRPL'!$C:$G,3,FALSE),0)</f>
        <v>2.2200000000000001E-2</v>
      </c>
      <c r="M103" s="149"/>
      <c r="N103" s="150"/>
    </row>
    <row r="104" spans="1:14">
      <c r="A104" s="83" t="s">
        <v>2351</v>
      </c>
      <c r="B104" s="83" t="s">
        <v>2784</v>
      </c>
      <c r="C104" s="80">
        <v>3166</v>
      </c>
      <c r="D104" s="80" t="s">
        <v>766</v>
      </c>
      <c r="E104" s="109">
        <v>625.42999999999995</v>
      </c>
      <c r="F104" s="109">
        <v>0</v>
      </c>
      <c r="G104" s="109">
        <v>0</v>
      </c>
      <c r="H104" s="109">
        <v>0</v>
      </c>
      <c r="I104" s="143">
        <f t="shared" si="4"/>
        <v>625.42999999999995</v>
      </c>
      <c r="J104" s="148" t="str">
        <f>IFERROR(VLOOKUP($C104,'CEDARS School FRPL'!$C:$G,5,FALSE),"No")</f>
        <v>Yes</v>
      </c>
      <c r="K104" s="102">
        <f>IFERROR(VLOOKUP($C104,'CEDARS School FRPL'!$C:$G,3,FALSE),0)</f>
        <v>0.51439999999999997</v>
      </c>
      <c r="M104" s="149"/>
      <c r="N104" s="150"/>
    </row>
    <row r="105" spans="1:14">
      <c r="A105" s="83" t="s">
        <v>2351</v>
      </c>
      <c r="B105" s="83" t="s">
        <v>2784</v>
      </c>
      <c r="C105" s="80">
        <v>3588</v>
      </c>
      <c r="D105" s="80" t="s">
        <v>779</v>
      </c>
      <c r="E105" s="109">
        <v>1442.23</v>
      </c>
      <c r="F105" s="109">
        <v>99.14</v>
      </c>
      <c r="G105" s="109">
        <v>0</v>
      </c>
      <c r="H105" s="109">
        <v>0</v>
      </c>
      <c r="I105" s="143">
        <f t="shared" si="4"/>
        <v>1541.3700000000001</v>
      </c>
      <c r="J105" s="148" t="str">
        <f>IFERROR(VLOOKUP($C105,'CEDARS School FRPL'!$C:$G,5,FALSE),"No")</f>
        <v>No</v>
      </c>
      <c r="K105" s="102">
        <f>IFERROR(VLOOKUP($C105,'CEDARS School FRPL'!$C:$G,3,FALSE),0)</f>
        <v>0.2135</v>
      </c>
      <c r="M105" s="149"/>
      <c r="N105" s="150"/>
    </row>
    <row r="106" spans="1:14">
      <c r="A106" s="83" t="s">
        <v>2351</v>
      </c>
      <c r="B106" s="83" t="s">
        <v>2784</v>
      </c>
      <c r="C106" s="80">
        <v>3522</v>
      </c>
      <c r="D106" s="80" t="s">
        <v>778</v>
      </c>
      <c r="E106" s="109">
        <v>587.11</v>
      </c>
      <c r="F106" s="109">
        <v>0</v>
      </c>
      <c r="G106" s="109">
        <v>0</v>
      </c>
      <c r="H106" s="109">
        <v>0</v>
      </c>
      <c r="I106" s="143">
        <f t="shared" si="4"/>
        <v>587.11</v>
      </c>
      <c r="J106" s="148" t="str">
        <f>IFERROR(VLOOKUP($C106,'CEDARS School FRPL'!$C:$G,5,FALSE),"No")</f>
        <v>No</v>
      </c>
      <c r="K106" s="102">
        <f>IFERROR(VLOOKUP($C106,'CEDARS School FRPL'!$C:$G,3,FALSE),0)</f>
        <v>7.3899999999999993E-2</v>
      </c>
      <c r="M106" s="149"/>
      <c r="N106" s="150"/>
    </row>
    <row r="107" spans="1:14">
      <c r="A107" s="83" t="s">
        <v>2351</v>
      </c>
      <c r="B107" s="83" t="s">
        <v>2784</v>
      </c>
      <c r="C107" s="80">
        <v>5308</v>
      </c>
      <c r="D107" s="80" t="s">
        <v>788</v>
      </c>
      <c r="E107" s="109">
        <v>438.86</v>
      </c>
      <c r="F107" s="109">
        <v>0</v>
      </c>
      <c r="G107" s="109">
        <v>0</v>
      </c>
      <c r="H107" s="109">
        <v>0</v>
      </c>
      <c r="I107" s="143">
        <f t="shared" si="4"/>
        <v>438.86</v>
      </c>
      <c r="J107" s="148" t="str">
        <f>IFERROR(VLOOKUP($C107,'CEDARS School FRPL'!$C:$G,5,FALSE),"No")</f>
        <v>No</v>
      </c>
      <c r="K107" s="102">
        <f>IFERROR(VLOOKUP($C107,'CEDARS School FRPL'!$C:$G,3,FALSE),0)</f>
        <v>6.0900000000000003E-2</v>
      </c>
      <c r="M107" s="149"/>
      <c r="N107" s="150"/>
    </row>
    <row r="108" spans="1:14">
      <c r="A108" s="83" t="s">
        <v>2351</v>
      </c>
      <c r="B108" s="83" t="s">
        <v>2784</v>
      </c>
      <c r="C108" s="80">
        <v>3225</v>
      </c>
      <c r="D108" s="80" t="s">
        <v>770</v>
      </c>
      <c r="E108" s="109">
        <v>400.18</v>
      </c>
      <c r="F108" s="109">
        <v>0</v>
      </c>
      <c r="G108" s="109">
        <v>0</v>
      </c>
      <c r="H108" s="109">
        <v>0</v>
      </c>
      <c r="I108" s="143">
        <f t="shared" si="4"/>
        <v>400.18</v>
      </c>
      <c r="J108" s="148" t="str">
        <f>IFERROR(VLOOKUP($C108,'CEDARS School FRPL'!$C:$G,5,FALSE),"No")</f>
        <v>Yes</v>
      </c>
      <c r="K108" s="102">
        <f>IFERROR(VLOOKUP($C108,'CEDARS School FRPL'!$C:$G,3,FALSE),0)</f>
        <v>0.5454</v>
      </c>
      <c r="M108" s="149"/>
      <c r="N108" s="150"/>
    </row>
    <row r="109" spans="1:14">
      <c r="A109" s="83" t="s">
        <v>2351</v>
      </c>
      <c r="B109" s="83" t="s">
        <v>2784</v>
      </c>
      <c r="C109" s="80">
        <v>3436</v>
      </c>
      <c r="D109" s="80" t="s">
        <v>775</v>
      </c>
      <c r="E109" s="109">
        <v>452</v>
      </c>
      <c r="F109" s="109">
        <v>0</v>
      </c>
      <c r="G109" s="109">
        <v>0</v>
      </c>
      <c r="H109" s="109">
        <v>0</v>
      </c>
      <c r="I109" s="143">
        <f t="shared" si="4"/>
        <v>452</v>
      </c>
      <c r="J109" s="148" t="str">
        <f>IFERROR(VLOOKUP($C109,'CEDARS School FRPL'!$C:$G,5,FALSE),"No")</f>
        <v>No</v>
      </c>
      <c r="K109" s="102">
        <f>IFERROR(VLOOKUP($C109,'CEDARS School FRPL'!$C:$G,3,FALSE),0)</f>
        <v>2.0799999999999999E-2</v>
      </c>
      <c r="M109" s="149"/>
      <c r="N109" s="150"/>
    </row>
    <row r="110" spans="1:14">
      <c r="A110" s="83" t="s">
        <v>2351</v>
      </c>
      <c r="B110" s="83" t="s">
        <v>2784</v>
      </c>
      <c r="C110" s="80">
        <v>3437</v>
      </c>
      <c r="D110" s="80" t="s">
        <v>776</v>
      </c>
      <c r="E110" s="109">
        <v>381.86</v>
      </c>
      <c r="F110" s="109">
        <v>0</v>
      </c>
      <c r="G110" s="109">
        <v>0</v>
      </c>
      <c r="H110" s="109">
        <v>0</v>
      </c>
      <c r="I110" s="143">
        <f t="shared" si="4"/>
        <v>381.86</v>
      </c>
      <c r="J110" s="148" t="str">
        <f>IFERROR(VLOOKUP($C110,'CEDARS School FRPL'!$C:$G,5,FALSE),"No")</f>
        <v>No</v>
      </c>
      <c r="K110" s="102">
        <f>IFERROR(VLOOKUP($C110,'CEDARS School FRPL'!$C:$G,3,FALSE),0)</f>
        <v>0.19769999999999999</v>
      </c>
      <c r="M110" s="149"/>
      <c r="N110" s="150"/>
    </row>
    <row r="111" spans="1:14">
      <c r="A111" s="83" t="s">
        <v>2351</v>
      </c>
      <c r="B111" s="83" t="s">
        <v>2784</v>
      </c>
      <c r="C111" s="80">
        <v>3486</v>
      </c>
      <c r="D111" s="80" t="s">
        <v>777</v>
      </c>
      <c r="E111" s="109">
        <v>1654.69</v>
      </c>
      <c r="F111" s="109">
        <v>118.93</v>
      </c>
      <c r="G111" s="109">
        <v>0</v>
      </c>
      <c r="H111" s="109">
        <v>0</v>
      </c>
      <c r="I111" s="143">
        <f t="shared" si="4"/>
        <v>1773.6200000000001</v>
      </c>
      <c r="J111" s="148" t="str">
        <f>IFERROR(VLOOKUP($C111,'CEDARS School FRPL'!$C:$G,5,FALSE),"No")</f>
        <v>No</v>
      </c>
      <c r="K111" s="102">
        <f>IFERROR(VLOOKUP($C111,'CEDARS School FRPL'!$C:$G,3,FALSE),0)</f>
        <v>9.9099999999999994E-2</v>
      </c>
      <c r="M111" s="149"/>
      <c r="N111" s="150"/>
    </row>
    <row r="112" spans="1:14">
      <c r="A112" s="83" t="s">
        <v>2351</v>
      </c>
      <c r="B112" s="83" t="s">
        <v>2784</v>
      </c>
      <c r="C112" s="80">
        <v>3631</v>
      </c>
      <c r="D112" s="80" t="s">
        <v>780</v>
      </c>
      <c r="E112" s="109">
        <v>879.23</v>
      </c>
      <c r="F112" s="109">
        <v>0</v>
      </c>
      <c r="G112" s="109">
        <v>0</v>
      </c>
      <c r="H112" s="109">
        <v>0</v>
      </c>
      <c r="I112" s="143">
        <f t="shared" si="4"/>
        <v>879.23</v>
      </c>
      <c r="J112" s="148" t="str">
        <f>IFERROR(VLOOKUP($C112,'CEDARS School FRPL'!$C:$G,5,FALSE),"No")</f>
        <v>No</v>
      </c>
      <c r="K112" s="102">
        <f>IFERROR(VLOOKUP($C112,'CEDARS School FRPL'!$C:$G,3,FALSE),0)</f>
        <v>0.17730000000000001</v>
      </c>
      <c r="M112" s="149"/>
      <c r="N112" s="150"/>
    </row>
    <row r="113" spans="1:14">
      <c r="A113" s="83" t="s">
        <v>2351</v>
      </c>
      <c r="B113" s="83" t="s">
        <v>2784</v>
      </c>
      <c r="C113" s="80">
        <v>3168</v>
      </c>
      <c r="D113" s="80" t="s">
        <v>768</v>
      </c>
      <c r="E113" s="109">
        <v>343.14</v>
      </c>
      <c r="F113" s="109">
        <v>0</v>
      </c>
      <c r="G113" s="109">
        <v>0</v>
      </c>
      <c r="H113" s="109">
        <v>0</v>
      </c>
      <c r="I113" s="143">
        <f t="shared" si="4"/>
        <v>343.14</v>
      </c>
      <c r="J113" s="148" t="str">
        <f>IFERROR(VLOOKUP($C113,'CEDARS School FRPL'!$C:$G,5,FALSE),"No")</f>
        <v>No</v>
      </c>
      <c r="K113" s="102">
        <f>IFERROR(VLOOKUP($C113,'CEDARS School FRPL'!$C:$G,3,FALSE),0)</f>
        <v>0.22489999999999999</v>
      </c>
      <c r="M113" s="149"/>
      <c r="N113" s="150"/>
    </row>
    <row r="114" spans="1:14">
      <c r="A114" s="83" t="s">
        <v>2351</v>
      </c>
      <c r="B114" s="83" t="s">
        <v>2784</v>
      </c>
      <c r="C114" s="80">
        <v>3224</v>
      </c>
      <c r="D114" s="80" t="s">
        <v>769</v>
      </c>
      <c r="E114" s="109">
        <v>444.57</v>
      </c>
      <c r="F114" s="109">
        <v>0</v>
      </c>
      <c r="G114" s="109">
        <v>0</v>
      </c>
      <c r="H114" s="109">
        <v>0</v>
      </c>
      <c r="I114" s="143">
        <f t="shared" si="4"/>
        <v>444.57</v>
      </c>
      <c r="J114" s="148" t="str">
        <f>IFERROR(VLOOKUP($C114,'CEDARS School FRPL'!$C:$G,5,FALSE),"No")</f>
        <v>No</v>
      </c>
      <c r="K114" s="102">
        <f>IFERROR(VLOOKUP($C114,'CEDARS School FRPL'!$C:$G,3,FALSE),0)</f>
        <v>0.11</v>
      </c>
      <c r="M114" s="149"/>
      <c r="N114" s="150"/>
    </row>
    <row r="115" spans="1:14">
      <c r="A115" s="83" t="s">
        <v>2351</v>
      </c>
      <c r="B115" s="83" t="s">
        <v>2784</v>
      </c>
      <c r="C115" s="80">
        <v>3282</v>
      </c>
      <c r="D115" s="80" t="s">
        <v>771</v>
      </c>
      <c r="E115" s="109">
        <v>1188</v>
      </c>
      <c r="F115" s="109">
        <v>100.36</v>
      </c>
      <c r="G115" s="109">
        <v>0</v>
      </c>
      <c r="H115" s="109">
        <v>0</v>
      </c>
      <c r="I115" s="143">
        <f t="shared" si="4"/>
        <v>1288.3599999999999</v>
      </c>
      <c r="J115" s="148" t="str">
        <f>IFERROR(VLOOKUP($C115,'CEDARS School FRPL'!$C:$G,5,FALSE),"No")</f>
        <v>No</v>
      </c>
      <c r="K115" s="102">
        <f>IFERROR(VLOOKUP($C115,'CEDARS School FRPL'!$C:$G,3,FALSE),0)</f>
        <v>0.33050000000000002</v>
      </c>
      <c r="M115" s="149"/>
      <c r="N115" s="150"/>
    </row>
    <row r="116" spans="1:14">
      <c r="A116" s="83" t="s">
        <v>2351</v>
      </c>
      <c r="B116" s="83" t="s">
        <v>2784</v>
      </c>
      <c r="C116" s="80">
        <v>3339</v>
      </c>
      <c r="D116" s="80" t="s">
        <v>773</v>
      </c>
      <c r="E116" s="109">
        <v>342.86</v>
      </c>
      <c r="F116" s="109">
        <v>0</v>
      </c>
      <c r="G116" s="109">
        <v>0</v>
      </c>
      <c r="H116" s="109">
        <v>0</v>
      </c>
      <c r="I116" s="143">
        <f t="shared" si="4"/>
        <v>342.86</v>
      </c>
      <c r="J116" s="148" t="str">
        <f>IFERROR(VLOOKUP($C116,'CEDARS School FRPL'!$C:$G,5,FALSE),"No")</f>
        <v>No</v>
      </c>
      <c r="K116" s="102">
        <f>IFERROR(VLOOKUP($C116,'CEDARS School FRPL'!$C:$G,3,FALSE),0)</f>
        <v>0.4652</v>
      </c>
      <c r="M116" s="149"/>
      <c r="N116" s="150"/>
    </row>
    <row r="117" spans="1:14">
      <c r="A117" s="83" t="s">
        <v>2351</v>
      </c>
      <c r="B117" s="83" t="s">
        <v>2784</v>
      </c>
      <c r="C117" s="80">
        <v>3789</v>
      </c>
      <c r="D117" s="80" t="s">
        <v>785</v>
      </c>
      <c r="E117" s="109">
        <v>631.6</v>
      </c>
      <c r="F117" s="109">
        <v>0</v>
      </c>
      <c r="G117" s="109">
        <v>0</v>
      </c>
      <c r="H117" s="109">
        <v>0</v>
      </c>
      <c r="I117" s="143">
        <f t="shared" si="4"/>
        <v>631.6</v>
      </c>
      <c r="J117" s="148" t="str">
        <f>IFERROR(VLOOKUP($C117,'CEDARS School FRPL'!$C:$G,5,FALSE),"No")</f>
        <v>No</v>
      </c>
      <c r="K117" s="102">
        <f>IFERROR(VLOOKUP($C117,'CEDARS School FRPL'!$C:$G,3,FALSE),0)</f>
        <v>4.7800000000000002E-2</v>
      </c>
      <c r="M117" s="149"/>
      <c r="N117" s="150"/>
    </row>
    <row r="118" spans="1:14">
      <c r="A118" s="83" t="s">
        <v>2351</v>
      </c>
      <c r="B118" s="83" t="s">
        <v>2784</v>
      </c>
      <c r="C118" s="80">
        <v>3634</v>
      </c>
      <c r="D118" s="80" t="s">
        <v>782</v>
      </c>
      <c r="E118" s="109">
        <v>580.42999999999995</v>
      </c>
      <c r="F118" s="109">
        <v>0</v>
      </c>
      <c r="G118" s="109">
        <v>0</v>
      </c>
      <c r="H118" s="109">
        <v>0</v>
      </c>
      <c r="I118" s="143">
        <f t="shared" si="4"/>
        <v>580.42999999999995</v>
      </c>
      <c r="J118" s="148" t="str">
        <f>IFERROR(VLOOKUP($C118,'CEDARS School FRPL'!$C:$G,5,FALSE),"No")</f>
        <v>No</v>
      </c>
      <c r="K118" s="102">
        <f>IFERROR(VLOOKUP($C118,'CEDARS School FRPL'!$C:$G,3,FALSE),0)</f>
        <v>0.10390000000000001</v>
      </c>
      <c r="M118" s="149"/>
      <c r="N118" s="150"/>
    </row>
    <row r="119" spans="1:14">
      <c r="A119" s="83" t="s">
        <v>2351</v>
      </c>
      <c r="B119" s="83" t="s">
        <v>2784</v>
      </c>
      <c r="C119" s="80">
        <v>3100</v>
      </c>
      <c r="D119" s="80" t="s">
        <v>765</v>
      </c>
      <c r="E119" s="109">
        <v>457.5</v>
      </c>
      <c r="F119" s="109">
        <v>0</v>
      </c>
      <c r="G119" s="109">
        <v>0</v>
      </c>
      <c r="H119" s="109">
        <v>0</v>
      </c>
      <c r="I119" s="143">
        <f t="shared" si="4"/>
        <v>457.5</v>
      </c>
      <c r="J119" s="148" t="str">
        <f>IFERROR(VLOOKUP($C119,'CEDARS School FRPL'!$C:$G,5,FALSE),"No")</f>
        <v>No</v>
      </c>
      <c r="K119" s="102">
        <f>IFERROR(VLOOKUP($C119,'CEDARS School FRPL'!$C:$G,3,FALSE),0)</f>
        <v>0.43819999999999998</v>
      </c>
      <c r="M119" s="149"/>
      <c r="N119" s="150"/>
    </row>
    <row r="120" spans="1:14">
      <c r="A120" s="83" t="s">
        <v>2351</v>
      </c>
      <c r="B120" s="83" t="s">
        <v>2784</v>
      </c>
      <c r="C120" s="80">
        <v>3435</v>
      </c>
      <c r="D120" s="80" t="s">
        <v>774</v>
      </c>
      <c r="E120" s="109">
        <v>688.13</v>
      </c>
      <c r="F120" s="109">
        <v>0</v>
      </c>
      <c r="G120" s="109">
        <v>0</v>
      </c>
      <c r="H120" s="109">
        <v>0</v>
      </c>
      <c r="I120" s="143">
        <f t="shared" si="4"/>
        <v>688.13</v>
      </c>
      <c r="J120" s="148" t="str">
        <f>IFERROR(VLOOKUP($C120,'CEDARS School FRPL'!$C:$G,5,FALSE),"No")</f>
        <v>No</v>
      </c>
      <c r="K120" s="102">
        <f>IFERROR(VLOOKUP($C120,'CEDARS School FRPL'!$C:$G,3,FALSE),0)</f>
        <v>0.14130000000000001</v>
      </c>
      <c r="M120" s="149"/>
      <c r="N120" s="150"/>
    </row>
    <row r="121" spans="1:14">
      <c r="A121" s="83" t="s">
        <v>2351</v>
      </c>
      <c r="B121" s="83" t="s">
        <v>2784</v>
      </c>
      <c r="C121" s="80">
        <v>3283</v>
      </c>
      <c r="D121" s="80" t="s">
        <v>772</v>
      </c>
      <c r="E121" s="109">
        <v>883.1</v>
      </c>
      <c r="F121" s="109">
        <v>0</v>
      </c>
      <c r="G121" s="109">
        <v>0</v>
      </c>
      <c r="H121" s="109">
        <v>0</v>
      </c>
      <c r="I121" s="143">
        <f t="shared" si="4"/>
        <v>883.1</v>
      </c>
      <c r="J121" s="148" t="str">
        <f>IFERROR(VLOOKUP($C121,'CEDARS School FRPL'!$C:$G,5,FALSE),"No")</f>
        <v>No</v>
      </c>
      <c r="K121" s="102">
        <f>IFERROR(VLOOKUP($C121,'CEDARS School FRPL'!$C:$G,3,FALSE),0)</f>
        <v>0.1293</v>
      </c>
      <c r="M121" s="149"/>
      <c r="N121" s="150"/>
    </row>
    <row r="122" spans="1:14">
      <c r="A122" s="83" t="s">
        <v>2351</v>
      </c>
      <c r="B122" s="83" t="s">
        <v>2784</v>
      </c>
      <c r="C122" s="80">
        <v>5508</v>
      </c>
      <c r="D122" s="80" t="s">
        <v>3167</v>
      </c>
      <c r="E122" s="109">
        <v>356.57</v>
      </c>
      <c r="F122" s="109">
        <v>0</v>
      </c>
      <c r="G122" s="109">
        <v>0</v>
      </c>
      <c r="H122" s="109">
        <v>0</v>
      </c>
      <c r="I122" s="143">
        <f t="shared" si="4"/>
        <v>356.57</v>
      </c>
      <c r="J122" s="148" t="str">
        <f>IFERROR(VLOOKUP($C122,'CEDARS School FRPL'!$C:$G,5,FALSE),"No")</f>
        <v>No</v>
      </c>
      <c r="K122" s="102">
        <f>IFERROR(VLOOKUP($C122,'CEDARS School FRPL'!$C:$G,3,FALSE),0)</f>
        <v>0.17269999999999999</v>
      </c>
      <c r="M122" s="149"/>
      <c r="N122" s="150"/>
    </row>
    <row r="123" spans="1:14">
      <c r="A123" s="83" t="s">
        <v>2351</v>
      </c>
      <c r="B123" s="83" t="s">
        <v>2784</v>
      </c>
      <c r="C123" s="80">
        <v>3167</v>
      </c>
      <c r="D123" s="80" t="s">
        <v>767</v>
      </c>
      <c r="E123" s="109">
        <v>308.39</v>
      </c>
      <c r="F123" s="109">
        <v>0</v>
      </c>
      <c r="G123" s="109">
        <v>0</v>
      </c>
      <c r="H123" s="109">
        <v>0</v>
      </c>
      <c r="I123" s="143">
        <f t="shared" si="4"/>
        <v>308.39</v>
      </c>
      <c r="J123" s="148" t="str">
        <f>IFERROR(VLOOKUP($C123,'CEDARS School FRPL'!$C:$G,5,FALSE),"No")</f>
        <v>No</v>
      </c>
      <c r="K123" s="102">
        <f>IFERROR(VLOOKUP($C123,'CEDARS School FRPL'!$C:$G,3,FALSE),0)</f>
        <v>0.16270000000000001</v>
      </c>
      <c r="M123" s="149"/>
      <c r="N123" s="150"/>
    </row>
    <row r="124" spans="1:14">
      <c r="A124" s="83" t="s">
        <v>2527</v>
      </c>
      <c r="B124" s="83" t="s">
        <v>2785</v>
      </c>
      <c r="C124" s="80">
        <v>3200</v>
      </c>
      <c r="D124" s="80" t="s">
        <v>2073</v>
      </c>
      <c r="E124" s="109">
        <v>274.60000000000002</v>
      </c>
      <c r="F124" s="109">
        <v>0</v>
      </c>
      <c r="G124" s="109">
        <v>0</v>
      </c>
      <c r="H124" s="109">
        <v>0</v>
      </c>
      <c r="I124" s="143">
        <f t="shared" si="4"/>
        <v>274.60000000000002</v>
      </c>
      <c r="J124" s="148" t="str">
        <f>IFERROR(VLOOKUP($C124,'CEDARS School FRPL'!$C:$G,5,FALSE),"No")</f>
        <v>Yes</v>
      </c>
      <c r="K124" s="102">
        <f>IFERROR(VLOOKUP($C124,'CEDARS School FRPL'!$C:$G,3,FALSE),0)</f>
        <v>0.57989999999999997</v>
      </c>
      <c r="M124" s="149"/>
      <c r="N124" s="150"/>
    </row>
    <row r="125" spans="1:14">
      <c r="A125" s="83" t="s">
        <v>2527</v>
      </c>
      <c r="B125" s="83" t="s">
        <v>2785</v>
      </c>
      <c r="C125" s="80">
        <v>5366</v>
      </c>
      <c r="D125" s="80" t="s">
        <v>2083</v>
      </c>
      <c r="E125" s="109">
        <v>277.41000000000003</v>
      </c>
      <c r="F125" s="109">
        <v>0</v>
      </c>
      <c r="G125" s="109">
        <v>0</v>
      </c>
      <c r="H125" s="109">
        <v>0</v>
      </c>
      <c r="I125" s="143">
        <f t="shared" si="4"/>
        <v>277.41000000000003</v>
      </c>
      <c r="J125" s="148" t="str">
        <f>IFERROR(VLOOKUP($C125,'CEDARS School FRPL'!$C:$G,5,FALSE),"No")</f>
        <v>No</v>
      </c>
      <c r="K125" s="102">
        <f>IFERROR(VLOOKUP($C125,'CEDARS School FRPL'!$C:$G,3,FALSE),0)</f>
        <v>0.18129999999999999</v>
      </c>
      <c r="M125" s="149"/>
      <c r="N125" s="150"/>
    </row>
    <row r="126" spans="1:14">
      <c r="A126" s="83" t="s">
        <v>2527</v>
      </c>
      <c r="B126" s="83" t="s">
        <v>2785</v>
      </c>
      <c r="C126" s="80">
        <v>2553</v>
      </c>
      <c r="D126" s="80" t="s">
        <v>2070</v>
      </c>
      <c r="E126" s="109">
        <v>1045.83</v>
      </c>
      <c r="F126" s="109">
        <v>91.31</v>
      </c>
      <c r="G126" s="109">
        <v>0</v>
      </c>
      <c r="H126" s="109">
        <v>0</v>
      </c>
      <c r="I126" s="143">
        <f t="shared" si="4"/>
        <v>1137.1399999999999</v>
      </c>
      <c r="J126" s="148" t="str">
        <f>IFERROR(VLOOKUP($C126,'CEDARS School FRPL'!$C:$G,5,FALSE),"No")</f>
        <v>No</v>
      </c>
      <c r="K126" s="102">
        <f>IFERROR(VLOOKUP($C126,'CEDARS School FRPL'!$C:$G,3,FALSE),0)</f>
        <v>0.29360000000000003</v>
      </c>
      <c r="M126" s="149"/>
      <c r="N126" s="150"/>
    </row>
    <row r="127" spans="1:14">
      <c r="A127" s="83" t="s">
        <v>2527</v>
      </c>
      <c r="B127" s="83" t="s">
        <v>2785</v>
      </c>
      <c r="C127" s="80">
        <v>5340</v>
      </c>
      <c r="D127" s="80" t="s">
        <v>2082</v>
      </c>
      <c r="E127" s="109">
        <v>0</v>
      </c>
      <c r="F127" s="109">
        <v>0</v>
      </c>
      <c r="G127" s="109">
        <v>96.570000000000007</v>
      </c>
      <c r="H127" s="109">
        <v>0</v>
      </c>
      <c r="I127" s="143">
        <f t="shared" si="4"/>
        <v>96.570000000000007</v>
      </c>
      <c r="J127" s="148" t="str">
        <f>IFERROR(VLOOKUP($C127,'CEDARS School FRPL'!$C:$G,5,FALSE),"No")</f>
        <v>No</v>
      </c>
      <c r="K127" s="102">
        <f>IFERROR(VLOOKUP($C127,'CEDARS School FRPL'!$C:$G,3,FALSE),0)</f>
        <v>0.40200000000000002</v>
      </c>
      <c r="M127" s="149"/>
      <c r="N127" s="150"/>
    </row>
    <row r="128" spans="1:14">
      <c r="A128" s="83" t="s">
        <v>2527</v>
      </c>
      <c r="B128" s="83" t="s">
        <v>2785</v>
      </c>
      <c r="C128" s="80">
        <v>2431</v>
      </c>
      <c r="D128" s="80" t="s">
        <v>2069</v>
      </c>
      <c r="E128" s="109">
        <v>361.9</v>
      </c>
      <c r="F128" s="109">
        <v>0</v>
      </c>
      <c r="G128" s="109">
        <v>0</v>
      </c>
      <c r="H128" s="109">
        <v>0</v>
      </c>
      <c r="I128" s="143">
        <f t="shared" si="4"/>
        <v>361.9</v>
      </c>
      <c r="J128" s="148" t="str">
        <f>IFERROR(VLOOKUP($C128,'CEDARS School FRPL'!$C:$G,5,FALSE),"No")</f>
        <v>Yes</v>
      </c>
      <c r="K128" s="102">
        <f>IFERROR(VLOOKUP($C128,'CEDARS School FRPL'!$C:$G,3,FALSE),0)</f>
        <v>0.50339999999999996</v>
      </c>
      <c r="M128" s="149"/>
      <c r="N128" s="150"/>
    </row>
    <row r="129" spans="1:14">
      <c r="A129" s="83" t="s">
        <v>2527</v>
      </c>
      <c r="B129" s="83" t="s">
        <v>2785</v>
      </c>
      <c r="C129" s="80">
        <v>2817</v>
      </c>
      <c r="D129" s="80" t="s">
        <v>2071</v>
      </c>
      <c r="E129" s="109">
        <v>323.68</v>
      </c>
      <c r="F129" s="109">
        <v>0</v>
      </c>
      <c r="G129" s="109">
        <v>0</v>
      </c>
      <c r="H129" s="109">
        <v>0</v>
      </c>
      <c r="I129" s="143">
        <f t="shared" si="4"/>
        <v>323.68</v>
      </c>
      <c r="J129" s="148" t="str">
        <f>IFERROR(VLOOKUP($C129,'CEDARS School FRPL'!$C:$G,5,FALSE),"No")</f>
        <v>No</v>
      </c>
      <c r="K129" s="102">
        <f>IFERROR(VLOOKUP($C129,'CEDARS School FRPL'!$C:$G,3,FALSE),0)</f>
        <v>0.40310000000000001</v>
      </c>
      <c r="M129" s="149"/>
      <c r="N129" s="150"/>
    </row>
    <row r="130" spans="1:14">
      <c r="A130" s="83" t="s">
        <v>2527</v>
      </c>
      <c r="B130" s="83" t="s">
        <v>2785</v>
      </c>
      <c r="C130" s="80">
        <v>2365</v>
      </c>
      <c r="D130" s="80" t="s">
        <v>124</v>
      </c>
      <c r="E130" s="109">
        <v>233.35</v>
      </c>
      <c r="F130" s="109">
        <v>0</v>
      </c>
      <c r="G130" s="109">
        <v>0</v>
      </c>
      <c r="H130" s="109">
        <v>0</v>
      </c>
      <c r="I130" s="143">
        <f t="shared" ref="I130:I193" si="5">SUM(E130:H130)</f>
        <v>233.35</v>
      </c>
      <c r="J130" s="148" t="str">
        <f>IFERROR(VLOOKUP($C130,'CEDARS School FRPL'!$C:$G,5,FALSE),"No")</f>
        <v>No</v>
      </c>
      <c r="K130" s="102">
        <f>IFERROR(VLOOKUP($C130,'CEDARS School FRPL'!$C:$G,3,FALSE),0)</f>
        <v>0.19989999999999999</v>
      </c>
      <c r="M130" s="149"/>
      <c r="N130" s="150"/>
    </row>
    <row r="131" spans="1:14">
      <c r="A131" s="83" t="s">
        <v>2527</v>
      </c>
      <c r="B131" s="83" t="s">
        <v>2785</v>
      </c>
      <c r="C131" s="80">
        <v>5239</v>
      </c>
      <c r="D131" s="80" t="s">
        <v>2081</v>
      </c>
      <c r="E131" s="109">
        <v>374.4</v>
      </c>
      <c r="F131" s="109">
        <v>0</v>
      </c>
      <c r="G131" s="109">
        <v>0</v>
      </c>
      <c r="H131" s="109">
        <v>0</v>
      </c>
      <c r="I131" s="143">
        <f t="shared" si="5"/>
        <v>374.4</v>
      </c>
      <c r="J131" s="148" t="str">
        <f>IFERROR(VLOOKUP($C131,'CEDARS School FRPL'!$C:$G,5,FALSE),"No")</f>
        <v>Yes</v>
      </c>
      <c r="K131" s="102">
        <f>IFERROR(VLOOKUP($C131,'CEDARS School FRPL'!$C:$G,3,FALSE),0)</f>
        <v>0.60550000000000004</v>
      </c>
      <c r="M131" s="149"/>
      <c r="N131" s="150"/>
    </row>
    <row r="132" spans="1:14">
      <c r="A132" s="83" t="s">
        <v>2527</v>
      </c>
      <c r="B132" s="83" t="s">
        <v>2785</v>
      </c>
      <c r="C132" s="80">
        <v>2066</v>
      </c>
      <c r="D132" s="80" t="s">
        <v>2063</v>
      </c>
      <c r="E132" s="109">
        <v>595.89</v>
      </c>
      <c r="F132" s="109">
        <v>0</v>
      </c>
      <c r="G132" s="109">
        <v>0</v>
      </c>
      <c r="H132" s="109">
        <v>0</v>
      </c>
      <c r="I132" s="143">
        <f t="shared" si="5"/>
        <v>595.89</v>
      </c>
      <c r="J132" s="148" t="str">
        <f>IFERROR(VLOOKUP($C132,'CEDARS School FRPL'!$C:$G,5,FALSE),"No")</f>
        <v>No</v>
      </c>
      <c r="K132" s="102">
        <f>IFERROR(VLOOKUP($C132,'CEDARS School FRPL'!$C:$G,3,FALSE),0)</f>
        <v>0.25609999999999999</v>
      </c>
      <c r="M132" s="149"/>
      <c r="N132" s="150"/>
    </row>
    <row r="133" spans="1:14">
      <c r="A133" s="83" t="s">
        <v>2527</v>
      </c>
      <c r="B133" s="83" t="s">
        <v>2785</v>
      </c>
      <c r="C133" s="80">
        <v>2262</v>
      </c>
      <c r="D133" s="80" t="s">
        <v>2067</v>
      </c>
      <c r="E133" s="109">
        <v>431.33</v>
      </c>
      <c r="F133" s="109">
        <v>0</v>
      </c>
      <c r="G133" s="109">
        <v>0</v>
      </c>
      <c r="H133" s="109">
        <v>0</v>
      </c>
      <c r="I133" s="143">
        <f t="shared" si="5"/>
        <v>431.33</v>
      </c>
      <c r="J133" s="148" t="str">
        <f>IFERROR(VLOOKUP($C133,'CEDARS School FRPL'!$C:$G,5,FALSE),"No")</f>
        <v>No</v>
      </c>
      <c r="K133" s="102">
        <f>IFERROR(VLOOKUP($C133,'CEDARS School FRPL'!$C:$G,3,FALSE),0)</f>
        <v>0.23530000000000001</v>
      </c>
      <c r="M133" s="149"/>
      <c r="N133" s="150"/>
    </row>
    <row r="134" spans="1:14">
      <c r="A134" s="83" t="s">
        <v>2527</v>
      </c>
      <c r="B134" s="83" t="s">
        <v>2785</v>
      </c>
      <c r="C134" s="80">
        <v>3134</v>
      </c>
      <c r="D134" s="80" t="s">
        <v>2072</v>
      </c>
      <c r="E134" s="109">
        <v>447.76</v>
      </c>
      <c r="F134" s="109">
        <v>0</v>
      </c>
      <c r="G134" s="109">
        <v>0</v>
      </c>
      <c r="H134" s="109">
        <v>0</v>
      </c>
      <c r="I134" s="143">
        <f t="shared" si="5"/>
        <v>447.76</v>
      </c>
      <c r="J134" s="148" t="str">
        <f>IFERROR(VLOOKUP($C134,'CEDARS School FRPL'!$C:$G,5,FALSE),"No")</f>
        <v>No</v>
      </c>
      <c r="K134" s="102">
        <f>IFERROR(VLOOKUP($C134,'CEDARS School FRPL'!$C:$G,3,FALSE),0)</f>
        <v>0.27250000000000002</v>
      </c>
      <c r="M134" s="149"/>
      <c r="N134" s="150"/>
    </row>
    <row r="135" spans="1:14">
      <c r="A135" s="83" t="s">
        <v>2527</v>
      </c>
      <c r="B135" s="83" t="s">
        <v>2785</v>
      </c>
      <c r="C135" s="80">
        <v>4442</v>
      </c>
      <c r="D135" s="80" t="s">
        <v>2077</v>
      </c>
      <c r="E135" s="109">
        <v>623.89</v>
      </c>
      <c r="F135" s="109">
        <v>0</v>
      </c>
      <c r="G135" s="109">
        <v>0</v>
      </c>
      <c r="H135" s="109">
        <v>0</v>
      </c>
      <c r="I135" s="143">
        <f t="shared" si="5"/>
        <v>623.89</v>
      </c>
      <c r="J135" s="148" t="str">
        <f>IFERROR(VLOOKUP($C135,'CEDARS School FRPL'!$C:$G,5,FALSE),"No")</f>
        <v>No</v>
      </c>
      <c r="K135" s="102">
        <f>IFERROR(VLOOKUP($C135,'CEDARS School FRPL'!$C:$G,3,FALSE),0)</f>
        <v>0.32529999999999998</v>
      </c>
      <c r="M135" s="149"/>
      <c r="N135" s="150"/>
    </row>
    <row r="136" spans="1:14">
      <c r="A136" s="83" t="s">
        <v>2527</v>
      </c>
      <c r="B136" s="83" t="s">
        <v>2785</v>
      </c>
      <c r="C136" s="80">
        <v>2225</v>
      </c>
      <c r="D136" s="80" t="s">
        <v>2066</v>
      </c>
      <c r="E136" s="109">
        <v>305.16000000000003</v>
      </c>
      <c r="F136" s="109">
        <v>0</v>
      </c>
      <c r="G136" s="109">
        <v>0</v>
      </c>
      <c r="H136" s="109">
        <v>0</v>
      </c>
      <c r="I136" s="143">
        <f t="shared" si="5"/>
        <v>305.16000000000003</v>
      </c>
      <c r="J136" s="148" t="str">
        <f>IFERROR(VLOOKUP($C136,'CEDARS School FRPL'!$C:$G,5,FALSE),"No")</f>
        <v>No</v>
      </c>
      <c r="K136" s="102">
        <f>IFERROR(VLOOKUP($C136,'CEDARS School FRPL'!$C:$G,3,FALSE),0)</f>
        <v>0.28179999999999999</v>
      </c>
      <c r="M136" s="149"/>
      <c r="N136" s="150"/>
    </row>
    <row r="137" spans="1:14">
      <c r="A137" s="83" t="s">
        <v>2527</v>
      </c>
      <c r="B137" s="83" t="s">
        <v>2785</v>
      </c>
      <c r="C137" s="80">
        <v>4571</v>
      </c>
      <c r="D137" s="80" t="s">
        <v>2079</v>
      </c>
      <c r="E137" s="109">
        <v>411.17</v>
      </c>
      <c r="F137" s="109">
        <v>0</v>
      </c>
      <c r="G137" s="109">
        <v>0</v>
      </c>
      <c r="H137" s="109">
        <v>0</v>
      </c>
      <c r="I137" s="143">
        <f t="shared" si="5"/>
        <v>411.17</v>
      </c>
      <c r="J137" s="148" t="str">
        <f>IFERROR(VLOOKUP($C137,'CEDARS School FRPL'!$C:$G,5,FALSE),"No")</f>
        <v>No</v>
      </c>
      <c r="K137" s="102">
        <f>IFERROR(VLOOKUP($C137,'CEDARS School FRPL'!$C:$G,3,FALSE),0)</f>
        <v>0.2591</v>
      </c>
      <c r="M137" s="149"/>
      <c r="N137" s="150"/>
    </row>
    <row r="138" spans="1:14">
      <c r="A138" s="83" t="s">
        <v>2527</v>
      </c>
      <c r="B138" s="83" t="s">
        <v>2785</v>
      </c>
      <c r="C138" s="80">
        <v>1647</v>
      </c>
      <c r="D138" s="80" t="s">
        <v>2061</v>
      </c>
      <c r="E138" s="109">
        <v>227.28</v>
      </c>
      <c r="F138" s="109">
        <v>4.74</v>
      </c>
      <c r="G138" s="109">
        <v>0</v>
      </c>
      <c r="H138" s="109">
        <v>0</v>
      </c>
      <c r="I138" s="143">
        <f t="shared" si="5"/>
        <v>232.02</v>
      </c>
      <c r="J138" s="148" t="str">
        <f>IFERROR(VLOOKUP($C138,'CEDARS School FRPL'!$C:$G,5,FALSE),"No")</f>
        <v>Yes</v>
      </c>
      <c r="K138" s="102">
        <f>IFERROR(VLOOKUP($C138,'CEDARS School FRPL'!$C:$G,3,FALSE),0)</f>
        <v>0.53649999999999998</v>
      </c>
      <c r="M138" s="149"/>
      <c r="N138" s="150"/>
    </row>
    <row r="139" spans="1:14">
      <c r="A139" s="83" t="s">
        <v>2527</v>
      </c>
      <c r="B139" s="83" t="s">
        <v>2785</v>
      </c>
      <c r="C139" s="80">
        <v>3202</v>
      </c>
      <c r="D139" s="80" t="s">
        <v>2075</v>
      </c>
      <c r="E139" s="109">
        <v>396.33</v>
      </c>
      <c r="F139" s="109">
        <v>0</v>
      </c>
      <c r="G139" s="109">
        <v>0</v>
      </c>
      <c r="H139" s="109">
        <v>0</v>
      </c>
      <c r="I139" s="143">
        <f t="shared" si="5"/>
        <v>396.33</v>
      </c>
      <c r="J139" s="148" t="str">
        <f>IFERROR(VLOOKUP($C139,'CEDARS School FRPL'!$C:$G,5,FALSE),"No")</f>
        <v>No</v>
      </c>
      <c r="K139" s="102">
        <f>IFERROR(VLOOKUP($C139,'CEDARS School FRPL'!$C:$G,3,FALSE),0)</f>
        <v>0.26719999999999999</v>
      </c>
      <c r="M139" s="149"/>
      <c r="N139" s="150"/>
    </row>
    <row r="140" spans="1:14">
      <c r="A140" s="83" t="s">
        <v>2527</v>
      </c>
      <c r="B140" s="83" t="s">
        <v>2785</v>
      </c>
      <c r="C140" s="80">
        <v>2067</v>
      </c>
      <c r="D140" s="80" t="s">
        <v>142</v>
      </c>
      <c r="E140" s="109">
        <v>378.02</v>
      </c>
      <c r="F140" s="109">
        <v>0</v>
      </c>
      <c r="G140" s="109">
        <v>0</v>
      </c>
      <c r="H140" s="109">
        <v>0</v>
      </c>
      <c r="I140" s="143">
        <f t="shared" si="5"/>
        <v>378.02</v>
      </c>
      <c r="J140" s="148" t="str">
        <f>IFERROR(VLOOKUP($C140,'CEDARS School FRPL'!$C:$G,5,FALSE),"No")</f>
        <v>No</v>
      </c>
      <c r="K140" s="102">
        <f>IFERROR(VLOOKUP($C140,'CEDARS School FRPL'!$C:$G,3,FALSE),0)</f>
        <v>0.4425</v>
      </c>
      <c r="M140" s="149"/>
      <c r="N140" s="150"/>
    </row>
    <row r="141" spans="1:14">
      <c r="A141" s="83" t="s">
        <v>2527</v>
      </c>
      <c r="B141" s="83" t="s">
        <v>2785</v>
      </c>
      <c r="C141" s="80">
        <v>3576</v>
      </c>
      <c r="D141" s="80" t="s">
        <v>2076</v>
      </c>
      <c r="E141" s="109">
        <v>1010.53</v>
      </c>
      <c r="F141" s="109">
        <v>96.42</v>
      </c>
      <c r="G141" s="109">
        <v>0</v>
      </c>
      <c r="H141" s="109">
        <v>0</v>
      </c>
      <c r="I141" s="143">
        <f t="shared" si="5"/>
        <v>1106.95</v>
      </c>
      <c r="J141" s="148" t="str">
        <f>IFERROR(VLOOKUP($C141,'CEDARS School FRPL'!$C:$G,5,FALSE),"No")</f>
        <v>No</v>
      </c>
      <c r="K141" s="102">
        <f>IFERROR(VLOOKUP($C141,'CEDARS School FRPL'!$C:$G,3,FALSE),0)</f>
        <v>0.214</v>
      </c>
      <c r="M141" s="149"/>
      <c r="N141" s="150"/>
    </row>
    <row r="142" spans="1:14">
      <c r="A142" s="83" t="s">
        <v>2527</v>
      </c>
      <c r="B142" s="83" t="s">
        <v>2785</v>
      </c>
      <c r="C142" s="80">
        <v>3201</v>
      </c>
      <c r="D142" s="80" t="s">
        <v>2074</v>
      </c>
      <c r="E142" s="109">
        <v>568.12</v>
      </c>
      <c r="F142" s="109">
        <v>0</v>
      </c>
      <c r="G142" s="109">
        <v>0</v>
      </c>
      <c r="H142" s="109">
        <v>0</v>
      </c>
      <c r="I142" s="143">
        <f t="shared" si="5"/>
        <v>568.12</v>
      </c>
      <c r="J142" s="148" t="str">
        <f>IFERROR(VLOOKUP($C142,'CEDARS School FRPL'!$C:$G,5,FALSE),"No")</f>
        <v>Yes</v>
      </c>
      <c r="K142" s="102">
        <f>IFERROR(VLOOKUP($C142,'CEDARS School FRPL'!$C:$G,3,FALSE),0)</f>
        <v>0.51170000000000004</v>
      </c>
      <c r="M142" s="149"/>
      <c r="N142" s="150"/>
    </row>
    <row r="143" spans="1:14">
      <c r="A143" s="83" t="s">
        <v>2527</v>
      </c>
      <c r="B143" s="83" t="s">
        <v>2785</v>
      </c>
      <c r="C143" s="80">
        <v>2175</v>
      </c>
      <c r="D143" s="80" t="s">
        <v>2065</v>
      </c>
      <c r="E143" s="109">
        <v>319.86</v>
      </c>
      <c r="F143" s="109">
        <v>0</v>
      </c>
      <c r="G143" s="109">
        <v>0</v>
      </c>
      <c r="H143" s="109">
        <v>0</v>
      </c>
      <c r="I143" s="143">
        <f t="shared" si="5"/>
        <v>319.86</v>
      </c>
      <c r="J143" s="148" t="str">
        <f>IFERROR(VLOOKUP($C143,'CEDARS School FRPL'!$C:$G,5,FALSE),"No")</f>
        <v>No</v>
      </c>
      <c r="K143" s="102">
        <f>IFERROR(VLOOKUP($C143,'CEDARS School FRPL'!$C:$G,3,FALSE),0)</f>
        <v>0.14710000000000001</v>
      </c>
      <c r="M143" s="149"/>
      <c r="N143" s="150"/>
    </row>
    <row r="144" spans="1:14">
      <c r="A144" s="83" t="s">
        <v>2527</v>
      </c>
      <c r="B144" s="83" t="s">
        <v>2785</v>
      </c>
      <c r="C144" s="80">
        <v>4515</v>
      </c>
      <c r="D144" s="80" t="s">
        <v>2078</v>
      </c>
      <c r="E144" s="109">
        <v>1090.74</v>
      </c>
      <c r="F144" s="109">
        <v>110.55</v>
      </c>
      <c r="G144" s="109">
        <v>0</v>
      </c>
      <c r="H144" s="109">
        <v>0</v>
      </c>
      <c r="I144" s="143">
        <f t="shared" si="5"/>
        <v>1201.29</v>
      </c>
      <c r="J144" s="148" t="str">
        <f>IFERROR(VLOOKUP($C144,'CEDARS School FRPL'!$C:$G,5,FALSE),"No")</f>
        <v>No</v>
      </c>
      <c r="K144" s="102">
        <f>IFERROR(VLOOKUP($C144,'CEDARS School FRPL'!$C:$G,3,FALSE),0)</f>
        <v>0.35389999999999999</v>
      </c>
      <c r="M144" s="149"/>
      <c r="N144" s="150"/>
    </row>
    <row r="145" spans="1:14">
      <c r="A145" s="83" t="s">
        <v>2527</v>
      </c>
      <c r="B145" s="83" t="s">
        <v>2785</v>
      </c>
      <c r="C145" s="80">
        <v>2387</v>
      </c>
      <c r="D145" s="80" t="s">
        <v>2068</v>
      </c>
      <c r="E145" s="109">
        <v>314.29000000000002</v>
      </c>
      <c r="F145" s="109">
        <v>0</v>
      </c>
      <c r="G145" s="109">
        <v>0</v>
      </c>
      <c r="H145" s="109">
        <v>0</v>
      </c>
      <c r="I145" s="143">
        <f t="shared" si="5"/>
        <v>314.29000000000002</v>
      </c>
      <c r="J145" s="148" t="str">
        <f>IFERROR(VLOOKUP($C145,'CEDARS School FRPL'!$C:$G,5,FALSE),"No")</f>
        <v>No</v>
      </c>
      <c r="K145" s="102">
        <f>IFERROR(VLOOKUP($C145,'CEDARS School FRPL'!$C:$G,3,FALSE),0)</f>
        <v>0.33889999999999998</v>
      </c>
      <c r="M145" s="149"/>
      <c r="N145" s="150"/>
    </row>
    <row r="146" spans="1:14">
      <c r="A146" s="83" t="s">
        <v>2527</v>
      </c>
      <c r="B146" s="83" t="s">
        <v>2785</v>
      </c>
      <c r="C146" s="80">
        <v>1799</v>
      </c>
      <c r="D146" s="80" t="s">
        <v>2062</v>
      </c>
      <c r="E146" s="109">
        <v>4.99</v>
      </c>
      <c r="F146" s="109">
        <v>0</v>
      </c>
      <c r="G146" s="109">
        <v>0</v>
      </c>
      <c r="H146" s="109">
        <v>0</v>
      </c>
      <c r="I146" s="143">
        <f t="shared" si="5"/>
        <v>4.99</v>
      </c>
      <c r="J146" s="148" t="str">
        <f>IFERROR(VLOOKUP($C146,'CEDARS School FRPL'!$C:$G,5,FALSE),"No")</f>
        <v>No</v>
      </c>
      <c r="K146" s="102">
        <f>IFERROR(VLOOKUP($C146,'CEDARS School FRPL'!$C:$G,3,FALSE),0)</f>
        <v>0.2051</v>
      </c>
      <c r="M146" s="149"/>
      <c r="N146" s="150"/>
    </row>
    <row r="147" spans="1:14">
      <c r="A147" s="83" t="s">
        <v>2527</v>
      </c>
      <c r="B147" s="83" t="s">
        <v>2785</v>
      </c>
      <c r="C147" s="80">
        <v>5125</v>
      </c>
      <c r="D147" s="80" t="s">
        <v>2080</v>
      </c>
      <c r="E147" s="109">
        <v>342.39</v>
      </c>
      <c r="F147" s="109">
        <v>0</v>
      </c>
      <c r="G147" s="109">
        <v>0</v>
      </c>
      <c r="H147" s="109">
        <v>0</v>
      </c>
      <c r="I147" s="143">
        <f t="shared" si="5"/>
        <v>342.39</v>
      </c>
      <c r="J147" s="148" t="str">
        <f>IFERROR(VLOOKUP($C147,'CEDARS School FRPL'!$C:$G,5,FALSE),"No")</f>
        <v>No</v>
      </c>
      <c r="K147" s="102">
        <f>IFERROR(VLOOKUP($C147,'CEDARS School FRPL'!$C:$G,3,FALSE),0)</f>
        <v>0.18440000000000001</v>
      </c>
      <c r="M147" s="149"/>
      <c r="N147" s="150"/>
    </row>
    <row r="148" spans="1:14">
      <c r="A148" s="83" t="s">
        <v>2527</v>
      </c>
      <c r="B148" s="83" t="s">
        <v>2785</v>
      </c>
      <c r="C148" s="80">
        <v>2075</v>
      </c>
      <c r="D148" s="80" t="s">
        <v>2064</v>
      </c>
      <c r="E148" s="109">
        <v>593.45000000000005</v>
      </c>
      <c r="F148" s="109">
        <v>0</v>
      </c>
      <c r="G148" s="109">
        <v>0</v>
      </c>
      <c r="H148" s="109">
        <v>0</v>
      </c>
      <c r="I148" s="143">
        <f t="shared" si="5"/>
        <v>593.45000000000005</v>
      </c>
      <c r="J148" s="148" t="str">
        <f>IFERROR(VLOOKUP($C148,'CEDARS School FRPL'!$C:$G,5,FALSE),"No")</f>
        <v>No</v>
      </c>
      <c r="K148" s="102">
        <f>IFERROR(VLOOKUP($C148,'CEDARS School FRPL'!$C:$G,3,FALSE),0)</f>
        <v>0.29870000000000002</v>
      </c>
      <c r="M148" s="149"/>
      <c r="N148" s="150"/>
    </row>
    <row r="149" spans="1:14">
      <c r="A149" s="83" t="s">
        <v>2253</v>
      </c>
      <c r="B149" s="83" t="s">
        <v>2786</v>
      </c>
      <c r="C149" s="80">
        <v>3142</v>
      </c>
      <c r="D149" s="80" t="s">
        <v>3</v>
      </c>
      <c r="E149" s="109">
        <v>9</v>
      </c>
      <c r="F149" s="109">
        <v>0</v>
      </c>
      <c r="G149" s="109">
        <v>0</v>
      </c>
      <c r="H149" s="109">
        <v>0</v>
      </c>
      <c r="I149" s="143">
        <f t="shared" si="5"/>
        <v>9</v>
      </c>
      <c r="J149" s="148" t="str">
        <f>IFERROR(VLOOKUP($C149,'CEDARS School FRPL'!$C:$G,5,FALSE),"No")</f>
        <v>No</v>
      </c>
      <c r="K149" s="102">
        <f>IFERROR(VLOOKUP($C149,'CEDARS School FRPL'!$C:$G,3,FALSE),0)</f>
        <v>7.4099999999999999E-2</v>
      </c>
      <c r="M149" s="149"/>
      <c r="N149" s="150"/>
    </row>
    <row r="150" spans="1:14">
      <c r="A150" s="83" t="s">
        <v>2444</v>
      </c>
      <c r="B150" s="83" t="s">
        <v>2787</v>
      </c>
      <c r="C150" s="80">
        <v>5372</v>
      </c>
      <c r="D150" s="80" t="s">
        <v>1496</v>
      </c>
      <c r="E150" s="109">
        <v>0</v>
      </c>
      <c r="F150" s="109">
        <v>0</v>
      </c>
      <c r="G150" s="109">
        <v>311.70999999999998</v>
      </c>
      <c r="H150" s="109">
        <v>0</v>
      </c>
      <c r="I150" s="143">
        <f t="shared" si="5"/>
        <v>311.70999999999998</v>
      </c>
      <c r="J150" s="148" t="str">
        <f>IFERROR(VLOOKUP($C150,'CEDARS School FRPL'!$C:$G,5,FALSE),"No")</f>
        <v>No</v>
      </c>
      <c r="K150" s="102">
        <f>IFERROR(VLOOKUP($C150,'CEDARS School FRPL'!$C:$G,3,FALSE),0)</f>
        <v>0.44769999999999999</v>
      </c>
      <c r="M150" s="149"/>
      <c r="N150" s="150"/>
    </row>
    <row r="151" spans="1:14">
      <c r="A151" s="83" t="s">
        <v>2444</v>
      </c>
      <c r="B151" s="83" t="s">
        <v>2787</v>
      </c>
      <c r="C151" s="80">
        <v>5471</v>
      </c>
      <c r="D151" s="80" t="s">
        <v>2710</v>
      </c>
      <c r="E151" s="109">
        <v>18.829999999999998</v>
      </c>
      <c r="F151" s="109">
        <v>0</v>
      </c>
      <c r="G151" s="109">
        <v>0</v>
      </c>
      <c r="H151" s="109">
        <v>0</v>
      </c>
      <c r="I151" s="143">
        <f t="shared" si="5"/>
        <v>18.829999999999998</v>
      </c>
      <c r="J151" s="148" t="str">
        <f>IFERROR(VLOOKUP($C151,'CEDARS School FRPL'!$C:$G,5,FALSE),"No")</f>
        <v>No</v>
      </c>
      <c r="K151" s="102">
        <f>IFERROR(VLOOKUP($C151,'CEDARS School FRPL'!$C:$G,3,FALSE),0)</f>
        <v>0.2382</v>
      </c>
      <c r="M151" s="149"/>
      <c r="N151" s="150"/>
    </row>
    <row r="152" spans="1:14">
      <c r="A152" s="83" t="s">
        <v>2444</v>
      </c>
      <c r="B152" s="83" t="s">
        <v>2787</v>
      </c>
      <c r="C152" s="80">
        <v>2807</v>
      </c>
      <c r="D152" s="80" t="s">
        <v>1477</v>
      </c>
      <c r="E152" s="109">
        <v>1560.52</v>
      </c>
      <c r="F152" s="109">
        <v>93.179999999999993</v>
      </c>
      <c r="G152" s="109">
        <v>0</v>
      </c>
      <c r="H152" s="109">
        <v>0</v>
      </c>
      <c r="I152" s="143">
        <f t="shared" si="5"/>
        <v>1653.7</v>
      </c>
      <c r="J152" s="148" t="str">
        <f>IFERROR(VLOOKUP($C152,'CEDARS School FRPL'!$C:$G,5,FALSE),"No")</f>
        <v>No</v>
      </c>
      <c r="K152" s="102">
        <f>IFERROR(VLOOKUP($C152,'CEDARS School FRPL'!$C:$G,3,FALSE),0)</f>
        <v>0.47320000000000001</v>
      </c>
      <c r="M152" s="149"/>
      <c r="N152" s="150"/>
    </row>
    <row r="153" spans="1:14">
      <c r="A153" s="83" t="s">
        <v>2444</v>
      </c>
      <c r="B153" s="83" t="s">
        <v>2787</v>
      </c>
      <c r="C153" s="80">
        <v>3250</v>
      </c>
      <c r="D153" s="80" t="s">
        <v>1479</v>
      </c>
      <c r="E153" s="109">
        <v>680.44</v>
      </c>
      <c r="F153" s="109">
        <v>0</v>
      </c>
      <c r="G153" s="109">
        <v>0</v>
      </c>
      <c r="H153" s="109">
        <v>0</v>
      </c>
      <c r="I153" s="143">
        <f t="shared" si="5"/>
        <v>680.44</v>
      </c>
      <c r="J153" s="148" t="str">
        <f>IFERROR(VLOOKUP($C153,'CEDARS School FRPL'!$C:$G,5,FALSE),"No")</f>
        <v>Yes</v>
      </c>
      <c r="K153" s="102">
        <f>IFERROR(VLOOKUP($C153,'CEDARS School FRPL'!$C:$G,3,FALSE),0)</f>
        <v>0.64</v>
      </c>
      <c r="M153" s="149"/>
      <c r="N153" s="150"/>
    </row>
    <row r="154" spans="1:14">
      <c r="A154" s="83" t="s">
        <v>2444</v>
      </c>
      <c r="B154" s="83" t="s">
        <v>2787</v>
      </c>
      <c r="C154" s="80">
        <v>5633</v>
      </c>
      <c r="D154" s="80" t="s">
        <v>3168</v>
      </c>
      <c r="E154" s="109">
        <v>525.37</v>
      </c>
      <c r="F154" s="109">
        <v>9.2799999999999994</v>
      </c>
      <c r="G154" s="109">
        <v>0</v>
      </c>
      <c r="H154" s="109">
        <v>0</v>
      </c>
      <c r="I154" s="143">
        <f t="shared" si="5"/>
        <v>534.65</v>
      </c>
      <c r="J154" s="148" t="str">
        <f>IFERROR(VLOOKUP($C154,'CEDARS School FRPL'!$C:$G,5,FALSE),"No")</f>
        <v>Yes</v>
      </c>
      <c r="K154" s="102">
        <f>IFERROR(VLOOKUP($C154,'CEDARS School FRPL'!$C:$G,3,FALSE),0)</f>
        <v>0.5393</v>
      </c>
      <c r="M154" s="149"/>
      <c r="N154" s="150"/>
    </row>
    <row r="155" spans="1:14">
      <c r="A155" s="83" t="s">
        <v>2444</v>
      </c>
      <c r="B155" s="83" t="s">
        <v>2787</v>
      </c>
      <c r="C155" s="80">
        <v>4296</v>
      </c>
      <c r="D155" s="80" t="s">
        <v>1487</v>
      </c>
      <c r="E155" s="109">
        <v>527.29</v>
      </c>
      <c r="F155" s="109">
        <v>0</v>
      </c>
      <c r="G155" s="109">
        <v>0</v>
      </c>
      <c r="H155" s="109">
        <v>0</v>
      </c>
      <c r="I155" s="143">
        <f t="shared" si="5"/>
        <v>527.29</v>
      </c>
      <c r="J155" s="148" t="str">
        <f>IFERROR(VLOOKUP($C155,'CEDARS School FRPL'!$C:$G,5,FALSE),"No")</f>
        <v>Yes</v>
      </c>
      <c r="K155" s="102">
        <f>IFERROR(VLOOKUP($C155,'CEDARS School FRPL'!$C:$G,3,FALSE),0)</f>
        <v>0.55689999999999995</v>
      </c>
      <c r="M155" s="149"/>
      <c r="N155" s="150"/>
    </row>
    <row r="156" spans="1:14">
      <c r="A156" s="83" t="s">
        <v>2444</v>
      </c>
      <c r="B156" s="83" t="s">
        <v>2787</v>
      </c>
      <c r="C156" s="80">
        <v>4186</v>
      </c>
      <c r="D156" s="80" t="s">
        <v>1485</v>
      </c>
      <c r="E156" s="109">
        <v>756.77</v>
      </c>
      <c r="F156" s="109">
        <v>0</v>
      </c>
      <c r="G156" s="109">
        <v>0</v>
      </c>
      <c r="H156" s="109">
        <v>0</v>
      </c>
      <c r="I156" s="143">
        <f t="shared" si="5"/>
        <v>756.77</v>
      </c>
      <c r="J156" s="148" t="str">
        <f>IFERROR(VLOOKUP($C156,'CEDARS School FRPL'!$C:$G,5,FALSE),"No")</f>
        <v>Yes</v>
      </c>
      <c r="K156" s="102">
        <f>IFERROR(VLOOKUP($C156,'CEDARS School FRPL'!$C:$G,3,FALSE),0)</f>
        <v>0.55830000000000002</v>
      </c>
      <c r="M156" s="149"/>
      <c r="N156" s="150"/>
    </row>
    <row r="157" spans="1:14">
      <c r="A157" s="83" t="s">
        <v>2444</v>
      </c>
      <c r="B157" s="83" t="s">
        <v>2787</v>
      </c>
      <c r="C157" s="80">
        <v>4331</v>
      </c>
      <c r="D157" s="80" t="s">
        <v>1489</v>
      </c>
      <c r="E157" s="109">
        <v>552.86</v>
      </c>
      <c r="F157" s="109">
        <v>0</v>
      </c>
      <c r="G157" s="109">
        <v>0</v>
      </c>
      <c r="H157" s="109">
        <v>0</v>
      </c>
      <c r="I157" s="143">
        <f t="shared" si="5"/>
        <v>552.86</v>
      </c>
      <c r="J157" s="148" t="str">
        <f>IFERROR(VLOOKUP($C157,'CEDARS School FRPL'!$C:$G,5,FALSE),"No")</f>
        <v>Yes</v>
      </c>
      <c r="K157" s="102">
        <f>IFERROR(VLOOKUP($C157,'CEDARS School FRPL'!$C:$G,3,FALSE),0)</f>
        <v>0.53110000000000002</v>
      </c>
      <c r="M157" s="149"/>
      <c r="N157" s="150"/>
    </row>
    <row r="158" spans="1:14">
      <c r="A158" s="83" t="s">
        <v>2444</v>
      </c>
      <c r="B158" s="83" t="s">
        <v>2787</v>
      </c>
      <c r="C158" s="80">
        <v>1510</v>
      </c>
      <c r="D158" s="80" t="s">
        <v>1472</v>
      </c>
      <c r="E158" s="109">
        <v>289.61</v>
      </c>
      <c r="F158" s="109">
        <v>6.84</v>
      </c>
      <c r="G158" s="109">
        <v>0</v>
      </c>
      <c r="H158" s="109">
        <v>0</v>
      </c>
      <c r="I158" s="143">
        <f t="shared" si="5"/>
        <v>296.45</v>
      </c>
      <c r="J158" s="148" t="str">
        <f>IFERROR(VLOOKUP($C158,'CEDARS School FRPL'!$C:$G,5,FALSE),"No")</f>
        <v>Yes</v>
      </c>
      <c r="K158" s="102">
        <f>IFERROR(VLOOKUP($C158,'CEDARS School FRPL'!$C:$G,3,FALSE),0)</f>
        <v>0.59050000000000002</v>
      </c>
      <c r="M158" s="149"/>
      <c r="N158" s="150"/>
    </row>
    <row r="159" spans="1:14">
      <c r="A159" s="83" t="s">
        <v>2444</v>
      </c>
      <c r="B159" s="83" t="s">
        <v>2787</v>
      </c>
      <c r="C159" s="80">
        <v>3649</v>
      </c>
      <c r="D159" s="80" t="s">
        <v>1480</v>
      </c>
      <c r="E159" s="109">
        <v>627.39</v>
      </c>
      <c r="F159" s="109">
        <v>0</v>
      </c>
      <c r="G159" s="109">
        <v>0</v>
      </c>
      <c r="H159" s="109">
        <v>0</v>
      </c>
      <c r="I159" s="143">
        <f t="shared" si="5"/>
        <v>627.39</v>
      </c>
      <c r="J159" s="148" t="str">
        <f>IFERROR(VLOOKUP($C159,'CEDARS School FRPL'!$C:$G,5,FALSE),"No")</f>
        <v>Yes</v>
      </c>
      <c r="K159" s="102">
        <f>IFERROR(VLOOKUP($C159,'CEDARS School FRPL'!$C:$G,3,FALSE),0)</f>
        <v>0.62080000000000002</v>
      </c>
      <c r="M159" s="149"/>
      <c r="N159" s="150"/>
    </row>
    <row r="160" spans="1:14">
      <c r="A160" s="83" t="s">
        <v>2444</v>
      </c>
      <c r="B160" s="83" t="s">
        <v>2787</v>
      </c>
      <c r="C160" s="80">
        <v>2576</v>
      </c>
      <c r="D160" s="80" t="s">
        <v>1475</v>
      </c>
      <c r="E160" s="109">
        <v>632.87</v>
      </c>
      <c r="F160" s="109">
        <v>0</v>
      </c>
      <c r="G160" s="109">
        <v>0</v>
      </c>
      <c r="H160" s="109">
        <v>0</v>
      </c>
      <c r="I160" s="143">
        <f t="shared" si="5"/>
        <v>632.87</v>
      </c>
      <c r="J160" s="148" t="str">
        <f>IFERROR(VLOOKUP($C160,'CEDARS School FRPL'!$C:$G,5,FALSE),"No")</f>
        <v>No</v>
      </c>
      <c r="K160" s="102">
        <f>IFERROR(VLOOKUP($C160,'CEDARS School FRPL'!$C:$G,3,FALSE),0)</f>
        <v>0.42420000000000002</v>
      </c>
      <c r="M160" s="149"/>
      <c r="N160" s="150"/>
    </row>
    <row r="161" spans="1:14">
      <c r="A161" s="83" t="s">
        <v>2444</v>
      </c>
      <c r="B161" s="83" t="s">
        <v>2787</v>
      </c>
      <c r="C161" s="80">
        <v>4578</v>
      </c>
      <c r="D161" s="80" t="s">
        <v>1492</v>
      </c>
      <c r="E161" s="109">
        <v>605.46</v>
      </c>
      <c r="F161" s="109">
        <v>0</v>
      </c>
      <c r="G161" s="109">
        <v>0</v>
      </c>
      <c r="H161" s="109">
        <v>0</v>
      </c>
      <c r="I161" s="143">
        <f t="shared" si="5"/>
        <v>605.46</v>
      </c>
      <c r="J161" s="148" t="str">
        <f>IFERROR(VLOOKUP($C161,'CEDARS School FRPL'!$C:$G,5,FALSE),"No")</f>
        <v>No</v>
      </c>
      <c r="K161" s="102">
        <f>IFERROR(VLOOKUP($C161,'CEDARS School FRPL'!$C:$G,3,FALSE),0)</f>
        <v>0.46210000000000001</v>
      </c>
      <c r="M161" s="149"/>
      <c r="N161" s="150"/>
    </row>
    <row r="162" spans="1:14">
      <c r="A162" s="83" t="s">
        <v>2444</v>
      </c>
      <c r="B162" s="83" t="s">
        <v>2787</v>
      </c>
      <c r="C162" s="80">
        <v>2877</v>
      </c>
      <c r="D162" s="80" t="s">
        <v>1478</v>
      </c>
      <c r="E162" s="109">
        <v>563.20000000000005</v>
      </c>
      <c r="F162" s="109">
        <v>0</v>
      </c>
      <c r="G162" s="109">
        <v>0</v>
      </c>
      <c r="H162" s="109">
        <v>0</v>
      </c>
      <c r="I162" s="143">
        <f t="shared" si="5"/>
        <v>563.20000000000005</v>
      </c>
      <c r="J162" s="148" t="str">
        <f>IFERROR(VLOOKUP($C162,'CEDARS School FRPL'!$C:$G,5,FALSE),"No")</f>
        <v>No</v>
      </c>
      <c r="K162" s="102">
        <f>IFERROR(VLOOKUP($C162,'CEDARS School FRPL'!$C:$G,3,FALSE),0)</f>
        <v>0.31969999999999998</v>
      </c>
      <c r="M162" s="149"/>
      <c r="N162" s="150"/>
    </row>
    <row r="163" spans="1:14">
      <c r="A163" s="83" t="s">
        <v>2444</v>
      </c>
      <c r="B163" s="83" t="s">
        <v>2787</v>
      </c>
      <c r="C163" s="80">
        <v>4099</v>
      </c>
      <c r="D163" s="80" t="s">
        <v>1446</v>
      </c>
      <c r="E163" s="109">
        <v>543.74</v>
      </c>
      <c r="F163" s="109">
        <v>0</v>
      </c>
      <c r="G163" s="109">
        <v>0</v>
      </c>
      <c r="H163" s="109">
        <v>0</v>
      </c>
      <c r="I163" s="143">
        <f t="shared" si="5"/>
        <v>543.74</v>
      </c>
      <c r="J163" s="148" t="str">
        <f>IFERROR(VLOOKUP($C163,'CEDARS School FRPL'!$C:$G,5,FALSE),"No")</f>
        <v>Yes</v>
      </c>
      <c r="K163" s="102">
        <f>IFERROR(VLOOKUP($C163,'CEDARS School FRPL'!$C:$G,3,FALSE),0)</f>
        <v>0.55179999999999996</v>
      </c>
      <c r="M163" s="149"/>
      <c r="N163" s="150"/>
    </row>
    <row r="164" spans="1:14">
      <c r="A164" s="83" t="s">
        <v>2444</v>
      </c>
      <c r="B164" s="83" t="s">
        <v>2787</v>
      </c>
      <c r="C164" s="80">
        <v>5159</v>
      </c>
      <c r="D164" s="80" t="s">
        <v>1494</v>
      </c>
      <c r="E164" s="109">
        <v>524.24</v>
      </c>
      <c r="F164" s="109">
        <v>0</v>
      </c>
      <c r="G164" s="109">
        <v>0</v>
      </c>
      <c r="H164" s="109">
        <v>0</v>
      </c>
      <c r="I164" s="143">
        <f t="shared" si="5"/>
        <v>524.24</v>
      </c>
      <c r="J164" s="148" t="str">
        <f>IFERROR(VLOOKUP($C164,'CEDARS School FRPL'!$C:$G,5,FALSE),"No")</f>
        <v>No</v>
      </c>
      <c r="K164" s="102">
        <f>IFERROR(VLOOKUP($C164,'CEDARS School FRPL'!$C:$G,3,FALSE),0)</f>
        <v>0.45760000000000001</v>
      </c>
      <c r="M164" s="149"/>
      <c r="N164" s="150"/>
    </row>
    <row r="165" spans="1:14">
      <c r="A165" s="83" t="s">
        <v>2444</v>
      </c>
      <c r="B165" s="83" t="s">
        <v>2787</v>
      </c>
      <c r="C165" s="80">
        <v>4407</v>
      </c>
      <c r="D165" s="80" t="s">
        <v>243</v>
      </c>
      <c r="E165" s="109">
        <v>636.19000000000005</v>
      </c>
      <c r="F165" s="109">
        <v>0</v>
      </c>
      <c r="G165" s="109">
        <v>0</v>
      </c>
      <c r="H165" s="109">
        <v>0</v>
      </c>
      <c r="I165" s="143">
        <f t="shared" si="5"/>
        <v>636.19000000000005</v>
      </c>
      <c r="J165" s="148" t="str">
        <f>IFERROR(VLOOKUP($C165,'CEDARS School FRPL'!$C:$G,5,FALSE),"No")</f>
        <v>No</v>
      </c>
      <c r="K165" s="102">
        <f>IFERROR(VLOOKUP($C165,'CEDARS School FRPL'!$C:$G,3,FALSE),0)</f>
        <v>0.4</v>
      </c>
      <c r="M165" s="149"/>
      <c r="N165" s="150"/>
    </row>
    <row r="166" spans="1:14">
      <c r="A166" s="83" t="s">
        <v>2444</v>
      </c>
      <c r="B166" s="83" t="s">
        <v>2787</v>
      </c>
      <c r="C166" s="80">
        <v>4297</v>
      </c>
      <c r="D166" s="80" t="s">
        <v>1488</v>
      </c>
      <c r="E166" s="109">
        <v>539.91</v>
      </c>
      <c r="F166" s="109">
        <v>0</v>
      </c>
      <c r="G166" s="109">
        <v>0</v>
      </c>
      <c r="H166" s="109">
        <v>0</v>
      </c>
      <c r="I166" s="143">
        <f t="shared" si="5"/>
        <v>539.91</v>
      </c>
      <c r="J166" s="148" t="str">
        <f>IFERROR(VLOOKUP($C166,'CEDARS School FRPL'!$C:$G,5,FALSE),"No")</f>
        <v>No</v>
      </c>
      <c r="K166" s="102">
        <f>IFERROR(VLOOKUP($C166,'CEDARS School FRPL'!$C:$G,3,FALSE),0)</f>
        <v>0.35360000000000003</v>
      </c>
      <c r="M166" s="149"/>
      <c r="N166" s="150"/>
    </row>
    <row r="167" spans="1:14">
      <c r="A167" s="83" t="s">
        <v>2444</v>
      </c>
      <c r="B167" s="83" t="s">
        <v>2787</v>
      </c>
      <c r="C167" s="80">
        <v>5033</v>
      </c>
      <c r="D167" s="80" t="s">
        <v>1493</v>
      </c>
      <c r="E167" s="109">
        <v>1785.55</v>
      </c>
      <c r="F167" s="109">
        <v>168.82</v>
      </c>
      <c r="G167" s="109">
        <v>0</v>
      </c>
      <c r="H167" s="109">
        <v>0</v>
      </c>
      <c r="I167" s="143">
        <f t="shared" si="5"/>
        <v>1954.37</v>
      </c>
      <c r="J167" s="148" t="str">
        <f>IFERROR(VLOOKUP($C167,'CEDARS School FRPL'!$C:$G,5,FALSE),"No")</f>
        <v>No</v>
      </c>
      <c r="K167" s="102">
        <f>IFERROR(VLOOKUP($C167,'CEDARS School FRPL'!$C:$G,3,FALSE),0)</f>
        <v>0.40460000000000002</v>
      </c>
      <c r="M167" s="149"/>
      <c r="N167" s="150"/>
    </row>
    <row r="168" spans="1:14">
      <c r="A168" s="83" t="s">
        <v>2444</v>
      </c>
      <c r="B168" s="83" t="s">
        <v>2787</v>
      </c>
      <c r="C168" s="80">
        <v>2748</v>
      </c>
      <c r="D168" s="80" t="s">
        <v>1476</v>
      </c>
      <c r="E168" s="109">
        <v>340.64</v>
      </c>
      <c r="F168" s="109">
        <v>0</v>
      </c>
      <c r="G168" s="109">
        <v>0</v>
      </c>
      <c r="H168" s="109">
        <v>0</v>
      </c>
      <c r="I168" s="143">
        <f t="shared" si="5"/>
        <v>340.64</v>
      </c>
      <c r="J168" s="148" t="str">
        <f>IFERROR(VLOOKUP($C168,'CEDARS School FRPL'!$C:$G,5,FALSE),"No")</f>
        <v>No</v>
      </c>
      <c r="K168" s="102">
        <f>IFERROR(VLOOKUP($C168,'CEDARS School FRPL'!$C:$G,3,FALSE),0)</f>
        <v>0.37419999999999998</v>
      </c>
      <c r="M168" s="149"/>
      <c r="N168" s="150"/>
    </row>
    <row r="169" spans="1:14">
      <c r="A169" s="83" t="s">
        <v>2444</v>
      </c>
      <c r="B169" s="83" t="s">
        <v>2787</v>
      </c>
      <c r="C169" s="80">
        <v>5635</v>
      </c>
      <c r="D169" s="80" t="s">
        <v>3326</v>
      </c>
      <c r="E169" s="109">
        <v>550.42999999999995</v>
      </c>
      <c r="F169" s="109">
        <v>0</v>
      </c>
      <c r="G169" s="109">
        <v>0</v>
      </c>
      <c r="H169" s="109">
        <v>0</v>
      </c>
      <c r="I169" s="143">
        <f t="shared" si="5"/>
        <v>550.42999999999995</v>
      </c>
      <c r="J169" s="148" t="str">
        <f>IFERROR(VLOOKUP($C169,'CEDARS School FRPL'!$C:$G,5,FALSE),"No")</f>
        <v>No</v>
      </c>
      <c r="K169" s="102">
        <f>IFERROR(VLOOKUP($C169,'CEDARS School FRPL'!$C:$G,3,FALSE),0)</f>
        <v>0.20480000000000001</v>
      </c>
      <c r="M169" s="149"/>
      <c r="N169" s="150"/>
    </row>
    <row r="170" spans="1:14">
      <c r="A170" s="83" t="s">
        <v>2444</v>
      </c>
      <c r="B170" s="83" t="s">
        <v>2787</v>
      </c>
      <c r="C170" s="80">
        <v>5206</v>
      </c>
      <c r="D170" s="80" t="s">
        <v>259</v>
      </c>
      <c r="E170" s="109">
        <v>926.97</v>
      </c>
      <c r="F170" s="109">
        <v>0</v>
      </c>
      <c r="G170" s="109">
        <v>0</v>
      </c>
      <c r="H170" s="109">
        <v>0</v>
      </c>
      <c r="I170" s="143">
        <f t="shared" si="5"/>
        <v>926.97</v>
      </c>
      <c r="J170" s="148" t="str">
        <f>IFERROR(VLOOKUP($C170,'CEDARS School FRPL'!$C:$G,5,FALSE),"No")</f>
        <v>Yes</v>
      </c>
      <c r="K170" s="102">
        <f>IFERROR(VLOOKUP($C170,'CEDARS School FRPL'!$C:$G,3,FALSE),0)</f>
        <v>0.50129999999999997</v>
      </c>
      <c r="M170" s="149"/>
      <c r="N170" s="150"/>
    </row>
    <row r="171" spans="1:14">
      <c r="A171" s="83" t="s">
        <v>2444</v>
      </c>
      <c r="B171" s="83" t="s">
        <v>2787</v>
      </c>
      <c r="C171" s="80">
        <v>4102</v>
      </c>
      <c r="D171" s="80" t="s">
        <v>1482</v>
      </c>
      <c r="E171" s="109">
        <v>450.57</v>
      </c>
      <c r="F171" s="109">
        <v>0</v>
      </c>
      <c r="G171" s="109">
        <v>0</v>
      </c>
      <c r="H171" s="109">
        <v>0</v>
      </c>
      <c r="I171" s="143">
        <f t="shared" si="5"/>
        <v>450.57</v>
      </c>
      <c r="J171" s="148" t="str">
        <f>IFERROR(VLOOKUP($C171,'CEDARS School FRPL'!$C:$G,5,FALSE),"No")</f>
        <v>Yes</v>
      </c>
      <c r="K171" s="102">
        <f>IFERROR(VLOOKUP($C171,'CEDARS School FRPL'!$C:$G,3,FALSE),0)</f>
        <v>0.50280000000000002</v>
      </c>
      <c r="M171" s="149"/>
      <c r="N171" s="150"/>
    </row>
    <row r="172" spans="1:14">
      <c r="A172" s="83" t="s">
        <v>2444</v>
      </c>
      <c r="B172" s="83" t="s">
        <v>2787</v>
      </c>
      <c r="C172" s="80">
        <v>5160</v>
      </c>
      <c r="D172" s="80" t="s">
        <v>1495</v>
      </c>
      <c r="E172" s="109">
        <v>713.76</v>
      </c>
      <c r="F172" s="109">
        <v>0</v>
      </c>
      <c r="G172" s="109">
        <v>0</v>
      </c>
      <c r="H172" s="109">
        <v>0</v>
      </c>
      <c r="I172" s="143">
        <f t="shared" si="5"/>
        <v>713.76</v>
      </c>
      <c r="J172" s="148" t="str">
        <f>IFERROR(VLOOKUP($C172,'CEDARS School FRPL'!$C:$G,5,FALSE),"No")</f>
        <v>No</v>
      </c>
      <c r="K172" s="102">
        <f>IFERROR(VLOOKUP($C172,'CEDARS School FRPL'!$C:$G,3,FALSE),0)</f>
        <v>0.34470000000000001</v>
      </c>
      <c r="M172" s="149"/>
      <c r="N172" s="150"/>
    </row>
    <row r="173" spans="1:14">
      <c r="A173" s="83" t="s">
        <v>2444</v>
      </c>
      <c r="B173" s="83" t="s">
        <v>2787</v>
      </c>
      <c r="C173" s="80">
        <v>4538</v>
      </c>
      <c r="D173" s="80" t="s">
        <v>1491</v>
      </c>
      <c r="E173" s="109">
        <v>470.43</v>
      </c>
      <c r="F173" s="109">
        <v>0</v>
      </c>
      <c r="G173" s="109">
        <v>0</v>
      </c>
      <c r="H173" s="109">
        <v>0</v>
      </c>
      <c r="I173" s="143">
        <f t="shared" si="5"/>
        <v>470.43</v>
      </c>
      <c r="J173" s="148" t="str">
        <f>IFERROR(VLOOKUP($C173,'CEDARS School FRPL'!$C:$G,5,FALSE),"No")</f>
        <v>No</v>
      </c>
      <c r="K173" s="102">
        <f>IFERROR(VLOOKUP($C173,'CEDARS School FRPL'!$C:$G,3,FALSE),0)</f>
        <v>0.42659999999999998</v>
      </c>
      <c r="M173" s="149"/>
      <c r="N173" s="150"/>
    </row>
    <row r="174" spans="1:14">
      <c r="A174" s="83" t="s">
        <v>2444</v>
      </c>
      <c r="B174" s="83" t="s">
        <v>2787</v>
      </c>
      <c r="C174" s="80">
        <v>5961</v>
      </c>
      <c r="D174" s="80" t="s">
        <v>1497</v>
      </c>
      <c r="E174" s="109">
        <v>320.56</v>
      </c>
      <c r="F174" s="109">
        <v>0</v>
      </c>
      <c r="G174" s="109">
        <v>0</v>
      </c>
      <c r="H174" s="109">
        <v>0</v>
      </c>
      <c r="I174" s="143">
        <f t="shared" si="5"/>
        <v>320.56</v>
      </c>
      <c r="J174" s="148" t="str">
        <f>IFERROR(VLOOKUP($C174,'CEDARS School FRPL'!$C:$G,5,FALSE),"No")</f>
        <v>No</v>
      </c>
      <c r="K174" s="102">
        <f>IFERROR(VLOOKUP($C174,'CEDARS School FRPL'!$C:$G,3,FALSE),0)</f>
        <v>5.1000000000000004E-3</v>
      </c>
      <c r="M174" s="149"/>
      <c r="N174" s="150"/>
    </row>
    <row r="175" spans="1:14">
      <c r="A175" s="83" t="s">
        <v>2444</v>
      </c>
      <c r="B175" s="83" t="s">
        <v>2787</v>
      </c>
      <c r="C175" s="80">
        <v>4381</v>
      </c>
      <c r="D175" s="80" t="s">
        <v>1490</v>
      </c>
      <c r="E175" s="109">
        <v>511.28</v>
      </c>
      <c r="F175" s="109">
        <v>0</v>
      </c>
      <c r="G175" s="109">
        <v>0</v>
      </c>
      <c r="H175" s="109">
        <v>0</v>
      </c>
      <c r="I175" s="143">
        <f t="shared" si="5"/>
        <v>511.28</v>
      </c>
      <c r="J175" s="148" t="str">
        <f>IFERROR(VLOOKUP($C175,'CEDARS School FRPL'!$C:$G,5,FALSE),"No")</f>
        <v>No</v>
      </c>
      <c r="K175" s="102">
        <f>IFERROR(VLOOKUP($C175,'CEDARS School FRPL'!$C:$G,3,FALSE),0)</f>
        <v>0.4365</v>
      </c>
      <c r="M175" s="149"/>
      <c r="N175" s="150"/>
    </row>
    <row r="176" spans="1:14">
      <c r="A176" s="83" t="s">
        <v>2444</v>
      </c>
      <c r="B176" s="83" t="s">
        <v>2787</v>
      </c>
      <c r="C176" s="80">
        <v>5665</v>
      </c>
      <c r="D176" s="80" t="s">
        <v>3327</v>
      </c>
      <c r="E176" s="109">
        <v>59.14</v>
      </c>
      <c r="F176" s="109">
        <v>0</v>
      </c>
      <c r="G176" s="109">
        <v>0</v>
      </c>
      <c r="H176" s="109">
        <v>0</v>
      </c>
      <c r="I176" s="143">
        <f t="shared" si="5"/>
        <v>59.14</v>
      </c>
      <c r="J176" s="148" t="str">
        <f>IFERROR(VLOOKUP($C176,'CEDARS School FRPL'!$C:$G,5,FALSE),"No")</f>
        <v>No</v>
      </c>
      <c r="K176" s="102">
        <f>IFERROR(VLOOKUP($C176,'CEDARS School FRPL'!$C:$G,3,FALSE),0)</f>
        <v>9.3200000000000005E-2</v>
      </c>
      <c r="M176" s="149"/>
      <c r="N176" s="150"/>
    </row>
    <row r="177" spans="1:14">
      <c r="A177" s="83" t="s">
        <v>2444</v>
      </c>
      <c r="B177" s="83" t="s">
        <v>2787</v>
      </c>
      <c r="C177" s="80">
        <v>4227</v>
      </c>
      <c r="D177" s="80" t="s">
        <v>1486</v>
      </c>
      <c r="E177" s="109">
        <v>411.86</v>
      </c>
      <c r="F177" s="109">
        <v>0</v>
      </c>
      <c r="G177" s="109">
        <v>0</v>
      </c>
      <c r="H177" s="109">
        <v>0</v>
      </c>
      <c r="I177" s="143">
        <f t="shared" si="5"/>
        <v>411.86</v>
      </c>
      <c r="J177" s="148" t="str">
        <f>IFERROR(VLOOKUP($C177,'CEDARS School FRPL'!$C:$G,5,FALSE),"No")</f>
        <v>No</v>
      </c>
      <c r="K177" s="102">
        <f>IFERROR(VLOOKUP($C177,'CEDARS School FRPL'!$C:$G,3,FALSE),0)</f>
        <v>0.46010000000000001</v>
      </c>
      <c r="M177" s="149"/>
      <c r="N177" s="150"/>
    </row>
    <row r="178" spans="1:14">
      <c r="A178" s="83" t="s">
        <v>2444</v>
      </c>
      <c r="B178" s="83" t="s">
        <v>2787</v>
      </c>
      <c r="C178" s="80">
        <v>2543</v>
      </c>
      <c r="D178" s="80" t="s">
        <v>1474</v>
      </c>
      <c r="E178" s="109">
        <v>302.43</v>
      </c>
      <c r="F178" s="109">
        <v>0</v>
      </c>
      <c r="G178" s="109">
        <v>0</v>
      </c>
      <c r="H178" s="109">
        <v>0</v>
      </c>
      <c r="I178" s="143">
        <f t="shared" si="5"/>
        <v>302.43</v>
      </c>
      <c r="J178" s="148" t="str">
        <f>IFERROR(VLOOKUP($C178,'CEDARS School FRPL'!$C:$G,5,FALSE),"No")</f>
        <v>Yes</v>
      </c>
      <c r="K178" s="102">
        <f>IFERROR(VLOOKUP($C178,'CEDARS School FRPL'!$C:$G,3,FALSE),0)</f>
        <v>0.49280000000000002</v>
      </c>
      <c r="M178" s="149"/>
      <c r="N178" s="150"/>
    </row>
    <row r="179" spans="1:14">
      <c r="A179" s="83" t="s">
        <v>2444</v>
      </c>
      <c r="B179" s="83" t="s">
        <v>2787</v>
      </c>
      <c r="C179" s="80">
        <v>4103</v>
      </c>
      <c r="D179" s="80" t="s">
        <v>1483</v>
      </c>
      <c r="E179" s="109">
        <v>612.71</v>
      </c>
      <c r="F179" s="109">
        <v>0</v>
      </c>
      <c r="G179" s="109">
        <v>0</v>
      </c>
      <c r="H179" s="109">
        <v>0</v>
      </c>
      <c r="I179" s="143">
        <f t="shared" si="5"/>
        <v>612.71</v>
      </c>
      <c r="J179" s="148" t="str">
        <f>IFERROR(VLOOKUP($C179,'CEDARS School FRPL'!$C:$G,5,FALSE),"No")</f>
        <v>Yes</v>
      </c>
      <c r="K179" s="102">
        <f>IFERROR(VLOOKUP($C179,'CEDARS School FRPL'!$C:$G,3,FALSE),0)</f>
        <v>0.51659999999999995</v>
      </c>
      <c r="M179" s="149"/>
      <c r="N179" s="150"/>
    </row>
    <row r="180" spans="1:14">
      <c r="A180" s="83" t="s">
        <v>2444</v>
      </c>
      <c r="B180" s="83" t="s">
        <v>2787</v>
      </c>
      <c r="C180" s="80">
        <v>2399</v>
      </c>
      <c r="D180" s="80" t="s">
        <v>1473</v>
      </c>
      <c r="E180" s="109">
        <v>357.86</v>
      </c>
      <c r="F180" s="109">
        <v>0</v>
      </c>
      <c r="G180" s="109">
        <v>0</v>
      </c>
      <c r="H180" s="109">
        <v>0</v>
      </c>
      <c r="I180" s="143">
        <f t="shared" si="5"/>
        <v>357.86</v>
      </c>
      <c r="J180" s="148" t="str">
        <f>IFERROR(VLOOKUP($C180,'CEDARS School FRPL'!$C:$G,5,FALSE),"No")</f>
        <v>Yes</v>
      </c>
      <c r="K180" s="102">
        <f>IFERROR(VLOOKUP($C180,'CEDARS School FRPL'!$C:$G,3,FALSE),0)</f>
        <v>0.59240000000000004</v>
      </c>
      <c r="M180" s="149"/>
      <c r="N180" s="150"/>
    </row>
    <row r="181" spans="1:14">
      <c r="A181" s="83" t="s">
        <v>2444</v>
      </c>
      <c r="B181" s="83" t="s">
        <v>2787</v>
      </c>
      <c r="C181" s="80">
        <v>4158</v>
      </c>
      <c r="D181" s="80" t="s">
        <v>1484</v>
      </c>
      <c r="E181" s="109">
        <v>1668.74</v>
      </c>
      <c r="F181" s="109">
        <v>77.86999999999999</v>
      </c>
      <c r="G181" s="109">
        <v>0</v>
      </c>
      <c r="H181" s="109">
        <v>0</v>
      </c>
      <c r="I181" s="143">
        <f t="shared" si="5"/>
        <v>1746.61</v>
      </c>
      <c r="J181" s="148" t="str">
        <f>IFERROR(VLOOKUP($C181,'CEDARS School FRPL'!$C:$G,5,FALSE),"No")</f>
        <v>Yes</v>
      </c>
      <c r="K181" s="102">
        <f>IFERROR(VLOOKUP($C181,'CEDARS School FRPL'!$C:$G,3,FALSE),0)</f>
        <v>0.57340000000000002</v>
      </c>
      <c r="M181" s="149"/>
      <c r="N181" s="150"/>
    </row>
    <row r="182" spans="1:14">
      <c r="A182" s="83" t="s">
        <v>2444</v>
      </c>
      <c r="B182" s="83" t="s">
        <v>2787</v>
      </c>
      <c r="C182" s="80">
        <v>3751</v>
      </c>
      <c r="D182" s="80" t="s">
        <v>1481</v>
      </c>
      <c r="E182" s="109">
        <v>716.22</v>
      </c>
      <c r="F182" s="109">
        <v>0</v>
      </c>
      <c r="G182" s="109">
        <v>0</v>
      </c>
      <c r="H182" s="109">
        <v>0</v>
      </c>
      <c r="I182" s="143">
        <f t="shared" si="5"/>
        <v>716.22</v>
      </c>
      <c r="J182" s="148" t="str">
        <f>IFERROR(VLOOKUP($C182,'CEDARS School FRPL'!$C:$G,5,FALSE),"No")</f>
        <v>Yes</v>
      </c>
      <c r="K182" s="102">
        <f>IFERROR(VLOOKUP($C182,'CEDARS School FRPL'!$C:$G,3,FALSE),0)</f>
        <v>0.65280000000000005</v>
      </c>
      <c r="M182" s="149"/>
      <c r="N182" s="150"/>
    </row>
    <row r="183" spans="1:14">
      <c r="A183" s="83" t="s">
        <v>2444</v>
      </c>
      <c r="B183" s="83" t="s">
        <v>2787</v>
      </c>
      <c r="C183" s="80">
        <v>1560</v>
      </c>
      <c r="D183" s="80" t="s">
        <v>3328</v>
      </c>
      <c r="E183" s="109">
        <v>33.57</v>
      </c>
      <c r="F183" s="109">
        <v>0</v>
      </c>
      <c r="G183" s="109">
        <v>0</v>
      </c>
      <c r="H183" s="109">
        <v>0</v>
      </c>
      <c r="I183" s="143">
        <f t="shared" si="5"/>
        <v>33.57</v>
      </c>
      <c r="J183" s="148" t="str">
        <f>IFERROR(VLOOKUP($C183,'CEDARS School FRPL'!$C:$G,5,FALSE),"No")</f>
        <v>No</v>
      </c>
      <c r="K183" s="102">
        <f>IFERROR(VLOOKUP($C183,'CEDARS School FRPL'!$C:$G,3,FALSE),0)</f>
        <v>0.37840000000000001</v>
      </c>
      <c r="M183" s="149"/>
      <c r="N183" s="150"/>
    </row>
    <row r="184" spans="1:14">
      <c r="A184" s="83" t="s">
        <v>2379</v>
      </c>
      <c r="B184" s="83" t="s">
        <v>2788</v>
      </c>
      <c r="C184" s="80">
        <v>3392</v>
      </c>
      <c r="D184" s="80" t="s">
        <v>1104</v>
      </c>
      <c r="E184" s="109">
        <v>103.43</v>
      </c>
      <c r="F184" s="109">
        <v>0</v>
      </c>
      <c r="G184" s="109">
        <v>0</v>
      </c>
      <c r="H184" s="109">
        <v>0</v>
      </c>
      <c r="I184" s="143">
        <f t="shared" si="5"/>
        <v>103.43</v>
      </c>
      <c r="J184" s="148" t="str">
        <f>IFERROR(VLOOKUP($C184,'CEDARS School FRPL'!$C:$G,5,FALSE),"No")</f>
        <v>No</v>
      </c>
      <c r="K184" s="102">
        <f>IFERROR(VLOOKUP($C184,'CEDARS School FRPL'!$C:$G,3,FALSE),0)</f>
        <v>0.32029999999999997</v>
      </c>
      <c r="M184" s="149"/>
      <c r="N184" s="150"/>
    </row>
    <row r="185" spans="1:14">
      <c r="A185" s="83" t="s">
        <v>2529</v>
      </c>
      <c r="B185" s="83" t="s">
        <v>2789</v>
      </c>
      <c r="C185" s="80">
        <v>2713</v>
      </c>
      <c r="D185" s="80" t="s">
        <v>2093</v>
      </c>
      <c r="E185" s="109">
        <v>462.06</v>
      </c>
      <c r="F185" s="109">
        <v>0</v>
      </c>
      <c r="G185" s="109">
        <v>0</v>
      </c>
      <c r="H185" s="109">
        <v>0</v>
      </c>
      <c r="I185" s="143">
        <f t="shared" si="5"/>
        <v>462.06</v>
      </c>
      <c r="J185" s="148" t="str">
        <f>IFERROR(VLOOKUP($C185,'CEDARS School FRPL'!$C:$G,5,FALSE),"No")</f>
        <v>No</v>
      </c>
      <c r="K185" s="102">
        <f>IFERROR(VLOOKUP($C185,'CEDARS School FRPL'!$C:$G,3,FALSE),0)</f>
        <v>0.49220000000000003</v>
      </c>
      <c r="M185" s="149"/>
      <c r="N185" s="150"/>
    </row>
    <row r="186" spans="1:14">
      <c r="A186" s="83" t="s">
        <v>2529</v>
      </c>
      <c r="B186" s="83" t="s">
        <v>2789</v>
      </c>
      <c r="C186" s="80">
        <v>3136</v>
      </c>
      <c r="D186" s="80" t="s">
        <v>2094</v>
      </c>
      <c r="E186" s="109">
        <v>563.46</v>
      </c>
      <c r="F186" s="109">
        <v>50.150000000000006</v>
      </c>
      <c r="G186" s="109">
        <v>0</v>
      </c>
      <c r="H186" s="109">
        <v>0</v>
      </c>
      <c r="I186" s="143">
        <f t="shared" si="5"/>
        <v>613.61</v>
      </c>
      <c r="J186" s="148" t="str">
        <f>IFERROR(VLOOKUP($C186,'CEDARS School FRPL'!$C:$G,5,FALSE),"No")</f>
        <v>No</v>
      </c>
      <c r="K186" s="102">
        <f>IFERROR(VLOOKUP($C186,'CEDARS School FRPL'!$C:$G,3,FALSE),0)</f>
        <v>0.42599999999999999</v>
      </c>
      <c r="M186" s="149"/>
      <c r="N186" s="150"/>
    </row>
    <row r="187" spans="1:14">
      <c r="A187" s="83" t="s">
        <v>2529</v>
      </c>
      <c r="B187" s="83" t="s">
        <v>2789</v>
      </c>
      <c r="C187" s="80">
        <v>5021</v>
      </c>
      <c r="D187" s="80" t="s">
        <v>2098</v>
      </c>
      <c r="E187" s="109">
        <v>57.7</v>
      </c>
      <c r="F187" s="109">
        <v>0</v>
      </c>
      <c r="G187" s="109">
        <v>0</v>
      </c>
      <c r="H187" s="109">
        <v>0</v>
      </c>
      <c r="I187" s="143">
        <f t="shared" si="5"/>
        <v>57.7</v>
      </c>
      <c r="J187" s="148" t="str">
        <f>IFERROR(VLOOKUP($C187,'CEDARS School FRPL'!$C:$G,5,FALSE),"No")</f>
        <v>No</v>
      </c>
      <c r="K187" s="102">
        <f>IFERROR(VLOOKUP($C187,'CEDARS School FRPL'!$C:$G,3,FALSE),0)</f>
        <v>0.28089999999999998</v>
      </c>
      <c r="M187" s="149"/>
      <c r="N187" s="150"/>
    </row>
    <row r="188" spans="1:14">
      <c r="A188" s="83" t="s">
        <v>2529</v>
      </c>
      <c r="B188" s="83" t="s">
        <v>2789</v>
      </c>
      <c r="C188" s="80">
        <v>3796</v>
      </c>
      <c r="D188" s="80" t="s">
        <v>2095</v>
      </c>
      <c r="E188" s="109">
        <v>455.4</v>
      </c>
      <c r="F188" s="109">
        <v>0</v>
      </c>
      <c r="G188" s="109">
        <v>0</v>
      </c>
      <c r="H188" s="109">
        <v>0</v>
      </c>
      <c r="I188" s="143">
        <f t="shared" si="5"/>
        <v>455.4</v>
      </c>
      <c r="J188" s="148" t="str">
        <f>IFERROR(VLOOKUP($C188,'CEDARS School FRPL'!$C:$G,5,FALSE),"No")</f>
        <v>No</v>
      </c>
      <c r="K188" s="102">
        <f>IFERROR(VLOOKUP($C188,'CEDARS School FRPL'!$C:$G,3,FALSE),0)</f>
        <v>0.4859</v>
      </c>
      <c r="M188" s="149"/>
      <c r="N188" s="150"/>
    </row>
    <row r="189" spans="1:14">
      <c r="A189" s="83" t="s">
        <v>2529</v>
      </c>
      <c r="B189" s="83" t="s">
        <v>2789</v>
      </c>
      <c r="C189" s="80">
        <v>4476</v>
      </c>
      <c r="D189" s="80" t="s">
        <v>2097</v>
      </c>
      <c r="E189" s="109">
        <v>426.28</v>
      </c>
      <c r="F189" s="109">
        <v>0</v>
      </c>
      <c r="G189" s="109">
        <v>0</v>
      </c>
      <c r="H189" s="109">
        <v>0</v>
      </c>
      <c r="I189" s="143">
        <f t="shared" si="5"/>
        <v>426.28</v>
      </c>
      <c r="J189" s="148" t="str">
        <f>IFERROR(VLOOKUP($C189,'CEDARS School FRPL'!$C:$G,5,FALSE),"No")</f>
        <v>No</v>
      </c>
      <c r="K189" s="102">
        <f>IFERROR(VLOOKUP($C189,'CEDARS School FRPL'!$C:$G,3,FALSE),0)</f>
        <v>0.45079999999999998</v>
      </c>
      <c r="M189" s="149"/>
      <c r="N189" s="150"/>
    </row>
    <row r="190" spans="1:14">
      <c r="A190" s="83" t="s">
        <v>2529</v>
      </c>
      <c r="B190" s="83" t="s">
        <v>2789</v>
      </c>
      <c r="C190" s="80">
        <v>5465</v>
      </c>
      <c r="D190" s="80" t="s">
        <v>2711</v>
      </c>
      <c r="E190" s="109">
        <v>0</v>
      </c>
      <c r="F190" s="109">
        <v>0</v>
      </c>
      <c r="G190" s="109">
        <v>9.86</v>
      </c>
      <c r="H190" s="109">
        <v>0</v>
      </c>
      <c r="I190" s="143">
        <f t="shared" si="5"/>
        <v>9.86</v>
      </c>
      <c r="J190" s="148" t="str">
        <f>IFERROR(VLOOKUP($C190,'CEDARS School FRPL'!$C:$G,5,FALSE),"No")</f>
        <v>Yes</v>
      </c>
      <c r="K190" s="102">
        <f>IFERROR(VLOOKUP($C190,'CEDARS School FRPL'!$C:$G,3,FALSE),0)</f>
        <v>0.63370000000000004</v>
      </c>
      <c r="M190" s="149"/>
      <c r="N190" s="150"/>
    </row>
    <row r="191" spans="1:14">
      <c r="A191" s="83" t="s">
        <v>2529</v>
      </c>
      <c r="B191" s="83" t="s">
        <v>2789</v>
      </c>
      <c r="C191" s="80">
        <v>4459</v>
      </c>
      <c r="D191" s="80" t="s">
        <v>2096</v>
      </c>
      <c r="E191" s="109">
        <v>9.86</v>
      </c>
      <c r="F191" s="109">
        <v>0</v>
      </c>
      <c r="G191" s="109">
        <v>0</v>
      </c>
      <c r="H191" s="109">
        <v>0</v>
      </c>
      <c r="I191" s="143">
        <f t="shared" si="5"/>
        <v>9.86</v>
      </c>
      <c r="J191" s="148" t="str">
        <f>IFERROR(VLOOKUP($C191,'CEDARS School FRPL'!$C:$G,5,FALSE),"No")</f>
        <v>No</v>
      </c>
      <c r="K191" s="102">
        <f>IFERROR(VLOOKUP($C191,'CEDARS School FRPL'!$C:$G,3,FALSE),0)</f>
        <v>8.6300000000000002E-2</v>
      </c>
      <c r="M191" s="149"/>
      <c r="N191" s="150"/>
    </row>
    <row r="192" spans="1:14">
      <c r="A192" s="83" t="s">
        <v>2394</v>
      </c>
      <c r="B192" s="83" t="s">
        <v>2790</v>
      </c>
      <c r="C192" s="80">
        <v>2516</v>
      </c>
      <c r="D192" s="80" t="s">
        <v>1151</v>
      </c>
      <c r="E192" s="109">
        <v>73.22</v>
      </c>
      <c r="F192" s="109">
        <v>0</v>
      </c>
      <c r="G192" s="109">
        <v>0</v>
      </c>
      <c r="H192" s="109">
        <v>0</v>
      </c>
      <c r="I192" s="143">
        <f t="shared" si="5"/>
        <v>73.22</v>
      </c>
      <c r="J192" s="148" t="str">
        <f>IFERROR(VLOOKUP($C192,'CEDARS School FRPL'!$C:$G,5,FALSE),"No")</f>
        <v>No</v>
      </c>
      <c r="K192" s="102">
        <f>IFERROR(VLOOKUP($C192,'CEDARS School FRPL'!$C:$G,3,FALSE),0)</f>
        <v>0.46189999999999998</v>
      </c>
      <c r="M192" s="149"/>
      <c r="N192" s="150"/>
    </row>
    <row r="193" spans="1:14">
      <c r="A193" s="83" t="s">
        <v>2366</v>
      </c>
      <c r="B193" s="83" t="s">
        <v>2791</v>
      </c>
      <c r="C193" s="80">
        <v>3641</v>
      </c>
      <c r="D193" s="80" t="s">
        <v>1022</v>
      </c>
      <c r="E193" s="109">
        <v>373.26</v>
      </c>
      <c r="F193" s="109">
        <v>0</v>
      </c>
      <c r="G193" s="109">
        <v>0</v>
      </c>
      <c r="H193" s="109">
        <v>0</v>
      </c>
      <c r="I193" s="143">
        <f t="shared" si="5"/>
        <v>373.26</v>
      </c>
      <c r="J193" s="148" t="str">
        <f>IFERROR(VLOOKUP($C193,'CEDARS School FRPL'!$C:$G,5,FALSE),"No")</f>
        <v>Yes</v>
      </c>
      <c r="K193" s="102">
        <f>IFERROR(VLOOKUP($C193,'CEDARS School FRPL'!$C:$G,3,FALSE),0)</f>
        <v>0.70789999999999997</v>
      </c>
      <c r="M193" s="149"/>
      <c r="N193" s="150"/>
    </row>
    <row r="194" spans="1:14">
      <c r="A194" s="83" t="s">
        <v>2366</v>
      </c>
      <c r="B194" s="83" t="s">
        <v>2791</v>
      </c>
      <c r="C194" s="80">
        <v>3109</v>
      </c>
      <c r="D194" s="80" t="s">
        <v>1020</v>
      </c>
      <c r="E194" s="109">
        <v>1083.04</v>
      </c>
      <c r="F194" s="109">
        <v>57.42</v>
      </c>
      <c r="G194" s="109">
        <v>38.71</v>
      </c>
      <c r="H194" s="109">
        <v>0</v>
      </c>
      <c r="I194" s="143">
        <f t="shared" ref="I194:I257" si="6">SUM(E194:H194)</f>
        <v>1179.17</v>
      </c>
      <c r="J194" s="148" t="str">
        <f>IFERROR(VLOOKUP($C194,'CEDARS School FRPL'!$C:$G,5,FALSE),"No")</f>
        <v>Yes</v>
      </c>
      <c r="K194" s="102">
        <f>IFERROR(VLOOKUP($C194,'CEDARS School FRPL'!$C:$G,3,FALSE),0)</f>
        <v>0.62050000000000005</v>
      </c>
      <c r="M194" s="149"/>
      <c r="N194" s="150"/>
    </row>
    <row r="195" spans="1:14">
      <c r="A195" s="83" t="s">
        <v>2366</v>
      </c>
      <c r="B195" s="83" t="s">
        <v>2791</v>
      </c>
      <c r="C195" s="80">
        <v>1749</v>
      </c>
      <c r="D195" s="80" t="s">
        <v>1017</v>
      </c>
      <c r="E195" s="109">
        <v>59.19</v>
      </c>
      <c r="F195" s="109">
        <v>0</v>
      </c>
      <c r="G195" s="109">
        <v>0</v>
      </c>
      <c r="H195" s="109">
        <v>0</v>
      </c>
      <c r="I195" s="143">
        <f t="shared" si="6"/>
        <v>59.19</v>
      </c>
      <c r="J195" s="148" t="str">
        <f>IFERROR(VLOOKUP($C195,'CEDARS School FRPL'!$C:$G,5,FALSE),"No")</f>
        <v>No</v>
      </c>
      <c r="K195" s="102">
        <f>IFERROR(VLOOKUP($C195,'CEDARS School FRPL'!$C:$G,3,FALSE),0)</f>
        <v>0.37540000000000001</v>
      </c>
      <c r="M195" s="149"/>
      <c r="N195" s="150"/>
    </row>
    <row r="196" spans="1:14">
      <c r="A196" s="83" t="s">
        <v>2366</v>
      </c>
      <c r="B196" s="83" t="s">
        <v>2791</v>
      </c>
      <c r="C196" s="80">
        <v>3108</v>
      </c>
      <c r="D196" s="80" t="s">
        <v>1019</v>
      </c>
      <c r="E196" s="109">
        <v>324.56</v>
      </c>
      <c r="F196" s="109">
        <v>0</v>
      </c>
      <c r="G196" s="109">
        <v>0</v>
      </c>
      <c r="H196" s="109">
        <v>0</v>
      </c>
      <c r="I196" s="143">
        <f t="shared" si="6"/>
        <v>324.56</v>
      </c>
      <c r="J196" s="148" t="str">
        <f>IFERROR(VLOOKUP($C196,'CEDARS School FRPL'!$C:$G,5,FALSE),"No")</f>
        <v>Yes</v>
      </c>
      <c r="K196" s="102">
        <f>IFERROR(VLOOKUP($C196,'CEDARS School FRPL'!$C:$G,3,FALSE),0)</f>
        <v>0.56100000000000005</v>
      </c>
      <c r="M196" s="149"/>
      <c r="N196" s="150"/>
    </row>
    <row r="197" spans="1:14">
      <c r="A197" s="83" t="s">
        <v>2366</v>
      </c>
      <c r="B197" s="83" t="s">
        <v>2791</v>
      </c>
      <c r="C197" s="80">
        <v>4421</v>
      </c>
      <c r="D197" s="80" t="s">
        <v>1023</v>
      </c>
      <c r="E197" s="109">
        <v>344.43</v>
      </c>
      <c r="F197" s="109">
        <v>0</v>
      </c>
      <c r="G197" s="109">
        <v>0</v>
      </c>
      <c r="H197" s="109">
        <v>0</v>
      </c>
      <c r="I197" s="143">
        <f t="shared" si="6"/>
        <v>344.43</v>
      </c>
      <c r="J197" s="148" t="str">
        <f>IFERROR(VLOOKUP($C197,'CEDARS School FRPL'!$C:$G,5,FALSE),"No")</f>
        <v>No</v>
      </c>
      <c r="K197" s="102">
        <f>IFERROR(VLOOKUP($C197,'CEDARS School FRPL'!$C:$G,3,FALSE),0)</f>
        <v>0.4365</v>
      </c>
      <c r="M197" s="149"/>
      <c r="N197" s="150"/>
    </row>
    <row r="198" spans="1:14">
      <c r="A198" s="83" t="s">
        <v>2366</v>
      </c>
      <c r="B198" s="83" t="s">
        <v>2791</v>
      </c>
      <c r="C198" s="80">
        <v>4441</v>
      </c>
      <c r="D198" s="80" t="s">
        <v>1024</v>
      </c>
      <c r="E198" s="109">
        <v>830.11</v>
      </c>
      <c r="F198" s="109">
        <v>0</v>
      </c>
      <c r="G198" s="109">
        <v>0</v>
      </c>
      <c r="H198" s="109">
        <v>0</v>
      </c>
      <c r="I198" s="143">
        <f t="shared" si="6"/>
        <v>830.11</v>
      </c>
      <c r="J198" s="148" t="str">
        <f>IFERROR(VLOOKUP($C198,'CEDARS School FRPL'!$C:$G,5,FALSE),"No")</f>
        <v>Yes</v>
      </c>
      <c r="K198" s="102">
        <f>IFERROR(VLOOKUP($C198,'CEDARS School FRPL'!$C:$G,3,FALSE),0)</f>
        <v>0.66269999999999996</v>
      </c>
      <c r="M198" s="149"/>
      <c r="N198" s="150"/>
    </row>
    <row r="199" spans="1:14">
      <c r="A199" s="83" t="s">
        <v>2366</v>
      </c>
      <c r="B199" s="83" t="s">
        <v>2791</v>
      </c>
      <c r="C199" s="80">
        <v>3171</v>
      </c>
      <c r="D199" s="80" t="s">
        <v>1021</v>
      </c>
      <c r="E199" s="109">
        <v>310.43</v>
      </c>
      <c r="F199" s="109">
        <v>0</v>
      </c>
      <c r="G199" s="109">
        <v>0</v>
      </c>
      <c r="H199" s="109">
        <v>0</v>
      </c>
      <c r="I199" s="143">
        <f t="shared" si="6"/>
        <v>310.43</v>
      </c>
      <c r="J199" s="148" t="str">
        <f>IFERROR(VLOOKUP($C199,'CEDARS School FRPL'!$C:$G,5,FALSE),"No")</f>
        <v>Yes</v>
      </c>
      <c r="K199" s="102">
        <f>IFERROR(VLOOKUP($C199,'CEDARS School FRPL'!$C:$G,3,FALSE),0)</f>
        <v>0.59699999999999998</v>
      </c>
      <c r="M199" s="149"/>
      <c r="N199" s="150"/>
    </row>
    <row r="200" spans="1:14">
      <c r="A200" s="83" t="s">
        <v>2366</v>
      </c>
      <c r="B200" s="83" t="s">
        <v>2791</v>
      </c>
      <c r="C200" s="80">
        <v>1737</v>
      </c>
      <c r="D200" s="80" t="s">
        <v>1016</v>
      </c>
      <c r="E200" s="109">
        <v>98.46</v>
      </c>
      <c r="F200" s="109">
        <v>1.27</v>
      </c>
      <c r="G200" s="109">
        <v>0</v>
      </c>
      <c r="H200" s="109">
        <v>0</v>
      </c>
      <c r="I200" s="143">
        <f t="shared" si="6"/>
        <v>99.72999999999999</v>
      </c>
      <c r="J200" s="148" t="str">
        <f>IFERROR(VLOOKUP($C200,'CEDARS School FRPL'!$C:$G,5,FALSE),"No")</f>
        <v>Yes</v>
      </c>
      <c r="K200" s="102">
        <f>IFERROR(VLOOKUP($C200,'CEDARS School FRPL'!$C:$G,3,FALSE),0)</f>
        <v>0.75439999999999996</v>
      </c>
      <c r="M200" s="149"/>
      <c r="N200" s="150"/>
    </row>
    <row r="201" spans="1:14">
      <c r="A201" s="83" t="s">
        <v>2366</v>
      </c>
      <c r="B201" s="83" t="s">
        <v>2791</v>
      </c>
      <c r="C201" s="80">
        <v>2853</v>
      </c>
      <c r="D201" s="80" t="s">
        <v>3169</v>
      </c>
      <c r="E201" s="109">
        <v>378.58</v>
      </c>
      <c r="F201" s="109">
        <v>0</v>
      </c>
      <c r="G201" s="109">
        <v>0</v>
      </c>
      <c r="H201" s="109">
        <v>0</v>
      </c>
      <c r="I201" s="143">
        <f t="shared" si="6"/>
        <v>378.58</v>
      </c>
      <c r="J201" s="148" t="str">
        <f>IFERROR(VLOOKUP($C201,'CEDARS School FRPL'!$C:$G,5,FALSE),"No")</f>
        <v>Yes</v>
      </c>
      <c r="K201" s="102">
        <f>IFERROR(VLOOKUP($C201,'CEDARS School FRPL'!$C:$G,3,FALSE),0)</f>
        <v>0.57069999999999999</v>
      </c>
      <c r="M201" s="149"/>
      <c r="N201" s="150"/>
    </row>
    <row r="202" spans="1:14">
      <c r="A202" s="83" t="s">
        <v>2366</v>
      </c>
      <c r="B202" s="83" t="s">
        <v>2791</v>
      </c>
      <c r="C202" s="80">
        <v>2613</v>
      </c>
      <c r="D202" s="80" t="s">
        <v>1018</v>
      </c>
      <c r="E202" s="109">
        <v>311.62</v>
      </c>
      <c r="F202" s="109">
        <v>0</v>
      </c>
      <c r="G202" s="109">
        <v>0</v>
      </c>
      <c r="H202" s="109">
        <v>0</v>
      </c>
      <c r="I202" s="143">
        <f t="shared" si="6"/>
        <v>311.62</v>
      </c>
      <c r="J202" s="148" t="str">
        <f>IFERROR(VLOOKUP($C202,'CEDARS School FRPL'!$C:$G,5,FALSE),"No")</f>
        <v>Yes</v>
      </c>
      <c r="K202" s="102">
        <f>IFERROR(VLOOKUP($C202,'CEDARS School FRPL'!$C:$G,3,FALSE),0)</f>
        <v>0.71589999999999998</v>
      </c>
      <c r="M202" s="149"/>
      <c r="N202" s="150"/>
    </row>
    <row r="203" spans="1:14">
      <c r="A203" s="83" t="s">
        <v>2366</v>
      </c>
      <c r="B203" s="83" t="s">
        <v>2791</v>
      </c>
      <c r="C203" s="80">
        <v>4038</v>
      </c>
      <c r="D203" s="80" t="s">
        <v>2712</v>
      </c>
      <c r="E203" s="109">
        <v>283.35000000000002</v>
      </c>
      <c r="F203" s="109">
        <v>0</v>
      </c>
      <c r="G203" s="109">
        <v>0</v>
      </c>
      <c r="H203" s="109">
        <v>0</v>
      </c>
      <c r="I203" s="143">
        <f t="shared" si="6"/>
        <v>283.35000000000002</v>
      </c>
      <c r="J203" s="148" t="str">
        <f>IFERROR(VLOOKUP($C203,'CEDARS School FRPL'!$C:$G,5,FALSE),"No")</f>
        <v>No</v>
      </c>
      <c r="K203" s="102">
        <f>IFERROR(VLOOKUP($C203,'CEDARS School FRPL'!$C:$G,3,FALSE),0)</f>
        <v>0.18210000000000001</v>
      </c>
      <c r="M203" s="149"/>
      <c r="N203" s="150"/>
    </row>
    <row r="204" spans="1:14">
      <c r="A204" s="83" t="s">
        <v>2419</v>
      </c>
      <c r="B204" s="83" t="s">
        <v>2792</v>
      </c>
      <c r="C204" s="80">
        <v>5272</v>
      </c>
      <c r="D204" s="80" t="s">
        <v>1244</v>
      </c>
      <c r="E204" s="109">
        <v>13.89</v>
      </c>
      <c r="F204" s="109">
        <v>0</v>
      </c>
      <c r="G204" s="109">
        <v>0</v>
      </c>
      <c r="H204" s="109">
        <v>0</v>
      </c>
      <c r="I204" s="143">
        <f t="shared" si="6"/>
        <v>13.89</v>
      </c>
      <c r="J204" s="148" t="str">
        <f>IFERROR(VLOOKUP($C204,'CEDARS School FRPL'!$C:$G,5,FALSE),"No")</f>
        <v>Yes</v>
      </c>
      <c r="K204" s="102">
        <f>IFERROR(VLOOKUP($C204,'CEDARS School FRPL'!$C:$G,3,FALSE),0)</f>
        <v>0.91659999999999997</v>
      </c>
      <c r="M204" s="149"/>
      <c r="N204" s="150"/>
    </row>
    <row r="205" spans="1:14">
      <c r="A205" s="83" t="s">
        <v>2419</v>
      </c>
      <c r="B205" s="83" t="s">
        <v>2792</v>
      </c>
      <c r="C205" s="80">
        <v>3293</v>
      </c>
      <c r="D205" s="80" t="s">
        <v>1242</v>
      </c>
      <c r="E205" s="109">
        <v>425.5</v>
      </c>
      <c r="F205" s="109">
        <v>0</v>
      </c>
      <c r="G205" s="109">
        <v>0</v>
      </c>
      <c r="H205" s="109">
        <v>0</v>
      </c>
      <c r="I205" s="143">
        <f t="shared" si="6"/>
        <v>425.5</v>
      </c>
      <c r="J205" s="148" t="str">
        <f>IFERROR(VLOOKUP($C205,'CEDARS School FRPL'!$C:$G,5,FALSE),"No")</f>
        <v>Yes</v>
      </c>
      <c r="K205" s="102">
        <f>IFERROR(VLOOKUP($C205,'CEDARS School FRPL'!$C:$G,3,FALSE),0)</f>
        <v>0.9516</v>
      </c>
      <c r="M205" s="149"/>
      <c r="N205" s="150"/>
    </row>
    <row r="206" spans="1:14">
      <c r="A206" s="83" t="s">
        <v>2419</v>
      </c>
      <c r="B206" s="83" t="s">
        <v>2792</v>
      </c>
      <c r="C206" s="80">
        <v>2800</v>
      </c>
      <c r="D206" s="80" t="s">
        <v>1241</v>
      </c>
      <c r="E206" s="109">
        <v>273.19</v>
      </c>
      <c r="F206" s="109">
        <v>24.77</v>
      </c>
      <c r="G206" s="109">
        <v>0</v>
      </c>
      <c r="H206" s="109">
        <v>0</v>
      </c>
      <c r="I206" s="143">
        <f t="shared" si="6"/>
        <v>297.95999999999998</v>
      </c>
      <c r="J206" s="148" t="str">
        <f>IFERROR(VLOOKUP($C206,'CEDARS School FRPL'!$C:$G,5,FALSE),"No")</f>
        <v>Yes</v>
      </c>
      <c r="K206" s="102">
        <f>IFERROR(VLOOKUP($C206,'CEDARS School FRPL'!$C:$G,3,FALSE),0)</f>
        <v>0.87190000000000001</v>
      </c>
      <c r="M206" s="149"/>
      <c r="N206" s="150"/>
    </row>
    <row r="207" spans="1:14">
      <c r="A207" s="83" t="s">
        <v>2419</v>
      </c>
      <c r="B207" s="83" t="s">
        <v>2792</v>
      </c>
      <c r="C207" s="80">
        <v>4223</v>
      </c>
      <c r="D207" s="80" t="s">
        <v>1243</v>
      </c>
      <c r="E207" s="109">
        <v>240.71</v>
      </c>
      <c r="F207" s="109">
        <v>0</v>
      </c>
      <c r="G207" s="109">
        <v>0</v>
      </c>
      <c r="H207" s="109">
        <v>0</v>
      </c>
      <c r="I207" s="143">
        <f t="shared" si="6"/>
        <v>240.71</v>
      </c>
      <c r="J207" s="148" t="str">
        <f>IFERROR(VLOOKUP($C207,'CEDARS School FRPL'!$C:$G,5,FALSE),"No")</f>
        <v>Yes</v>
      </c>
      <c r="K207" s="102">
        <f>IFERROR(VLOOKUP($C207,'CEDARS School FRPL'!$C:$G,3,FALSE),0)</f>
        <v>0.89939999999999998</v>
      </c>
      <c r="M207" s="149"/>
      <c r="N207" s="150"/>
    </row>
    <row r="208" spans="1:14">
      <c r="A208" s="83" t="s">
        <v>2297</v>
      </c>
      <c r="B208" s="83" t="s">
        <v>2793</v>
      </c>
      <c r="C208" s="80">
        <v>1900</v>
      </c>
      <c r="D208" s="80" t="s">
        <v>338</v>
      </c>
      <c r="E208" s="109">
        <v>29.71</v>
      </c>
      <c r="F208" s="109">
        <v>0</v>
      </c>
      <c r="G208" s="109">
        <v>0</v>
      </c>
      <c r="H208" s="109">
        <v>0</v>
      </c>
      <c r="I208" s="143">
        <f t="shared" si="6"/>
        <v>29.71</v>
      </c>
      <c r="J208" s="148" t="str">
        <f>IFERROR(VLOOKUP($C208,'CEDARS School FRPL'!$C:$G,5,FALSE),"No")</f>
        <v>Yes</v>
      </c>
      <c r="K208" s="102">
        <f>IFERROR(VLOOKUP($C208,'CEDARS School FRPL'!$C:$G,3,FALSE),0)</f>
        <v>0.97699999999999998</v>
      </c>
      <c r="M208" s="149"/>
      <c r="N208" s="150"/>
    </row>
    <row r="209" spans="1:14">
      <c r="A209" s="83" t="s">
        <v>2297</v>
      </c>
      <c r="B209" s="83" t="s">
        <v>2793</v>
      </c>
      <c r="C209" s="80">
        <v>2562</v>
      </c>
      <c r="D209" s="80" t="s">
        <v>339</v>
      </c>
      <c r="E209" s="109">
        <v>311.14</v>
      </c>
      <c r="F209" s="109">
        <v>0</v>
      </c>
      <c r="G209" s="109">
        <v>0</v>
      </c>
      <c r="H209" s="109">
        <v>0</v>
      </c>
      <c r="I209" s="143">
        <f t="shared" si="6"/>
        <v>311.14</v>
      </c>
      <c r="J209" s="148" t="str">
        <f>IFERROR(VLOOKUP($C209,'CEDARS School FRPL'!$C:$G,5,FALSE),"No")</f>
        <v>Yes</v>
      </c>
      <c r="K209" s="102">
        <f>IFERROR(VLOOKUP($C209,'CEDARS School FRPL'!$C:$G,3,FALSE),0)</f>
        <v>0.94510000000000005</v>
      </c>
      <c r="M209" s="149"/>
      <c r="N209" s="150"/>
    </row>
    <row r="210" spans="1:14">
      <c r="A210" s="83" t="s">
        <v>2297</v>
      </c>
      <c r="B210" s="83" t="s">
        <v>2793</v>
      </c>
      <c r="C210" s="80">
        <v>2788</v>
      </c>
      <c r="D210" s="80" t="s">
        <v>340</v>
      </c>
      <c r="E210" s="109">
        <v>231.22</v>
      </c>
      <c r="F210" s="109">
        <v>0</v>
      </c>
      <c r="G210" s="109">
        <v>0</v>
      </c>
      <c r="H210" s="109">
        <v>0</v>
      </c>
      <c r="I210" s="143">
        <f t="shared" si="6"/>
        <v>231.22</v>
      </c>
      <c r="J210" s="148" t="str">
        <f>IFERROR(VLOOKUP($C210,'CEDARS School FRPL'!$C:$G,5,FALSE),"No")</f>
        <v>Yes</v>
      </c>
      <c r="K210" s="102">
        <f>IFERROR(VLOOKUP($C210,'CEDARS School FRPL'!$C:$G,3,FALSE),0)</f>
        <v>0.9486</v>
      </c>
      <c r="M210" s="149"/>
      <c r="N210" s="150"/>
    </row>
    <row r="211" spans="1:14">
      <c r="A211" s="83" t="s">
        <v>2297</v>
      </c>
      <c r="B211" s="83" t="s">
        <v>2793</v>
      </c>
      <c r="C211" s="80">
        <v>4213</v>
      </c>
      <c r="D211" s="80" t="s">
        <v>341</v>
      </c>
      <c r="E211" s="109">
        <v>180.71</v>
      </c>
      <c r="F211" s="109">
        <v>0</v>
      </c>
      <c r="G211" s="109">
        <v>0</v>
      </c>
      <c r="H211" s="109">
        <v>0</v>
      </c>
      <c r="I211" s="143">
        <f t="shared" si="6"/>
        <v>180.71</v>
      </c>
      <c r="J211" s="148" t="str">
        <f>IFERROR(VLOOKUP($C211,'CEDARS School FRPL'!$C:$G,5,FALSE),"No")</f>
        <v>Yes</v>
      </c>
      <c r="K211" s="102">
        <f>IFERROR(VLOOKUP($C211,'CEDARS School FRPL'!$C:$G,3,FALSE),0)</f>
        <v>0.94</v>
      </c>
      <c r="M211" s="149"/>
      <c r="N211" s="150"/>
    </row>
    <row r="212" spans="1:14">
      <c r="A212" s="83" t="s">
        <v>2339</v>
      </c>
      <c r="B212" s="83" t="s">
        <v>2794</v>
      </c>
      <c r="C212" s="80">
        <v>2836</v>
      </c>
      <c r="D212" s="80" t="s">
        <v>533</v>
      </c>
      <c r="E212" s="109">
        <v>75.069999999999993</v>
      </c>
      <c r="F212" s="109">
        <v>0</v>
      </c>
      <c r="G212" s="109">
        <v>0</v>
      </c>
      <c r="H212" s="109">
        <v>0</v>
      </c>
      <c r="I212" s="143">
        <f t="shared" si="6"/>
        <v>75.069999999999993</v>
      </c>
      <c r="J212" s="148" t="str">
        <f>IFERROR(VLOOKUP($C212,'CEDARS School FRPL'!$C:$G,5,FALSE),"No")</f>
        <v>Yes</v>
      </c>
      <c r="K212" s="102">
        <f>IFERROR(VLOOKUP($C212,'CEDARS School FRPL'!$C:$G,3,FALSE),0)</f>
        <v>0.78449999999999998</v>
      </c>
      <c r="M212" s="149"/>
      <c r="N212" s="150"/>
    </row>
    <row r="213" spans="1:14">
      <c r="A213" s="83" t="s">
        <v>2456</v>
      </c>
      <c r="B213" s="83" t="s">
        <v>2795</v>
      </c>
      <c r="C213" s="80">
        <v>3603</v>
      </c>
      <c r="D213" s="80" t="s">
        <v>1550</v>
      </c>
      <c r="E213" s="109">
        <v>394.86</v>
      </c>
      <c r="F213" s="109">
        <v>0</v>
      </c>
      <c r="G213" s="109">
        <v>0</v>
      </c>
      <c r="H213" s="109">
        <v>0</v>
      </c>
      <c r="I213" s="143">
        <f t="shared" si="6"/>
        <v>394.86</v>
      </c>
      <c r="J213" s="148" t="str">
        <f>IFERROR(VLOOKUP($C213,'CEDARS School FRPL'!$C:$G,5,FALSE),"No")</f>
        <v>Yes</v>
      </c>
      <c r="K213" s="102">
        <f>IFERROR(VLOOKUP($C213,'CEDARS School FRPL'!$C:$G,3,FALSE),0)</f>
        <v>0.77729999999999999</v>
      </c>
      <c r="M213" s="149"/>
      <c r="N213" s="150"/>
    </row>
    <row r="214" spans="1:14">
      <c r="A214" s="83" t="s">
        <v>2456</v>
      </c>
      <c r="B214" s="83" t="s">
        <v>2795</v>
      </c>
      <c r="C214" s="80">
        <v>4412</v>
      </c>
      <c r="D214" s="80" t="s">
        <v>1551</v>
      </c>
      <c r="E214" s="109">
        <v>409.29</v>
      </c>
      <c r="F214" s="109">
        <v>0</v>
      </c>
      <c r="G214" s="109">
        <v>0</v>
      </c>
      <c r="H214" s="109">
        <v>0</v>
      </c>
      <c r="I214" s="143">
        <f t="shared" si="6"/>
        <v>409.29</v>
      </c>
      <c r="J214" s="148" t="str">
        <f>IFERROR(VLOOKUP($C214,'CEDARS School FRPL'!$C:$G,5,FALSE),"No")</f>
        <v>No</v>
      </c>
      <c r="K214" s="102">
        <f>IFERROR(VLOOKUP($C214,'CEDARS School FRPL'!$C:$G,3,FALSE),0)</f>
        <v>0.38790000000000002</v>
      </c>
      <c r="M214" s="149"/>
      <c r="N214" s="150"/>
    </row>
    <row r="215" spans="1:14">
      <c r="A215" s="83" t="s">
        <v>2456</v>
      </c>
      <c r="B215" s="83" t="s">
        <v>2795</v>
      </c>
      <c r="C215" s="80">
        <v>2362</v>
      </c>
      <c r="D215" s="80" t="s">
        <v>1546</v>
      </c>
      <c r="E215" s="109">
        <v>1031.67</v>
      </c>
      <c r="F215" s="109">
        <v>51.1</v>
      </c>
      <c r="G215" s="109">
        <v>0</v>
      </c>
      <c r="H215" s="109">
        <v>0</v>
      </c>
      <c r="I215" s="143">
        <f t="shared" si="6"/>
        <v>1082.77</v>
      </c>
      <c r="J215" s="148" t="str">
        <f>IFERROR(VLOOKUP($C215,'CEDARS School FRPL'!$C:$G,5,FALSE),"No")</f>
        <v>Yes</v>
      </c>
      <c r="K215" s="102">
        <f>IFERROR(VLOOKUP($C215,'CEDARS School FRPL'!$C:$G,3,FALSE),0)</f>
        <v>0.50980000000000003</v>
      </c>
      <c r="M215" s="149"/>
      <c r="N215" s="150"/>
    </row>
    <row r="216" spans="1:14">
      <c r="A216" s="83" t="s">
        <v>2456</v>
      </c>
      <c r="B216" s="83" t="s">
        <v>2795</v>
      </c>
      <c r="C216" s="80">
        <v>1928</v>
      </c>
      <c r="D216" s="80" t="s">
        <v>1545</v>
      </c>
      <c r="E216" s="109">
        <v>13.92</v>
      </c>
      <c r="F216" s="109">
        <v>0</v>
      </c>
      <c r="G216" s="109">
        <v>0</v>
      </c>
      <c r="H216" s="109">
        <v>0</v>
      </c>
      <c r="I216" s="143">
        <f t="shared" si="6"/>
        <v>13.92</v>
      </c>
      <c r="J216" s="148" t="str">
        <f>IFERROR(VLOOKUP($C216,'CEDARS School FRPL'!$C:$G,5,FALSE),"No")</f>
        <v>Yes</v>
      </c>
      <c r="K216" s="102">
        <f>IFERROR(VLOOKUP($C216,'CEDARS School FRPL'!$C:$G,3,FALSE),0)</f>
        <v>0.78939999999999999</v>
      </c>
      <c r="M216" s="149"/>
      <c r="N216" s="150"/>
    </row>
    <row r="217" spans="1:14">
      <c r="A217" s="83" t="s">
        <v>2456</v>
      </c>
      <c r="B217" s="83" t="s">
        <v>2795</v>
      </c>
      <c r="C217" s="80">
        <v>2379</v>
      </c>
      <c r="D217" s="80" t="s">
        <v>1547</v>
      </c>
      <c r="E217" s="109">
        <v>372.29</v>
      </c>
      <c r="F217" s="109">
        <v>0</v>
      </c>
      <c r="G217" s="109">
        <v>0</v>
      </c>
      <c r="H217" s="109">
        <v>0</v>
      </c>
      <c r="I217" s="143">
        <f t="shared" si="6"/>
        <v>372.29</v>
      </c>
      <c r="J217" s="148" t="str">
        <f>IFERROR(VLOOKUP($C217,'CEDARS School FRPL'!$C:$G,5,FALSE),"No")</f>
        <v>No</v>
      </c>
      <c r="K217" s="102">
        <f>IFERROR(VLOOKUP($C217,'CEDARS School FRPL'!$C:$G,3,FALSE),0)</f>
        <v>0.28760000000000002</v>
      </c>
      <c r="M217" s="149"/>
      <c r="N217" s="150"/>
    </row>
    <row r="218" spans="1:14">
      <c r="A218" s="83" t="s">
        <v>2456</v>
      </c>
      <c r="B218" s="80" t="s">
        <v>2795</v>
      </c>
      <c r="C218" s="80">
        <v>3251</v>
      </c>
      <c r="D218" t="s">
        <v>1549</v>
      </c>
      <c r="E218" s="109">
        <v>559.17999999999995</v>
      </c>
      <c r="F218" s="109">
        <v>0</v>
      </c>
      <c r="G218" s="109">
        <v>0</v>
      </c>
      <c r="H218" s="109">
        <v>0</v>
      </c>
      <c r="I218" s="143">
        <f t="shared" si="6"/>
        <v>559.17999999999995</v>
      </c>
      <c r="J218" s="148" t="str">
        <f>IFERROR(VLOOKUP($C218,'CEDARS School FRPL'!$C:$G,5,FALSE),"No")</f>
        <v>Yes</v>
      </c>
      <c r="K218" s="102">
        <f>IFERROR(VLOOKUP($C218,'CEDARS School FRPL'!$C:$G,3,FALSE),0)</f>
        <v>0.69950000000000001</v>
      </c>
      <c r="M218" s="149"/>
      <c r="N218" s="150"/>
    </row>
    <row r="219" spans="1:14">
      <c r="A219" s="83" t="s">
        <v>2456</v>
      </c>
      <c r="B219" s="83" t="s">
        <v>2795</v>
      </c>
      <c r="C219" s="80">
        <v>5525</v>
      </c>
      <c r="D219" s="80" t="s">
        <v>3123</v>
      </c>
      <c r="E219" s="109">
        <v>0</v>
      </c>
      <c r="F219" s="109">
        <v>0</v>
      </c>
      <c r="G219" s="109">
        <v>9.8600000000000012</v>
      </c>
      <c r="H219" s="109">
        <v>0</v>
      </c>
      <c r="I219" s="143">
        <f t="shared" si="6"/>
        <v>9.8600000000000012</v>
      </c>
      <c r="J219" s="148" t="str">
        <f>IFERROR(VLOOKUP($C219,'CEDARS School FRPL'!$C:$G,5,FALSE),"No")</f>
        <v>Yes</v>
      </c>
      <c r="K219" s="102">
        <f>IFERROR(VLOOKUP($C219,'CEDARS School FRPL'!$C:$G,3,FALSE),0)</f>
        <v>0.50570000000000004</v>
      </c>
      <c r="M219" s="149"/>
      <c r="N219" s="150"/>
    </row>
    <row r="220" spans="1:14">
      <c r="A220" s="83" t="s">
        <v>2456</v>
      </c>
      <c r="B220" s="83" t="s">
        <v>2795</v>
      </c>
      <c r="C220" s="80">
        <v>2946</v>
      </c>
      <c r="D220" s="80" t="s">
        <v>1548</v>
      </c>
      <c r="E220" s="109">
        <v>404.71</v>
      </c>
      <c r="F220" s="109">
        <v>0</v>
      </c>
      <c r="G220" s="109">
        <v>0</v>
      </c>
      <c r="H220" s="109">
        <v>0</v>
      </c>
      <c r="I220" s="143">
        <f t="shared" si="6"/>
        <v>404.71</v>
      </c>
      <c r="J220" s="148" t="str">
        <f>IFERROR(VLOOKUP($C220,'CEDARS School FRPL'!$C:$G,5,FALSE),"No")</f>
        <v>Yes</v>
      </c>
      <c r="K220" s="102">
        <f>IFERROR(VLOOKUP($C220,'CEDARS School FRPL'!$C:$G,3,FALSE),0)</f>
        <v>0.60319999999999996</v>
      </c>
      <c r="M220" s="149"/>
      <c r="N220" s="150"/>
    </row>
    <row r="221" spans="1:14">
      <c r="A221" s="83" t="s">
        <v>2284</v>
      </c>
      <c r="B221" s="83" t="s">
        <v>2796</v>
      </c>
      <c r="C221" s="80">
        <v>5702</v>
      </c>
      <c r="D221" s="80" t="s">
        <v>3329</v>
      </c>
      <c r="E221" s="109">
        <v>171.16</v>
      </c>
      <c r="F221" s="109">
        <v>7.4</v>
      </c>
      <c r="G221" s="109">
        <v>0</v>
      </c>
      <c r="H221" s="109">
        <v>0</v>
      </c>
      <c r="I221" s="143">
        <f t="shared" si="6"/>
        <v>178.56</v>
      </c>
      <c r="J221" s="148" t="str">
        <f>IFERROR(VLOOKUP($C221,'CEDARS School FRPL'!$C:$G,5,FALSE),"No")</f>
        <v>No</v>
      </c>
      <c r="K221" s="102">
        <f>IFERROR(VLOOKUP($C221,'CEDARS School FRPL'!$C:$G,3,FALSE),0)</f>
        <v>0.21959999999999999</v>
      </c>
      <c r="M221" s="149"/>
      <c r="N221" s="150"/>
    </row>
    <row r="222" spans="1:14">
      <c r="A222" s="83" t="s">
        <v>2284</v>
      </c>
      <c r="B222" s="83" t="s">
        <v>2796</v>
      </c>
      <c r="C222" s="80">
        <v>4567</v>
      </c>
      <c r="D222" s="80" t="s">
        <v>258</v>
      </c>
      <c r="E222" s="109">
        <v>1814.25</v>
      </c>
      <c r="F222" s="109">
        <v>143.04000000000002</v>
      </c>
      <c r="G222" s="109">
        <v>0</v>
      </c>
      <c r="H222" s="109">
        <v>0</v>
      </c>
      <c r="I222" s="143">
        <f t="shared" si="6"/>
        <v>1957.29</v>
      </c>
      <c r="J222" s="148" t="str">
        <f>IFERROR(VLOOKUP($C222,'CEDARS School FRPL'!$C:$G,5,FALSE),"No")</f>
        <v>No</v>
      </c>
      <c r="K222" s="102">
        <f>IFERROR(VLOOKUP($C222,'CEDARS School FRPL'!$C:$G,3,FALSE),0)</f>
        <v>0.13320000000000001</v>
      </c>
      <c r="M222" s="149"/>
      <c r="N222" s="150"/>
    </row>
    <row r="223" spans="1:14">
      <c r="A223" s="83" t="s">
        <v>2284</v>
      </c>
      <c r="B223" s="83" t="s">
        <v>2796</v>
      </c>
      <c r="C223" s="80">
        <v>5532</v>
      </c>
      <c r="D223" s="80" t="s">
        <v>3121</v>
      </c>
      <c r="E223" s="109">
        <v>0</v>
      </c>
      <c r="F223" s="109">
        <v>0</v>
      </c>
      <c r="G223" s="109">
        <v>4.71</v>
      </c>
      <c r="H223" s="109">
        <v>0</v>
      </c>
      <c r="I223" s="143">
        <f t="shared" si="6"/>
        <v>4.71</v>
      </c>
      <c r="J223" s="148" t="str">
        <f>IFERROR(VLOOKUP($C223,'CEDARS School FRPL'!$C:$G,5,FALSE),"No")</f>
        <v>No</v>
      </c>
      <c r="K223" s="102">
        <f>IFERROR(VLOOKUP($C223,'CEDARS School FRPL'!$C:$G,3,FALSE),0)</f>
        <v>0.28610000000000002</v>
      </c>
      <c r="M223" s="149"/>
      <c r="N223" s="150"/>
    </row>
    <row r="224" spans="1:14">
      <c r="A224" s="83" t="s">
        <v>2284</v>
      </c>
      <c r="B224" s="83" t="s">
        <v>2796</v>
      </c>
      <c r="C224" s="80">
        <v>5533</v>
      </c>
      <c r="D224" s="80" t="s">
        <v>307</v>
      </c>
      <c r="E224" s="109">
        <v>178.74</v>
      </c>
      <c r="F224" s="109">
        <v>6.77</v>
      </c>
      <c r="G224" s="109">
        <v>0</v>
      </c>
      <c r="H224" s="109">
        <v>0</v>
      </c>
      <c r="I224" s="143">
        <f t="shared" si="6"/>
        <v>185.51000000000002</v>
      </c>
      <c r="J224" s="148" t="str">
        <f>IFERROR(VLOOKUP($C224,'CEDARS School FRPL'!$C:$G,5,FALSE),"No")</f>
        <v>No</v>
      </c>
      <c r="K224" s="102">
        <f>IFERROR(VLOOKUP($C224,'CEDARS School FRPL'!$C:$G,3,FALSE),0)</f>
        <v>0.14000000000000001</v>
      </c>
      <c r="M224" s="149"/>
      <c r="N224" s="150"/>
    </row>
    <row r="225" spans="1:14">
      <c r="A225" s="83" t="s">
        <v>2284</v>
      </c>
      <c r="B225" s="83" t="s">
        <v>2796</v>
      </c>
      <c r="C225" s="80">
        <v>4182</v>
      </c>
      <c r="D225" s="80" t="s">
        <v>255</v>
      </c>
      <c r="E225" s="109">
        <v>503.73</v>
      </c>
      <c r="F225" s="109">
        <v>0</v>
      </c>
      <c r="G225" s="109">
        <v>0</v>
      </c>
      <c r="H225" s="109">
        <v>0</v>
      </c>
      <c r="I225" s="143">
        <f t="shared" si="6"/>
        <v>503.73</v>
      </c>
      <c r="J225" s="148" t="str">
        <f>IFERROR(VLOOKUP($C225,'CEDARS School FRPL'!$C:$G,5,FALSE),"No")</f>
        <v>No</v>
      </c>
      <c r="K225" s="102">
        <f>IFERROR(VLOOKUP($C225,'CEDARS School FRPL'!$C:$G,3,FALSE),0)</f>
        <v>0.13150000000000001</v>
      </c>
      <c r="M225" s="149"/>
      <c r="N225" s="150"/>
    </row>
    <row r="226" spans="1:14">
      <c r="A226" s="83" t="s">
        <v>2284</v>
      </c>
      <c r="B226" s="83" t="s">
        <v>2796</v>
      </c>
      <c r="C226" s="80">
        <v>5158</v>
      </c>
      <c r="D226" s="80" t="s">
        <v>261</v>
      </c>
      <c r="E226" s="109">
        <v>474.59</v>
      </c>
      <c r="F226" s="109">
        <v>0</v>
      </c>
      <c r="G226" s="109">
        <v>0</v>
      </c>
      <c r="H226" s="109">
        <v>0</v>
      </c>
      <c r="I226" s="143">
        <f t="shared" si="6"/>
        <v>474.59</v>
      </c>
      <c r="J226" s="148" t="str">
        <f>IFERROR(VLOOKUP($C226,'CEDARS School FRPL'!$C:$G,5,FALSE),"No")</f>
        <v>No</v>
      </c>
      <c r="K226" s="102">
        <f>IFERROR(VLOOKUP($C226,'CEDARS School FRPL'!$C:$G,3,FALSE),0)</f>
        <v>0.12</v>
      </c>
      <c r="M226" s="149"/>
      <c r="N226" s="150"/>
    </row>
    <row r="227" spans="1:14">
      <c r="A227" s="83" t="s">
        <v>2284</v>
      </c>
      <c r="B227" s="83" t="s">
        <v>2796</v>
      </c>
      <c r="C227" s="80">
        <v>5104</v>
      </c>
      <c r="D227" s="80" t="s">
        <v>260</v>
      </c>
      <c r="E227" s="109">
        <v>143.91</v>
      </c>
      <c r="F227" s="109">
        <v>3.01</v>
      </c>
      <c r="G227" s="109">
        <v>0</v>
      </c>
      <c r="H227" s="109">
        <v>0</v>
      </c>
      <c r="I227" s="143">
        <f t="shared" si="6"/>
        <v>146.91999999999999</v>
      </c>
      <c r="J227" s="148" t="str">
        <f>IFERROR(VLOOKUP($C227,'CEDARS School FRPL'!$C:$G,5,FALSE),"No")</f>
        <v>No</v>
      </c>
      <c r="K227" s="102">
        <f>IFERROR(VLOOKUP($C227,'CEDARS School FRPL'!$C:$G,3,FALSE),0)</f>
        <v>0.30630000000000002</v>
      </c>
      <c r="M227" s="149"/>
      <c r="N227" s="150"/>
    </row>
    <row r="228" spans="1:14">
      <c r="A228" s="83" t="s">
        <v>2284</v>
      </c>
      <c r="B228" s="83" t="s">
        <v>2796</v>
      </c>
      <c r="C228" s="80">
        <v>2725</v>
      </c>
      <c r="D228" s="80" t="s">
        <v>254</v>
      </c>
      <c r="E228" s="109">
        <v>525.30999999999995</v>
      </c>
      <c r="F228" s="109">
        <v>0</v>
      </c>
      <c r="G228" s="109">
        <v>0</v>
      </c>
      <c r="H228" s="109">
        <v>0</v>
      </c>
      <c r="I228" s="143">
        <f t="shared" si="6"/>
        <v>525.30999999999995</v>
      </c>
      <c r="J228" s="148" t="str">
        <f>IFERROR(VLOOKUP($C228,'CEDARS School FRPL'!$C:$G,5,FALSE),"No")</f>
        <v>No</v>
      </c>
      <c r="K228" s="102">
        <f>IFERROR(VLOOKUP($C228,'CEDARS School FRPL'!$C:$G,3,FALSE),0)</f>
        <v>0.17680000000000001</v>
      </c>
      <c r="M228" s="149"/>
      <c r="N228" s="150"/>
    </row>
    <row r="229" spans="1:14">
      <c r="A229" s="83" t="s">
        <v>2284</v>
      </c>
      <c r="B229" s="83" t="s">
        <v>2796</v>
      </c>
      <c r="C229" s="80">
        <v>3474</v>
      </c>
      <c r="D229" s="80" t="s">
        <v>2797</v>
      </c>
      <c r="E229" s="109">
        <v>359.78</v>
      </c>
      <c r="F229" s="109">
        <v>0</v>
      </c>
      <c r="G229" s="109">
        <v>0</v>
      </c>
      <c r="H229" s="109">
        <v>0</v>
      </c>
      <c r="I229" s="143">
        <f t="shared" si="6"/>
        <v>359.78</v>
      </c>
      <c r="J229" s="148" t="str">
        <f>IFERROR(VLOOKUP($C229,'CEDARS School FRPL'!$C:$G,5,FALSE),"No")</f>
        <v>No</v>
      </c>
      <c r="K229" s="102">
        <f>IFERROR(VLOOKUP($C229,'CEDARS School FRPL'!$C:$G,3,FALSE),0)</f>
        <v>0.18490000000000001</v>
      </c>
      <c r="M229" s="149"/>
      <c r="N229" s="150"/>
    </row>
    <row r="230" spans="1:14">
      <c r="A230" s="83" t="s">
        <v>2284</v>
      </c>
      <c r="B230" s="83" t="s">
        <v>2796</v>
      </c>
      <c r="C230" s="80">
        <v>5054</v>
      </c>
      <c r="D230" s="80" t="s">
        <v>259</v>
      </c>
      <c r="E230" s="109">
        <v>685</v>
      </c>
      <c r="F230" s="109">
        <v>0</v>
      </c>
      <c r="G230" s="109">
        <v>0</v>
      </c>
      <c r="H230" s="109">
        <v>0</v>
      </c>
      <c r="I230" s="143">
        <f t="shared" si="6"/>
        <v>685</v>
      </c>
      <c r="J230" s="148" t="str">
        <f>IFERROR(VLOOKUP($C230,'CEDARS School FRPL'!$C:$G,5,FALSE),"No")</f>
        <v>No</v>
      </c>
      <c r="K230" s="102">
        <f>IFERROR(VLOOKUP($C230,'CEDARS School FRPL'!$C:$G,3,FALSE),0)</f>
        <v>0.2029</v>
      </c>
      <c r="M230" s="149"/>
      <c r="N230" s="150"/>
    </row>
    <row r="231" spans="1:14">
      <c r="A231" s="83" t="s">
        <v>2284</v>
      </c>
      <c r="B231" s="83" t="s">
        <v>2796</v>
      </c>
      <c r="C231" s="80">
        <v>5534</v>
      </c>
      <c r="D231" s="80" t="s">
        <v>3170</v>
      </c>
      <c r="E231" s="109">
        <v>284.97000000000003</v>
      </c>
      <c r="F231" s="109">
        <v>0</v>
      </c>
      <c r="G231" s="109">
        <v>0</v>
      </c>
      <c r="H231" s="109">
        <v>0</v>
      </c>
      <c r="I231" s="143">
        <f t="shared" si="6"/>
        <v>284.97000000000003</v>
      </c>
      <c r="J231" s="148" t="str">
        <f>IFERROR(VLOOKUP($C231,'CEDARS School FRPL'!$C:$G,5,FALSE),"No")</f>
        <v>No</v>
      </c>
      <c r="K231" s="102">
        <f>IFERROR(VLOOKUP($C231,'CEDARS School FRPL'!$C:$G,3,FALSE),0)</f>
        <v>0.12189999999999999</v>
      </c>
      <c r="M231" s="149"/>
      <c r="N231" s="150"/>
    </row>
    <row r="232" spans="1:14">
      <c r="A232" s="83" t="s">
        <v>2284</v>
      </c>
      <c r="B232" s="83" t="s">
        <v>2796</v>
      </c>
      <c r="C232" s="80">
        <v>4563</v>
      </c>
      <c r="D232" s="80" t="s">
        <v>257</v>
      </c>
      <c r="E232" s="109">
        <v>450.21</v>
      </c>
      <c r="F232" s="109">
        <v>0</v>
      </c>
      <c r="G232" s="109">
        <v>0</v>
      </c>
      <c r="H232" s="109">
        <v>0</v>
      </c>
      <c r="I232" s="143">
        <f t="shared" si="6"/>
        <v>450.21</v>
      </c>
      <c r="J232" s="148" t="str">
        <f>IFERROR(VLOOKUP($C232,'CEDARS School FRPL'!$C:$G,5,FALSE),"No")</f>
        <v>No</v>
      </c>
      <c r="K232" s="102">
        <f>IFERROR(VLOOKUP($C232,'CEDARS School FRPL'!$C:$G,3,FALSE),0)</f>
        <v>0.11609999999999999</v>
      </c>
      <c r="M232" s="149"/>
      <c r="N232" s="150"/>
    </row>
    <row r="233" spans="1:14">
      <c r="A233" s="83" t="s">
        <v>2284</v>
      </c>
      <c r="B233" s="83" t="s">
        <v>2796</v>
      </c>
      <c r="C233" s="80">
        <v>4508</v>
      </c>
      <c r="D233" s="80" t="s">
        <v>256</v>
      </c>
      <c r="E233" s="109">
        <v>733.69</v>
      </c>
      <c r="F233" s="109">
        <v>0</v>
      </c>
      <c r="G233" s="109">
        <v>0</v>
      </c>
      <c r="H233" s="109">
        <v>0</v>
      </c>
      <c r="I233" s="143">
        <f t="shared" si="6"/>
        <v>733.69</v>
      </c>
      <c r="J233" s="148" t="str">
        <f>IFERROR(VLOOKUP($C233,'CEDARS School FRPL'!$C:$G,5,FALSE),"No")</f>
        <v>No</v>
      </c>
      <c r="K233" s="102">
        <f>IFERROR(VLOOKUP($C233,'CEDARS School FRPL'!$C:$G,3,FALSE),0)</f>
        <v>9.98E-2</v>
      </c>
      <c r="M233" s="149"/>
      <c r="N233" s="150"/>
    </row>
    <row r="234" spans="1:14">
      <c r="A234" s="83" t="s">
        <v>2284</v>
      </c>
      <c r="B234" s="83" t="s">
        <v>2796</v>
      </c>
      <c r="C234" s="80">
        <v>5309</v>
      </c>
      <c r="D234" s="80" t="s">
        <v>262</v>
      </c>
      <c r="E234" s="109">
        <v>619.55999999999995</v>
      </c>
      <c r="F234" s="109">
        <v>0</v>
      </c>
      <c r="G234" s="109">
        <v>0</v>
      </c>
      <c r="H234" s="109">
        <v>0</v>
      </c>
      <c r="I234" s="143">
        <f t="shared" si="6"/>
        <v>619.55999999999995</v>
      </c>
      <c r="J234" s="148" t="str">
        <f>IFERROR(VLOOKUP($C234,'CEDARS School FRPL'!$C:$G,5,FALSE),"No")</f>
        <v>No</v>
      </c>
      <c r="K234" s="102">
        <f>IFERROR(VLOOKUP($C234,'CEDARS School FRPL'!$C:$G,3,FALSE),0)</f>
        <v>0.20280000000000001</v>
      </c>
      <c r="M234" s="149"/>
      <c r="N234" s="150"/>
    </row>
    <row r="235" spans="1:14">
      <c r="A235" s="83" t="s">
        <v>2275</v>
      </c>
      <c r="B235" s="83" t="s">
        <v>2798</v>
      </c>
      <c r="C235" s="80">
        <v>3422</v>
      </c>
      <c r="D235" s="80" t="s">
        <v>154</v>
      </c>
      <c r="E235" s="109">
        <v>113.43</v>
      </c>
      <c r="F235" s="109">
        <v>0.8</v>
      </c>
      <c r="G235" s="109">
        <v>0</v>
      </c>
      <c r="H235" s="109">
        <v>0</v>
      </c>
      <c r="I235" s="143">
        <f t="shared" si="6"/>
        <v>114.23</v>
      </c>
      <c r="J235" s="148" t="str">
        <f>IFERROR(VLOOKUP($C235,'CEDARS School FRPL'!$C:$G,5,FALSE),"No")</f>
        <v>Yes</v>
      </c>
      <c r="K235" s="102">
        <f>IFERROR(VLOOKUP($C235,'CEDARS School FRPL'!$C:$G,3,FALSE),0)</f>
        <v>0.63219999999999998</v>
      </c>
      <c r="M235" s="149"/>
      <c r="N235" s="150"/>
    </row>
    <row r="236" spans="1:14">
      <c r="A236" s="83" t="s">
        <v>2275</v>
      </c>
      <c r="B236" s="83" t="s">
        <v>2798</v>
      </c>
      <c r="C236" s="80">
        <v>2594</v>
      </c>
      <c r="D236" s="80" t="s">
        <v>152</v>
      </c>
      <c r="E236" s="109">
        <v>177.4</v>
      </c>
      <c r="F236" s="109">
        <v>0</v>
      </c>
      <c r="G236" s="109">
        <v>0</v>
      </c>
      <c r="H236" s="109">
        <v>0</v>
      </c>
      <c r="I236" s="143">
        <f t="shared" si="6"/>
        <v>177.4</v>
      </c>
      <c r="J236" s="148" t="str">
        <f>IFERROR(VLOOKUP($C236,'CEDARS School FRPL'!$C:$G,5,FALSE),"No")</f>
        <v>Yes</v>
      </c>
      <c r="K236" s="102">
        <f>IFERROR(VLOOKUP($C236,'CEDARS School FRPL'!$C:$G,3,FALSE),0)</f>
        <v>0.68620000000000003</v>
      </c>
      <c r="M236" s="149"/>
      <c r="N236" s="150"/>
    </row>
    <row r="237" spans="1:14">
      <c r="A237" s="83" t="s">
        <v>2275</v>
      </c>
      <c r="B237" s="83" t="s">
        <v>2798</v>
      </c>
      <c r="C237" s="80">
        <v>3145</v>
      </c>
      <c r="D237" s="80" t="s">
        <v>153</v>
      </c>
      <c r="E237" s="109">
        <v>180.73</v>
      </c>
      <c r="F237" s="109">
        <v>7.78</v>
      </c>
      <c r="G237" s="109">
        <v>0</v>
      </c>
      <c r="H237" s="109">
        <v>0</v>
      </c>
      <c r="I237" s="143">
        <f t="shared" si="6"/>
        <v>188.51</v>
      </c>
      <c r="J237" s="148" t="str">
        <f>IFERROR(VLOOKUP($C237,'CEDARS School FRPL'!$C:$G,5,FALSE),"No")</f>
        <v>Yes</v>
      </c>
      <c r="K237" s="102">
        <f>IFERROR(VLOOKUP($C237,'CEDARS School FRPL'!$C:$G,3,FALSE),0)</f>
        <v>0.73660000000000003</v>
      </c>
      <c r="M237" s="149"/>
      <c r="N237" s="150"/>
    </row>
    <row r="238" spans="1:14">
      <c r="A238" s="83" t="s">
        <v>2436</v>
      </c>
      <c r="B238" s="83" t="s">
        <v>2799</v>
      </c>
      <c r="C238" s="80">
        <v>2466</v>
      </c>
      <c r="D238" s="80" t="s">
        <v>1384</v>
      </c>
      <c r="E238" s="109">
        <v>180.43</v>
      </c>
      <c r="F238" s="109">
        <v>0</v>
      </c>
      <c r="G238" s="109">
        <v>0</v>
      </c>
      <c r="H238" s="109">
        <v>0</v>
      </c>
      <c r="I238" s="143">
        <f t="shared" si="6"/>
        <v>180.43</v>
      </c>
      <c r="J238" s="148" t="str">
        <f>IFERROR(VLOOKUP($C238,'CEDARS School FRPL'!$C:$G,5,FALSE),"No")</f>
        <v>No</v>
      </c>
      <c r="K238" s="102">
        <f>IFERROR(VLOOKUP($C238,'CEDARS School FRPL'!$C:$G,3,FALSE),0)</f>
        <v>0.24660000000000001</v>
      </c>
      <c r="M238" s="149"/>
      <c r="N238" s="150"/>
    </row>
    <row r="239" spans="1:14">
      <c r="A239" s="83" t="s">
        <v>2270</v>
      </c>
      <c r="B239" s="83" t="s">
        <v>2800</v>
      </c>
      <c r="C239" s="80">
        <v>2827</v>
      </c>
      <c r="D239" s="80" t="s">
        <v>2801</v>
      </c>
      <c r="E239" s="109">
        <v>256.29000000000002</v>
      </c>
      <c r="F239" s="109">
        <v>0</v>
      </c>
      <c r="G239" s="109">
        <v>0</v>
      </c>
      <c r="H239" s="109">
        <v>0</v>
      </c>
      <c r="I239" s="143">
        <f t="shared" si="6"/>
        <v>256.29000000000002</v>
      </c>
      <c r="J239" s="148" t="str">
        <f>IFERROR(VLOOKUP($C239,'CEDARS School FRPL'!$C:$G,5,FALSE),"No")</f>
        <v>No</v>
      </c>
      <c r="K239" s="102">
        <f>IFERROR(VLOOKUP($C239,'CEDARS School FRPL'!$C:$G,3,FALSE),0)</f>
        <v>0.4194</v>
      </c>
      <c r="M239" s="149"/>
      <c r="N239" s="150"/>
    </row>
    <row r="240" spans="1:14">
      <c r="A240" s="83" t="s">
        <v>2270</v>
      </c>
      <c r="B240" s="83" t="s">
        <v>2800</v>
      </c>
      <c r="C240" s="80">
        <v>4566</v>
      </c>
      <c r="D240" s="80" t="s">
        <v>117</v>
      </c>
      <c r="E240" s="109">
        <v>19.71</v>
      </c>
      <c r="F240" s="109">
        <v>0</v>
      </c>
      <c r="G240" s="109">
        <v>0</v>
      </c>
      <c r="H240" s="109">
        <v>0</v>
      </c>
      <c r="I240" s="143">
        <f t="shared" si="6"/>
        <v>19.71</v>
      </c>
      <c r="J240" s="148" t="str">
        <f>IFERROR(VLOOKUP($C240,'CEDARS School FRPL'!$C:$G,5,FALSE),"No")</f>
        <v>No</v>
      </c>
      <c r="K240" s="102">
        <f>IFERROR(VLOOKUP($C240,'CEDARS School FRPL'!$C:$G,3,FALSE),0)</f>
        <v>0.2248</v>
      </c>
      <c r="M240" s="149"/>
      <c r="N240" s="150"/>
    </row>
    <row r="241" spans="1:14">
      <c r="A241" s="83" t="s">
        <v>2270</v>
      </c>
      <c r="B241" s="83" t="s">
        <v>2800</v>
      </c>
      <c r="C241" s="80">
        <v>3564</v>
      </c>
      <c r="D241" s="80" t="s">
        <v>115</v>
      </c>
      <c r="E241" s="109">
        <v>369.04</v>
      </c>
      <c r="F241" s="109">
        <v>33.950000000000003</v>
      </c>
      <c r="G241" s="109">
        <v>0</v>
      </c>
      <c r="H241" s="109">
        <v>0</v>
      </c>
      <c r="I241" s="143">
        <f t="shared" si="6"/>
        <v>402.99</v>
      </c>
      <c r="J241" s="148" t="str">
        <f>IFERROR(VLOOKUP($C241,'CEDARS School FRPL'!$C:$G,5,FALSE),"No")</f>
        <v>No</v>
      </c>
      <c r="K241" s="102">
        <f>IFERROR(VLOOKUP($C241,'CEDARS School FRPL'!$C:$G,3,FALSE),0)</f>
        <v>0.40260000000000001</v>
      </c>
      <c r="M241" s="149"/>
      <c r="N241" s="150"/>
    </row>
    <row r="242" spans="1:14">
      <c r="A242" s="83" t="s">
        <v>2270</v>
      </c>
      <c r="B242" s="83" t="s">
        <v>2800</v>
      </c>
      <c r="C242" s="80">
        <v>5418</v>
      </c>
      <c r="D242" s="80" t="s">
        <v>118</v>
      </c>
      <c r="E242" s="109">
        <v>24.76</v>
      </c>
      <c r="F242" s="109">
        <v>0</v>
      </c>
      <c r="G242" s="109">
        <v>0</v>
      </c>
      <c r="H242" s="109">
        <v>0</v>
      </c>
      <c r="I242" s="143">
        <f t="shared" si="6"/>
        <v>24.76</v>
      </c>
      <c r="J242" s="148" t="str">
        <f>IFERROR(VLOOKUP($C242,'CEDARS School FRPL'!$C:$G,5,FALSE),"No")</f>
        <v>No</v>
      </c>
      <c r="K242" s="102">
        <f>IFERROR(VLOOKUP($C242,'CEDARS School FRPL'!$C:$G,3,FALSE),0)</f>
        <v>0.1888</v>
      </c>
      <c r="M242" s="149"/>
      <c r="N242" s="150"/>
    </row>
    <row r="243" spans="1:14">
      <c r="A243" s="83" t="s">
        <v>2270</v>
      </c>
      <c r="B243" s="83" t="s">
        <v>2800</v>
      </c>
      <c r="C243" s="80">
        <v>4403</v>
      </c>
      <c r="D243" s="80" t="s">
        <v>116</v>
      </c>
      <c r="E243" s="109">
        <v>265.12</v>
      </c>
      <c r="F243" s="109">
        <v>0</v>
      </c>
      <c r="G243" s="109">
        <v>0</v>
      </c>
      <c r="H243" s="109">
        <v>0</v>
      </c>
      <c r="I243" s="143">
        <f t="shared" si="6"/>
        <v>265.12</v>
      </c>
      <c r="J243" s="148" t="str">
        <f>IFERROR(VLOOKUP($C243,'CEDARS School FRPL'!$C:$G,5,FALSE),"No")</f>
        <v>No</v>
      </c>
      <c r="K243" s="102">
        <f>IFERROR(VLOOKUP($C243,'CEDARS School FRPL'!$C:$G,3,FALSE),0)</f>
        <v>0.4698</v>
      </c>
      <c r="M243" s="149"/>
      <c r="N243" s="150"/>
    </row>
    <row r="244" spans="1:14">
      <c r="A244" s="83" t="s">
        <v>2270</v>
      </c>
      <c r="B244" s="83" t="s">
        <v>2800</v>
      </c>
      <c r="C244" s="80">
        <v>5640</v>
      </c>
      <c r="D244" s="80" t="s">
        <v>3171</v>
      </c>
      <c r="E244" s="109">
        <v>8.5399999999999991</v>
      </c>
      <c r="F244" s="109">
        <v>0</v>
      </c>
      <c r="G244" s="109">
        <v>0</v>
      </c>
      <c r="H244" s="109">
        <v>0</v>
      </c>
      <c r="I244" s="143">
        <f t="shared" si="6"/>
        <v>8.5399999999999991</v>
      </c>
      <c r="J244" s="148" t="str">
        <f>IFERROR(VLOOKUP($C244,'CEDARS School FRPL'!$C:$G,5,FALSE),"No")</f>
        <v>Yes</v>
      </c>
      <c r="K244" s="102">
        <f>IFERROR(VLOOKUP($C244,'CEDARS School FRPL'!$C:$G,3,FALSE),0)</f>
        <v>0.51319999999999999</v>
      </c>
      <c r="M244" s="149"/>
      <c r="N244" s="150"/>
    </row>
    <row r="245" spans="1:14">
      <c r="A245" s="83" t="s">
        <v>2270</v>
      </c>
      <c r="B245" s="83" t="s">
        <v>2800</v>
      </c>
      <c r="C245" s="80">
        <v>2760</v>
      </c>
      <c r="D245" s="80" t="s">
        <v>114</v>
      </c>
      <c r="E245" s="109">
        <v>250.43</v>
      </c>
      <c r="F245" s="109">
        <v>0</v>
      </c>
      <c r="G245" s="109">
        <v>0</v>
      </c>
      <c r="H245" s="109">
        <v>0</v>
      </c>
      <c r="I245" s="143">
        <f t="shared" si="6"/>
        <v>250.43</v>
      </c>
      <c r="J245" s="148" t="str">
        <f>IFERROR(VLOOKUP($C245,'CEDARS School FRPL'!$C:$G,5,FALSE),"No")</f>
        <v>No</v>
      </c>
      <c r="K245" s="102">
        <f>IFERROR(VLOOKUP($C245,'CEDARS School FRPL'!$C:$G,3,FALSE),0)</f>
        <v>0.43309999999999998</v>
      </c>
      <c r="M245" s="149"/>
      <c r="N245" s="150"/>
    </row>
    <row r="246" spans="1:14">
      <c r="A246" s="83" t="s">
        <v>2269</v>
      </c>
      <c r="B246" s="83" t="s">
        <v>2802</v>
      </c>
      <c r="C246" s="80">
        <v>3268</v>
      </c>
      <c r="D246" s="80" t="s">
        <v>112</v>
      </c>
      <c r="E246" s="109">
        <v>473.45</v>
      </c>
      <c r="F246" s="109">
        <v>23.79</v>
      </c>
      <c r="G246" s="109">
        <v>0</v>
      </c>
      <c r="H246" s="109">
        <v>0</v>
      </c>
      <c r="I246" s="143">
        <f t="shared" si="6"/>
        <v>497.24</v>
      </c>
      <c r="J246" s="148" t="str">
        <f>IFERROR(VLOOKUP($C246,'CEDARS School FRPL'!$C:$G,5,FALSE),"No")</f>
        <v>No</v>
      </c>
      <c r="K246" s="102">
        <f>IFERROR(VLOOKUP($C246,'CEDARS School FRPL'!$C:$G,3,FALSE),0)</f>
        <v>0.4083</v>
      </c>
      <c r="M246" s="149"/>
      <c r="N246" s="150"/>
    </row>
    <row r="247" spans="1:14">
      <c r="A247" s="83" t="s">
        <v>2269</v>
      </c>
      <c r="B247" s="83" t="s">
        <v>2802</v>
      </c>
      <c r="C247" s="80">
        <v>2315</v>
      </c>
      <c r="D247" s="80" t="s">
        <v>110</v>
      </c>
      <c r="E247" s="109">
        <v>511.73</v>
      </c>
      <c r="F247" s="109">
        <v>0</v>
      </c>
      <c r="G247" s="109">
        <v>0</v>
      </c>
      <c r="H247" s="109">
        <v>0</v>
      </c>
      <c r="I247" s="143">
        <f t="shared" si="6"/>
        <v>511.73</v>
      </c>
      <c r="J247" s="148" t="str">
        <f>IFERROR(VLOOKUP($C247,'CEDARS School FRPL'!$C:$G,5,FALSE),"No")</f>
        <v>No</v>
      </c>
      <c r="K247" s="102">
        <f>IFERROR(VLOOKUP($C247,'CEDARS School FRPL'!$C:$G,3,FALSE),0)</f>
        <v>0.44629999999999997</v>
      </c>
      <c r="M247" s="149"/>
      <c r="N247" s="150"/>
    </row>
    <row r="248" spans="1:14">
      <c r="A248" s="83" t="s">
        <v>2269</v>
      </c>
      <c r="B248" s="83" t="s">
        <v>2802</v>
      </c>
      <c r="C248" s="80">
        <v>2787</v>
      </c>
      <c r="D248" s="80" t="s">
        <v>111</v>
      </c>
      <c r="E248" s="109">
        <v>586.48</v>
      </c>
      <c r="F248" s="109">
        <v>0</v>
      </c>
      <c r="G248" s="109">
        <v>0</v>
      </c>
      <c r="H248" s="109">
        <v>0</v>
      </c>
      <c r="I248" s="143">
        <f t="shared" si="6"/>
        <v>586.48</v>
      </c>
      <c r="J248" s="148" t="str">
        <f>IFERROR(VLOOKUP($C248,'CEDARS School FRPL'!$C:$G,5,FALSE),"No")</f>
        <v>No</v>
      </c>
      <c r="K248" s="102">
        <f>IFERROR(VLOOKUP($C248,'CEDARS School FRPL'!$C:$G,3,FALSE),0)</f>
        <v>0.42730000000000001</v>
      </c>
      <c r="M248" s="149"/>
      <c r="N248" s="150"/>
    </row>
    <row r="249" spans="1:14">
      <c r="A249" s="83" t="s">
        <v>2292</v>
      </c>
      <c r="B249" s="83" t="s">
        <v>2803</v>
      </c>
      <c r="C249" s="80">
        <v>2762</v>
      </c>
      <c r="D249" s="80" t="s">
        <v>314</v>
      </c>
      <c r="E249" s="109">
        <v>642.59</v>
      </c>
      <c r="F249" s="109">
        <v>0</v>
      </c>
      <c r="G249" s="109">
        <v>0</v>
      </c>
      <c r="H249" s="109">
        <v>0</v>
      </c>
      <c r="I249" s="143">
        <f t="shared" si="6"/>
        <v>642.59</v>
      </c>
      <c r="J249" s="148" t="str">
        <f>IFERROR(VLOOKUP($C249,'CEDARS School FRPL'!$C:$G,5,FALSE),"No")</f>
        <v>Yes</v>
      </c>
      <c r="K249" s="102">
        <f>IFERROR(VLOOKUP($C249,'CEDARS School FRPL'!$C:$G,3,FALSE),0)</f>
        <v>0.54290000000000005</v>
      </c>
      <c r="M249" s="149"/>
      <c r="N249" s="150"/>
    </row>
    <row r="250" spans="1:14">
      <c r="A250" s="83" t="s">
        <v>2292</v>
      </c>
      <c r="B250" s="83" t="s">
        <v>2803</v>
      </c>
      <c r="C250" s="80">
        <v>2281</v>
      </c>
      <c r="D250" s="80" t="s">
        <v>313</v>
      </c>
      <c r="E250" s="109">
        <v>407.61</v>
      </c>
      <c r="F250" s="109">
        <v>35.81</v>
      </c>
      <c r="G250" s="109">
        <v>0</v>
      </c>
      <c r="H250" s="109">
        <v>0</v>
      </c>
      <c r="I250" s="143">
        <f t="shared" si="6"/>
        <v>443.42</v>
      </c>
      <c r="J250" s="148" t="str">
        <f>IFERROR(VLOOKUP($C250,'CEDARS School FRPL'!$C:$G,5,FALSE),"No")</f>
        <v>No</v>
      </c>
      <c r="K250" s="102">
        <f>IFERROR(VLOOKUP($C250,'CEDARS School FRPL'!$C:$G,3,FALSE),0)</f>
        <v>0.4914</v>
      </c>
      <c r="M250" s="149"/>
      <c r="N250" s="150"/>
    </row>
    <row r="251" spans="1:14">
      <c r="A251" s="83" t="s">
        <v>2292</v>
      </c>
      <c r="B251" s="83" t="s">
        <v>2803</v>
      </c>
      <c r="C251" s="80">
        <v>3969</v>
      </c>
      <c r="D251" s="80" t="s">
        <v>315</v>
      </c>
      <c r="E251" s="109">
        <v>344.18</v>
      </c>
      <c r="F251" s="109">
        <v>0</v>
      </c>
      <c r="G251" s="109">
        <v>0</v>
      </c>
      <c r="H251" s="109">
        <v>0</v>
      </c>
      <c r="I251" s="143">
        <f t="shared" si="6"/>
        <v>344.18</v>
      </c>
      <c r="J251" s="148" t="str">
        <f>IFERROR(VLOOKUP($C251,'CEDARS School FRPL'!$C:$G,5,FALSE),"No")</f>
        <v>No</v>
      </c>
      <c r="K251" s="102">
        <f>IFERROR(VLOOKUP($C251,'CEDARS School FRPL'!$C:$G,3,FALSE),0)</f>
        <v>0.4965</v>
      </c>
      <c r="M251" s="149"/>
      <c r="N251" s="150"/>
    </row>
    <row r="252" spans="1:14">
      <c r="A252" s="83" t="s">
        <v>2292</v>
      </c>
      <c r="B252" s="83" t="s">
        <v>2803</v>
      </c>
      <c r="C252" s="80">
        <v>5666</v>
      </c>
      <c r="D252" s="80" t="s">
        <v>3330</v>
      </c>
      <c r="E252" s="109">
        <v>10.14</v>
      </c>
      <c r="F252" s="109">
        <v>0</v>
      </c>
      <c r="G252" s="109">
        <v>0</v>
      </c>
      <c r="H252" s="109">
        <v>0</v>
      </c>
      <c r="I252" s="143">
        <f t="shared" si="6"/>
        <v>10.14</v>
      </c>
      <c r="J252" s="148" t="str">
        <f>IFERROR(VLOOKUP($C252,'CEDARS School FRPL'!$C:$G,5,FALSE),"No")</f>
        <v>Yes</v>
      </c>
      <c r="K252" s="102">
        <f>IFERROR(VLOOKUP($C252,'CEDARS School FRPL'!$C:$G,3,FALSE),0)</f>
        <v>0.62929999999999997</v>
      </c>
      <c r="M252" s="149"/>
      <c r="N252" s="150"/>
    </row>
    <row r="253" spans="1:14">
      <c r="A253" s="83" t="s">
        <v>3159</v>
      </c>
      <c r="B253" s="83" t="s">
        <v>3172</v>
      </c>
      <c r="C253" s="80">
        <v>5607</v>
      </c>
      <c r="D253" s="80" t="s">
        <v>3173</v>
      </c>
      <c r="E253" s="109">
        <v>443.86</v>
      </c>
      <c r="F253" s="109">
        <v>0</v>
      </c>
      <c r="G253" s="109">
        <v>0</v>
      </c>
      <c r="H253" s="109">
        <v>0</v>
      </c>
      <c r="I253" s="143">
        <f t="shared" si="6"/>
        <v>443.86</v>
      </c>
      <c r="J253" s="148" t="str">
        <f>IFERROR(VLOOKUP($C253,'CEDARS School FRPL'!$C:$G,5,FALSE),"No")</f>
        <v>No</v>
      </c>
      <c r="K253" s="102">
        <f>IFERROR(VLOOKUP($C253,'CEDARS School FRPL'!$C:$G,3,FALSE),0)</f>
        <v>0.4511</v>
      </c>
      <c r="M253" s="149"/>
      <c r="N253" s="150"/>
    </row>
    <row r="254" spans="1:14">
      <c r="A254" s="83" t="s">
        <v>2380</v>
      </c>
      <c r="B254" s="83" t="s">
        <v>2804</v>
      </c>
      <c r="C254" s="80">
        <v>2251</v>
      </c>
      <c r="D254" s="80" t="s">
        <v>1106</v>
      </c>
      <c r="E254" s="109">
        <v>96.14</v>
      </c>
      <c r="F254" s="109">
        <v>0</v>
      </c>
      <c r="G254" s="109">
        <v>0</v>
      </c>
      <c r="H254" s="109">
        <v>0</v>
      </c>
      <c r="I254" s="143">
        <f t="shared" si="6"/>
        <v>96.14</v>
      </c>
      <c r="J254" s="148" t="str">
        <f>IFERROR(VLOOKUP($C254,'CEDARS School FRPL'!$C:$G,5,FALSE),"No")</f>
        <v>No</v>
      </c>
      <c r="K254" s="102">
        <f>IFERROR(VLOOKUP($C254,'CEDARS School FRPL'!$C:$G,3,FALSE),0)</f>
        <v>0.312</v>
      </c>
      <c r="M254" s="149"/>
      <c r="N254" s="150"/>
    </row>
    <row r="255" spans="1:14">
      <c r="A255" s="83" t="s">
        <v>2369</v>
      </c>
      <c r="B255" s="83" t="s">
        <v>2805</v>
      </c>
      <c r="C255" s="80">
        <v>5472</v>
      </c>
      <c r="D255" s="80" t="s">
        <v>2713</v>
      </c>
      <c r="E255" s="109">
        <v>535.78</v>
      </c>
      <c r="F255" s="109">
        <v>9.379999999999999</v>
      </c>
      <c r="G255" s="109">
        <v>0</v>
      </c>
      <c r="H255" s="109">
        <v>0</v>
      </c>
      <c r="I255" s="143">
        <f t="shared" si="6"/>
        <v>545.16</v>
      </c>
      <c r="J255" s="148" t="str">
        <f>IFERROR(VLOOKUP($C255,'CEDARS School FRPL'!$C:$G,5,FALSE),"No")</f>
        <v>No</v>
      </c>
      <c r="K255" s="102">
        <f>IFERROR(VLOOKUP($C255,'CEDARS School FRPL'!$C:$G,3,FALSE),0)</f>
        <v>0.41710000000000003</v>
      </c>
      <c r="M255" s="149"/>
      <c r="N255" s="150"/>
    </row>
    <row r="256" spans="1:14">
      <c r="A256" s="83" t="s">
        <v>2369</v>
      </c>
      <c r="B256" s="83" t="s">
        <v>2805</v>
      </c>
      <c r="C256" s="80">
        <v>2994</v>
      </c>
      <c r="D256" s="80" t="s">
        <v>1049</v>
      </c>
      <c r="E256" s="109">
        <v>416.14</v>
      </c>
      <c r="F256" s="109">
        <v>0</v>
      </c>
      <c r="G256" s="109">
        <v>0</v>
      </c>
      <c r="H256" s="109">
        <v>0</v>
      </c>
      <c r="I256" s="143">
        <f t="shared" si="6"/>
        <v>416.14</v>
      </c>
      <c r="J256" s="148" t="str">
        <f>IFERROR(VLOOKUP($C256,'CEDARS School FRPL'!$C:$G,5,FALSE),"No")</f>
        <v>No</v>
      </c>
      <c r="K256" s="102">
        <f>IFERROR(VLOOKUP($C256,'CEDARS School FRPL'!$C:$G,3,FALSE),0)</f>
        <v>0.26840000000000003</v>
      </c>
      <c r="M256" s="149"/>
      <c r="N256" s="150"/>
    </row>
    <row r="257" spans="1:14">
      <c r="A257" s="83" t="s">
        <v>2369</v>
      </c>
      <c r="B257" s="83" t="s">
        <v>2805</v>
      </c>
      <c r="C257" s="80">
        <v>2615</v>
      </c>
      <c r="D257" s="80" t="s">
        <v>1048</v>
      </c>
      <c r="E257" s="109">
        <v>1455.85</v>
      </c>
      <c r="F257" s="109">
        <v>155.87</v>
      </c>
      <c r="G257" s="109">
        <v>0</v>
      </c>
      <c r="H257" s="109">
        <v>0</v>
      </c>
      <c r="I257" s="143">
        <f t="shared" si="6"/>
        <v>1611.7199999999998</v>
      </c>
      <c r="J257" s="148" t="str">
        <f>IFERROR(VLOOKUP($C257,'CEDARS School FRPL'!$C:$G,5,FALSE),"No")</f>
        <v>No</v>
      </c>
      <c r="K257" s="102">
        <f>IFERROR(VLOOKUP($C257,'CEDARS School FRPL'!$C:$G,3,FALSE),0)</f>
        <v>0.26640000000000003</v>
      </c>
      <c r="M257" s="149"/>
      <c r="N257" s="150"/>
    </row>
    <row r="258" spans="1:14">
      <c r="A258" s="83" t="s">
        <v>2369</v>
      </c>
      <c r="B258" s="83" t="s">
        <v>2805</v>
      </c>
      <c r="C258" s="80">
        <v>3237</v>
      </c>
      <c r="D258" s="80" t="s">
        <v>1050</v>
      </c>
      <c r="E258" s="109">
        <v>630.85</v>
      </c>
      <c r="F258" s="109">
        <v>0</v>
      </c>
      <c r="G258" s="109">
        <v>0</v>
      </c>
      <c r="H258" s="109">
        <v>0</v>
      </c>
      <c r="I258" s="143">
        <f t="shared" ref="I258:I321" si="7">SUM(E258:H258)</f>
        <v>630.85</v>
      </c>
      <c r="J258" s="148" t="str">
        <f>IFERROR(VLOOKUP($C258,'CEDARS School FRPL'!$C:$G,5,FALSE),"No")</f>
        <v>No</v>
      </c>
      <c r="K258" s="102">
        <f>IFERROR(VLOOKUP($C258,'CEDARS School FRPL'!$C:$G,3,FALSE),0)</f>
        <v>0.31840000000000002</v>
      </c>
      <c r="M258" s="149"/>
      <c r="N258" s="150"/>
    </row>
    <row r="259" spans="1:14">
      <c r="A259" s="83" t="s">
        <v>2369</v>
      </c>
      <c r="B259" s="83" t="s">
        <v>2805</v>
      </c>
      <c r="C259" s="80">
        <v>4016</v>
      </c>
      <c r="D259" s="80" t="s">
        <v>1054</v>
      </c>
      <c r="E259" s="109">
        <v>425.57</v>
      </c>
      <c r="F259" s="109">
        <v>0</v>
      </c>
      <c r="G259" s="109">
        <v>0</v>
      </c>
      <c r="H259" s="109">
        <v>0</v>
      </c>
      <c r="I259" s="143">
        <f t="shared" si="7"/>
        <v>425.57</v>
      </c>
      <c r="J259" s="148" t="str">
        <f>IFERROR(VLOOKUP($C259,'CEDARS School FRPL'!$C:$G,5,FALSE),"No")</f>
        <v>Yes</v>
      </c>
      <c r="K259" s="102">
        <f>IFERROR(VLOOKUP($C259,'CEDARS School FRPL'!$C:$G,3,FALSE),0)</f>
        <v>0.50870000000000004</v>
      </c>
      <c r="M259" s="149"/>
      <c r="N259" s="150"/>
    </row>
    <row r="260" spans="1:14">
      <c r="A260" s="83" t="s">
        <v>2369</v>
      </c>
      <c r="B260" s="83" t="s">
        <v>2805</v>
      </c>
      <c r="C260" s="80">
        <v>4014</v>
      </c>
      <c r="D260" s="80" t="s">
        <v>1052</v>
      </c>
      <c r="E260" s="109">
        <v>383</v>
      </c>
      <c r="F260" s="109">
        <v>0</v>
      </c>
      <c r="G260" s="109">
        <v>0</v>
      </c>
      <c r="H260" s="109">
        <v>0</v>
      </c>
      <c r="I260" s="143">
        <f t="shared" si="7"/>
        <v>383</v>
      </c>
      <c r="J260" s="148" t="str">
        <f>IFERROR(VLOOKUP($C260,'CEDARS School FRPL'!$C:$G,5,FALSE),"No")</f>
        <v>No</v>
      </c>
      <c r="K260" s="102">
        <f>IFERROR(VLOOKUP($C260,'CEDARS School FRPL'!$C:$G,3,FALSE),0)</f>
        <v>0.38219999999999998</v>
      </c>
      <c r="M260" s="149"/>
      <c r="N260" s="150"/>
    </row>
    <row r="261" spans="1:14">
      <c r="A261" s="83" t="s">
        <v>2369</v>
      </c>
      <c r="B261" s="83" t="s">
        <v>2805</v>
      </c>
      <c r="C261" s="80">
        <v>4341</v>
      </c>
      <c r="D261" s="80" t="s">
        <v>1059</v>
      </c>
      <c r="E261" s="109">
        <v>406.29</v>
      </c>
      <c r="F261" s="109">
        <v>0</v>
      </c>
      <c r="G261" s="109">
        <v>0</v>
      </c>
      <c r="H261" s="109">
        <v>0</v>
      </c>
      <c r="I261" s="143">
        <f t="shared" si="7"/>
        <v>406.29</v>
      </c>
      <c r="J261" s="148" t="str">
        <f>IFERROR(VLOOKUP($C261,'CEDARS School FRPL'!$C:$G,5,FALSE),"No")</f>
        <v>No</v>
      </c>
      <c r="K261" s="102">
        <f>IFERROR(VLOOKUP($C261,'CEDARS School FRPL'!$C:$G,3,FALSE),0)</f>
        <v>0.2823</v>
      </c>
      <c r="M261" s="149"/>
      <c r="N261" s="150"/>
    </row>
    <row r="262" spans="1:14">
      <c r="A262" s="83" t="s">
        <v>2369</v>
      </c>
      <c r="B262" s="83" t="s">
        <v>2805</v>
      </c>
      <c r="C262" s="80">
        <v>4444</v>
      </c>
      <c r="D262" s="80" t="s">
        <v>1062</v>
      </c>
      <c r="E262" s="109">
        <v>468</v>
      </c>
      <c r="F262" s="109">
        <v>0</v>
      </c>
      <c r="G262" s="109">
        <v>0</v>
      </c>
      <c r="H262" s="109">
        <v>0</v>
      </c>
      <c r="I262" s="143">
        <f t="shared" si="7"/>
        <v>468</v>
      </c>
      <c r="J262" s="148" t="str">
        <f>IFERROR(VLOOKUP($C262,'CEDARS School FRPL'!$C:$G,5,FALSE),"No")</f>
        <v>No</v>
      </c>
      <c r="K262" s="102">
        <f>IFERROR(VLOOKUP($C262,'CEDARS School FRPL'!$C:$G,3,FALSE),0)</f>
        <v>0.24679999999999999</v>
      </c>
      <c r="M262" s="149"/>
      <c r="N262" s="150"/>
    </row>
    <row r="263" spans="1:14">
      <c r="A263" s="83" t="s">
        <v>2369</v>
      </c>
      <c r="B263" s="83" t="s">
        <v>2805</v>
      </c>
      <c r="C263" s="80">
        <v>4015</v>
      </c>
      <c r="D263" s="80" t="s">
        <v>1053</v>
      </c>
      <c r="E263" s="109">
        <v>278</v>
      </c>
      <c r="F263" s="109">
        <v>0</v>
      </c>
      <c r="G263" s="109">
        <v>0</v>
      </c>
      <c r="H263" s="109">
        <v>0</v>
      </c>
      <c r="I263" s="143">
        <f t="shared" si="7"/>
        <v>278</v>
      </c>
      <c r="J263" s="148" t="str">
        <f>IFERROR(VLOOKUP($C263,'CEDARS School FRPL'!$C:$G,5,FALSE),"No")</f>
        <v>Yes</v>
      </c>
      <c r="K263" s="102">
        <f>IFERROR(VLOOKUP($C263,'CEDARS School FRPL'!$C:$G,3,FALSE),0)</f>
        <v>0.50800000000000001</v>
      </c>
      <c r="M263" s="149"/>
      <c r="N263" s="150"/>
    </row>
    <row r="264" spans="1:14">
      <c r="A264" s="83" t="s">
        <v>2369</v>
      </c>
      <c r="B264" s="83" t="s">
        <v>2805</v>
      </c>
      <c r="C264" s="80">
        <v>3791</v>
      </c>
      <c r="D264" s="80" t="s">
        <v>1051</v>
      </c>
      <c r="E264" s="109">
        <v>598.34</v>
      </c>
      <c r="F264" s="109">
        <v>0</v>
      </c>
      <c r="G264" s="109">
        <v>0</v>
      </c>
      <c r="H264" s="109">
        <v>0</v>
      </c>
      <c r="I264" s="143">
        <f t="shared" si="7"/>
        <v>598.34</v>
      </c>
      <c r="J264" s="148" t="str">
        <f>IFERROR(VLOOKUP($C264,'CEDARS School FRPL'!$C:$G,5,FALSE),"No")</f>
        <v>Yes</v>
      </c>
      <c r="K264" s="102">
        <f>IFERROR(VLOOKUP($C264,'CEDARS School FRPL'!$C:$G,3,FALSE),0)</f>
        <v>0.51039999999999996</v>
      </c>
      <c r="M264" s="149"/>
      <c r="N264" s="150"/>
    </row>
    <row r="265" spans="1:14">
      <c r="A265" s="83" t="s">
        <v>2369</v>
      </c>
      <c r="B265" s="83" t="s">
        <v>2805</v>
      </c>
      <c r="C265" s="80">
        <v>4393</v>
      </c>
      <c r="D265" s="80" t="s">
        <v>1061</v>
      </c>
      <c r="E265" s="109">
        <v>366.14</v>
      </c>
      <c r="F265" s="109">
        <v>0</v>
      </c>
      <c r="G265" s="109">
        <v>0</v>
      </c>
      <c r="H265" s="109">
        <v>0</v>
      </c>
      <c r="I265" s="143">
        <f t="shared" si="7"/>
        <v>366.14</v>
      </c>
      <c r="J265" s="148" t="str">
        <f>IFERROR(VLOOKUP($C265,'CEDARS School FRPL'!$C:$G,5,FALSE),"No")</f>
        <v>No</v>
      </c>
      <c r="K265" s="102">
        <f>IFERROR(VLOOKUP($C265,'CEDARS School FRPL'!$C:$G,3,FALSE),0)</f>
        <v>0.36730000000000002</v>
      </c>
      <c r="M265" s="149"/>
      <c r="N265" s="150"/>
    </row>
    <row r="266" spans="1:14">
      <c r="A266" s="83" t="s">
        <v>2369</v>
      </c>
      <c r="B266" s="83" t="s">
        <v>2805</v>
      </c>
      <c r="C266" s="80">
        <v>3594</v>
      </c>
      <c r="D266" s="80" t="s">
        <v>3174</v>
      </c>
      <c r="E266" s="109">
        <v>441.71</v>
      </c>
      <c r="F266" s="109">
        <v>0</v>
      </c>
      <c r="G266" s="109">
        <v>0</v>
      </c>
      <c r="H266" s="109">
        <v>0</v>
      </c>
      <c r="I266" s="143">
        <f t="shared" si="7"/>
        <v>441.71</v>
      </c>
      <c r="J266" s="148" t="str">
        <f>IFERROR(VLOOKUP($C266,'CEDARS School FRPL'!$C:$G,5,FALSE),"No")</f>
        <v>No</v>
      </c>
      <c r="K266" s="102">
        <f>IFERROR(VLOOKUP($C266,'CEDARS School FRPL'!$C:$G,3,FALSE),0)</f>
        <v>0.3619</v>
      </c>
      <c r="M266" s="149"/>
      <c r="N266" s="150"/>
    </row>
    <row r="267" spans="1:14">
      <c r="A267" s="83" t="s">
        <v>2369</v>
      </c>
      <c r="B267" s="83" t="s">
        <v>2805</v>
      </c>
      <c r="C267" s="80">
        <v>4509</v>
      </c>
      <c r="D267" s="80" t="s">
        <v>1063</v>
      </c>
      <c r="E267" s="109">
        <v>906.34</v>
      </c>
      <c r="F267" s="109">
        <v>43.650000000000006</v>
      </c>
      <c r="G267" s="109">
        <v>0</v>
      </c>
      <c r="H267" s="109">
        <v>0</v>
      </c>
      <c r="I267" s="143">
        <f t="shared" si="7"/>
        <v>949.99</v>
      </c>
      <c r="J267" s="148" t="str">
        <f>IFERROR(VLOOKUP($C267,'CEDARS School FRPL'!$C:$G,5,FALSE),"No")</f>
        <v>No</v>
      </c>
      <c r="K267" s="102">
        <f>IFERROR(VLOOKUP($C267,'CEDARS School FRPL'!$C:$G,3,FALSE),0)</f>
        <v>0.28189999999999998</v>
      </c>
      <c r="M267" s="149"/>
      <c r="N267" s="150"/>
    </row>
    <row r="268" spans="1:14">
      <c r="A268" s="83" t="s">
        <v>2369</v>
      </c>
      <c r="B268" s="83" t="s">
        <v>2805</v>
      </c>
      <c r="C268" s="80">
        <v>4100</v>
      </c>
      <c r="D268" s="80" t="s">
        <v>1055</v>
      </c>
      <c r="E268" s="109">
        <v>1002.36</v>
      </c>
      <c r="F268" s="109">
        <v>107.99</v>
      </c>
      <c r="G268" s="109">
        <v>0</v>
      </c>
      <c r="H268" s="109">
        <v>0</v>
      </c>
      <c r="I268" s="143">
        <f t="shared" si="7"/>
        <v>1110.3499999999999</v>
      </c>
      <c r="J268" s="148" t="str">
        <f>IFERROR(VLOOKUP($C268,'CEDARS School FRPL'!$C:$G,5,FALSE),"No")</f>
        <v>No</v>
      </c>
      <c r="K268" s="102">
        <f>IFERROR(VLOOKUP($C268,'CEDARS School FRPL'!$C:$G,3,FALSE),0)</f>
        <v>0.42399999999999999</v>
      </c>
      <c r="M268" s="149"/>
      <c r="N268" s="150"/>
    </row>
    <row r="269" spans="1:14">
      <c r="A269" s="83" t="s">
        <v>2369</v>
      </c>
      <c r="B269" s="83" t="s">
        <v>2805</v>
      </c>
      <c r="C269" s="80">
        <v>4527</v>
      </c>
      <c r="D269" s="80" t="s">
        <v>1064</v>
      </c>
      <c r="E269" s="109">
        <v>395.14</v>
      </c>
      <c r="F269" s="109">
        <v>0</v>
      </c>
      <c r="G269" s="109">
        <v>0</v>
      </c>
      <c r="H269" s="109">
        <v>0</v>
      </c>
      <c r="I269" s="143">
        <f t="shared" si="7"/>
        <v>395.14</v>
      </c>
      <c r="J269" s="148" t="str">
        <f>IFERROR(VLOOKUP($C269,'CEDARS School FRPL'!$C:$G,5,FALSE),"No")</f>
        <v>No</v>
      </c>
      <c r="K269" s="102">
        <f>IFERROR(VLOOKUP($C269,'CEDARS School FRPL'!$C:$G,3,FALSE),0)</f>
        <v>0.48530000000000001</v>
      </c>
      <c r="M269" s="149"/>
      <c r="N269" s="150"/>
    </row>
    <row r="270" spans="1:14">
      <c r="A270" s="83" t="s">
        <v>2369</v>
      </c>
      <c r="B270" s="83" t="s">
        <v>2805</v>
      </c>
      <c r="C270" s="80">
        <v>4249</v>
      </c>
      <c r="D270" s="80" t="s">
        <v>1058</v>
      </c>
      <c r="E270" s="109">
        <v>751.61</v>
      </c>
      <c r="F270" s="109">
        <v>0</v>
      </c>
      <c r="G270" s="109">
        <v>0</v>
      </c>
      <c r="H270" s="109">
        <v>0</v>
      </c>
      <c r="I270" s="143">
        <f t="shared" si="7"/>
        <v>751.61</v>
      </c>
      <c r="J270" s="148" t="str">
        <f>IFERROR(VLOOKUP($C270,'CEDARS School FRPL'!$C:$G,5,FALSE),"No")</f>
        <v>No</v>
      </c>
      <c r="K270" s="102">
        <f>IFERROR(VLOOKUP($C270,'CEDARS School FRPL'!$C:$G,3,FALSE),0)</f>
        <v>0.36990000000000001</v>
      </c>
      <c r="M270" s="149"/>
      <c r="N270" s="150"/>
    </row>
    <row r="271" spans="1:14">
      <c r="A271" s="83" t="s">
        <v>2369</v>
      </c>
      <c r="B271" s="83" t="s">
        <v>2805</v>
      </c>
      <c r="C271" s="80">
        <v>4372</v>
      </c>
      <c r="D271" s="80" t="s">
        <v>1060</v>
      </c>
      <c r="E271" s="109">
        <v>419.57</v>
      </c>
      <c r="F271" s="109">
        <v>0</v>
      </c>
      <c r="G271" s="109">
        <v>0</v>
      </c>
      <c r="H271" s="109">
        <v>0</v>
      </c>
      <c r="I271" s="143">
        <f t="shared" si="7"/>
        <v>419.57</v>
      </c>
      <c r="J271" s="148" t="str">
        <f>IFERROR(VLOOKUP($C271,'CEDARS School FRPL'!$C:$G,5,FALSE),"No")</f>
        <v>No</v>
      </c>
      <c r="K271" s="102">
        <f>IFERROR(VLOOKUP($C271,'CEDARS School FRPL'!$C:$G,3,FALSE),0)</f>
        <v>0.31080000000000002</v>
      </c>
      <c r="M271" s="149"/>
      <c r="N271" s="150"/>
    </row>
    <row r="272" spans="1:14">
      <c r="A272" s="83" t="s">
        <v>2369</v>
      </c>
      <c r="B272" s="83" t="s">
        <v>2805</v>
      </c>
      <c r="C272" s="80">
        <v>4101</v>
      </c>
      <c r="D272" s="80" t="s">
        <v>1056</v>
      </c>
      <c r="E272" s="109">
        <v>424.43</v>
      </c>
      <c r="F272" s="109">
        <v>0</v>
      </c>
      <c r="G272" s="109">
        <v>0</v>
      </c>
      <c r="H272" s="109">
        <v>0</v>
      </c>
      <c r="I272" s="143">
        <f t="shared" si="7"/>
        <v>424.43</v>
      </c>
      <c r="J272" s="148" t="str">
        <f>IFERROR(VLOOKUP($C272,'CEDARS School FRPL'!$C:$G,5,FALSE),"No")</f>
        <v>No</v>
      </c>
      <c r="K272" s="102">
        <f>IFERROR(VLOOKUP($C272,'CEDARS School FRPL'!$C:$G,3,FALSE),0)</f>
        <v>0.31530000000000002</v>
      </c>
      <c r="M272" s="149"/>
      <c r="N272" s="150"/>
    </row>
    <row r="273" spans="1:14">
      <c r="A273" s="83" t="s">
        <v>2369</v>
      </c>
      <c r="B273" s="83" t="s">
        <v>2805</v>
      </c>
      <c r="C273" s="80">
        <v>4135</v>
      </c>
      <c r="D273" s="80" t="s">
        <v>1057</v>
      </c>
      <c r="E273" s="109">
        <v>383.19</v>
      </c>
      <c r="F273" s="109">
        <v>0</v>
      </c>
      <c r="G273" s="109">
        <v>0</v>
      </c>
      <c r="H273" s="109">
        <v>0</v>
      </c>
      <c r="I273" s="143">
        <f t="shared" si="7"/>
        <v>383.19</v>
      </c>
      <c r="J273" s="148" t="str">
        <f>IFERROR(VLOOKUP($C273,'CEDARS School FRPL'!$C:$G,5,FALSE),"No")</f>
        <v>Yes</v>
      </c>
      <c r="K273" s="102">
        <f>IFERROR(VLOOKUP($C273,'CEDARS School FRPL'!$C:$G,3,FALSE),0)</f>
        <v>0.52039999999999997</v>
      </c>
      <c r="M273" s="149"/>
      <c r="N273" s="150"/>
    </row>
    <row r="274" spans="1:14">
      <c r="A274" s="83" t="s">
        <v>2487</v>
      </c>
      <c r="B274" s="83" t="s">
        <v>2806</v>
      </c>
      <c r="C274" s="80">
        <v>3259</v>
      </c>
      <c r="D274" s="80" t="s">
        <v>1784</v>
      </c>
      <c r="E274" s="109">
        <v>367.49</v>
      </c>
      <c r="F274" s="109">
        <v>0</v>
      </c>
      <c r="G274" s="109">
        <v>0</v>
      </c>
      <c r="H274" s="109">
        <v>0</v>
      </c>
      <c r="I274" s="143">
        <f t="shared" si="7"/>
        <v>367.49</v>
      </c>
      <c r="J274" s="148" t="str">
        <f>IFERROR(VLOOKUP($C274,'CEDARS School FRPL'!$C:$G,5,FALSE),"No")</f>
        <v>Yes</v>
      </c>
      <c r="K274" s="102">
        <f>IFERROR(VLOOKUP($C274,'CEDARS School FRPL'!$C:$G,3,FALSE),0)</f>
        <v>0.51359999999999995</v>
      </c>
      <c r="M274" s="149"/>
      <c r="N274" s="150"/>
    </row>
    <row r="275" spans="1:14">
      <c r="A275" s="83" t="s">
        <v>2487</v>
      </c>
      <c r="B275" s="83" t="s">
        <v>2806</v>
      </c>
      <c r="C275" s="80">
        <v>3260</v>
      </c>
      <c r="D275" s="80" t="s">
        <v>1855</v>
      </c>
      <c r="E275" s="109">
        <v>419.29</v>
      </c>
      <c r="F275" s="109">
        <v>0</v>
      </c>
      <c r="G275" s="109">
        <v>0</v>
      </c>
      <c r="H275" s="109">
        <v>0</v>
      </c>
      <c r="I275" s="143">
        <f t="shared" si="7"/>
        <v>419.29</v>
      </c>
      <c r="J275" s="148" t="str">
        <f>IFERROR(VLOOKUP($C275,'CEDARS School FRPL'!$C:$G,5,FALSE),"No")</f>
        <v>Yes</v>
      </c>
      <c r="K275" s="102">
        <f>IFERROR(VLOOKUP($C275,'CEDARS School FRPL'!$C:$G,3,FALSE),0)</f>
        <v>0.56010000000000004</v>
      </c>
      <c r="M275" s="149"/>
      <c r="N275" s="150"/>
    </row>
    <row r="276" spans="1:14">
      <c r="A276" s="83" t="s">
        <v>2487</v>
      </c>
      <c r="B276" s="83" t="s">
        <v>2806</v>
      </c>
      <c r="C276" s="80">
        <v>2892</v>
      </c>
      <c r="D276" s="80" t="s">
        <v>1850</v>
      </c>
      <c r="E276" s="109">
        <v>290</v>
      </c>
      <c r="F276" s="109">
        <v>0</v>
      </c>
      <c r="G276" s="109">
        <v>0</v>
      </c>
      <c r="H276" s="109">
        <v>0</v>
      </c>
      <c r="I276" s="143">
        <f t="shared" si="7"/>
        <v>290</v>
      </c>
      <c r="J276" s="148" t="str">
        <f>IFERROR(VLOOKUP($C276,'CEDARS School FRPL'!$C:$G,5,FALSE),"No")</f>
        <v>Yes</v>
      </c>
      <c r="K276" s="102">
        <f>IFERROR(VLOOKUP($C276,'CEDARS School FRPL'!$C:$G,3,FALSE),0)</f>
        <v>0.6351</v>
      </c>
      <c r="M276" s="149"/>
      <c r="N276" s="150"/>
    </row>
    <row r="277" spans="1:14">
      <c r="A277" s="83" t="s">
        <v>2487</v>
      </c>
      <c r="B277" s="83" t="s">
        <v>2806</v>
      </c>
      <c r="C277" s="80">
        <v>3065</v>
      </c>
      <c r="D277" s="80" t="s">
        <v>1853</v>
      </c>
      <c r="E277" s="109">
        <v>1232.8800000000001</v>
      </c>
      <c r="F277" s="109">
        <v>95.18</v>
      </c>
      <c r="G277" s="109">
        <v>0</v>
      </c>
      <c r="H277" s="109">
        <v>0</v>
      </c>
      <c r="I277" s="143">
        <f t="shared" si="7"/>
        <v>1328.0600000000002</v>
      </c>
      <c r="J277" s="148" t="str">
        <f>IFERROR(VLOOKUP($C277,'CEDARS School FRPL'!$C:$G,5,FALSE),"No")</f>
        <v>No</v>
      </c>
      <c r="K277" s="102">
        <f>IFERROR(VLOOKUP($C277,'CEDARS School FRPL'!$C:$G,3,FALSE),0)</f>
        <v>0.31259999999999999</v>
      </c>
      <c r="M277" s="149"/>
      <c r="N277" s="150"/>
    </row>
    <row r="278" spans="1:14">
      <c r="A278" s="83" t="s">
        <v>2487</v>
      </c>
      <c r="B278" s="83" t="s">
        <v>2806</v>
      </c>
      <c r="C278" s="80">
        <v>5667</v>
      </c>
      <c r="D278" s="80" t="s">
        <v>3331</v>
      </c>
      <c r="E278" s="109">
        <v>114.87</v>
      </c>
      <c r="F278" s="109">
        <v>0</v>
      </c>
      <c r="G278" s="109">
        <v>0</v>
      </c>
      <c r="H278" s="109">
        <v>0</v>
      </c>
      <c r="I278" s="143">
        <f t="shared" si="7"/>
        <v>114.87</v>
      </c>
      <c r="J278" s="148" t="str">
        <f>IFERROR(VLOOKUP($C278,'CEDARS School FRPL'!$C:$G,5,FALSE),"No")</f>
        <v>Yes</v>
      </c>
      <c r="K278" s="102">
        <f>IFERROR(VLOOKUP($C278,'CEDARS School FRPL'!$C:$G,3,FALSE),0)</f>
        <v>0.59889999999999999</v>
      </c>
      <c r="M278" s="149"/>
      <c r="N278" s="150"/>
    </row>
    <row r="279" spans="1:14">
      <c r="A279" s="83" t="s">
        <v>2487</v>
      </c>
      <c r="B279" s="83" t="s">
        <v>2806</v>
      </c>
      <c r="C279" s="80">
        <v>3929</v>
      </c>
      <c r="D279" s="80" t="s">
        <v>1861</v>
      </c>
      <c r="E279" s="109">
        <v>415.19</v>
      </c>
      <c r="F279" s="109">
        <v>0</v>
      </c>
      <c r="G279" s="109">
        <v>0</v>
      </c>
      <c r="H279" s="109">
        <v>0</v>
      </c>
      <c r="I279" s="143">
        <f t="shared" si="7"/>
        <v>415.19</v>
      </c>
      <c r="J279" s="148" t="str">
        <f>IFERROR(VLOOKUP($C279,'CEDARS School FRPL'!$C:$G,5,FALSE),"No")</f>
        <v>No</v>
      </c>
      <c r="K279" s="102">
        <f>IFERROR(VLOOKUP($C279,'CEDARS School FRPL'!$C:$G,3,FALSE),0)</f>
        <v>0.22589999999999999</v>
      </c>
      <c r="M279" s="149"/>
      <c r="N279" s="150"/>
    </row>
    <row r="280" spans="1:14">
      <c r="A280" s="83" t="s">
        <v>2487</v>
      </c>
      <c r="B280" s="83" t="s">
        <v>2806</v>
      </c>
      <c r="C280" s="80">
        <v>5328</v>
      </c>
      <c r="D280" s="80" t="s">
        <v>1866</v>
      </c>
      <c r="E280" s="109">
        <v>0</v>
      </c>
      <c r="F280" s="109">
        <v>0</v>
      </c>
      <c r="G280" s="109">
        <v>90</v>
      </c>
      <c r="H280" s="109">
        <v>0</v>
      </c>
      <c r="I280" s="143">
        <f t="shared" si="7"/>
        <v>90</v>
      </c>
      <c r="J280" s="148" t="str">
        <f>IFERROR(VLOOKUP($C280,'CEDARS School FRPL'!$C:$G,5,FALSE),"No")</f>
        <v>No</v>
      </c>
      <c r="K280" s="102">
        <f>IFERROR(VLOOKUP($C280,'CEDARS School FRPL'!$C:$G,3,FALSE),0)</f>
        <v>0.36530000000000001</v>
      </c>
      <c r="M280" s="149"/>
      <c r="N280" s="150"/>
    </row>
    <row r="281" spans="1:14">
      <c r="A281" s="83" t="s">
        <v>2487</v>
      </c>
      <c r="B281" s="83" t="s">
        <v>2806</v>
      </c>
      <c r="C281" s="80">
        <v>3890</v>
      </c>
      <c r="D281" s="80" t="s">
        <v>923</v>
      </c>
      <c r="E281" s="109">
        <v>632.92999999999995</v>
      </c>
      <c r="F281" s="109">
        <v>0</v>
      </c>
      <c r="G281" s="109">
        <v>0</v>
      </c>
      <c r="H281" s="109">
        <v>0</v>
      </c>
      <c r="I281" s="143">
        <f t="shared" si="7"/>
        <v>632.92999999999995</v>
      </c>
      <c r="J281" s="148" t="str">
        <f>IFERROR(VLOOKUP($C281,'CEDARS School FRPL'!$C:$G,5,FALSE),"No")</f>
        <v>No</v>
      </c>
      <c r="K281" s="102">
        <f>IFERROR(VLOOKUP($C281,'CEDARS School FRPL'!$C:$G,3,FALSE),0)</f>
        <v>0.31009999999999999</v>
      </c>
      <c r="M281" s="149"/>
      <c r="N281" s="150"/>
    </row>
    <row r="282" spans="1:14">
      <c r="A282" s="83" t="s">
        <v>2487</v>
      </c>
      <c r="B282" s="83" t="s">
        <v>2806</v>
      </c>
      <c r="C282" s="80">
        <v>2157</v>
      </c>
      <c r="D282" s="80" t="s">
        <v>1848</v>
      </c>
      <c r="E282" s="109">
        <v>605.57000000000005</v>
      </c>
      <c r="F282" s="109">
        <v>0</v>
      </c>
      <c r="G282" s="109">
        <v>0</v>
      </c>
      <c r="H282" s="109">
        <v>0</v>
      </c>
      <c r="I282" s="143">
        <f t="shared" si="7"/>
        <v>605.57000000000005</v>
      </c>
      <c r="J282" s="148" t="str">
        <f>IFERROR(VLOOKUP($C282,'CEDARS School FRPL'!$C:$G,5,FALSE),"No")</f>
        <v>No</v>
      </c>
      <c r="K282" s="102">
        <f>IFERROR(VLOOKUP($C282,'CEDARS School FRPL'!$C:$G,3,FALSE),0)</f>
        <v>0.4597</v>
      </c>
      <c r="M282" s="149"/>
      <c r="N282" s="150"/>
    </row>
    <row r="283" spans="1:14">
      <c r="A283" s="83" t="s">
        <v>2487</v>
      </c>
      <c r="B283" s="83" t="s">
        <v>2806</v>
      </c>
      <c r="C283" s="80">
        <v>3573</v>
      </c>
      <c r="D283" s="80" t="s">
        <v>1859</v>
      </c>
      <c r="E283" s="109">
        <v>509.58</v>
      </c>
      <c r="F283" s="109">
        <v>0</v>
      </c>
      <c r="G283" s="109">
        <v>0</v>
      </c>
      <c r="H283" s="109">
        <v>0</v>
      </c>
      <c r="I283" s="143">
        <f t="shared" si="7"/>
        <v>509.58</v>
      </c>
      <c r="J283" s="148" t="str">
        <f>IFERROR(VLOOKUP($C283,'CEDARS School FRPL'!$C:$G,5,FALSE),"No")</f>
        <v>No</v>
      </c>
      <c r="K283" s="102">
        <f>IFERROR(VLOOKUP($C283,'CEDARS School FRPL'!$C:$G,3,FALSE),0)</f>
        <v>0.33410000000000001</v>
      </c>
      <c r="M283" s="149"/>
      <c r="N283" s="150"/>
    </row>
    <row r="284" spans="1:14">
      <c r="A284" s="83" t="s">
        <v>2487</v>
      </c>
      <c r="B284" s="83" t="s">
        <v>2806</v>
      </c>
      <c r="C284" s="80">
        <v>4185</v>
      </c>
      <c r="D284" s="80" t="s">
        <v>1863</v>
      </c>
      <c r="E284" s="109">
        <v>481.36</v>
      </c>
      <c r="F284" s="109">
        <v>0</v>
      </c>
      <c r="G284" s="109">
        <v>0</v>
      </c>
      <c r="H284" s="109">
        <v>0</v>
      </c>
      <c r="I284" s="143">
        <f t="shared" si="7"/>
        <v>481.36</v>
      </c>
      <c r="J284" s="148" t="str">
        <f>IFERROR(VLOOKUP($C284,'CEDARS School FRPL'!$C:$G,5,FALSE),"No")</f>
        <v>No</v>
      </c>
      <c r="K284" s="102">
        <f>IFERROR(VLOOKUP($C284,'CEDARS School FRPL'!$C:$G,3,FALSE),0)</f>
        <v>0.24740000000000001</v>
      </c>
      <c r="M284" s="149"/>
      <c r="N284" s="150"/>
    </row>
    <row r="285" spans="1:14">
      <c r="A285" s="83" t="s">
        <v>2487</v>
      </c>
      <c r="B285" s="83" t="s">
        <v>2806</v>
      </c>
      <c r="C285" s="80">
        <v>5507</v>
      </c>
      <c r="D285" s="80" t="s">
        <v>2714</v>
      </c>
      <c r="E285" s="109">
        <v>496.86</v>
      </c>
      <c r="F285" s="109">
        <v>0</v>
      </c>
      <c r="G285" s="109">
        <v>0</v>
      </c>
      <c r="H285" s="109">
        <v>0</v>
      </c>
      <c r="I285" s="143">
        <f t="shared" si="7"/>
        <v>496.86</v>
      </c>
      <c r="J285" s="148" t="str">
        <f>IFERROR(VLOOKUP($C285,'CEDARS School FRPL'!$C:$G,5,FALSE),"No")</f>
        <v>No</v>
      </c>
      <c r="K285" s="102">
        <f>IFERROR(VLOOKUP($C285,'CEDARS School FRPL'!$C:$G,3,FALSE),0)</f>
        <v>0.18959999999999999</v>
      </c>
      <c r="M285" s="149"/>
      <c r="N285" s="150"/>
    </row>
    <row r="286" spans="1:14">
      <c r="A286" s="83" t="s">
        <v>2487</v>
      </c>
      <c r="B286" s="83" t="s">
        <v>2806</v>
      </c>
      <c r="C286" s="80">
        <v>4529</v>
      </c>
      <c r="D286" s="80" t="s">
        <v>1864</v>
      </c>
      <c r="E286" s="109">
        <v>477.16</v>
      </c>
      <c r="F286" s="109">
        <v>0</v>
      </c>
      <c r="G286" s="109">
        <v>0</v>
      </c>
      <c r="H286" s="109">
        <v>0</v>
      </c>
      <c r="I286" s="143">
        <f t="shared" si="7"/>
        <v>477.16</v>
      </c>
      <c r="J286" s="148" t="str">
        <f>IFERROR(VLOOKUP($C286,'CEDARS School FRPL'!$C:$G,5,FALSE),"No")</f>
        <v>No</v>
      </c>
      <c r="K286" s="102">
        <f>IFERROR(VLOOKUP($C286,'CEDARS School FRPL'!$C:$G,3,FALSE),0)</f>
        <v>0.21310000000000001</v>
      </c>
      <c r="M286" s="149"/>
      <c r="N286" s="150"/>
    </row>
    <row r="287" spans="1:14">
      <c r="A287" s="83" t="s">
        <v>2487</v>
      </c>
      <c r="B287" s="83" t="s">
        <v>2806</v>
      </c>
      <c r="C287" s="80">
        <v>3127</v>
      </c>
      <c r="D287" s="80" t="s">
        <v>1854</v>
      </c>
      <c r="E287" s="109">
        <v>302.8</v>
      </c>
      <c r="F287" s="109">
        <v>0</v>
      </c>
      <c r="G287" s="109">
        <v>0</v>
      </c>
      <c r="H287" s="109">
        <v>0</v>
      </c>
      <c r="I287" s="143">
        <f t="shared" si="7"/>
        <v>302.8</v>
      </c>
      <c r="J287" s="148" t="str">
        <f>IFERROR(VLOOKUP($C287,'CEDARS School FRPL'!$C:$G,5,FALSE),"No")</f>
        <v>Yes</v>
      </c>
      <c r="K287" s="102">
        <f>IFERROR(VLOOKUP($C287,'CEDARS School FRPL'!$C:$G,3,FALSE),0)</f>
        <v>0.50360000000000005</v>
      </c>
      <c r="M287" s="149"/>
      <c r="N287" s="150"/>
    </row>
    <row r="288" spans="1:14">
      <c r="A288" s="83" t="s">
        <v>2487</v>
      </c>
      <c r="B288" s="83" t="s">
        <v>2806</v>
      </c>
      <c r="C288" s="80">
        <v>3918</v>
      </c>
      <c r="D288" s="80" t="s">
        <v>1860</v>
      </c>
      <c r="E288" s="109">
        <v>108.31</v>
      </c>
      <c r="F288" s="109">
        <v>0.9</v>
      </c>
      <c r="G288" s="109">
        <v>0</v>
      </c>
      <c r="H288" s="109">
        <v>0</v>
      </c>
      <c r="I288" s="143">
        <f t="shared" si="7"/>
        <v>109.21000000000001</v>
      </c>
      <c r="J288" s="148" t="str">
        <f>IFERROR(VLOOKUP($C288,'CEDARS School FRPL'!$C:$G,5,FALSE),"No")</f>
        <v>Yes</v>
      </c>
      <c r="K288" s="102">
        <f>IFERROR(VLOOKUP($C288,'CEDARS School FRPL'!$C:$G,3,FALSE),0)</f>
        <v>0.55110000000000003</v>
      </c>
      <c r="M288" s="149"/>
      <c r="N288" s="150"/>
    </row>
    <row r="289" spans="1:14">
      <c r="A289" s="83" t="s">
        <v>2487</v>
      </c>
      <c r="B289" s="83" t="s">
        <v>2806</v>
      </c>
      <c r="C289" s="80">
        <v>2776</v>
      </c>
      <c r="D289" s="80" t="s">
        <v>1849</v>
      </c>
      <c r="E289" s="109">
        <v>507.95</v>
      </c>
      <c r="F289" s="109">
        <v>0</v>
      </c>
      <c r="G289" s="109">
        <v>0</v>
      </c>
      <c r="H289" s="109">
        <v>0</v>
      </c>
      <c r="I289" s="143">
        <f t="shared" si="7"/>
        <v>507.95</v>
      </c>
      <c r="J289" s="148" t="str">
        <f>IFERROR(VLOOKUP($C289,'CEDARS School FRPL'!$C:$G,5,FALSE),"No")</f>
        <v>Yes</v>
      </c>
      <c r="K289" s="102">
        <f>IFERROR(VLOOKUP($C289,'CEDARS School FRPL'!$C:$G,3,FALSE),0)</f>
        <v>0.65280000000000005</v>
      </c>
      <c r="M289" s="149"/>
      <c r="N289" s="150"/>
    </row>
    <row r="290" spans="1:14">
      <c r="A290" s="83" t="s">
        <v>2487</v>
      </c>
      <c r="B290" s="83" t="s">
        <v>2806</v>
      </c>
      <c r="C290" s="80">
        <v>2113</v>
      </c>
      <c r="D290" s="80" t="s">
        <v>1847</v>
      </c>
      <c r="E290" s="109">
        <v>625.71</v>
      </c>
      <c r="F290" s="109">
        <v>0</v>
      </c>
      <c r="G290" s="109">
        <v>0</v>
      </c>
      <c r="H290" s="109">
        <v>0</v>
      </c>
      <c r="I290" s="143">
        <f t="shared" si="7"/>
        <v>625.71</v>
      </c>
      <c r="J290" s="148" t="str">
        <f>IFERROR(VLOOKUP($C290,'CEDARS School FRPL'!$C:$G,5,FALSE),"No")</f>
        <v>Yes</v>
      </c>
      <c r="K290" s="102">
        <f>IFERROR(VLOOKUP($C290,'CEDARS School FRPL'!$C:$G,3,FALSE),0)</f>
        <v>0.60940000000000005</v>
      </c>
      <c r="M290" s="149"/>
      <c r="N290" s="150"/>
    </row>
    <row r="291" spans="1:14">
      <c r="A291" s="83" t="s">
        <v>2487</v>
      </c>
      <c r="B291" s="83" t="s">
        <v>2806</v>
      </c>
      <c r="C291" s="80">
        <v>4098</v>
      </c>
      <c r="D291" s="80" t="s">
        <v>1862</v>
      </c>
      <c r="E291" s="109">
        <v>411.47</v>
      </c>
      <c r="F291" s="109">
        <v>0</v>
      </c>
      <c r="G291" s="109">
        <v>0</v>
      </c>
      <c r="H291" s="109">
        <v>0</v>
      </c>
      <c r="I291" s="143">
        <f t="shared" si="7"/>
        <v>411.47</v>
      </c>
      <c r="J291" s="148" t="str">
        <f>IFERROR(VLOOKUP($C291,'CEDARS School FRPL'!$C:$G,5,FALSE),"No")</f>
        <v>No</v>
      </c>
      <c r="K291" s="102">
        <f>IFERROR(VLOOKUP($C291,'CEDARS School FRPL'!$C:$G,3,FALSE),0)</f>
        <v>0.316</v>
      </c>
      <c r="M291" s="149"/>
      <c r="N291" s="150"/>
    </row>
    <row r="292" spans="1:14">
      <c r="A292" s="83" t="s">
        <v>2487</v>
      </c>
      <c r="B292" s="83" t="s">
        <v>2806</v>
      </c>
      <c r="C292" s="80">
        <v>2953</v>
      </c>
      <c r="D292" s="80" t="s">
        <v>1851</v>
      </c>
      <c r="E292" s="109">
        <v>227.73</v>
      </c>
      <c r="F292" s="109">
        <v>0</v>
      </c>
      <c r="G292" s="109">
        <v>0</v>
      </c>
      <c r="H292" s="109">
        <v>0</v>
      </c>
      <c r="I292" s="143">
        <f t="shared" si="7"/>
        <v>227.73</v>
      </c>
      <c r="J292" s="148" t="str">
        <f>IFERROR(VLOOKUP($C292,'CEDARS School FRPL'!$C:$G,5,FALSE),"No")</f>
        <v>Yes</v>
      </c>
      <c r="K292" s="102">
        <f>IFERROR(VLOOKUP($C292,'CEDARS School FRPL'!$C:$G,3,FALSE),0)</f>
        <v>0.59509999999999996</v>
      </c>
      <c r="M292" s="149"/>
      <c r="N292" s="150"/>
    </row>
    <row r="293" spans="1:14">
      <c r="A293" s="83" t="s">
        <v>2487</v>
      </c>
      <c r="B293" s="83" t="s">
        <v>2806</v>
      </c>
      <c r="C293" s="80">
        <v>5660</v>
      </c>
      <c r="D293" s="80" t="s">
        <v>3332</v>
      </c>
      <c r="E293" s="109">
        <v>1273.55</v>
      </c>
      <c r="F293" s="109">
        <v>56.800000000000004</v>
      </c>
      <c r="G293" s="109">
        <v>0</v>
      </c>
      <c r="H293" s="109">
        <v>0</v>
      </c>
      <c r="I293" s="143">
        <f t="shared" si="7"/>
        <v>1330.35</v>
      </c>
      <c r="J293" s="148" t="str">
        <f>IFERROR(VLOOKUP($C293,'CEDARS School FRPL'!$C:$G,5,FALSE),"No")</f>
        <v>No</v>
      </c>
      <c r="K293" s="102">
        <f>IFERROR(VLOOKUP($C293,'CEDARS School FRPL'!$C:$G,3,FALSE),0)</f>
        <v>0.27439999999999998</v>
      </c>
      <c r="M293" s="149"/>
      <c r="N293" s="150"/>
    </row>
    <row r="294" spans="1:14">
      <c r="A294" s="83" t="s">
        <v>2487</v>
      </c>
      <c r="B294" s="83" t="s">
        <v>2806</v>
      </c>
      <c r="C294" s="80">
        <v>5541</v>
      </c>
      <c r="D294" s="80" t="s">
        <v>3175</v>
      </c>
      <c r="E294" s="109">
        <v>573.77</v>
      </c>
      <c r="F294" s="109">
        <v>0</v>
      </c>
      <c r="G294" s="109">
        <v>0</v>
      </c>
      <c r="H294" s="109">
        <v>0</v>
      </c>
      <c r="I294" s="143">
        <f t="shared" si="7"/>
        <v>573.77</v>
      </c>
      <c r="J294" s="148" t="str">
        <f>IFERROR(VLOOKUP($C294,'CEDARS School FRPL'!$C:$G,5,FALSE),"No")</f>
        <v>No</v>
      </c>
      <c r="K294" s="102">
        <f>IFERROR(VLOOKUP($C294,'CEDARS School FRPL'!$C:$G,3,FALSE),0)</f>
        <v>0.31879999999999997</v>
      </c>
      <c r="M294" s="149"/>
      <c r="N294" s="150"/>
    </row>
    <row r="295" spans="1:14">
      <c r="A295" s="83" t="s">
        <v>2487</v>
      </c>
      <c r="B295" s="83" t="s">
        <v>2806</v>
      </c>
      <c r="C295" s="80">
        <v>5003</v>
      </c>
      <c r="D295" s="80" t="s">
        <v>1865</v>
      </c>
      <c r="E295" s="109">
        <v>27.04</v>
      </c>
      <c r="F295" s="109">
        <v>0</v>
      </c>
      <c r="G295" s="109">
        <v>0</v>
      </c>
      <c r="H295" s="109">
        <v>0</v>
      </c>
      <c r="I295" s="143">
        <f t="shared" si="7"/>
        <v>27.04</v>
      </c>
      <c r="J295" s="148" t="str">
        <f>IFERROR(VLOOKUP($C295,'CEDARS School FRPL'!$C:$G,5,FALSE),"No")</f>
        <v>Yes</v>
      </c>
      <c r="K295" s="102">
        <f>IFERROR(VLOOKUP($C295,'CEDARS School FRPL'!$C:$G,3,FALSE),0)</f>
        <v>0.51339999999999997</v>
      </c>
      <c r="M295" s="149"/>
      <c r="N295" s="150"/>
    </row>
    <row r="296" spans="1:14">
      <c r="A296" s="83" t="s">
        <v>2487</v>
      </c>
      <c r="B296" s="83" t="s">
        <v>2806</v>
      </c>
      <c r="C296" s="80">
        <v>5552</v>
      </c>
      <c r="D296" s="80" t="s">
        <v>1288</v>
      </c>
      <c r="E296" s="109">
        <v>564.79</v>
      </c>
      <c r="F296" s="109">
        <v>0</v>
      </c>
      <c r="G296" s="109">
        <v>0</v>
      </c>
      <c r="H296" s="109">
        <v>0</v>
      </c>
      <c r="I296" s="143">
        <f t="shared" si="7"/>
        <v>564.79</v>
      </c>
      <c r="J296" s="148" t="str">
        <f>IFERROR(VLOOKUP($C296,'CEDARS School FRPL'!$C:$G,5,FALSE),"No")</f>
        <v>No</v>
      </c>
      <c r="K296" s="102">
        <f>IFERROR(VLOOKUP($C296,'CEDARS School FRPL'!$C:$G,3,FALSE),0)</f>
        <v>0.27100000000000002</v>
      </c>
      <c r="M296" s="149"/>
      <c r="N296" s="150"/>
    </row>
    <row r="297" spans="1:14">
      <c r="A297" s="83" t="s">
        <v>2487</v>
      </c>
      <c r="B297" s="83" t="s">
        <v>2806</v>
      </c>
      <c r="C297" s="80">
        <v>3307</v>
      </c>
      <c r="D297" s="80" t="s">
        <v>1856</v>
      </c>
      <c r="E297" s="109">
        <v>265.23</v>
      </c>
      <c r="F297" s="109">
        <v>0</v>
      </c>
      <c r="G297" s="109">
        <v>0</v>
      </c>
      <c r="H297" s="109">
        <v>0</v>
      </c>
      <c r="I297" s="143">
        <f t="shared" si="7"/>
        <v>265.23</v>
      </c>
      <c r="J297" s="148" t="str">
        <f>IFERROR(VLOOKUP($C297,'CEDARS School FRPL'!$C:$G,5,FALSE),"No")</f>
        <v>No</v>
      </c>
      <c r="K297" s="102">
        <f>IFERROR(VLOOKUP($C297,'CEDARS School FRPL'!$C:$G,3,FALSE),0)</f>
        <v>0.47070000000000001</v>
      </c>
      <c r="M297" s="149"/>
      <c r="N297" s="150"/>
    </row>
    <row r="298" spans="1:14">
      <c r="A298" s="83" t="s">
        <v>2487</v>
      </c>
      <c r="B298" s="83" t="s">
        <v>2806</v>
      </c>
      <c r="C298" s="80">
        <v>1964</v>
      </c>
      <c r="D298" s="80" t="s">
        <v>1846</v>
      </c>
      <c r="E298" s="109">
        <v>43.86</v>
      </c>
      <c r="F298" s="109">
        <v>0</v>
      </c>
      <c r="G298" s="109">
        <v>0</v>
      </c>
      <c r="H298" s="109">
        <v>0</v>
      </c>
      <c r="I298" s="143">
        <f t="shared" si="7"/>
        <v>43.86</v>
      </c>
      <c r="J298" s="148" t="str">
        <f>IFERROR(VLOOKUP($C298,'CEDARS School FRPL'!$C:$G,5,FALSE),"No")</f>
        <v>No</v>
      </c>
      <c r="K298" s="102">
        <f>IFERROR(VLOOKUP($C298,'CEDARS School FRPL'!$C:$G,3,FALSE),0)</f>
        <v>0.2427</v>
      </c>
      <c r="M298" s="149"/>
      <c r="N298" s="150"/>
    </row>
    <row r="299" spans="1:14">
      <c r="A299" s="83" t="s">
        <v>2487</v>
      </c>
      <c r="B299" s="83" t="s">
        <v>2806</v>
      </c>
      <c r="C299" s="80">
        <v>5278</v>
      </c>
      <c r="D299" s="80" t="s">
        <v>2715</v>
      </c>
      <c r="E299" s="109">
        <v>53.92</v>
      </c>
      <c r="F299" s="109">
        <v>0</v>
      </c>
      <c r="G299" s="109">
        <v>0</v>
      </c>
      <c r="H299" s="109">
        <v>0</v>
      </c>
      <c r="I299" s="143">
        <f t="shared" si="7"/>
        <v>53.92</v>
      </c>
      <c r="J299" s="148" t="str">
        <f>IFERROR(VLOOKUP($C299,'CEDARS School FRPL'!$C:$G,5,FALSE),"No")</f>
        <v>No</v>
      </c>
      <c r="K299" s="102">
        <f>IFERROR(VLOOKUP($C299,'CEDARS School FRPL'!$C:$G,3,FALSE),0)</f>
        <v>4.4200000000000003E-2</v>
      </c>
      <c r="M299" s="149"/>
      <c r="N299" s="150"/>
    </row>
    <row r="300" spans="1:14">
      <c r="A300" s="83" t="s">
        <v>2487</v>
      </c>
      <c r="B300" s="83" t="s">
        <v>2806</v>
      </c>
      <c r="C300" s="80">
        <v>5542</v>
      </c>
      <c r="D300" s="80" t="s">
        <v>3124</v>
      </c>
      <c r="E300" s="109">
        <v>136.94999999999999</v>
      </c>
      <c r="F300" s="109">
        <v>15.73</v>
      </c>
      <c r="G300" s="109">
        <v>0</v>
      </c>
      <c r="H300" s="109">
        <v>0</v>
      </c>
      <c r="I300" s="143">
        <f t="shared" si="7"/>
        <v>152.67999999999998</v>
      </c>
      <c r="J300" s="148" t="str">
        <f>IFERROR(VLOOKUP($C300,'CEDARS School FRPL'!$C:$G,5,FALSE),"No")</f>
        <v>No</v>
      </c>
      <c r="K300" s="102">
        <f>IFERROR(VLOOKUP($C300,'CEDARS School FRPL'!$C:$G,3,FALSE),0)</f>
        <v>0.23449999999999999</v>
      </c>
      <c r="M300" s="149"/>
      <c r="N300" s="150"/>
    </row>
    <row r="301" spans="1:14">
      <c r="A301" s="83" t="s">
        <v>2487</v>
      </c>
      <c r="B301" s="83" t="s">
        <v>2806</v>
      </c>
      <c r="C301" s="80">
        <v>3465</v>
      </c>
      <c r="D301" s="80" t="s">
        <v>1858</v>
      </c>
      <c r="E301" s="109">
        <v>348.14</v>
      </c>
      <c r="F301" s="109">
        <v>0</v>
      </c>
      <c r="G301" s="109">
        <v>0</v>
      </c>
      <c r="H301" s="109">
        <v>0</v>
      </c>
      <c r="I301" s="143">
        <f t="shared" si="7"/>
        <v>348.14</v>
      </c>
      <c r="J301" s="148" t="str">
        <f>IFERROR(VLOOKUP($C301,'CEDARS School FRPL'!$C:$G,5,FALSE),"No")</f>
        <v>No</v>
      </c>
      <c r="K301" s="102">
        <f>IFERROR(VLOOKUP($C301,'CEDARS School FRPL'!$C:$G,3,FALSE),0)</f>
        <v>0.2656</v>
      </c>
      <c r="M301" s="149"/>
      <c r="N301" s="150"/>
    </row>
    <row r="302" spans="1:14">
      <c r="A302" s="83" t="s">
        <v>2487</v>
      </c>
      <c r="B302" s="83" t="s">
        <v>2806</v>
      </c>
      <c r="C302" s="80">
        <v>4160</v>
      </c>
      <c r="D302" s="80" t="s">
        <v>691</v>
      </c>
      <c r="E302" s="109">
        <v>675.43</v>
      </c>
      <c r="F302" s="109">
        <v>0</v>
      </c>
      <c r="G302" s="109">
        <v>0</v>
      </c>
      <c r="H302" s="109">
        <v>0</v>
      </c>
      <c r="I302" s="143">
        <f t="shared" si="7"/>
        <v>675.43</v>
      </c>
      <c r="J302" s="148" t="str">
        <f>IFERROR(VLOOKUP($C302,'CEDARS School FRPL'!$C:$G,5,FALSE),"No")</f>
        <v>No</v>
      </c>
      <c r="K302" s="102">
        <f>IFERROR(VLOOKUP($C302,'CEDARS School FRPL'!$C:$G,3,FALSE),0)</f>
        <v>0.17150000000000001</v>
      </c>
      <c r="M302" s="149"/>
      <c r="N302" s="150"/>
    </row>
    <row r="303" spans="1:14">
      <c r="A303" s="83" t="s">
        <v>2487</v>
      </c>
      <c r="B303" s="83" t="s">
        <v>2806</v>
      </c>
      <c r="C303" s="80">
        <v>3064</v>
      </c>
      <c r="D303" s="80" t="s">
        <v>1852</v>
      </c>
      <c r="E303" s="109">
        <v>285.31</v>
      </c>
      <c r="F303" s="109">
        <v>0</v>
      </c>
      <c r="G303" s="109">
        <v>0</v>
      </c>
      <c r="H303" s="109">
        <v>0</v>
      </c>
      <c r="I303" s="143">
        <f t="shared" si="7"/>
        <v>285.31</v>
      </c>
      <c r="J303" s="148" t="str">
        <f>IFERROR(VLOOKUP($C303,'CEDARS School FRPL'!$C:$G,5,FALSE),"No")</f>
        <v>No</v>
      </c>
      <c r="K303" s="102">
        <f>IFERROR(VLOOKUP($C303,'CEDARS School FRPL'!$C:$G,3,FALSE),0)</f>
        <v>0.49730000000000002</v>
      </c>
      <c r="M303" s="149"/>
      <c r="N303" s="150"/>
    </row>
    <row r="304" spans="1:14">
      <c r="A304" s="83" t="s">
        <v>2487</v>
      </c>
      <c r="B304" s="83" t="s">
        <v>2806</v>
      </c>
      <c r="C304" s="80">
        <v>3415</v>
      </c>
      <c r="D304" s="80" t="s">
        <v>1857</v>
      </c>
      <c r="E304" s="109">
        <v>1311.46</v>
      </c>
      <c r="F304" s="109">
        <v>91.5</v>
      </c>
      <c r="G304" s="109">
        <v>0</v>
      </c>
      <c r="H304" s="109">
        <v>0</v>
      </c>
      <c r="I304" s="143">
        <f t="shared" si="7"/>
        <v>1402.96</v>
      </c>
      <c r="J304" s="148" t="str">
        <f>IFERROR(VLOOKUP($C304,'CEDARS School FRPL'!$C:$G,5,FALSE),"No")</f>
        <v>No</v>
      </c>
      <c r="K304" s="102">
        <f>IFERROR(VLOOKUP($C304,'CEDARS School FRPL'!$C:$G,3,FALSE),0)</f>
        <v>0.37790000000000001</v>
      </c>
      <c r="M304" s="149"/>
      <c r="N304" s="150"/>
    </row>
    <row r="305" spans="1:14">
      <c r="A305" s="83" t="s">
        <v>2400</v>
      </c>
      <c r="B305" s="83" t="s">
        <v>2807</v>
      </c>
      <c r="C305" s="80">
        <v>2166</v>
      </c>
      <c r="D305" s="80" t="s">
        <v>1171</v>
      </c>
      <c r="E305" s="109">
        <v>910.52</v>
      </c>
      <c r="F305" s="109">
        <v>69.100000000000009</v>
      </c>
      <c r="G305" s="109">
        <v>15.91</v>
      </c>
      <c r="H305" s="109">
        <v>0</v>
      </c>
      <c r="I305" s="143">
        <f t="shared" si="7"/>
        <v>995.53</v>
      </c>
      <c r="J305" s="148" t="str">
        <f>IFERROR(VLOOKUP($C305,'CEDARS School FRPL'!$C:$G,5,FALSE),"No")</f>
        <v>Yes</v>
      </c>
      <c r="K305" s="102">
        <f>IFERROR(VLOOKUP($C305,'CEDARS School FRPL'!$C:$G,3,FALSE),0)</f>
        <v>0.72019999999999995</v>
      </c>
      <c r="M305" s="149"/>
      <c r="N305" s="150"/>
    </row>
    <row r="306" spans="1:14">
      <c r="A306" s="83" t="s">
        <v>2400</v>
      </c>
      <c r="B306" s="83" t="s">
        <v>2807</v>
      </c>
      <c r="C306" s="80">
        <v>3240</v>
      </c>
      <c r="D306" s="80" t="s">
        <v>1176</v>
      </c>
      <c r="E306" s="109">
        <v>545.49</v>
      </c>
      <c r="F306" s="109">
        <v>0</v>
      </c>
      <c r="G306" s="109">
        <v>0</v>
      </c>
      <c r="H306" s="109">
        <v>0</v>
      </c>
      <c r="I306" s="143">
        <f t="shared" si="7"/>
        <v>545.49</v>
      </c>
      <c r="J306" s="148" t="str">
        <f>IFERROR(VLOOKUP($C306,'CEDARS School FRPL'!$C:$G,5,FALSE),"No")</f>
        <v>Yes</v>
      </c>
      <c r="K306" s="102">
        <f>IFERROR(VLOOKUP($C306,'CEDARS School FRPL'!$C:$G,3,FALSE),0)</f>
        <v>0.79279999999999995</v>
      </c>
      <c r="M306" s="149"/>
      <c r="N306" s="150"/>
    </row>
    <row r="307" spans="1:14">
      <c r="A307" s="83" t="s">
        <v>2400</v>
      </c>
      <c r="B307" s="83" t="s">
        <v>2807</v>
      </c>
      <c r="C307" s="80">
        <v>2244</v>
      </c>
      <c r="D307" s="80" t="s">
        <v>1172</v>
      </c>
      <c r="E307" s="109">
        <v>286.88</v>
      </c>
      <c r="F307" s="109">
        <v>0</v>
      </c>
      <c r="G307" s="109">
        <v>0</v>
      </c>
      <c r="H307" s="109">
        <v>0</v>
      </c>
      <c r="I307" s="143">
        <f t="shared" si="7"/>
        <v>286.88</v>
      </c>
      <c r="J307" s="148" t="str">
        <f>IFERROR(VLOOKUP($C307,'CEDARS School FRPL'!$C:$G,5,FALSE),"No")</f>
        <v>Yes</v>
      </c>
      <c r="K307" s="102">
        <f>IFERROR(VLOOKUP($C307,'CEDARS School FRPL'!$C:$G,3,FALSE),0)</f>
        <v>0.73570000000000002</v>
      </c>
      <c r="M307" s="149"/>
      <c r="N307" s="150"/>
    </row>
    <row r="308" spans="1:14">
      <c r="A308" s="83" t="s">
        <v>2400</v>
      </c>
      <c r="B308" s="83" t="s">
        <v>2807</v>
      </c>
      <c r="C308" s="80">
        <v>2704</v>
      </c>
      <c r="D308" s="80" t="s">
        <v>1174</v>
      </c>
      <c r="E308" s="109">
        <v>448.29</v>
      </c>
      <c r="F308" s="109">
        <v>0</v>
      </c>
      <c r="G308" s="109">
        <v>0</v>
      </c>
      <c r="H308" s="109">
        <v>0</v>
      </c>
      <c r="I308" s="143">
        <f t="shared" si="7"/>
        <v>448.29</v>
      </c>
      <c r="J308" s="148" t="str">
        <f>IFERROR(VLOOKUP($C308,'CEDARS School FRPL'!$C:$G,5,FALSE),"No")</f>
        <v>Yes</v>
      </c>
      <c r="K308" s="102">
        <f>IFERROR(VLOOKUP($C308,'CEDARS School FRPL'!$C:$G,3,FALSE),0)</f>
        <v>0.77410000000000001</v>
      </c>
      <c r="M308" s="149"/>
      <c r="N308" s="150"/>
    </row>
    <row r="309" spans="1:14">
      <c r="A309" s="83" t="s">
        <v>2400</v>
      </c>
      <c r="B309" s="83" t="s">
        <v>2807</v>
      </c>
      <c r="C309" s="80">
        <v>5359</v>
      </c>
      <c r="D309" s="80" t="s">
        <v>1177</v>
      </c>
      <c r="E309" s="109">
        <v>49.92</v>
      </c>
      <c r="F309" s="109">
        <v>0</v>
      </c>
      <c r="G309" s="109">
        <v>0</v>
      </c>
      <c r="H309" s="109">
        <v>0</v>
      </c>
      <c r="I309" s="143">
        <f t="shared" si="7"/>
        <v>49.92</v>
      </c>
      <c r="J309" s="148" t="str">
        <f>IFERROR(VLOOKUP($C309,'CEDARS School FRPL'!$C:$G,5,FALSE),"No")</f>
        <v>Yes</v>
      </c>
      <c r="K309" s="102">
        <f>IFERROR(VLOOKUP($C309,'CEDARS School FRPL'!$C:$G,3,FALSE),0)</f>
        <v>0.78320000000000001</v>
      </c>
      <c r="M309" s="149"/>
      <c r="N309" s="150"/>
    </row>
    <row r="310" spans="1:14">
      <c r="A310" s="83" t="s">
        <v>2400</v>
      </c>
      <c r="B310" s="83" t="s">
        <v>2807</v>
      </c>
      <c r="C310" s="80">
        <v>3172</v>
      </c>
      <c r="D310" s="80" t="s">
        <v>1175</v>
      </c>
      <c r="E310" s="109">
        <v>423.74</v>
      </c>
      <c r="F310" s="109">
        <v>0</v>
      </c>
      <c r="G310" s="109">
        <v>0</v>
      </c>
      <c r="H310" s="109">
        <v>0</v>
      </c>
      <c r="I310" s="143">
        <f t="shared" si="7"/>
        <v>423.74</v>
      </c>
      <c r="J310" s="148" t="str">
        <f>IFERROR(VLOOKUP($C310,'CEDARS School FRPL'!$C:$G,5,FALSE),"No")</f>
        <v>Yes</v>
      </c>
      <c r="K310" s="102">
        <f>IFERROR(VLOOKUP($C310,'CEDARS School FRPL'!$C:$G,3,FALSE),0)</f>
        <v>0.83840000000000003</v>
      </c>
      <c r="M310" s="149"/>
      <c r="N310" s="150"/>
    </row>
    <row r="311" spans="1:14">
      <c r="A311" s="83" t="s">
        <v>2400</v>
      </c>
      <c r="B311" s="80" t="s">
        <v>2807</v>
      </c>
      <c r="C311" s="80">
        <v>2291</v>
      </c>
      <c r="D311" t="s">
        <v>1173</v>
      </c>
      <c r="E311" s="109">
        <v>361</v>
      </c>
      <c r="F311" s="109">
        <v>0</v>
      </c>
      <c r="G311" s="109">
        <v>0</v>
      </c>
      <c r="H311" s="109">
        <v>0</v>
      </c>
      <c r="I311" s="143">
        <f t="shared" si="7"/>
        <v>361</v>
      </c>
      <c r="J311" s="148" t="str">
        <f>IFERROR(VLOOKUP($C311,'CEDARS School FRPL'!$C:$G,5,FALSE),"No")</f>
        <v>Yes</v>
      </c>
      <c r="K311" s="102">
        <f>IFERROR(VLOOKUP($C311,'CEDARS School FRPL'!$C:$G,3,FALSE),0)</f>
        <v>0.86160000000000003</v>
      </c>
      <c r="M311" s="149"/>
      <c r="N311" s="150"/>
    </row>
    <row r="312" spans="1:14">
      <c r="A312" s="83" t="s">
        <v>2400</v>
      </c>
      <c r="B312" s="83" t="s">
        <v>2807</v>
      </c>
      <c r="C312" s="80">
        <v>2768</v>
      </c>
      <c r="D312" s="80" t="s">
        <v>40</v>
      </c>
      <c r="E312" s="109">
        <v>307.29000000000002</v>
      </c>
      <c r="F312" s="109">
        <v>0</v>
      </c>
      <c r="G312" s="109">
        <v>0</v>
      </c>
      <c r="H312" s="109">
        <v>0</v>
      </c>
      <c r="I312" s="143">
        <f t="shared" si="7"/>
        <v>307.29000000000002</v>
      </c>
      <c r="J312" s="148" t="str">
        <f>IFERROR(VLOOKUP($C312,'CEDARS School FRPL'!$C:$G,5,FALSE),"No")</f>
        <v>Yes</v>
      </c>
      <c r="K312" s="102">
        <f>IFERROR(VLOOKUP($C312,'CEDARS School FRPL'!$C:$G,3,FALSE),0)</f>
        <v>0.83840000000000003</v>
      </c>
      <c r="M312" s="149"/>
      <c r="N312" s="150"/>
    </row>
    <row r="313" spans="1:14">
      <c r="A313" s="83" t="s">
        <v>2398</v>
      </c>
      <c r="B313" s="83" t="s">
        <v>2808</v>
      </c>
      <c r="C313" s="80">
        <v>4311</v>
      </c>
      <c r="D313" s="80" t="s">
        <v>1165</v>
      </c>
      <c r="E313" s="109">
        <v>635.05999999999995</v>
      </c>
      <c r="F313" s="109">
        <v>0</v>
      </c>
      <c r="G313" s="109">
        <v>0</v>
      </c>
      <c r="H313" s="109">
        <v>0</v>
      </c>
      <c r="I313" s="143">
        <f t="shared" si="7"/>
        <v>635.05999999999995</v>
      </c>
      <c r="J313" s="148" t="str">
        <f>IFERROR(VLOOKUP($C313,'CEDARS School FRPL'!$C:$G,5,FALSE),"No")</f>
        <v>No</v>
      </c>
      <c r="K313" s="102">
        <f>IFERROR(VLOOKUP($C313,'CEDARS School FRPL'!$C:$G,3,FALSE),0)</f>
        <v>0.4874</v>
      </c>
      <c r="M313" s="149"/>
      <c r="N313" s="150"/>
    </row>
    <row r="314" spans="1:14">
      <c r="A314" s="83" t="s">
        <v>2398</v>
      </c>
      <c r="B314" s="83" t="s">
        <v>2808</v>
      </c>
      <c r="C314" s="80">
        <v>5509</v>
      </c>
      <c r="D314" s="80" t="s">
        <v>3100</v>
      </c>
      <c r="E314" s="109">
        <v>594.76</v>
      </c>
      <c r="F314" s="109">
        <v>0</v>
      </c>
      <c r="G314" s="109">
        <v>0</v>
      </c>
      <c r="H314" s="109">
        <v>0</v>
      </c>
      <c r="I314" s="143">
        <f t="shared" si="7"/>
        <v>594.76</v>
      </c>
      <c r="J314" s="148" t="str">
        <f>IFERROR(VLOOKUP($C314,'CEDARS School FRPL'!$C:$G,5,FALSE),"No")</f>
        <v>No</v>
      </c>
      <c r="K314" s="102">
        <f>IFERROR(VLOOKUP($C314,'CEDARS School FRPL'!$C:$G,3,FALSE),0)</f>
        <v>0.48559999999999998</v>
      </c>
      <c r="M314" s="149"/>
      <c r="N314" s="150"/>
    </row>
    <row r="315" spans="1:14">
      <c r="A315" s="83" t="s">
        <v>2398</v>
      </c>
      <c r="B315" s="83" t="s">
        <v>2808</v>
      </c>
      <c r="C315" s="80">
        <v>5369</v>
      </c>
      <c r="D315" s="80" t="s">
        <v>1166</v>
      </c>
      <c r="E315" s="109">
        <v>45.13</v>
      </c>
      <c r="F315" s="109">
        <v>0.55000000000000004</v>
      </c>
      <c r="G315" s="109">
        <v>0</v>
      </c>
      <c r="H315" s="109">
        <v>0</v>
      </c>
      <c r="I315" s="143">
        <f t="shared" si="7"/>
        <v>45.68</v>
      </c>
      <c r="J315" s="148" t="str">
        <f>IFERROR(VLOOKUP($C315,'CEDARS School FRPL'!$C:$G,5,FALSE),"No")</f>
        <v>Yes</v>
      </c>
      <c r="K315" s="102">
        <f>IFERROR(VLOOKUP($C315,'CEDARS School FRPL'!$C:$G,3,FALSE),0)</f>
        <v>0.81279999999999997</v>
      </c>
      <c r="M315" s="149"/>
      <c r="N315" s="150"/>
    </row>
    <row r="316" spans="1:14">
      <c r="A316" s="83" t="s">
        <v>2398</v>
      </c>
      <c r="B316" s="83" t="s">
        <v>2808</v>
      </c>
      <c r="C316" s="80">
        <v>5510</v>
      </c>
      <c r="D316" s="80" t="s">
        <v>3101</v>
      </c>
      <c r="E316" s="109">
        <v>667.43</v>
      </c>
      <c r="F316" s="109">
        <v>0</v>
      </c>
      <c r="G316" s="109">
        <v>0</v>
      </c>
      <c r="H316" s="109">
        <v>0</v>
      </c>
      <c r="I316" s="143">
        <f t="shared" si="7"/>
        <v>667.43</v>
      </c>
      <c r="J316" s="148" t="str">
        <f>IFERROR(VLOOKUP($C316,'CEDARS School FRPL'!$C:$G,5,FALSE),"No")</f>
        <v>Yes</v>
      </c>
      <c r="K316" s="102">
        <f>IFERROR(VLOOKUP($C316,'CEDARS School FRPL'!$C:$G,3,FALSE),0)</f>
        <v>0.50819999999999999</v>
      </c>
      <c r="M316" s="149"/>
      <c r="N316" s="150"/>
    </row>
    <row r="317" spans="1:14">
      <c r="A317" s="83" t="s">
        <v>2398</v>
      </c>
      <c r="B317" s="83" t="s">
        <v>2808</v>
      </c>
      <c r="C317" s="80">
        <v>2799</v>
      </c>
      <c r="D317" s="80" t="s">
        <v>1164</v>
      </c>
      <c r="E317" s="109">
        <v>824.74</v>
      </c>
      <c r="F317" s="109">
        <v>90.64</v>
      </c>
      <c r="G317" s="109">
        <v>8.57</v>
      </c>
      <c r="H317" s="109">
        <v>0</v>
      </c>
      <c r="I317" s="143">
        <f t="shared" si="7"/>
        <v>923.95</v>
      </c>
      <c r="J317" s="148" t="str">
        <f>IFERROR(VLOOKUP($C317,'CEDARS School FRPL'!$C:$G,5,FALSE),"No")</f>
        <v>No</v>
      </c>
      <c r="K317" s="102">
        <f>IFERROR(VLOOKUP($C317,'CEDARS School FRPL'!$C:$G,3,FALSE),0)</f>
        <v>0.40010000000000001</v>
      </c>
      <c r="M317" s="149"/>
      <c r="N317" s="150"/>
    </row>
    <row r="318" spans="1:14">
      <c r="A318" s="83" t="s">
        <v>2489</v>
      </c>
      <c r="B318" s="83" t="s">
        <v>2809</v>
      </c>
      <c r="C318" s="80">
        <v>2954</v>
      </c>
      <c r="D318" s="80" t="s">
        <v>1874</v>
      </c>
      <c r="E318" s="109">
        <v>491.45</v>
      </c>
      <c r="F318" s="109">
        <v>0</v>
      </c>
      <c r="G318" s="109">
        <v>0</v>
      </c>
      <c r="H318" s="109">
        <v>0</v>
      </c>
      <c r="I318" s="143">
        <f t="shared" si="7"/>
        <v>491.45</v>
      </c>
      <c r="J318" s="148" t="str">
        <f>IFERROR(VLOOKUP($C318,'CEDARS School FRPL'!$C:$G,5,FALSE),"No")</f>
        <v>No</v>
      </c>
      <c r="K318" s="102">
        <f>IFERROR(VLOOKUP($C318,'CEDARS School FRPL'!$C:$G,3,FALSE),0)</f>
        <v>0.47749999999999998</v>
      </c>
      <c r="M318" s="149"/>
      <c r="N318" s="150"/>
    </row>
    <row r="319" spans="1:14">
      <c r="A319" s="83" t="s">
        <v>2489</v>
      </c>
      <c r="B319" s="83" t="s">
        <v>2809</v>
      </c>
      <c r="C319" s="80">
        <v>3610</v>
      </c>
      <c r="D319" s="80" t="s">
        <v>1876</v>
      </c>
      <c r="E319" s="109">
        <v>1302.78</v>
      </c>
      <c r="F319" s="109">
        <v>125.51</v>
      </c>
      <c r="G319" s="109">
        <v>0</v>
      </c>
      <c r="H319" s="109">
        <v>0</v>
      </c>
      <c r="I319" s="143">
        <f t="shared" si="7"/>
        <v>1428.29</v>
      </c>
      <c r="J319" s="148" t="str">
        <f>IFERROR(VLOOKUP($C319,'CEDARS School FRPL'!$C:$G,5,FALSE),"No")</f>
        <v>No</v>
      </c>
      <c r="K319" s="102">
        <f>IFERROR(VLOOKUP($C319,'CEDARS School FRPL'!$C:$G,3,FALSE),0)</f>
        <v>0.42730000000000001</v>
      </c>
      <c r="M319" s="149"/>
      <c r="N319" s="150"/>
    </row>
    <row r="320" spans="1:14">
      <c r="A320" s="83" t="s">
        <v>2489</v>
      </c>
      <c r="B320" s="83" t="s">
        <v>2809</v>
      </c>
      <c r="C320" s="80">
        <v>2447</v>
      </c>
      <c r="D320" s="80" t="s">
        <v>1873</v>
      </c>
      <c r="E320" s="109">
        <v>623.45000000000005</v>
      </c>
      <c r="F320" s="109">
        <v>0</v>
      </c>
      <c r="G320" s="109">
        <v>0</v>
      </c>
      <c r="H320" s="109">
        <v>0</v>
      </c>
      <c r="I320" s="143">
        <f t="shared" si="7"/>
        <v>623.45000000000005</v>
      </c>
      <c r="J320" s="148" t="str">
        <f>IFERROR(VLOOKUP($C320,'CEDARS School FRPL'!$C:$G,5,FALSE),"No")</f>
        <v>Yes</v>
      </c>
      <c r="K320" s="102">
        <f>IFERROR(VLOOKUP($C320,'CEDARS School FRPL'!$C:$G,3,FALSE),0)</f>
        <v>0.5141</v>
      </c>
      <c r="M320" s="149"/>
      <c r="N320" s="150"/>
    </row>
    <row r="321" spans="1:14">
      <c r="A321" s="83" t="s">
        <v>2489</v>
      </c>
      <c r="B321" s="83" t="s">
        <v>2809</v>
      </c>
      <c r="C321" s="80">
        <v>5396</v>
      </c>
      <c r="D321" s="80" t="s">
        <v>1881</v>
      </c>
      <c r="E321" s="109">
        <v>0</v>
      </c>
      <c r="F321" s="109">
        <v>0</v>
      </c>
      <c r="G321" s="109">
        <v>10.8</v>
      </c>
      <c r="H321" s="109">
        <v>0</v>
      </c>
      <c r="I321" s="143">
        <f t="shared" si="7"/>
        <v>10.8</v>
      </c>
      <c r="J321" s="148" t="str">
        <f>IFERROR(VLOOKUP($C321,'CEDARS School FRPL'!$C:$G,5,FALSE),"No")</f>
        <v>No</v>
      </c>
      <c r="K321" s="102">
        <f>IFERROR(VLOOKUP($C321,'CEDARS School FRPL'!$C:$G,3,FALSE),0)</f>
        <v>0.38479999999999998</v>
      </c>
      <c r="M321" s="149"/>
      <c r="N321" s="150"/>
    </row>
    <row r="322" spans="1:14">
      <c r="A322" s="83" t="s">
        <v>2489</v>
      </c>
      <c r="B322" s="83" t="s">
        <v>2809</v>
      </c>
      <c r="C322" s="80">
        <v>5035</v>
      </c>
      <c r="D322" s="80" t="s">
        <v>1878</v>
      </c>
      <c r="E322" s="109">
        <v>128.80000000000001</v>
      </c>
      <c r="F322" s="109">
        <v>0</v>
      </c>
      <c r="G322" s="109">
        <v>0</v>
      </c>
      <c r="H322" s="109">
        <v>0</v>
      </c>
      <c r="I322" s="143">
        <f t="shared" ref="I322:I384" si="8">SUM(E322:H322)</f>
        <v>128.80000000000001</v>
      </c>
      <c r="J322" s="148" t="str">
        <f>IFERROR(VLOOKUP($C322,'CEDARS School FRPL'!$C:$G,5,FALSE),"No")</f>
        <v>No</v>
      </c>
      <c r="K322" s="102">
        <f>IFERROR(VLOOKUP($C322,'CEDARS School FRPL'!$C:$G,3,FALSE),0)</f>
        <v>0.44209999999999999</v>
      </c>
      <c r="M322" s="149"/>
      <c r="N322" s="150"/>
    </row>
    <row r="323" spans="1:14">
      <c r="A323" s="83" t="s">
        <v>2489</v>
      </c>
      <c r="B323" s="83" t="s">
        <v>2809</v>
      </c>
      <c r="C323" s="80">
        <v>5294</v>
      </c>
      <c r="D323" s="80" t="s">
        <v>1880</v>
      </c>
      <c r="E323" s="109">
        <v>515.42999999999995</v>
      </c>
      <c r="F323" s="109">
        <v>0</v>
      </c>
      <c r="G323" s="109">
        <v>0</v>
      </c>
      <c r="H323" s="109">
        <v>0</v>
      </c>
      <c r="I323" s="143">
        <f t="shared" si="8"/>
        <v>515.42999999999995</v>
      </c>
      <c r="J323" s="148" t="str">
        <f>IFERROR(VLOOKUP($C323,'CEDARS School FRPL'!$C:$G,5,FALSE),"No")</f>
        <v>No</v>
      </c>
      <c r="K323" s="102">
        <f>IFERROR(VLOOKUP($C323,'CEDARS School FRPL'!$C:$G,3,FALSE),0)</f>
        <v>0.42580000000000001</v>
      </c>
      <c r="M323" s="149"/>
      <c r="N323" s="150"/>
    </row>
    <row r="324" spans="1:14">
      <c r="A324" s="83" t="s">
        <v>2489</v>
      </c>
      <c r="B324" s="83" t="s">
        <v>2809</v>
      </c>
      <c r="C324" s="80">
        <v>3761</v>
      </c>
      <c r="D324" s="80" t="s">
        <v>1877</v>
      </c>
      <c r="E324" s="109">
        <v>293.74</v>
      </c>
      <c r="F324" s="109">
        <v>0</v>
      </c>
      <c r="G324" s="109">
        <v>0</v>
      </c>
      <c r="H324" s="109">
        <v>0</v>
      </c>
      <c r="I324" s="143">
        <f t="shared" si="8"/>
        <v>293.74</v>
      </c>
      <c r="J324" s="148" t="str">
        <f>IFERROR(VLOOKUP($C324,'CEDARS School FRPL'!$C:$G,5,FALSE),"No")</f>
        <v>Yes</v>
      </c>
      <c r="K324" s="102">
        <f>IFERROR(VLOOKUP($C324,'CEDARS School FRPL'!$C:$G,3,FALSE),0)</f>
        <v>0.51739999999999997</v>
      </c>
      <c r="M324" s="149"/>
      <c r="N324" s="150"/>
    </row>
    <row r="325" spans="1:14">
      <c r="A325" s="83" t="s">
        <v>2489</v>
      </c>
      <c r="B325" s="83" t="s">
        <v>2809</v>
      </c>
      <c r="C325" s="80">
        <v>2814</v>
      </c>
      <c r="D325" s="80" t="s">
        <v>848</v>
      </c>
      <c r="E325" s="109">
        <v>544.14</v>
      </c>
      <c r="F325" s="109">
        <v>0</v>
      </c>
      <c r="G325" s="109">
        <v>0</v>
      </c>
      <c r="H325" s="109">
        <v>0</v>
      </c>
      <c r="I325" s="143">
        <f t="shared" si="8"/>
        <v>544.14</v>
      </c>
      <c r="J325" s="148" t="str">
        <f>IFERROR(VLOOKUP($C325,'CEDARS School FRPL'!$C:$G,5,FALSE),"No")</f>
        <v>Yes</v>
      </c>
      <c r="K325" s="102">
        <f>IFERROR(VLOOKUP($C325,'CEDARS School FRPL'!$C:$G,3,FALSE),0)</f>
        <v>0.6694</v>
      </c>
      <c r="M325" s="149"/>
      <c r="N325" s="150"/>
    </row>
    <row r="326" spans="1:14">
      <c r="A326" s="83" t="s">
        <v>2489</v>
      </c>
      <c r="B326" s="83" t="s">
        <v>2809</v>
      </c>
      <c r="C326" s="80">
        <v>1769</v>
      </c>
      <c r="D326" s="80" t="s">
        <v>1872</v>
      </c>
      <c r="E326" s="109">
        <v>114.99</v>
      </c>
      <c r="F326" s="109">
        <v>0</v>
      </c>
      <c r="G326" s="109">
        <v>0</v>
      </c>
      <c r="H326" s="109">
        <v>0</v>
      </c>
      <c r="I326" s="143">
        <f t="shared" si="8"/>
        <v>114.99</v>
      </c>
      <c r="J326" s="148" t="str">
        <f>IFERROR(VLOOKUP($C326,'CEDARS School FRPL'!$C:$G,5,FALSE),"No")</f>
        <v>Yes</v>
      </c>
      <c r="K326" s="102">
        <f>IFERROR(VLOOKUP($C326,'CEDARS School FRPL'!$C:$G,3,FALSE),0)</f>
        <v>0.69989999999999997</v>
      </c>
      <c r="M326" s="149"/>
      <c r="N326" s="150"/>
    </row>
    <row r="327" spans="1:14">
      <c r="A327" s="83" t="s">
        <v>2489</v>
      </c>
      <c r="B327" s="83" t="s">
        <v>2809</v>
      </c>
      <c r="C327" s="80">
        <v>5269</v>
      </c>
      <c r="D327" s="80" t="s">
        <v>1879</v>
      </c>
      <c r="E327" s="109">
        <v>590.41999999999996</v>
      </c>
      <c r="F327" s="109">
        <v>0</v>
      </c>
      <c r="G327" s="109">
        <v>0</v>
      </c>
      <c r="H327" s="109">
        <v>0</v>
      </c>
      <c r="I327" s="143">
        <f t="shared" si="8"/>
        <v>590.41999999999996</v>
      </c>
      <c r="J327" s="148" t="str">
        <f>IFERROR(VLOOKUP($C327,'CEDARS School FRPL'!$C:$G,5,FALSE),"No")</f>
        <v>Yes</v>
      </c>
      <c r="K327" s="102">
        <f>IFERROR(VLOOKUP($C327,'CEDARS School FRPL'!$C:$G,3,FALSE),0)</f>
        <v>0.5242</v>
      </c>
      <c r="M327" s="149"/>
      <c r="N327" s="150"/>
    </row>
    <row r="328" spans="1:14">
      <c r="A328" s="83" t="s">
        <v>2489</v>
      </c>
      <c r="B328" s="83" t="s">
        <v>2809</v>
      </c>
      <c r="C328" s="80">
        <v>3309</v>
      </c>
      <c r="D328" s="80" t="s">
        <v>1875</v>
      </c>
      <c r="E328" s="109">
        <v>541.16999999999996</v>
      </c>
      <c r="F328" s="109">
        <v>0</v>
      </c>
      <c r="G328" s="109">
        <v>0</v>
      </c>
      <c r="H328" s="109">
        <v>0</v>
      </c>
      <c r="I328" s="143">
        <f t="shared" si="8"/>
        <v>541.16999999999996</v>
      </c>
      <c r="J328" s="148" t="str">
        <f>IFERROR(VLOOKUP($C328,'CEDARS School FRPL'!$C:$G,5,FALSE),"No")</f>
        <v>No</v>
      </c>
      <c r="K328" s="102">
        <f>IFERROR(VLOOKUP($C328,'CEDARS School FRPL'!$C:$G,3,FALSE),0)</f>
        <v>0.35580000000000001</v>
      </c>
      <c r="M328" s="149"/>
      <c r="N328" s="150"/>
    </row>
    <row r="329" spans="1:14">
      <c r="A329" s="83" t="s">
        <v>2499</v>
      </c>
      <c r="B329" s="83" t="s">
        <v>2810</v>
      </c>
      <c r="C329" s="80">
        <v>5523</v>
      </c>
      <c r="D329" s="80" t="s">
        <v>3102</v>
      </c>
      <c r="E329" s="109">
        <v>0</v>
      </c>
      <c r="F329" s="109">
        <v>0</v>
      </c>
      <c r="G329" s="109">
        <v>19</v>
      </c>
      <c r="H329" s="109">
        <v>0</v>
      </c>
      <c r="I329" s="143">
        <f t="shared" si="8"/>
        <v>19</v>
      </c>
      <c r="J329" s="148" t="str">
        <f>IFERROR(VLOOKUP($C329,'CEDARS School FRPL'!$C:$G,5,FALSE),"No")</f>
        <v>Yes</v>
      </c>
      <c r="K329" s="102">
        <f>IFERROR(VLOOKUP($C329,'CEDARS School FRPL'!$C:$G,3,FALSE),0)</f>
        <v>0.90180000000000005</v>
      </c>
      <c r="M329" s="149"/>
      <c r="N329" s="150"/>
    </row>
    <row r="330" spans="1:14">
      <c r="A330" s="83" t="s">
        <v>2499</v>
      </c>
      <c r="B330" s="83" t="s">
        <v>2810</v>
      </c>
      <c r="C330" s="80">
        <v>2664</v>
      </c>
      <c r="D330" s="80" t="s">
        <v>1923</v>
      </c>
      <c r="E330" s="109">
        <v>328.23</v>
      </c>
      <c r="F330" s="109">
        <v>0</v>
      </c>
      <c r="G330" s="109">
        <v>0</v>
      </c>
      <c r="H330" s="109">
        <v>0</v>
      </c>
      <c r="I330" s="143">
        <f t="shared" si="8"/>
        <v>328.23</v>
      </c>
      <c r="J330" s="148" t="str">
        <f>IFERROR(VLOOKUP($C330,'CEDARS School FRPL'!$C:$G,5,FALSE),"No")</f>
        <v>Yes</v>
      </c>
      <c r="K330" s="102">
        <f>IFERROR(VLOOKUP($C330,'CEDARS School FRPL'!$C:$G,3,FALSE),0)</f>
        <v>0.59670000000000001</v>
      </c>
      <c r="M330" s="149"/>
      <c r="N330" s="150"/>
    </row>
    <row r="331" spans="1:14">
      <c r="A331" s="83" t="s">
        <v>2499</v>
      </c>
      <c r="B331" s="83" t="s">
        <v>2810</v>
      </c>
      <c r="C331" s="80">
        <v>2404</v>
      </c>
      <c r="D331" s="80" t="s">
        <v>1922</v>
      </c>
      <c r="E331" s="109">
        <v>285.26</v>
      </c>
      <c r="F331" s="109">
        <v>27.19</v>
      </c>
      <c r="G331" s="109">
        <v>0</v>
      </c>
      <c r="H331" s="109">
        <v>0</v>
      </c>
      <c r="I331" s="143">
        <f t="shared" si="8"/>
        <v>312.45</v>
      </c>
      <c r="J331" s="148" t="str">
        <f>IFERROR(VLOOKUP($C331,'CEDARS School FRPL'!$C:$G,5,FALSE),"No")</f>
        <v>Yes</v>
      </c>
      <c r="K331" s="102">
        <f>IFERROR(VLOOKUP($C331,'CEDARS School FRPL'!$C:$G,3,FALSE),0)</f>
        <v>0.5202</v>
      </c>
      <c r="M331" s="149"/>
      <c r="N331" s="150"/>
    </row>
    <row r="332" spans="1:14">
      <c r="A332" s="83" t="s">
        <v>2499</v>
      </c>
      <c r="B332" s="83" t="s">
        <v>2810</v>
      </c>
      <c r="C332" s="80">
        <v>1763</v>
      </c>
      <c r="D332" s="80" t="s">
        <v>3177</v>
      </c>
      <c r="E332" s="109">
        <v>117.19</v>
      </c>
      <c r="F332" s="109">
        <v>0</v>
      </c>
      <c r="G332" s="109">
        <v>0</v>
      </c>
      <c r="H332" s="109">
        <v>0</v>
      </c>
      <c r="I332" s="143">
        <f t="shared" si="8"/>
        <v>117.19</v>
      </c>
      <c r="J332" s="148" t="str">
        <f>IFERROR(VLOOKUP($C332,'CEDARS School FRPL'!$C:$G,5,FALSE),"No")</f>
        <v>Yes</v>
      </c>
      <c r="K332" s="102">
        <f>IFERROR(VLOOKUP($C332,'CEDARS School FRPL'!$C:$G,3,FALSE),0)</f>
        <v>0.60770000000000002</v>
      </c>
      <c r="M332" s="149"/>
      <c r="N332" s="150"/>
    </row>
    <row r="333" spans="1:14">
      <c r="A333" s="83" t="s">
        <v>2762</v>
      </c>
      <c r="B333" s="83" t="s">
        <v>2763</v>
      </c>
      <c r="C333" s="80">
        <v>5549</v>
      </c>
      <c r="D333" s="80" t="s">
        <v>1317</v>
      </c>
      <c r="E333" s="109">
        <v>591.48</v>
      </c>
      <c r="F333" s="109">
        <v>1.74</v>
      </c>
      <c r="G333" s="109">
        <v>0</v>
      </c>
      <c r="H333" s="109">
        <v>0</v>
      </c>
      <c r="I333" s="143">
        <f t="shared" si="8"/>
        <v>593.22</v>
      </c>
      <c r="J333" s="148" t="str">
        <f>IFERROR(VLOOKUP($C333,'CEDARS School FRPL'!$C:$G,5,FALSE),"No")</f>
        <v>Yes</v>
      </c>
      <c r="K333" s="102">
        <f>IFERROR(VLOOKUP($C333,'CEDARS School FRPL'!$C:$G,3,FALSE),0)</f>
        <v>0.54049999999999998</v>
      </c>
      <c r="M333" s="149"/>
      <c r="N333" s="150"/>
    </row>
    <row r="334" spans="1:14">
      <c r="A334" s="83" t="s">
        <v>2341</v>
      </c>
      <c r="B334" s="83" t="s">
        <v>2811</v>
      </c>
      <c r="C334" s="80">
        <v>4552</v>
      </c>
      <c r="D334" s="80" t="s">
        <v>540</v>
      </c>
      <c r="E334" s="109">
        <v>173.33</v>
      </c>
      <c r="F334" s="109">
        <v>0</v>
      </c>
      <c r="G334" s="109">
        <v>0</v>
      </c>
      <c r="H334" s="109">
        <v>0</v>
      </c>
      <c r="I334" s="143">
        <f t="shared" si="8"/>
        <v>173.33</v>
      </c>
      <c r="J334" s="148" t="str">
        <f>IFERROR(VLOOKUP($C334,'CEDARS School FRPL'!$C:$G,5,FALSE),"No")</f>
        <v>Yes</v>
      </c>
      <c r="K334" s="102">
        <f>IFERROR(VLOOKUP($C334,'CEDARS School FRPL'!$C:$G,3,FALSE),0)</f>
        <v>0.54210000000000003</v>
      </c>
      <c r="M334" s="149"/>
      <c r="N334" s="150"/>
    </row>
    <row r="335" spans="1:14">
      <c r="A335" s="83" t="s">
        <v>2341</v>
      </c>
      <c r="B335" s="83" t="s">
        <v>2811</v>
      </c>
      <c r="C335" s="80">
        <v>2697</v>
      </c>
      <c r="D335" s="80" t="s">
        <v>539</v>
      </c>
      <c r="E335" s="109">
        <v>210.66</v>
      </c>
      <c r="F335" s="109">
        <v>0</v>
      </c>
      <c r="G335" s="109">
        <v>0</v>
      </c>
      <c r="H335" s="109">
        <v>0</v>
      </c>
      <c r="I335" s="143">
        <f t="shared" si="8"/>
        <v>210.66</v>
      </c>
      <c r="J335" s="148" t="str">
        <f>IFERROR(VLOOKUP($C335,'CEDARS School FRPL'!$C:$G,5,FALSE),"No")</f>
        <v>Yes</v>
      </c>
      <c r="K335" s="102">
        <f>IFERROR(VLOOKUP($C335,'CEDARS School FRPL'!$C:$G,3,FALSE),0)</f>
        <v>0.58240000000000003</v>
      </c>
      <c r="M335" s="149"/>
      <c r="N335" s="150"/>
    </row>
    <row r="336" spans="1:14">
      <c r="A336" s="83" t="s">
        <v>2341</v>
      </c>
      <c r="B336" s="83" t="s">
        <v>2811</v>
      </c>
      <c r="C336" s="80">
        <v>3275</v>
      </c>
      <c r="D336" s="80" t="s">
        <v>3178</v>
      </c>
      <c r="E336" s="109">
        <v>240.51</v>
      </c>
      <c r="F336" s="109">
        <v>4.6599999999999993</v>
      </c>
      <c r="G336" s="109">
        <v>0</v>
      </c>
      <c r="H336" s="109">
        <v>0</v>
      </c>
      <c r="I336" s="143">
        <f t="shared" si="8"/>
        <v>245.17</v>
      </c>
      <c r="J336" s="148" t="str">
        <f>IFERROR(VLOOKUP($C336,'CEDARS School FRPL'!$C:$G,5,FALSE),"No")</f>
        <v>No</v>
      </c>
      <c r="K336" s="102">
        <f>IFERROR(VLOOKUP($C336,'CEDARS School FRPL'!$C:$G,3,FALSE),0)</f>
        <v>0.48549999999999999</v>
      </c>
      <c r="M336" s="149"/>
      <c r="N336" s="150"/>
    </row>
    <row r="337" spans="1:14">
      <c r="A337" s="83" t="s">
        <v>2341</v>
      </c>
      <c r="B337" s="83" t="s">
        <v>2811</v>
      </c>
      <c r="C337" s="80">
        <v>1724</v>
      </c>
      <c r="D337" s="80" t="s">
        <v>538</v>
      </c>
      <c r="E337" s="109">
        <v>59.75</v>
      </c>
      <c r="F337" s="109">
        <v>0</v>
      </c>
      <c r="G337" s="109">
        <v>0</v>
      </c>
      <c r="H337" s="109">
        <v>0</v>
      </c>
      <c r="I337" s="143">
        <f t="shared" si="8"/>
        <v>59.75</v>
      </c>
      <c r="J337" s="148" t="str">
        <f>IFERROR(VLOOKUP($C337,'CEDARS School FRPL'!$C:$G,5,FALSE),"No")</f>
        <v>No</v>
      </c>
      <c r="K337" s="102">
        <f>IFERROR(VLOOKUP($C337,'CEDARS School FRPL'!$C:$G,3,FALSE),0)</f>
        <v>0.48570000000000002</v>
      </c>
      <c r="M337" s="149"/>
      <c r="N337" s="150"/>
    </row>
    <row r="338" spans="1:14">
      <c r="A338" s="83" t="s">
        <v>2257</v>
      </c>
      <c r="B338" s="83" t="s">
        <v>2812</v>
      </c>
      <c r="C338" s="80">
        <v>2299</v>
      </c>
      <c r="D338" s="80" t="s">
        <v>22</v>
      </c>
      <c r="E338" s="109">
        <v>714.85</v>
      </c>
      <c r="F338" s="109">
        <v>22.659999999999997</v>
      </c>
      <c r="G338" s="109">
        <v>0</v>
      </c>
      <c r="H338" s="109">
        <v>0</v>
      </c>
      <c r="I338" s="143">
        <f t="shared" si="8"/>
        <v>737.51</v>
      </c>
      <c r="J338" s="148" t="str">
        <f>IFERROR(VLOOKUP($C338,'CEDARS School FRPL'!$C:$G,5,FALSE),"No")</f>
        <v>No</v>
      </c>
      <c r="K338" s="102">
        <f>IFERROR(VLOOKUP($C338,'CEDARS School FRPL'!$C:$G,3,FALSE),0)</f>
        <v>0.49030000000000001</v>
      </c>
      <c r="M338" s="149"/>
      <c r="N338" s="150"/>
    </row>
    <row r="339" spans="1:14">
      <c r="A339" s="83" t="s">
        <v>2257</v>
      </c>
      <c r="B339" s="83" t="s">
        <v>2812</v>
      </c>
      <c r="C339" s="80">
        <v>5644</v>
      </c>
      <c r="D339" s="80" t="s">
        <v>3179</v>
      </c>
      <c r="E339" s="109">
        <v>15.35</v>
      </c>
      <c r="F339" s="109">
        <v>0</v>
      </c>
      <c r="G339" s="109">
        <v>0</v>
      </c>
      <c r="H339" s="109">
        <v>0</v>
      </c>
      <c r="I339" s="143">
        <f t="shared" si="8"/>
        <v>15.35</v>
      </c>
      <c r="J339" s="148" t="str">
        <f>IFERROR(VLOOKUP($C339,'CEDARS School FRPL'!$C:$G,5,FALSE),"No")</f>
        <v>Yes</v>
      </c>
      <c r="K339" s="102">
        <f>IFERROR(VLOOKUP($C339,'CEDARS School FRPL'!$C:$G,3,FALSE),0)</f>
        <v>0.55910000000000004</v>
      </c>
      <c r="M339" s="149"/>
      <c r="N339" s="150"/>
    </row>
    <row r="340" spans="1:14">
      <c r="A340" s="83" t="s">
        <v>2257</v>
      </c>
      <c r="B340" s="83" t="s">
        <v>2812</v>
      </c>
      <c r="C340" s="80">
        <v>1617</v>
      </c>
      <c r="D340" s="80" t="s">
        <v>21</v>
      </c>
      <c r="E340" s="109">
        <v>124.41</v>
      </c>
      <c r="F340" s="109">
        <v>0.27</v>
      </c>
      <c r="G340" s="109">
        <v>0</v>
      </c>
      <c r="H340" s="109">
        <v>0</v>
      </c>
      <c r="I340" s="143">
        <f t="shared" si="8"/>
        <v>124.67999999999999</v>
      </c>
      <c r="J340" s="148" t="str">
        <f>IFERROR(VLOOKUP($C340,'CEDARS School FRPL'!$C:$G,5,FALSE),"No")</f>
        <v>Yes</v>
      </c>
      <c r="K340" s="102">
        <f>IFERROR(VLOOKUP($C340,'CEDARS School FRPL'!$C:$G,3,FALSE),0)</f>
        <v>0.77</v>
      </c>
      <c r="M340" s="149"/>
      <c r="N340" s="150"/>
    </row>
    <row r="341" spans="1:14">
      <c r="A341" s="83" t="s">
        <v>2257</v>
      </c>
      <c r="B341" s="83" t="s">
        <v>2812</v>
      </c>
      <c r="C341" s="80">
        <v>5413</v>
      </c>
      <c r="D341" s="80" t="s">
        <v>29</v>
      </c>
      <c r="E341" s="109">
        <v>0</v>
      </c>
      <c r="F341" s="109">
        <v>0</v>
      </c>
      <c r="G341" s="109">
        <v>8.7100000000000009</v>
      </c>
      <c r="H341" s="109">
        <v>0</v>
      </c>
      <c r="I341" s="143">
        <f t="shared" si="8"/>
        <v>8.7100000000000009</v>
      </c>
      <c r="J341" s="148" t="str">
        <f>IFERROR(VLOOKUP($C341,'CEDARS School FRPL'!$C:$G,5,FALSE),"No")</f>
        <v>No</v>
      </c>
      <c r="K341" s="102">
        <f>IFERROR(VLOOKUP($C341,'CEDARS School FRPL'!$C:$G,3,FALSE),0)</f>
        <v>0.45550000000000002</v>
      </c>
      <c r="M341" s="149"/>
      <c r="N341" s="150"/>
    </row>
    <row r="342" spans="1:14">
      <c r="A342" s="83" t="s">
        <v>2257</v>
      </c>
      <c r="B342" s="83" t="s">
        <v>2812</v>
      </c>
      <c r="C342" s="80">
        <v>2962</v>
      </c>
      <c r="D342" s="80" t="s">
        <v>25</v>
      </c>
      <c r="E342" s="109">
        <v>300.07</v>
      </c>
      <c r="F342" s="109">
        <v>0</v>
      </c>
      <c r="G342" s="109">
        <v>0</v>
      </c>
      <c r="H342" s="109">
        <v>0</v>
      </c>
      <c r="I342" s="143">
        <f t="shared" si="8"/>
        <v>300.07</v>
      </c>
      <c r="J342" s="148" t="str">
        <f>IFERROR(VLOOKUP($C342,'CEDARS School FRPL'!$C:$G,5,FALSE),"No")</f>
        <v>Yes</v>
      </c>
      <c r="K342" s="102">
        <f>IFERROR(VLOOKUP($C342,'CEDARS School FRPL'!$C:$G,3,FALSE),0)</f>
        <v>0.80369999999999997</v>
      </c>
      <c r="M342" s="149"/>
      <c r="N342" s="150"/>
    </row>
    <row r="343" spans="1:14">
      <c r="A343" s="83" t="s">
        <v>2257</v>
      </c>
      <c r="B343" s="83" t="s">
        <v>2812</v>
      </c>
      <c r="C343" s="80">
        <v>4384</v>
      </c>
      <c r="D343" s="80" t="s">
        <v>28</v>
      </c>
      <c r="E343" s="109">
        <v>348.74</v>
      </c>
      <c r="F343" s="109">
        <v>0</v>
      </c>
      <c r="G343" s="109">
        <v>0</v>
      </c>
      <c r="H343" s="109">
        <v>0</v>
      </c>
      <c r="I343" s="143">
        <f t="shared" si="8"/>
        <v>348.74</v>
      </c>
      <c r="J343" s="148" t="str">
        <f>IFERROR(VLOOKUP($C343,'CEDARS School FRPL'!$C:$G,5,FALSE),"No")</f>
        <v>No</v>
      </c>
      <c r="K343" s="102">
        <f>IFERROR(VLOOKUP($C343,'CEDARS School FRPL'!$C:$G,3,FALSE),0)</f>
        <v>0.31919999999999998</v>
      </c>
      <c r="M343" s="149"/>
      <c r="N343" s="150"/>
    </row>
    <row r="344" spans="1:14">
      <c r="A344" s="83" t="s">
        <v>2257</v>
      </c>
      <c r="B344" s="83" t="s">
        <v>2812</v>
      </c>
      <c r="C344" s="80">
        <v>3266</v>
      </c>
      <c r="D344" s="80" t="s">
        <v>26</v>
      </c>
      <c r="E344" s="109">
        <v>291.79000000000002</v>
      </c>
      <c r="F344" s="109">
        <v>0</v>
      </c>
      <c r="G344" s="109">
        <v>0</v>
      </c>
      <c r="H344" s="109">
        <v>0</v>
      </c>
      <c r="I344" s="143">
        <f t="shared" si="8"/>
        <v>291.79000000000002</v>
      </c>
      <c r="J344" s="148" t="str">
        <f>IFERROR(VLOOKUP($C344,'CEDARS School FRPL'!$C:$G,5,FALSE),"No")</f>
        <v>Yes</v>
      </c>
      <c r="K344" s="102">
        <f>IFERROR(VLOOKUP($C344,'CEDARS School FRPL'!$C:$G,3,FALSE),0)</f>
        <v>0.66349999999999998</v>
      </c>
      <c r="M344" s="149"/>
      <c r="N344" s="150"/>
    </row>
    <row r="345" spans="1:14">
      <c r="A345" s="83" t="s">
        <v>2257</v>
      </c>
      <c r="B345" s="83" t="s">
        <v>2812</v>
      </c>
      <c r="C345" s="80">
        <v>2501</v>
      </c>
      <c r="D345" s="80" t="s">
        <v>23</v>
      </c>
      <c r="E345" s="109">
        <v>318.06</v>
      </c>
      <c r="F345" s="109">
        <v>0</v>
      </c>
      <c r="G345" s="109">
        <v>0</v>
      </c>
      <c r="H345" s="109">
        <v>0</v>
      </c>
      <c r="I345" s="143">
        <f t="shared" si="8"/>
        <v>318.06</v>
      </c>
      <c r="J345" s="148" t="str">
        <f>IFERROR(VLOOKUP($C345,'CEDARS School FRPL'!$C:$G,5,FALSE),"No")</f>
        <v>Yes</v>
      </c>
      <c r="K345" s="102">
        <f>IFERROR(VLOOKUP($C345,'CEDARS School FRPL'!$C:$G,3,FALSE),0)</f>
        <v>0.5877</v>
      </c>
      <c r="M345" s="149"/>
      <c r="N345" s="150"/>
    </row>
    <row r="346" spans="1:14">
      <c r="A346" s="83" t="s">
        <v>2257</v>
      </c>
      <c r="B346" s="83" t="s">
        <v>2812</v>
      </c>
      <c r="C346" s="80">
        <v>2823</v>
      </c>
      <c r="D346" s="80" t="s">
        <v>24</v>
      </c>
      <c r="E346" s="109">
        <v>318.62</v>
      </c>
      <c r="F346" s="109">
        <v>0</v>
      </c>
      <c r="G346" s="109">
        <v>0</v>
      </c>
      <c r="H346" s="109">
        <v>0</v>
      </c>
      <c r="I346" s="143">
        <f t="shared" si="8"/>
        <v>318.62</v>
      </c>
      <c r="J346" s="148" t="str">
        <f>IFERROR(VLOOKUP($C346,'CEDARS School FRPL'!$C:$G,5,FALSE),"No")</f>
        <v>Yes</v>
      </c>
      <c r="K346" s="102">
        <f>IFERROR(VLOOKUP($C346,'CEDARS School FRPL'!$C:$G,3,FALSE),0)</f>
        <v>0.56640000000000001</v>
      </c>
      <c r="M346" s="149"/>
      <c r="N346" s="150"/>
    </row>
    <row r="347" spans="1:14">
      <c r="A347" s="83" t="s">
        <v>2257</v>
      </c>
      <c r="B347" s="83" t="s">
        <v>2812</v>
      </c>
      <c r="C347" s="80">
        <v>3616</v>
      </c>
      <c r="D347" s="80" t="s">
        <v>27</v>
      </c>
      <c r="E347" s="109">
        <v>5.46</v>
      </c>
      <c r="F347" s="109">
        <v>0</v>
      </c>
      <c r="G347" s="109">
        <v>0</v>
      </c>
      <c r="H347" s="109">
        <v>0</v>
      </c>
      <c r="I347" s="143">
        <f t="shared" si="8"/>
        <v>5.46</v>
      </c>
      <c r="J347" s="148" t="str">
        <f>IFERROR(VLOOKUP($C347,'CEDARS School FRPL'!$C:$G,5,FALSE),"No")</f>
        <v>No</v>
      </c>
      <c r="K347" s="102">
        <f>IFERROR(VLOOKUP($C347,'CEDARS School FRPL'!$C:$G,3,FALSE),0)</f>
        <v>0.25390000000000001</v>
      </c>
      <c r="M347" s="149"/>
      <c r="N347" s="150"/>
    </row>
    <row r="348" spans="1:14">
      <c r="A348" s="83" t="s">
        <v>2377</v>
      </c>
      <c r="B348" s="83" t="s">
        <v>2813</v>
      </c>
      <c r="C348" s="80">
        <v>2328</v>
      </c>
      <c r="D348" s="80" t="s">
        <v>1098</v>
      </c>
      <c r="E348" s="109">
        <v>419.47</v>
      </c>
      <c r="F348" s="109">
        <v>0</v>
      </c>
      <c r="G348" s="109">
        <v>0</v>
      </c>
      <c r="H348" s="109">
        <v>0</v>
      </c>
      <c r="I348" s="143">
        <f t="shared" si="8"/>
        <v>419.47</v>
      </c>
      <c r="J348" s="148" t="str">
        <f>IFERROR(VLOOKUP($C348,'CEDARS School FRPL'!$C:$G,5,FALSE),"No")</f>
        <v>No</v>
      </c>
      <c r="K348" s="102">
        <f>IFERROR(VLOOKUP($C348,'CEDARS School FRPL'!$C:$G,3,FALSE),0)</f>
        <v>0.33360000000000001</v>
      </c>
      <c r="M348" s="149"/>
      <c r="N348" s="150"/>
    </row>
    <row r="349" spans="1:14">
      <c r="A349" s="83" t="s">
        <v>2377</v>
      </c>
      <c r="B349" s="83" t="s">
        <v>2813</v>
      </c>
      <c r="C349" s="80">
        <v>2329</v>
      </c>
      <c r="D349" s="80" t="s">
        <v>1099</v>
      </c>
      <c r="E349" s="109">
        <v>232.18</v>
      </c>
      <c r="F349" s="109">
        <v>12.77</v>
      </c>
      <c r="G349" s="109">
        <v>0</v>
      </c>
      <c r="H349" s="109">
        <v>0</v>
      </c>
      <c r="I349" s="143">
        <f t="shared" si="8"/>
        <v>244.95000000000002</v>
      </c>
      <c r="J349" s="148" t="str">
        <f>IFERROR(VLOOKUP($C349,'CEDARS School FRPL'!$C:$G,5,FALSE),"No")</f>
        <v>No</v>
      </c>
      <c r="K349" s="102">
        <f>IFERROR(VLOOKUP($C349,'CEDARS School FRPL'!$C:$G,3,FALSE),0)</f>
        <v>0.33879999999999999</v>
      </c>
      <c r="M349" s="149"/>
      <c r="N349" s="150"/>
    </row>
    <row r="350" spans="1:14">
      <c r="A350" s="83" t="s">
        <v>2377</v>
      </c>
      <c r="B350" s="83" t="s">
        <v>2813</v>
      </c>
      <c r="C350" s="80">
        <v>1987</v>
      </c>
      <c r="D350" s="80" t="s">
        <v>1097</v>
      </c>
      <c r="E350" s="109">
        <v>18.399999999999999</v>
      </c>
      <c r="F350" s="109">
        <v>0.22</v>
      </c>
      <c r="G350" s="109">
        <v>0</v>
      </c>
      <c r="H350" s="109">
        <v>0</v>
      </c>
      <c r="I350" s="143">
        <f t="shared" si="8"/>
        <v>18.619999999999997</v>
      </c>
      <c r="J350" s="148" t="str">
        <f>IFERROR(VLOOKUP($C350,'CEDARS School FRPL'!$C:$G,5,FALSE),"No")</f>
        <v>Yes</v>
      </c>
      <c r="K350" s="102">
        <f>IFERROR(VLOOKUP($C350,'CEDARS School FRPL'!$C:$G,3,FALSE),0)</f>
        <v>0.63939999999999997</v>
      </c>
      <c r="M350" s="149"/>
      <c r="N350" s="150"/>
    </row>
    <row r="351" spans="1:14">
      <c r="A351" s="83" t="s">
        <v>2377</v>
      </c>
      <c r="B351" s="83" t="s">
        <v>2813</v>
      </c>
      <c r="C351" s="80">
        <v>2570</v>
      </c>
      <c r="D351" s="80" t="s">
        <v>1100</v>
      </c>
      <c r="E351" s="109">
        <v>234.46</v>
      </c>
      <c r="F351" s="109">
        <v>0</v>
      </c>
      <c r="G351" s="109">
        <v>0</v>
      </c>
      <c r="H351" s="109">
        <v>0</v>
      </c>
      <c r="I351" s="143">
        <f t="shared" si="8"/>
        <v>234.46</v>
      </c>
      <c r="J351" s="148" t="str">
        <f>IFERROR(VLOOKUP($C351,'CEDARS School FRPL'!$C:$G,5,FALSE),"No")</f>
        <v>No</v>
      </c>
      <c r="K351" s="102">
        <f>IFERROR(VLOOKUP($C351,'CEDARS School FRPL'!$C:$G,3,FALSE),0)</f>
        <v>0.40889999999999999</v>
      </c>
      <c r="M351" s="149"/>
      <c r="N351" s="150"/>
    </row>
    <row r="352" spans="1:14">
      <c r="A352" s="83" t="s">
        <v>2441</v>
      </c>
      <c r="B352" s="83" t="s">
        <v>2814</v>
      </c>
      <c r="C352" s="80">
        <v>1825</v>
      </c>
      <c r="D352" s="80" t="s">
        <v>1417</v>
      </c>
      <c r="E352" s="109">
        <v>14.86</v>
      </c>
      <c r="F352" s="109">
        <v>7.18</v>
      </c>
      <c r="G352" s="109">
        <v>0</v>
      </c>
      <c r="H352" s="109">
        <v>0</v>
      </c>
      <c r="I352" s="143">
        <f t="shared" si="8"/>
        <v>22.04</v>
      </c>
      <c r="J352" s="148" t="str">
        <f>IFERROR(VLOOKUP($C352,'CEDARS School FRPL'!$C:$G,5,FALSE),"No")</f>
        <v>Yes</v>
      </c>
      <c r="K352" s="102">
        <f>IFERROR(VLOOKUP($C352,'CEDARS School FRPL'!$C:$G,3,FALSE),0)</f>
        <v>0.67749999999999999</v>
      </c>
      <c r="M352" s="149"/>
      <c r="N352" s="150"/>
    </row>
    <row r="353" spans="1:14">
      <c r="A353" s="83" t="s">
        <v>2441</v>
      </c>
      <c r="B353" s="83" t="s">
        <v>2814</v>
      </c>
      <c r="C353" s="80">
        <v>3454</v>
      </c>
      <c r="D353" s="80" t="s">
        <v>1429</v>
      </c>
      <c r="E353" s="109">
        <v>327.57</v>
      </c>
      <c r="F353" s="109">
        <v>0</v>
      </c>
      <c r="G353" s="109">
        <v>0</v>
      </c>
      <c r="H353" s="109">
        <v>0</v>
      </c>
      <c r="I353" s="143">
        <f t="shared" si="8"/>
        <v>327.57</v>
      </c>
      <c r="J353" s="148" t="str">
        <f>IFERROR(VLOOKUP($C353,'CEDARS School FRPL'!$C:$G,5,FALSE),"No")</f>
        <v>No</v>
      </c>
      <c r="K353" s="102">
        <f>IFERROR(VLOOKUP($C353,'CEDARS School FRPL'!$C:$G,3,FALSE),0)</f>
        <v>0.31969999999999998</v>
      </c>
      <c r="M353" s="149"/>
      <c r="N353" s="150"/>
    </row>
    <row r="354" spans="1:14">
      <c r="A354" s="83" t="s">
        <v>2441</v>
      </c>
      <c r="B354" s="83" t="s">
        <v>2814</v>
      </c>
      <c r="C354" s="80">
        <v>3457</v>
      </c>
      <c r="D354" s="80" t="s">
        <v>1432</v>
      </c>
      <c r="E354" s="109">
        <v>480.37</v>
      </c>
      <c r="F354" s="109">
        <v>0</v>
      </c>
      <c r="G354" s="109">
        <v>0</v>
      </c>
      <c r="H354" s="109">
        <v>0</v>
      </c>
      <c r="I354" s="143">
        <f t="shared" si="8"/>
        <v>480.37</v>
      </c>
      <c r="J354" s="148" t="str">
        <f>IFERROR(VLOOKUP($C354,'CEDARS School FRPL'!$C:$G,5,FALSE),"No")</f>
        <v>No</v>
      </c>
      <c r="K354" s="102">
        <f>IFERROR(VLOOKUP($C354,'CEDARS School FRPL'!$C:$G,3,FALSE),0)</f>
        <v>0.38</v>
      </c>
      <c r="M354" s="149"/>
      <c r="N354" s="150"/>
    </row>
    <row r="355" spans="1:14">
      <c r="A355" s="83" t="s">
        <v>2441</v>
      </c>
      <c r="B355" s="83" t="s">
        <v>2814</v>
      </c>
      <c r="C355" s="80">
        <v>2425</v>
      </c>
      <c r="D355" s="80" t="s">
        <v>1420</v>
      </c>
      <c r="E355" s="109">
        <v>1239.55</v>
      </c>
      <c r="F355" s="109">
        <v>39.880000000000003</v>
      </c>
      <c r="G355" s="109">
        <v>0</v>
      </c>
      <c r="H355" s="109">
        <v>0</v>
      </c>
      <c r="I355" s="143">
        <f t="shared" si="8"/>
        <v>1279.43</v>
      </c>
      <c r="J355" s="148" t="str">
        <f>IFERROR(VLOOKUP($C355,'CEDARS School FRPL'!$C:$G,5,FALSE),"No")</f>
        <v>Yes</v>
      </c>
      <c r="K355" s="102">
        <f>IFERROR(VLOOKUP($C355,'CEDARS School FRPL'!$C:$G,3,FALSE),0)</f>
        <v>0.78120000000000001</v>
      </c>
      <c r="M355" s="149"/>
      <c r="N355" s="150"/>
    </row>
    <row r="356" spans="1:14">
      <c r="A356" s="83" t="s">
        <v>2441</v>
      </c>
      <c r="B356" s="83" t="s">
        <v>2814</v>
      </c>
      <c r="C356" s="80">
        <v>5411</v>
      </c>
      <c r="D356" s="80" t="s">
        <v>1440</v>
      </c>
      <c r="E356" s="109">
        <v>0</v>
      </c>
      <c r="F356" s="109">
        <v>0.4</v>
      </c>
      <c r="G356" s="109">
        <v>222.14</v>
      </c>
      <c r="H356" s="109">
        <v>0</v>
      </c>
      <c r="I356" s="143">
        <f t="shared" si="8"/>
        <v>222.54</v>
      </c>
      <c r="J356" s="148" t="str">
        <f>IFERROR(VLOOKUP($C356,'CEDARS School FRPL'!$C:$G,5,FALSE),"No")</f>
        <v>Yes</v>
      </c>
      <c r="K356" s="102">
        <f>IFERROR(VLOOKUP($C356,'CEDARS School FRPL'!$C:$G,3,FALSE),0)</f>
        <v>0.79779999999999995</v>
      </c>
      <c r="M356" s="149"/>
      <c r="N356" s="150"/>
    </row>
    <row r="357" spans="1:14">
      <c r="A357" s="83" t="s">
        <v>2441</v>
      </c>
      <c r="B357" s="83" t="s">
        <v>2814</v>
      </c>
      <c r="C357" s="80">
        <v>2943</v>
      </c>
      <c r="D357" s="80" t="s">
        <v>1423</v>
      </c>
      <c r="E357" s="109">
        <v>206.77</v>
      </c>
      <c r="F357" s="109">
        <v>0</v>
      </c>
      <c r="G357" s="109">
        <v>0</v>
      </c>
      <c r="H357" s="109">
        <v>0</v>
      </c>
      <c r="I357" s="143">
        <f t="shared" si="8"/>
        <v>206.77</v>
      </c>
      <c r="J357" s="148" t="str">
        <f>IFERROR(VLOOKUP($C357,'CEDARS School FRPL'!$C:$G,5,FALSE),"No")</f>
        <v>Yes</v>
      </c>
      <c r="K357" s="102">
        <f>IFERROR(VLOOKUP($C357,'CEDARS School FRPL'!$C:$G,3,FALSE),0)</f>
        <v>0.75480000000000003</v>
      </c>
      <c r="M357" s="149"/>
      <c r="N357" s="150"/>
    </row>
    <row r="358" spans="1:14">
      <c r="A358" s="83" t="s">
        <v>2441</v>
      </c>
      <c r="B358" s="83" t="s">
        <v>2814</v>
      </c>
      <c r="C358" s="80">
        <v>3455</v>
      </c>
      <c r="D358" s="80" t="s">
        <v>1430</v>
      </c>
      <c r="E358" s="109">
        <v>288.43</v>
      </c>
      <c r="F358" s="109">
        <v>0</v>
      </c>
      <c r="G358" s="109">
        <v>0</v>
      </c>
      <c r="H358" s="109">
        <v>0</v>
      </c>
      <c r="I358" s="143">
        <f t="shared" si="8"/>
        <v>288.43</v>
      </c>
      <c r="J358" s="148" t="str">
        <f>IFERROR(VLOOKUP($C358,'CEDARS School FRPL'!$C:$G,5,FALSE),"No")</f>
        <v>Yes</v>
      </c>
      <c r="K358" s="102">
        <f>IFERROR(VLOOKUP($C358,'CEDARS School FRPL'!$C:$G,3,FALSE),0)</f>
        <v>0.70850000000000002</v>
      </c>
      <c r="M358" s="149"/>
      <c r="N358" s="150"/>
    </row>
    <row r="359" spans="1:14">
      <c r="A359" s="83" t="s">
        <v>2441</v>
      </c>
      <c r="B359" s="83" t="s">
        <v>2814</v>
      </c>
      <c r="C359" s="80">
        <v>4396</v>
      </c>
      <c r="D359" s="80" t="s">
        <v>1206</v>
      </c>
      <c r="E359" s="109">
        <v>413.57</v>
      </c>
      <c r="F359" s="109">
        <v>0</v>
      </c>
      <c r="G359" s="109">
        <v>0</v>
      </c>
      <c r="H359" s="109">
        <v>0</v>
      </c>
      <c r="I359" s="143">
        <f t="shared" si="8"/>
        <v>413.57</v>
      </c>
      <c r="J359" s="148" t="str">
        <f>IFERROR(VLOOKUP($C359,'CEDARS School FRPL'!$C:$G,5,FALSE),"No")</f>
        <v>No</v>
      </c>
      <c r="K359" s="102">
        <f>IFERROR(VLOOKUP($C359,'CEDARS School FRPL'!$C:$G,3,FALSE),0)</f>
        <v>0.47760000000000002</v>
      </c>
      <c r="M359" s="149"/>
      <c r="N359" s="150"/>
    </row>
    <row r="360" spans="1:14">
      <c r="A360" s="83" t="s">
        <v>2441</v>
      </c>
      <c r="B360" s="83" t="s">
        <v>2814</v>
      </c>
      <c r="C360" s="80">
        <v>5387</v>
      </c>
      <c r="D360" s="80" t="s">
        <v>1439</v>
      </c>
      <c r="E360" s="109">
        <v>557.03</v>
      </c>
      <c r="F360" s="109">
        <v>0</v>
      </c>
      <c r="G360" s="109">
        <v>0</v>
      </c>
      <c r="H360" s="109">
        <v>0</v>
      </c>
      <c r="I360" s="143">
        <f t="shared" si="8"/>
        <v>557.03</v>
      </c>
      <c r="J360" s="148" t="str">
        <f>IFERROR(VLOOKUP($C360,'CEDARS School FRPL'!$C:$G,5,FALSE),"No")</f>
        <v>Yes</v>
      </c>
      <c r="K360" s="102">
        <f>IFERROR(VLOOKUP($C360,'CEDARS School FRPL'!$C:$G,3,FALSE),0)</f>
        <v>0.84909999999999997</v>
      </c>
      <c r="M360" s="149"/>
      <c r="N360" s="150"/>
    </row>
    <row r="361" spans="1:14">
      <c r="A361" s="83" t="s">
        <v>2441</v>
      </c>
      <c r="B361" s="83" t="s">
        <v>2814</v>
      </c>
      <c r="C361" s="80">
        <v>5027</v>
      </c>
      <c r="D361" s="80" t="s">
        <v>1435</v>
      </c>
      <c r="E361" s="109">
        <v>712.17</v>
      </c>
      <c r="F361" s="109">
        <v>0</v>
      </c>
      <c r="G361" s="109">
        <v>0</v>
      </c>
      <c r="H361" s="109">
        <v>0</v>
      </c>
      <c r="I361" s="143">
        <f t="shared" si="8"/>
        <v>712.17</v>
      </c>
      <c r="J361" s="148" t="str">
        <f>IFERROR(VLOOKUP($C361,'CEDARS School FRPL'!$C:$G,5,FALSE),"No")</f>
        <v>Yes</v>
      </c>
      <c r="K361" s="102">
        <f>IFERROR(VLOOKUP($C361,'CEDARS School FRPL'!$C:$G,3,FALSE),0)</f>
        <v>0.6159</v>
      </c>
      <c r="M361" s="149"/>
      <c r="N361" s="150"/>
    </row>
    <row r="362" spans="1:14">
      <c r="A362" s="83" t="s">
        <v>2441</v>
      </c>
      <c r="B362" s="83" t="s">
        <v>2814</v>
      </c>
      <c r="C362" s="80">
        <v>3298</v>
      </c>
      <c r="D362" s="80" t="s">
        <v>1427</v>
      </c>
      <c r="E362" s="109">
        <v>479.75</v>
      </c>
      <c r="F362" s="109">
        <v>0</v>
      </c>
      <c r="G362" s="109">
        <v>0</v>
      </c>
      <c r="H362" s="109">
        <v>0</v>
      </c>
      <c r="I362" s="143">
        <f t="shared" si="8"/>
        <v>479.75</v>
      </c>
      <c r="J362" s="148" t="str">
        <f>IFERROR(VLOOKUP($C362,'CEDARS School FRPL'!$C:$G,5,FALSE),"No")</f>
        <v>Yes</v>
      </c>
      <c r="K362" s="102">
        <f>IFERROR(VLOOKUP($C362,'CEDARS School FRPL'!$C:$G,3,FALSE),0)</f>
        <v>0.56820000000000004</v>
      </c>
      <c r="M362" s="149"/>
      <c r="N362" s="150"/>
    </row>
    <row r="363" spans="1:14">
      <c r="A363" s="83" t="s">
        <v>2441</v>
      </c>
      <c r="B363" s="83" t="s">
        <v>2814</v>
      </c>
      <c r="C363" s="80">
        <v>3248</v>
      </c>
      <c r="D363" s="80" t="s">
        <v>1425</v>
      </c>
      <c r="E363" s="109">
        <v>616.69000000000005</v>
      </c>
      <c r="F363" s="109">
        <v>0</v>
      </c>
      <c r="G363" s="109">
        <v>0</v>
      </c>
      <c r="H363" s="109">
        <v>0</v>
      </c>
      <c r="I363" s="143">
        <f t="shared" si="8"/>
        <v>616.69000000000005</v>
      </c>
      <c r="J363" s="148" t="str">
        <f>IFERROR(VLOOKUP($C363,'CEDARS School FRPL'!$C:$G,5,FALSE),"No")</f>
        <v>Yes</v>
      </c>
      <c r="K363" s="102">
        <f>IFERROR(VLOOKUP($C363,'CEDARS School FRPL'!$C:$G,3,FALSE),0)</f>
        <v>0.72940000000000005</v>
      </c>
      <c r="M363" s="149"/>
      <c r="N363" s="150"/>
    </row>
    <row r="364" spans="1:14">
      <c r="A364" s="83" t="s">
        <v>2441</v>
      </c>
      <c r="B364" s="83" t="s">
        <v>2814</v>
      </c>
      <c r="C364" s="80">
        <v>3117</v>
      </c>
      <c r="D364" s="80" t="s">
        <v>1424</v>
      </c>
      <c r="E364" s="109">
        <v>416.45</v>
      </c>
      <c r="F364" s="109">
        <v>0</v>
      </c>
      <c r="G364" s="109">
        <v>0</v>
      </c>
      <c r="H364" s="109">
        <v>0</v>
      </c>
      <c r="I364" s="143">
        <f t="shared" si="8"/>
        <v>416.45</v>
      </c>
      <c r="J364" s="148" t="str">
        <f>IFERROR(VLOOKUP($C364,'CEDARS School FRPL'!$C:$G,5,FALSE),"No")</f>
        <v>No</v>
      </c>
      <c r="K364" s="102">
        <f>IFERROR(VLOOKUP($C364,'CEDARS School FRPL'!$C:$G,3,FALSE),0)</f>
        <v>0.38379999999999997</v>
      </c>
      <c r="M364" s="149"/>
      <c r="N364" s="150"/>
    </row>
    <row r="365" spans="1:14">
      <c r="A365" s="83" t="s">
        <v>2441</v>
      </c>
      <c r="B365" s="83" t="s">
        <v>2814</v>
      </c>
      <c r="C365" s="80">
        <v>3351</v>
      </c>
      <c r="D365" s="80" t="s">
        <v>1428</v>
      </c>
      <c r="E365" s="109">
        <v>467.61</v>
      </c>
      <c r="F365" s="109">
        <v>0</v>
      </c>
      <c r="G365" s="109">
        <v>0</v>
      </c>
      <c r="H365" s="109">
        <v>0</v>
      </c>
      <c r="I365" s="143">
        <f t="shared" si="8"/>
        <v>467.61</v>
      </c>
      <c r="J365" s="148" t="str">
        <f>IFERROR(VLOOKUP($C365,'CEDARS School FRPL'!$C:$G,5,FALSE),"No")</f>
        <v>Yes</v>
      </c>
      <c r="K365" s="102">
        <f>IFERROR(VLOOKUP($C365,'CEDARS School FRPL'!$C:$G,3,FALSE),0)</f>
        <v>0.64370000000000005</v>
      </c>
      <c r="M365" s="149"/>
      <c r="N365" s="150"/>
    </row>
    <row r="366" spans="1:14">
      <c r="A366" s="83" t="s">
        <v>2441</v>
      </c>
      <c r="B366" s="83" t="s">
        <v>2814</v>
      </c>
      <c r="C366" s="80">
        <v>3456</v>
      </c>
      <c r="D366" s="80" t="s">
        <v>1431</v>
      </c>
      <c r="E366" s="109">
        <v>1141.6600000000001</v>
      </c>
      <c r="F366" s="109">
        <v>107.5</v>
      </c>
      <c r="G366" s="109">
        <v>0</v>
      </c>
      <c r="H366" s="109">
        <v>0</v>
      </c>
      <c r="I366" s="143">
        <f t="shared" si="8"/>
        <v>1249.1600000000001</v>
      </c>
      <c r="J366" s="148" t="str">
        <f>IFERROR(VLOOKUP($C366,'CEDARS School FRPL'!$C:$G,5,FALSE),"No")</f>
        <v>No</v>
      </c>
      <c r="K366" s="102">
        <f>IFERROR(VLOOKUP($C366,'CEDARS School FRPL'!$C:$G,3,FALSE),0)</f>
        <v>0.47610000000000002</v>
      </c>
      <c r="M366" s="149"/>
      <c r="N366" s="150"/>
    </row>
    <row r="367" spans="1:14">
      <c r="A367" s="151" t="s">
        <v>2441</v>
      </c>
      <c r="B367" s="86" t="s">
        <v>2814</v>
      </c>
      <c r="C367" s="95">
        <v>2652</v>
      </c>
      <c r="D367" s="80" t="s">
        <v>1422</v>
      </c>
      <c r="E367" s="109">
        <v>545.57000000000005</v>
      </c>
      <c r="F367" s="109">
        <v>0</v>
      </c>
      <c r="G367" s="109">
        <v>0</v>
      </c>
      <c r="H367" s="109">
        <v>0</v>
      </c>
      <c r="I367" s="143">
        <f t="shared" si="8"/>
        <v>545.57000000000005</v>
      </c>
      <c r="J367" s="148" t="str">
        <f>IFERROR(VLOOKUP($C367,'CEDARS School FRPL'!$C:$G,5,FALSE),"No")</f>
        <v>Yes</v>
      </c>
      <c r="K367" s="102">
        <f>IFERROR(VLOOKUP($C367,'CEDARS School FRPL'!$C:$G,3,FALSE),0)</f>
        <v>0.80830000000000002</v>
      </c>
      <c r="L367" s="102"/>
      <c r="M367" s="149"/>
      <c r="N367" s="150"/>
    </row>
    <row r="368" spans="1:14">
      <c r="A368" s="83" t="s">
        <v>2441</v>
      </c>
      <c r="B368" s="83" t="s">
        <v>2814</v>
      </c>
      <c r="C368" s="80">
        <v>3602</v>
      </c>
      <c r="D368" s="80" t="s">
        <v>1433</v>
      </c>
      <c r="E368" s="109">
        <v>507</v>
      </c>
      <c r="F368" s="109">
        <v>0</v>
      </c>
      <c r="G368" s="109">
        <v>0</v>
      </c>
      <c r="H368" s="109">
        <v>0</v>
      </c>
      <c r="I368" s="143">
        <f t="shared" si="8"/>
        <v>507</v>
      </c>
      <c r="J368" s="148" t="str">
        <f>IFERROR(VLOOKUP($C368,'CEDARS School FRPL'!$C:$G,5,FALSE),"No")</f>
        <v>Yes</v>
      </c>
      <c r="K368" s="102">
        <f>IFERROR(VLOOKUP($C368,'CEDARS School FRPL'!$C:$G,3,FALSE),0)</f>
        <v>0.85</v>
      </c>
      <c r="M368" s="149"/>
      <c r="N368" s="150"/>
    </row>
    <row r="369" spans="1:14">
      <c r="A369" s="83" t="s">
        <v>2441</v>
      </c>
      <c r="B369" s="83" t="s">
        <v>2814</v>
      </c>
      <c r="C369" s="80">
        <v>5364</v>
      </c>
      <c r="D369" s="80" t="s">
        <v>1437</v>
      </c>
      <c r="E369" s="109">
        <v>278.47000000000003</v>
      </c>
      <c r="F369" s="109">
        <v>0</v>
      </c>
      <c r="G369" s="109">
        <v>0</v>
      </c>
      <c r="H369" s="109">
        <v>0</v>
      </c>
      <c r="I369" s="143">
        <f t="shared" si="8"/>
        <v>278.47000000000003</v>
      </c>
      <c r="J369" s="148" t="str">
        <f>IFERROR(VLOOKUP($C369,'CEDARS School FRPL'!$C:$G,5,FALSE),"No")</f>
        <v>No</v>
      </c>
      <c r="K369" s="102">
        <f>IFERROR(VLOOKUP($C369,'CEDARS School FRPL'!$C:$G,3,FALSE),0)</f>
        <v>0.28289999999999998</v>
      </c>
      <c r="M369" s="149"/>
      <c r="N369" s="150"/>
    </row>
    <row r="370" spans="1:14">
      <c r="A370" s="83" t="s">
        <v>2441</v>
      </c>
      <c r="B370" s="83" t="s">
        <v>2814</v>
      </c>
      <c r="C370" s="80">
        <v>3763</v>
      </c>
      <c r="D370" s="80" t="s">
        <v>1434</v>
      </c>
      <c r="E370" s="109">
        <v>264.29000000000002</v>
      </c>
      <c r="F370" s="109">
        <v>0</v>
      </c>
      <c r="G370" s="109">
        <v>0</v>
      </c>
      <c r="H370" s="109">
        <v>0</v>
      </c>
      <c r="I370" s="143">
        <f t="shared" si="8"/>
        <v>264.29000000000002</v>
      </c>
      <c r="J370" s="148" t="str">
        <f>IFERROR(VLOOKUP($C370,'CEDARS School FRPL'!$C:$G,5,FALSE),"No")</f>
        <v>No</v>
      </c>
      <c r="K370" s="102">
        <f>IFERROR(VLOOKUP($C370,'CEDARS School FRPL'!$C:$G,3,FALSE),0)</f>
        <v>0.49919999999999998</v>
      </c>
      <c r="M370" s="149"/>
      <c r="N370" s="150"/>
    </row>
    <row r="371" spans="1:14">
      <c r="A371" s="83" t="s">
        <v>2441</v>
      </c>
      <c r="B371" s="83" t="s">
        <v>2814</v>
      </c>
      <c r="C371" s="80">
        <v>2189</v>
      </c>
      <c r="D371" s="80" t="s">
        <v>1419</v>
      </c>
      <c r="E371" s="109">
        <v>354.31</v>
      </c>
      <c r="F371" s="109">
        <v>0</v>
      </c>
      <c r="G371" s="109">
        <v>0</v>
      </c>
      <c r="H371" s="109">
        <v>0</v>
      </c>
      <c r="I371" s="143">
        <f t="shared" si="8"/>
        <v>354.31</v>
      </c>
      <c r="J371" s="148" t="str">
        <f>IFERROR(VLOOKUP($C371,'CEDARS School FRPL'!$C:$G,5,FALSE),"No")</f>
        <v>Yes</v>
      </c>
      <c r="K371" s="102">
        <f>IFERROR(VLOOKUP($C371,'CEDARS School FRPL'!$C:$G,3,FALSE),0)</f>
        <v>0.83709999999999996</v>
      </c>
      <c r="M371" s="149"/>
      <c r="N371" s="150"/>
    </row>
    <row r="372" spans="1:14">
      <c r="A372" s="83" t="s">
        <v>2441</v>
      </c>
      <c r="B372" s="83" t="s">
        <v>2814</v>
      </c>
      <c r="C372" s="80">
        <v>5365</v>
      </c>
      <c r="D372" s="80" t="s">
        <v>1438</v>
      </c>
      <c r="E372" s="109">
        <v>572.11</v>
      </c>
      <c r="F372" s="109">
        <v>0</v>
      </c>
      <c r="G372" s="109">
        <v>0</v>
      </c>
      <c r="H372" s="109">
        <v>0</v>
      </c>
      <c r="I372" s="143">
        <f t="shared" si="8"/>
        <v>572.11</v>
      </c>
      <c r="J372" s="148" t="str">
        <f>IFERROR(VLOOKUP($C372,'CEDARS School FRPL'!$C:$G,5,FALSE),"No")</f>
        <v>No</v>
      </c>
      <c r="K372" s="102">
        <f>IFERROR(VLOOKUP($C372,'CEDARS School FRPL'!$C:$G,3,FALSE),0)</f>
        <v>0.40870000000000001</v>
      </c>
      <c r="M372" s="149"/>
      <c r="N372" s="150"/>
    </row>
    <row r="373" spans="1:14">
      <c r="A373" s="83" t="s">
        <v>2441</v>
      </c>
      <c r="B373" s="83" t="s">
        <v>2814</v>
      </c>
      <c r="C373" s="80">
        <v>1881</v>
      </c>
      <c r="D373" s="80" t="s">
        <v>3291</v>
      </c>
      <c r="E373" s="109">
        <v>0.28999999999999998</v>
      </c>
      <c r="F373" s="109">
        <v>0</v>
      </c>
      <c r="G373" s="109">
        <v>0</v>
      </c>
      <c r="H373" s="109">
        <v>0</v>
      </c>
      <c r="I373" s="143">
        <f t="shared" si="8"/>
        <v>0.28999999999999998</v>
      </c>
      <c r="J373" s="148" t="str">
        <f>IFERROR(VLOOKUP($C373,'CEDARS School FRPL'!$C:$G,5,FALSE),"No")</f>
        <v>No</v>
      </c>
      <c r="K373" s="102">
        <f>IFERROR(VLOOKUP($C373,'CEDARS School FRPL'!$C:$G,3,FALSE),0)</f>
        <v>0</v>
      </c>
      <c r="M373" s="149"/>
      <c r="N373" s="150"/>
    </row>
    <row r="374" spans="1:14">
      <c r="A374" s="83" t="s">
        <v>2441</v>
      </c>
      <c r="B374" s="83" t="s">
        <v>2814</v>
      </c>
      <c r="C374" s="80">
        <v>1882</v>
      </c>
      <c r="D374" s="80" t="s">
        <v>1418</v>
      </c>
      <c r="E374" s="109">
        <v>3.85</v>
      </c>
      <c r="F374" s="109">
        <v>0</v>
      </c>
      <c r="G374" s="109">
        <v>0</v>
      </c>
      <c r="H374" s="109">
        <v>0</v>
      </c>
      <c r="I374" s="143">
        <f t="shared" si="8"/>
        <v>3.85</v>
      </c>
      <c r="J374" s="148" t="str">
        <f>IFERROR(VLOOKUP($C374,'CEDARS School FRPL'!$C:$G,5,FALSE),"No")</f>
        <v>Yes</v>
      </c>
      <c r="K374" s="102">
        <f>IFERROR(VLOOKUP($C374,'CEDARS School FRPL'!$C:$G,3,FALSE),0)</f>
        <v>0.62590000000000001</v>
      </c>
      <c r="M374" s="149"/>
      <c r="N374" s="150"/>
    </row>
    <row r="375" spans="1:14">
      <c r="A375" s="83" t="s">
        <v>2441</v>
      </c>
      <c r="B375" s="83" t="s">
        <v>2814</v>
      </c>
      <c r="C375" s="80">
        <v>3500</v>
      </c>
      <c r="D375" s="80" t="s">
        <v>3180</v>
      </c>
      <c r="E375" s="109">
        <v>959.39</v>
      </c>
      <c r="F375" s="109">
        <v>0</v>
      </c>
      <c r="G375" s="109">
        <v>0</v>
      </c>
      <c r="H375" s="109">
        <v>0</v>
      </c>
      <c r="I375" s="143">
        <f t="shared" si="8"/>
        <v>959.39</v>
      </c>
      <c r="J375" s="148" t="str">
        <f>IFERROR(VLOOKUP($C375,'CEDARS School FRPL'!$C:$G,5,FALSE),"No")</f>
        <v>Yes</v>
      </c>
      <c r="K375" s="102">
        <f>IFERROR(VLOOKUP($C375,'CEDARS School FRPL'!$C:$G,3,FALSE),0)</f>
        <v>0.56859999999999999</v>
      </c>
      <c r="M375" s="149"/>
      <c r="N375" s="150"/>
    </row>
    <row r="376" spans="1:14">
      <c r="A376" s="83" t="s">
        <v>2441</v>
      </c>
      <c r="B376" s="83" t="s">
        <v>2814</v>
      </c>
      <c r="C376" s="80">
        <v>2651</v>
      </c>
      <c r="D376" s="80" t="s">
        <v>1421</v>
      </c>
      <c r="E376" s="109">
        <v>229.63</v>
      </c>
      <c r="F376" s="109">
        <v>0</v>
      </c>
      <c r="G376" s="109">
        <v>0</v>
      </c>
      <c r="H376" s="109">
        <v>0</v>
      </c>
      <c r="I376" s="143">
        <f t="shared" si="8"/>
        <v>229.63</v>
      </c>
      <c r="J376" s="148" t="str">
        <f>IFERROR(VLOOKUP($C376,'CEDARS School FRPL'!$C:$G,5,FALSE),"No")</f>
        <v>Yes</v>
      </c>
      <c r="K376" s="102">
        <f>IFERROR(VLOOKUP($C376,'CEDARS School FRPL'!$C:$G,3,FALSE),0)</f>
        <v>0.84740000000000004</v>
      </c>
      <c r="M376" s="149"/>
      <c r="N376" s="150"/>
    </row>
    <row r="377" spans="1:14">
      <c r="A377" s="83" t="s">
        <v>2441</v>
      </c>
      <c r="B377" s="83" t="s">
        <v>2814</v>
      </c>
      <c r="C377" s="80">
        <v>5297</v>
      </c>
      <c r="D377" s="80" t="s">
        <v>1436</v>
      </c>
      <c r="E377" s="109">
        <v>11.86</v>
      </c>
      <c r="F377" s="109">
        <v>0</v>
      </c>
      <c r="G377" s="109">
        <v>0</v>
      </c>
      <c r="H377" s="109">
        <v>0</v>
      </c>
      <c r="I377" s="143">
        <f t="shared" si="8"/>
        <v>11.86</v>
      </c>
      <c r="J377" s="148" t="str">
        <f>IFERROR(VLOOKUP($C377,'CEDARS School FRPL'!$C:$G,5,FALSE),"No")</f>
        <v>Yes</v>
      </c>
      <c r="K377" s="102">
        <f>IFERROR(VLOOKUP($C377,'CEDARS School FRPL'!$C:$G,3,FALSE),0)</f>
        <v>0.623</v>
      </c>
      <c r="M377" s="149"/>
      <c r="N377" s="150"/>
    </row>
    <row r="378" spans="1:14">
      <c r="A378" s="83" t="s">
        <v>2441</v>
      </c>
      <c r="B378" s="83" t="s">
        <v>2814</v>
      </c>
      <c r="C378" s="80">
        <v>3249</v>
      </c>
      <c r="D378" s="80" t="s">
        <v>1426</v>
      </c>
      <c r="E378" s="109">
        <v>376.43</v>
      </c>
      <c r="F378" s="109">
        <v>0</v>
      </c>
      <c r="G378" s="109">
        <v>0</v>
      </c>
      <c r="H378" s="109">
        <v>0</v>
      </c>
      <c r="I378" s="143">
        <f t="shared" si="8"/>
        <v>376.43</v>
      </c>
      <c r="J378" s="148" t="str">
        <f>IFERROR(VLOOKUP($C378,'CEDARS School FRPL'!$C:$G,5,FALSE),"No")</f>
        <v>Yes</v>
      </c>
      <c r="K378" s="102">
        <f>IFERROR(VLOOKUP($C378,'CEDARS School FRPL'!$C:$G,3,FALSE),0)</f>
        <v>0.81100000000000005</v>
      </c>
      <c r="M378" s="149"/>
      <c r="N378" s="150"/>
    </row>
    <row r="379" spans="1:14">
      <c r="A379" s="83" t="s">
        <v>2539</v>
      </c>
      <c r="B379" s="83" t="s">
        <v>2816</v>
      </c>
      <c r="C379" s="80">
        <v>3366</v>
      </c>
      <c r="D379" s="80" t="s">
        <v>2138</v>
      </c>
      <c r="E379" s="109">
        <v>261.89</v>
      </c>
      <c r="F379" s="109">
        <v>7.92</v>
      </c>
      <c r="G379" s="109">
        <v>0</v>
      </c>
      <c r="H379" s="109">
        <v>0</v>
      </c>
      <c r="I379" s="143">
        <f t="shared" si="8"/>
        <v>269.81</v>
      </c>
      <c r="J379" s="148" t="str">
        <f>IFERROR(VLOOKUP($C379,'CEDARS School FRPL'!$C:$G,5,FALSE),"No")</f>
        <v>No</v>
      </c>
      <c r="K379" s="102">
        <f>IFERROR(VLOOKUP($C379,'CEDARS School FRPL'!$C:$G,3,FALSE),0)</f>
        <v>0.29780000000000001</v>
      </c>
      <c r="M379" s="149"/>
      <c r="N379" s="150"/>
    </row>
    <row r="380" spans="1:14">
      <c r="A380" s="83" t="s">
        <v>2539</v>
      </c>
      <c r="B380" s="83" t="s">
        <v>2816</v>
      </c>
      <c r="C380" s="80">
        <v>2894</v>
      </c>
      <c r="D380" s="80" t="s">
        <v>2137</v>
      </c>
      <c r="E380" s="109">
        <v>292.70999999999998</v>
      </c>
      <c r="F380" s="109">
        <v>0</v>
      </c>
      <c r="G380" s="109">
        <v>0</v>
      </c>
      <c r="H380" s="109">
        <v>0</v>
      </c>
      <c r="I380" s="143">
        <f t="shared" si="8"/>
        <v>292.70999999999998</v>
      </c>
      <c r="J380" s="148" t="str">
        <f>IFERROR(VLOOKUP($C380,'CEDARS School FRPL'!$C:$G,5,FALSE),"No")</f>
        <v>No</v>
      </c>
      <c r="K380" s="102">
        <f>IFERROR(VLOOKUP($C380,'CEDARS School FRPL'!$C:$G,3,FALSE),0)</f>
        <v>0.33510000000000001</v>
      </c>
      <c r="M380" s="149"/>
      <c r="N380" s="150"/>
    </row>
    <row r="381" spans="1:14">
      <c r="A381" s="83" t="s">
        <v>2522</v>
      </c>
      <c r="B381" s="83" t="s">
        <v>2817</v>
      </c>
      <c r="C381" s="80">
        <v>5362</v>
      </c>
      <c r="D381" s="80" t="s">
        <v>2048</v>
      </c>
      <c r="E381" s="109">
        <v>428.82</v>
      </c>
      <c r="F381" s="109">
        <v>37.14</v>
      </c>
      <c r="G381" s="109">
        <v>12.09</v>
      </c>
      <c r="H381" s="109">
        <v>0</v>
      </c>
      <c r="I381" s="143">
        <f t="shared" si="8"/>
        <v>478.04999999999995</v>
      </c>
      <c r="J381" s="148" t="str">
        <f>IFERROR(VLOOKUP($C381,'CEDARS School FRPL'!$C:$G,5,FALSE),"No")</f>
        <v>Yes</v>
      </c>
      <c r="K381" s="102">
        <f>IFERROR(VLOOKUP($C381,'CEDARS School FRPL'!$C:$G,3,FALSE),0)</f>
        <v>0.51859999999999995</v>
      </c>
      <c r="M381" s="149"/>
      <c r="N381" s="150"/>
    </row>
    <row r="382" spans="1:14">
      <c r="A382" s="83" t="s">
        <v>2522</v>
      </c>
      <c r="B382" s="83" t="s">
        <v>2817</v>
      </c>
      <c r="C382" s="80">
        <v>2114</v>
      </c>
      <c r="D382" s="80" t="s">
        <v>2046</v>
      </c>
      <c r="E382" s="109">
        <v>699.09</v>
      </c>
      <c r="F382" s="109">
        <v>0</v>
      </c>
      <c r="G382" s="109">
        <v>0</v>
      </c>
      <c r="H382" s="109">
        <v>0</v>
      </c>
      <c r="I382" s="143">
        <f t="shared" si="8"/>
        <v>699.09</v>
      </c>
      <c r="J382" s="148" t="str">
        <f>IFERROR(VLOOKUP($C382,'CEDARS School FRPL'!$C:$G,5,FALSE),"No")</f>
        <v>Yes</v>
      </c>
      <c r="K382" s="102">
        <f>IFERROR(VLOOKUP($C382,'CEDARS School FRPL'!$C:$G,3,FALSE),0)</f>
        <v>0.50800000000000001</v>
      </c>
      <c r="M382" s="149"/>
      <c r="N382" s="150"/>
    </row>
    <row r="383" spans="1:14">
      <c r="A383" s="151" t="s">
        <v>2522</v>
      </c>
      <c r="B383" s="86" t="s">
        <v>2817</v>
      </c>
      <c r="C383" s="95">
        <v>3541</v>
      </c>
      <c r="D383" s="80" t="s">
        <v>2047</v>
      </c>
      <c r="E383" s="109">
        <v>350.17</v>
      </c>
      <c r="F383" s="109">
        <v>0</v>
      </c>
      <c r="G383" s="109">
        <v>0</v>
      </c>
      <c r="H383" s="109">
        <v>0</v>
      </c>
      <c r="I383" s="143">
        <f t="shared" si="8"/>
        <v>350.17</v>
      </c>
      <c r="J383" s="148" t="str">
        <f>IFERROR(VLOOKUP($C383,'CEDARS School FRPL'!$C:$G,5,FALSE),"No")</f>
        <v>Yes</v>
      </c>
      <c r="K383" s="102">
        <f>IFERROR(VLOOKUP($C383,'CEDARS School FRPL'!$C:$G,3,FALSE),0)</f>
        <v>0.55679999999999996</v>
      </c>
      <c r="L383" s="102"/>
      <c r="M383" s="149"/>
      <c r="N383" s="150"/>
    </row>
    <row r="384" spans="1:14">
      <c r="A384" s="83" t="s">
        <v>2543</v>
      </c>
      <c r="B384" s="83" t="s">
        <v>2818</v>
      </c>
      <c r="C384" s="80">
        <v>2588</v>
      </c>
      <c r="D384" s="80" t="s">
        <v>2149</v>
      </c>
      <c r="E384" s="109">
        <v>138.96</v>
      </c>
      <c r="F384" s="109">
        <v>1.5999999999999999</v>
      </c>
      <c r="G384" s="109">
        <v>0</v>
      </c>
      <c r="H384" s="109">
        <v>0</v>
      </c>
      <c r="I384" s="143">
        <f t="shared" si="8"/>
        <v>140.56</v>
      </c>
      <c r="J384" s="148" t="str">
        <f>IFERROR(VLOOKUP($C384,'CEDARS School FRPL'!$C:$G,5,FALSE),"No")</f>
        <v>No</v>
      </c>
      <c r="K384" s="102">
        <f>IFERROR(VLOOKUP($C384,'CEDARS School FRPL'!$C:$G,3,FALSE),0)</f>
        <v>0.32150000000000001</v>
      </c>
      <c r="M384" s="149"/>
      <c r="N384" s="150"/>
    </row>
    <row r="385" spans="1:14">
      <c r="A385" s="83" t="s">
        <v>2506</v>
      </c>
      <c r="B385" s="83" t="s">
        <v>2819</v>
      </c>
      <c r="C385" s="80">
        <v>3508</v>
      </c>
      <c r="D385" s="80" t="s">
        <v>1946</v>
      </c>
      <c r="E385" s="109">
        <v>134.61000000000001</v>
      </c>
      <c r="F385" s="109">
        <v>0.3</v>
      </c>
      <c r="G385" s="109">
        <v>0</v>
      </c>
      <c r="H385" s="109">
        <v>0</v>
      </c>
      <c r="I385" s="143">
        <f t="shared" ref="I385:I446" si="9">SUM(E385:H385)</f>
        <v>134.91000000000003</v>
      </c>
      <c r="J385" s="148" t="str">
        <f>IFERROR(VLOOKUP($C385,'CEDARS School FRPL'!$C:$G,5,FALSE),"No")</f>
        <v>Yes</v>
      </c>
      <c r="K385" s="102">
        <f>IFERROR(VLOOKUP($C385,'CEDARS School FRPL'!$C:$G,3,FALSE),0)</f>
        <v>0.7077</v>
      </c>
      <c r="M385" s="149"/>
      <c r="N385" s="150"/>
    </row>
    <row r="386" spans="1:14">
      <c r="A386" s="83" t="s">
        <v>2524</v>
      </c>
      <c r="B386" s="83" t="s">
        <v>2820</v>
      </c>
      <c r="C386" s="80">
        <v>3613</v>
      </c>
      <c r="D386" s="80" t="s">
        <v>1635</v>
      </c>
      <c r="E386" s="109">
        <v>346.14</v>
      </c>
      <c r="F386" s="109">
        <v>0</v>
      </c>
      <c r="G386" s="109">
        <v>0</v>
      </c>
      <c r="H386" s="109">
        <v>0</v>
      </c>
      <c r="I386" s="143">
        <f t="shared" si="9"/>
        <v>346.14</v>
      </c>
      <c r="J386" s="148" t="str">
        <f>IFERROR(VLOOKUP($C386,'CEDARS School FRPL'!$C:$G,5,FALSE),"No")</f>
        <v>Yes</v>
      </c>
      <c r="K386" s="102">
        <f>IFERROR(VLOOKUP($C386,'CEDARS School FRPL'!$C:$G,3,FALSE),0)</f>
        <v>0.54039999999999999</v>
      </c>
      <c r="M386" s="149"/>
      <c r="N386" s="150"/>
    </row>
    <row r="387" spans="1:14">
      <c r="A387" s="83" t="s">
        <v>2524</v>
      </c>
      <c r="B387" s="83" t="s">
        <v>2820</v>
      </c>
      <c r="C387" s="80">
        <v>4049</v>
      </c>
      <c r="D387" s="80" t="s">
        <v>1121</v>
      </c>
      <c r="E387" s="109">
        <v>194.51</v>
      </c>
      <c r="F387" s="109">
        <v>15.77</v>
      </c>
      <c r="G387" s="109">
        <v>3.29</v>
      </c>
      <c r="H387" s="109">
        <v>0</v>
      </c>
      <c r="I387" s="143">
        <f t="shared" si="9"/>
        <v>213.57</v>
      </c>
      <c r="J387" s="148" t="str">
        <f>IFERROR(VLOOKUP($C387,'CEDARS School FRPL'!$C:$G,5,FALSE),"No")</f>
        <v>Yes</v>
      </c>
      <c r="K387" s="102">
        <f>IFERROR(VLOOKUP($C387,'CEDARS School FRPL'!$C:$G,3,FALSE),0)</f>
        <v>0.53800000000000003</v>
      </c>
      <c r="M387" s="149"/>
      <c r="N387" s="150"/>
    </row>
    <row r="388" spans="1:14">
      <c r="A388" s="83" t="s">
        <v>2524</v>
      </c>
      <c r="B388" s="83" t="s">
        <v>2820</v>
      </c>
      <c r="C388" s="80">
        <v>3012</v>
      </c>
      <c r="D388" s="80" t="s">
        <v>2052</v>
      </c>
      <c r="E388" s="109">
        <v>195.41</v>
      </c>
      <c r="F388" s="109">
        <v>0</v>
      </c>
      <c r="G388" s="109">
        <v>0</v>
      </c>
      <c r="H388" s="109">
        <v>0</v>
      </c>
      <c r="I388" s="143">
        <f t="shared" si="9"/>
        <v>195.41</v>
      </c>
      <c r="J388" s="148" t="str">
        <f>IFERROR(VLOOKUP($C388,'CEDARS School FRPL'!$C:$G,5,FALSE),"No")</f>
        <v>Yes</v>
      </c>
      <c r="K388" s="102">
        <f>IFERROR(VLOOKUP($C388,'CEDARS School FRPL'!$C:$G,3,FALSE),0)</f>
        <v>0.59430000000000005</v>
      </c>
      <c r="M388" s="149"/>
      <c r="N388" s="150"/>
    </row>
    <row r="389" spans="1:14">
      <c r="A389" s="83" t="s">
        <v>2502</v>
      </c>
      <c r="B389" s="83" t="s">
        <v>2821</v>
      </c>
      <c r="C389" s="80">
        <v>3831</v>
      </c>
      <c r="D389" s="80" t="s">
        <v>1936</v>
      </c>
      <c r="E389" s="109">
        <v>372.14</v>
      </c>
      <c r="F389" s="109">
        <v>0</v>
      </c>
      <c r="G389" s="109">
        <v>0</v>
      </c>
      <c r="H389" s="109">
        <v>0</v>
      </c>
      <c r="I389" s="143">
        <f t="shared" si="9"/>
        <v>372.14</v>
      </c>
      <c r="J389" s="148" t="str">
        <f>IFERROR(VLOOKUP($C389,'CEDARS School FRPL'!$C:$G,5,FALSE),"No")</f>
        <v>Yes</v>
      </c>
      <c r="K389" s="102">
        <f>IFERROR(VLOOKUP($C389,'CEDARS School FRPL'!$C:$G,3,FALSE),0)</f>
        <v>0.53339999999999999</v>
      </c>
      <c r="M389" s="149"/>
      <c r="N389" s="150"/>
    </row>
    <row r="390" spans="1:14">
      <c r="A390" s="83" t="s">
        <v>2502</v>
      </c>
      <c r="B390" s="83" t="s">
        <v>2821</v>
      </c>
      <c r="C390" s="80">
        <v>3310</v>
      </c>
      <c r="D390" s="80" t="s">
        <v>1935</v>
      </c>
      <c r="E390" s="109">
        <v>484.78</v>
      </c>
      <c r="F390" s="109">
        <v>24.01</v>
      </c>
      <c r="G390" s="109">
        <v>0</v>
      </c>
      <c r="H390" s="109">
        <v>0</v>
      </c>
      <c r="I390" s="143">
        <f t="shared" si="9"/>
        <v>508.78999999999996</v>
      </c>
      <c r="J390" s="148" t="str">
        <f>IFERROR(VLOOKUP($C390,'CEDARS School FRPL'!$C:$G,5,FALSE),"No")</f>
        <v>No</v>
      </c>
      <c r="K390" s="102">
        <f>IFERROR(VLOOKUP($C390,'CEDARS School FRPL'!$C:$G,3,FALSE),0)</f>
        <v>0.47739999999999999</v>
      </c>
      <c r="M390" s="149"/>
      <c r="N390" s="150"/>
    </row>
    <row r="391" spans="1:14">
      <c r="A391" s="83" t="s">
        <v>2502</v>
      </c>
      <c r="B391" s="83" t="s">
        <v>2821</v>
      </c>
      <c r="C391" s="80">
        <v>4180</v>
      </c>
      <c r="D391" s="80" t="s">
        <v>1937</v>
      </c>
      <c r="E391" s="109">
        <v>357.21</v>
      </c>
      <c r="F391" s="109">
        <v>0</v>
      </c>
      <c r="G391" s="109">
        <v>0</v>
      </c>
      <c r="H391" s="109">
        <v>0</v>
      </c>
      <c r="I391" s="143">
        <f t="shared" si="9"/>
        <v>357.21</v>
      </c>
      <c r="J391" s="148" t="str">
        <f>IFERROR(VLOOKUP($C391,'CEDARS School FRPL'!$C:$G,5,FALSE),"No")</f>
        <v>Yes</v>
      </c>
      <c r="K391" s="102">
        <f>IFERROR(VLOOKUP($C391,'CEDARS School FRPL'!$C:$G,3,FALSE),0)</f>
        <v>0.6099</v>
      </c>
      <c r="M391" s="149"/>
      <c r="N391" s="150"/>
    </row>
    <row r="392" spans="1:14">
      <c r="A392" s="83" t="s">
        <v>2502</v>
      </c>
      <c r="B392" s="83" t="s">
        <v>2821</v>
      </c>
      <c r="C392" s="80">
        <v>2957</v>
      </c>
      <c r="D392" s="80" t="s">
        <v>1934</v>
      </c>
      <c r="E392" s="109">
        <v>384.86</v>
      </c>
      <c r="F392" s="109">
        <v>0</v>
      </c>
      <c r="G392" s="109">
        <v>0</v>
      </c>
      <c r="H392" s="109">
        <v>0</v>
      </c>
      <c r="I392" s="143">
        <f t="shared" si="9"/>
        <v>384.86</v>
      </c>
      <c r="J392" s="148" t="str">
        <f>IFERROR(VLOOKUP($C392,'CEDARS School FRPL'!$C:$G,5,FALSE),"No")</f>
        <v>Yes</v>
      </c>
      <c r="K392" s="102">
        <f>IFERROR(VLOOKUP($C392,'CEDARS School FRPL'!$C:$G,3,FALSE),0)</f>
        <v>0.51790000000000003</v>
      </c>
      <c r="M392" s="149"/>
      <c r="N392" s="150"/>
    </row>
    <row r="393" spans="1:14">
      <c r="A393" s="83" t="s">
        <v>2502</v>
      </c>
      <c r="B393" s="83" t="s">
        <v>2821</v>
      </c>
      <c r="C393" s="80">
        <v>1594</v>
      </c>
      <c r="D393" s="80" t="s">
        <v>1933</v>
      </c>
      <c r="E393" s="109">
        <v>38.96</v>
      </c>
      <c r="F393" s="109">
        <v>4.67</v>
      </c>
      <c r="G393" s="109">
        <v>15.86</v>
      </c>
      <c r="H393" s="109">
        <v>0</v>
      </c>
      <c r="I393" s="143">
        <f t="shared" si="9"/>
        <v>59.49</v>
      </c>
      <c r="J393" s="148" t="str">
        <f>IFERROR(VLOOKUP($C393,'CEDARS School FRPL'!$C:$G,5,FALSE),"No")</f>
        <v>Yes</v>
      </c>
      <c r="K393" s="102">
        <f>IFERROR(VLOOKUP($C393,'CEDARS School FRPL'!$C:$G,3,FALSE),0)</f>
        <v>0.59079999999999999</v>
      </c>
      <c r="M393" s="149"/>
      <c r="N393" s="150"/>
    </row>
    <row r="394" spans="1:14">
      <c r="A394" s="83" t="s">
        <v>2455</v>
      </c>
      <c r="B394" s="83" t="s">
        <v>2822</v>
      </c>
      <c r="C394" s="80">
        <v>2577</v>
      </c>
      <c r="D394" s="80" t="s">
        <v>1542</v>
      </c>
      <c r="E394" s="109">
        <v>304.58999999999997</v>
      </c>
      <c r="F394" s="109">
        <v>0</v>
      </c>
      <c r="G394" s="109">
        <v>0</v>
      </c>
      <c r="H394" s="109">
        <v>0</v>
      </c>
      <c r="I394" s="143">
        <f t="shared" si="9"/>
        <v>304.58999999999997</v>
      </c>
      <c r="J394" s="148" t="str">
        <f>IFERROR(VLOOKUP($C394,'CEDARS School FRPL'!$C:$G,5,FALSE),"No")</f>
        <v>Yes</v>
      </c>
      <c r="K394" s="102">
        <f>IFERROR(VLOOKUP($C394,'CEDARS School FRPL'!$C:$G,3,FALSE),0)</f>
        <v>0.59230000000000005</v>
      </c>
      <c r="M394" s="149"/>
      <c r="N394" s="150"/>
    </row>
    <row r="395" spans="1:14">
      <c r="A395" s="83" t="s">
        <v>2455</v>
      </c>
      <c r="B395" s="83" t="s">
        <v>2822</v>
      </c>
      <c r="C395" s="80">
        <v>2810</v>
      </c>
      <c r="D395" s="80" t="s">
        <v>1543</v>
      </c>
      <c r="E395" s="109">
        <v>175.27</v>
      </c>
      <c r="F395" s="109">
        <v>9.5500000000000007</v>
      </c>
      <c r="G395" s="109">
        <v>0</v>
      </c>
      <c r="H395" s="109">
        <v>0</v>
      </c>
      <c r="I395" s="143">
        <f t="shared" si="9"/>
        <v>184.82000000000002</v>
      </c>
      <c r="J395" s="148" t="str">
        <f>IFERROR(VLOOKUP($C395,'CEDARS School FRPL'!$C:$G,5,FALSE),"No")</f>
        <v>Yes</v>
      </c>
      <c r="K395" s="102">
        <f>IFERROR(VLOOKUP($C395,'CEDARS School FRPL'!$C:$G,3,FALSE),0)</f>
        <v>0.63490000000000002</v>
      </c>
      <c r="M395" s="149"/>
      <c r="N395" s="150"/>
    </row>
    <row r="396" spans="1:14">
      <c r="A396" s="83" t="s">
        <v>2455</v>
      </c>
      <c r="B396" s="83" t="s">
        <v>2822</v>
      </c>
      <c r="C396" s="80">
        <v>1605</v>
      </c>
      <c r="D396" s="80" t="s">
        <v>1541</v>
      </c>
      <c r="E396" s="109">
        <v>5.0199999999999996</v>
      </c>
      <c r="F396" s="109">
        <v>0</v>
      </c>
      <c r="G396" s="109">
        <v>0</v>
      </c>
      <c r="H396" s="109">
        <v>0</v>
      </c>
      <c r="I396" s="143">
        <f t="shared" si="9"/>
        <v>5.0199999999999996</v>
      </c>
      <c r="J396" s="148" t="str">
        <f>IFERROR(VLOOKUP($C396,'CEDARS School FRPL'!$C:$G,5,FALSE),"No")</f>
        <v>Yes</v>
      </c>
      <c r="K396" s="102">
        <f>IFERROR(VLOOKUP($C396,'CEDARS School FRPL'!$C:$G,3,FALSE),0)</f>
        <v>0.61119999999999997</v>
      </c>
      <c r="M396" s="149"/>
      <c r="N396" s="150"/>
    </row>
    <row r="397" spans="1:14">
      <c r="A397" s="83" t="s">
        <v>2460</v>
      </c>
      <c r="B397" s="83" t="s">
        <v>2823</v>
      </c>
      <c r="C397" s="80">
        <v>2578</v>
      </c>
      <c r="D397" s="80" t="s">
        <v>1572</v>
      </c>
      <c r="E397" s="109">
        <v>439.11</v>
      </c>
      <c r="F397" s="109">
        <v>0</v>
      </c>
      <c r="G397" s="109">
        <v>0</v>
      </c>
      <c r="H397" s="109">
        <v>0</v>
      </c>
      <c r="I397" s="143">
        <f t="shared" si="9"/>
        <v>439.11</v>
      </c>
      <c r="J397" s="148" t="str">
        <f>IFERROR(VLOOKUP($C397,'CEDARS School FRPL'!$C:$G,5,FALSE),"No")</f>
        <v>No</v>
      </c>
      <c r="K397" s="102">
        <f>IFERROR(VLOOKUP($C397,'CEDARS School FRPL'!$C:$G,3,FALSE),0)</f>
        <v>0.21510000000000001</v>
      </c>
      <c r="M397" s="149"/>
      <c r="N397" s="150"/>
    </row>
    <row r="398" spans="1:14">
      <c r="A398" s="83" t="s">
        <v>2330</v>
      </c>
      <c r="B398" s="83" t="s">
        <v>2824</v>
      </c>
      <c r="C398" s="80">
        <v>3326</v>
      </c>
      <c r="D398" s="80" t="s">
        <v>500</v>
      </c>
      <c r="E398" s="109">
        <v>175.43</v>
      </c>
      <c r="F398" s="109">
        <v>0</v>
      </c>
      <c r="G398" s="109">
        <v>0</v>
      </c>
      <c r="H398" s="109">
        <v>0</v>
      </c>
      <c r="I398" s="143">
        <f t="shared" si="9"/>
        <v>175.43</v>
      </c>
      <c r="J398" s="148" t="str">
        <f>IFERROR(VLOOKUP($C398,'CEDARS School FRPL'!$C:$G,5,FALSE),"No")</f>
        <v>No</v>
      </c>
      <c r="K398" s="102">
        <f>IFERROR(VLOOKUP($C398,'CEDARS School FRPL'!$C:$G,3,FALSE),0)</f>
        <v>0.41239999999999999</v>
      </c>
      <c r="M398" s="149"/>
      <c r="N398" s="150"/>
    </row>
    <row r="399" spans="1:14">
      <c r="A399" s="83" t="s">
        <v>2315</v>
      </c>
      <c r="B399" s="83" t="s">
        <v>2825</v>
      </c>
      <c r="C399" s="80">
        <v>2968</v>
      </c>
      <c r="D399" s="80" t="s">
        <v>425</v>
      </c>
      <c r="E399" s="109">
        <v>98.18</v>
      </c>
      <c r="F399" s="109">
        <v>2</v>
      </c>
      <c r="G399" s="109">
        <v>0</v>
      </c>
      <c r="H399" s="109">
        <v>0</v>
      </c>
      <c r="I399" s="143">
        <f t="shared" si="9"/>
        <v>100.18</v>
      </c>
      <c r="J399" s="148" t="str">
        <f>IFERROR(VLOOKUP($C399,'CEDARS School FRPL'!$C:$G,5,FALSE),"No")</f>
        <v>No</v>
      </c>
      <c r="K399" s="102">
        <f>IFERROR(VLOOKUP($C399,'CEDARS School FRPL'!$C:$G,3,FALSE),0)</f>
        <v>0.41249999999999998</v>
      </c>
      <c r="M399" s="149"/>
      <c r="N399" s="150"/>
    </row>
    <row r="400" spans="1:14">
      <c r="A400" s="83" t="s">
        <v>2315</v>
      </c>
      <c r="B400" s="83" t="s">
        <v>2825</v>
      </c>
      <c r="C400" s="80">
        <v>2693</v>
      </c>
      <c r="D400" s="80" t="s">
        <v>424</v>
      </c>
      <c r="E400" s="109">
        <v>96.34</v>
      </c>
      <c r="F400" s="109">
        <v>0</v>
      </c>
      <c r="G400" s="109">
        <v>0</v>
      </c>
      <c r="H400" s="109">
        <v>0</v>
      </c>
      <c r="I400" s="143">
        <f t="shared" si="9"/>
        <v>96.34</v>
      </c>
      <c r="J400" s="148" t="str">
        <f>IFERROR(VLOOKUP($C400,'CEDARS School FRPL'!$C:$G,5,FALSE),"No")</f>
        <v>No</v>
      </c>
      <c r="K400" s="102">
        <f>IFERROR(VLOOKUP($C400,'CEDARS School FRPL'!$C:$G,3,FALSE),0)</f>
        <v>0.4743</v>
      </c>
      <c r="M400" s="149"/>
      <c r="N400" s="150"/>
    </row>
    <row r="401" spans="1:14">
      <c r="A401" s="83" t="s">
        <v>2336</v>
      </c>
      <c r="B401" s="83" t="s">
        <v>2826</v>
      </c>
      <c r="C401" s="80">
        <v>3664</v>
      </c>
      <c r="D401" s="80" t="s">
        <v>522</v>
      </c>
      <c r="E401" s="109">
        <v>463.57</v>
      </c>
      <c r="F401" s="109">
        <v>0</v>
      </c>
      <c r="G401" s="109">
        <v>0</v>
      </c>
      <c r="H401" s="109">
        <v>0</v>
      </c>
      <c r="I401" s="143">
        <f t="shared" si="9"/>
        <v>463.57</v>
      </c>
      <c r="J401" s="148" t="str">
        <f>IFERROR(VLOOKUP($C401,'CEDARS School FRPL'!$C:$G,5,FALSE),"No")</f>
        <v>No</v>
      </c>
      <c r="K401" s="102">
        <f>IFERROR(VLOOKUP($C401,'CEDARS School FRPL'!$C:$G,3,FALSE),0)</f>
        <v>0.37059999999999998</v>
      </c>
      <c r="M401" s="149"/>
      <c r="N401" s="150"/>
    </row>
    <row r="402" spans="1:14">
      <c r="A402" s="83" t="s">
        <v>2336</v>
      </c>
      <c r="B402" s="83" t="s">
        <v>2826</v>
      </c>
      <c r="C402" s="80">
        <v>2625</v>
      </c>
      <c r="D402" s="80" t="s">
        <v>521</v>
      </c>
      <c r="E402" s="109">
        <v>252.93</v>
      </c>
      <c r="F402" s="109">
        <v>30.590000000000003</v>
      </c>
      <c r="G402" s="109">
        <v>0</v>
      </c>
      <c r="H402" s="109">
        <v>0</v>
      </c>
      <c r="I402" s="143">
        <f t="shared" si="9"/>
        <v>283.52</v>
      </c>
      <c r="J402" s="148" t="str">
        <f>IFERROR(VLOOKUP($C402,'CEDARS School FRPL'!$C:$G,5,FALSE),"No")</f>
        <v>No</v>
      </c>
      <c r="K402" s="102">
        <f>IFERROR(VLOOKUP($C402,'CEDARS School FRPL'!$C:$G,3,FALSE),0)</f>
        <v>0.29709999999999998</v>
      </c>
      <c r="M402" s="149"/>
      <c r="N402" s="150"/>
    </row>
    <row r="403" spans="1:14">
      <c r="A403" s="83" t="s">
        <v>2336</v>
      </c>
      <c r="B403" s="83" t="s">
        <v>2826</v>
      </c>
      <c r="C403" s="80">
        <v>4004</v>
      </c>
      <c r="D403" s="80" t="s">
        <v>523</v>
      </c>
      <c r="E403" s="109">
        <v>218.57</v>
      </c>
      <c r="F403" s="109">
        <v>0</v>
      </c>
      <c r="G403" s="109">
        <v>0</v>
      </c>
      <c r="H403" s="109">
        <v>0</v>
      </c>
      <c r="I403" s="143">
        <f t="shared" si="9"/>
        <v>218.57</v>
      </c>
      <c r="J403" s="148" t="str">
        <f>IFERROR(VLOOKUP($C403,'CEDARS School FRPL'!$C:$G,5,FALSE),"No")</f>
        <v>No</v>
      </c>
      <c r="K403" s="102">
        <f>IFERROR(VLOOKUP($C403,'CEDARS School FRPL'!$C:$G,3,FALSE),0)</f>
        <v>0.3422</v>
      </c>
      <c r="M403" s="149"/>
      <c r="N403" s="150"/>
    </row>
    <row r="404" spans="1:14">
      <c r="A404" s="83" t="s">
        <v>2336</v>
      </c>
      <c r="B404" s="83" t="s">
        <v>2826</v>
      </c>
      <c r="C404" s="80">
        <v>5412</v>
      </c>
      <c r="D404" s="80" t="s">
        <v>524</v>
      </c>
      <c r="E404" s="109">
        <v>0</v>
      </c>
      <c r="F404" s="109">
        <v>0</v>
      </c>
      <c r="G404" s="109">
        <v>53.71</v>
      </c>
      <c r="H404" s="109">
        <v>0</v>
      </c>
      <c r="I404" s="143">
        <f t="shared" si="9"/>
        <v>53.71</v>
      </c>
      <c r="J404" s="148" t="str">
        <f>IFERROR(VLOOKUP($C404,'CEDARS School FRPL'!$C:$G,5,FALSE),"No")</f>
        <v>Yes</v>
      </c>
      <c r="K404" s="102">
        <f>IFERROR(VLOOKUP($C404,'CEDARS School FRPL'!$C:$G,3,FALSE),0)</f>
        <v>0.58289999999999997</v>
      </c>
      <c r="M404" s="149"/>
      <c r="N404" s="150"/>
    </row>
    <row r="405" spans="1:14">
      <c r="A405" s="83" t="s">
        <v>2273</v>
      </c>
      <c r="B405" s="83" t="s">
        <v>2827</v>
      </c>
      <c r="C405" s="80">
        <v>3473</v>
      </c>
      <c r="D405" s="80" t="s">
        <v>144</v>
      </c>
      <c r="E405" s="109">
        <v>215.2</v>
      </c>
      <c r="F405" s="109">
        <v>1.5</v>
      </c>
      <c r="G405" s="109">
        <v>0</v>
      </c>
      <c r="H405" s="109">
        <v>0</v>
      </c>
      <c r="I405" s="143">
        <f t="shared" si="9"/>
        <v>216.7</v>
      </c>
      <c r="J405" s="148" t="str">
        <f>IFERROR(VLOOKUP($C405,'CEDARS School FRPL'!$C:$G,5,FALSE),"No")</f>
        <v>Yes</v>
      </c>
      <c r="K405" s="102">
        <f>IFERROR(VLOOKUP($C405,'CEDARS School FRPL'!$C:$G,3,FALSE),0)</f>
        <v>0.59660000000000002</v>
      </c>
      <c r="M405" s="149"/>
      <c r="N405" s="150"/>
    </row>
    <row r="406" spans="1:14">
      <c r="A406" s="83" t="s">
        <v>2273</v>
      </c>
      <c r="B406" s="83" t="s">
        <v>2827</v>
      </c>
      <c r="C406" s="80">
        <v>5030</v>
      </c>
      <c r="D406" s="80" t="s">
        <v>145</v>
      </c>
      <c r="E406" s="109">
        <v>116.37</v>
      </c>
      <c r="F406" s="109">
        <v>0</v>
      </c>
      <c r="G406" s="109">
        <v>0</v>
      </c>
      <c r="H406" s="109">
        <v>0</v>
      </c>
      <c r="I406" s="143">
        <f t="shared" si="9"/>
        <v>116.37</v>
      </c>
      <c r="J406" s="148" t="str">
        <f>IFERROR(VLOOKUP($C406,'CEDARS School FRPL'!$C:$G,5,FALSE),"No")</f>
        <v>No</v>
      </c>
      <c r="K406" s="102">
        <f>IFERROR(VLOOKUP($C406,'CEDARS School FRPL'!$C:$G,3,FALSE),0)</f>
        <v>0.46489999999999998</v>
      </c>
      <c r="M406" s="149"/>
      <c r="N406" s="150"/>
    </row>
    <row r="407" spans="1:14">
      <c r="A407" s="80" t="s">
        <v>2404</v>
      </c>
      <c r="B407" s="86" t="s">
        <v>2828</v>
      </c>
      <c r="C407" s="80">
        <v>2862</v>
      </c>
      <c r="D407" s="80" t="s">
        <v>1187</v>
      </c>
      <c r="E407" s="109">
        <v>44.29</v>
      </c>
      <c r="F407" s="109">
        <v>0</v>
      </c>
      <c r="G407" s="109">
        <v>0</v>
      </c>
      <c r="H407" s="109">
        <v>0</v>
      </c>
      <c r="I407" s="143">
        <f t="shared" si="9"/>
        <v>44.29</v>
      </c>
      <c r="J407" s="148" t="str">
        <f>IFERROR(VLOOKUP($C407,'CEDARS School FRPL'!$C:$G,5,FALSE),"No")</f>
        <v>Yes</v>
      </c>
      <c r="K407" s="102">
        <f>IFERROR(VLOOKUP($C407,'CEDARS School FRPL'!$C:$G,3,FALSE),0)</f>
        <v>0.55189999999999995</v>
      </c>
      <c r="L407" s="102"/>
      <c r="M407" s="149"/>
      <c r="N407" s="150"/>
    </row>
    <row r="408" spans="1:14">
      <c r="A408" s="83" t="s">
        <v>2404</v>
      </c>
      <c r="B408" s="83" t="s">
        <v>2828</v>
      </c>
      <c r="C408" s="80">
        <v>2863</v>
      </c>
      <c r="D408" s="80" t="s">
        <v>1188</v>
      </c>
      <c r="E408" s="109">
        <v>52.47</v>
      </c>
      <c r="F408" s="109">
        <v>0.44</v>
      </c>
      <c r="G408" s="109">
        <v>0</v>
      </c>
      <c r="H408" s="109">
        <v>0</v>
      </c>
      <c r="I408" s="143">
        <f t="shared" si="9"/>
        <v>52.91</v>
      </c>
      <c r="J408" s="148" t="str">
        <f>IFERROR(VLOOKUP($C408,'CEDARS School FRPL'!$C:$G,5,FALSE),"No")</f>
        <v>No</v>
      </c>
      <c r="K408" s="102">
        <f>IFERROR(VLOOKUP($C408,'CEDARS School FRPL'!$C:$G,3,FALSE),0)</f>
        <v>0.39219999999999999</v>
      </c>
      <c r="M408" s="149"/>
      <c r="N408" s="150"/>
    </row>
    <row r="409" spans="1:14">
      <c r="A409" s="83" t="s">
        <v>2303</v>
      </c>
      <c r="B409" s="83" t="s">
        <v>2829</v>
      </c>
      <c r="C409" s="80">
        <v>2006</v>
      </c>
      <c r="D409" s="80" t="s">
        <v>359</v>
      </c>
      <c r="E409" s="109">
        <v>193.76</v>
      </c>
      <c r="F409" s="109">
        <v>3.63</v>
      </c>
      <c r="G409" s="109">
        <v>0</v>
      </c>
      <c r="H409" s="109">
        <v>0</v>
      </c>
      <c r="I409" s="143">
        <f t="shared" si="9"/>
        <v>197.39</v>
      </c>
      <c r="J409" s="148" t="str">
        <f>IFERROR(VLOOKUP($C409,'CEDARS School FRPL'!$C:$G,5,FALSE),"No")</f>
        <v>Yes</v>
      </c>
      <c r="K409" s="102">
        <f>IFERROR(VLOOKUP($C409,'CEDARS School FRPL'!$C:$G,3,FALSE),0)</f>
        <v>0.55740000000000001</v>
      </c>
      <c r="M409" s="149"/>
      <c r="N409" s="150"/>
    </row>
    <row r="410" spans="1:14">
      <c r="A410" s="83" t="s">
        <v>2303</v>
      </c>
      <c r="B410" s="83" t="s">
        <v>2829</v>
      </c>
      <c r="C410" s="80">
        <v>5530</v>
      </c>
      <c r="D410" s="80" t="s">
        <v>2830</v>
      </c>
      <c r="E410" s="109">
        <v>0</v>
      </c>
      <c r="F410" s="109">
        <v>0</v>
      </c>
      <c r="G410" s="109">
        <v>38.29</v>
      </c>
      <c r="H410" s="109">
        <v>0</v>
      </c>
      <c r="I410" s="143">
        <f t="shared" si="9"/>
        <v>38.29</v>
      </c>
      <c r="J410" s="148" t="str">
        <f>IFERROR(VLOOKUP($C410,'CEDARS School FRPL'!$C:$G,5,FALSE),"No")</f>
        <v>No</v>
      </c>
      <c r="K410" s="102">
        <f>IFERROR(VLOOKUP($C410,'CEDARS School FRPL'!$C:$G,3,FALSE),0)</f>
        <v>0.33329999999999999</v>
      </c>
      <c r="M410" s="149"/>
      <c r="N410" s="150"/>
    </row>
    <row r="411" spans="1:14">
      <c r="A411" s="83" t="s">
        <v>2431</v>
      </c>
      <c r="B411" s="83" t="s">
        <v>2831</v>
      </c>
      <c r="C411" s="80">
        <v>2770</v>
      </c>
      <c r="D411" s="80" t="s">
        <v>1285</v>
      </c>
      <c r="E411" s="109">
        <v>117.43</v>
      </c>
      <c r="F411" s="109">
        <v>0</v>
      </c>
      <c r="G411" s="109">
        <v>0</v>
      </c>
      <c r="H411" s="109">
        <v>0</v>
      </c>
      <c r="I411" s="143">
        <f t="shared" si="9"/>
        <v>117.43</v>
      </c>
      <c r="J411" s="148" t="str">
        <f>IFERROR(VLOOKUP($C411,'CEDARS School FRPL'!$C:$G,5,FALSE),"No")</f>
        <v>Yes</v>
      </c>
      <c r="K411" s="102">
        <f>IFERROR(VLOOKUP($C411,'CEDARS School FRPL'!$C:$G,3,FALSE),0)</f>
        <v>0.70530000000000004</v>
      </c>
      <c r="M411" s="149"/>
      <c r="N411" s="150"/>
    </row>
    <row r="412" spans="1:14">
      <c r="A412" s="83" t="s">
        <v>2431</v>
      </c>
      <c r="B412" s="83" t="s">
        <v>2831</v>
      </c>
      <c r="C412" s="80">
        <v>2423</v>
      </c>
      <c r="D412" s="80" t="s">
        <v>1284</v>
      </c>
      <c r="E412" s="109">
        <v>133</v>
      </c>
      <c r="F412" s="109">
        <v>1</v>
      </c>
      <c r="G412" s="109">
        <v>0</v>
      </c>
      <c r="H412" s="109">
        <v>0</v>
      </c>
      <c r="I412" s="143">
        <f t="shared" si="9"/>
        <v>134</v>
      </c>
      <c r="J412" s="148" t="str">
        <f>IFERROR(VLOOKUP($C412,'CEDARS School FRPL'!$C:$G,5,FALSE),"No")</f>
        <v>Yes</v>
      </c>
      <c r="K412" s="102">
        <f>IFERROR(VLOOKUP($C412,'CEDARS School FRPL'!$C:$G,3,FALSE),0)</f>
        <v>0.81010000000000004</v>
      </c>
      <c r="M412" s="149"/>
      <c r="N412" s="150"/>
    </row>
    <row r="413" spans="1:14">
      <c r="A413" s="151" t="s">
        <v>2431</v>
      </c>
      <c r="B413" s="86" t="s">
        <v>2831</v>
      </c>
      <c r="C413" s="95">
        <v>5538</v>
      </c>
      <c r="D413" s="80" t="s">
        <v>3103</v>
      </c>
      <c r="E413" s="109">
        <v>85.29</v>
      </c>
      <c r="F413" s="109">
        <v>0</v>
      </c>
      <c r="G413" s="109">
        <v>0</v>
      </c>
      <c r="H413" s="109">
        <v>0</v>
      </c>
      <c r="I413" s="143">
        <f t="shared" si="9"/>
        <v>85.29</v>
      </c>
      <c r="J413" s="148" t="str">
        <f>IFERROR(VLOOKUP($C413,'CEDARS School FRPL'!$C:$G,5,FALSE),"No")</f>
        <v>No</v>
      </c>
      <c r="K413" s="102">
        <f>IFERROR(VLOOKUP($C413,'CEDARS School FRPL'!$C:$G,3,FALSE),0)</f>
        <v>0.48089999999999999</v>
      </c>
      <c r="L413" s="102"/>
      <c r="M413" s="149"/>
      <c r="N413" s="150"/>
    </row>
    <row r="414" spans="1:14">
      <c r="A414" s="83" t="s">
        <v>2431</v>
      </c>
      <c r="B414" s="83" t="s">
        <v>2831</v>
      </c>
      <c r="C414" s="80">
        <v>5539</v>
      </c>
      <c r="D414" s="80" t="s">
        <v>3122</v>
      </c>
      <c r="E414" s="109">
        <v>18.64</v>
      </c>
      <c r="F414" s="109">
        <v>0</v>
      </c>
      <c r="G414" s="109">
        <v>0</v>
      </c>
      <c r="H414" s="109">
        <v>0</v>
      </c>
      <c r="I414" s="143">
        <f t="shared" si="9"/>
        <v>18.64</v>
      </c>
      <c r="J414" s="148" t="str">
        <f>IFERROR(VLOOKUP($C414,'CEDARS School FRPL'!$C:$G,5,FALSE),"No")</f>
        <v>Yes</v>
      </c>
      <c r="K414" s="102">
        <f>IFERROR(VLOOKUP($C414,'CEDARS School FRPL'!$C:$G,3,FALSE),0)</f>
        <v>0.72250000000000003</v>
      </c>
      <c r="M414" s="149"/>
      <c r="N414" s="150"/>
    </row>
    <row r="415" spans="1:14">
      <c r="A415" s="83" t="s">
        <v>2372</v>
      </c>
      <c r="B415" s="83" t="s">
        <v>2832</v>
      </c>
      <c r="C415" s="80">
        <v>2077</v>
      </c>
      <c r="D415" s="80" t="s">
        <v>1081</v>
      </c>
      <c r="E415" s="109">
        <v>42</v>
      </c>
      <c r="F415" s="109">
        <v>0</v>
      </c>
      <c r="G415" s="109">
        <v>0</v>
      </c>
      <c r="H415" s="109">
        <v>0</v>
      </c>
      <c r="I415" s="143">
        <f t="shared" si="9"/>
        <v>42</v>
      </c>
      <c r="J415" s="148" t="str">
        <f>IFERROR(VLOOKUP($C415,'CEDARS School FRPL'!$C:$G,5,FALSE),"No")</f>
        <v>No</v>
      </c>
      <c r="K415" s="102">
        <f>IFERROR(VLOOKUP($C415,'CEDARS School FRPL'!$C:$G,3,FALSE),0)</f>
        <v>0</v>
      </c>
      <c r="M415" s="149"/>
      <c r="N415" s="150"/>
    </row>
    <row r="416" spans="1:14">
      <c r="A416" s="83" t="s">
        <v>2478</v>
      </c>
      <c r="B416" s="83" t="s">
        <v>2833</v>
      </c>
      <c r="C416" s="80">
        <v>3609</v>
      </c>
      <c r="D416" s="80" t="s">
        <v>1749</v>
      </c>
      <c r="E416" s="109">
        <v>303.37</v>
      </c>
      <c r="F416" s="109">
        <v>0</v>
      </c>
      <c r="G416" s="109">
        <v>0</v>
      </c>
      <c r="H416" s="109">
        <v>0</v>
      </c>
      <c r="I416" s="143">
        <f t="shared" si="9"/>
        <v>303.37</v>
      </c>
      <c r="J416" s="148" t="str">
        <f>IFERROR(VLOOKUP($C416,'CEDARS School FRPL'!$C:$G,5,FALSE),"No")</f>
        <v>Yes</v>
      </c>
      <c r="K416" s="102">
        <f>IFERROR(VLOOKUP($C416,'CEDARS School FRPL'!$C:$G,3,FALSE),0)</f>
        <v>0.54100000000000004</v>
      </c>
      <c r="M416" s="149"/>
      <c r="N416" s="150"/>
    </row>
    <row r="417" spans="1:14">
      <c r="A417" s="83" t="s">
        <v>2478</v>
      </c>
      <c r="B417" s="83" t="s">
        <v>2833</v>
      </c>
      <c r="C417" s="80">
        <v>3188</v>
      </c>
      <c r="D417" s="80" t="s">
        <v>3181</v>
      </c>
      <c r="E417" s="109">
        <v>117.84</v>
      </c>
      <c r="F417" s="109">
        <v>0.99</v>
      </c>
      <c r="G417" s="109">
        <v>0</v>
      </c>
      <c r="H417" s="109">
        <v>0</v>
      </c>
      <c r="I417" s="143">
        <f t="shared" si="9"/>
        <v>118.83</v>
      </c>
      <c r="J417" s="148" t="str">
        <f>IFERROR(VLOOKUP($C417,'CEDARS School FRPL'!$C:$G,5,FALSE),"No")</f>
        <v>No</v>
      </c>
      <c r="K417" s="102">
        <f>IFERROR(VLOOKUP($C417,'CEDARS School FRPL'!$C:$G,3,FALSE),0)</f>
        <v>0.4425</v>
      </c>
      <c r="M417" s="149"/>
      <c r="N417" s="150"/>
    </row>
    <row r="418" spans="1:14">
      <c r="A418" s="83" t="s">
        <v>2408</v>
      </c>
      <c r="B418" s="83" t="s">
        <v>2834</v>
      </c>
      <c r="C418" s="80">
        <v>2668</v>
      </c>
      <c r="D418" s="80" t="s">
        <v>1199</v>
      </c>
      <c r="E418" s="109">
        <v>284.57</v>
      </c>
      <c r="F418" s="109">
        <v>0</v>
      </c>
      <c r="G418" s="109">
        <v>0</v>
      </c>
      <c r="H418" s="109">
        <v>0</v>
      </c>
      <c r="I418" s="143">
        <f t="shared" si="9"/>
        <v>284.57</v>
      </c>
      <c r="J418" s="148" t="str">
        <f>IFERROR(VLOOKUP($C418,'CEDARS School FRPL'!$C:$G,5,FALSE),"No")</f>
        <v>No</v>
      </c>
      <c r="K418" s="102">
        <f>IFERROR(VLOOKUP($C418,'CEDARS School FRPL'!$C:$G,3,FALSE),0)</f>
        <v>0.4824</v>
      </c>
      <c r="M418" s="149"/>
      <c r="N418" s="150"/>
    </row>
    <row r="419" spans="1:14">
      <c r="A419" s="83" t="s">
        <v>2408</v>
      </c>
      <c r="B419" s="83" t="s">
        <v>2834</v>
      </c>
      <c r="C419" s="80">
        <v>3173</v>
      </c>
      <c r="D419" s="80" t="s">
        <v>1200</v>
      </c>
      <c r="E419" s="109">
        <v>302.67</v>
      </c>
      <c r="F419" s="109">
        <v>7.08</v>
      </c>
      <c r="G419" s="109">
        <v>0</v>
      </c>
      <c r="H419" s="109">
        <v>0</v>
      </c>
      <c r="I419" s="143">
        <f t="shared" si="9"/>
        <v>309.75</v>
      </c>
      <c r="J419" s="148" t="str">
        <f>IFERROR(VLOOKUP($C419,'CEDARS School FRPL'!$C:$G,5,FALSE),"No")</f>
        <v>No</v>
      </c>
      <c r="K419" s="102">
        <f>IFERROR(VLOOKUP($C419,'CEDARS School FRPL'!$C:$G,3,FALSE),0)</f>
        <v>0.46800000000000003</v>
      </c>
      <c r="M419" s="149"/>
      <c r="N419" s="150"/>
    </row>
    <row r="420" spans="1:14">
      <c r="A420" s="83" t="s">
        <v>2408</v>
      </c>
      <c r="B420" s="83" t="s">
        <v>2834</v>
      </c>
      <c r="C420" s="80">
        <v>5728</v>
      </c>
      <c r="D420" s="80" t="s">
        <v>3333</v>
      </c>
      <c r="E420" s="109">
        <v>13.17</v>
      </c>
      <c r="F420" s="109">
        <v>0</v>
      </c>
      <c r="G420" s="109">
        <v>0</v>
      </c>
      <c r="H420" s="109">
        <v>0</v>
      </c>
      <c r="I420" s="143">
        <f t="shared" si="9"/>
        <v>13.17</v>
      </c>
      <c r="J420" s="148" t="str">
        <f>IFERROR(VLOOKUP($C420,'CEDARS School FRPL'!$C:$G,5,FALSE),"No")</f>
        <v>No</v>
      </c>
      <c r="K420" s="102">
        <f>IFERROR(VLOOKUP($C420,'CEDARS School FRPL'!$C:$G,3,FALSE),0)</f>
        <v>0</v>
      </c>
      <c r="M420" s="149"/>
      <c r="N420" s="150"/>
    </row>
    <row r="421" spans="1:14">
      <c r="A421" s="83" t="s">
        <v>2408</v>
      </c>
      <c r="B421" s="83" t="s">
        <v>2834</v>
      </c>
      <c r="C421" s="80">
        <v>5643</v>
      </c>
      <c r="D421" s="80" t="s">
        <v>3334</v>
      </c>
      <c r="E421" s="109">
        <v>2.5</v>
      </c>
      <c r="F421" s="109">
        <v>0</v>
      </c>
      <c r="G421" s="109">
        <v>0</v>
      </c>
      <c r="H421" s="109">
        <v>0</v>
      </c>
      <c r="I421" s="143">
        <f t="shared" si="9"/>
        <v>2.5</v>
      </c>
      <c r="J421" s="148" t="str">
        <f>IFERROR(VLOOKUP($C421,'CEDARS School FRPL'!$C:$G,5,FALSE),"No")</f>
        <v>Yes</v>
      </c>
      <c r="K421" s="102">
        <f>IFERROR(VLOOKUP($C421,'CEDARS School FRPL'!$C:$G,3,FALSE),0)</f>
        <v>0.5</v>
      </c>
      <c r="M421" s="149"/>
      <c r="N421" s="150"/>
    </row>
    <row r="422" spans="1:14">
      <c r="A422" s="83" t="s">
        <v>2288</v>
      </c>
      <c r="B422" s="83" t="s">
        <v>2835</v>
      </c>
      <c r="C422" s="80">
        <v>2830</v>
      </c>
      <c r="D422" s="80" t="s">
        <v>290</v>
      </c>
      <c r="E422" s="109">
        <v>168.93</v>
      </c>
      <c r="F422" s="109">
        <v>0</v>
      </c>
      <c r="G422" s="109">
        <v>0</v>
      </c>
      <c r="H422" s="109">
        <v>0</v>
      </c>
      <c r="I422" s="143">
        <f t="shared" si="9"/>
        <v>168.93</v>
      </c>
      <c r="J422" s="148" t="str">
        <f>IFERROR(VLOOKUP($C422,'CEDARS School FRPL'!$C:$G,5,FALSE),"No")</f>
        <v>Yes</v>
      </c>
      <c r="K422" s="102">
        <f>IFERROR(VLOOKUP($C422,'CEDARS School FRPL'!$C:$G,3,FALSE),0)</f>
        <v>0.48859999999999998</v>
      </c>
      <c r="M422" s="149"/>
      <c r="N422" s="150"/>
    </row>
    <row r="423" spans="1:14">
      <c r="A423" s="83" t="s">
        <v>2288</v>
      </c>
      <c r="B423" s="83" t="s">
        <v>2835</v>
      </c>
      <c r="C423" s="80">
        <v>2302</v>
      </c>
      <c r="D423" s="80" t="s">
        <v>289</v>
      </c>
      <c r="E423" s="109">
        <v>97.19</v>
      </c>
      <c r="F423" s="109">
        <v>7.43</v>
      </c>
      <c r="G423" s="109">
        <v>0</v>
      </c>
      <c r="H423" s="109">
        <v>0</v>
      </c>
      <c r="I423" s="143">
        <f t="shared" si="9"/>
        <v>104.62</v>
      </c>
      <c r="J423" s="148" t="str">
        <f>IFERROR(VLOOKUP($C423,'CEDARS School FRPL'!$C:$G,5,FALSE),"No")</f>
        <v>Yes</v>
      </c>
      <c r="K423" s="102">
        <f>IFERROR(VLOOKUP($C423,'CEDARS School FRPL'!$C:$G,3,FALSE),0)</f>
        <v>0.52059999999999995</v>
      </c>
      <c r="M423" s="149"/>
      <c r="N423" s="150"/>
    </row>
    <row r="424" spans="1:14">
      <c r="A424" s="83" t="s">
        <v>2288</v>
      </c>
      <c r="B424" s="83" t="s">
        <v>2835</v>
      </c>
      <c r="C424" s="80">
        <v>4011</v>
      </c>
      <c r="D424" s="80" t="s">
        <v>291</v>
      </c>
      <c r="E424" s="109">
        <v>83.62</v>
      </c>
      <c r="F424" s="109">
        <v>0</v>
      </c>
      <c r="G424" s="109">
        <v>0</v>
      </c>
      <c r="H424" s="109">
        <v>0</v>
      </c>
      <c r="I424" s="143">
        <f t="shared" si="9"/>
        <v>83.62</v>
      </c>
      <c r="J424" s="148" t="str">
        <f>IFERROR(VLOOKUP($C424,'CEDARS School FRPL'!$C:$G,5,FALSE),"No")</f>
        <v>Yes</v>
      </c>
      <c r="K424" s="102">
        <f>IFERROR(VLOOKUP($C424,'CEDARS School FRPL'!$C:$G,3,FALSE),0)</f>
        <v>0.53439999999999999</v>
      </c>
      <c r="M424" s="149"/>
      <c r="N424" s="150"/>
    </row>
    <row r="425" spans="1:14">
      <c r="A425" s="83" t="s">
        <v>2288</v>
      </c>
      <c r="B425" s="83" t="s">
        <v>2835</v>
      </c>
      <c r="C425" s="80">
        <v>5617</v>
      </c>
      <c r="D425" s="80" t="s">
        <v>3182</v>
      </c>
      <c r="E425" s="109">
        <v>0.71</v>
      </c>
      <c r="F425" s="109">
        <v>0</v>
      </c>
      <c r="G425" s="109">
        <v>3.29</v>
      </c>
      <c r="H425" s="109">
        <v>0</v>
      </c>
      <c r="I425" s="143">
        <f t="shared" si="9"/>
        <v>4</v>
      </c>
      <c r="J425" s="148" t="str">
        <f>IFERROR(VLOOKUP($C425,'CEDARS School FRPL'!$C:$G,5,FALSE),"No")</f>
        <v>Yes</v>
      </c>
      <c r="K425" s="102">
        <f>IFERROR(VLOOKUP($C425,'CEDARS School FRPL'!$C:$G,3,FALSE),0)</f>
        <v>0.63329999999999997</v>
      </c>
      <c r="M425" s="149"/>
      <c r="N425" s="150"/>
    </row>
    <row r="426" spans="1:14">
      <c r="A426" s="83" t="s">
        <v>2493</v>
      </c>
      <c r="B426" s="83" t="s">
        <v>2836</v>
      </c>
      <c r="C426" s="80">
        <v>2173</v>
      </c>
      <c r="D426" s="80" t="s">
        <v>1906</v>
      </c>
      <c r="E426" s="109">
        <v>464.86</v>
      </c>
      <c r="F426" s="109">
        <v>0</v>
      </c>
      <c r="G426" s="109">
        <v>0</v>
      </c>
      <c r="H426" s="109">
        <v>0</v>
      </c>
      <c r="I426" s="143">
        <f t="shared" si="9"/>
        <v>464.86</v>
      </c>
      <c r="J426" s="148" t="str">
        <f>IFERROR(VLOOKUP($C426,'CEDARS School FRPL'!$C:$G,5,FALSE),"No")</f>
        <v>Yes</v>
      </c>
      <c r="K426" s="102">
        <f>IFERROR(VLOOKUP($C426,'CEDARS School FRPL'!$C:$G,3,FALSE),0)</f>
        <v>0.51290000000000002</v>
      </c>
      <c r="M426" s="149"/>
      <c r="N426" s="150"/>
    </row>
    <row r="427" spans="1:14">
      <c r="A427" s="83" t="s">
        <v>2493</v>
      </c>
      <c r="B427" s="83" t="s">
        <v>2836</v>
      </c>
      <c r="C427" s="80">
        <v>2430</v>
      </c>
      <c r="D427" s="80" t="s">
        <v>1907</v>
      </c>
      <c r="E427" s="109">
        <v>430</v>
      </c>
      <c r="F427" s="109">
        <v>0</v>
      </c>
      <c r="G427" s="109">
        <v>0</v>
      </c>
      <c r="H427" s="109">
        <v>0</v>
      </c>
      <c r="I427" s="143">
        <f t="shared" si="9"/>
        <v>430</v>
      </c>
      <c r="J427" s="148" t="str">
        <f>IFERROR(VLOOKUP($C427,'CEDARS School FRPL'!$C:$G,5,FALSE),"No")</f>
        <v>Yes</v>
      </c>
      <c r="K427" s="102">
        <f>IFERROR(VLOOKUP($C427,'CEDARS School FRPL'!$C:$G,3,FALSE),0)</f>
        <v>0.53659999999999997</v>
      </c>
      <c r="M427" s="149"/>
      <c r="N427" s="150"/>
    </row>
    <row r="428" spans="1:14">
      <c r="A428" s="83" t="s">
        <v>2493</v>
      </c>
      <c r="B428" s="83" t="s">
        <v>2836</v>
      </c>
      <c r="C428" s="80">
        <v>4123</v>
      </c>
      <c r="D428" s="80" t="s">
        <v>1909</v>
      </c>
      <c r="E428" s="109">
        <v>652.13</v>
      </c>
      <c r="F428" s="109">
        <v>67.12</v>
      </c>
      <c r="G428" s="109">
        <v>4</v>
      </c>
      <c r="H428" s="109">
        <v>0</v>
      </c>
      <c r="I428" s="143">
        <f t="shared" si="9"/>
        <v>723.25</v>
      </c>
      <c r="J428" s="148" t="str">
        <f>IFERROR(VLOOKUP($C428,'CEDARS School FRPL'!$C:$G,5,FALSE),"No")</f>
        <v>No</v>
      </c>
      <c r="K428" s="102">
        <f>IFERROR(VLOOKUP($C428,'CEDARS School FRPL'!$C:$G,3,FALSE),0)</f>
        <v>0.49249999999999999</v>
      </c>
      <c r="M428" s="149"/>
      <c r="N428" s="150"/>
    </row>
    <row r="429" spans="1:14">
      <c r="A429" s="83" t="s">
        <v>2493</v>
      </c>
      <c r="B429" s="83" t="s">
        <v>2836</v>
      </c>
      <c r="C429" s="80">
        <v>1852</v>
      </c>
      <c r="D429" s="80" t="s">
        <v>1905</v>
      </c>
      <c r="E429" s="109">
        <v>560.57000000000005</v>
      </c>
      <c r="F429" s="109">
        <v>7.07</v>
      </c>
      <c r="G429" s="109">
        <v>0</v>
      </c>
      <c r="H429" s="109">
        <v>0</v>
      </c>
      <c r="I429" s="143">
        <f t="shared" si="9"/>
        <v>567.6400000000001</v>
      </c>
      <c r="J429" s="148" t="str">
        <f>IFERROR(VLOOKUP($C429,'CEDARS School FRPL'!$C:$G,5,FALSE),"No")</f>
        <v>No</v>
      </c>
      <c r="K429" s="102">
        <f>IFERROR(VLOOKUP($C429,'CEDARS School FRPL'!$C:$G,3,FALSE),0)</f>
        <v>0.37209999999999999</v>
      </c>
      <c r="M429" s="149"/>
      <c r="N429" s="150"/>
    </row>
    <row r="430" spans="1:14">
      <c r="A430" s="83" t="s">
        <v>2493</v>
      </c>
      <c r="B430" s="83" t="s">
        <v>2836</v>
      </c>
      <c r="C430" s="80">
        <v>3261</v>
      </c>
      <c r="D430" s="80" t="s">
        <v>1908</v>
      </c>
      <c r="E430" s="109">
        <v>468.28</v>
      </c>
      <c r="F430" s="109">
        <v>0</v>
      </c>
      <c r="G430" s="109">
        <v>0</v>
      </c>
      <c r="H430" s="109">
        <v>0</v>
      </c>
      <c r="I430" s="143">
        <f t="shared" si="9"/>
        <v>468.28</v>
      </c>
      <c r="J430" s="148" t="str">
        <f>IFERROR(VLOOKUP($C430,'CEDARS School FRPL'!$C:$G,5,FALSE),"No")</f>
        <v>Yes</v>
      </c>
      <c r="K430" s="102">
        <f>IFERROR(VLOOKUP($C430,'CEDARS School FRPL'!$C:$G,3,FALSE),0)</f>
        <v>0.5343</v>
      </c>
      <c r="M430" s="149"/>
      <c r="N430" s="150"/>
    </row>
    <row r="431" spans="1:14">
      <c r="A431" s="83" t="s">
        <v>2439</v>
      </c>
      <c r="B431" s="83" t="s">
        <v>2837</v>
      </c>
      <c r="C431" s="80">
        <v>4548</v>
      </c>
      <c r="D431" s="80" t="s">
        <v>1410</v>
      </c>
      <c r="E431" s="109">
        <v>437.29</v>
      </c>
      <c r="F431" s="109">
        <v>0</v>
      </c>
      <c r="G431" s="109">
        <v>0</v>
      </c>
      <c r="H431" s="109">
        <v>0</v>
      </c>
      <c r="I431" s="143">
        <f t="shared" si="9"/>
        <v>437.29</v>
      </c>
      <c r="J431" s="148" t="str">
        <f>IFERROR(VLOOKUP($C431,'CEDARS School FRPL'!$C:$G,5,FALSE),"No")</f>
        <v>No</v>
      </c>
      <c r="K431" s="102">
        <f>IFERROR(VLOOKUP($C431,'CEDARS School FRPL'!$C:$G,3,FALSE),0)</f>
        <v>0.15870000000000001</v>
      </c>
      <c r="M431" s="149"/>
      <c r="N431" s="150"/>
    </row>
    <row r="432" spans="1:14">
      <c r="A432" s="83" t="s">
        <v>2439</v>
      </c>
      <c r="B432" s="83" t="s">
        <v>2837</v>
      </c>
      <c r="C432" s="80">
        <v>3683</v>
      </c>
      <c r="D432" s="80" t="s">
        <v>1408</v>
      </c>
      <c r="E432" s="109">
        <v>453.59</v>
      </c>
      <c r="F432" s="109">
        <v>0</v>
      </c>
      <c r="G432" s="109">
        <v>0</v>
      </c>
      <c r="H432" s="109">
        <v>0</v>
      </c>
      <c r="I432" s="143">
        <f t="shared" si="9"/>
        <v>453.59</v>
      </c>
      <c r="J432" s="148" t="str">
        <f>IFERROR(VLOOKUP($C432,'CEDARS School FRPL'!$C:$G,5,FALSE),"No")</f>
        <v>No</v>
      </c>
      <c r="K432" s="102">
        <f>IFERROR(VLOOKUP($C432,'CEDARS School FRPL'!$C:$G,3,FALSE),0)</f>
        <v>0.16520000000000001</v>
      </c>
      <c r="M432" s="149"/>
      <c r="N432" s="150"/>
    </row>
    <row r="433" spans="1:14">
      <c r="A433" s="83" t="s">
        <v>2439</v>
      </c>
      <c r="B433" s="83" t="s">
        <v>2837</v>
      </c>
      <c r="C433" s="80">
        <v>4416</v>
      </c>
      <c r="D433" s="80" t="s">
        <v>1409</v>
      </c>
      <c r="E433" s="109">
        <v>521.66999999999996</v>
      </c>
      <c r="F433" s="109">
        <v>0</v>
      </c>
      <c r="G433" s="109">
        <v>0</v>
      </c>
      <c r="H433" s="109">
        <v>0</v>
      </c>
      <c r="I433" s="143">
        <f t="shared" si="9"/>
        <v>521.66999999999996</v>
      </c>
      <c r="J433" s="148" t="str">
        <f>IFERROR(VLOOKUP($C433,'CEDARS School FRPL'!$C:$G,5,FALSE),"No")</f>
        <v>No</v>
      </c>
      <c r="K433" s="102">
        <f>IFERROR(VLOOKUP($C433,'CEDARS School FRPL'!$C:$G,3,FALSE),0)</f>
        <v>0.192</v>
      </c>
      <c r="M433" s="149"/>
      <c r="N433" s="150"/>
    </row>
    <row r="434" spans="1:14">
      <c r="A434" s="83" t="s">
        <v>2520</v>
      </c>
      <c r="B434" s="83" t="s">
        <v>2838</v>
      </c>
      <c r="C434" s="80">
        <v>2278</v>
      </c>
      <c r="D434" s="80" t="s">
        <v>2036</v>
      </c>
      <c r="E434" s="109">
        <v>16.64</v>
      </c>
      <c r="F434" s="109">
        <v>0</v>
      </c>
      <c r="G434" s="109">
        <v>0</v>
      </c>
      <c r="H434" s="109">
        <v>0</v>
      </c>
      <c r="I434" s="143">
        <f t="shared" si="9"/>
        <v>16.64</v>
      </c>
      <c r="J434" s="148" t="str">
        <f>IFERROR(VLOOKUP($C434,'CEDARS School FRPL'!$C:$G,5,FALSE),"No")</f>
        <v>Yes</v>
      </c>
      <c r="K434" s="102">
        <f>IFERROR(VLOOKUP($C434,'CEDARS School FRPL'!$C:$G,3,FALSE),0)</f>
        <v>0.92589999999999995</v>
      </c>
      <c r="M434" s="149"/>
      <c r="N434" s="150"/>
    </row>
    <row r="435" spans="1:14">
      <c r="A435" s="83" t="s">
        <v>2490</v>
      </c>
      <c r="B435" s="83" t="s">
        <v>2839</v>
      </c>
      <c r="C435" s="80">
        <v>1712</v>
      </c>
      <c r="D435" s="80" t="s">
        <v>1883</v>
      </c>
      <c r="E435" s="109">
        <v>369.01</v>
      </c>
      <c r="F435" s="109">
        <v>0</v>
      </c>
      <c r="G435" s="109">
        <v>0</v>
      </c>
      <c r="H435" s="109">
        <v>0</v>
      </c>
      <c r="I435" s="143">
        <f t="shared" si="9"/>
        <v>369.01</v>
      </c>
      <c r="J435" s="148" t="str">
        <f>IFERROR(VLOOKUP($C435,'CEDARS School FRPL'!$C:$G,5,FALSE),"No")</f>
        <v>No</v>
      </c>
      <c r="K435" s="102">
        <f>IFERROR(VLOOKUP($C435,'CEDARS School FRPL'!$C:$G,3,FALSE),0)</f>
        <v>0.30580000000000002</v>
      </c>
      <c r="M435" s="149"/>
      <c r="N435" s="150"/>
    </row>
    <row r="436" spans="1:14">
      <c r="A436" s="83" t="s">
        <v>2490</v>
      </c>
      <c r="B436" s="83" t="s">
        <v>2839</v>
      </c>
      <c r="C436" s="80">
        <v>4097</v>
      </c>
      <c r="D436" s="80" t="s">
        <v>3183</v>
      </c>
      <c r="E436" s="109">
        <v>352.8</v>
      </c>
      <c r="F436" s="109">
        <v>0</v>
      </c>
      <c r="G436" s="109">
        <v>0</v>
      </c>
      <c r="H436" s="109">
        <v>0</v>
      </c>
      <c r="I436" s="143">
        <f t="shared" si="9"/>
        <v>352.8</v>
      </c>
      <c r="J436" s="148" t="str">
        <f>IFERROR(VLOOKUP($C436,'CEDARS School FRPL'!$C:$G,5,FALSE),"No")</f>
        <v>Yes</v>
      </c>
      <c r="K436" s="102">
        <f>IFERROR(VLOOKUP($C436,'CEDARS School FRPL'!$C:$G,3,FALSE),0)</f>
        <v>0.58069999999999999</v>
      </c>
      <c r="M436" s="149"/>
      <c r="N436" s="150"/>
    </row>
    <row r="437" spans="1:14">
      <c r="A437" s="83" t="s">
        <v>2490</v>
      </c>
      <c r="B437" s="83" t="s">
        <v>2839</v>
      </c>
      <c r="C437" s="80">
        <v>3360</v>
      </c>
      <c r="D437" s="80" t="s">
        <v>1887</v>
      </c>
      <c r="E437" s="109">
        <v>841.79</v>
      </c>
      <c r="F437" s="109">
        <v>70.679999999999993</v>
      </c>
      <c r="G437" s="109">
        <v>8.7100000000000009</v>
      </c>
      <c r="H437" s="109">
        <v>0</v>
      </c>
      <c r="I437" s="143">
        <f t="shared" si="9"/>
        <v>921.18</v>
      </c>
      <c r="J437" s="148" t="str">
        <f>IFERROR(VLOOKUP($C437,'CEDARS School FRPL'!$C:$G,5,FALSE),"No")</f>
        <v>Yes</v>
      </c>
      <c r="K437" s="102">
        <f>IFERROR(VLOOKUP($C437,'CEDARS School FRPL'!$C:$G,3,FALSE),0)</f>
        <v>0.50319999999999998</v>
      </c>
      <c r="M437" s="149"/>
      <c r="N437" s="150"/>
    </row>
    <row r="438" spans="1:14">
      <c r="A438" s="83" t="s">
        <v>2490</v>
      </c>
      <c r="B438" s="83" t="s">
        <v>2839</v>
      </c>
      <c r="C438" s="80">
        <v>5346</v>
      </c>
      <c r="D438" s="80" t="s">
        <v>1888</v>
      </c>
      <c r="E438" s="109">
        <v>429.21</v>
      </c>
      <c r="F438" s="109">
        <v>0</v>
      </c>
      <c r="G438" s="109">
        <v>0</v>
      </c>
      <c r="H438" s="109">
        <v>0</v>
      </c>
      <c r="I438" s="143">
        <f t="shared" si="9"/>
        <v>429.21</v>
      </c>
      <c r="J438" s="148" t="str">
        <f>IFERROR(VLOOKUP($C438,'CEDARS School FRPL'!$C:$G,5,FALSE),"No")</f>
        <v>Yes</v>
      </c>
      <c r="K438" s="102">
        <f>IFERROR(VLOOKUP($C438,'CEDARS School FRPL'!$C:$G,3,FALSE),0)</f>
        <v>0.62849999999999995</v>
      </c>
      <c r="M438" s="149"/>
      <c r="N438" s="150"/>
    </row>
    <row r="439" spans="1:14">
      <c r="A439" s="83" t="s">
        <v>2490</v>
      </c>
      <c r="B439" s="83" t="s">
        <v>2839</v>
      </c>
      <c r="C439" s="80">
        <v>5432</v>
      </c>
      <c r="D439" s="80" t="s">
        <v>1889</v>
      </c>
      <c r="E439" s="109">
        <v>55.86</v>
      </c>
      <c r="F439" s="109">
        <v>1</v>
      </c>
      <c r="G439" s="109">
        <v>0</v>
      </c>
      <c r="H439" s="109">
        <v>0</v>
      </c>
      <c r="I439" s="143">
        <f t="shared" si="9"/>
        <v>56.86</v>
      </c>
      <c r="J439" s="148" t="str">
        <f>IFERROR(VLOOKUP($C439,'CEDARS School FRPL'!$C:$G,5,FALSE),"No")</f>
        <v>Yes</v>
      </c>
      <c r="K439" s="102">
        <f>IFERROR(VLOOKUP($C439,'CEDARS School FRPL'!$C:$G,3,FALSE),0)</f>
        <v>0.51759999999999995</v>
      </c>
      <c r="M439" s="149"/>
      <c r="N439" s="150"/>
    </row>
    <row r="440" spans="1:14">
      <c r="A440" s="83" t="s">
        <v>2490</v>
      </c>
      <c r="B440" s="83" t="s">
        <v>2839</v>
      </c>
      <c r="C440" s="80">
        <v>5433</v>
      </c>
      <c r="D440" s="80" t="s">
        <v>1890</v>
      </c>
      <c r="E440" s="109">
        <v>171.46</v>
      </c>
      <c r="F440" s="109">
        <v>8.81</v>
      </c>
      <c r="G440" s="109">
        <v>0</v>
      </c>
      <c r="H440" s="109">
        <v>0</v>
      </c>
      <c r="I440" s="143">
        <f t="shared" si="9"/>
        <v>180.27</v>
      </c>
      <c r="J440" s="148" t="str">
        <f>IFERROR(VLOOKUP($C440,'CEDARS School FRPL'!$C:$G,5,FALSE),"No")</f>
        <v>No</v>
      </c>
      <c r="K440" s="102">
        <f>IFERROR(VLOOKUP($C440,'CEDARS School FRPL'!$C:$G,3,FALSE),0)</f>
        <v>0.4602</v>
      </c>
      <c r="M440" s="149"/>
      <c r="N440" s="150"/>
    </row>
    <row r="441" spans="1:14">
      <c r="A441" s="83" t="s">
        <v>2490</v>
      </c>
      <c r="B441" s="83" t="s">
        <v>2839</v>
      </c>
      <c r="C441" s="80">
        <v>2955</v>
      </c>
      <c r="D441" s="80" t="s">
        <v>1885</v>
      </c>
      <c r="E441" s="109">
        <v>343.25</v>
      </c>
      <c r="F441" s="109">
        <v>0</v>
      </c>
      <c r="G441" s="109">
        <v>0</v>
      </c>
      <c r="H441" s="109">
        <v>0</v>
      </c>
      <c r="I441" s="143">
        <f t="shared" si="9"/>
        <v>343.25</v>
      </c>
      <c r="J441" s="148" t="str">
        <f>IFERROR(VLOOKUP($C441,'CEDARS School FRPL'!$C:$G,5,FALSE),"No")</f>
        <v>Yes</v>
      </c>
      <c r="K441" s="102">
        <f>IFERROR(VLOOKUP($C441,'CEDARS School FRPL'!$C:$G,3,FALSE),0)</f>
        <v>0.67020000000000002</v>
      </c>
      <c r="M441" s="149"/>
      <c r="N441" s="150"/>
    </row>
    <row r="442" spans="1:14">
      <c r="A442" s="83" t="s">
        <v>2490</v>
      </c>
      <c r="B442" s="83" t="s">
        <v>2839</v>
      </c>
      <c r="C442" s="80">
        <v>2653</v>
      </c>
      <c r="D442" s="80" t="s">
        <v>1884</v>
      </c>
      <c r="E442" s="109">
        <v>425.06</v>
      </c>
      <c r="F442" s="109">
        <v>0</v>
      </c>
      <c r="G442" s="109">
        <v>0</v>
      </c>
      <c r="H442" s="109">
        <v>0</v>
      </c>
      <c r="I442" s="143">
        <f t="shared" si="9"/>
        <v>425.06</v>
      </c>
      <c r="J442" s="148" t="str">
        <f>IFERROR(VLOOKUP($C442,'CEDARS School FRPL'!$C:$G,5,FALSE),"No")</f>
        <v>Yes</v>
      </c>
      <c r="K442" s="102">
        <f>IFERROR(VLOOKUP($C442,'CEDARS School FRPL'!$C:$G,3,FALSE),0)</f>
        <v>0.81720000000000004</v>
      </c>
      <c r="M442" s="149"/>
      <c r="N442" s="150"/>
    </row>
    <row r="443" spans="1:14">
      <c r="A443" s="83" t="s">
        <v>2490</v>
      </c>
      <c r="B443" s="83" t="s">
        <v>2839</v>
      </c>
      <c r="C443" s="80">
        <v>3128</v>
      </c>
      <c r="D443" s="80" t="s">
        <v>1886</v>
      </c>
      <c r="E443" s="109">
        <v>381.69</v>
      </c>
      <c r="F443" s="109">
        <v>0</v>
      </c>
      <c r="G443" s="109">
        <v>0</v>
      </c>
      <c r="H443" s="109">
        <v>0</v>
      </c>
      <c r="I443" s="143">
        <f t="shared" si="9"/>
        <v>381.69</v>
      </c>
      <c r="J443" s="148" t="str">
        <f>IFERROR(VLOOKUP($C443,'CEDARS School FRPL'!$C:$G,5,FALSE),"No")</f>
        <v>Yes</v>
      </c>
      <c r="K443" s="102">
        <f>IFERROR(VLOOKUP($C443,'CEDARS School FRPL'!$C:$G,3,FALSE),0)</f>
        <v>0.60129999999999995</v>
      </c>
      <c r="M443" s="149"/>
      <c r="N443" s="150"/>
    </row>
    <row r="444" spans="1:14">
      <c r="A444" s="83" t="s">
        <v>2551</v>
      </c>
      <c r="B444" s="80" t="s">
        <v>2840</v>
      </c>
      <c r="C444" s="80">
        <v>4055</v>
      </c>
      <c r="D444" t="s">
        <v>2188</v>
      </c>
      <c r="E444" s="109">
        <v>800.95</v>
      </c>
      <c r="F444" s="109">
        <v>0</v>
      </c>
      <c r="G444" s="109">
        <v>0</v>
      </c>
      <c r="H444" s="109">
        <v>0</v>
      </c>
      <c r="I444" s="143">
        <f t="shared" si="9"/>
        <v>800.95</v>
      </c>
      <c r="J444" s="148" t="str">
        <f>IFERROR(VLOOKUP($C444,'CEDARS School FRPL'!$C:$G,5,FALSE),"No")</f>
        <v>Yes</v>
      </c>
      <c r="K444" s="102">
        <f>IFERROR(VLOOKUP($C444,'CEDARS School FRPL'!$C:$G,3,FALSE),0)</f>
        <v>0.61070000000000002</v>
      </c>
      <c r="M444" s="149"/>
      <c r="N444" s="150"/>
    </row>
    <row r="445" spans="1:14">
      <c r="A445" s="83" t="s">
        <v>2551</v>
      </c>
      <c r="B445" s="83" t="s">
        <v>2840</v>
      </c>
      <c r="C445" s="80">
        <v>4487</v>
      </c>
      <c r="D445" s="80" t="s">
        <v>2189</v>
      </c>
      <c r="E445" s="109">
        <v>523.26</v>
      </c>
      <c r="F445" s="109">
        <v>0</v>
      </c>
      <c r="G445" s="109">
        <v>0</v>
      </c>
      <c r="H445" s="109">
        <v>0</v>
      </c>
      <c r="I445" s="143">
        <f t="shared" si="9"/>
        <v>523.26</v>
      </c>
      <c r="J445" s="148" t="str">
        <f>IFERROR(VLOOKUP($C445,'CEDARS School FRPL'!$C:$G,5,FALSE),"No")</f>
        <v>Yes</v>
      </c>
      <c r="K445" s="102">
        <f>IFERROR(VLOOKUP($C445,'CEDARS School FRPL'!$C:$G,3,FALSE),0)</f>
        <v>0.5796</v>
      </c>
      <c r="M445" s="149"/>
      <c r="N445" s="150"/>
    </row>
    <row r="446" spans="1:14">
      <c r="A446" s="83" t="s">
        <v>2551</v>
      </c>
      <c r="B446" s="83" t="s">
        <v>2840</v>
      </c>
      <c r="C446" s="80">
        <v>2344</v>
      </c>
      <c r="D446" s="80" t="s">
        <v>1887</v>
      </c>
      <c r="E446" s="109">
        <v>946.41</v>
      </c>
      <c r="F446" s="109">
        <v>69.960000000000008</v>
      </c>
      <c r="G446" s="109">
        <v>24.71</v>
      </c>
      <c r="H446" s="109">
        <v>0</v>
      </c>
      <c r="I446" s="143">
        <f t="shared" si="9"/>
        <v>1041.08</v>
      </c>
      <c r="J446" s="148" t="str">
        <f>IFERROR(VLOOKUP($C446,'CEDARS School FRPL'!$C:$G,5,FALSE),"No")</f>
        <v>Yes</v>
      </c>
      <c r="K446" s="102">
        <f>IFERROR(VLOOKUP($C446,'CEDARS School FRPL'!$C:$G,3,FALSE),0)</f>
        <v>0.58209999999999995</v>
      </c>
      <c r="M446" s="149"/>
      <c r="N446" s="150"/>
    </row>
    <row r="447" spans="1:14">
      <c r="A447" s="83" t="s">
        <v>2551</v>
      </c>
      <c r="B447" s="83" t="s">
        <v>2840</v>
      </c>
      <c r="C447" s="80">
        <v>2530</v>
      </c>
      <c r="D447" s="80" t="s">
        <v>2186</v>
      </c>
      <c r="E447" s="109">
        <v>496.79</v>
      </c>
      <c r="F447" s="109">
        <v>0</v>
      </c>
      <c r="G447" s="109">
        <v>0</v>
      </c>
      <c r="H447" s="109">
        <v>0</v>
      </c>
      <c r="I447" s="143">
        <f t="shared" ref="I447:I510" si="10">SUM(E447:H447)</f>
        <v>496.79</v>
      </c>
      <c r="J447" s="148" t="str">
        <f>IFERROR(VLOOKUP($C447,'CEDARS School FRPL'!$C:$G,5,FALSE),"No")</f>
        <v>Yes</v>
      </c>
      <c r="K447" s="102">
        <f>IFERROR(VLOOKUP($C447,'CEDARS School FRPL'!$C:$G,3,FALSE),0)</f>
        <v>0.52349999999999997</v>
      </c>
      <c r="M447" s="149"/>
      <c r="N447" s="150"/>
    </row>
    <row r="448" spans="1:14">
      <c r="A448" s="83" t="s">
        <v>2551</v>
      </c>
      <c r="B448" s="83" t="s">
        <v>2840</v>
      </c>
      <c r="C448" s="80">
        <v>2821</v>
      </c>
      <c r="D448" s="80" t="s">
        <v>2187</v>
      </c>
      <c r="E448" s="109">
        <v>491.18</v>
      </c>
      <c r="F448" s="109">
        <v>0</v>
      </c>
      <c r="G448" s="109">
        <v>0</v>
      </c>
      <c r="H448" s="109">
        <v>0</v>
      </c>
      <c r="I448" s="143">
        <f t="shared" si="10"/>
        <v>491.18</v>
      </c>
      <c r="J448" s="148" t="str">
        <f>IFERROR(VLOOKUP($C448,'CEDARS School FRPL'!$C:$G,5,FALSE),"No")</f>
        <v>Yes</v>
      </c>
      <c r="K448" s="102">
        <f>IFERROR(VLOOKUP($C448,'CEDARS School FRPL'!$C:$G,3,FALSE),0)</f>
        <v>0.60060000000000002</v>
      </c>
      <c r="M448" s="149"/>
      <c r="N448" s="150"/>
    </row>
    <row r="449" spans="1:14">
      <c r="A449" s="83" t="s">
        <v>2299</v>
      </c>
      <c r="B449" s="83" t="s">
        <v>2841</v>
      </c>
      <c r="C449" s="80">
        <v>3659</v>
      </c>
      <c r="D449" s="80" t="s">
        <v>350</v>
      </c>
      <c r="E449" s="109">
        <v>613.21</v>
      </c>
      <c r="F449" s="109">
        <v>0</v>
      </c>
      <c r="G449" s="109">
        <v>0</v>
      </c>
      <c r="H449" s="109">
        <v>0</v>
      </c>
      <c r="I449" s="143">
        <f t="shared" si="10"/>
        <v>613.21</v>
      </c>
      <c r="J449" s="148" t="str">
        <f>IFERROR(VLOOKUP($C449,'CEDARS School FRPL'!$C:$G,5,FALSE),"No")</f>
        <v>No</v>
      </c>
      <c r="K449" s="102">
        <f>IFERROR(VLOOKUP($C449,'CEDARS School FRPL'!$C:$G,3,FALSE),0)</f>
        <v>0.4798</v>
      </c>
      <c r="M449" s="149"/>
      <c r="N449" s="150"/>
    </row>
    <row r="450" spans="1:14">
      <c r="A450" s="83" t="s">
        <v>2299</v>
      </c>
      <c r="B450" s="83" t="s">
        <v>2841</v>
      </c>
      <c r="C450" s="80">
        <v>5700</v>
      </c>
      <c r="D450" s="80" t="s">
        <v>3335</v>
      </c>
      <c r="E450" s="109">
        <v>472.76</v>
      </c>
      <c r="F450" s="109">
        <v>0</v>
      </c>
      <c r="G450" s="109">
        <v>0</v>
      </c>
      <c r="H450" s="109">
        <v>0</v>
      </c>
      <c r="I450" s="143">
        <f t="shared" si="10"/>
        <v>472.76</v>
      </c>
      <c r="J450" s="148" t="str">
        <f>IFERROR(VLOOKUP($C450,'CEDARS School FRPL'!$C:$G,5,FALSE),"No")</f>
        <v>Yes</v>
      </c>
      <c r="K450" s="102">
        <f>IFERROR(VLOOKUP($C450,'CEDARS School FRPL'!$C:$G,3,FALSE),0)</f>
        <v>0.61019999999999996</v>
      </c>
      <c r="M450" s="149"/>
      <c r="N450" s="150"/>
    </row>
    <row r="451" spans="1:14">
      <c r="A451" s="83" t="s">
        <v>2299</v>
      </c>
      <c r="B451" s="83" t="s">
        <v>2841</v>
      </c>
      <c r="C451" s="80">
        <v>5668</v>
      </c>
      <c r="D451" s="80" t="s">
        <v>3336</v>
      </c>
      <c r="E451" s="109">
        <v>40.14</v>
      </c>
      <c r="F451" s="109">
        <v>0</v>
      </c>
      <c r="G451" s="109">
        <v>0</v>
      </c>
      <c r="H451" s="109">
        <v>0</v>
      </c>
      <c r="I451" s="143">
        <f t="shared" si="10"/>
        <v>40.14</v>
      </c>
      <c r="J451" s="148" t="str">
        <f>IFERROR(VLOOKUP($C451,'CEDARS School FRPL'!$C:$G,5,FALSE),"No")</f>
        <v>Yes</v>
      </c>
      <c r="K451" s="102">
        <f>IFERROR(VLOOKUP($C451,'CEDARS School FRPL'!$C:$G,3,FALSE),0)</f>
        <v>0.56030000000000002</v>
      </c>
      <c r="M451" s="149"/>
      <c r="N451" s="150"/>
    </row>
    <row r="452" spans="1:14">
      <c r="A452" s="80" t="s">
        <v>2299</v>
      </c>
      <c r="B452" s="86" t="s">
        <v>2841</v>
      </c>
      <c r="C452" s="80">
        <v>3372</v>
      </c>
      <c r="D452" s="80" t="s">
        <v>349</v>
      </c>
      <c r="E452" s="109">
        <v>725.76</v>
      </c>
      <c r="F452" s="109">
        <v>0</v>
      </c>
      <c r="G452" s="109">
        <v>0</v>
      </c>
      <c r="H452" s="109">
        <v>0</v>
      </c>
      <c r="I452" s="143">
        <f t="shared" si="10"/>
        <v>725.76</v>
      </c>
      <c r="J452" s="148" t="str">
        <f>IFERROR(VLOOKUP($C452,'CEDARS School FRPL'!$C:$G,5,FALSE),"No")</f>
        <v>Yes</v>
      </c>
      <c r="K452" s="102">
        <f>IFERROR(VLOOKUP($C452,'CEDARS School FRPL'!$C:$G,3,FALSE),0)</f>
        <v>0.62380000000000002</v>
      </c>
      <c r="L452" s="102"/>
      <c r="M452" s="149"/>
      <c r="N452" s="150"/>
    </row>
    <row r="453" spans="1:14">
      <c r="A453" s="83" t="s">
        <v>2299</v>
      </c>
      <c r="B453" s="83" t="s">
        <v>2841</v>
      </c>
      <c r="C453" s="80">
        <v>2727</v>
      </c>
      <c r="D453" s="80" t="s">
        <v>346</v>
      </c>
      <c r="E453" s="109">
        <v>1284.57</v>
      </c>
      <c r="F453" s="109">
        <v>153.10000000000002</v>
      </c>
      <c r="G453" s="109">
        <v>0</v>
      </c>
      <c r="H453" s="109">
        <v>0</v>
      </c>
      <c r="I453" s="143">
        <f t="shared" si="10"/>
        <v>1437.67</v>
      </c>
      <c r="J453" s="148" t="str">
        <f>IFERROR(VLOOKUP($C453,'CEDARS School FRPL'!$C:$G,5,FALSE),"No")</f>
        <v>Yes</v>
      </c>
      <c r="K453" s="102">
        <f>IFERROR(VLOOKUP($C453,'CEDARS School FRPL'!$C:$G,3,FALSE),0)</f>
        <v>0.57509999999999994</v>
      </c>
      <c r="M453" s="149"/>
      <c r="N453" s="150"/>
    </row>
    <row r="454" spans="1:14">
      <c r="A454" s="83" t="s">
        <v>2299</v>
      </c>
      <c r="B454" s="83" t="s">
        <v>2841</v>
      </c>
      <c r="C454" s="80">
        <v>2966</v>
      </c>
      <c r="D454" s="80" t="s">
        <v>347</v>
      </c>
      <c r="E454" s="109">
        <v>498.06</v>
      </c>
      <c r="F454" s="109">
        <v>0</v>
      </c>
      <c r="G454" s="109">
        <v>0</v>
      </c>
      <c r="H454" s="109">
        <v>0</v>
      </c>
      <c r="I454" s="143">
        <f t="shared" si="10"/>
        <v>498.06</v>
      </c>
      <c r="J454" s="148" t="str">
        <f>IFERROR(VLOOKUP($C454,'CEDARS School FRPL'!$C:$G,5,FALSE),"No")</f>
        <v>Yes</v>
      </c>
      <c r="K454" s="102">
        <f>IFERROR(VLOOKUP($C454,'CEDARS School FRPL'!$C:$G,3,FALSE),0)</f>
        <v>0.55659999999999998</v>
      </c>
      <c r="M454" s="149"/>
      <c r="N454" s="150"/>
    </row>
    <row r="455" spans="1:14">
      <c r="A455" s="83" t="s">
        <v>2299</v>
      </c>
      <c r="B455" s="83" t="s">
        <v>2841</v>
      </c>
      <c r="C455" s="80">
        <v>3212</v>
      </c>
      <c r="D455" s="80" t="s">
        <v>348</v>
      </c>
      <c r="E455" s="109">
        <v>540.03</v>
      </c>
      <c r="F455" s="109">
        <v>0</v>
      </c>
      <c r="G455" s="109">
        <v>0</v>
      </c>
      <c r="H455" s="109">
        <v>0</v>
      </c>
      <c r="I455" s="143">
        <f t="shared" si="10"/>
        <v>540.03</v>
      </c>
      <c r="J455" s="148" t="str">
        <f>IFERROR(VLOOKUP($C455,'CEDARS School FRPL'!$C:$G,5,FALSE),"No")</f>
        <v>Yes</v>
      </c>
      <c r="K455" s="102">
        <f>IFERROR(VLOOKUP($C455,'CEDARS School FRPL'!$C:$G,3,FALSE),0)</f>
        <v>0.65800000000000003</v>
      </c>
      <c r="M455" s="149"/>
      <c r="N455" s="150"/>
    </row>
    <row r="456" spans="1:14">
      <c r="A456" s="83" t="s">
        <v>2299</v>
      </c>
      <c r="B456" s="83" t="s">
        <v>2841</v>
      </c>
      <c r="C456" s="80">
        <v>3083</v>
      </c>
      <c r="D456" s="80" t="s">
        <v>3185</v>
      </c>
      <c r="E456" s="109">
        <v>538.80999999999995</v>
      </c>
      <c r="F456" s="109">
        <v>0</v>
      </c>
      <c r="G456" s="109">
        <v>0</v>
      </c>
      <c r="H456" s="109">
        <v>0</v>
      </c>
      <c r="I456" s="143">
        <f t="shared" si="10"/>
        <v>538.80999999999995</v>
      </c>
      <c r="J456" s="148" t="str">
        <f>IFERROR(VLOOKUP($C456,'CEDARS School FRPL'!$C:$G,5,FALSE),"No")</f>
        <v>Yes</v>
      </c>
      <c r="K456" s="102">
        <f>IFERROR(VLOOKUP($C456,'CEDARS School FRPL'!$C:$G,3,FALSE),0)</f>
        <v>0.66279999999999994</v>
      </c>
      <c r="M456" s="149"/>
      <c r="N456" s="150"/>
    </row>
    <row r="457" spans="1:14">
      <c r="A457" s="83" t="s">
        <v>2299</v>
      </c>
      <c r="B457" s="83" t="s">
        <v>2841</v>
      </c>
      <c r="C457" s="80">
        <v>2563</v>
      </c>
      <c r="D457" s="80" t="s">
        <v>345</v>
      </c>
      <c r="E457" s="109">
        <v>291</v>
      </c>
      <c r="F457" s="109">
        <v>0</v>
      </c>
      <c r="G457" s="109">
        <v>0</v>
      </c>
      <c r="H457" s="109">
        <v>0</v>
      </c>
      <c r="I457" s="143">
        <f t="shared" si="10"/>
        <v>291</v>
      </c>
      <c r="J457" s="148" t="str">
        <f>IFERROR(VLOOKUP($C457,'CEDARS School FRPL'!$C:$G,5,FALSE),"No")</f>
        <v>Yes</v>
      </c>
      <c r="K457" s="102">
        <f>IFERROR(VLOOKUP($C457,'CEDARS School FRPL'!$C:$G,3,FALSE),0)</f>
        <v>0.83150000000000002</v>
      </c>
      <c r="M457" s="149"/>
      <c r="N457" s="150"/>
    </row>
    <row r="458" spans="1:14">
      <c r="A458" s="83" t="s">
        <v>2299</v>
      </c>
      <c r="B458" s="83" t="s">
        <v>2841</v>
      </c>
      <c r="C458" s="80">
        <v>5701</v>
      </c>
      <c r="D458" s="80" t="s">
        <v>3337</v>
      </c>
      <c r="E458" s="109">
        <v>730.13</v>
      </c>
      <c r="F458" s="109">
        <v>0</v>
      </c>
      <c r="G458" s="109">
        <v>0</v>
      </c>
      <c r="H458" s="109">
        <v>0</v>
      </c>
      <c r="I458" s="143">
        <f t="shared" si="10"/>
        <v>730.13</v>
      </c>
      <c r="J458" s="148" t="str">
        <f>IFERROR(VLOOKUP($C458,'CEDARS School FRPL'!$C:$G,5,FALSE),"No")</f>
        <v>Yes</v>
      </c>
      <c r="K458" s="102">
        <f>IFERROR(VLOOKUP($C458,'CEDARS School FRPL'!$C:$G,3,FALSE),0)</f>
        <v>0.59040000000000004</v>
      </c>
      <c r="M458" s="149"/>
      <c r="N458" s="150"/>
    </row>
    <row r="459" spans="1:14">
      <c r="A459" s="83" t="s">
        <v>2373</v>
      </c>
      <c r="B459" s="83" t="s">
        <v>2842</v>
      </c>
      <c r="C459" s="80">
        <v>3554</v>
      </c>
      <c r="D459" s="80" t="s">
        <v>1083</v>
      </c>
      <c r="E459" s="109">
        <v>37.369999999999997</v>
      </c>
      <c r="F459" s="109">
        <v>0</v>
      </c>
      <c r="G459" s="109">
        <v>0</v>
      </c>
      <c r="H459" s="109">
        <v>0</v>
      </c>
      <c r="I459" s="143">
        <f t="shared" si="10"/>
        <v>37.369999999999997</v>
      </c>
      <c r="J459" s="148" t="str">
        <f>IFERROR(VLOOKUP($C459,'CEDARS School FRPL'!$C:$G,5,FALSE),"No")</f>
        <v>Yes</v>
      </c>
      <c r="K459" s="102">
        <f>IFERROR(VLOOKUP($C459,'CEDARS School FRPL'!$C:$G,3,FALSE),0)</f>
        <v>0.74480000000000002</v>
      </c>
      <c r="M459" s="149"/>
      <c r="N459" s="150"/>
    </row>
    <row r="460" spans="1:14">
      <c r="A460" s="83" t="s">
        <v>2373</v>
      </c>
      <c r="B460" s="83" t="s">
        <v>2842</v>
      </c>
      <c r="C460" s="80">
        <v>5242</v>
      </c>
      <c r="D460" s="80" t="s">
        <v>3279</v>
      </c>
      <c r="E460" s="109">
        <v>43.03</v>
      </c>
      <c r="F460" s="109">
        <v>2.66</v>
      </c>
      <c r="G460" s="109">
        <v>0</v>
      </c>
      <c r="H460" s="109">
        <v>0</v>
      </c>
      <c r="I460" s="143">
        <f t="shared" si="10"/>
        <v>45.69</v>
      </c>
      <c r="J460" s="148" t="str">
        <f>IFERROR(VLOOKUP($C460,'CEDARS School FRPL'!$C:$G,5,FALSE),"No")</f>
        <v>No</v>
      </c>
      <c r="K460" s="102">
        <f>IFERROR(VLOOKUP($C460,'CEDARS School FRPL'!$C:$G,3,FALSE),0)</f>
        <v>0</v>
      </c>
      <c r="M460" s="149"/>
      <c r="N460" s="150"/>
    </row>
    <row r="461" spans="1:14">
      <c r="A461" s="83" t="s">
        <v>2445</v>
      </c>
      <c r="B461" s="83" t="s">
        <v>2843</v>
      </c>
      <c r="C461" s="80">
        <v>2808</v>
      </c>
      <c r="D461" s="80" t="s">
        <v>1502</v>
      </c>
      <c r="E461" s="109">
        <v>140.31</v>
      </c>
      <c r="F461" s="109">
        <v>0</v>
      </c>
      <c r="G461" s="109">
        <v>0</v>
      </c>
      <c r="H461" s="109">
        <v>0</v>
      </c>
      <c r="I461" s="143">
        <f t="shared" si="10"/>
        <v>140.31</v>
      </c>
      <c r="J461" s="148" t="str">
        <f>IFERROR(VLOOKUP($C461,'CEDARS School FRPL'!$C:$G,5,FALSE),"No")</f>
        <v>Yes</v>
      </c>
      <c r="K461" s="102">
        <f>IFERROR(VLOOKUP($C461,'CEDARS School FRPL'!$C:$G,3,FALSE),0)</f>
        <v>0.57220000000000004</v>
      </c>
      <c r="M461" s="86" t="s">
        <v>3295</v>
      </c>
      <c r="N461" s="150"/>
    </row>
    <row r="462" spans="1:14">
      <c r="A462" s="83" t="s">
        <v>2445</v>
      </c>
      <c r="B462" s="83" t="s">
        <v>2843</v>
      </c>
      <c r="C462" s="80">
        <v>2205</v>
      </c>
      <c r="D462" s="80" t="s">
        <v>1499</v>
      </c>
      <c r="E462" s="109">
        <v>427.35</v>
      </c>
      <c r="F462" s="109">
        <v>0</v>
      </c>
      <c r="G462" s="109">
        <v>0</v>
      </c>
      <c r="H462" s="109">
        <v>0</v>
      </c>
      <c r="I462" s="143">
        <f t="shared" si="10"/>
        <v>427.35</v>
      </c>
      <c r="J462" s="148" t="str">
        <f>IFERROR(VLOOKUP($C462,'CEDARS School FRPL'!$C:$G,5,FALSE),"No")</f>
        <v>No</v>
      </c>
      <c r="K462" s="102">
        <f>IFERROR(VLOOKUP($C462,'CEDARS School FRPL'!$C:$G,3,FALSE),0)</f>
        <v>0.4244</v>
      </c>
      <c r="M462" s="149"/>
      <c r="N462" s="150"/>
    </row>
    <row r="463" spans="1:14">
      <c r="A463" s="83" t="s">
        <v>2445</v>
      </c>
      <c r="B463" s="83" t="s">
        <v>2843</v>
      </c>
      <c r="C463" s="80">
        <v>2206</v>
      </c>
      <c r="D463" s="80" t="s">
        <v>1500</v>
      </c>
      <c r="E463" s="109">
        <v>517.29</v>
      </c>
      <c r="F463" s="109">
        <v>46.04</v>
      </c>
      <c r="G463" s="109">
        <v>0</v>
      </c>
      <c r="H463" s="109">
        <v>0</v>
      </c>
      <c r="I463" s="143">
        <f t="shared" si="10"/>
        <v>563.32999999999993</v>
      </c>
      <c r="J463" s="148" t="str">
        <f>IFERROR(VLOOKUP($C463,'CEDARS School FRPL'!$C:$G,5,FALSE),"No")</f>
        <v>No</v>
      </c>
      <c r="K463" s="102">
        <f>IFERROR(VLOOKUP($C463,'CEDARS School FRPL'!$C:$G,3,FALSE),0)</f>
        <v>0.35849999999999999</v>
      </c>
      <c r="M463" s="149"/>
      <c r="N463" s="150"/>
    </row>
    <row r="464" spans="1:14">
      <c r="A464" s="83" t="s">
        <v>2445</v>
      </c>
      <c r="B464" s="83" t="s">
        <v>2843</v>
      </c>
      <c r="C464" s="80">
        <v>4230</v>
      </c>
      <c r="D464" s="80" t="s">
        <v>1503</v>
      </c>
      <c r="E464" s="109">
        <v>409.65</v>
      </c>
      <c r="F464" s="109">
        <v>0</v>
      </c>
      <c r="G464" s="109">
        <v>0</v>
      </c>
      <c r="H464" s="109">
        <v>0</v>
      </c>
      <c r="I464" s="143">
        <f t="shared" si="10"/>
        <v>409.65</v>
      </c>
      <c r="J464" s="148" t="str">
        <f>IFERROR(VLOOKUP($C464,'CEDARS School FRPL'!$C:$G,5,FALSE),"No")</f>
        <v>No</v>
      </c>
      <c r="K464" s="102">
        <f>IFERROR(VLOOKUP($C464,'CEDARS School FRPL'!$C:$G,3,FALSE),0)</f>
        <v>0.40699999999999997</v>
      </c>
      <c r="M464" s="149"/>
      <c r="N464" s="150"/>
    </row>
    <row r="465" spans="1:14">
      <c r="A465" s="83" t="s">
        <v>2445</v>
      </c>
      <c r="B465" s="83" t="s">
        <v>2843</v>
      </c>
      <c r="C465" s="80">
        <v>5531</v>
      </c>
      <c r="D465" s="80" t="s">
        <v>3104</v>
      </c>
      <c r="E465" s="109">
        <v>8.1199999999999992</v>
      </c>
      <c r="F465" s="109">
        <v>0</v>
      </c>
      <c r="G465" s="109">
        <v>0</v>
      </c>
      <c r="H465" s="109">
        <v>0</v>
      </c>
      <c r="I465" s="143">
        <f t="shared" si="10"/>
        <v>8.1199999999999992</v>
      </c>
      <c r="J465" s="148" t="str">
        <f>IFERROR(VLOOKUP($C465,'CEDARS School FRPL'!$C:$G,5,FALSE),"No")</f>
        <v>Yes</v>
      </c>
      <c r="K465" s="102">
        <f>IFERROR(VLOOKUP($C465,'CEDARS School FRPL'!$C:$G,3,FALSE),0)</f>
        <v>0.63749999999999996</v>
      </c>
      <c r="M465" s="149"/>
      <c r="N465" s="150"/>
    </row>
    <row r="466" spans="1:14">
      <c r="A466" s="83" t="s">
        <v>2445</v>
      </c>
      <c r="B466" s="83" t="s">
        <v>2843</v>
      </c>
      <c r="C466" s="80">
        <v>5300</v>
      </c>
      <c r="D466" s="80" t="s">
        <v>1504</v>
      </c>
      <c r="E466" s="109">
        <v>8.57</v>
      </c>
      <c r="F466" s="109">
        <v>0</v>
      </c>
      <c r="G466" s="109">
        <v>0</v>
      </c>
      <c r="H466" s="109">
        <v>0</v>
      </c>
      <c r="I466" s="143">
        <f t="shared" si="10"/>
        <v>8.57</v>
      </c>
      <c r="J466" s="148" t="str">
        <f>IFERROR(VLOOKUP($C466,'CEDARS School FRPL'!$C:$G,5,FALSE),"No")</f>
        <v>No</v>
      </c>
      <c r="K466" s="102">
        <f>IFERROR(VLOOKUP($C466,'CEDARS School FRPL'!$C:$G,3,FALSE),0)</f>
        <v>0.4234</v>
      </c>
      <c r="M466" s="149"/>
      <c r="N466" s="150"/>
    </row>
    <row r="467" spans="1:14">
      <c r="A467" s="83" t="s">
        <v>2445</v>
      </c>
      <c r="B467" s="83" t="s">
        <v>2843</v>
      </c>
      <c r="C467" s="80">
        <v>5332</v>
      </c>
      <c r="D467" s="80" t="s">
        <v>1505</v>
      </c>
      <c r="E467" s="109">
        <v>0</v>
      </c>
      <c r="F467" s="109">
        <v>0</v>
      </c>
      <c r="G467" s="109">
        <v>37.43</v>
      </c>
      <c r="H467" s="109">
        <v>0</v>
      </c>
      <c r="I467" s="143">
        <f t="shared" si="10"/>
        <v>37.43</v>
      </c>
      <c r="J467" s="148" t="str">
        <f>IFERROR(VLOOKUP($C467,'CEDARS School FRPL'!$C:$G,5,FALSE),"No")</f>
        <v>Yes</v>
      </c>
      <c r="K467" s="102">
        <f>IFERROR(VLOOKUP($C467,'CEDARS School FRPL'!$C:$G,3,FALSE),0)</f>
        <v>0.67659999999999998</v>
      </c>
      <c r="M467" s="149"/>
      <c r="N467" s="150"/>
    </row>
    <row r="468" spans="1:14">
      <c r="A468" s="83" t="s">
        <v>2445</v>
      </c>
      <c r="B468" s="83" t="s">
        <v>2843</v>
      </c>
      <c r="C468" s="80">
        <v>2361</v>
      </c>
      <c r="D468" s="80" t="s">
        <v>1501</v>
      </c>
      <c r="E468" s="109">
        <v>360.07</v>
      </c>
      <c r="F468" s="109">
        <v>0</v>
      </c>
      <c r="G468" s="109">
        <v>0</v>
      </c>
      <c r="H468" s="109">
        <v>0</v>
      </c>
      <c r="I468" s="143">
        <f t="shared" si="10"/>
        <v>360.07</v>
      </c>
      <c r="J468" s="148" t="str">
        <f>IFERROR(VLOOKUP($C468,'CEDARS School FRPL'!$C:$G,5,FALSE),"No")</f>
        <v>No</v>
      </c>
      <c r="K468" s="102">
        <f>IFERROR(VLOOKUP($C468,'CEDARS School FRPL'!$C:$G,3,FALSE),0)</f>
        <v>0.3407</v>
      </c>
      <c r="M468" s="149"/>
      <c r="N468" s="150"/>
    </row>
    <row r="469" spans="1:14">
      <c r="A469" s="83" t="s">
        <v>2470</v>
      </c>
      <c r="B469" s="83" t="s">
        <v>2844</v>
      </c>
      <c r="C469" s="80">
        <v>3560</v>
      </c>
      <c r="D469" s="80" t="s">
        <v>1668</v>
      </c>
      <c r="E469" s="109">
        <v>743.46</v>
      </c>
      <c r="F469" s="109">
        <v>0</v>
      </c>
      <c r="G469" s="109">
        <v>0</v>
      </c>
      <c r="H469" s="109">
        <v>0</v>
      </c>
      <c r="I469" s="143">
        <f t="shared" si="10"/>
        <v>743.46</v>
      </c>
      <c r="J469" s="148" t="str">
        <f>IFERROR(VLOOKUP($C469,'CEDARS School FRPL'!$C:$G,5,FALSE),"No")</f>
        <v>No</v>
      </c>
      <c r="K469" s="102">
        <f>IFERROR(VLOOKUP($C469,'CEDARS School FRPL'!$C:$G,3,FALSE),0)</f>
        <v>0.48459999999999998</v>
      </c>
      <c r="M469" s="149"/>
      <c r="N469" s="150"/>
    </row>
    <row r="470" spans="1:14">
      <c r="A470" s="83" t="s">
        <v>2470</v>
      </c>
      <c r="B470" s="83" t="s">
        <v>2844</v>
      </c>
      <c r="C470" s="80">
        <v>3302</v>
      </c>
      <c r="D470" s="80" t="s">
        <v>1656</v>
      </c>
      <c r="E470" s="109">
        <v>440.39</v>
      </c>
      <c r="F470" s="109">
        <v>0</v>
      </c>
      <c r="G470" s="109">
        <v>0</v>
      </c>
      <c r="H470" s="109">
        <v>0</v>
      </c>
      <c r="I470" s="143">
        <f t="shared" si="10"/>
        <v>440.39</v>
      </c>
      <c r="J470" s="148" t="str">
        <f>IFERROR(VLOOKUP($C470,'CEDARS School FRPL'!$C:$G,5,FALSE),"No")</f>
        <v>No</v>
      </c>
      <c r="K470" s="102">
        <f>IFERROR(VLOOKUP($C470,'CEDARS School FRPL'!$C:$G,3,FALSE),0)</f>
        <v>0.37619999999999998</v>
      </c>
      <c r="M470" s="149"/>
      <c r="N470" s="150"/>
    </row>
    <row r="471" spans="1:14">
      <c r="A471" s="83" t="s">
        <v>2470</v>
      </c>
      <c r="B471" s="83" t="s">
        <v>2844</v>
      </c>
      <c r="C471" s="80">
        <v>3536</v>
      </c>
      <c r="D471" s="80" t="s">
        <v>1667</v>
      </c>
      <c r="E471" s="109">
        <v>402</v>
      </c>
      <c r="F471" s="109">
        <v>0</v>
      </c>
      <c r="G471" s="109">
        <v>0</v>
      </c>
      <c r="H471" s="109">
        <v>0</v>
      </c>
      <c r="I471" s="143">
        <f t="shared" si="10"/>
        <v>402</v>
      </c>
      <c r="J471" s="148" t="str">
        <f>IFERROR(VLOOKUP($C471,'CEDARS School FRPL'!$C:$G,5,FALSE),"No")</f>
        <v>No</v>
      </c>
      <c r="K471" s="102">
        <f>IFERROR(VLOOKUP($C471,'CEDARS School FRPL'!$C:$G,3,FALSE),0)</f>
        <v>0.14549999999999999</v>
      </c>
      <c r="M471" s="149"/>
      <c r="N471" s="150"/>
    </row>
    <row r="472" spans="1:14">
      <c r="A472" s="83" t="s">
        <v>2470</v>
      </c>
      <c r="B472" s="83" t="s">
        <v>2844</v>
      </c>
      <c r="C472" s="80">
        <v>3650</v>
      </c>
      <c r="D472" s="80" t="s">
        <v>1673</v>
      </c>
      <c r="E472" s="109">
        <v>677.89</v>
      </c>
      <c r="F472" s="109">
        <v>0</v>
      </c>
      <c r="G472" s="109">
        <v>0</v>
      </c>
      <c r="H472" s="109">
        <v>0</v>
      </c>
      <c r="I472" s="143">
        <f t="shared" si="10"/>
        <v>677.89</v>
      </c>
      <c r="J472" s="148" t="str">
        <f>IFERROR(VLOOKUP($C472,'CEDARS School FRPL'!$C:$G,5,FALSE),"No")</f>
        <v>No</v>
      </c>
      <c r="K472" s="102">
        <f>IFERROR(VLOOKUP($C472,'CEDARS School FRPL'!$C:$G,3,FALSE),0)</f>
        <v>0.31180000000000002</v>
      </c>
      <c r="L472" s="102"/>
      <c r="M472" s="149"/>
      <c r="N472" s="150"/>
    </row>
    <row r="473" spans="1:14">
      <c r="A473" s="83" t="s">
        <v>2470</v>
      </c>
      <c r="B473" s="83" t="s">
        <v>2844</v>
      </c>
      <c r="C473" s="80">
        <v>3409</v>
      </c>
      <c r="D473" s="80" t="s">
        <v>1660</v>
      </c>
      <c r="E473" s="109">
        <v>393.86</v>
      </c>
      <c r="F473" s="109">
        <v>0</v>
      </c>
      <c r="G473" s="109">
        <v>0</v>
      </c>
      <c r="H473" s="109">
        <v>0</v>
      </c>
      <c r="I473" s="143">
        <f t="shared" si="10"/>
        <v>393.86</v>
      </c>
      <c r="J473" s="148" t="str">
        <f>IFERROR(VLOOKUP($C473,'CEDARS School FRPL'!$C:$G,5,FALSE),"No")</f>
        <v>Yes</v>
      </c>
      <c r="K473" s="102">
        <f>IFERROR(VLOOKUP($C473,'CEDARS School FRPL'!$C:$G,3,FALSE),0)</f>
        <v>0.70099999999999996</v>
      </c>
      <c r="M473" s="149"/>
      <c r="N473" s="150"/>
    </row>
    <row r="474" spans="1:14">
      <c r="A474" s="83" t="s">
        <v>2470</v>
      </c>
      <c r="B474" s="83" t="s">
        <v>2844</v>
      </c>
      <c r="C474" s="80">
        <v>3304</v>
      </c>
      <c r="D474" s="80" t="s">
        <v>1658</v>
      </c>
      <c r="E474" s="109">
        <v>518.9</v>
      </c>
      <c r="F474" s="109">
        <v>0</v>
      </c>
      <c r="G474" s="109">
        <v>0</v>
      </c>
      <c r="H474" s="109">
        <v>0</v>
      </c>
      <c r="I474" s="143">
        <f t="shared" si="10"/>
        <v>518.9</v>
      </c>
      <c r="J474" s="148" t="str">
        <f>IFERROR(VLOOKUP($C474,'CEDARS School FRPL'!$C:$G,5,FALSE),"No")</f>
        <v>No</v>
      </c>
      <c r="K474" s="102">
        <f>IFERROR(VLOOKUP($C474,'CEDARS School FRPL'!$C:$G,3,FALSE),0)</f>
        <v>0.48499999999999999</v>
      </c>
      <c r="M474" s="149"/>
      <c r="N474" s="150"/>
    </row>
    <row r="475" spans="1:14">
      <c r="A475" s="83" t="s">
        <v>2470</v>
      </c>
      <c r="B475" s="83" t="s">
        <v>2844</v>
      </c>
      <c r="C475" s="80">
        <v>1520</v>
      </c>
      <c r="D475" s="80" t="s">
        <v>1645</v>
      </c>
      <c r="E475" s="109">
        <v>402.29</v>
      </c>
      <c r="F475" s="109">
        <v>0</v>
      </c>
      <c r="G475" s="109">
        <v>0</v>
      </c>
      <c r="H475" s="109">
        <v>0</v>
      </c>
      <c r="I475" s="143">
        <f t="shared" si="10"/>
        <v>402.29</v>
      </c>
      <c r="J475" s="148" t="str">
        <f>IFERROR(VLOOKUP($C475,'CEDARS School FRPL'!$C:$G,5,FALSE),"No")</f>
        <v>No</v>
      </c>
      <c r="K475" s="102">
        <f>IFERROR(VLOOKUP($C475,'CEDARS School FRPL'!$C:$G,3,FALSE),0)</f>
        <v>9.2299999999999993E-2</v>
      </c>
      <c r="M475" s="149"/>
      <c r="N475" s="150"/>
    </row>
    <row r="476" spans="1:14">
      <c r="A476" s="83" t="s">
        <v>2470</v>
      </c>
      <c r="B476" s="83" t="s">
        <v>2844</v>
      </c>
      <c r="C476" s="80">
        <v>3534</v>
      </c>
      <c r="D476" s="80" t="s">
        <v>1666</v>
      </c>
      <c r="E476" s="109">
        <v>360.14</v>
      </c>
      <c r="F476" s="109">
        <v>0</v>
      </c>
      <c r="G476" s="109">
        <v>0</v>
      </c>
      <c r="H476" s="109">
        <v>0</v>
      </c>
      <c r="I476" s="143">
        <f t="shared" si="10"/>
        <v>360.14</v>
      </c>
      <c r="J476" s="148" t="str">
        <f>IFERROR(VLOOKUP($C476,'CEDARS School FRPL'!$C:$G,5,FALSE),"No")</f>
        <v>Yes</v>
      </c>
      <c r="K476" s="102">
        <f>IFERROR(VLOOKUP($C476,'CEDARS School FRPL'!$C:$G,3,FALSE),0)</f>
        <v>0.53459999999999996</v>
      </c>
      <c r="M476" s="149"/>
      <c r="N476" s="150"/>
    </row>
    <row r="477" spans="1:14">
      <c r="A477" s="83" t="s">
        <v>2470</v>
      </c>
      <c r="B477" s="83" t="s">
        <v>2844</v>
      </c>
      <c r="C477" s="80">
        <v>3691</v>
      </c>
      <c r="D477" s="80" t="s">
        <v>1674</v>
      </c>
      <c r="E477" s="109">
        <v>437.29</v>
      </c>
      <c r="F477" s="109">
        <v>0</v>
      </c>
      <c r="G477" s="109">
        <v>0</v>
      </c>
      <c r="H477" s="109">
        <v>0</v>
      </c>
      <c r="I477" s="143">
        <f t="shared" si="10"/>
        <v>437.29</v>
      </c>
      <c r="J477" s="148" t="str">
        <f>IFERROR(VLOOKUP($C477,'CEDARS School FRPL'!$C:$G,5,FALSE),"No")</f>
        <v>Yes</v>
      </c>
      <c r="K477" s="102">
        <f>IFERROR(VLOOKUP($C477,'CEDARS School FRPL'!$C:$G,3,FALSE),0)</f>
        <v>0.64370000000000005</v>
      </c>
      <c r="M477" s="149"/>
      <c r="N477" s="150"/>
    </row>
    <row r="478" spans="1:14">
      <c r="A478" s="83" t="s">
        <v>2470</v>
      </c>
      <c r="B478" s="83" t="s">
        <v>2844</v>
      </c>
      <c r="C478" s="80">
        <v>3754</v>
      </c>
      <c r="D478" s="80" t="s">
        <v>1675</v>
      </c>
      <c r="E478" s="109">
        <v>468.01</v>
      </c>
      <c r="F478" s="109">
        <v>0</v>
      </c>
      <c r="G478" s="109">
        <v>0</v>
      </c>
      <c r="H478" s="109">
        <v>0</v>
      </c>
      <c r="I478" s="143">
        <f t="shared" si="10"/>
        <v>468.01</v>
      </c>
      <c r="J478" s="148" t="str">
        <f>IFERROR(VLOOKUP($C478,'CEDARS School FRPL'!$C:$G,5,FALSE),"No")</f>
        <v>No</v>
      </c>
      <c r="K478" s="102">
        <f>IFERROR(VLOOKUP($C478,'CEDARS School FRPL'!$C:$G,3,FALSE),0)</f>
        <v>0.47210000000000002</v>
      </c>
      <c r="M478" s="149"/>
      <c r="N478" s="150"/>
    </row>
    <row r="479" spans="1:14">
      <c r="A479" s="83" t="s">
        <v>2470</v>
      </c>
      <c r="B479" s="83" t="s">
        <v>2844</v>
      </c>
      <c r="C479" s="80">
        <v>1830</v>
      </c>
      <c r="D479" s="80" t="s">
        <v>1648</v>
      </c>
      <c r="E479" s="109">
        <v>14.07</v>
      </c>
      <c r="F479" s="109">
        <v>0</v>
      </c>
      <c r="G479" s="109">
        <v>0</v>
      </c>
      <c r="H479" s="109">
        <v>0</v>
      </c>
      <c r="I479" s="143">
        <f t="shared" si="10"/>
        <v>14.07</v>
      </c>
      <c r="J479" s="148" t="str">
        <f>IFERROR(VLOOKUP($C479,'CEDARS School FRPL'!$C:$G,5,FALSE),"No")</f>
        <v>No</v>
      </c>
      <c r="K479" s="102">
        <f>IFERROR(VLOOKUP($C479,'CEDARS School FRPL'!$C:$G,3,FALSE),0)</f>
        <v>0.39150000000000001</v>
      </c>
      <c r="M479" s="149"/>
      <c r="N479" s="150"/>
    </row>
    <row r="480" spans="1:14">
      <c r="A480" s="83" t="s">
        <v>2470</v>
      </c>
      <c r="B480" s="83" t="s">
        <v>2844</v>
      </c>
      <c r="C480" s="80">
        <v>3185</v>
      </c>
      <c r="D480" s="80" t="s">
        <v>3293</v>
      </c>
      <c r="E480" s="109">
        <v>0.28999999999999998</v>
      </c>
      <c r="F480" s="109">
        <v>0</v>
      </c>
      <c r="G480" s="109">
        <v>0</v>
      </c>
      <c r="H480" s="109">
        <v>0</v>
      </c>
      <c r="I480" s="143">
        <f t="shared" si="10"/>
        <v>0.28999999999999998</v>
      </c>
      <c r="J480" s="148" t="str">
        <f>IFERROR(VLOOKUP($C480,'CEDARS School FRPL'!$C:$G,5,FALSE),"No")</f>
        <v>No</v>
      </c>
      <c r="K480" s="102">
        <f>IFERROR(VLOOKUP($C480,'CEDARS School FRPL'!$C:$G,3,FALSE),0)</f>
        <v>0</v>
      </c>
      <c r="M480" s="149"/>
      <c r="N480" s="150"/>
    </row>
    <row r="481" spans="1:14">
      <c r="A481" s="83" t="s">
        <v>2470</v>
      </c>
      <c r="B481" s="83" t="s">
        <v>2844</v>
      </c>
      <c r="C481" s="80">
        <v>5358</v>
      </c>
      <c r="D481" s="80" t="s">
        <v>1678</v>
      </c>
      <c r="E481" s="109">
        <v>0</v>
      </c>
      <c r="F481" s="109">
        <v>0</v>
      </c>
      <c r="G481" s="109">
        <v>122.6</v>
      </c>
      <c r="H481" s="109">
        <v>0</v>
      </c>
      <c r="I481" s="143">
        <f t="shared" si="10"/>
        <v>122.6</v>
      </c>
      <c r="J481" s="148" t="str">
        <f>IFERROR(VLOOKUP($C481,'CEDARS School FRPL'!$C:$G,5,FALSE),"No")</f>
        <v>No</v>
      </c>
      <c r="K481" s="102">
        <f>IFERROR(VLOOKUP($C481,'CEDARS School FRPL'!$C:$G,3,FALSE),0)</f>
        <v>0.38169999999999998</v>
      </c>
      <c r="M481" s="149"/>
      <c r="N481" s="150"/>
    </row>
    <row r="482" spans="1:14">
      <c r="A482" s="83" t="s">
        <v>2470</v>
      </c>
      <c r="B482" s="83" t="s">
        <v>2844</v>
      </c>
      <c r="C482" s="80">
        <v>1519</v>
      </c>
      <c r="D482" s="80" t="s">
        <v>1644</v>
      </c>
      <c r="E482" s="109">
        <v>337.62</v>
      </c>
      <c r="F482" s="109">
        <v>4.37</v>
      </c>
      <c r="G482" s="109">
        <v>0</v>
      </c>
      <c r="H482" s="109">
        <v>0</v>
      </c>
      <c r="I482" s="143">
        <f t="shared" si="10"/>
        <v>341.99</v>
      </c>
      <c r="J482" s="148" t="str">
        <f>IFERROR(VLOOKUP($C482,'CEDARS School FRPL'!$C:$G,5,FALSE),"No")</f>
        <v>No</v>
      </c>
      <c r="K482" s="102">
        <f>IFERROR(VLOOKUP($C482,'CEDARS School FRPL'!$C:$G,3,FALSE),0)</f>
        <v>0.43990000000000001</v>
      </c>
      <c r="M482" s="149"/>
      <c r="N482" s="150"/>
    </row>
    <row r="483" spans="1:14">
      <c r="A483" s="83" t="s">
        <v>2470</v>
      </c>
      <c r="B483" s="83" t="s">
        <v>2844</v>
      </c>
      <c r="C483" s="80">
        <v>3606</v>
      </c>
      <c r="D483" s="80" t="s">
        <v>1670</v>
      </c>
      <c r="E483" s="109">
        <v>277.01</v>
      </c>
      <c r="F483" s="109">
        <v>0</v>
      </c>
      <c r="G483" s="109">
        <v>0</v>
      </c>
      <c r="H483" s="109">
        <v>0</v>
      </c>
      <c r="I483" s="143">
        <f t="shared" si="10"/>
        <v>277.01</v>
      </c>
      <c r="J483" s="148" t="str">
        <f>IFERROR(VLOOKUP($C483,'CEDARS School FRPL'!$C:$G,5,FALSE),"No")</f>
        <v>No</v>
      </c>
      <c r="K483" s="102">
        <f>IFERROR(VLOOKUP($C483,'CEDARS School FRPL'!$C:$G,3,FALSE),0)</f>
        <v>0.12920000000000001</v>
      </c>
      <c r="M483" s="149"/>
      <c r="N483" s="150"/>
    </row>
    <row r="484" spans="1:14">
      <c r="A484" s="83" t="s">
        <v>2470</v>
      </c>
      <c r="B484" s="83" t="s">
        <v>2844</v>
      </c>
      <c r="C484" s="80">
        <v>1966</v>
      </c>
      <c r="D484" s="80" t="s">
        <v>1649</v>
      </c>
      <c r="E484" s="109">
        <v>489.49</v>
      </c>
      <c r="F484" s="109">
        <v>47.739999999999995</v>
      </c>
      <c r="G484" s="109">
        <v>0</v>
      </c>
      <c r="H484" s="109">
        <v>0</v>
      </c>
      <c r="I484" s="143">
        <f t="shared" si="10"/>
        <v>537.23</v>
      </c>
      <c r="J484" s="148" t="str">
        <f>IFERROR(VLOOKUP($C484,'CEDARS School FRPL'!$C:$G,5,FALSE),"No")</f>
        <v>No</v>
      </c>
      <c r="K484" s="102">
        <f>IFERROR(VLOOKUP($C484,'CEDARS School FRPL'!$C:$G,3,FALSE),0)</f>
        <v>0.20430000000000001</v>
      </c>
      <c r="M484" s="149"/>
      <c r="N484" s="150"/>
    </row>
    <row r="485" spans="1:14">
      <c r="A485" s="83" t="s">
        <v>2470</v>
      </c>
      <c r="B485" s="83" t="s">
        <v>2844</v>
      </c>
      <c r="C485" s="80">
        <v>3123</v>
      </c>
      <c r="D485" s="80" t="s">
        <v>1653</v>
      </c>
      <c r="E485" s="109">
        <v>1370.77</v>
      </c>
      <c r="F485" s="109">
        <v>102.83999999999999</v>
      </c>
      <c r="G485" s="109">
        <v>0</v>
      </c>
      <c r="H485" s="109">
        <v>0</v>
      </c>
      <c r="I485" s="143">
        <f t="shared" si="10"/>
        <v>1473.61</v>
      </c>
      <c r="J485" s="148" t="str">
        <f>IFERROR(VLOOKUP($C485,'CEDARS School FRPL'!$C:$G,5,FALSE),"No")</f>
        <v>No</v>
      </c>
      <c r="K485" s="102">
        <f>IFERROR(VLOOKUP($C485,'CEDARS School FRPL'!$C:$G,3,FALSE),0)</f>
        <v>0.30059999999999998</v>
      </c>
      <c r="M485" s="149"/>
      <c r="N485" s="150"/>
    </row>
    <row r="486" spans="1:14">
      <c r="A486" s="83" t="s">
        <v>2470</v>
      </c>
      <c r="B486" s="83" t="s">
        <v>2844</v>
      </c>
      <c r="C486" s="80">
        <v>3607</v>
      </c>
      <c r="D486" s="80" t="s">
        <v>1671</v>
      </c>
      <c r="E486" s="109">
        <v>414.43</v>
      </c>
      <c r="F486" s="109">
        <v>0</v>
      </c>
      <c r="G486" s="109">
        <v>0</v>
      </c>
      <c r="H486" s="109">
        <v>0</v>
      </c>
      <c r="I486" s="143">
        <f t="shared" si="10"/>
        <v>414.43</v>
      </c>
      <c r="J486" s="148" t="str">
        <f>IFERROR(VLOOKUP($C486,'CEDARS School FRPL'!$C:$G,5,FALSE),"No")</f>
        <v>No</v>
      </c>
      <c r="K486" s="102">
        <f>IFERROR(VLOOKUP($C486,'CEDARS School FRPL'!$C:$G,3,FALSE),0)</f>
        <v>0.32790000000000002</v>
      </c>
      <c r="M486" s="149"/>
      <c r="N486" s="150"/>
    </row>
    <row r="487" spans="1:14">
      <c r="A487" s="83" t="s">
        <v>2470</v>
      </c>
      <c r="B487" s="83" t="s">
        <v>2844</v>
      </c>
      <c r="C487" s="80">
        <v>3689</v>
      </c>
      <c r="D487" s="80" t="s">
        <v>718</v>
      </c>
      <c r="E487" s="109">
        <v>552.71</v>
      </c>
      <c r="F487" s="109">
        <v>0</v>
      </c>
      <c r="G487" s="109">
        <v>0</v>
      </c>
      <c r="H487" s="109">
        <v>0</v>
      </c>
      <c r="I487" s="143">
        <f t="shared" si="10"/>
        <v>552.71</v>
      </c>
      <c r="J487" s="148" t="str">
        <f>IFERROR(VLOOKUP($C487,'CEDARS School FRPL'!$C:$G,5,FALSE),"No")</f>
        <v>No</v>
      </c>
      <c r="K487" s="102">
        <f>IFERROR(VLOOKUP($C487,'CEDARS School FRPL'!$C:$G,3,FALSE),0)</f>
        <v>0.1628</v>
      </c>
      <c r="M487" s="149"/>
      <c r="N487" s="150"/>
    </row>
    <row r="488" spans="1:14">
      <c r="A488" s="83" t="s">
        <v>2470</v>
      </c>
      <c r="B488" s="83" t="s">
        <v>2844</v>
      </c>
      <c r="C488" s="80">
        <v>3122</v>
      </c>
      <c r="D488" s="80" t="s">
        <v>1652</v>
      </c>
      <c r="E488" s="109">
        <v>384.57</v>
      </c>
      <c r="F488" s="109">
        <v>0</v>
      </c>
      <c r="G488" s="109">
        <v>0</v>
      </c>
      <c r="H488" s="109">
        <v>0</v>
      </c>
      <c r="I488" s="143">
        <f t="shared" si="10"/>
        <v>384.57</v>
      </c>
      <c r="J488" s="148" t="str">
        <f>IFERROR(VLOOKUP($C488,'CEDARS School FRPL'!$C:$G,5,FALSE),"No")</f>
        <v>No</v>
      </c>
      <c r="K488" s="102">
        <f>IFERROR(VLOOKUP($C488,'CEDARS School FRPL'!$C:$G,3,FALSE),0)</f>
        <v>0.43490000000000001</v>
      </c>
      <c r="M488" s="149"/>
      <c r="N488" s="150"/>
    </row>
    <row r="489" spans="1:14">
      <c r="A489" s="83" t="s">
        <v>2470</v>
      </c>
      <c r="B489" s="83" t="s">
        <v>2844</v>
      </c>
      <c r="C489" s="80">
        <v>3503</v>
      </c>
      <c r="D489" s="80" t="s">
        <v>1664</v>
      </c>
      <c r="E489" s="109">
        <v>558.72</v>
      </c>
      <c r="F489" s="109">
        <v>0</v>
      </c>
      <c r="G489" s="109">
        <v>0</v>
      </c>
      <c r="H489" s="109">
        <v>0</v>
      </c>
      <c r="I489" s="143">
        <f t="shared" si="10"/>
        <v>558.72</v>
      </c>
      <c r="J489" s="148" t="str">
        <f>IFERROR(VLOOKUP($C489,'CEDARS School FRPL'!$C:$G,5,FALSE),"No")</f>
        <v>No</v>
      </c>
      <c r="K489" s="102">
        <f>IFERROR(VLOOKUP($C489,'CEDARS School FRPL'!$C:$G,3,FALSE),0)</f>
        <v>0.42470000000000002</v>
      </c>
      <c r="M489" s="149"/>
      <c r="N489" s="150"/>
    </row>
    <row r="490" spans="1:14">
      <c r="A490" s="83" t="s">
        <v>2470</v>
      </c>
      <c r="B490" s="83" t="s">
        <v>2844</v>
      </c>
      <c r="C490" s="80">
        <v>3755</v>
      </c>
      <c r="D490" s="80" t="s">
        <v>1676</v>
      </c>
      <c r="E490" s="109">
        <v>1204.95</v>
      </c>
      <c r="F490" s="109">
        <v>112.77000000000001</v>
      </c>
      <c r="G490" s="109">
        <v>0</v>
      </c>
      <c r="H490" s="109">
        <v>0</v>
      </c>
      <c r="I490" s="143">
        <f t="shared" si="10"/>
        <v>1317.72</v>
      </c>
      <c r="J490" s="148" t="str">
        <f>IFERROR(VLOOKUP($C490,'CEDARS School FRPL'!$C:$G,5,FALSE),"No")</f>
        <v>No</v>
      </c>
      <c r="K490" s="102">
        <f>IFERROR(VLOOKUP($C490,'CEDARS School FRPL'!$C:$G,3,FALSE),0)</f>
        <v>0.43159999999999998</v>
      </c>
      <c r="M490" s="149"/>
      <c r="N490" s="150"/>
    </row>
    <row r="491" spans="1:14">
      <c r="A491" s="83" t="s">
        <v>2470</v>
      </c>
      <c r="B491" s="83" t="s">
        <v>2844</v>
      </c>
      <c r="C491" s="80">
        <v>3463</v>
      </c>
      <c r="D491" s="80" t="s">
        <v>3186</v>
      </c>
      <c r="E491" s="109">
        <v>606.57000000000005</v>
      </c>
      <c r="F491" s="109">
        <v>0</v>
      </c>
      <c r="G491" s="109">
        <v>0</v>
      </c>
      <c r="H491" s="109">
        <v>0</v>
      </c>
      <c r="I491" s="143">
        <f t="shared" si="10"/>
        <v>606.57000000000005</v>
      </c>
      <c r="J491" s="148" t="str">
        <f>IFERROR(VLOOKUP($C491,'CEDARS School FRPL'!$C:$G,5,FALSE),"No")</f>
        <v>No</v>
      </c>
      <c r="K491" s="102">
        <f>IFERROR(VLOOKUP($C491,'CEDARS School FRPL'!$C:$G,3,FALSE),0)</f>
        <v>0.12889999999999999</v>
      </c>
      <c r="M491" s="149"/>
      <c r="N491" s="150"/>
    </row>
    <row r="492" spans="1:14">
      <c r="A492" s="83" t="s">
        <v>2470</v>
      </c>
      <c r="B492" s="83" t="s">
        <v>2844</v>
      </c>
      <c r="C492" s="80">
        <v>1685</v>
      </c>
      <c r="D492" s="80" t="s">
        <v>1647</v>
      </c>
      <c r="E492" s="109">
        <v>465.36</v>
      </c>
      <c r="F492" s="109">
        <v>0</v>
      </c>
      <c r="G492" s="109">
        <v>0</v>
      </c>
      <c r="H492" s="109">
        <v>0</v>
      </c>
      <c r="I492" s="143">
        <f t="shared" si="10"/>
        <v>465.36</v>
      </c>
      <c r="J492" s="148" t="str">
        <f>IFERROR(VLOOKUP($C492,'CEDARS School FRPL'!$C:$G,5,FALSE),"No")</f>
        <v>No</v>
      </c>
      <c r="K492" s="102">
        <f>IFERROR(VLOOKUP($C492,'CEDARS School FRPL'!$C:$G,3,FALSE),0)</f>
        <v>0.12520000000000001</v>
      </c>
      <c r="M492" s="149"/>
      <c r="N492" s="150"/>
    </row>
    <row r="493" spans="1:14">
      <c r="A493" s="83" t="s">
        <v>2470</v>
      </c>
      <c r="B493" s="83" t="s">
        <v>2844</v>
      </c>
      <c r="C493" s="80">
        <v>2887</v>
      </c>
      <c r="D493" s="80" t="s">
        <v>1650</v>
      </c>
      <c r="E493" s="109">
        <v>481.95</v>
      </c>
      <c r="F493" s="109">
        <v>0</v>
      </c>
      <c r="G493" s="109">
        <v>0</v>
      </c>
      <c r="H493" s="109">
        <v>0</v>
      </c>
      <c r="I493" s="143">
        <f t="shared" si="10"/>
        <v>481.95</v>
      </c>
      <c r="J493" s="148" t="str">
        <f>IFERROR(VLOOKUP($C493,'CEDARS School FRPL'!$C:$G,5,FALSE),"No")</f>
        <v>No</v>
      </c>
      <c r="K493" s="102">
        <f>IFERROR(VLOOKUP($C493,'CEDARS School FRPL'!$C:$G,3,FALSE),0)</f>
        <v>0.42149999999999999</v>
      </c>
      <c r="M493" s="149"/>
      <c r="N493" s="150"/>
    </row>
    <row r="494" spans="1:14">
      <c r="A494" s="83" t="s">
        <v>2470</v>
      </c>
      <c r="B494" s="83" t="s">
        <v>2844</v>
      </c>
      <c r="C494" s="80">
        <v>3504</v>
      </c>
      <c r="D494" s="80" t="s">
        <v>1665</v>
      </c>
      <c r="E494" s="109">
        <v>481.29</v>
      </c>
      <c r="F494" s="109">
        <v>0</v>
      </c>
      <c r="G494" s="109">
        <v>0</v>
      </c>
      <c r="H494" s="109">
        <v>0</v>
      </c>
      <c r="I494" s="143">
        <f t="shared" si="10"/>
        <v>481.29</v>
      </c>
      <c r="J494" s="148" t="str">
        <f>IFERROR(VLOOKUP($C494,'CEDARS School FRPL'!$C:$G,5,FALSE),"No")</f>
        <v>No</v>
      </c>
      <c r="K494" s="102">
        <f>IFERROR(VLOOKUP($C494,'CEDARS School FRPL'!$C:$G,3,FALSE),0)</f>
        <v>0.41099999999999998</v>
      </c>
      <c r="M494" s="149"/>
      <c r="N494" s="150"/>
    </row>
    <row r="495" spans="1:14">
      <c r="A495" s="83" t="s">
        <v>2470</v>
      </c>
      <c r="B495" s="83" t="s">
        <v>2844</v>
      </c>
      <c r="C495" s="80">
        <v>3464</v>
      </c>
      <c r="D495" s="80" t="s">
        <v>1663</v>
      </c>
      <c r="E495" s="109">
        <v>1358.75</v>
      </c>
      <c r="F495" s="109">
        <v>92.75</v>
      </c>
      <c r="G495" s="109">
        <v>0</v>
      </c>
      <c r="H495" s="109">
        <v>0</v>
      </c>
      <c r="I495" s="143">
        <f t="shared" si="10"/>
        <v>1451.5</v>
      </c>
      <c r="J495" s="148" t="str">
        <f>IFERROR(VLOOKUP($C495,'CEDARS School FRPL'!$C:$G,5,FALSE),"No")</f>
        <v>No</v>
      </c>
      <c r="K495" s="102">
        <f>IFERROR(VLOOKUP($C495,'CEDARS School FRPL'!$C:$G,3,FALSE),0)</f>
        <v>0.37309999999999999</v>
      </c>
      <c r="M495" s="149"/>
      <c r="N495" s="150"/>
    </row>
    <row r="496" spans="1:14">
      <c r="A496" s="83" t="s">
        <v>2470</v>
      </c>
      <c r="B496" s="83" t="s">
        <v>2844</v>
      </c>
      <c r="C496" s="80">
        <v>3353</v>
      </c>
      <c r="D496" s="80" t="s">
        <v>1659</v>
      </c>
      <c r="E496" s="109">
        <v>733.6</v>
      </c>
      <c r="F496" s="109">
        <v>0</v>
      </c>
      <c r="G496" s="109">
        <v>0</v>
      </c>
      <c r="H496" s="109">
        <v>0</v>
      </c>
      <c r="I496" s="143">
        <f t="shared" si="10"/>
        <v>733.6</v>
      </c>
      <c r="J496" s="148" t="str">
        <f>IFERROR(VLOOKUP($C496,'CEDARS School FRPL'!$C:$G,5,FALSE),"No")</f>
        <v>No</v>
      </c>
      <c r="K496" s="102">
        <f>IFERROR(VLOOKUP($C496,'CEDARS School FRPL'!$C:$G,3,FALSE),0)</f>
        <v>0.43509999999999999</v>
      </c>
      <c r="M496" s="149"/>
      <c r="N496" s="150"/>
    </row>
    <row r="497" spans="1:14">
      <c r="A497" s="83" t="s">
        <v>2470</v>
      </c>
      <c r="B497" s="83" t="s">
        <v>2844</v>
      </c>
      <c r="C497" s="80">
        <v>3254</v>
      </c>
      <c r="D497" s="80" t="s">
        <v>1655</v>
      </c>
      <c r="E497" s="109">
        <v>398.31</v>
      </c>
      <c r="F497" s="109">
        <v>0</v>
      </c>
      <c r="G497" s="109">
        <v>0</v>
      </c>
      <c r="H497" s="109">
        <v>0</v>
      </c>
      <c r="I497" s="143">
        <f t="shared" si="10"/>
        <v>398.31</v>
      </c>
      <c r="J497" s="148" t="str">
        <f>IFERROR(VLOOKUP($C497,'CEDARS School FRPL'!$C:$G,5,FALSE),"No")</f>
        <v>Yes</v>
      </c>
      <c r="K497" s="102">
        <f>IFERROR(VLOOKUP($C497,'CEDARS School FRPL'!$C:$G,3,FALSE),0)</f>
        <v>0.52449999999999997</v>
      </c>
      <c r="M497" s="149"/>
      <c r="N497" s="150"/>
    </row>
    <row r="498" spans="1:14">
      <c r="A498" s="83" t="s">
        <v>2470</v>
      </c>
      <c r="B498" s="83" t="s">
        <v>2844</v>
      </c>
      <c r="C498" s="80">
        <v>3303</v>
      </c>
      <c r="D498" s="80" t="s">
        <v>1657</v>
      </c>
      <c r="E498" s="109">
        <v>1302.7</v>
      </c>
      <c r="F498" s="109">
        <v>84.679999999999993</v>
      </c>
      <c r="G498" s="109">
        <v>0</v>
      </c>
      <c r="H498" s="109">
        <v>0</v>
      </c>
      <c r="I498" s="143">
        <f t="shared" si="10"/>
        <v>1387.38</v>
      </c>
      <c r="J498" s="148" t="str">
        <f>IFERROR(VLOOKUP($C498,'CEDARS School FRPL'!$C:$G,5,FALSE),"No")</f>
        <v>No</v>
      </c>
      <c r="K498" s="102">
        <f>IFERROR(VLOOKUP($C498,'CEDARS School FRPL'!$C:$G,3,FALSE),0)</f>
        <v>0.29270000000000002</v>
      </c>
      <c r="M498" s="149"/>
      <c r="N498" s="150"/>
    </row>
    <row r="499" spans="1:14">
      <c r="A499" s="83" t="s">
        <v>2470</v>
      </c>
      <c r="B499" s="83" t="s">
        <v>2844</v>
      </c>
      <c r="C499" s="80">
        <v>3608</v>
      </c>
      <c r="D499" s="80" t="s">
        <v>1672</v>
      </c>
      <c r="E499" s="109">
        <v>571.44000000000005</v>
      </c>
      <c r="F499" s="109">
        <v>0</v>
      </c>
      <c r="G499" s="109">
        <v>0</v>
      </c>
      <c r="H499" s="109">
        <v>0</v>
      </c>
      <c r="I499" s="143">
        <f t="shared" si="10"/>
        <v>571.44000000000005</v>
      </c>
      <c r="J499" s="148" t="str">
        <f>IFERROR(VLOOKUP($C499,'CEDARS School FRPL'!$C:$G,5,FALSE),"No")</f>
        <v>No</v>
      </c>
      <c r="K499" s="102">
        <f>IFERROR(VLOOKUP($C499,'CEDARS School FRPL'!$C:$G,3,FALSE),0)</f>
        <v>0.35849999999999999</v>
      </c>
      <c r="M499" s="149"/>
      <c r="N499" s="150"/>
    </row>
    <row r="500" spans="1:14">
      <c r="A500" s="83" t="s">
        <v>2470</v>
      </c>
      <c r="B500" s="83" t="s">
        <v>2844</v>
      </c>
      <c r="C500" s="80">
        <v>3854</v>
      </c>
      <c r="D500" s="80" t="s">
        <v>1677</v>
      </c>
      <c r="E500" s="109">
        <v>176.75</v>
      </c>
      <c r="F500" s="109">
        <v>1.79</v>
      </c>
      <c r="G500" s="109">
        <v>0</v>
      </c>
      <c r="H500" s="109">
        <v>0</v>
      </c>
      <c r="I500" s="143">
        <f t="shared" si="10"/>
        <v>178.54</v>
      </c>
      <c r="J500" s="148" t="str">
        <f>IFERROR(VLOOKUP($C500,'CEDARS School FRPL'!$C:$G,5,FALSE),"No")</f>
        <v>Yes</v>
      </c>
      <c r="K500" s="102">
        <f>IFERROR(VLOOKUP($C500,'CEDARS School FRPL'!$C:$G,3,FALSE),0)</f>
        <v>0.5282</v>
      </c>
      <c r="M500" s="149"/>
      <c r="N500" s="150"/>
    </row>
    <row r="501" spans="1:14">
      <c r="A501" s="83" t="s">
        <v>2470</v>
      </c>
      <c r="B501" s="83" t="s">
        <v>2844</v>
      </c>
      <c r="C501" s="80">
        <v>3461</v>
      </c>
      <c r="D501" s="80" t="s">
        <v>1662</v>
      </c>
      <c r="E501" s="109">
        <v>408.84</v>
      </c>
      <c r="F501" s="109">
        <v>0</v>
      </c>
      <c r="G501" s="109">
        <v>0</v>
      </c>
      <c r="H501" s="109">
        <v>0</v>
      </c>
      <c r="I501" s="143">
        <f t="shared" si="10"/>
        <v>408.84</v>
      </c>
      <c r="J501" s="148" t="str">
        <f>IFERROR(VLOOKUP($C501,'CEDARS School FRPL'!$C:$G,5,FALSE),"No")</f>
        <v>No</v>
      </c>
      <c r="K501" s="102">
        <f>IFERROR(VLOOKUP($C501,'CEDARS School FRPL'!$C:$G,3,FALSE),0)</f>
        <v>0.17119999999999999</v>
      </c>
      <c r="M501" s="149"/>
      <c r="N501" s="150"/>
    </row>
    <row r="502" spans="1:14">
      <c r="A502" s="83" t="s">
        <v>2470</v>
      </c>
      <c r="B502" s="83" t="s">
        <v>2844</v>
      </c>
      <c r="C502" s="80">
        <v>3605</v>
      </c>
      <c r="D502" s="80" t="s">
        <v>1669</v>
      </c>
      <c r="E502" s="109">
        <v>439.26</v>
      </c>
      <c r="F502" s="109">
        <v>0</v>
      </c>
      <c r="G502" s="109">
        <v>0</v>
      </c>
      <c r="H502" s="109">
        <v>0</v>
      </c>
      <c r="I502" s="143">
        <f t="shared" si="10"/>
        <v>439.26</v>
      </c>
      <c r="J502" s="148" t="str">
        <f>IFERROR(VLOOKUP($C502,'CEDARS School FRPL'!$C:$G,5,FALSE),"No")</f>
        <v>No</v>
      </c>
      <c r="K502" s="102">
        <f>IFERROR(VLOOKUP($C502,'CEDARS School FRPL'!$C:$G,3,FALSE),0)</f>
        <v>0.19789999999999999</v>
      </c>
      <c r="M502" s="149"/>
      <c r="N502" s="150"/>
    </row>
    <row r="503" spans="1:14">
      <c r="A503" s="83" t="s">
        <v>2470</v>
      </c>
      <c r="B503" s="83" t="s">
        <v>2844</v>
      </c>
      <c r="C503" s="80">
        <v>3410</v>
      </c>
      <c r="D503" s="80" t="s">
        <v>1661</v>
      </c>
      <c r="E503" s="109">
        <v>547.57000000000005</v>
      </c>
      <c r="F503" s="109">
        <v>0</v>
      </c>
      <c r="G503" s="109">
        <v>0</v>
      </c>
      <c r="H503" s="109">
        <v>0</v>
      </c>
      <c r="I503" s="143">
        <f t="shared" si="10"/>
        <v>547.57000000000005</v>
      </c>
      <c r="J503" s="148" t="str">
        <f>IFERROR(VLOOKUP($C503,'CEDARS School FRPL'!$C:$G,5,FALSE),"No")</f>
        <v>No</v>
      </c>
      <c r="K503" s="102">
        <f>IFERROR(VLOOKUP($C503,'CEDARS School FRPL'!$C:$G,3,FALSE),0)</f>
        <v>0.49299999999999999</v>
      </c>
      <c r="M503" s="149"/>
      <c r="N503" s="150"/>
    </row>
    <row r="504" spans="1:14">
      <c r="A504" s="83" t="s">
        <v>2470</v>
      </c>
      <c r="B504" s="83" t="s">
        <v>2844</v>
      </c>
      <c r="C504" s="80">
        <v>2888</v>
      </c>
      <c r="D504" s="80" t="s">
        <v>1651</v>
      </c>
      <c r="E504" s="109">
        <v>290.66000000000003</v>
      </c>
      <c r="F504" s="109">
        <v>0</v>
      </c>
      <c r="G504" s="109">
        <v>0</v>
      </c>
      <c r="H504" s="109">
        <v>0</v>
      </c>
      <c r="I504" s="143">
        <f t="shared" si="10"/>
        <v>290.66000000000003</v>
      </c>
      <c r="J504" s="148" t="str">
        <f>IFERROR(VLOOKUP($C504,'CEDARS School FRPL'!$C:$G,5,FALSE),"No")</f>
        <v>No</v>
      </c>
      <c r="K504" s="102">
        <f>IFERROR(VLOOKUP($C504,'CEDARS School FRPL'!$C:$G,3,FALSE),0)</f>
        <v>0.24990000000000001</v>
      </c>
      <c r="M504" s="149"/>
      <c r="N504" s="150"/>
    </row>
    <row r="505" spans="1:14">
      <c r="A505" s="83" t="s">
        <v>2470</v>
      </c>
      <c r="B505" s="83" t="s">
        <v>2844</v>
      </c>
      <c r="C505" s="80">
        <v>1558</v>
      </c>
      <c r="D505" s="80" t="s">
        <v>1646</v>
      </c>
      <c r="E505" s="109">
        <v>0.76</v>
      </c>
      <c r="F505" s="109">
        <v>0</v>
      </c>
      <c r="G505" s="109">
        <v>0</v>
      </c>
      <c r="H505" s="109">
        <v>0</v>
      </c>
      <c r="I505" s="143">
        <f t="shared" si="10"/>
        <v>0.76</v>
      </c>
      <c r="J505" s="148" t="str">
        <f>IFERROR(VLOOKUP($C505,'CEDARS School FRPL'!$C:$G,5,FALSE),"No")</f>
        <v>No</v>
      </c>
      <c r="K505" s="102">
        <f>IFERROR(VLOOKUP($C505,'CEDARS School FRPL'!$C:$G,3,FALSE),0)</f>
        <v>0.13339999999999999</v>
      </c>
      <c r="M505" s="149"/>
      <c r="N505" s="150"/>
    </row>
    <row r="506" spans="1:14">
      <c r="A506" s="83" t="s">
        <v>2470</v>
      </c>
      <c r="B506" s="83" t="s">
        <v>2844</v>
      </c>
      <c r="C506" s="80">
        <v>3186</v>
      </c>
      <c r="D506" s="80" t="s">
        <v>1654</v>
      </c>
      <c r="E506" s="109">
        <v>444.15</v>
      </c>
      <c r="F506" s="109">
        <v>0</v>
      </c>
      <c r="G506" s="109">
        <v>0</v>
      </c>
      <c r="H506" s="109">
        <v>0</v>
      </c>
      <c r="I506" s="143">
        <f t="shared" si="10"/>
        <v>444.15</v>
      </c>
      <c r="J506" s="148" t="str">
        <f>IFERROR(VLOOKUP($C506,'CEDARS School FRPL'!$C:$G,5,FALSE),"No")</f>
        <v>No</v>
      </c>
      <c r="K506" s="102">
        <f>IFERROR(VLOOKUP($C506,'CEDARS School FRPL'!$C:$G,3,FALSE),0)</f>
        <v>0.30070000000000002</v>
      </c>
      <c r="M506" s="149"/>
      <c r="N506" s="150"/>
    </row>
    <row r="507" spans="1:14">
      <c r="A507" s="83" t="s">
        <v>2470</v>
      </c>
      <c r="B507" s="83" t="s">
        <v>2844</v>
      </c>
      <c r="C507" s="80">
        <v>5669</v>
      </c>
      <c r="D507" s="80" t="s">
        <v>3338</v>
      </c>
      <c r="E507" s="109">
        <v>129.86000000000001</v>
      </c>
      <c r="F507" s="109">
        <v>0</v>
      </c>
      <c r="G507" s="109">
        <v>0</v>
      </c>
      <c r="H507" s="109">
        <v>0</v>
      </c>
      <c r="I507" s="143">
        <f t="shared" si="10"/>
        <v>129.86000000000001</v>
      </c>
      <c r="J507" s="148" t="str">
        <f>IFERROR(VLOOKUP($C507,'CEDARS School FRPL'!$C:$G,5,FALSE),"No")</f>
        <v>No</v>
      </c>
      <c r="K507" s="102">
        <f>IFERROR(VLOOKUP($C507,'CEDARS School FRPL'!$C:$G,3,FALSE),0)</f>
        <v>0.1507</v>
      </c>
      <c r="M507" s="149"/>
      <c r="N507" s="150"/>
    </row>
    <row r="508" spans="1:14">
      <c r="A508" s="83" t="s">
        <v>2375</v>
      </c>
      <c r="B508" s="83" t="s">
        <v>2845</v>
      </c>
      <c r="C508" s="80">
        <v>2996</v>
      </c>
      <c r="D508" s="80" t="s">
        <v>1088</v>
      </c>
      <c r="E508" s="109">
        <v>835.6</v>
      </c>
      <c r="F508" s="109">
        <v>76.069999999999993</v>
      </c>
      <c r="G508" s="109">
        <v>0</v>
      </c>
      <c r="H508" s="109">
        <v>0</v>
      </c>
      <c r="I508" s="143">
        <f t="shared" si="10"/>
        <v>911.67000000000007</v>
      </c>
      <c r="J508" s="148" t="str">
        <f>IFERROR(VLOOKUP($C508,'CEDARS School FRPL'!$C:$G,5,FALSE),"No")</f>
        <v>No</v>
      </c>
      <c r="K508" s="102">
        <f>IFERROR(VLOOKUP($C508,'CEDARS School FRPL'!$C:$G,3,FALSE),0)</f>
        <v>0.36520000000000002</v>
      </c>
      <c r="M508" s="149"/>
      <c r="N508" s="150"/>
    </row>
    <row r="509" spans="1:14">
      <c r="A509" s="83" t="s">
        <v>2375</v>
      </c>
      <c r="B509" s="83" t="s">
        <v>2845</v>
      </c>
      <c r="C509" s="80">
        <v>5718</v>
      </c>
      <c r="D509" s="80" t="s">
        <v>3339</v>
      </c>
      <c r="E509" s="109">
        <v>290.43</v>
      </c>
      <c r="F509" s="109">
        <v>0</v>
      </c>
      <c r="G509" s="109">
        <v>0</v>
      </c>
      <c r="H509" s="109">
        <v>0</v>
      </c>
      <c r="I509" s="143">
        <f t="shared" si="10"/>
        <v>290.43</v>
      </c>
      <c r="J509" s="148" t="str">
        <f>IFERROR(VLOOKUP($C509,'CEDARS School FRPL'!$C:$G,5,FALSE),"No")</f>
        <v>Yes</v>
      </c>
      <c r="K509" s="102">
        <f>IFERROR(VLOOKUP($C509,'CEDARS School FRPL'!$C:$G,3,FALSE),0)</f>
        <v>0.52690000000000003</v>
      </c>
      <c r="M509" s="149"/>
      <c r="N509" s="150"/>
    </row>
    <row r="510" spans="1:14">
      <c r="A510" s="83" t="s">
        <v>2375</v>
      </c>
      <c r="B510" s="83" t="s">
        <v>2845</v>
      </c>
      <c r="C510" s="80">
        <v>5097</v>
      </c>
      <c r="D510" s="80" t="s">
        <v>1091</v>
      </c>
      <c r="E510" s="109">
        <v>100.4</v>
      </c>
      <c r="F510" s="109">
        <v>0</v>
      </c>
      <c r="G510" s="109">
        <v>2.71</v>
      </c>
      <c r="H510" s="109">
        <v>0</v>
      </c>
      <c r="I510" s="143">
        <f t="shared" si="10"/>
        <v>103.11</v>
      </c>
      <c r="J510" s="148" t="str">
        <f>IFERROR(VLOOKUP($C510,'CEDARS School FRPL'!$C:$G,5,FALSE),"No")</f>
        <v>Yes</v>
      </c>
      <c r="K510" s="102">
        <f>IFERROR(VLOOKUP($C510,'CEDARS School FRPL'!$C:$G,3,FALSE),0)</f>
        <v>0.55510000000000004</v>
      </c>
      <c r="M510" s="149"/>
      <c r="N510" s="150"/>
    </row>
    <row r="511" spans="1:14">
      <c r="A511" s="83" t="s">
        <v>2375</v>
      </c>
      <c r="B511" s="83" t="s">
        <v>2845</v>
      </c>
      <c r="C511" s="80">
        <v>2741</v>
      </c>
      <c r="D511" s="80" t="s">
        <v>475</v>
      </c>
      <c r="E511" s="109">
        <v>345.19</v>
      </c>
      <c r="F511" s="109">
        <v>0</v>
      </c>
      <c r="G511" s="109">
        <v>0</v>
      </c>
      <c r="H511" s="109">
        <v>0</v>
      </c>
      <c r="I511" s="143">
        <f t="shared" ref="I511:I574" si="11">SUM(E511:H511)</f>
        <v>345.19</v>
      </c>
      <c r="J511" s="148" t="str">
        <f>IFERROR(VLOOKUP($C511,'CEDARS School FRPL'!$C:$G,5,FALSE),"No")</f>
        <v>No</v>
      </c>
      <c r="K511" s="102">
        <f>IFERROR(VLOOKUP($C511,'CEDARS School FRPL'!$C:$G,3,FALSE),0)</f>
        <v>0.39190000000000003</v>
      </c>
      <c r="M511" s="149"/>
      <c r="N511" s="150"/>
    </row>
    <row r="512" spans="1:14">
      <c r="A512" s="83" t="s">
        <v>2375</v>
      </c>
      <c r="B512" s="83" t="s">
        <v>2845</v>
      </c>
      <c r="C512" s="80">
        <v>2453</v>
      </c>
      <c r="D512" s="80" t="s">
        <v>1087</v>
      </c>
      <c r="E512" s="109">
        <v>778.43</v>
      </c>
      <c r="F512" s="109">
        <v>0</v>
      </c>
      <c r="G512" s="109">
        <v>0</v>
      </c>
      <c r="H512" s="109">
        <v>0</v>
      </c>
      <c r="I512" s="143">
        <f t="shared" si="11"/>
        <v>778.43</v>
      </c>
      <c r="J512" s="148" t="str">
        <f>IFERROR(VLOOKUP($C512,'CEDARS School FRPL'!$C:$G,5,FALSE),"No")</f>
        <v>No</v>
      </c>
      <c r="K512" s="102">
        <f>IFERROR(VLOOKUP($C512,'CEDARS School FRPL'!$C:$G,3,FALSE),0)</f>
        <v>0.46250000000000002</v>
      </c>
      <c r="M512" s="149"/>
      <c r="N512" s="150"/>
    </row>
    <row r="513" spans="1:14">
      <c r="A513" s="83" t="s">
        <v>2375</v>
      </c>
      <c r="B513" s="83" t="s">
        <v>2845</v>
      </c>
      <c r="C513" s="80">
        <v>3596</v>
      </c>
      <c r="D513" s="80" t="s">
        <v>1089</v>
      </c>
      <c r="E513" s="109">
        <v>363.83</v>
      </c>
      <c r="F513" s="109">
        <v>0</v>
      </c>
      <c r="G513" s="109">
        <v>0</v>
      </c>
      <c r="H513" s="109">
        <v>0</v>
      </c>
      <c r="I513" s="143">
        <f t="shared" si="11"/>
        <v>363.83</v>
      </c>
      <c r="J513" s="148" t="str">
        <f>IFERROR(VLOOKUP($C513,'CEDARS School FRPL'!$C:$G,5,FALSE),"No")</f>
        <v>Yes</v>
      </c>
      <c r="K513" s="102">
        <f>IFERROR(VLOOKUP($C513,'CEDARS School FRPL'!$C:$G,3,FALSE),0)</f>
        <v>0.54620000000000002</v>
      </c>
      <c r="M513" s="149"/>
      <c r="N513" s="150"/>
    </row>
    <row r="514" spans="1:14">
      <c r="A514" s="83" t="s">
        <v>2375</v>
      </c>
      <c r="B514" s="83" t="s">
        <v>2845</v>
      </c>
      <c r="C514" s="80">
        <v>4411</v>
      </c>
      <c r="D514" s="80" t="s">
        <v>1090</v>
      </c>
      <c r="E514" s="109">
        <v>407.56</v>
      </c>
      <c r="F514" s="109">
        <v>0</v>
      </c>
      <c r="G514" s="109">
        <v>0</v>
      </c>
      <c r="H514" s="109">
        <v>0</v>
      </c>
      <c r="I514" s="143">
        <f t="shared" si="11"/>
        <v>407.56</v>
      </c>
      <c r="J514" s="148" t="str">
        <f>IFERROR(VLOOKUP($C514,'CEDARS School FRPL'!$C:$G,5,FALSE),"No")</f>
        <v>No</v>
      </c>
      <c r="K514" s="102">
        <f>IFERROR(VLOOKUP($C514,'CEDARS School FRPL'!$C:$G,3,FALSE),0)</f>
        <v>0.34749999999999998</v>
      </c>
      <c r="M514" s="149"/>
      <c r="N514" s="150"/>
    </row>
    <row r="515" spans="1:14">
      <c r="A515" s="83" t="s">
        <v>2327</v>
      </c>
      <c r="B515" s="83" t="s">
        <v>2846</v>
      </c>
      <c r="C515" s="80">
        <v>5715</v>
      </c>
      <c r="D515" s="80" t="s">
        <v>3340</v>
      </c>
      <c r="E515" s="109">
        <v>57.25</v>
      </c>
      <c r="F515" s="109">
        <v>0</v>
      </c>
      <c r="G515" s="109">
        <v>0</v>
      </c>
      <c r="H515" s="109">
        <v>0</v>
      </c>
      <c r="I515" s="143">
        <f t="shared" si="11"/>
        <v>57.25</v>
      </c>
      <c r="J515" s="148" t="str">
        <f>IFERROR(VLOOKUP($C515,'CEDARS School FRPL'!$C:$G,5,FALSE),"No")</f>
        <v>Yes</v>
      </c>
      <c r="K515" s="102">
        <f>IFERROR(VLOOKUP($C515,'CEDARS School FRPL'!$C:$G,3,FALSE),0)</f>
        <v>0.71740000000000004</v>
      </c>
      <c r="M515" s="149"/>
      <c r="N515" s="150"/>
    </row>
    <row r="516" spans="1:14">
      <c r="A516" s="83" t="s">
        <v>2327</v>
      </c>
      <c r="B516" s="83" t="s">
        <v>2846</v>
      </c>
      <c r="C516" s="80">
        <v>1629</v>
      </c>
      <c r="D516" s="80" t="s">
        <v>490</v>
      </c>
      <c r="E516" s="109">
        <v>11.05</v>
      </c>
      <c r="F516" s="109">
        <v>0.43</v>
      </c>
      <c r="G516" s="109">
        <v>0</v>
      </c>
      <c r="H516" s="109">
        <v>0</v>
      </c>
      <c r="I516" s="143">
        <f t="shared" si="11"/>
        <v>11.48</v>
      </c>
      <c r="J516" s="148" t="str">
        <f>IFERROR(VLOOKUP($C516,'CEDARS School FRPL'!$C:$G,5,FALSE),"No")</f>
        <v>Yes</v>
      </c>
      <c r="K516" s="102">
        <f>IFERROR(VLOOKUP($C516,'CEDARS School FRPL'!$C:$G,3,FALSE),0)</f>
        <v>0.74460000000000004</v>
      </c>
      <c r="M516" s="149"/>
      <c r="N516" s="150"/>
    </row>
    <row r="517" spans="1:14">
      <c r="A517" s="83" t="s">
        <v>2327</v>
      </c>
      <c r="B517" s="83" t="s">
        <v>2846</v>
      </c>
      <c r="C517" s="80">
        <v>5416</v>
      </c>
      <c r="D517" s="80" t="s">
        <v>494</v>
      </c>
      <c r="E517" s="109">
        <v>0</v>
      </c>
      <c r="F517" s="109">
        <v>0</v>
      </c>
      <c r="G517" s="109">
        <v>52.57</v>
      </c>
      <c r="H517" s="109">
        <v>0</v>
      </c>
      <c r="I517" s="143">
        <f t="shared" si="11"/>
        <v>52.57</v>
      </c>
      <c r="J517" s="148" t="str">
        <f>IFERROR(VLOOKUP($C517,'CEDARS School FRPL'!$C:$G,5,FALSE),"No")</f>
        <v>Yes</v>
      </c>
      <c r="K517" s="102">
        <f>IFERROR(VLOOKUP($C517,'CEDARS School FRPL'!$C:$G,3,FALSE),0)</f>
        <v>0.87609999999999999</v>
      </c>
      <c r="M517" s="149"/>
      <c r="N517" s="150"/>
    </row>
    <row r="518" spans="1:14">
      <c r="A518" s="83" t="s">
        <v>2327</v>
      </c>
      <c r="B518" s="83" t="s">
        <v>2846</v>
      </c>
      <c r="C518" s="80">
        <v>3217</v>
      </c>
      <c r="D518" s="80" t="s">
        <v>492</v>
      </c>
      <c r="E518" s="109">
        <v>685.85</v>
      </c>
      <c r="F518" s="109">
        <v>0</v>
      </c>
      <c r="G518" s="109">
        <v>0</v>
      </c>
      <c r="H518" s="109">
        <v>0</v>
      </c>
      <c r="I518" s="143">
        <f t="shared" si="11"/>
        <v>685.85</v>
      </c>
      <c r="J518" s="148" t="str">
        <f>IFERROR(VLOOKUP($C518,'CEDARS School FRPL'!$C:$G,5,FALSE),"No")</f>
        <v>Yes</v>
      </c>
      <c r="K518" s="102">
        <f>IFERROR(VLOOKUP($C518,'CEDARS School FRPL'!$C:$G,3,FALSE),0)</f>
        <v>0.72560000000000002</v>
      </c>
      <c r="M518" s="149"/>
      <c r="N518" s="150"/>
    </row>
    <row r="519" spans="1:14">
      <c r="A519" s="83" t="s">
        <v>2327</v>
      </c>
      <c r="B519" s="83" t="s">
        <v>2846</v>
      </c>
      <c r="C519" s="80">
        <v>2137</v>
      </c>
      <c r="D519" s="80" t="s">
        <v>491</v>
      </c>
      <c r="E519" s="109">
        <v>483.55</v>
      </c>
      <c r="F519" s="109">
        <v>42.39</v>
      </c>
      <c r="G519" s="109">
        <v>0</v>
      </c>
      <c r="H519" s="109">
        <v>0</v>
      </c>
      <c r="I519" s="143">
        <f t="shared" si="11"/>
        <v>525.94000000000005</v>
      </c>
      <c r="J519" s="148" t="str">
        <f>IFERROR(VLOOKUP($C519,'CEDARS School FRPL'!$C:$G,5,FALSE),"No")</f>
        <v>Yes</v>
      </c>
      <c r="K519" s="102">
        <f>IFERROR(VLOOKUP($C519,'CEDARS School FRPL'!$C:$G,3,FALSE),0)</f>
        <v>0.73829999999999996</v>
      </c>
      <c r="M519" s="149"/>
      <c r="N519" s="150"/>
    </row>
    <row r="520" spans="1:14">
      <c r="A520" s="83" t="s">
        <v>2327</v>
      </c>
      <c r="B520" s="83" t="s">
        <v>2846</v>
      </c>
      <c r="C520" s="80">
        <v>4245</v>
      </c>
      <c r="D520" s="80" t="s">
        <v>493</v>
      </c>
      <c r="E520" s="109">
        <v>360.18</v>
      </c>
      <c r="F520" s="109">
        <v>0</v>
      </c>
      <c r="G520" s="109">
        <v>0</v>
      </c>
      <c r="H520" s="109">
        <v>0</v>
      </c>
      <c r="I520" s="143">
        <f t="shared" si="11"/>
        <v>360.18</v>
      </c>
      <c r="J520" s="148" t="str">
        <f>IFERROR(VLOOKUP($C520,'CEDARS School FRPL'!$C:$G,5,FALSE),"No")</f>
        <v>Yes</v>
      </c>
      <c r="K520" s="102">
        <f>IFERROR(VLOOKUP($C520,'CEDARS School FRPL'!$C:$G,3,FALSE),0)</f>
        <v>0.78200000000000003</v>
      </c>
      <c r="M520" s="149"/>
      <c r="N520" s="150"/>
    </row>
    <row r="521" spans="1:14">
      <c r="A521" s="83" t="s">
        <v>2544</v>
      </c>
      <c r="B521" s="83" t="s">
        <v>2847</v>
      </c>
      <c r="C521" s="80">
        <v>2207</v>
      </c>
      <c r="D521" s="80" t="s">
        <v>2151</v>
      </c>
      <c r="E521" s="109">
        <v>66.63</v>
      </c>
      <c r="F521" s="109">
        <v>0.26</v>
      </c>
      <c r="G521" s="109">
        <v>0</v>
      </c>
      <c r="H521" s="109">
        <v>0</v>
      </c>
      <c r="I521" s="143">
        <f t="shared" si="11"/>
        <v>66.89</v>
      </c>
      <c r="J521" s="148" t="str">
        <f>IFERROR(VLOOKUP($C521,'CEDARS School FRPL'!$C:$G,5,FALSE),"No")</f>
        <v>Yes</v>
      </c>
      <c r="K521" s="102">
        <f>IFERROR(VLOOKUP($C521,'CEDARS School FRPL'!$C:$G,3,FALSE),0)</f>
        <v>0.58389999999999997</v>
      </c>
      <c r="M521" s="149"/>
      <c r="N521" s="150"/>
    </row>
    <row r="522" spans="1:14">
      <c r="A522" s="83" t="s">
        <v>2267</v>
      </c>
      <c r="B522" s="83" t="s">
        <v>2848</v>
      </c>
      <c r="C522" s="80">
        <v>3317</v>
      </c>
      <c r="D522" s="80" t="s">
        <v>102</v>
      </c>
      <c r="E522" s="109">
        <v>136.46</v>
      </c>
      <c r="F522" s="109">
        <v>8.01</v>
      </c>
      <c r="G522" s="109">
        <v>0</v>
      </c>
      <c r="H522" s="109">
        <v>0</v>
      </c>
      <c r="I522" s="143">
        <f t="shared" si="11"/>
        <v>144.47</v>
      </c>
      <c r="J522" s="148" t="str">
        <f>IFERROR(VLOOKUP($C522,'CEDARS School FRPL'!$C:$G,5,FALSE),"No")</f>
        <v>Yes</v>
      </c>
      <c r="K522" s="102">
        <f>IFERROR(VLOOKUP($C522,'CEDARS School FRPL'!$C:$G,3,FALSE),0)</f>
        <v>0.64270000000000005</v>
      </c>
      <c r="M522" s="149"/>
      <c r="N522" s="150"/>
    </row>
    <row r="523" spans="1:14">
      <c r="A523" s="83" t="s">
        <v>2267</v>
      </c>
      <c r="B523" s="83" t="s">
        <v>2848</v>
      </c>
      <c r="C523" s="80">
        <v>2688</v>
      </c>
      <c r="D523" s="80" t="s">
        <v>101</v>
      </c>
      <c r="E523" s="109">
        <v>181.19</v>
      </c>
      <c r="F523" s="109">
        <v>0</v>
      </c>
      <c r="G523" s="109">
        <v>0</v>
      </c>
      <c r="H523" s="109">
        <v>0</v>
      </c>
      <c r="I523" s="143">
        <f t="shared" si="11"/>
        <v>181.19</v>
      </c>
      <c r="J523" s="148" t="str">
        <f>IFERROR(VLOOKUP($C523,'CEDARS School FRPL'!$C:$G,5,FALSE),"No")</f>
        <v>Yes</v>
      </c>
      <c r="K523" s="102">
        <f>IFERROR(VLOOKUP($C523,'CEDARS School FRPL'!$C:$G,3,FALSE),0)</f>
        <v>0.69669999999999999</v>
      </c>
      <c r="M523" s="149"/>
      <c r="N523" s="150"/>
    </row>
    <row r="524" spans="1:14">
      <c r="A524" s="83" t="s">
        <v>2345</v>
      </c>
      <c r="B524" s="83" t="s">
        <v>2849</v>
      </c>
      <c r="C524" s="80">
        <v>3430</v>
      </c>
      <c r="D524" s="80" t="s">
        <v>687</v>
      </c>
      <c r="E524" s="109">
        <v>396.51</v>
      </c>
      <c r="F524" s="109">
        <v>0</v>
      </c>
      <c r="G524" s="109">
        <v>0</v>
      </c>
      <c r="H524" s="109">
        <v>0</v>
      </c>
      <c r="I524" s="143">
        <f t="shared" si="11"/>
        <v>396.51</v>
      </c>
      <c r="J524" s="148" t="str">
        <f>IFERROR(VLOOKUP($C524,'CEDARS School FRPL'!$C:$G,5,FALSE),"No")</f>
        <v>No</v>
      </c>
      <c r="K524" s="102">
        <f>IFERROR(VLOOKUP($C524,'CEDARS School FRPL'!$C:$G,3,FALSE),0)</f>
        <v>0.2177</v>
      </c>
      <c r="M524" s="149"/>
      <c r="N524" s="150"/>
    </row>
    <row r="525" spans="1:14">
      <c r="A525" s="83" t="s">
        <v>2345</v>
      </c>
      <c r="B525" s="83" t="s">
        <v>2849</v>
      </c>
      <c r="C525" s="80">
        <v>2980</v>
      </c>
      <c r="D525" s="80" t="s">
        <v>685</v>
      </c>
      <c r="E525" s="109">
        <v>428.33</v>
      </c>
      <c r="F525" s="109">
        <v>0</v>
      </c>
      <c r="G525" s="109">
        <v>0</v>
      </c>
      <c r="H525" s="109">
        <v>0</v>
      </c>
      <c r="I525" s="143">
        <f t="shared" si="11"/>
        <v>428.33</v>
      </c>
      <c r="J525" s="148" t="str">
        <f>IFERROR(VLOOKUP($C525,'CEDARS School FRPL'!$C:$G,5,FALSE),"No")</f>
        <v>No</v>
      </c>
      <c r="K525" s="102">
        <f>IFERROR(VLOOKUP($C525,'CEDARS School FRPL'!$C:$G,3,FALSE),0)</f>
        <v>0.37869999999999998</v>
      </c>
      <c r="M525" s="149"/>
      <c r="N525" s="150"/>
    </row>
    <row r="526" spans="1:14">
      <c r="A526" s="83" t="s">
        <v>2345</v>
      </c>
      <c r="B526" s="83" t="s">
        <v>2849</v>
      </c>
      <c r="C526" s="80">
        <v>4210</v>
      </c>
      <c r="D526" s="80" t="s">
        <v>690</v>
      </c>
      <c r="E526" s="109">
        <v>505.28</v>
      </c>
      <c r="F526" s="109">
        <v>0</v>
      </c>
      <c r="G526" s="109">
        <v>0</v>
      </c>
      <c r="H526" s="109">
        <v>0</v>
      </c>
      <c r="I526" s="143">
        <f t="shared" si="11"/>
        <v>505.28</v>
      </c>
      <c r="J526" s="148" t="str">
        <f>IFERROR(VLOOKUP($C526,'CEDARS School FRPL'!$C:$G,5,FALSE),"No")</f>
        <v>No</v>
      </c>
      <c r="K526" s="102">
        <f>IFERROR(VLOOKUP($C526,'CEDARS School FRPL'!$C:$G,3,FALSE),0)</f>
        <v>0.34520000000000001</v>
      </c>
      <c r="M526" s="149"/>
      <c r="N526" s="150"/>
    </row>
    <row r="527" spans="1:14">
      <c r="A527" s="83" t="s">
        <v>2345</v>
      </c>
      <c r="B527" s="83" t="s">
        <v>2849</v>
      </c>
      <c r="C527" s="80">
        <v>3330</v>
      </c>
      <c r="D527" s="80" t="s">
        <v>686</v>
      </c>
      <c r="E527" s="109">
        <v>1199.96</v>
      </c>
      <c r="F527" s="109">
        <v>87.8</v>
      </c>
      <c r="G527" s="109">
        <v>17.86</v>
      </c>
      <c r="H527" s="109">
        <v>0</v>
      </c>
      <c r="I527" s="143">
        <f t="shared" si="11"/>
        <v>1305.6199999999999</v>
      </c>
      <c r="J527" s="148" t="str">
        <f>IFERROR(VLOOKUP($C527,'CEDARS School FRPL'!$C:$G,5,FALSE),"No")</f>
        <v>No</v>
      </c>
      <c r="K527" s="102">
        <f>IFERROR(VLOOKUP($C527,'CEDARS School FRPL'!$C:$G,3,FALSE),0)</f>
        <v>0.26819999999999999</v>
      </c>
      <c r="M527" s="149"/>
      <c r="N527" s="150"/>
    </row>
    <row r="528" spans="1:14">
      <c r="A528" s="83" t="s">
        <v>2345</v>
      </c>
      <c r="B528" s="83" t="s">
        <v>2849</v>
      </c>
      <c r="C528" s="80">
        <v>5491</v>
      </c>
      <c r="D528" s="80" t="s">
        <v>3341</v>
      </c>
      <c r="E528" s="109">
        <v>19.86</v>
      </c>
      <c r="F528" s="109">
        <v>0</v>
      </c>
      <c r="G528" s="109">
        <v>0</v>
      </c>
      <c r="H528" s="109">
        <v>0</v>
      </c>
      <c r="I528" s="143">
        <f t="shared" si="11"/>
        <v>19.86</v>
      </c>
      <c r="J528" s="148" t="str">
        <f>IFERROR(VLOOKUP($C528,'CEDARS School FRPL'!$C:$G,5,FALSE),"No")</f>
        <v>No</v>
      </c>
      <c r="K528" s="102">
        <f>IFERROR(VLOOKUP($C528,'CEDARS School FRPL'!$C:$G,3,FALSE),0)</f>
        <v>0.1</v>
      </c>
      <c r="M528" s="149"/>
      <c r="N528" s="150"/>
    </row>
    <row r="529" spans="1:14">
      <c r="A529" s="83" t="s">
        <v>2345</v>
      </c>
      <c r="B529" s="83" t="s">
        <v>2849</v>
      </c>
      <c r="C529" s="80">
        <v>3739</v>
      </c>
      <c r="D529" s="80" t="s">
        <v>689</v>
      </c>
      <c r="E529" s="109">
        <v>340.72</v>
      </c>
      <c r="F529" s="109">
        <v>0</v>
      </c>
      <c r="G529" s="109">
        <v>0</v>
      </c>
      <c r="H529" s="109">
        <v>0</v>
      </c>
      <c r="I529" s="143">
        <f t="shared" si="11"/>
        <v>340.72</v>
      </c>
      <c r="J529" s="148" t="str">
        <f>IFERROR(VLOOKUP($C529,'CEDARS School FRPL'!$C:$G,5,FALSE),"No")</f>
        <v>No</v>
      </c>
      <c r="K529" s="102">
        <f>IFERROR(VLOOKUP($C529,'CEDARS School FRPL'!$C:$G,3,FALSE),0)</f>
        <v>0.3478</v>
      </c>
      <c r="M529" s="149"/>
      <c r="N529" s="150"/>
    </row>
    <row r="530" spans="1:14">
      <c r="A530" s="83" t="s">
        <v>2345</v>
      </c>
      <c r="B530" s="83" t="s">
        <v>2849</v>
      </c>
      <c r="C530" s="80">
        <v>1523</v>
      </c>
      <c r="D530" s="80" t="s">
        <v>684</v>
      </c>
      <c r="E530" s="109">
        <v>8.14</v>
      </c>
      <c r="F530" s="109">
        <v>0</v>
      </c>
      <c r="G530" s="109">
        <v>0</v>
      </c>
      <c r="H530" s="109">
        <v>0</v>
      </c>
      <c r="I530" s="143">
        <f t="shared" si="11"/>
        <v>8.14</v>
      </c>
      <c r="J530" s="148" t="str">
        <f>IFERROR(VLOOKUP($C530,'CEDARS School FRPL'!$C:$G,5,FALSE),"No")</f>
        <v>Yes</v>
      </c>
      <c r="K530" s="102">
        <f>IFERROR(VLOOKUP($C530,'CEDARS School FRPL'!$C:$G,3,FALSE),0)</f>
        <v>0.57140000000000002</v>
      </c>
      <c r="M530" s="149"/>
      <c r="N530" s="150"/>
    </row>
    <row r="531" spans="1:14">
      <c r="A531" s="83" t="s">
        <v>2345</v>
      </c>
      <c r="B531" s="83" t="s">
        <v>2849</v>
      </c>
      <c r="C531" s="80">
        <v>4289</v>
      </c>
      <c r="D531" s="80" t="s">
        <v>691</v>
      </c>
      <c r="E531" s="109">
        <v>405.64</v>
      </c>
      <c r="F531" s="109">
        <v>0</v>
      </c>
      <c r="G531" s="109">
        <v>0</v>
      </c>
      <c r="H531" s="109">
        <v>0</v>
      </c>
      <c r="I531" s="143">
        <f t="shared" si="11"/>
        <v>405.64</v>
      </c>
      <c r="J531" s="148" t="str">
        <f>IFERROR(VLOOKUP($C531,'CEDARS School FRPL'!$C:$G,5,FALSE),"No")</f>
        <v>No</v>
      </c>
      <c r="K531" s="102">
        <f>IFERROR(VLOOKUP($C531,'CEDARS School FRPL'!$C:$G,3,FALSE),0)</f>
        <v>0.31209999999999999</v>
      </c>
      <c r="M531" s="149"/>
      <c r="N531" s="150"/>
    </row>
    <row r="532" spans="1:14">
      <c r="A532" s="83" t="s">
        <v>2345</v>
      </c>
      <c r="B532" s="83" t="s">
        <v>2849</v>
      </c>
      <c r="C532" s="80">
        <v>4550</v>
      </c>
      <c r="D532" s="80" t="s">
        <v>692</v>
      </c>
      <c r="E532" s="109">
        <v>445.78</v>
      </c>
      <c r="F532" s="109">
        <v>0</v>
      </c>
      <c r="G532" s="109">
        <v>0</v>
      </c>
      <c r="H532" s="109">
        <v>0</v>
      </c>
      <c r="I532" s="143">
        <f t="shared" si="11"/>
        <v>445.78</v>
      </c>
      <c r="J532" s="148" t="str">
        <f>IFERROR(VLOOKUP($C532,'CEDARS School FRPL'!$C:$G,5,FALSE),"No")</f>
        <v>No</v>
      </c>
      <c r="K532" s="102">
        <f>IFERROR(VLOOKUP($C532,'CEDARS School FRPL'!$C:$G,3,FALSE),0)</f>
        <v>0.28620000000000001</v>
      </c>
      <c r="M532" s="149"/>
      <c r="N532" s="150"/>
    </row>
    <row r="533" spans="1:14">
      <c r="A533" s="83" t="s">
        <v>2345</v>
      </c>
      <c r="B533" s="83" t="s">
        <v>2849</v>
      </c>
      <c r="C533" s="80">
        <v>3585</v>
      </c>
      <c r="D533" s="80" t="s">
        <v>688</v>
      </c>
      <c r="E533" s="109">
        <v>400.98</v>
      </c>
      <c r="F533" s="109">
        <v>0</v>
      </c>
      <c r="G533" s="109">
        <v>0</v>
      </c>
      <c r="H533" s="109">
        <v>0</v>
      </c>
      <c r="I533" s="143">
        <f t="shared" si="11"/>
        <v>400.98</v>
      </c>
      <c r="J533" s="148" t="str">
        <f>IFERROR(VLOOKUP($C533,'CEDARS School FRPL'!$C:$G,5,FALSE),"No")</f>
        <v>No</v>
      </c>
      <c r="K533" s="102">
        <f>IFERROR(VLOOKUP($C533,'CEDARS School FRPL'!$C:$G,3,FALSE),0)</f>
        <v>0.23419999999999999</v>
      </c>
      <c r="M533" s="149"/>
      <c r="N533" s="150"/>
    </row>
    <row r="534" spans="1:14">
      <c r="A534" s="83" t="s">
        <v>2319</v>
      </c>
      <c r="B534" s="83" t="s">
        <v>2850</v>
      </c>
      <c r="C534" s="80">
        <v>2793</v>
      </c>
      <c r="D534" s="80" t="s">
        <v>452</v>
      </c>
      <c r="E534" s="109">
        <v>476</v>
      </c>
      <c r="F534" s="109">
        <v>0</v>
      </c>
      <c r="G534" s="109">
        <v>0</v>
      </c>
      <c r="H534" s="109">
        <v>0</v>
      </c>
      <c r="I534" s="143">
        <f t="shared" si="11"/>
        <v>476</v>
      </c>
      <c r="J534" s="148" t="str">
        <f>IFERROR(VLOOKUP($C534,'CEDARS School FRPL'!$C:$G,5,FALSE),"No")</f>
        <v>Yes</v>
      </c>
      <c r="K534" s="102">
        <f>IFERROR(VLOOKUP($C534,'CEDARS School FRPL'!$C:$G,3,FALSE),0)</f>
        <v>0.56530000000000002</v>
      </c>
      <c r="M534" s="149"/>
      <c r="N534" s="150"/>
    </row>
    <row r="535" spans="1:14">
      <c r="A535" s="83" t="s">
        <v>2319</v>
      </c>
      <c r="B535" s="83" t="s">
        <v>2850</v>
      </c>
      <c r="C535" s="80">
        <v>2920</v>
      </c>
      <c r="D535" s="80" t="s">
        <v>453</v>
      </c>
      <c r="E535" s="109">
        <v>780.77</v>
      </c>
      <c r="F535" s="109">
        <v>51.47</v>
      </c>
      <c r="G535" s="109">
        <v>0</v>
      </c>
      <c r="H535" s="109">
        <v>0</v>
      </c>
      <c r="I535" s="143">
        <f t="shared" si="11"/>
        <v>832.24</v>
      </c>
      <c r="J535" s="148" t="str">
        <f>IFERROR(VLOOKUP($C535,'CEDARS School FRPL'!$C:$G,5,FALSE),"No")</f>
        <v>Yes</v>
      </c>
      <c r="K535" s="102">
        <f>IFERROR(VLOOKUP($C535,'CEDARS School FRPL'!$C:$G,3,FALSE),0)</f>
        <v>0.52780000000000005</v>
      </c>
      <c r="M535" s="149"/>
      <c r="N535" s="150"/>
    </row>
    <row r="536" spans="1:14">
      <c r="A536" s="83" t="s">
        <v>2319</v>
      </c>
      <c r="B536" s="83" t="s">
        <v>2850</v>
      </c>
      <c r="C536" s="80">
        <v>3373</v>
      </c>
      <c r="D536" s="80" t="s">
        <v>455</v>
      </c>
      <c r="E536" s="109">
        <v>449.35</v>
      </c>
      <c r="F536" s="109">
        <v>0</v>
      </c>
      <c r="G536" s="109">
        <v>0</v>
      </c>
      <c r="H536" s="109">
        <v>0</v>
      </c>
      <c r="I536" s="143">
        <f t="shared" si="11"/>
        <v>449.35</v>
      </c>
      <c r="J536" s="148" t="str">
        <f>IFERROR(VLOOKUP($C536,'CEDARS School FRPL'!$C:$G,5,FALSE),"No")</f>
        <v>Yes</v>
      </c>
      <c r="K536" s="102">
        <f>IFERROR(VLOOKUP($C536,'CEDARS School FRPL'!$C:$G,3,FALSE),0)</f>
        <v>0.58089999999999997</v>
      </c>
      <c r="M536" s="149"/>
      <c r="N536" s="150"/>
    </row>
    <row r="537" spans="1:14">
      <c r="A537" s="83" t="s">
        <v>2319</v>
      </c>
      <c r="B537" s="83" t="s">
        <v>2850</v>
      </c>
      <c r="C537" s="80">
        <v>3092</v>
      </c>
      <c r="D537" s="80" t="s">
        <v>454</v>
      </c>
      <c r="E537" s="109">
        <v>488.2</v>
      </c>
      <c r="F537" s="109">
        <v>0</v>
      </c>
      <c r="G537" s="109">
        <v>0</v>
      </c>
      <c r="H537" s="109">
        <v>0</v>
      </c>
      <c r="I537" s="143">
        <f t="shared" si="11"/>
        <v>488.2</v>
      </c>
      <c r="J537" s="148" t="str">
        <f>IFERROR(VLOOKUP($C537,'CEDARS School FRPL'!$C:$G,5,FALSE),"No")</f>
        <v>Yes</v>
      </c>
      <c r="K537" s="102">
        <f>IFERROR(VLOOKUP($C537,'CEDARS School FRPL'!$C:$G,3,FALSE),0)</f>
        <v>0.59750000000000003</v>
      </c>
      <c r="M537" s="149"/>
      <c r="N537" s="150"/>
    </row>
    <row r="538" spans="1:14">
      <c r="A538" s="83" t="s">
        <v>2319</v>
      </c>
      <c r="B538" s="83" t="s">
        <v>2850</v>
      </c>
      <c r="C538" s="80">
        <v>2695</v>
      </c>
      <c r="D538" s="80" t="s">
        <v>451</v>
      </c>
      <c r="E538" s="109">
        <v>401.02</v>
      </c>
      <c r="F538" s="109">
        <v>0</v>
      </c>
      <c r="G538" s="109">
        <v>0</v>
      </c>
      <c r="H538" s="109">
        <v>0</v>
      </c>
      <c r="I538" s="143">
        <f t="shared" si="11"/>
        <v>401.02</v>
      </c>
      <c r="J538" s="148" t="str">
        <f>IFERROR(VLOOKUP($C538,'CEDARS School FRPL'!$C:$G,5,FALSE),"No")</f>
        <v>Yes</v>
      </c>
      <c r="K538" s="102">
        <f>IFERROR(VLOOKUP($C538,'CEDARS School FRPL'!$C:$G,3,FALSE),0)</f>
        <v>0.59499999999999997</v>
      </c>
      <c r="M538" s="149"/>
      <c r="N538" s="150"/>
    </row>
    <row r="539" spans="1:14">
      <c r="A539" s="83" t="s">
        <v>2319</v>
      </c>
      <c r="B539" s="83" t="s">
        <v>2850</v>
      </c>
      <c r="C539" s="80">
        <v>5497</v>
      </c>
      <c r="D539" s="80" t="s">
        <v>2851</v>
      </c>
      <c r="E539" s="109">
        <v>0</v>
      </c>
      <c r="F539" s="109">
        <v>0</v>
      </c>
      <c r="G539" s="109">
        <v>27.29</v>
      </c>
      <c r="H539" s="109">
        <v>0</v>
      </c>
      <c r="I539" s="143">
        <f t="shared" si="11"/>
        <v>27.29</v>
      </c>
      <c r="J539" s="148" t="str">
        <f>IFERROR(VLOOKUP($C539,'CEDARS School FRPL'!$C:$G,5,FALSE),"No")</f>
        <v>Yes</v>
      </c>
      <c r="K539" s="102">
        <f>IFERROR(VLOOKUP($C539,'CEDARS School FRPL'!$C:$G,3,FALSE),0)</f>
        <v>0.70920000000000005</v>
      </c>
      <c r="M539" s="149"/>
      <c r="N539" s="150"/>
    </row>
    <row r="540" spans="1:14">
      <c r="A540" s="83" t="s">
        <v>2389</v>
      </c>
      <c r="B540" s="83" t="s">
        <v>2852</v>
      </c>
      <c r="C540" s="80">
        <v>2355</v>
      </c>
      <c r="D540" s="80" t="s">
        <v>1134</v>
      </c>
      <c r="E540" s="109">
        <v>55</v>
      </c>
      <c r="F540" s="109">
        <v>0</v>
      </c>
      <c r="G540" s="109">
        <v>0</v>
      </c>
      <c r="H540" s="109">
        <v>0</v>
      </c>
      <c r="I540" s="143">
        <f t="shared" si="11"/>
        <v>55</v>
      </c>
      <c r="J540" s="148" t="str">
        <f>IFERROR(VLOOKUP($C540,'CEDARS School FRPL'!$C:$G,5,FALSE),"No")</f>
        <v>Yes</v>
      </c>
      <c r="K540" s="102">
        <f>IFERROR(VLOOKUP($C540,'CEDARS School FRPL'!$C:$G,3,FALSE),0)</f>
        <v>0.57499999999999996</v>
      </c>
      <c r="M540" s="149"/>
      <c r="N540" s="150"/>
    </row>
    <row r="541" spans="1:14">
      <c r="A541" s="83" t="s">
        <v>2467</v>
      </c>
      <c r="B541" s="83" t="s">
        <v>2853</v>
      </c>
      <c r="C541" s="80">
        <v>3407</v>
      </c>
      <c r="D541" s="80" t="s">
        <v>115</v>
      </c>
      <c r="E541" s="109">
        <v>1621.34</v>
      </c>
      <c r="F541" s="109">
        <v>91.94</v>
      </c>
      <c r="G541" s="109">
        <v>0</v>
      </c>
      <c r="H541" s="109">
        <v>0</v>
      </c>
      <c r="I541" s="143">
        <f t="shared" si="11"/>
        <v>1713.28</v>
      </c>
      <c r="J541" s="148" t="str">
        <f>IFERROR(VLOOKUP($C541,'CEDARS School FRPL'!$C:$G,5,FALSE),"No")</f>
        <v>Yes</v>
      </c>
      <c r="K541" s="102">
        <f>IFERROR(VLOOKUP($C541,'CEDARS School FRPL'!$C:$G,3,FALSE),0)</f>
        <v>0.50170000000000003</v>
      </c>
      <c r="M541" s="149"/>
      <c r="N541" s="150"/>
    </row>
    <row r="542" spans="1:14">
      <c r="A542" s="83" t="s">
        <v>2467</v>
      </c>
      <c r="B542" s="83" t="s">
        <v>2853</v>
      </c>
      <c r="C542" s="80">
        <v>4382</v>
      </c>
      <c r="D542" s="80" t="s">
        <v>1610</v>
      </c>
      <c r="E542" s="109">
        <v>671.41</v>
      </c>
      <c r="F542" s="109">
        <v>0</v>
      </c>
      <c r="G542" s="109">
        <v>0</v>
      </c>
      <c r="H542" s="109">
        <v>0</v>
      </c>
      <c r="I542" s="143">
        <f t="shared" si="11"/>
        <v>671.41</v>
      </c>
      <c r="J542" s="148" t="str">
        <f>IFERROR(VLOOKUP($C542,'CEDARS School FRPL'!$C:$G,5,FALSE),"No")</f>
        <v>No</v>
      </c>
      <c r="K542" s="102">
        <f>IFERROR(VLOOKUP($C542,'CEDARS School FRPL'!$C:$G,3,FALSE),0)</f>
        <v>0.14610000000000001</v>
      </c>
      <c r="M542" s="149"/>
      <c r="N542" s="150"/>
    </row>
    <row r="543" spans="1:14">
      <c r="A543" s="83" t="s">
        <v>2467</v>
      </c>
      <c r="B543" s="83" t="s">
        <v>2853</v>
      </c>
      <c r="C543" s="80">
        <v>3752</v>
      </c>
      <c r="D543" s="80" t="s">
        <v>1604</v>
      </c>
      <c r="E543" s="109">
        <v>870.6</v>
      </c>
      <c r="F543" s="109">
        <v>0</v>
      </c>
      <c r="G543" s="109">
        <v>0</v>
      </c>
      <c r="H543" s="109">
        <v>0</v>
      </c>
      <c r="I543" s="143">
        <f t="shared" si="11"/>
        <v>870.6</v>
      </c>
      <c r="J543" s="148" t="str">
        <f>IFERROR(VLOOKUP($C543,'CEDARS School FRPL'!$C:$G,5,FALSE),"No")</f>
        <v>No</v>
      </c>
      <c r="K543" s="102">
        <f>IFERROR(VLOOKUP($C543,'CEDARS School FRPL'!$C:$G,3,FALSE),0)</f>
        <v>0.45479999999999998</v>
      </c>
      <c r="M543" s="149"/>
      <c r="N543" s="150"/>
    </row>
    <row r="544" spans="1:14">
      <c r="A544" s="83" t="s">
        <v>2467</v>
      </c>
      <c r="B544" s="83" t="s">
        <v>2853</v>
      </c>
      <c r="C544" s="80">
        <v>3184</v>
      </c>
      <c r="D544" s="80" t="s">
        <v>562</v>
      </c>
      <c r="E544" s="109">
        <v>583.71</v>
      </c>
      <c r="F544" s="109">
        <v>0</v>
      </c>
      <c r="G544" s="109">
        <v>0</v>
      </c>
      <c r="H544" s="109">
        <v>0</v>
      </c>
      <c r="I544" s="143">
        <f t="shared" si="11"/>
        <v>583.71</v>
      </c>
      <c r="J544" s="148" t="str">
        <f>IFERROR(VLOOKUP($C544,'CEDARS School FRPL'!$C:$G,5,FALSE),"No")</f>
        <v>Yes</v>
      </c>
      <c r="K544" s="102">
        <f>IFERROR(VLOOKUP($C544,'CEDARS School FRPL'!$C:$G,3,FALSE),0)</f>
        <v>0.62009999999999998</v>
      </c>
      <c r="M544" s="149"/>
      <c r="N544" s="150"/>
    </row>
    <row r="545" spans="1:14">
      <c r="A545" s="83" t="s">
        <v>2467</v>
      </c>
      <c r="B545" s="83" t="s">
        <v>2853</v>
      </c>
      <c r="C545" s="80">
        <v>2126</v>
      </c>
      <c r="D545" s="80" t="s">
        <v>1596</v>
      </c>
      <c r="E545" s="109">
        <v>1457.02</v>
      </c>
      <c r="F545" s="109">
        <v>71.179999999999993</v>
      </c>
      <c r="G545" s="109">
        <v>0</v>
      </c>
      <c r="H545" s="109">
        <v>0</v>
      </c>
      <c r="I545" s="143">
        <f t="shared" si="11"/>
        <v>1528.2</v>
      </c>
      <c r="J545" s="148" t="str">
        <f>IFERROR(VLOOKUP($C545,'CEDARS School FRPL'!$C:$G,5,FALSE),"No")</f>
        <v>Yes</v>
      </c>
      <c r="K545" s="102">
        <f>IFERROR(VLOOKUP($C545,'CEDARS School FRPL'!$C:$G,3,FALSE),0)</f>
        <v>0.5272</v>
      </c>
      <c r="M545" s="149"/>
      <c r="N545" s="150"/>
    </row>
    <row r="546" spans="1:14">
      <c r="A546" s="83" t="s">
        <v>2467</v>
      </c>
      <c r="B546" s="83" t="s">
        <v>2853</v>
      </c>
      <c r="C546" s="80">
        <v>5330</v>
      </c>
      <c r="D546" s="80" t="s">
        <v>1615</v>
      </c>
      <c r="E546" s="109">
        <v>0</v>
      </c>
      <c r="F546" s="109">
        <v>0</v>
      </c>
      <c r="G546" s="109">
        <v>130</v>
      </c>
      <c r="H546" s="109">
        <v>0</v>
      </c>
      <c r="I546" s="143">
        <f t="shared" si="11"/>
        <v>130</v>
      </c>
      <c r="J546" s="148" t="str">
        <f>IFERROR(VLOOKUP($C546,'CEDARS School FRPL'!$C:$G,5,FALSE),"No")</f>
        <v>Yes</v>
      </c>
      <c r="K546" s="102">
        <f>IFERROR(VLOOKUP($C546,'CEDARS School FRPL'!$C:$G,3,FALSE),0)</f>
        <v>0.66859999999999997</v>
      </c>
      <c r="M546" s="149"/>
      <c r="N546" s="150"/>
    </row>
    <row r="547" spans="1:14">
      <c r="A547" s="83" t="s">
        <v>2467</v>
      </c>
      <c r="B547" s="83" t="s">
        <v>2853</v>
      </c>
      <c r="C547" s="80">
        <v>5670</v>
      </c>
      <c r="D547" s="80" t="s">
        <v>3342</v>
      </c>
      <c r="E547" s="109">
        <v>140.76</v>
      </c>
      <c r="F547" s="109">
        <v>0</v>
      </c>
      <c r="G547" s="109">
        <v>0</v>
      </c>
      <c r="H547" s="109">
        <v>0</v>
      </c>
      <c r="I547" s="143">
        <f t="shared" si="11"/>
        <v>140.76</v>
      </c>
      <c r="J547" s="148" t="str">
        <f>IFERROR(VLOOKUP($C547,'CEDARS School FRPL'!$C:$G,5,FALSE),"No")</f>
        <v>No</v>
      </c>
      <c r="K547" s="102">
        <f>IFERROR(VLOOKUP($C547,'CEDARS School FRPL'!$C:$G,3,FALSE),0)</f>
        <v>0.37059999999999998</v>
      </c>
      <c r="M547" s="149"/>
      <c r="N547" s="150"/>
    </row>
    <row r="548" spans="1:14">
      <c r="A548" s="83" t="s">
        <v>2467</v>
      </c>
      <c r="B548" s="83" t="s">
        <v>2853</v>
      </c>
      <c r="C548" s="80">
        <v>3253</v>
      </c>
      <c r="D548" s="80" t="s">
        <v>923</v>
      </c>
      <c r="E548" s="109">
        <v>911.94</v>
      </c>
      <c r="F548" s="109">
        <v>0</v>
      </c>
      <c r="G548" s="109">
        <v>0</v>
      </c>
      <c r="H548" s="109">
        <v>0</v>
      </c>
      <c r="I548" s="143">
        <f t="shared" si="11"/>
        <v>911.94</v>
      </c>
      <c r="J548" s="148" t="str">
        <f>IFERROR(VLOOKUP($C548,'CEDARS School FRPL'!$C:$G,5,FALSE),"No")</f>
        <v>Yes</v>
      </c>
      <c r="K548" s="102">
        <f>IFERROR(VLOOKUP($C548,'CEDARS School FRPL'!$C:$G,3,FALSE),0)</f>
        <v>0.60519999999999996</v>
      </c>
      <c r="M548" s="149"/>
      <c r="N548" s="150"/>
    </row>
    <row r="549" spans="1:14">
      <c r="A549" s="83" t="s">
        <v>2467</v>
      </c>
      <c r="B549" s="83" t="s">
        <v>2853</v>
      </c>
      <c r="C549" s="80">
        <v>5091</v>
      </c>
      <c r="D549" s="80" t="s">
        <v>1614</v>
      </c>
      <c r="E549" s="109">
        <v>641.42999999999995</v>
      </c>
      <c r="F549" s="109">
        <v>0</v>
      </c>
      <c r="G549" s="109">
        <v>0</v>
      </c>
      <c r="H549" s="109">
        <v>0</v>
      </c>
      <c r="I549" s="143">
        <f t="shared" si="11"/>
        <v>641.42999999999995</v>
      </c>
      <c r="J549" s="148" t="str">
        <f>IFERROR(VLOOKUP($C549,'CEDARS School FRPL'!$C:$G,5,FALSE),"No")</f>
        <v>No</v>
      </c>
      <c r="K549" s="102">
        <f>IFERROR(VLOOKUP($C549,'CEDARS School FRPL'!$C:$G,3,FALSE),0)</f>
        <v>0.1245</v>
      </c>
      <c r="M549" s="149"/>
      <c r="N549" s="150"/>
    </row>
    <row r="550" spans="1:14">
      <c r="A550" s="83" t="s">
        <v>2467</v>
      </c>
      <c r="B550" s="83" t="s">
        <v>2853</v>
      </c>
      <c r="C550" s="80">
        <v>2065</v>
      </c>
      <c r="D550" s="80" t="s">
        <v>1595</v>
      </c>
      <c r="E550" s="109">
        <v>378.43</v>
      </c>
      <c r="F550" s="109">
        <v>0</v>
      </c>
      <c r="G550" s="109">
        <v>0</v>
      </c>
      <c r="H550" s="109">
        <v>0</v>
      </c>
      <c r="I550" s="143">
        <f t="shared" si="11"/>
        <v>378.43</v>
      </c>
      <c r="J550" s="148" t="str">
        <f>IFERROR(VLOOKUP($C550,'CEDARS School FRPL'!$C:$G,5,FALSE),"No")</f>
        <v>Yes</v>
      </c>
      <c r="K550" s="102">
        <f>IFERROR(VLOOKUP($C550,'CEDARS School FRPL'!$C:$G,3,FALSE),0)</f>
        <v>0.61</v>
      </c>
      <c r="M550" s="149"/>
      <c r="N550" s="150"/>
    </row>
    <row r="551" spans="1:14">
      <c r="A551" s="83" t="s">
        <v>2467</v>
      </c>
      <c r="B551" s="83" t="s">
        <v>2853</v>
      </c>
      <c r="C551" s="80">
        <v>4437</v>
      </c>
      <c r="D551" s="80" t="s">
        <v>1611</v>
      </c>
      <c r="E551" s="109">
        <v>949.13</v>
      </c>
      <c r="F551" s="109">
        <v>0</v>
      </c>
      <c r="G551" s="109">
        <v>0</v>
      </c>
      <c r="H551" s="109">
        <v>0</v>
      </c>
      <c r="I551" s="143">
        <f t="shared" si="11"/>
        <v>949.13</v>
      </c>
      <c r="J551" s="148" t="str">
        <f>IFERROR(VLOOKUP($C551,'CEDARS School FRPL'!$C:$G,5,FALSE),"No")</f>
        <v>No</v>
      </c>
      <c r="K551" s="102">
        <f>IFERROR(VLOOKUP($C551,'CEDARS School FRPL'!$C:$G,3,FALSE),0)</f>
        <v>0.13089999999999999</v>
      </c>
      <c r="M551" s="149"/>
      <c r="N551" s="150"/>
    </row>
    <row r="552" spans="1:14">
      <c r="A552" s="83" t="s">
        <v>2467</v>
      </c>
      <c r="B552" s="83" t="s">
        <v>2853</v>
      </c>
      <c r="C552" s="80">
        <v>2883</v>
      </c>
      <c r="D552" s="80" t="s">
        <v>1601</v>
      </c>
      <c r="E552" s="109">
        <v>375.43</v>
      </c>
      <c r="F552" s="109">
        <v>0</v>
      </c>
      <c r="G552" s="109">
        <v>0</v>
      </c>
      <c r="H552" s="109">
        <v>0</v>
      </c>
      <c r="I552" s="143">
        <f t="shared" si="11"/>
        <v>375.43</v>
      </c>
      <c r="J552" s="148" t="str">
        <f>IFERROR(VLOOKUP($C552,'CEDARS School FRPL'!$C:$G,5,FALSE),"No")</f>
        <v>Yes</v>
      </c>
      <c r="K552" s="102">
        <f>IFERROR(VLOOKUP($C552,'CEDARS School FRPL'!$C:$G,3,FALSE),0)</f>
        <v>0.79630000000000001</v>
      </c>
      <c r="M552" s="149"/>
      <c r="N552" s="150"/>
    </row>
    <row r="553" spans="1:14">
      <c r="A553" s="83" t="s">
        <v>2467</v>
      </c>
      <c r="B553" s="83" t="s">
        <v>2853</v>
      </c>
      <c r="C553" s="80">
        <v>4334</v>
      </c>
      <c r="D553" s="80" t="s">
        <v>1609</v>
      </c>
      <c r="E553" s="109">
        <v>975.64</v>
      </c>
      <c r="F553" s="109">
        <v>0</v>
      </c>
      <c r="G553" s="109">
        <v>0</v>
      </c>
      <c r="H553" s="109">
        <v>0</v>
      </c>
      <c r="I553" s="143">
        <f t="shared" si="11"/>
        <v>975.64</v>
      </c>
      <c r="J553" s="148" t="str">
        <f>IFERROR(VLOOKUP($C553,'CEDARS School FRPL'!$C:$G,5,FALSE),"No")</f>
        <v>No</v>
      </c>
      <c r="K553" s="102">
        <f>IFERROR(VLOOKUP($C553,'CEDARS School FRPL'!$C:$G,3,FALSE),0)</f>
        <v>0.28449999999999998</v>
      </c>
      <c r="M553" s="149"/>
      <c r="N553" s="150"/>
    </row>
    <row r="554" spans="1:14">
      <c r="A554" s="83" t="s">
        <v>2467</v>
      </c>
      <c r="B554" s="83" t="s">
        <v>2853</v>
      </c>
      <c r="C554" s="80">
        <v>4438</v>
      </c>
      <c r="D554" s="80" t="s">
        <v>1612</v>
      </c>
      <c r="E554" s="109">
        <v>1987.77</v>
      </c>
      <c r="F554" s="109">
        <v>112.55999999999999</v>
      </c>
      <c r="G554" s="109">
        <v>0</v>
      </c>
      <c r="H554" s="109">
        <v>0</v>
      </c>
      <c r="I554" s="143">
        <f t="shared" si="11"/>
        <v>2100.33</v>
      </c>
      <c r="J554" s="148" t="str">
        <f>IFERROR(VLOOKUP($C554,'CEDARS School FRPL'!$C:$G,5,FALSE),"No")</f>
        <v>No</v>
      </c>
      <c r="K554" s="102">
        <f>IFERROR(VLOOKUP($C554,'CEDARS School FRPL'!$C:$G,3,FALSE),0)</f>
        <v>0.2019</v>
      </c>
      <c r="M554" s="149"/>
      <c r="N554" s="150"/>
    </row>
    <row r="555" spans="1:14">
      <c r="A555" s="83" t="s">
        <v>2467</v>
      </c>
      <c r="B555" s="83" t="s">
        <v>2853</v>
      </c>
      <c r="C555" s="80">
        <v>2751</v>
      </c>
      <c r="D555" s="80" t="s">
        <v>1599</v>
      </c>
      <c r="E555" s="109">
        <v>293.44</v>
      </c>
      <c r="F555" s="109">
        <v>0</v>
      </c>
      <c r="G555" s="109">
        <v>0</v>
      </c>
      <c r="H555" s="109">
        <v>0</v>
      </c>
      <c r="I555" s="143">
        <f t="shared" si="11"/>
        <v>293.44</v>
      </c>
      <c r="J555" s="148" t="str">
        <f>IFERROR(VLOOKUP($C555,'CEDARS School FRPL'!$C:$G,5,FALSE),"No")</f>
        <v>Yes</v>
      </c>
      <c r="K555" s="102">
        <f>IFERROR(VLOOKUP($C555,'CEDARS School FRPL'!$C:$G,3,FALSE),0)</f>
        <v>0.58289999999999997</v>
      </c>
      <c r="M555" s="149"/>
      <c r="N555" s="150"/>
    </row>
    <row r="556" spans="1:14">
      <c r="A556" s="83" t="s">
        <v>2467</v>
      </c>
      <c r="B556" s="83" t="s">
        <v>2853</v>
      </c>
      <c r="C556" s="80">
        <v>3533</v>
      </c>
      <c r="D556" s="80" t="s">
        <v>77</v>
      </c>
      <c r="E556" s="109">
        <v>496.91</v>
      </c>
      <c r="F556" s="109">
        <v>0</v>
      </c>
      <c r="G556" s="109">
        <v>0</v>
      </c>
      <c r="H556" s="109">
        <v>0</v>
      </c>
      <c r="I556" s="143">
        <f t="shared" si="11"/>
        <v>496.91</v>
      </c>
      <c r="J556" s="148" t="str">
        <f>IFERROR(VLOOKUP($C556,'CEDARS School FRPL'!$C:$G,5,FALSE),"No")</f>
        <v>No</v>
      </c>
      <c r="K556" s="102">
        <f>IFERROR(VLOOKUP($C556,'CEDARS School FRPL'!$C:$G,3,FALSE),0)</f>
        <v>0.37819999999999998</v>
      </c>
      <c r="M556" s="149"/>
      <c r="N556" s="150"/>
    </row>
    <row r="557" spans="1:14">
      <c r="A557" s="83" t="s">
        <v>2467</v>
      </c>
      <c r="B557" s="83" t="s">
        <v>2853</v>
      </c>
      <c r="C557" s="80">
        <v>2811</v>
      </c>
      <c r="D557" s="80" t="s">
        <v>1600</v>
      </c>
      <c r="E557" s="109">
        <v>513.5</v>
      </c>
      <c r="F557" s="109">
        <v>0</v>
      </c>
      <c r="G557" s="109">
        <v>0</v>
      </c>
      <c r="H557" s="109">
        <v>0</v>
      </c>
      <c r="I557" s="143">
        <f t="shared" si="11"/>
        <v>513.5</v>
      </c>
      <c r="J557" s="148" t="str">
        <f>IFERROR(VLOOKUP($C557,'CEDARS School FRPL'!$C:$G,5,FALSE),"No")</f>
        <v>Yes</v>
      </c>
      <c r="K557" s="102">
        <f>IFERROR(VLOOKUP($C557,'CEDARS School FRPL'!$C:$G,3,FALSE),0)</f>
        <v>0.57589999999999997</v>
      </c>
      <c r="M557" s="149"/>
      <c r="N557" s="150"/>
    </row>
    <row r="558" spans="1:14">
      <c r="A558" s="83" t="s">
        <v>2467</v>
      </c>
      <c r="B558" s="83" t="s">
        <v>2853</v>
      </c>
      <c r="C558" s="80">
        <v>2669</v>
      </c>
      <c r="D558" s="80" t="s">
        <v>1575</v>
      </c>
      <c r="E558" s="109">
        <v>396.14</v>
      </c>
      <c r="F558" s="109">
        <v>0</v>
      </c>
      <c r="G558" s="109">
        <v>0</v>
      </c>
      <c r="H558" s="109">
        <v>0</v>
      </c>
      <c r="I558" s="143">
        <f t="shared" si="11"/>
        <v>396.14</v>
      </c>
      <c r="J558" s="148" t="str">
        <f>IFERROR(VLOOKUP($C558,'CEDARS School FRPL'!$C:$G,5,FALSE),"No")</f>
        <v>Yes</v>
      </c>
      <c r="K558" s="102">
        <f>IFERROR(VLOOKUP($C558,'CEDARS School FRPL'!$C:$G,3,FALSE),0)</f>
        <v>0.63670000000000004</v>
      </c>
      <c r="M558" s="149"/>
      <c r="N558" s="150"/>
    </row>
    <row r="559" spans="1:14">
      <c r="A559" s="83" t="s">
        <v>2467</v>
      </c>
      <c r="B559" s="83" t="s">
        <v>2853</v>
      </c>
      <c r="C559" s="80">
        <v>4316</v>
      </c>
      <c r="D559" s="80" t="s">
        <v>1608</v>
      </c>
      <c r="E559" s="109">
        <v>670.04</v>
      </c>
      <c r="F559" s="109">
        <v>0</v>
      </c>
      <c r="G559" s="109">
        <v>0</v>
      </c>
      <c r="H559" s="109">
        <v>0</v>
      </c>
      <c r="I559" s="143">
        <f t="shared" si="11"/>
        <v>670.04</v>
      </c>
      <c r="J559" s="148" t="str">
        <f>IFERROR(VLOOKUP($C559,'CEDARS School FRPL'!$C:$G,5,FALSE),"No")</f>
        <v>No</v>
      </c>
      <c r="K559" s="102">
        <f>IFERROR(VLOOKUP($C559,'CEDARS School FRPL'!$C:$G,3,FALSE),0)</f>
        <v>0.2261</v>
      </c>
      <c r="M559" s="149"/>
      <c r="N559" s="150"/>
    </row>
    <row r="560" spans="1:14">
      <c r="A560" s="83" t="s">
        <v>2467</v>
      </c>
      <c r="B560" s="83" t="s">
        <v>2853</v>
      </c>
      <c r="C560" s="80">
        <v>3686</v>
      </c>
      <c r="D560" s="80" t="s">
        <v>1603</v>
      </c>
      <c r="E560" s="109">
        <v>493.19</v>
      </c>
      <c r="F560" s="109">
        <v>0</v>
      </c>
      <c r="G560" s="109">
        <v>0</v>
      </c>
      <c r="H560" s="109">
        <v>0</v>
      </c>
      <c r="I560" s="143">
        <f t="shared" si="11"/>
        <v>493.19</v>
      </c>
      <c r="J560" s="148" t="str">
        <f>IFERROR(VLOOKUP($C560,'CEDARS School FRPL'!$C:$G,5,FALSE),"No")</f>
        <v>No</v>
      </c>
      <c r="K560" s="102">
        <f>IFERROR(VLOOKUP($C560,'CEDARS School FRPL'!$C:$G,3,FALSE),0)</f>
        <v>0.43969999999999998</v>
      </c>
      <c r="M560" s="149"/>
      <c r="N560" s="150"/>
    </row>
    <row r="561" spans="1:14">
      <c r="A561" s="83" t="s">
        <v>2467</v>
      </c>
      <c r="B561" s="83" t="s">
        <v>2853</v>
      </c>
      <c r="C561" s="80">
        <v>2364</v>
      </c>
      <c r="D561" s="80" t="s">
        <v>1597</v>
      </c>
      <c r="E561" s="109">
        <v>701.69</v>
      </c>
      <c r="F561" s="109">
        <v>0</v>
      </c>
      <c r="G561" s="109">
        <v>0</v>
      </c>
      <c r="H561" s="109">
        <v>0</v>
      </c>
      <c r="I561" s="143">
        <f t="shared" si="11"/>
        <v>701.69</v>
      </c>
      <c r="J561" s="148" t="str">
        <f>IFERROR(VLOOKUP($C561,'CEDARS School FRPL'!$C:$G,5,FALSE),"No")</f>
        <v>Yes</v>
      </c>
      <c r="K561" s="102">
        <f>IFERROR(VLOOKUP($C561,'CEDARS School FRPL'!$C:$G,3,FALSE),0)</f>
        <v>0.62660000000000005</v>
      </c>
      <c r="M561" s="149"/>
      <c r="N561" s="150"/>
    </row>
    <row r="562" spans="1:14">
      <c r="A562" s="83" t="s">
        <v>2467</v>
      </c>
      <c r="B562" s="83" t="s">
        <v>2853</v>
      </c>
      <c r="C562" s="80">
        <v>1663</v>
      </c>
      <c r="D562" s="80" t="s">
        <v>1593</v>
      </c>
      <c r="E562" s="109">
        <v>1.57</v>
      </c>
      <c r="F562" s="109">
        <v>0</v>
      </c>
      <c r="G562" s="109">
        <v>0</v>
      </c>
      <c r="H562" s="109">
        <v>0</v>
      </c>
      <c r="I562" s="143">
        <f t="shared" si="11"/>
        <v>1.57</v>
      </c>
      <c r="J562" s="148" t="str">
        <f>IFERROR(VLOOKUP($C562,'CEDARS School FRPL'!$C:$G,5,FALSE),"No")</f>
        <v>Yes</v>
      </c>
      <c r="K562" s="102">
        <f>IFERROR(VLOOKUP($C562,'CEDARS School FRPL'!$C:$G,3,FALSE),0)</f>
        <v>0.5</v>
      </c>
      <c r="M562" s="149"/>
      <c r="N562" s="150"/>
    </row>
    <row r="563" spans="1:14">
      <c r="A563" s="83" t="s">
        <v>2467</v>
      </c>
      <c r="B563" s="83" t="s">
        <v>2853</v>
      </c>
      <c r="C563" s="80">
        <v>4530</v>
      </c>
      <c r="D563" s="80" t="s">
        <v>1613</v>
      </c>
      <c r="E563" s="109">
        <v>758</v>
      </c>
      <c r="F563" s="109">
        <v>0</v>
      </c>
      <c r="G563" s="109">
        <v>0</v>
      </c>
      <c r="H563" s="109">
        <v>0</v>
      </c>
      <c r="I563" s="143">
        <f t="shared" si="11"/>
        <v>758</v>
      </c>
      <c r="J563" s="148" t="str">
        <f>IFERROR(VLOOKUP($C563,'CEDARS School FRPL'!$C:$G,5,FALSE),"No")</f>
        <v>No</v>
      </c>
      <c r="K563" s="102">
        <f>IFERROR(VLOOKUP($C563,'CEDARS School FRPL'!$C:$G,3,FALSE),0)</f>
        <v>0.2462</v>
      </c>
      <c r="M563" s="149"/>
      <c r="N563" s="150"/>
    </row>
    <row r="564" spans="1:14">
      <c r="A564" s="83" t="s">
        <v>2467</v>
      </c>
      <c r="B564" s="83" t="s">
        <v>2853</v>
      </c>
      <c r="C564" s="80">
        <v>1907</v>
      </c>
      <c r="D564" s="80" t="s">
        <v>1594</v>
      </c>
      <c r="E564" s="109">
        <v>88.26</v>
      </c>
      <c r="F564" s="109">
        <v>7.66</v>
      </c>
      <c r="G564" s="109">
        <v>0</v>
      </c>
      <c r="H564" s="109">
        <v>0</v>
      </c>
      <c r="I564" s="143">
        <f t="shared" si="11"/>
        <v>95.92</v>
      </c>
      <c r="J564" s="148" t="str">
        <f>IFERROR(VLOOKUP($C564,'CEDARS School FRPL'!$C:$G,5,FALSE),"No")</f>
        <v>No</v>
      </c>
      <c r="K564" s="102">
        <f>IFERROR(VLOOKUP($C564,'CEDARS School FRPL'!$C:$G,3,FALSE),0)</f>
        <v>0.32040000000000002</v>
      </c>
      <c r="M564" s="149"/>
      <c r="N564" s="150"/>
    </row>
    <row r="565" spans="1:14">
      <c r="A565" s="83" t="s">
        <v>2467</v>
      </c>
      <c r="B565" s="80" t="s">
        <v>2853</v>
      </c>
      <c r="C565" s="80">
        <v>4137</v>
      </c>
      <c r="D565" t="s">
        <v>1606</v>
      </c>
      <c r="E565" s="109">
        <v>155.72</v>
      </c>
      <c r="F565" s="109">
        <v>2.31</v>
      </c>
      <c r="G565" s="109">
        <v>0</v>
      </c>
      <c r="H565" s="109">
        <v>0</v>
      </c>
      <c r="I565" s="143">
        <f t="shared" si="11"/>
        <v>158.03</v>
      </c>
      <c r="J565" s="148" t="str">
        <f>IFERROR(VLOOKUP($C565,'CEDARS School FRPL'!$C:$G,5,FALSE),"No")</f>
        <v>Yes</v>
      </c>
      <c r="K565" s="102">
        <f>IFERROR(VLOOKUP($C565,'CEDARS School FRPL'!$C:$G,3,FALSE),0)</f>
        <v>0.61409999999999998</v>
      </c>
      <c r="M565" s="149"/>
      <c r="N565" s="150"/>
    </row>
    <row r="566" spans="1:14">
      <c r="A566" s="83" t="s">
        <v>2467</v>
      </c>
      <c r="B566" s="83" t="s">
        <v>2853</v>
      </c>
      <c r="C566" s="80">
        <v>4298</v>
      </c>
      <c r="D566" s="80" t="s">
        <v>1607</v>
      </c>
      <c r="E566" s="109">
        <v>480.14</v>
      </c>
      <c r="F566" s="109">
        <v>0</v>
      </c>
      <c r="G566" s="109">
        <v>0</v>
      </c>
      <c r="H566" s="109">
        <v>0</v>
      </c>
      <c r="I566" s="143">
        <f t="shared" si="11"/>
        <v>480.14</v>
      </c>
      <c r="J566" s="148" t="str">
        <f>IFERROR(VLOOKUP($C566,'CEDARS School FRPL'!$C:$G,5,FALSE),"No")</f>
        <v>No</v>
      </c>
      <c r="K566" s="102">
        <f>IFERROR(VLOOKUP($C566,'CEDARS School FRPL'!$C:$G,3,FALSE),0)</f>
        <v>0.13789999999999999</v>
      </c>
      <c r="M566" s="149"/>
      <c r="N566" s="150"/>
    </row>
    <row r="567" spans="1:14">
      <c r="A567" s="83" t="s">
        <v>2467</v>
      </c>
      <c r="B567" s="83" t="s">
        <v>2853</v>
      </c>
      <c r="C567" s="80">
        <v>2545</v>
      </c>
      <c r="D567" s="80" t="s">
        <v>1598</v>
      </c>
      <c r="E567" s="109">
        <v>527.42999999999995</v>
      </c>
      <c r="F567" s="109">
        <v>0</v>
      </c>
      <c r="G567" s="109">
        <v>0</v>
      </c>
      <c r="H567" s="109">
        <v>0</v>
      </c>
      <c r="I567" s="143">
        <f t="shared" si="11"/>
        <v>527.42999999999995</v>
      </c>
      <c r="J567" s="148" t="str">
        <f>IFERROR(VLOOKUP($C567,'CEDARS School FRPL'!$C:$G,5,FALSE),"No")</f>
        <v>Yes</v>
      </c>
      <c r="K567" s="102">
        <f>IFERROR(VLOOKUP($C567,'CEDARS School FRPL'!$C:$G,3,FALSE),0)</f>
        <v>0.50239999999999996</v>
      </c>
      <c r="M567" s="149"/>
      <c r="N567" s="150"/>
    </row>
    <row r="568" spans="1:14">
      <c r="A568" s="83" t="s">
        <v>2467</v>
      </c>
      <c r="B568" s="83" t="s">
        <v>2853</v>
      </c>
      <c r="C568" s="80">
        <v>3903</v>
      </c>
      <c r="D568" s="80" t="s">
        <v>27</v>
      </c>
      <c r="E568" s="109">
        <v>12.57</v>
      </c>
      <c r="F568" s="109">
        <v>0</v>
      </c>
      <c r="G568" s="109">
        <v>0</v>
      </c>
      <c r="H568" s="109">
        <v>0</v>
      </c>
      <c r="I568" s="143">
        <f t="shared" si="11"/>
        <v>12.57</v>
      </c>
      <c r="J568" s="148" t="str">
        <f>IFERROR(VLOOKUP($C568,'CEDARS School FRPL'!$C:$G,5,FALSE),"No")</f>
        <v>No</v>
      </c>
      <c r="K568" s="102">
        <f>IFERROR(VLOOKUP($C568,'CEDARS School FRPL'!$C:$G,3,FALSE),0)</f>
        <v>0.30840000000000001</v>
      </c>
      <c r="M568" s="149"/>
      <c r="N568" s="150"/>
    </row>
    <row r="569" spans="1:14">
      <c r="A569" s="83" t="s">
        <v>2467</v>
      </c>
      <c r="B569" s="83" t="s">
        <v>2853</v>
      </c>
      <c r="C569" s="80">
        <v>5570</v>
      </c>
      <c r="D569" s="80" t="s">
        <v>3140</v>
      </c>
      <c r="E569" s="109">
        <v>717.86</v>
      </c>
      <c r="F569" s="109">
        <v>0</v>
      </c>
      <c r="G569" s="109">
        <v>0</v>
      </c>
      <c r="H569" s="109">
        <v>0</v>
      </c>
      <c r="I569" s="143">
        <f t="shared" si="11"/>
        <v>717.86</v>
      </c>
      <c r="J569" s="148" t="str">
        <f>IFERROR(VLOOKUP($C569,'CEDARS School FRPL'!$C:$G,5,FALSE),"No")</f>
        <v>No</v>
      </c>
      <c r="K569" s="102">
        <f>IFERROR(VLOOKUP($C569,'CEDARS School FRPL'!$C:$G,3,FALSE),0)</f>
        <v>5.7200000000000001E-2</v>
      </c>
      <c r="M569" s="149"/>
      <c r="N569" s="150"/>
    </row>
    <row r="570" spans="1:14">
      <c r="A570" s="83" t="s">
        <v>2467</v>
      </c>
      <c r="B570" s="83" t="s">
        <v>2853</v>
      </c>
      <c r="C570" s="80">
        <v>3002</v>
      </c>
      <c r="D570" s="80" t="s">
        <v>1602</v>
      </c>
      <c r="E570" s="109">
        <v>477.58</v>
      </c>
      <c r="F570" s="109">
        <v>0</v>
      </c>
      <c r="G570" s="109">
        <v>0</v>
      </c>
      <c r="H570" s="109">
        <v>0</v>
      </c>
      <c r="I570" s="143">
        <f t="shared" si="11"/>
        <v>477.58</v>
      </c>
      <c r="J570" s="148" t="str">
        <f>IFERROR(VLOOKUP($C570,'CEDARS School FRPL'!$C:$G,5,FALSE),"No")</f>
        <v>No</v>
      </c>
      <c r="K570" s="102">
        <f>IFERROR(VLOOKUP($C570,'CEDARS School FRPL'!$C:$G,3,FALSE),0)</f>
        <v>0.4264</v>
      </c>
      <c r="M570" s="149"/>
      <c r="N570" s="150"/>
    </row>
    <row r="571" spans="1:14">
      <c r="A571" s="83" t="s">
        <v>2467</v>
      </c>
      <c r="B571" s="83" t="s">
        <v>2853</v>
      </c>
      <c r="C571" s="80">
        <v>2752</v>
      </c>
      <c r="D571" s="80" t="s">
        <v>380</v>
      </c>
      <c r="E571" s="109">
        <v>403.31</v>
      </c>
      <c r="F571" s="109">
        <v>0</v>
      </c>
      <c r="G571" s="109">
        <v>0</v>
      </c>
      <c r="H571" s="109">
        <v>0</v>
      </c>
      <c r="I571" s="143">
        <f t="shared" si="11"/>
        <v>403.31</v>
      </c>
      <c r="J571" s="148" t="str">
        <f>IFERROR(VLOOKUP($C571,'CEDARS School FRPL'!$C:$G,5,FALSE),"No")</f>
        <v>No</v>
      </c>
      <c r="K571" s="102">
        <f>IFERROR(VLOOKUP($C571,'CEDARS School FRPL'!$C:$G,3,FALSE),0)</f>
        <v>0.38009999999999999</v>
      </c>
      <c r="M571" s="149"/>
      <c r="N571" s="150"/>
    </row>
    <row r="572" spans="1:14">
      <c r="A572" s="83" t="s">
        <v>2467</v>
      </c>
      <c r="B572" s="83" t="s">
        <v>2853</v>
      </c>
      <c r="C572" s="80">
        <v>4125</v>
      </c>
      <c r="D572" s="80" t="s">
        <v>1605</v>
      </c>
      <c r="E572" s="109">
        <v>569.55999999999995</v>
      </c>
      <c r="F572" s="109">
        <v>0</v>
      </c>
      <c r="G572" s="109">
        <v>0</v>
      </c>
      <c r="H572" s="109">
        <v>0</v>
      </c>
      <c r="I572" s="143">
        <f t="shared" si="11"/>
        <v>569.55999999999995</v>
      </c>
      <c r="J572" s="148" t="str">
        <f>IFERROR(VLOOKUP($C572,'CEDARS School FRPL'!$C:$G,5,FALSE),"No")</f>
        <v>No</v>
      </c>
      <c r="K572" s="102">
        <f>IFERROR(VLOOKUP($C572,'CEDARS School FRPL'!$C:$G,3,FALSE),0)</f>
        <v>0.3473</v>
      </c>
      <c r="M572" s="149"/>
      <c r="N572" s="150"/>
    </row>
    <row r="573" spans="1:14">
      <c r="A573" s="83" t="s">
        <v>2283</v>
      </c>
      <c r="B573" s="83" t="s">
        <v>2854</v>
      </c>
      <c r="C573" s="80">
        <v>1646</v>
      </c>
      <c r="D573" s="80" t="s">
        <v>219</v>
      </c>
      <c r="E573" s="109">
        <v>93.54</v>
      </c>
      <c r="F573" s="109">
        <v>0</v>
      </c>
      <c r="G573" s="109">
        <v>0</v>
      </c>
      <c r="H573" s="109">
        <v>0</v>
      </c>
      <c r="I573" s="143">
        <f t="shared" si="11"/>
        <v>93.54</v>
      </c>
      <c r="J573" s="148" t="str">
        <f>IFERROR(VLOOKUP($C573,'CEDARS School FRPL'!$C:$G,5,FALSE),"No")</f>
        <v>Yes</v>
      </c>
      <c r="K573" s="102">
        <f>IFERROR(VLOOKUP($C573,'CEDARS School FRPL'!$C:$G,3,FALSE),0)</f>
        <v>0.69369999999999998</v>
      </c>
      <c r="M573" s="149"/>
      <c r="N573" s="150"/>
    </row>
    <row r="574" spans="1:14">
      <c r="A574" s="83" t="s">
        <v>2283</v>
      </c>
      <c r="B574" s="83" t="s">
        <v>2854</v>
      </c>
      <c r="C574" s="80">
        <v>4299</v>
      </c>
      <c r="D574" s="80" t="s">
        <v>240</v>
      </c>
      <c r="E574" s="109">
        <v>380.71</v>
      </c>
      <c r="F574" s="109">
        <v>0</v>
      </c>
      <c r="G574" s="109">
        <v>0</v>
      </c>
      <c r="H574" s="109">
        <v>0</v>
      </c>
      <c r="I574" s="143">
        <f t="shared" si="11"/>
        <v>380.71</v>
      </c>
      <c r="J574" s="148" t="str">
        <f>IFERROR(VLOOKUP($C574,'CEDARS School FRPL'!$C:$G,5,FALSE),"No")</f>
        <v>Yes</v>
      </c>
      <c r="K574" s="102">
        <f>IFERROR(VLOOKUP($C574,'CEDARS School FRPL'!$C:$G,3,FALSE),0)</f>
        <v>0.55649999999999999</v>
      </c>
      <c r="M574" s="149"/>
      <c r="N574" s="150"/>
    </row>
    <row r="575" spans="1:14">
      <c r="A575" s="83" t="s">
        <v>2283</v>
      </c>
      <c r="B575" s="83" t="s">
        <v>2854</v>
      </c>
      <c r="C575" s="80">
        <v>3736</v>
      </c>
      <c r="D575" s="80" t="s">
        <v>228</v>
      </c>
      <c r="E575" s="109">
        <v>353.43</v>
      </c>
      <c r="F575" s="109">
        <v>0</v>
      </c>
      <c r="G575" s="109">
        <v>0</v>
      </c>
      <c r="H575" s="109">
        <v>0</v>
      </c>
      <c r="I575" s="143">
        <f t="shared" ref="I575:I638" si="12">SUM(E575:H575)</f>
        <v>353.43</v>
      </c>
      <c r="J575" s="148" t="str">
        <f>IFERROR(VLOOKUP($C575,'CEDARS School FRPL'!$C:$G,5,FALSE),"No")</f>
        <v>Yes</v>
      </c>
      <c r="K575" s="102">
        <f>IFERROR(VLOOKUP($C575,'CEDARS School FRPL'!$C:$G,3,FALSE),0)</f>
        <v>0.68440000000000001</v>
      </c>
      <c r="M575" s="149"/>
      <c r="N575" s="150"/>
    </row>
    <row r="576" spans="1:14">
      <c r="A576" s="83" t="s">
        <v>2283</v>
      </c>
      <c r="B576" s="83" t="s">
        <v>2854</v>
      </c>
      <c r="C576" s="80">
        <v>3785</v>
      </c>
      <c r="D576" s="80" t="s">
        <v>229</v>
      </c>
      <c r="E576" s="109">
        <v>851.18</v>
      </c>
      <c r="F576" s="109">
        <v>0</v>
      </c>
      <c r="G576" s="109">
        <v>0</v>
      </c>
      <c r="H576" s="109">
        <v>0</v>
      </c>
      <c r="I576" s="143">
        <f t="shared" si="12"/>
        <v>851.18</v>
      </c>
      <c r="J576" s="148" t="str">
        <f>IFERROR(VLOOKUP($C576,'CEDARS School FRPL'!$C:$G,5,FALSE),"No")</f>
        <v>Yes</v>
      </c>
      <c r="K576" s="102">
        <f>IFERROR(VLOOKUP($C576,'CEDARS School FRPL'!$C:$G,3,FALSE),0)</f>
        <v>0.67190000000000005</v>
      </c>
      <c r="M576" s="149"/>
      <c r="N576" s="150"/>
    </row>
    <row r="577" spans="1:14">
      <c r="A577" s="83" t="s">
        <v>2283</v>
      </c>
      <c r="B577" s="83" t="s">
        <v>2854</v>
      </c>
      <c r="C577" s="80">
        <v>4203</v>
      </c>
      <c r="D577" s="80" t="s">
        <v>2855</v>
      </c>
      <c r="E577" s="109">
        <v>622.65</v>
      </c>
      <c r="F577" s="109">
        <v>0</v>
      </c>
      <c r="G577" s="109">
        <v>0</v>
      </c>
      <c r="H577" s="109">
        <v>0</v>
      </c>
      <c r="I577" s="143">
        <f t="shared" si="12"/>
        <v>622.65</v>
      </c>
      <c r="J577" s="148" t="str">
        <f>IFERROR(VLOOKUP($C577,'CEDARS School FRPL'!$C:$G,5,FALSE),"No")</f>
        <v>Yes</v>
      </c>
      <c r="K577" s="102">
        <f>IFERROR(VLOOKUP($C577,'CEDARS School FRPL'!$C:$G,3,FALSE),0)</f>
        <v>0.78569999999999995</v>
      </c>
      <c r="M577" s="149"/>
      <c r="N577" s="150"/>
    </row>
    <row r="578" spans="1:14">
      <c r="A578" s="83" t="s">
        <v>2283</v>
      </c>
      <c r="B578" s="83" t="s">
        <v>2854</v>
      </c>
      <c r="C578" s="80">
        <v>4587</v>
      </c>
      <c r="D578" s="80" t="s">
        <v>249</v>
      </c>
      <c r="E578" s="109">
        <v>395.55</v>
      </c>
      <c r="F578" s="109">
        <v>0</v>
      </c>
      <c r="G578" s="109">
        <v>0</v>
      </c>
      <c r="H578" s="109">
        <v>0</v>
      </c>
      <c r="I578" s="143">
        <f t="shared" si="12"/>
        <v>395.55</v>
      </c>
      <c r="J578" s="148" t="str">
        <f>IFERROR(VLOOKUP($C578,'CEDARS School FRPL'!$C:$G,5,FALSE),"No")</f>
        <v>No</v>
      </c>
      <c r="K578" s="102">
        <f>IFERROR(VLOOKUP($C578,'CEDARS School FRPL'!$C:$G,3,FALSE),0)</f>
        <v>0.48159999999999997</v>
      </c>
      <c r="M578" s="149"/>
      <c r="N578" s="150"/>
    </row>
    <row r="579" spans="1:14">
      <c r="A579" s="83" t="s">
        <v>2283</v>
      </c>
      <c r="B579" s="83" t="s">
        <v>2854</v>
      </c>
      <c r="C579" s="80">
        <v>3320</v>
      </c>
      <c r="D579" s="80" t="s">
        <v>226</v>
      </c>
      <c r="E579" s="109">
        <v>871.93</v>
      </c>
      <c r="F579" s="109">
        <v>0</v>
      </c>
      <c r="G579" s="109">
        <v>0</v>
      </c>
      <c r="H579" s="109">
        <v>0</v>
      </c>
      <c r="I579" s="143">
        <f t="shared" si="12"/>
        <v>871.93</v>
      </c>
      <c r="J579" s="148" t="str">
        <f>IFERROR(VLOOKUP($C579,'CEDARS School FRPL'!$C:$G,5,FALSE),"No")</f>
        <v>Yes</v>
      </c>
      <c r="K579" s="102">
        <f>IFERROR(VLOOKUP($C579,'CEDARS School FRPL'!$C:$G,3,FALSE),0)</f>
        <v>0.68620000000000003</v>
      </c>
      <c r="M579" s="149"/>
      <c r="N579" s="150"/>
    </row>
    <row r="580" spans="1:14">
      <c r="A580" s="83" t="s">
        <v>2283</v>
      </c>
      <c r="B580" s="83" t="s">
        <v>2854</v>
      </c>
      <c r="C580" s="80">
        <v>3822</v>
      </c>
      <c r="D580" s="80" t="s">
        <v>230</v>
      </c>
      <c r="E580" s="109">
        <v>488.71</v>
      </c>
      <c r="F580" s="109">
        <v>0</v>
      </c>
      <c r="G580" s="109">
        <v>0</v>
      </c>
      <c r="H580" s="109">
        <v>0</v>
      </c>
      <c r="I580" s="143">
        <f t="shared" si="12"/>
        <v>488.71</v>
      </c>
      <c r="J580" s="148" t="str">
        <f>IFERROR(VLOOKUP($C580,'CEDARS School FRPL'!$C:$G,5,FALSE),"No")</f>
        <v>Yes</v>
      </c>
      <c r="K580" s="102">
        <f>IFERROR(VLOOKUP($C580,'CEDARS School FRPL'!$C:$G,3,FALSE),0)</f>
        <v>0.66769999999999996</v>
      </c>
      <c r="M580" s="149"/>
      <c r="N580" s="150"/>
    </row>
    <row r="581" spans="1:14">
      <c r="A581" s="83" t="s">
        <v>2283</v>
      </c>
      <c r="B581" s="83" t="s">
        <v>2854</v>
      </c>
      <c r="C581" s="80">
        <v>3148</v>
      </c>
      <c r="D581" s="80" t="s">
        <v>224</v>
      </c>
      <c r="E581" s="109">
        <v>374.43</v>
      </c>
      <c r="F581" s="109">
        <v>0</v>
      </c>
      <c r="G581" s="109">
        <v>0</v>
      </c>
      <c r="H581" s="109">
        <v>0</v>
      </c>
      <c r="I581" s="143">
        <f t="shared" si="12"/>
        <v>374.43</v>
      </c>
      <c r="J581" s="148" t="str">
        <f>IFERROR(VLOOKUP($C581,'CEDARS School FRPL'!$C:$G,5,FALSE),"No")</f>
        <v>Yes</v>
      </c>
      <c r="K581" s="102">
        <f>IFERROR(VLOOKUP($C581,'CEDARS School FRPL'!$C:$G,3,FALSE),0)</f>
        <v>0.62370000000000003</v>
      </c>
      <c r="M581" s="149"/>
      <c r="N581" s="150"/>
    </row>
    <row r="582" spans="1:14">
      <c r="A582" s="83" t="s">
        <v>2283</v>
      </c>
      <c r="B582" s="83" t="s">
        <v>2854</v>
      </c>
      <c r="C582" s="80">
        <v>5612</v>
      </c>
      <c r="D582" s="80" t="s">
        <v>3187</v>
      </c>
      <c r="E582" s="109">
        <v>462.59</v>
      </c>
      <c r="F582" s="109">
        <v>0</v>
      </c>
      <c r="G582" s="109">
        <v>0</v>
      </c>
      <c r="H582" s="109">
        <v>0</v>
      </c>
      <c r="I582" s="143">
        <f t="shared" si="12"/>
        <v>462.59</v>
      </c>
      <c r="J582" s="148" t="str">
        <f>IFERROR(VLOOKUP($C582,'CEDARS School FRPL'!$C:$G,5,FALSE),"No")</f>
        <v>No</v>
      </c>
      <c r="K582" s="102">
        <f>IFERROR(VLOOKUP($C582,'CEDARS School FRPL'!$C:$G,3,FALSE),0)</f>
        <v>0.41460000000000002</v>
      </c>
      <c r="M582" s="149"/>
      <c r="N582" s="150"/>
    </row>
    <row r="583" spans="1:14">
      <c r="A583" s="83" t="s">
        <v>2283</v>
      </c>
      <c r="B583" s="83" t="s">
        <v>2854</v>
      </c>
      <c r="C583" s="80">
        <v>5136</v>
      </c>
      <c r="D583" s="80" t="s">
        <v>251</v>
      </c>
      <c r="E583" s="109">
        <v>649.42999999999995</v>
      </c>
      <c r="F583" s="109">
        <v>0</v>
      </c>
      <c r="G583" s="109">
        <v>0</v>
      </c>
      <c r="H583" s="109">
        <v>0</v>
      </c>
      <c r="I583" s="143">
        <f t="shared" si="12"/>
        <v>649.42999999999995</v>
      </c>
      <c r="J583" s="148" t="str">
        <f>IFERROR(VLOOKUP($C583,'CEDARS School FRPL'!$C:$G,5,FALSE),"No")</f>
        <v>Yes</v>
      </c>
      <c r="K583" s="102">
        <f>IFERROR(VLOOKUP($C583,'CEDARS School FRPL'!$C:$G,3,FALSE),0)</f>
        <v>0.65529999999999999</v>
      </c>
      <c r="M583" s="149"/>
      <c r="N583" s="150"/>
    </row>
    <row r="584" spans="1:14">
      <c r="A584" s="83" t="s">
        <v>2283</v>
      </c>
      <c r="B584" s="83" t="s">
        <v>2854</v>
      </c>
      <c r="C584" s="80">
        <v>2724</v>
      </c>
      <c r="D584" s="80" t="s">
        <v>221</v>
      </c>
      <c r="E584" s="109">
        <v>1438.05</v>
      </c>
      <c r="F584" s="109">
        <v>53.76</v>
      </c>
      <c r="G584" s="109">
        <v>0</v>
      </c>
      <c r="H584" s="109">
        <v>0</v>
      </c>
      <c r="I584" s="143">
        <f t="shared" si="12"/>
        <v>1491.81</v>
      </c>
      <c r="J584" s="148" t="str">
        <f>IFERROR(VLOOKUP($C584,'CEDARS School FRPL'!$C:$G,5,FALSE),"No")</f>
        <v>Yes</v>
      </c>
      <c r="K584" s="102">
        <f>IFERROR(VLOOKUP($C584,'CEDARS School FRPL'!$C:$G,3,FALSE),0)</f>
        <v>0.60019999999999996</v>
      </c>
      <c r="M584" s="149"/>
      <c r="N584" s="150"/>
    </row>
    <row r="585" spans="1:14">
      <c r="A585" s="83" t="s">
        <v>2283</v>
      </c>
      <c r="B585" s="83" t="s">
        <v>2854</v>
      </c>
      <c r="C585" s="80">
        <v>3971</v>
      </c>
      <c r="D585" s="80" t="s">
        <v>233</v>
      </c>
      <c r="E585" s="109">
        <v>288.82</v>
      </c>
      <c r="F585" s="109">
        <v>0</v>
      </c>
      <c r="G585" s="109">
        <v>0</v>
      </c>
      <c r="H585" s="109">
        <v>0</v>
      </c>
      <c r="I585" s="143">
        <f t="shared" si="12"/>
        <v>288.82</v>
      </c>
      <c r="J585" s="148" t="str">
        <f>IFERROR(VLOOKUP($C585,'CEDARS School FRPL'!$C:$G,5,FALSE),"No")</f>
        <v>Yes</v>
      </c>
      <c r="K585" s="102">
        <f>IFERROR(VLOOKUP($C585,'CEDARS School FRPL'!$C:$G,3,FALSE),0)</f>
        <v>0.67510000000000003</v>
      </c>
      <c r="M585" s="149"/>
      <c r="N585" s="150"/>
    </row>
    <row r="586" spans="1:14">
      <c r="A586" s="83" t="s">
        <v>2283</v>
      </c>
      <c r="B586" s="83" t="s">
        <v>2854</v>
      </c>
      <c r="C586" s="80">
        <v>4499</v>
      </c>
      <c r="D586" s="80" t="s">
        <v>244</v>
      </c>
      <c r="E586" s="109">
        <v>458.51</v>
      </c>
      <c r="F586" s="109">
        <v>0</v>
      </c>
      <c r="G586" s="109">
        <v>0</v>
      </c>
      <c r="H586" s="109">
        <v>0</v>
      </c>
      <c r="I586" s="143">
        <f t="shared" si="12"/>
        <v>458.51</v>
      </c>
      <c r="J586" s="148" t="str">
        <f>IFERROR(VLOOKUP($C586,'CEDARS School FRPL'!$C:$G,5,FALSE),"No")</f>
        <v>No</v>
      </c>
      <c r="K586" s="102">
        <f>IFERROR(VLOOKUP($C586,'CEDARS School FRPL'!$C:$G,3,FALSE),0)</f>
        <v>0.2223</v>
      </c>
      <c r="M586" s="149"/>
      <c r="N586" s="150"/>
    </row>
    <row r="587" spans="1:14">
      <c r="A587" s="83" t="s">
        <v>2283</v>
      </c>
      <c r="B587" s="83" t="s">
        <v>2854</v>
      </c>
      <c r="C587" s="80">
        <v>4498</v>
      </c>
      <c r="D587" s="80" t="s">
        <v>243</v>
      </c>
      <c r="E587" s="109">
        <v>805.16</v>
      </c>
      <c r="F587" s="109">
        <v>0</v>
      </c>
      <c r="G587" s="109">
        <v>0</v>
      </c>
      <c r="H587" s="109">
        <v>0</v>
      </c>
      <c r="I587" s="143">
        <f t="shared" si="12"/>
        <v>805.16</v>
      </c>
      <c r="J587" s="148" t="str">
        <f>IFERROR(VLOOKUP($C587,'CEDARS School FRPL'!$C:$G,5,FALSE),"No")</f>
        <v>Yes</v>
      </c>
      <c r="K587" s="102">
        <f>IFERROR(VLOOKUP($C587,'CEDARS School FRPL'!$C:$G,3,FALSE),0)</f>
        <v>0.53839999999999999</v>
      </c>
      <c r="M587" s="149"/>
      <c r="N587" s="150"/>
    </row>
    <row r="588" spans="1:14">
      <c r="A588" s="83" t="s">
        <v>2283</v>
      </c>
      <c r="B588" s="83" t="s">
        <v>2854</v>
      </c>
      <c r="C588" s="80">
        <v>4380</v>
      </c>
      <c r="D588" s="80" t="s">
        <v>241</v>
      </c>
      <c r="E588" s="109">
        <v>480.31</v>
      </c>
      <c r="F588" s="109">
        <v>0</v>
      </c>
      <c r="G588" s="109">
        <v>0</v>
      </c>
      <c r="H588" s="109">
        <v>0</v>
      </c>
      <c r="I588" s="143">
        <f t="shared" si="12"/>
        <v>480.31</v>
      </c>
      <c r="J588" s="148" t="str">
        <f>IFERROR(VLOOKUP($C588,'CEDARS School FRPL'!$C:$G,5,FALSE),"No")</f>
        <v>No</v>
      </c>
      <c r="K588" s="102">
        <f>IFERROR(VLOOKUP($C588,'CEDARS School FRPL'!$C:$G,3,FALSE),0)</f>
        <v>0.39760000000000001</v>
      </c>
      <c r="M588" s="149"/>
      <c r="N588" s="150"/>
    </row>
    <row r="589" spans="1:14">
      <c r="A589" s="83" t="s">
        <v>2283</v>
      </c>
      <c r="B589" s="83" t="s">
        <v>2854</v>
      </c>
      <c r="C589" s="80">
        <v>4163</v>
      </c>
      <c r="D589" s="80" t="s">
        <v>238</v>
      </c>
      <c r="E589" s="109">
        <v>307.43</v>
      </c>
      <c r="F589" s="109">
        <v>0</v>
      </c>
      <c r="G589" s="109">
        <v>0</v>
      </c>
      <c r="H589" s="109">
        <v>0</v>
      </c>
      <c r="I589" s="143">
        <f t="shared" si="12"/>
        <v>307.43</v>
      </c>
      <c r="J589" s="148" t="str">
        <f>IFERROR(VLOOKUP($C589,'CEDARS School FRPL'!$C:$G,5,FALSE),"No")</f>
        <v>Yes</v>
      </c>
      <c r="K589" s="102">
        <f>IFERROR(VLOOKUP($C589,'CEDARS School FRPL'!$C:$G,3,FALSE),0)</f>
        <v>0.61040000000000005</v>
      </c>
      <c r="M589" s="149"/>
      <c r="N589" s="150"/>
    </row>
    <row r="590" spans="1:14">
      <c r="A590" s="83" t="s">
        <v>2283</v>
      </c>
      <c r="B590" s="83" t="s">
        <v>2854</v>
      </c>
      <c r="C590" s="80">
        <v>5310</v>
      </c>
      <c r="D590" s="80" t="s">
        <v>3188</v>
      </c>
      <c r="E590" s="109">
        <v>510.73</v>
      </c>
      <c r="F590" s="109">
        <v>0</v>
      </c>
      <c r="G590" s="109">
        <v>0</v>
      </c>
      <c r="H590" s="109">
        <v>0</v>
      </c>
      <c r="I590" s="143">
        <f t="shared" si="12"/>
        <v>510.73</v>
      </c>
      <c r="J590" s="148" t="str">
        <f>IFERROR(VLOOKUP($C590,'CEDARS School FRPL'!$C:$G,5,FALSE),"No")</f>
        <v>No</v>
      </c>
      <c r="K590" s="102">
        <f>IFERROR(VLOOKUP($C590,'CEDARS School FRPL'!$C:$G,3,FALSE),0)</f>
        <v>0.47010000000000002</v>
      </c>
      <c r="M590" s="149"/>
      <c r="N590" s="150"/>
    </row>
    <row r="591" spans="1:14">
      <c r="A591" s="83" t="s">
        <v>2283</v>
      </c>
      <c r="B591" s="83" t="s">
        <v>2854</v>
      </c>
      <c r="C591" s="80">
        <v>4523</v>
      </c>
      <c r="D591" s="80" t="s">
        <v>245</v>
      </c>
      <c r="E591" s="109">
        <v>1491.21</v>
      </c>
      <c r="F591" s="109">
        <v>70.87</v>
      </c>
      <c r="G591" s="109">
        <v>0</v>
      </c>
      <c r="H591" s="109">
        <v>0</v>
      </c>
      <c r="I591" s="143">
        <f t="shared" si="12"/>
        <v>1562.08</v>
      </c>
      <c r="J591" s="148" t="str">
        <f>IFERROR(VLOOKUP($C591,'CEDARS School FRPL'!$C:$G,5,FALSE),"No")</f>
        <v>Yes</v>
      </c>
      <c r="K591" s="102">
        <f>IFERROR(VLOOKUP($C591,'CEDARS School FRPL'!$C:$G,3,FALSE),0)</f>
        <v>0.61639999999999995</v>
      </c>
      <c r="M591" s="149"/>
      <c r="N591" s="150"/>
    </row>
    <row r="592" spans="1:14">
      <c r="A592" s="83" t="s">
        <v>2283</v>
      </c>
      <c r="B592" s="83" t="s">
        <v>2854</v>
      </c>
      <c r="C592" s="80">
        <v>1926</v>
      </c>
      <c r="D592" s="80" t="s">
        <v>220</v>
      </c>
      <c r="E592" s="109">
        <v>210.76</v>
      </c>
      <c r="F592" s="109">
        <v>0</v>
      </c>
      <c r="G592" s="109">
        <v>0</v>
      </c>
      <c r="H592" s="109">
        <v>0</v>
      </c>
      <c r="I592" s="143">
        <f t="shared" si="12"/>
        <v>210.76</v>
      </c>
      <c r="J592" s="148" t="str">
        <f>IFERROR(VLOOKUP($C592,'CEDARS School FRPL'!$C:$G,5,FALSE),"No")</f>
        <v>Yes</v>
      </c>
      <c r="K592" s="102">
        <f>IFERROR(VLOOKUP($C592,'CEDARS School FRPL'!$C:$G,3,FALSE),0)</f>
        <v>0.51600000000000001</v>
      </c>
      <c r="M592" s="149"/>
      <c r="N592" s="150"/>
    </row>
    <row r="593" spans="1:14">
      <c r="A593" s="83" t="s">
        <v>2283</v>
      </c>
      <c r="B593" s="83" t="s">
        <v>2854</v>
      </c>
      <c r="C593" s="80">
        <v>4560</v>
      </c>
      <c r="D593" s="80" t="s">
        <v>246</v>
      </c>
      <c r="E593" s="109">
        <v>405.77</v>
      </c>
      <c r="F593" s="109">
        <v>0</v>
      </c>
      <c r="G593" s="109">
        <v>0</v>
      </c>
      <c r="H593" s="109">
        <v>0</v>
      </c>
      <c r="I593" s="143">
        <f t="shared" si="12"/>
        <v>405.77</v>
      </c>
      <c r="J593" s="148" t="str">
        <f>IFERROR(VLOOKUP($C593,'CEDARS School FRPL'!$C:$G,5,FALSE),"No")</f>
        <v>No</v>
      </c>
      <c r="K593" s="102">
        <f>IFERROR(VLOOKUP($C593,'CEDARS School FRPL'!$C:$G,3,FALSE),0)</f>
        <v>0.22539999999999999</v>
      </c>
      <c r="M593" s="149"/>
      <c r="N593" s="150"/>
    </row>
    <row r="594" spans="1:14">
      <c r="A594" s="83" t="s">
        <v>2283</v>
      </c>
      <c r="B594" s="83" t="s">
        <v>2854</v>
      </c>
      <c r="C594" s="80">
        <v>3994</v>
      </c>
      <c r="D594" s="80" t="s">
        <v>234</v>
      </c>
      <c r="E594" s="109">
        <v>454.71</v>
      </c>
      <c r="F594" s="109">
        <v>0</v>
      </c>
      <c r="G594" s="109">
        <v>0</v>
      </c>
      <c r="H594" s="109">
        <v>0</v>
      </c>
      <c r="I594" s="143">
        <f t="shared" si="12"/>
        <v>454.71</v>
      </c>
      <c r="J594" s="148" t="str">
        <f>IFERROR(VLOOKUP($C594,'CEDARS School FRPL'!$C:$G,5,FALSE),"No")</f>
        <v>Yes</v>
      </c>
      <c r="K594" s="102">
        <f>IFERROR(VLOOKUP($C594,'CEDARS School FRPL'!$C:$G,3,FALSE),0)</f>
        <v>0.62519999999999998</v>
      </c>
      <c r="M594" s="149"/>
      <c r="N594" s="150"/>
    </row>
    <row r="595" spans="1:14">
      <c r="A595" s="83" t="s">
        <v>2283</v>
      </c>
      <c r="B595" s="83" t="s">
        <v>2854</v>
      </c>
      <c r="C595" s="80">
        <v>4042</v>
      </c>
      <c r="D595" s="80" t="s">
        <v>34</v>
      </c>
      <c r="E595" s="109">
        <v>350</v>
      </c>
      <c r="F595" s="109">
        <v>8.07</v>
      </c>
      <c r="G595" s="109">
        <v>0</v>
      </c>
      <c r="H595" s="109">
        <v>0</v>
      </c>
      <c r="I595" s="143">
        <f t="shared" si="12"/>
        <v>358.07</v>
      </c>
      <c r="J595" s="148" t="str">
        <f>IFERROR(VLOOKUP($C595,'CEDARS School FRPL'!$C:$G,5,FALSE),"No")</f>
        <v>Yes</v>
      </c>
      <c r="K595" s="102">
        <f>IFERROR(VLOOKUP($C595,'CEDARS School FRPL'!$C:$G,3,FALSE),0)</f>
        <v>0.62239999999999995</v>
      </c>
      <c r="M595" s="149"/>
      <c r="N595" s="150"/>
    </row>
    <row r="596" spans="1:14">
      <c r="A596" s="83" t="s">
        <v>2283</v>
      </c>
      <c r="B596" s="83" t="s">
        <v>2854</v>
      </c>
      <c r="C596" s="80">
        <v>3618</v>
      </c>
      <c r="D596" s="80" t="s">
        <v>227</v>
      </c>
      <c r="E596" s="109">
        <v>530.42999999999995</v>
      </c>
      <c r="F596" s="109">
        <v>0</v>
      </c>
      <c r="G596" s="109">
        <v>0</v>
      </c>
      <c r="H596" s="109">
        <v>0</v>
      </c>
      <c r="I596" s="143">
        <f t="shared" si="12"/>
        <v>530.42999999999995</v>
      </c>
      <c r="J596" s="148" t="str">
        <f>IFERROR(VLOOKUP($C596,'CEDARS School FRPL'!$C:$G,5,FALSE),"No")</f>
        <v>Yes</v>
      </c>
      <c r="K596" s="102">
        <f>IFERROR(VLOOKUP($C596,'CEDARS School FRPL'!$C:$G,3,FALSE),0)</f>
        <v>0.62170000000000003</v>
      </c>
      <c r="M596" s="149"/>
      <c r="N596" s="150"/>
    </row>
    <row r="597" spans="1:14">
      <c r="A597" s="83" t="s">
        <v>2283</v>
      </c>
      <c r="B597" s="83" t="s">
        <v>2854</v>
      </c>
      <c r="C597" s="80">
        <v>2829</v>
      </c>
      <c r="D597" s="80" t="s">
        <v>222</v>
      </c>
      <c r="E597" s="109">
        <v>285.77</v>
      </c>
      <c r="F597" s="109">
        <v>0</v>
      </c>
      <c r="G597" s="109">
        <v>0</v>
      </c>
      <c r="H597" s="109">
        <v>0</v>
      </c>
      <c r="I597" s="143">
        <f t="shared" si="12"/>
        <v>285.77</v>
      </c>
      <c r="J597" s="148" t="str">
        <f>IFERROR(VLOOKUP($C597,'CEDARS School FRPL'!$C:$G,5,FALSE),"No")</f>
        <v>Yes</v>
      </c>
      <c r="K597" s="102">
        <f>IFERROR(VLOOKUP($C597,'CEDARS School FRPL'!$C:$G,3,FALSE),0)</f>
        <v>0.63929999999999998</v>
      </c>
      <c r="M597" s="149"/>
      <c r="N597" s="150"/>
    </row>
    <row r="598" spans="1:14">
      <c r="A598" s="83" t="s">
        <v>2283</v>
      </c>
      <c r="B598" s="83" t="s">
        <v>2854</v>
      </c>
      <c r="C598" s="80">
        <v>4162</v>
      </c>
      <c r="D598" s="80" t="s">
        <v>237</v>
      </c>
      <c r="E598" s="109">
        <v>1495.9</v>
      </c>
      <c r="F598" s="109">
        <v>49.34</v>
      </c>
      <c r="G598" s="109">
        <v>0</v>
      </c>
      <c r="H598" s="109">
        <v>0</v>
      </c>
      <c r="I598" s="143">
        <f t="shared" si="12"/>
        <v>1545.24</v>
      </c>
      <c r="J598" s="148" t="str">
        <f>IFERROR(VLOOKUP($C598,'CEDARS School FRPL'!$C:$G,5,FALSE),"No")</f>
        <v>No</v>
      </c>
      <c r="K598" s="102">
        <f>IFERROR(VLOOKUP($C598,'CEDARS School FRPL'!$C:$G,3,FALSE),0)</f>
        <v>0.48699999999999999</v>
      </c>
      <c r="M598" s="149"/>
      <c r="N598" s="150"/>
    </row>
    <row r="599" spans="1:14">
      <c r="A599" s="83" t="s">
        <v>2283</v>
      </c>
      <c r="B599" s="83" t="s">
        <v>2854</v>
      </c>
      <c r="C599" s="80">
        <v>5435</v>
      </c>
      <c r="D599" s="80" t="s">
        <v>252</v>
      </c>
      <c r="E599" s="109">
        <v>0</v>
      </c>
      <c r="F599" s="109">
        <v>0</v>
      </c>
      <c r="G599" s="109">
        <v>100.29</v>
      </c>
      <c r="H599" s="109">
        <v>0</v>
      </c>
      <c r="I599" s="143">
        <f t="shared" si="12"/>
        <v>100.29</v>
      </c>
      <c r="J599" s="148" t="str">
        <f>IFERROR(VLOOKUP($C599,'CEDARS School FRPL'!$C:$G,5,FALSE),"No")</f>
        <v>Yes</v>
      </c>
      <c r="K599" s="102">
        <f>IFERROR(VLOOKUP($C599,'CEDARS School FRPL'!$C:$G,3,FALSE),0)</f>
        <v>0.624</v>
      </c>
      <c r="M599" s="149"/>
      <c r="N599" s="150"/>
    </row>
    <row r="600" spans="1:14">
      <c r="A600" s="83" t="s">
        <v>2283</v>
      </c>
      <c r="B600" s="83" t="s">
        <v>2854</v>
      </c>
      <c r="C600" s="80">
        <v>2912</v>
      </c>
      <c r="D600" s="80" t="s">
        <v>223</v>
      </c>
      <c r="E600" s="109">
        <v>412.47</v>
      </c>
      <c r="F600" s="109">
        <v>0</v>
      </c>
      <c r="G600" s="109">
        <v>0</v>
      </c>
      <c r="H600" s="109">
        <v>0</v>
      </c>
      <c r="I600" s="143">
        <f t="shared" si="12"/>
        <v>412.47</v>
      </c>
      <c r="J600" s="148" t="str">
        <f>IFERROR(VLOOKUP($C600,'CEDARS School FRPL'!$C:$G,5,FALSE),"No")</f>
        <v>Yes</v>
      </c>
      <c r="K600" s="102">
        <f>IFERROR(VLOOKUP($C600,'CEDARS School FRPL'!$C:$G,3,FALSE),0)</f>
        <v>0.73480000000000001</v>
      </c>
      <c r="M600" s="149"/>
      <c r="N600" s="150"/>
    </row>
    <row r="601" spans="1:14">
      <c r="A601" s="83" t="s">
        <v>2283</v>
      </c>
      <c r="B601" s="83" t="s">
        <v>2854</v>
      </c>
      <c r="C601" s="80">
        <v>4209</v>
      </c>
      <c r="D601" s="80" t="s">
        <v>239</v>
      </c>
      <c r="E601" s="109">
        <v>867.07</v>
      </c>
      <c r="F601" s="109">
        <v>0</v>
      </c>
      <c r="G601" s="109">
        <v>0</v>
      </c>
      <c r="H601" s="109">
        <v>0</v>
      </c>
      <c r="I601" s="143">
        <f t="shared" si="12"/>
        <v>867.07</v>
      </c>
      <c r="J601" s="148" t="str">
        <f>IFERROR(VLOOKUP($C601,'CEDARS School FRPL'!$C:$G,5,FALSE),"No")</f>
        <v>No</v>
      </c>
      <c r="K601" s="102">
        <f>IFERROR(VLOOKUP($C601,'CEDARS School FRPL'!$C:$G,3,FALSE),0)</f>
        <v>0.44529999999999997</v>
      </c>
      <c r="M601" s="149"/>
      <c r="N601" s="150"/>
    </row>
    <row r="602" spans="1:14">
      <c r="A602" s="83" t="s">
        <v>2283</v>
      </c>
      <c r="B602" s="83" t="s">
        <v>2854</v>
      </c>
      <c r="C602" s="80">
        <v>4445</v>
      </c>
      <c r="D602" s="80" t="s">
        <v>242</v>
      </c>
      <c r="E602" s="109">
        <v>549.41999999999996</v>
      </c>
      <c r="F602" s="109">
        <v>0</v>
      </c>
      <c r="G602" s="109">
        <v>0</v>
      </c>
      <c r="H602" s="109">
        <v>0</v>
      </c>
      <c r="I602" s="143">
        <f t="shared" si="12"/>
        <v>549.41999999999996</v>
      </c>
      <c r="J602" s="148" t="str">
        <f>IFERROR(VLOOKUP($C602,'CEDARS School FRPL'!$C:$G,5,FALSE),"No")</f>
        <v>Yes</v>
      </c>
      <c r="K602" s="102">
        <f>IFERROR(VLOOKUP($C602,'CEDARS School FRPL'!$C:$G,3,FALSE),0)</f>
        <v>0.50390000000000001</v>
      </c>
      <c r="M602" s="149"/>
      <c r="N602" s="150"/>
    </row>
    <row r="603" spans="1:14">
      <c r="A603" s="83" t="s">
        <v>2283</v>
      </c>
      <c r="B603" s="83" t="s">
        <v>2854</v>
      </c>
      <c r="C603" s="80">
        <v>3995</v>
      </c>
      <c r="D603" s="80" t="s">
        <v>235</v>
      </c>
      <c r="E603" s="109">
        <v>321.66000000000003</v>
      </c>
      <c r="F603" s="109">
        <v>0</v>
      </c>
      <c r="G603" s="109">
        <v>0</v>
      </c>
      <c r="H603" s="109">
        <v>0</v>
      </c>
      <c r="I603" s="143">
        <f t="shared" si="12"/>
        <v>321.66000000000003</v>
      </c>
      <c r="J603" s="148" t="str">
        <f>IFERROR(VLOOKUP($C603,'CEDARS School FRPL'!$C:$G,5,FALSE),"No")</f>
        <v>No</v>
      </c>
      <c r="K603" s="102">
        <f>IFERROR(VLOOKUP($C603,'CEDARS School FRPL'!$C:$G,3,FALSE),0)</f>
        <v>0.4541</v>
      </c>
      <c r="M603" s="149"/>
      <c r="N603" s="150"/>
    </row>
    <row r="604" spans="1:14">
      <c r="A604" s="83" t="s">
        <v>2283</v>
      </c>
      <c r="B604" s="83" t="s">
        <v>2854</v>
      </c>
      <c r="C604" s="80">
        <v>4561</v>
      </c>
      <c r="D604" s="80" t="s">
        <v>247</v>
      </c>
      <c r="E604" s="109">
        <v>868.63</v>
      </c>
      <c r="F604" s="109">
        <v>0</v>
      </c>
      <c r="G604" s="109">
        <v>0</v>
      </c>
      <c r="H604" s="109">
        <v>0</v>
      </c>
      <c r="I604" s="143">
        <f t="shared" si="12"/>
        <v>868.63</v>
      </c>
      <c r="J604" s="148" t="str">
        <f>IFERROR(VLOOKUP($C604,'CEDARS School FRPL'!$C:$G,5,FALSE),"No")</f>
        <v>No</v>
      </c>
      <c r="K604" s="102">
        <f>IFERROR(VLOOKUP($C604,'CEDARS School FRPL'!$C:$G,3,FALSE),0)</f>
        <v>0.37019999999999997</v>
      </c>
      <c r="M604" s="149"/>
      <c r="N604" s="150"/>
    </row>
    <row r="605" spans="1:14">
      <c r="A605" s="83" t="s">
        <v>2283</v>
      </c>
      <c r="B605" s="83" t="s">
        <v>2854</v>
      </c>
      <c r="C605" s="80">
        <v>3149</v>
      </c>
      <c r="D605" s="80" t="s">
        <v>225</v>
      </c>
      <c r="E605" s="109">
        <v>473.06</v>
      </c>
      <c r="F605" s="109">
        <v>0</v>
      </c>
      <c r="G605" s="109">
        <v>0</v>
      </c>
      <c r="H605" s="109">
        <v>0</v>
      </c>
      <c r="I605" s="143">
        <f t="shared" si="12"/>
        <v>473.06</v>
      </c>
      <c r="J605" s="148" t="str">
        <f>IFERROR(VLOOKUP($C605,'CEDARS School FRPL'!$C:$G,5,FALSE),"No")</f>
        <v>Yes</v>
      </c>
      <c r="K605" s="102">
        <f>IFERROR(VLOOKUP($C605,'CEDARS School FRPL'!$C:$G,3,FALSE),0)</f>
        <v>0.57750000000000001</v>
      </c>
      <c r="M605" s="149"/>
      <c r="N605" s="150"/>
    </row>
    <row r="606" spans="1:14">
      <c r="A606" s="83" t="s">
        <v>2283</v>
      </c>
      <c r="B606" s="83" t="s">
        <v>2854</v>
      </c>
      <c r="C606" s="80">
        <v>3823</v>
      </c>
      <c r="D606" s="80" t="s">
        <v>231</v>
      </c>
      <c r="E606" s="109">
        <v>425.05</v>
      </c>
      <c r="F606" s="109">
        <v>0</v>
      </c>
      <c r="G606" s="109">
        <v>0</v>
      </c>
      <c r="H606" s="109">
        <v>0</v>
      </c>
      <c r="I606" s="143">
        <f t="shared" si="12"/>
        <v>425.05</v>
      </c>
      <c r="J606" s="148" t="str">
        <f>IFERROR(VLOOKUP($C606,'CEDARS School FRPL'!$C:$G,5,FALSE),"No")</f>
        <v>Yes</v>
      </c>
      <c r="K606" s="102">
        <f>IFERROR(VLOOKUP($C606,'CEDARS School FRPL'!$C:$G,3,FALSE),0)</f>
        <v>0.59230000000000005</v>
      </c>
      <c r="M606" s="149"/>
      <c r="N606" s="150"/>
    </row>
    <row r="607" spans="1:14">
      <c r="A607" s="83" t="s">
        <v>2283</v>
      </c>
      <c r="B607" s="83" t="s">
        <v>2854</v>
      </c>
      <c r="C607" s="80">
        <v>3970</v>
      </c>
      <c r="D607" s="80" t="s">
        <v>232</v>
      </c>
      <c r="E607" s="109">
        <v>449.38</v>
      </c>
      <c r="F607" s="109">
        <v>0</v>
      </c>
      <c r="G607" s="109">
        <v>0</v>
      </c>
      <c r="H607" s="109">
        <v>0</v>
      </c>
      <c r="I607" s="143">
        <f t="shared" si="12"/>
        <v>449.38</v>
      </c>
      <c r="J607" s="148" t="str">
        <f>IFERROR(VLOOKUP($C607,'CEDARS School FRPL'!$C:$G,5,FALSE),"No")</f>
        <v>Yes</v>
      </c>
      <c r="K607" s="102">
        <f>IFERROR(VLOOKUP($C607,'CEDARS School FRPL'!$C:$G,3,FALSE),0)</f>
        <v>0.56879999999999997</v>
      </c>
      <c r="M607" s="149"/>
      <c r="N607" s="150"/>
    </row>
    <row r="608" spans="1:14">
      <c r="A608" s="83" t="s">
        <v>2283</v>
      </c>
      <c r="B608" s="83" t="s">
        <v>2854</v>
      </c>
      <c r="C608" s="80">
        <v>5111</v>
      </c>
      <c r="D608" s="80" t="s">
        <v>250</v>
      </c>
      <c r="E608" s="109">
        <v>1826.49</v>
      </c>
      <c r="F608" s="109">
        <v>128.82999999999998</v>
      </c>
      <c r="G608" s="109">
        <v>0</v>
      </c>
      <c r="H608" s="109">
        <v>0</v>
      </c>
      <c r="I608" s="143">
        <f t="shared" si="12"/>
        <v>1955.32</v>
      </c>
      <c r="J608" s="148" t="str">
        <f>IFERROR(VLOOKUP($C608,'CEDARS School FRPL'!$C:$G,5,FALSE),"No")</f>
        <v>No</v>
      </c>
      <c r="K608" s="102">
        <f>IFERROR(VLOOKUP($C608,'CEDARS School FRPL'!$C:$G,3,FALSE),0)</f>
        <v>0.3291</v>
      </c>
      <c r="M608" s="149"/>
      <c r="N608" s="150"/>
    </row>
    <row r="609" spans="1:14">
      <c r="A609" s="83" t="s">
        <v>2283</v>
      </c>
      <c r="B609" s="83" t="s">
        <v>2854</v>
      </c>
      <c r="C609" s="80">
        <v>4051</v>
      </c>
      <c r="D609" s="80" t="s">
        <v>236</v>
      </c>
      <c r="E609" s="109">
        <v>784.92</v>
      </c>
      <c r="F609" s="109">
        <v>0</v>
      </c>
      <c r="G609" s="109">
        <v>0</v>
      </c>
      <c r="H609" s="109">
        <v>0</v>
      </c>
      <c r="I609" s="143">
        <f t="shared" si="12"/>
        <v>784.92</v>
      </c>
      <c r="J609" s="148" t="str">
        <f>IFERROR(VLOOKUP($C609,'CEDARS School FRPL'!$C:$G,5,FALSE),"No")</f>
        <v>Yes</v>
      </c>
      <c r="K609" s="102">
        <f>IFERROR(VLOOKUP($C609,'CEDARS School FRPL'!$C:$G,3,FALSE),0)</f>
        <v>0.6391</v>
      </c>
      <c r="M609" s="149"/>
      <c r="N609" s="150"/>
    </row>
    <row r="610" spans="1:14">
      <c r="A610" s="80" t="s">
        <v>2283</v>
      </c>
      <c r="B610" s="86" t="s">
        <v>2854</v>
      </c>
      <c r="C610" s="80">
        <v>4579</v>
      </c>
      <c r="D610" s="80" t="s">
        <v>248</v>
      </c>
      <c r="E610" s="109">
        <v>370.94</v>
      </c>
      <c r="F610" s="109">
        <v>0</v>
      </c>
      <c r="G610" s="109">
        <v>0</v>
      </c>
      <c r="H610" s="109">
        <v>0</v>
      </c>
      <c r="I610" s="143">
        <f t="shared" si="12"/>
        <v>370.94</v>
      </c>
      <c r="J610" s="148" t="str">
        <f>IFERROR(VLOOKUP($C610,'CEDARS School FRPL'!$C:$G,5,FALSE),"No")</f>
        <v>No</v>
      </c>
      <c r="K610" s="102">
        <f>IFERROR(VLOOKUP($C610,'CEDARS School FRPL'!$C:$G,3,FALSE),0)</f>
        <v>0.44209999999999999</v>
      </c>
      <c r="L610" s="102"/>
      <c r="M610" s="149"/>
      <c r="N610" s="150"/>
    </row>
    <row r="611" spans="1:14">
      <c r="A611" s="83" t="s">
        <v>2505</v>
      </c>
      <c r="B611" s="83" t="s">
        <v>2856</v>
      </c>
      <c r="C611" s="80">
        <v>3197</v>
      </c>
      <c r="D611" s="80" t="s">
        <v>1944</v>
      </c>
      <c r="E611" s="109">
        <v>34.57</v>
      </c>
      <c r="F611" s="109">
        <v>0</v>
      </c>
      <c r="G611" s="109">
        <v>0</v>
      </c>
      <c r="H611" s="109">
        <v>0</v>
      </c>
      <c r="I611" s="143">
        <f t="shared" si="12"/>
        <v>34.57</v>
      </c>
      <c r="J611" s="148" t="str">
        <f>IFERROR(VLOOKUP($C611,'CEDARS School FRPL'!$C:$G,5,FALSE),"No")</f>
        <v>Yes</v>
      </c>
      <c r="K611" s="102">
        <f>IFERROR(VLOOKUP($C611,'CEDARS School FRPL'!$C:$G,3,FALSE),0)</f>
        <v>0.80679999999999996</v>
      </c>
      <c r="M611" s="149"/>
      <c r="N611" s="150"/>
    </row>
    <row r="612" spans="1:14">
      <c r="A612" s="83" t="s">
        <v>2344</v>
      </c>
      <c r="B612" s="83" t="s">
        <v>2857</v>
      </c>
      <c r="C612" s="80">
        <v>3519</v>
      </c>
      <c r="D612" s="80" t="s">
        <v>656</v>
      </c>
      <c r="E612" s="109">
        <v>257.14</v>
      </c>
      <c r="F612" s="109">
        <v>0</v>
      </c>
      <c r="G612" s="109">
        <v>0</v>
      </c>
      <c r="H612" s="109">
        <v>0</v>
      </c>
      <c r="I612" s="143">
        <f t="shared" si="12"/>
        <v>257.14</v>
      </c>
      <c r="J612" s="148" t="str">
        <f>IFERROR(VLOOKUP($C612,'CEDARS School FRPL'!$C:$G,5,FALSE),"No")</f>
        <v>Yes</v>
      </c>
      <c r="K612" s="102">
        <f>IFERROR(VLOOKUP($C612,'CEDARS School FRPL'!$C:$G,3,FALSE),0)</f>
        <v>0.66759999999999997</v>
      </c>
      <c r="M612" s="149"/>
      <c r="N612" s="150"/>
    </row>
    <row r="613" spans="1:14">
      <c r="A613" s="83" t="s">
        <v>2344</v>
      </c>
      <c r="B613" s="83" t="s">
        <v>2857</v>
      </c>
      <c r="C613" s="80">
        <v>3700</v>
      </c>
      <c r="D613" s="80" t="s">
        <v>667</v>
      </c>
      <c r="E613" s="109">
        <v>303</v>
      </c>
      <c r="F613" s="109">
        <v>0</v>
      </c>
      <c r="G613" s="109">
        <v>0</v>
      </c>
      <c r="H613" s="109">
        <v>0</v>
      </c>
      <c r="I613" s="143">
        <f t="shared" si="12"/>
        <v>303</v>
      </c>
      <c r="J613" s="148" t="str">
        <f>IFERROR(VLOOKUP($C613,'CEDARS School FRPL'!$C:$G,5,FALSE),"No")</f>
        <v>Yes</v>
      </c>
      <c r="K613" s="102">
        <f>IFERROR(VLOOKUP($C613,'CEDARS School FRPL'!$C:$G,3,FALSE),0)</f>
        <v>0.61829999999999996</v>
      </c>
      <c r="M613" s="149"/>
      <c r="N613" s="150"/>
    </row>
    <row r="614" spans="1:14">
      <c r="A614" s="83" t="s">
        <v>2344</v>
      </c>
      <c r="B614" s="83" t="s">
        <v>2857</v>
      </c>
      <c r="C614" s="80">
        <v>3547</v>
      </c>
      <c r="D614" s="80" t="s">
        <v>657</v>
      </c>
      <c r="E614" s="109">
        <v>275.44</v>
      </c>
      <c r="F614" s="109">
        <v>0</v>
      </c>
      <c r="G614" s="109">
        <v>0</v>
      </c>
      <c r="H614" s="109">
        <v>0</v>
      </c>
      <c r="I614" s="143">
        <f t="shared" si="12"/>
        <v>275.44</v>
      </c>
      <c r="J614" s="148" t="str">
        <f>IFERROR(VLOOKUP($C614,'CEDARS School FRPL'!$C:$G,5,FALSE),"No")</f>
        <v>Yes</v>
      </c>
      <c r="K614" s="102">
        <f>IFERROR(VLOOKUP($C614,'CEDARS School FRPL'!$C:$G,3,FALSE),0)</f>
        <v>0.58740000000000003</v>
      </c>
      <c r="M614" s="149"/>
      <c r="N614" s="150"/>
    </row>
    <row r="615" spans="1:14">
      <c r="A615" s="83" t="s">
        <v>2344</v>
      </c>
      <c r="B615" s="83" t="s">
        <v>2857</v>
      </c>
      <c r="C615" s="80">
        <v>5163</v>
      </c>
      <c r="D615" s="80" t="s">
        <v>680</v>
      </c>
      <c r="E615" s="109">
        <v>68.25</v>
      </c>
      <c r="F615" s="109">
        <v>2.9</v>
      </c>
      <c r="G615" s="109">
        <v>0</v>
      </c>
      <c r="H615" s="109">
        <v>0</v>
      </c>
      <c r="I615" s="143">
        <f t="shared" si="12"/>
        <v>71.150000000000006</v>
      </c>
      <c r="J615" s="148" t="str">
        <f>IFERROR(VLOOKUP($C615,'CEDARS School FRPL'!$C:$G,5,FALSE),"No")</f>
        <v>Yes</v>
      </c>
      <c r="K615" s="102">
        <f>IFERROR(VLOOKUP($C615,'CEDARS School FRPL'!$C:$G,3,FALSE),0)</f>
        <v>0.76680000000000004</v>
      </c>
      <c r="M615" s="149"/>
      <c r="N615" s="150"/>
    </row>
    <row r="616" spans="1:14">
      <c r="A616" s="83" t="s">
        <v>2344</v>
      </c>
      <c r="B616" s="83" t="s">
        <v>2857</v>
      </c>
      <c r="C616" s="80">
        <v>3766</v>
      </c>
      <c r="D616" s="80" t="s">
        <v>670</v>
      </c>
      <c r="E616" s="109">
        <v>1188.76</v>
      </c>
      <c r="F616" s="109">
        <v>95.41</v>
      </c>
      <c r="G616" s="109">
        <v>0</v>
      </c>
      <c r="H616" s="109">
        <v>0</v>
      </c>
      <c r="I616" s="143">
        <f t="shared" si="12"/>
        <v>1284.17</v>
      </c>
      <c r="J616" s="148" t="str">
        <f>IFERROR(VLOOKUP($C616,'CEDARS School FRPL'!$C:$G,5,FALSE),"No")</f>
        <v>Yes</v>
      </c>
      <c r="K616" s="102">
        <f>IFERROR(VLOOKUP($C616,'CEDARS School FRPL'!$C:$G,3,FALSE),0)</f>
        <v>0.5706</v>
      </c>
      <c r="M616" s="149"/>
      <c r="N616" s="150"/>
    </row>
    <row r="617" spans="1:14">
      <c r="A617" s="83" t="s">
        <v>2344</v>
      </c>
      <c r="B617" s="83" t="s">
        <v>2857</v>
      </c>
      <c r="C617" s="80">
        <v>1950</v>
      </c>
      <c r="D617" s="80" t="s">
        <v>646</v>
      </c>
      <c r="E617" s="109">
        <v>51.43</v>
      </c>
      <c r="F617" s="109">
        <v>0</v>
      </c>
      <c r="G617" s="109">
        <v>0</v>
      </c>
      <c r="H617" s="109">
        <v>0</v>
      </c>
      <c r="I617" s="143">
        <f t="shared" si="12"/>
        <v>51.43</v>
      </c>
      <c r="J617" s="148" t="str">
        <f>IFERROR(VLOOKUP($C617,'CEDARS School FRPL'!$C:$G,5,FALSE),"No")</f>
        <v>Yes</v>
      </c>
      <c r="K617" s="102">
        <f>IFERROR(VLOOKUP($C617,'CEDARS School FRPL'!$C:$G,3,FALSE),0)</f>
        <v>0.70279999999999998</v>
      </c>
      <c r="M617" s="149"/>
      <c r="N617" s="150"/>
    </row>
    <row r="618" spans="1:14">
      <c r="A618" s="83" t="s">
        <v>2344</v>
      </c>
      <c r="B618" s="83" t="s">
        <v>2857</v>
      </c>
      <c r="C618" s="80">
        <v>4470</v>
      </c>
      <c r="D618" s="80" t="s">
        <v>675</v>
      </c>
      <c r="E618" s="109">
        <v>418</v>
      </c>
      <c r="F618" s="109">
        <v>0</v>
      </c>
      <c r="G618" s="109">
        <v>0</v>
      </c>
      <c r="H618" s="109">
        <v>0</v>
      </c>
      <c r="I618" s="143">
        <f t="shared" si="12"/>
        <v>418</v>
      </c>
      <c r="J618" s="148" t="str">
        <f>IFERROR(VLOOKUP($C618,'CEDARS School FRPL'!$C:$G,5,FALSE),"No")</f>
        <v>Yes</v>
      </c>
      <c r="K618" s="102">
        <f>IFERROR(VLOOKUP($C618,'CEDARS School FRPL'!$C:$G,3,FALSE),0)</f>
        <v>0.60860000000000003</v>
      </c>
      <c r="M618" s="149"/>
      <c r="N618" s="150"/>
    </row>
    <row r="619" spans="1:14">
      <c r="A619" s="83" t="s">
        <v>2344</v>
      </c>
      <c r="B619" s="83" t="s">
        <v>2857</v>
      </c>
      <c r="C619" s="80">
        <v>2417</v>
      </c>
      <c r="D619" s="80" t="s">
        <v>648</v>
      </c>
      <c r="E619" s="109">
        <v>1502.36</v>
      </c>
      <c r="F619" s="109">
        <v>81.960000000000008</v>
      </c>
      <c r="G619" s="109">
        <v>0</v>
      </c>
      <c r="H619" s="109">
        <v>0</v>
      </c>
      <c r="I619" s="143">
        <f t="shared" si="12"/>
        <v>1584.32</v>
      </c>
      <c r="J619" s="148" t="str">
        <f>IFERROR(VLOOKUP($C619,'CEDARS School FRPL'!$C:$G,5,FALSE),"No")</f>
        <v>Yes</v>
      </c>
      <c r="K619" s="102">
        <f>IFERROR(VLOOKUP($C619,'CEDARS School FRPL'!$C:$G,3,FALSE),0)</f>
        <v>0.70089999999999997</v>
      </c>
      <c r="M619" s="149"/>
      <c r="N619" s="150"/>
    </row>
    <row r="620" spans="1:14">
      <c r="A620" s="83" t="s">
        <v>2344</v>
      </c>
      <c r="B620" s="83" t="s">
        <v>2857</v>
      </c>
      <c r="C620" s="80">
        <v>1789</v>
      </c>
      <c r="D620" s="80" t="s">
        <v>645</v>
      </c>
      <c r="E620" s="109">
        <v>297.37</v>
      </c>
      <c r="F620" s="109">
        <v>0</v>
      </c>
      <c r="G620" s="109">
        <v>0</v>
      </c>
      <c r="H620" s="109">
        <v>0</v>
      </c>
      <c r="I620" s="143">
        <f t="shared" si="12"/>
        <v>297.37</v>
      </c>
      <c r="J620" s="148" t="str">
        <f>IFERROR(VLOOKUP($C620,'CEDARS School FRPL'!$C:$G,5,FALSE),"No")</f>
        <v>No</v>
      </c>
      <c r="K620" s="102">
        <f>IFERROR(VLOOKUP($C620,'CEDARS School FRPL'!$C:$G,3,FALSE),0)</f>
        <v>0.39750000000000002</v>
      </c>
      <c r="M620" s="149"/>
      <c r="N620" s="150"/>
    </row>
    <row r="621" spans="1:14">
      <c r="A621" s="83" t="s">
        <v>2344</v>
      </c>
      <c r="B621" s="83" t="s">
        <v>2857</v>
      </c>
      <c r="C621" s="80">
        <v>5107</v>
      </c>
      <c r="D621" s="80" t="s">
        <v>679</v>
      </c>
      <c r="E621" s="109">
        <v>0</v>
      </c>
      <c r="F621" s="109">
        <v>16.21</v>
      </c>
      <c r="G621" s="109">
        <v>0</v>
      </c>
      <c r="H621" s="109">
        <v>0</v>
      </c>
      <c r="I621" s="143">
        <f t="shared" si="12"/>
        <v>16.21</v>
      </c>
      <c r="J621" s="148" t="str">
        <f>IFERROR(VLOOKUP($C621,'CEDARS School FRPL'!$C:$G,5,FALSE),"No")</f>
        <v>No</v>
      </c>
      <c r="K621" s="102">
        <f>IFERROR(VLOOKUP($C621,'CEDARS School FRPL'!$C:$G,3,FALSE),0)</f>
        <v>5.2600000000000001E-2</v>
      </c>
      <c r="M621" s="149"/>
      <c r="N621" s="150"/>
    </row>
    <row r="622" spans="1:14">
      <c r="A622" s="83" t="s">
        <v>2344</v>
      </c>
      <c r="B622" s="83" t="s">
        <v>2857</v>
      </c>
      <c r="C622" s="80">
        <v>5255</v>
      </c>
      <c r="D622" s="80" t="s">
        <v>681</v>
      </c>
      <c r="E622" s="109">
        <v>5.21</v>
      </c>
      <c r="F622" s="109">
        <v>0</v>
      </c>
      <c r="G622" s="109">
        <v>0</v>
      </c>
      <c r="H622" s="109">
        <v>0</v>
      </c>
      <c r="I622" s="143">
        <f t="shared" si="12"/>
        <v>5.21</v>
      </c>
      <c r="J622" s="148" t="str">
        <f>IFERROR(VLOOKUP($C622,'CEDARS School FRPL'!$C:$G,5,FALSE),"No")</f>
        <v>Yes</v>
      </c>
      <c r="K622" s="102">
        <f>IFERROR(VLOOKUP($C622,'CEDARS School FRPL'!$C:$G,3,FALSE),0)</f>
        <v>0.66669999999999996</v>
      </c>
      <c r="M622" s="149"/>
      <c r="N622" s="150"/>
    </row>
    <row r="623" spans="1:14">
      <c r="A623" s="83" t="s">
        <v>2344</v>
      </c>
      <c r="B623" s="83" t="s">
        <v>2857</v>
      </c>
      <c r="C623" s="80">
        <v>4426</v>
      </c>
      <c r="D623" s="80" t="s">
        <v>674</v>
      </c>
      <c r="E623" s="109">
        <v>335.91</v>
      </c>
      <c r="F623" s="109">
        <v>0</v>
      </c>
      <c r="G623" s="109">
        <v>0</v>
      </c>
      <c r="H623" s="109">
        <v>0</v>
      </c>
      <c r="I623" s="143">
        <f t="shared" si="12"/>
        <v>335.91</v>
      </c>
      <c r="J623" s="148" t="str">
        <f>IFERROR(VLOOKUP($C623,'CEDARS School FRPL'!$C:$G,5,FALSE),"No")</f>
        <v>Yes</v>
      </c>
      <c r="K623" s="102">
        <f>IFERROR(VLOOKUP($C623,'CEDARS School FRPL'!$C:$G,3,FALSE),0)</f>
        <v>0.53100000000000003</v>
      </c>
      <c r="M623" s="149"/>
      <c r="N623" s="150"/>
    </row>
    <row r="624" spans="1:14">
      <c r="A624" s="83" t="s">
        <v>2344</v>
      </c>
      <c r="B624" s="83" t="s">
        <v>2857</v>
      </c>
      <c r="C624" s="80">
        <v>3898</v>
      </c>
      <c r="D624" s="80" t="s">
        <v>671</v>
      </c>
      <c r="E624" s="109">
        <v>670</v>
      </c>
      <c r="F624" s="109">
        <v>0</v>
      </c>
      <c r="G624" s="109">
        <v>0</v>
      </c>
      <c r="H624" s="109">
        <v>0</v>
      </c>
      <c r="I624" s="143">
        <f t="shared" si="12"/>
        <v>670</v>
      </c>
      <c r="J624" s="148" t="str">
        <f>IFERROR(VLOOKUP($C624,'CEDARS School FRPL'!$C:$G,5,FALSE),"No")</f>
        <v>Yes</v>
      </c>
      <c r="K624" s="102">
        <f>IFERROR(VLOOKUP($C624,'CEDARS School FRPL'!$C:$G,3,FALSE),0)</f>
        <v>0.69310000000000005</v>
      </c>
      <c r="M624" s="149"/>
      <c r="N624" s="150"/>
    </row>
    <row r="625" spans="1:14">
      <c r="A625" s="83" t="s">
        <v>2344</v>
      </c>
      <c r="B625" s="83" t="s">
        <v>2857</v>
      </c>
      <c r="C625" s="80">
        <v>1759</v>
      </c>
      <c r="D625" s="80" t="s">
        <v>644</v>
      </c>
      <c r="E625" s="109">
        <v>496.29</v>
      </c>
      <c r="F625" s="109">
        <v>17.53</v>
      </c>
      <c r="G625" s="109">
        <v>0</v>
      </c>
      <c r="H625" s="109">
        <v>0</v>
      </c>
      <c r="I625" s="143">
        <f t="shared" si="12"/>
        <v>513.82000000000005</v>
      </c>
      <c r="J625" s="148" t="str">
        <f>IFERROR(VLOOKUP($C625,'CEDARS School FRPL'!$C:$G,5,FALSE),"No")</f>
        <v>No</v>
      </c>
      <c r="K625" s="102">
        <f>IFERROR(VLOOKUP($C625,'CEDARS School FRPL'!$C:$G,3,FALSE),0)</f>
        <v>0.48420000000000002</v>
      </c>
      <c r="M625" s="149"/>
      <c r="N625" s="150"/>
    </row>
    <row r="626" spans="1:14">
      <c r="A626" s="83" t="s">
        <v>2344</v>
      </c>
      <c r="B626" s="83" t="s">
        <v>2857</v>
      </c>
      <c r="C626" s="80">
        <v>3701</v>
      </c>
      <c r="D626" s="80" t="s">
        <v>668</v>
      </c>
      <c r="E626" s="109">
        <v>619.28</v>
      </c>
      <c r="F626" s="109">
        <v>0</v>
      </c>
      <c r="G626" s="109">
        <v>0</v>
      </c>
      <c r="H626" s="109">
        <v>0</v>
      </c>
      <c r="I626" s="143">
        <f t="shared" si="12"/>
        <v>619.28</v>
      </c>
      <c r="J626" s="148" t="str">
        <f>IFERROR(VLOOKUP($C626,'CEDARS School FRPL'!$C:$G,5,FALSE),"No")</f>
        <v>Yes</v>
      </c>
      <c r="K626" s="102">
        <f>IFERROR(VLOOKUP($C626,'CEDARS School FRPL'!$C:$G,3,FALSE),0)</f>
        <v>0.70130000000000003</v>
      </c>
      <c r="M626" s="149"/>
      <c r="N626" s="150"/>
    </row>
    <row r="627" spans="1:14">
      <c r="A627" s="83" t="s">
        <v>2344</v>
      </c>
      <c r="B627" s="83" t="s">
        <v>2857</v>
      </c>
      <c r="C627" s="80">
        <v>3738</v>
      </c>
      <c r="D627" s="80" t="s">
        <v>669</v>
      </c>
      <c r="E627" s="109">
        <v>470.71</v>
      </c>
      <c r="F627" s="109">
        <v>0</v>
      </c>
      <c r="G627" s="109">
        <v>0</v>
      </c>
      <c r="H627" s="109">
        <v>0</v>
      </c>
      <c r="I627" s="143">
        <f t="shared" si="12"/>
        <v>470.71</v>
      </c>
      <c r="J627" s="148" t="str">
        <f>IFERROR(VLOOKUP($C627,'CEDARS School FRPL'!$C:$G,5,FALSE),"No")</f>
        <v>Yes</v>
      </c>
      <c r="K627" s="102">
        <f>IFERROR(VLOOKUP($C627,'CEDARS School FRPL'!$C:$G,3,FALSE),0)</f>
        <v>0.75529999999999997</v>
      </c>
      <c r="M627" s="149"/>
      <c r="N627" s="150"/>
    </row>
    <row r="628" spans="1:14">
      <c r="A628" s="83" t="s">
        <v>2344</v>
      </c>
      <c r="B628" s="83" t="s">
        <v>2857</v>
      </c>
      <c r="C628" s="80">
        <v>3568</v>
      </c>
      <c r="D628" s="80" t="s">
        <v>659</v>
      </c>
      <c r="E628" s="109">
        <v>359.73</v>
      </c>
      <c r="F628" s="109">
        <v>0</v>
      </c>
      <c r="G628" s="109">
        <v>0</v>
      </c>
      <c r="H628" s="109">
        <v>0</v>
      </c>
      <c r="I628" s="143">
        <f t="shared" si="12"/>
        <v>359.73</v>
      </c>
      <c r="J628" s="148" t="str">
        <f>IFERROR(VLOOKUP($C628,'CEDARS School FRPL'!$C:$G,5,FALSE),"No")</f>
        <v>Yes</v>
      </c>
      <c r="K628" s="102">
        <f>IFERROR(VLOOKUP($C628,'CEDARS School FRPL'!$C:$G,3,FALSE),0)</f>
        <v>0.67769999999999997</v>
      </c>
      <c r="M628" s="149"/>
      <c r="N628" s="150"/>
    </row>
    <row r="629" spans="1:14">
      <c r="A629" s="83" t="s">
        <v>2344</v>
      </c>
      <c r="B629" s="83" t="s">
        <v>2857</v>
      </c>
      <c r="C629" s="80">
        <v>2841</v>
      </c>
      <c r="D629" s="80" t="s">
        <v>649</v>
      </c>
      <c r="E629" s="109">
        <v>403.66</v>
      </c>
      <c r="F629" s="109">
        <v>0</v>
      </c>
      <c r="G629" s="109">
        <v>0</v>
      </c>
      <c r="H629" s="109">
        <v>0</v>
      </c>
      <c r="I629" s="143">
        <f t="shared" si="12"/>
        <v>403.66</v>
      </c>
      <c r="J629" s="148" t="str">
        <f>IFERROR(VLOOKUP($C629,'CEDARS School FRPL'!$C:$G,5,FALSE),"No")</f>
        <v>Yes</v>
      </c>
      <c r="K629" s="102">
        <f>IFERROR(VLOOKUP($C629,'CEDARS School FRPL'!$C:$G,3,FALSE),0)</f>
        <v>0.57279999999999998</v>
      </c>
      <c r="M629" s="149"/>
      <c r="N629" s="150"/>
    </row>
    <row r="630" spans="1:14">
      <c r="A630" s="83" t="s">
        <v>2344</v>
      </c>
      <c r="B630" s="83" t="s">
        <v>2857</v>
      </c>
      <c r="C630" s="80">
        <v>3381</v>
      </c>
      <c r="D630" s="80" t="s">
        <v>654</v>
      </c>
      <c r="E630" s="109">
        <v>634.83000000000004</v>
      </c>
      <c r="F630" s="109">
        <v>0</v>
      </c>
      <c r="G630" s="109">
        <v>0</v>
      </c>
      <c r="H630" s="109">
        <v>0</v>
      </c>
      <c r="I630" s="143">
        <f t="shared" si="12"/>
        <v>634.83000000000004</v>
      </c>
      <c r="J630" s="148" t="str">
        <f>IFERROR(VLOOKUP($C630,'CEDARS School FRPL'!$C:$G,5,FALSE),"No")</f>
        <v>Yes</v>
      </c>
      <c r="K630" s="102">
        <f>IFERROR(VLOOKUP($C630,'CEDARS School FRPL'!$C:$G,3,FALSE),0)</f>
        <v>0.64490000000000003</v>
      </c>
      <c r="M630" s="149"/>
      <c r="N630" s="150"/>
    </row>
    <row r="631" spans="1:14">
      <c r="A631" s="83" t="s">
        <v>2344</v>
      </c>
      <c r="B631" s="83" t="s">
        <v>2857</v>
      </c>
      <c r="C631" s="80">
        <v>3627</v>
      </c>
      <c r="D631" s="80" t="s">
        <v>665</v>
      </c>
      <c r="E631" s="109">
        <v>485.9</v>
      </c>
      <c r="F631" s="109">
        <v>0</v>
      </c>
      <c r="G631" s="109">
        <v>0</v>
      </c>
      <c r="H631" s="109">
        <v>0</v>
      </c>
      <c r="I631" s="143">
        <f t="shared" si="12"/>
        <v>485.9</v>
      </c>
      <c r="J631" s="148" t="str">
        <f>IFERROR(VLOOKUP($C631,'CEDARS School FRPL'!$C:$G,5,FALSE),"No")</f>
        <v>Yes</v>
      </c>
      <c r="K631" s="102">
        <f>IFERROR(VLOOKUP($C631,'CEDARS School FRPL'!$C:$G,3,FALSE),0)</f>
        <v>0.93669999999999998</v>
      </c>
      <c r="M631" s="149"/>
      <c r="N631" s="150"/>
    </row>
    <row r="632" spans="1:14">
      <c r="A632" s="83" t="s">
        <v>2344</v>
      </c>
      <c r="B632" s="83" t="s">
        <v>2857</v>
      </c>
      <c r="C632" s="80">
        <v>4480</v>
      </c>
      <c r="D632" s="80" t="s">
        <v>676</v>
      </c>
      <c r="E632" s="109">
        <v>372.39</v>
      </c>
      <c r="F632" s="109">
        <v>0</v>
      </c>
      <c r="G632" s="109">
        <v>0</v>
      </c>
      <c r="H632" s="109">
        <v>0</v>
      </c>
      <c r="I632" s="143">
        <f t="shared" si="12"/>
        <v>372.39</v>
      </c>
      <c r="J632" s="148" t="str">
        <f>IFERROR(VLOOKUP($C632,'CEDARS School FRPL'!$C:$G,5,FALSE),"No")</f>
        <v>Yes</v>
      </c>
      <c r="K632" s="102">
        <f>IFERROR(VLOOKUP($C632,'CEDARS School FRPL'!$C:$G,3,FALSE),0)</f>
        <v>0.52139999999999997</v>
      </c>
      <c r="M632" s="149"/>
      <c r="N632" s="150"/>
    </row>
    <row r="633" spans="1:14">
      <c r="A633" s="83" t="s">
        <v>2344</v>
      </c>
      <c r="B633" s="83" t="s">
        <v>2857</v>
      </c>
      <c r="C633" s="80">
        <v>3159</v>
      </c>
      <c r="D633" s="80" t="s">
        <v>650</v>
      </c>
      <c r="E633" s="109">
        <v>456.33</v>
      </c>
      <c r="F633" s="109">
        <v>0</v>
      </c>
      <c r="G633" s="109">
        <v>0</v>
      </c>
      <c r="H633" s="109">
        <v>0</v>
      </c>
      <c r="I633" s="143">
        <f t="shared" si="12"/>
        <v>456.33</v>
      </c>
      <c r="J633" s="148" t="str">
        <f>IFERROR(VLOOKUP($C633,'CEDARS School FRPL'!$C:$G,5,FALSE),"No")</f>
        <v>Yes</v>
      </c>
      <c r="K633" s="102">
        <f>IFERROR(VLOOKUP($C633,'CEDARS School FRPL'!$C:$G,3,FALSE),0)</f>
        <v>0.83760000000000001</v>
      </c>
      <c r="M633" s="149"/>
      <c r="N633" s="150"/>
    </row>
    <row r="634" spans="1:14">
      <c r="A634" s="83" t="s">
        <v>2344</v>
      </c>
      <c r="B634" s="83" t="s">
        <v>2857</v>
      </c>
      <c r="C634" s="80">
        <v>3625</v>
      </c>
      <c r="D634" s="80" t="s">
        <v>663</v>
      </c>
      <c r="E634" s="109">
        <v>436.57</v>
      </c>
      <c r="F634" s="109">
        <v>0</v>
      </c>
      <c r="G634" s="109">
        <v>0</v>
      </c>
      <c r="H634" s="109">
        <v>0</v>
      </c>
      <c r="I634" s="143">
        <f t="shared" si="12"/>
        <v>436.57</v>
      </c>
      <c r="J634" s="148" t="str">
        <f>IFERROR(VLOOKUP($C634,'CEDARS School FRPL'!$C:$G,5,FALSE),"No")</f>
        <v>Yes</v>
      </c>
      <c r="K634" s="102">
        <f>IFERROR(VLOOKUP($C634,'CEDARS School FRPL'!$C:$G,3,FALSE),0)</f>
        <v>0.5988</v>
      </c>
      <c r="M634" s="149"/>
      <c r="N634" s="150"/>
    </row>
    <row r="635" spans="1:14">
      <c r="A635" s="83" t="s">
        <v>2344</v>
      </c>
      <c r="B635" s="83" t="s">
        <v>2857</v>
      </c>
      <c r="C635" s="80">
        <v>3432</v>
      </c>
      <c r="D635" s="80" t="s">
        <v>578</v>
      </c>
      <c r="E635" s="109">
        <v>426.64</v>
      </c>
      <c r="F635" s="109">
        <v>0</v>
      </c>
      <c r="G635" s="109">
        <v>0</v>
      </c>
      <c r="H635" s="109">
        <v>0</v>
      </c>
      <c r="I635" s="143">
        <f t="shared" si="12"/>
        <v>426.64</v>
      </c>
      <c r="J635" s="148" t="str">
        <f>IFERROR(VLOOKUP($C635,'CEDARS School FRPL'!$C:$G,5,FALSE),"No")</f>
        <v>Yes</v>
      </c>
      <c r="K635" s="102">
        <f>IFERROR(VLOOKUP($C635,'CEDARS School FRPL'!$C:$G,3,FALSE),0)</f>
        <v>0.81489999999999996</v>
      </c>
      <c r="M635" s="149"/>
      <c r="N635" s="150"/>
    </row>
    <row r="636" spans="1:14">
      <c r="A636" s="83" t="s">
        <v>2344</v>
      </c>
      <c r="B636" s="83" t="s">
        <v>2857</v>
      </c>
      <c r="C636" s="80">
        <v>5348</v>
      </c>
      <c r="D636" s="80" t="s">
        <v>682</v>
      </c>
      <c r="E636" s="109">
        <v>0</v>
      </c>
      <c r="F636" s="109">
        <v>0.66</v>
      </c>
      <c r="G636" s="109">
        <v>130.58000000000001</v>
      </c>
      <c r="H636" s="109">
        <v>0</v>
      </c>
      <c r="I636" s="143">
        <f t="shared" si="12"/>
        <v>131.24</v>
      </c>
      <c r="J636" s="148" t="str">
        <f>IFERROR(VLOOKUP($C636,'CEDARS School FRPL'!$C:$G,5,FALSE),"No")</f>
        <v>Yes</v>
      </c>
      <c r="K636" s="102">
        <f>IFERROR(VLOOKUP($C636,'CEDARS School FRPL'!$C:$G,3,FALSE),0)</f>
        <v>0.76790000000000003</v>
      </c>
      <c r="M636" s="149"/>
      <c r="N636" s="150"/>
    </row>
    <row r="637" spans="1:14">
      <c r="A637" s="83" t="s">
        <v>2344</v>
      </c>
      <c r="B637" s="83" t="s">
        <v>2857</v>
      </c>
      <c r="C637" s="80">
        <v>3329</v>
      </c>
      <c r="D637" s="80" t="s">
        <v>653</v>
      </c>
      <c r="E637" s="109">
        <v>417.29</v>
      </c>
      <c r="F637" s="109">
        <v>0</v>
      </c>
      <c r="G637" s="109">
        <v>0</v>
      </c>
      <c r="H637" s="109">
        <v>0</v>
      </c>
      <c r="I637" s="143">
        <f t="shared" si="12"/>
        <v>417.29</v>
      </c>
      <c r="J637" s="148" t="str">
        <f>IFERROR(VLOOKUP($C637,'CEDARS School FRPL'!$C:$G,5,FALSE),"No")</f>
        <v>Yes</v>
      </c>
      <c r="K637" s="102">
        <f>IFERROR(VLOOKUP($C637,'CEDARS School FRPL'!$C:$G,3,FALSE),0)</f>
        <v>0.77529999999999999</v>
      </c>
      <c r="M637" s="149"/>
      <c r="N637" s="150"/>
    </row>
    <row r="638" spans="1:14">
      <c r="A638" s="83" t="s">
        <v>2344</v>
      </c>
      <c r="B638" s="83" t="s">
        <v>2857</v>
      </c>
      <c r="C638" s="80">
        <v>4422</v>
      </c>
      <c r="D638" s="80" t="s">
        <v>613</v>
      </c>
      <c r="E638" s="109">
        <v>465.29</v>
      </c>
      <c r="F638" s="109">
        <v>0</v>
      </c>
      <c r="G638" s="109">
        <v>0</v>
      </c>
      <c r="H638" s="109">
        <v>0</v>
      </c>
      <c r="I638" s="143">
        <f t="shared" si="12"/>
        <v>465.29</v>
      </c>
      <c r="J638" s="148" t="str">
        <f>IFERROR(VLOOKUP($C638,'CEDARS School FRPL'!$C:$G,5,FALSE),"No")</f>
        <v>Yes</v>
      </c>
      <c r="K638" s="102">
        <f>IFERROR(VLOOKUP($C638,'CEDARS School FRPL'!$C:$G,3,FALSE),0)</f>
        <v>0.745</v>
      </c>
      <c r="M638" s="149"/>
      <c r="N638" s="150"/>
    </row>
    <row r="639" spans="1:14">
      <c r="A639" s="83" t="s">
        <v>2344</v>
      </c>
      <c r="B639" s="83" t="s">
        <v>2857</v>
      </c>
      <c r="C639" s="80">
        <v>3626</v>
      </c>
      <c r="D639" s="80" t="s">
        <v>664</v>
      </c>
      <c r="E639" s="109">
        <v>690.96</v>
      </c>
      <c r="F639" s="109">
        <v>0</v>
      </c>
      <c r="G639" s="109">
        <v>0</v>
      </c>
      <c r="H639" s="109">
        <v>0</v>
      </c>
      <c r="I639" s="143">
        <f t="shared" ref="I639:I702" si="13">SUM(E639:H639)</f>
        <v>690.96</v>
      </c>
      <c r="J639" s="148" t="str">
        <f>IFERROR(VLOOKUP($C639,'CEDARS School FRPL'!$C:$G,5,FALSE),"No")</f>
        <v>Yes</v>
      </c>
      <c r="K639" s="102">
        <f>IFERROR(VLOOKUP($C639,'CEDARS School FRPL'!$C:$G,3,FALSE),0)</f>
        <v>0.75960000000000005</v>
      </c>
      <c r="M639" s="149"/>
      <c r="N639" s="150"/>
    </row>
    <row r="640" spans="1:14">
      <c r="A640" s="83" t="s">
        <v>2344</v>
      </c>
      <c r="B640" s="83" t="s">
        <v>2857</v>
      </c>
      <c r="C640" s="80">
        <v>5029</v>
      </c>
      <c r="D640" s="80" t="s">
        <v>678</v>
      </c>
      <c r="E640" s="109">
        <v>530.49</v>
      </c>
      <c r="F640" s="109">
        <v>0</v>
      </c>
      <c r="G640" s="109">
        <v>0</v>
      </c>
      <c r="H640" s="109">
        <v>0</v>
      </c>
      <c r="I640" s="143">
        <f t="shared" si="13"/>
        <v>530.49</v>
      </c>
      <c r="J640" s="148" t="str">
        <f>IFERROR(VLOOKUP($C640,'CEDARS School FRPL'!$C:$G,5,FALSE),"No")</f>
        <v>Yes</v>
      </c>
      <c r="K640" s="102">
        <f>IFERROR(VLOOKUP($C640,'CEDARS School FRPL'!$C:$G,3,FALSE),0)</f>
        <v>0.74719999999999998</v>
      </c>
      <c r="M640" s="149"/>
      <c r="N640" s="150"/>
    </row>
    <row r="641" spans="1:14">
      <c r="A641" s="83" t="s">
        <v>2344</v>
      </c>
      <c r="B641" s="83" t="s">
        <v>2857</v>
      </c>
      <c r="C641" s="80">
        <v>4374</v>
      </c>
      <c r="D641" s="80" t="s">
        <v>673</v>
      </c>
      <c r="E641" s="109">
        <v>341.03</v>
      </c>
      <c r="F641" s="109">
        <v>0</v>
      </c>
      <c r="G641" s="109">
        <v>0</v>
      </c>
      <c r="H641" s="109">
        <v>0</v>
      </c>
      <c r="I641" s="143">
        <f t="shared" si="13"/>
        <v>341.03</v>
      </c>
      <c r="J641" s="148" t="str">
        <f>IFERROR(VLOOKUP($C641,'CEDARS School FRPL'!$C:$G,5,FALSE),"No")</f>
        <v>Yes</v>
      </c>
      <c r="K641" s="102">
        <f>IFERROR(VLOOKUP($C641,'CEDARS School FRPL'!$C:$G,3,FALSE),0)</f>
        <v>0.55379999999999996</v>
      </c>
      <c r="M641" s="149"/>
      <c r="N641" s="150"/>
    </row>
    <row r="642" spans="1:14">
      <c r="A642" s="83" t="s">
        <v>2344</v>
      </c>
      <c r="B642" s="83" t="s">
        <v>2857</v>
      </c>
      <c r="C642" s="80">
        <v>4343</v>
      </c>
      <c r="D642" s="80" t="s">
        <v>672</v>
      </c>
      <c r="E642" s="109">
        <v>373.29</v>
      </c>
      <c r="F642" s="109">
        <v>0</v>
      </c>
      <c r="G642" s="109">
        <v>0</v>
      </c>
      <c r="H642" s="109">
        <v>0</v>
      </c>
      <c r="I642" s="143">
        <f t="shared" si="13"/>
        <v>373.29</v>
      </c>
      <c r="J642" s="148" t="str">
        <f>IFERROR(VLOOKUP($C642,'CEDARS School FRPL'!$C:$G,5,FALSE),"No")</f>
        <v>Yes</v>
      </c>
      <c r="K642" s="102">
        <f>IFERROR(VLOOKUP($C642,'CEDARS School FRPL'!$C:$G,3,FALSE),0)</f>
        <v>0.71499999999999997</v>
      </c>
      <c r="M642" s="149"/>
      <c r="N642" s="150"/>
    </row>
    <row r="643" spans="1:14">
      <c r="A643" s="83" t="s">
        <v>2344</v>
      </c>
      <c r="B643" s="83" t="s">
        <v>2857</v>
      </c>
      <c r="C643" s="80">
        <v>3160</v>
      </c>
      <c r="D643" s="80" t="s">
        <v>651</v>
      </c>
      <c r="E643" s="109">
        <v>360.75</v>
      </c>
      <c r="F643" s="109">
        <v>0</v>
      </c>
      <c r="G643" s="109">
        <v>0</v>
      </c>
      <c r="H643" s="109">
        <v>0</v>
      </c>
      <c r="I643" s="143">
        <f t="shared" si="13"/>
        <v>360.75</v>
      </c>
      <c r="J643" s="148" t="str">
        <f>IFERROR(VLOOKUP($C643,'CEDARS School FRPL'!$C:$G,5,FALSE),"No")</f>
        <v>Yes</v>
      </c>
      <c r="K643" s="102">
        <f>IFERROR(VLOOKUP($C643,'CEDARS School FRPL'!$C:$G,3,FALSE),0)</f>
        <v>0.67349999999999999</v>
      </c>
      <c r="M643" s="149"/>
      <c r="N643" s="150"/>
    </row>
    <row r="644" spans="1:14">
      <c r="A644" s="83" t="s">
        <v>2344</v>
      </c>
      <c r="B644" s="83" t="s">
        <v>2857</v>
      </c>
      <c r="C644" s="80">
        <v>3567</v>
      </c>
      <c r="D644" s="80" t="s">
        <v>658</v>
      </c>
      <c r="E644" s="109">
        <v>524.5</v>
      </c>
      <c r="F644" s="109">
        <v>0</v>
      </c>
      <c r="G644" s="109">
        <v>0</v>
      </c>
      <c r="H644" s="109">
        <v>0</v>
      </c>
      <c r="I644" s="143">
        <f t="shared" si="13"/>
        <v>524.5</v>
      </c>
      <c r="J644" s="148" t="str">
        <f>IFERROR(VLOOKUP($C644,'CEDARS School FRPL'!$C:$G,5,FALSE),"No")</f>
        <v>Yes</v>
      </c>
      <c r="K644" s="102">
        <f>IFERROR(VLOOKUP($C644,'CEDARS School FRPL'!$C:$G,3,FALSE),0)</f>
        <v>0.80600000000000005</v>
      </c>
      <c r="M644" s="149"/>
      <c r="N644" s="150"/>
    </row>
    <row r="645" spans="1:14">
      <c r="A645" s="83" t="s">
        <v>2344</v>
      </c>
      <c r="B645" s="83" t="s">
        <v>2857</v>
      </c>
      <c r="C645" s="80">
        <v>1951</v>
      </c>
      <c r="D645" s="80" t="s">
        <v>647</v>
      </c>
      <c r="E645" s="109">
        <v>9.2899999999999991</v>
      </c>
      <c r="F645" s="109">
        <v>0</v>
      </c>
      <c r="G645" s="109">
        <v>0</v>
      </c>
      <c r="H645" s="109">
        <v>0</v>
      </c>
      <c r="I645" s="143">
        <f t="shared" si="13"/>
        <v>9.2899999999999991</v>
      </c>
      <c r="J645" s="148" t="str">
        <f>IFERROR(VLOOKUP($C645,'CEDARS School FRPL'!$C:$G,5,FALSE),"No")</f>
        <v>No</v>
      </c>
      <c r="K645" s="102">
        <f>IFERROR(VLOOKUP($C645,'CEDARS School FRPL'!$C:$G,3,FALSE),0)</f>
        <v>0.41930000000000001</v>
      </c>
      <c r="M645" s="149"/>
      <c r="N645" s="150"/>
    </row>
    <row r="646" spans="1:14">
      <c r="A646" s="83" t="s">
        <v>2344</v>
      </c>
      <c r="B646" s="83" t="s">
        <v>2857</v>
      </c>
      <c r="C646" s="80">
        <v>5473</v>
      </c>
      <c r="D646" s="80" t="s">
        <v>2716</v>
      </c>
      <c r="E646" s="109">
        <v>516.35</v>
      </c>
      <c r="F646" s="109">
        <v>15.829999999999998</v>
      </c>
      <c r="G646" s="109">
        <v>0</v>
      </c>
      <c r="H646" s="109">
        <v>0</v>
      </c>
      <c r="I646" s="143">
        <f t="shared" si="13"/>
        <v>532.18000000000006</v>
      </c>
      <c r="J646" s="148" t="str">
        <f>IFERROR(VLOOKUP($C646,'CEDARS School FRPL'!$C:$G,5,FALSE),"No")</f>
        <v>Yes</v>
      </c>
      <c r="K646" s="102">
        <f>IFERROR(VLOOKUP($C646,'CEDARS School FRPL'!$C:$G,3,FALSE),0)</f>
        <v>0.67459999999999998</v>
      </c>
      <c r="M646" s="149"/>
      <c r="N646" s="150"/>
    </row>
    <row r="647" spans="1:14">
      <c r="A647" s="83" t="s">
        <v>2344</v>
      </c>
      <c r="B647" s="83" t="s">
        <v>2857</v>
      </c>
      <c r="C647" s="80">
        <v>3584</v>
      </c>
      <c r="D647" s="80" t="s">
        <v>662</v>
      </c>
      <c r="E647" s="109">
        <v>1553.82</v>
      </c>
      <c r="F647" s="109">
        <v>192.18</v>
      </c>
      <c r="G647" s="109">
        <v>0</v>
      </c>
      <c r="H647" s="109">
        <v>0</v>
      </c>
      <c r="I647" s="143">
        <f t="shared" si="13"/>
        <v>1746</v>
      </c>
      <c r="J647" s="148" t="str">
        <f>IFERROR(VLOOKUP($C647,'CEDARS School FRPL'!$C:$G,5,FALSE),"No")</f>
        <v>Yes</v>
      </c>
      <c r="K647" s="102">
        <f>IFERROR(VLOOKUP($C647,'CEDARS School FRPL'!$C:$G,3,FALSE),0)</f>
        <v>0.63029999999999997</v>
      </c>
      <c r="M647" s="149"/>
      <c r="N647" s="150"/>
    </row>
    <row r="648" spans="1:14">
      <c r="A648" s="83" t="s">
        <v>2344</v>
      </c>
      <c r="B648" s="83" t="s">
        <v>2857</v>
      </c>
      <c r="C648" s="80">
        <v>4570</v>
      </c>
      <c r="D648" s="80" t="s">
        <v>677</v>
      </c>
      <c r="E648" s="109">
        <v>1144.5</v>
      </c>
      <c r="F648" s="109">
        <v>127.58</v>
      </c>
      <c r="G648" s="109">
        <v>0</v>
      </c>
      <c r="H648" s="109">
        <v>0</v>
      </c>
      <c r="I648" s="143">
        <f t="shared" si="13"/>
        <v>1272.08</v>
      </c>
      <c r="J648" s="148" t="str">
        <f>IFERROR(VLOOKUP($C648,'CEDARS School FRPL'!$C:$G,5,FALSE),"No")</f>
        <v>Yes</v>
      </c>
      <c r="K648" s="102">
        <f>IFERROR(VLOOKUP($C648,'CEDARS School FRPL'!$C:$G,3,FALSE),0)</f>
        <v>0.68310000000000004</v>
      </c>
      <c r="M648" s="149"/>
      <c r="N648" s="150"/>
    </row>
    <row r="649" spans="1:14">
      <c r="A649" s="83" t="s">
        <v>2344</v>
      </c>
      <c r="B649" s="83" t="s">
        <v>2857</v>
      </c>
      <c r="C649" s="80">
        <v>3431</v>
      </c>
      <c r="D649" s="80" t="s">
        <v>655</v>
      </c>
      <c r="E649" s="109">
        <v>719.14</v>
      </c>
      <c r="F649" s="109">
        <v>0</v>
      </c>
      <c r="G649" s="109">
        <v>0</v>
      </c>
      <c r="H649" s="109">
        <v>0</v>
      </c>
      <c r="I649" s="143">
        <f t="shared" si="13"/>
        <v>719.14</v>
      </c>
      <c r="J649" s="148" t="str">
        <f>IFERROR(VLOOKUP($C649,'CEDARS School FRPL'!$C:$G,5,FALSE),"No")</f>
        <v>Yes</v>
      </c>
      <c r="K649" s="102">
        <f>IFERROR(VLOOKUP($C649,'CEDARS School FRPL'!$C:$G,3,FALSE),0)</f>
        <v>0.78739999999999999</v>
      </c>
      <c r="M649" s="149"/>
      <c r="N649" s="150"/>
    </row>
    <row r="650" spans="1:14">
      <c r="A650" s="83" t="s">
        <v>2344</v>
      </c>
      <c r="B650" s="83" t="s">
        <v>2857</v>
      </c>
      <c r="C650" s="80">
        <v>3628</v>
      </c>
      <c r="D650" s="80" t="s">
        <v>666</v>
      </c>
      <c r="E650" s="109">
        <v>343.29</v>
      </c>
      <c r="F650" s="109">
        <v>0</v>
      </c>
      <c r="G650" s="109">
        <v>0</v>
      </c>
      <c r="H650" s="109">
        <v>0</v>
      </c>
      <c r="I650" s="143">
        <f t="shared" si="13"/>
        <v>343.29</v>
      </c>
      <c r="J650" s="148" t="str">
        <f>IFERROR(VLOOKUP($C650,'CEDARS School FRPL'!$C:$G,5,FALSE),"No")</f>
        <v>Yes</v>
      </c>
      <c r="K650" s="102">
        <f>IFERROR(VLOOKUP($C650,'CEDARS School FRPL'!$C:$G,3,FALSE),0)</f>
        <v>0.62280000000000002</v>
      </c>
      <c r="M650" s="149"/>
      <c r="N650" s="150"/>
    </row>
    <row r="651" spans="1:14">
      <c r="A651" s="80" t="s">
        <v>2344</v>
      </c>
      <c r="B651" s="86" t="s">
        <v>2857</v>
      </c>
      <c r="C651" s="80">
        <v>3582</v>
      </c>
      <c r="D651" s="80" t="s">
        <v>660</v>
      </c>
      <c r="E651" s="109">
        <v>520.42999999999995</v>
      </c>
      <c r="F651" s="109">
        <v>0</v>
      </c>
      <c r="G651" s="109">
        <v>0</v>
      </c>
      <c r="H651" s="109">
        <v>0</v>
      </c>
      <c r="I651" s="143">
        <f t="shared" si="13"/>
        <v>520.42999999999995</v>
      </c>
      <c r="J651" s="148" t="str">
        <f>IFERROR(VLOOKUP($C651,'CEDARS School FRPL'!$C:$G,5,FALSE),"No")</f>
        <v>Yes</v>
      </c>
      <c r="K651" s="102">
        <f>IFERROR(VLOOKUP($C651,'CEDARS School FRPL'!$C:$G,3,FALSE),0)</f>
        <v>0.73499999999999999</v>
      </c>
      <c r="L651" s="102"/>
      <c r="M651" s="149"/>
      <c r="N651" s="150"/>
    </row>
    <row r="652" spans="1:14">
      <c r="A652" s="83" t="s">
        <v>2344</v>
      </c>
      <c r="B652" s="83" t="s">
        <v>2857</v>
      </c>
      <c r="C652" s="80">
        <v>3583</v>
      </c>
      <c r="D652" s="80" t="s">
        <v>661</v>
      </c>
      <c r="E652" s="109">
        <v>526.9</v>
      </c>
      <c r="F652" s="109">
        <v>0</v>
      </c>
      <c r="G652" s="109">
        <v>0</v>
      </c>
      <c r="H652" s="109">
        <v>0</v>
      </c>
      <c r="I652" s="143">
        <f t="shared" si="13"/>
        <v>526.9</v>
      </c>
      <c r="J652" s="148" t="str">
        <f>IFERROR(VLOOKUP($C652,'CEDARS School FRPL'!$C:$G,5,FALSE),"No")</f>
        <v>Yes</v>
      </c>
      <c r="K652" s="102">
        <f>IFERROR(VLOOKUP($C652,'CEDARS School FRPL'!$C:$G,3,FALSE),0)</f>
        <v>0.78779999999999994</v>
      </c>
      <c r="M652" s="149"/>
      <c r="N652" s="150"/>
    </row>
    <row r="653" spans="1:14">
      <c r="A653" s="83" t="s">
        <v>2344</v>
      </c>
      <c r="B653" s="83" t="s">
        <v>2857</v>
      </c>
      <c r="C653" s="80">
        <v>3328</v>
      </c>
      <c r="D653" s="80" t="s">
        <v>652</v>
      </c>
      <c r="E653" s="109">
        <v>434.43</v>
      </c>
      <c r="F653" s="109">
        <v>0</v>
      </c>
      <c r="G653" s="109">
        <v>0</v>
      </c>
      <c r="H653" s="109">
        <v>0</v>
      </c>
      <c r="I653" s="143">
        <f t="shared" si="13"/>
        <v>434.43</v>
      </c>
      <c r="J653" s="148" t="str">
        <f>IFERROR(VLOOKUP($C653,'CEDARS School FRPL'!$C:$G,5,FALSE),"No")</f>
        <v>Yes</v>
      </c>
      <c r="K653" s="102">
        <f>IFERROR(VLOOKUP($C653,'CEDARS School FRPL'!$C:$G,3,FALSE),0)</f>
        <v>0.58799999999999997</v>
      </c>
      <c r="M653" s="149"/>
      <c r="N653" s="150"/>
    </row>
    <row r="654" spans="1:14">
      <c r="A654" s="83" t="s">
        <v>2528</v>
      </c>
      <c r="B654" s="83" t="s">
        <v>2858</v>
      </c>
      <c r="C654" s="80">
        <v>2263</v>
      </c>
      <c r="D654" s="80" t="s">
        <v>2085</v>
      </c>
      <c r="E654" s="109">
        <v>41.59</v>
      </c>
      <c r="F654" s="109">
        <v>0</v>
      </c>
      <c r="G654" s="109">
        <v>0</v>
      </c>
      <c r="H654" s="109">
        <v>0</v>
      </c>
      <c r="I654" s="143">
        <f t="shared" si="13"/>
        <v>41.59</v>
      </c>
      <c r="J654" s="148" t="str">
        <f>IFERROR(VLOOKUP($C654,'CEDARS School FRPL'!$C:$G,5,FALSE),"No")</f>
        <v>No</v>
      </c>
      <c r="K654" s="102">
        <f>IFERROR(VLOOKUP($C654,'CEDARS School FRPL'!$C:$G,3,FALSE),0)</f>
        <v>0.47010000000000002</v>
      </c>
      <c r="M654" s="149"/>
      <c r="N654" s="150"/>
    </row>
    <row r="655" spans="1:14">
      <c r="A655" s="83" t="s">
        <v>2528</v>
      </c>
      <c r="B655" s="83" t="s">
        <v>2858</v>
      </c>
      <c r="C655" s="80">
        <v>5207</v>
      </c>
      <c r="D655" s="80" t="s">
        <v>639</v>
      </c>
      <c r="E655" s="109">
        <v>433.51</v>
      </c>
      <c r="F655" s="109">
        <v>0</v>
      </c>
      <c r="G655" s="109">
        <v>0</v>
      </c>
      <c r="H655" s="109">
        <v>0</v>
      </c>
      <c r="I655" s="143">
        <f t="shared" si="13"/>
        <v>433.51</v>
      </c>
      <c r="J655" s="148" t="str">
        <f>IFERROR(VLOOKUP($C655,'CEDARS School FRPL'!$C:$G,5,FALSE),"No")</f>
        <v>Yes</v>
      </c>
      <c r="K655" s="102">
        <f>IFERROR(VLOOKUP($C655,'CEDARS School FRPL'!$C:$G,3,FALSE),0)</f>
        <v>0.54590000000000005</v>
      </c>
      <c r="M655" s="149"/>
      <c r="N655" s="150"/>
    </row>
    <row r="656" spans="1:14">
      <c r="A656" s="83" t="s">
        <v>2528</v>
      </c>
      <c r="B656" s="83" t="s">
        <v>2858</v>
      </c>
      <c r="C656" s="80">
        <v>2458</v>
      </c>
      <c r="D656" s="80" t="s">
        <v>1724</v>
      </c>
      <c r="E656" s="109">
        <v>308.93</v>
      </c>
      <c r="F656" s="109">
        <v>0</v>
      </c>
      <c r="G656" s="109">
        <v>0</v>
      </c>
      <c r="H656" s="109">
        <v>0</v>
      </c>
      <c r="I656" s="143">
        <f t="shared" si="13"/>
        <v>308.93</v>
      </c>
      <c r="J656" s="148" t="str">
        <f>IFERROR(VLOOKUP($C656,'CEDARS School FRPL'!$C:$G,5,FALSE),"No")</f>
        <v>Yes</v>
      </c>
      <c r="K656" s="102">
        <f>IFERROR(VLOOKUP($C656,'CEDARS School FRPL'!$C:$G,3,FALSE),0)</f>
        <v>0.54679999999999995</v>
      </c>
      <c r="M656" s="149"/>
      <c r="N656" s="150"/>
    </row>
    <row r="657" spans="1:14">
      <c r="A657" s="83" t="s">
        <v>2528</v>
      </c>
      <c r="B657" s="83" t="s">
        <v>2858</v>
      </c>
      <c r="C657" s="80">
        <v>2607</v>
      </c>
      <c r="D657" s="80" t="s">
        <v>2087</v>
      </c>
      <c r="E657" s="109">
        <v>337.71</v>
      </c>
      <c r="F657" s="109">
        <v>0</v>
      </c>
      <c r="G657" s="109">
        <v>0</v>
      </c>
      <c r="H657" s="109">
        <v>0</v>
      </c>
      <c r="I657" s="143">
        <f t="shared" si="13"/>
        <v>337.71</v>
      </c>
      <c r="J657" s="148" t="str">
        <f>IFERROR(VLOOKUP($C657,'CEDARS School FRPL'!$C:$G,5,FALSE),"No")</f>
        <v>No</v>
      </c>
      <c r="K657" s="102">
        <f>IFERROR(VLOOKUP($C657,'CEDARS School FRPL'!$C:$G,3,FALSE),0)</f>
        <v>0.44519999999999998</v>
      </c>
      <c r="M657" s="149"/>
      <c r="N657" s="150"/>
    </row>
    <row r="658" spans="1:14">
      <c r="A658" s="83" t="s">
        <v>2528</v>
      </c>
      <c r="B658" s="83" t="s">
        <v>2858</v>
      </c>
      <c r="C658" s="80">
        <v>4482</v>
      </c>
      <c r="D658" s="80" t="s">
        <v>2090</v>
      </c>
      <c r="E658" s="109">
        <v>454.9</v>
      </c>
      <c r="F658" s="109">
        <v>0</v>
      </c>
      <c r="G658" s="109">
        <v>0</v>
      </c>
      <c r="H658" s="109">
        <v>0</v>
      </c>
      <c r="I658" s="143">
        <f t="shared" si="13"/>
        <v>454.9</v>
      </c>
      <c r="J658" s="148" t="str">
        <f>IFERROR(VLOOKUP($C658,'CEDARS School FRPL'!$C:$G,5,FALSE),"No")</f>
        <v>Yes</v>
      </c>
      <c r="K658" s="102">
        <f>IFERROR(VLOOKUP($C658,'CEDARS School FRPL'!$C:$G,3,FALSE),0)</f>
        <v>0.55649999999999999</v>
      </c>
      <c r="M658" s="149"/>
      <c r="N658" s="150"/>
    </row>
    <row r="659" spans="1:14">
      <c r="A659" s="83" t="s">
        <v>2528</v>
      </c>
      <c r="B659" s="83" t="s">
        <v>2858</v>
      </c>
      <c r="C659" s="80">
        <v>2488</v>
      </c>
      <c r="D659" s="80" t="s">
        <v>2086</v>
      </c>
      <c r="E659" s="109">
        <v>1211.3499999999999</v>
      </c>
      <c r="F659" s="109">
        <v>83.48</v>
      </c>
      <c r="G659" s="109">
        <v>0</v>
      </c>
      <c r="H659" s="109">
        <v>0</v>
      </c>
      <c r="I659" s="143">
        <f t="shared" si="13"/>
        <v>1294.83</v>
      </c>
      <c r="J659" s="148" t="str">
        <f>IFERROR(VLOOKUP($C659,'CEDARS School FRPL'!$C:$G,5,FALSE),"No")</f>
        <v>No</v>
      </c>
      <c r="K659" s="102">
        <f>IFERROR(VLOOKUP($C659,'CEDARS School FRPL'!$C:$G,3,FALSE),0)</f>
        <v>0.43309999999999998</v>
      </c>
      <c r="M659" s="149"/>
      <c r="N659" s="150"/>
    </row>
    <row r="660" spans="1:14">
      <c r="A660" s="83" t="s">
        <v>2528</v>
      </c>
      <c r="B660" s="83" t="s">
        <v>2858</v>
      </c>
      <c r="C660" s="80">
        <v>5464</v>
      </c>
      <c r="D660" s="80" t="s">
        <v>2091</v>
      </c>
      <c r="E660" s="109">
        <v>0</v>
      </c>
      <c r="F660" s="109">
        <v>0</v>
      </c>
      <c r="G660" s="109">
        <v>39.96</v>
      </c>
      <c r="H660" s="109">
        <v>0</v>
      </c>
      <c r="I660" s="143">
        <f t="shared" si="13"/>
        <v>39.96</v>
      </c>
      <c r="J660" s="148" t="str">
        <f>IFERROR(VLOOKUP($C660,'CEDARS School FRPL'!$C:$G,5,FALSE),"No")</f>
        <v>Yes</v>
      </c>
      <c r="K660" s="102">
        <f>IFERROR(VLOOKUP($C660,'CEDARS School FRPL'!$C:$G,3,FALSE),0)</f>
        <v>0.5071</v>
      </c>
      <c r="M660" s="149"/>
      <c r="N660" s="150"/>
    </row>
    <row r="661" spans="1:14">
      <c r="A661" s="83" t="s">
        <v>2528</v>
      </c>
      <c r="B661" s="83" t="s">
        <v>2858</v>
      </c>
      <c r="C661" s="80">
        <v>5579</v>
      </c>
      <c r="D661" s="80" t="s">
        <v>3142</v>
      </c>
      <c r="E661" s="109">
        <v>104.82</v>
      </c>
      <c r="F661" s="109">
        <v>3.02</v>
      </c>
      <c r="G661" s="109">
        <v>0</v>
      </c>
      <c r="H661" s="109">
        <v>0</v>
      </c>
      <c r="I661" s="143">
        <f t="shared" si="13"/>
        <v>107.83999999999999</v>
      </c>
      <c r="J661" s="148" t="str">
        <f>IFERROR(VLOOKUP($C661,'CEDARS School FRPL'!$C:$G,5,FALSE),"No")</f>
        <v>No</v>
      </c>
      <c r="K661" s="102">
        <f>IFERROR(VLOOKUP($C661,'CEDARS School FRPL'!$C:$G,3,FALSE),0)</f>
        <v>0.45579999999999998</v>
      </c>
      <c r="M661" s="149"/>
      <c r="N661" s="150"/>
    </row>
    <row r="662" spans="1:14">
      <c r="A662" s="83" t="s">
        <v>2528</v>
      </c>
      <c r="B662" s="83" t="s">
        <v>2858</v>
      </c>
      <c r="C662" s="80">
        <v>4554</v>
      </c>
      <c r="D662" s="80" t="s">
        <v>1863</v>
      </c>
      <c r="E662" s="109">
        <v>445.96</v>
      </c>
      <c r="F662" s="109">
        <v>0</v>
      </c>
      <c r="G662" s="109">
        <v>0</v>
      </c>
      <c r="H662" s="109">
        <v>0</v>
      </c>
      <c r="I662" s="143">
        <f t="shared" si="13"/>
        <v>445.96</v>
      </c>
      <c r="J662" s="148" t="str">
        <f>IFERROR(VLOOKUP($C662,'CEDARS School FRPL'!$C:$G,5,FALSE),"No")</f>
        <v>Yes</v>
      </c>
      <c r="K662" s="102">
        <f>IFERROR(VLOOKUP($C662,'CEDARS School FRPL'!$C:$G,3,FALSE),0)</f>
        <v>0.53539999999999999</v>
      </c>
      <c r="M662" s="149"/>
      <c r="N662" s="150"/>
    </row>
    <row r="663" spans="1:14">
      <c r="A663" s="83" t="s">
        <v>2528</v>
      </c>
      <c r="B663" s="83" t="s">
        <v>2858</v>
      </c>
      <c r="C663" s="80">
        <v>5655</v>
      </c>
      <c r="D663" s="80" t="s">
        <v>3280</v>
      </c>
      <c r="E663" s="109">
        <v>95.86</v>
      </c>
      <c r="F663" s="109">
        <v>0</v>
      </c>
      <c r="G663" s="109">
        <v>0</v>
      </c>
      <c r="H663" s="109">
        <v>0</v>
      </c>
      <c r="I663" s="143">
        <f t="shared" si="13"/>
        <v>95.86</v>
      </c>
      <c r="J663" s="148" t="str">
        <f>IFERROR(VLOOKUP($C663,'CEDARS School FRPL'!$C:$G,5,FALSE),"No")</f>
        <v>No</v>
      </c>
      <c r="K663" s="102">
        <f>IFERROR(VLOOKUP($C663,'CEDARS School FRPL'!$C:$G,3,FALSE),0)</f>
        <v>0.41830000000000001</v>
      </c>
      <c r="M663" s="149"/>
      <c r="N663" s="150"/>
    </row>
    <row r="664" spans="1:14">
      <c r="A664" s="83" t="s">
        <v>2528</v>
      </c>
      <c r="B664" s="83" t="s">
        <v>2858</v>
      </c>
      <c r="C664" s="80">
        <v>4130</v>
      </c>
      <c r="D664" s="80" t="s">
        <v>2089</v>
      </c>
      <c r="E664" s="109">
        <v>455.63</v>
      </c>
      <c r="F664" s="109">
        <v>0</v>
      </c>
      <c r="G664" s="109">
        <v>0</v>
      </c>
      <c r="H664" s="109">
        <v>0</v>
      </c>
      <c r="I664" s="143">
        <f t="shared" si="13"/>
        <v>455.63</v>
      </c>
      <c r="J664" s="148" t="str">
        <f>IFERROR(VLOOKUP($C664,'CEDARS School FRPL'!$C:$G,5,FALSE),"No")</f>
        <v>No</v>
      </c>
      <c r="K664" s="102">
        <f>IFERROR(VLOOKUP($C664,'CEDARS School FRPL'!$C:$G,3,FALSE),0)</f>
        <v>0.4899</v>
      </c>
      <c r="M664" s="149"/>
      <c r="N664" s="150"/>
    </row>
    <row r="665" spans="1:14">
      <c r="A665" s="83" t="s">
        <v>2528</v>
      </c>
      <c r="B665" s="83" t="s">
        <v>2858</v>
      </c>
      <c r="C665" s="80">
        <v>3762</v>
      </c>
      <c r="D665" s="80" t="s">
        <v>2088</v>
      </c>
      <c r="E665" s="109">
        <v>570.07000000000005</v>
      </c>
      <c r="F665" s="109">
        <v>0</v>
      </c>
      <c r="G665" s="109">
        <v>0</v>
      </c>
      <c r="H665" s="109">
        <v>0</v>
      </c>
      <c r="I665" s="143">
        <f t="shared" si="13"/>
        <v>570.07000000000005</v>
      </c>
      <c r="J665" s="148" t="str">
        <f>IFERROR(VLOOKUP($C665,'CEDARS School FRPL'!$C:$G,5,FALSE),"No")</f>
        <v>Yes</v>
      </c>
      <c r="K665" s="102">
        <f>IFERROR(VLOOKUP($C665,'CEDARS School FRPL'!$C:$G,3,FALSE),0)</f>
        <v>0.50060000000000004</v>
      </c>
      <c r="M665" s="149"/>
      <c r="N665" s="150"/>
    </row>
    <row r="666" spans="1:14">
      <c r="A666" s="83" t="s">
        <v>2447</v>
      </c>
      <c r="B666" s="83" t="s">
        <v>2859</v>
      </c>
      <c r="C666" s="80">
        <v>4582</v>
      </c>
      <c r="D666" s="80" t="s">
        <v>1519</v>
      </c>
      <c r="E666" s="109">
        <v>555.87</v>
      </c>
      <c r="F666" s="109">
        <v>0</v>
      </c>
      <c r="G666" s="109">
        <v>0</v>
      </c>
      <c r="H666" s="109">
        <v>0</v>
      </c>
      <c r="I666" s="143">
        <f t="shared" si="13"/>
        <v>555.87</v>
      </c>
      <c r="J666" s="148" t="str">
        <f>IFERROR(VLOOKUP($C666,'CEDARS School FRPL'!$C:$G,5,FALSE),"No")</f>
        <v>No</v>
      </c>
      <c r="K666" s="102">
        <f>IFERROR(VLOOKUP($C666,'CEDARS School FRPL'!$C:$G,3,FALSE),0)</f>
        <v>0.45860000000000001</v>
      </c>
      <c r="M666" s="149"/>
      <c r="N666" s="150"/>
    </row>
    <row r="667" spans="1:14">
      <c r="A667" s="83" t="s">
        <v>2447</v>
      </c>
      <c r="B667" s="83" t="s">
        <v>2859</v>
      </c>
      <c r="C667" s="80">
        <v>2878</v>
      </c>
      <c r="D667" s="80" t="s">
        <v>1516</v>
      </c>
      <c r="E667" s="109">
        <v>465.05</v>
      </c>
      <c r="F667" s="109">
        <v>0</v>
      </c>
      <c r="G667" s="109">
        <v>0</v>
      </c>
      <c r="H667" s="109">
        <v>0</v>
      </c>
      <c r="I667" s="143">
        <f t="shared" si="13"/>
        <v>465.05</v>
      </c>
      <c r="J667" s="148" t="str">
        <f>IFERROR(VLOOKUP($C667,'CEDARS School FRPL'!$C:$G,5,FALSE),"No")</f>
        <v>No</v>
      </c>
      <c r="K667" s="102">
        <f>IFERROR(VLOOKUP($C667,'CEDARS School FRPL'!$C:$G,3,FALSE),0)</f>
        <v>0.37730000000000002</v>
      </c>
      <c r="M667" s="149"/>
      <c r="N667" s="150"/>
    </row>
    <row r="668" spans="1:14">
      <c r="A668" s="83" t="s">
        <v>2447</v>
      </c>
      <c r="B668" s="83" t="s">
        <v>2859</v>
      </c>
      <c r="C668" s="80">
        <v>5671</v>
      </c>
      <c r="D668" s="80" t="s">
        <v>3343</v>
      </c>
      <c r="E668" s="109">
        <v>842.27</v>
      </c>
      <c r="F668" s="109">
        <v>0</v>
      </c>
      <c r="G668" s="109">
        <v>0</v>
      </c>
      <c r="H668" s="109">
        <v>0</v>
      </c>
      <c r="I668" s="143">
        <f t="shared" si="13"/>
        <v>842.27</v>
      </c>
      <c r="J668" s="148" t="str">
        <f>IFERROR(VLOOKUP($C668,'CEDARS School FRPL'!$C:$G,5,FALSE),"No")</f>
        <v>No</v>
      </c>
      <c r="K668" s="102">
        <f>IFERROR(VLOOKUP($C668,'CEDARS School FRPL'!$C:$G,3,FALSE),0)</f>
        <v>0.49869999999999998</v>
      </c>
      <c r="M668" s="149"/>
      <c r="N668" s="150"/>
    </row>
    <row r="669" spans="1:14">
      <c r="A669" s="83" t="s">
        <v>2447</v>
      </c>
      <c r="B669" s="83" t="s">
        <v>2859</v>
      </c>
      <c r="C669" s="80">
        <v>2773</v>
      </c>
      <c r="D669" s="80" t="s">
        <v>1515</v>
      </c>
      <c r="E669" s="109">
        <v>801.66</v>
      </c>
      <c r="F669" s="109">
        <v>89.779999999999987</v>
      </c>
      <c r="G669" s="109">
        <v>0</v>
      </c>
      <c r="H669" s="109">
        <v>0</v>
      </c>
      <c r="I669" s="143">
        <f t="shared" si="13"/>
        <v>891.43999999999994</v>
      </c>
      <c r="J669" s="148" t="str">
        <f>IFERROR(VLOOKUP($C669,'CEDARS School FRPL'!$C:$G,5,FALSE),"No")</f>
        <v>No</v>
      </c>
      <c r="K669" s="102">
        <f>IFERROR(VLOOKUP($C669,'CEDARS School FRPL'!$C:$G,3,FALSE),0)</f>
        <v>0.43059999999999998</v>
      </c>
      <c r="M669" s="149"/>
      <c r="N669" s="150"/>
    </row>
    <row r="670" spans="1:14">
      <c r="A670" s="83" t="s">
        <v>2447</v>
      </c>
      <c r="B670" s="83" t="s">
        <v>2859</v>
      </c>
      <c r="C670" s="80">
        <v>5582</v>
      </c>
      <c r="D670" s="80" t="s">
        <v>3137</v>
      </c>
      <c r="E670" s="109">
        <v>0</v>
      </c>
      <c r="F670" s="109">
        <v>0</v>
      </c>
      <c r="G670" s="109">
        <v>16.600000000000001</v>
      </c>
      <c r="H670" s="109">
        <v>0</v>
      </c>
      <c r="I670" s="143">
        <f t="shared" si="13"/>
        <v>16.600000000000001</v>
      </c>
      <c r="J670" s="148" t="str">
        <f>IFERROR(VLOOKUP($C670,'CEDARS School FRPL'!$C:$G,5,FALSE),"No")</f>
        <v>Yes</v>
      </c>
      <c r="K670" s="102">
        <f>IFERROR(VLOOKUP($C670,'CEDARS School FRPL'!$C:$G,3,FALSE),0)</f>
        <v>0.63160000000000005</v>
      </c>
      <c r="M670" s="149"/>
      <c r="N670" s="150"/>
    </row>
    <row r="671" spans="1:14">
      <c r="A671" s="83" t="s">
        <v>2447</v>
      </c>
      <c r="B671" s="83" t="s">
        <v>2859</v>
      </c>
      <c r="C671" s="80">
        <v>4557</v>
      </c>
      <c r="D671" s="80" t="s">
        <v>1518</v>
      </c>
      <c r="E671" s="109">
        <v>441.1</v>
      </c>
      <c r="F671" s="109">
        <v>0</v>
      </c>
      <c r="G671" s="109">
        <v>0</v>
      </c>
      <c r="H671" s="109">
        <v>0</v>
      </c>
      <c r="I671" s="143">
        <f t="shared" si="13"/>
        <v>441.1</v>
      </c>
      <c r="J671" s="148" t="str">
        <f>IFERROR(VLOOKUP($C671,'CEDARS School FRPL'!$C:$G,5,FALSE),"No")</f>
        <v>No</v>
      </c>
      <c r="K671" s="102">
        <f>IFERROR(VLOOKUP($C671,'CEDARS School FRPL'!$C:$G,3,FALSE),0)</f>
        <v>0.432</v>
      </c>
      <c r="M671" s="149"/>
      <c r="N671" s="150"/>
    </row>
    <row r="672" spans="1:14">
      <c r="A672" s="83" t="s">
        <v>2447</v>
      </c>
      <c r="B672" s="83" t="s">
        <v>2859</v>
      </c>
      <c r="C672" s="80">
        <v>3798</v>
      </c>
      <c r="D672" s="80" t="s">
        <v>1517</v>
      </c>
      <c r="E672" s="109">
        <v>643.15</v>
      </c>
      <c r="F672" s="109">
        <v>0</v>
      </c>
      <c r="G672" s="109">
        <v>0</v>
      </c>
      <c r="H672" s="109">
        <v>0</v>
      </c>
      <c r="I672" s="143">
        <f t="shared" si="13"/>
        <v>643.15</v>
      </c>
      <c r="J672" s="148" t="str">
        <f>IFERROR(VLOOKUP($C672,'CEDARS School FRPL'!$C:$G,5,FALSE),"No")</f>
        <v>No</v>
      </c>
      <c r="K672" s="102">
        <f>IFERROR(VLOOKUP($C672,'CEDARS School FRPL'!$C:$G,3,FALSE),0)</f>
        <v>0.47810000000000002</v>
      </c>
      <c r="M672" s="149"/>
      <c r="N672" s="150"/>
    </row>
    <row r="673" spans="1:14">
      <c r="A673" s="83" t="s">
        <v>2262</v>
      </c>
      <c r="B673" s="83" t="s">
        <v>2860</v>
      </c>
      <c r="C673" s="80">
        <v>3078</v>
      </c>
      <c r="D673" s="80" t="s">
        <v>67</v>
      </c>
      <c r="E673" s="109">
        <v>366.18</v>
      </c>
      <c r="F673" s="109">
        <v>0</v>
      </c>
      <c r="G673" s="109">
        <v>0</v>
      </c>
      <c r="H673" s="109">
        <v>0</v>
      </c>
      <c r="I673" s="143">
        <f t="shared" si="13"/>
        <v>366.18</v>
      </c>
      <c r="J673" s="148" t="str">
        <f>IFERROR(VLOOKUP($C673,'CEDARS School FRPL'!$C:$G,5,FALSE),"No")</f>
        <v>Yes</v>
      </c>
      <c r="K673" s="102">
        <f>IFERROR(VLOOKUP($C673,'CEDARS School FRPL'!$C:$G,3,FALSE),0)</f>
        <v>0.75039999999999996</v>
      </c>
      <c r="M673" s="149"/>
      <c r="N673" s="150"/>
    </row>
    <row r="674" spans="1:14">
      <c r="A674" s="83" t="s">
        <v>2262</v>
      </c>
      <c r="B674" s="83" t="s">
        <v>2860</v>
      </c>
      <c r="C674" s="80">
        <v>4031</v>
      </c>
      <c r="D674" s="80" t="s">
        <v>68</v>
      </c>
      <c r="E674" s="109">
        <v>218.65</v>
      </c>
      <c r="F674" s="109">
        <v>0</v>
      </c>
      <c r="G674" s="109">
        <v>0</v>
      </c>
      <c r="H674" s="109">
        <v>0</v>
      </c>
      <c r="I674" s="143">
        <f t="shared" si="13"/>
        <v>218.65</v>
      </c>
      <c r="J674" s="148" t="str">
        <f>IFERROR(VLOOKUP($C674,'CEDARS School FRPL'!$C:$G,5,FALSE),"No")</f>
        <v>Yes</v>
      </c>
      <c r="K674" s="102">
        <f>IFERROR(VLOOKUP($C674,'CEDARS School FRPL'!$C:$G,3,FALSE),0)</f>
        <v>0.80079999999999996</v>
      </c>
      <c r="M674" s="149"/>
      <c r="N674" s="150"/>
    </row>
    <row r="675" spans="1:14">
      <c r="A675" s="83" t="s">
        <v>2262</v>
      </c>
      <c r="B675" s="83" t="s">
        <v>2860</v>
      </c>
      <c r="C675" s="80">
        <v>2367</v>
      </c>
      <c r="D675" s="80" t="s">
        <v>66</v>
      </c>
      <c r="E675" s="109">
        <v>271.07</v>
      </c>
      <c r="F675" s="109">
        <v>20.28</v>
      </c>
      <c r="G675" s="109">
        <v>0</v>
      </c>
      <c r="H675" s="109">
        <v>0</v>
      </c>
      <c r="I675" s="143">
        <f t="shared" si="13"/>
        <v>291.35000000000002</v>
      </c>
      <c r="J675" s="148" t="str">
        <f>IFERROR(VLOOKUP($C675,'CEDARS School FRPL'!$C:$G,5,FALSE),"No")</f>
        <v>Yes</v>
      </c>
      <c r="K675" s="102">
        <f>IFERROR(VLOOKUP($C675,'CEDARS School FRPL'!$C:$G,3,FALSE),0)</f>
        <v>0.74139999999999995</v>
      </c>
      <c r="M675" s="149"/>
      <c r="N675" s="150"/>
    </row>
    <row r="676" spans="1:14">
      <c r="A676" s="83" t="s">
        <v>2443</v>
      </c>
      <c r="B676" s="83" t="s">
        <v>2861</v>
      </c>
      <c r="C676" s="80">
        <v>3180</v>
      </c>
      <c r="D676" s="80" t="s">
        <v>1464</v>
      </c>
      <c r="E676" s="109">
        <v>488.57</v>
      </c>
      <c r="F676" s="109">
        <v>0</v>
      </c>
      <c r="G676" s="109">
        <v>0</v>
      </c>
      <c r="H676" s="109">
        <v>0</v>
      </c>
      <c r="I676" s="143">
        <f t="shared" si="13"/>
        <v>488.57</v>
      </c>
      <c r="J676" s="148" t="str">
        <f>IFERROR(VLOOKUP($C676,'CEDARS School FRPL'!$C:$G,5,FALSE),"No")</f>
        <v>Yes</v>
      </c>
      <c r="K676" s="102">
        <f>IFERROR(VLOOKUP($C676,'CEDARS School FRPL'!$C:$G,3,FALSE),0)</f>
        <v>0.61260000000000003</v>
      </c>
      <c r="M676" s="149"/>
      <c r="N676" s="150"/>
    </row>
    <row r="677" spans="1:14">
      <c r="A677" s="83" t="s">
        <v>2443</v>
      </c>
      <c r="B677" s="83" t="s">
        <v>2861</v>
      </c>
      <c r="C677" s="80">
        <v>2398</v>
      </c>
      <c r="D677" s="80" t="s">
        <v>1460</v>
      </c>
      <c r="E677" s="109">
        <v>372.86</v>
      </c>
      <c r="F677" s="109">
        <v>0</v>
      </c>
      <c r="G677" s="109">
        <v>0</v>
      </c>
      <c r="H677" s="109">
        <v>0</v>
      </c>
      <c r="I677" s="143">
        <f t="shared" si="13"/>
        <v>372.86</v>
      </c>
      <c r="J677" s="148" t="str">
        <f>IFERROR(VLOOKUP($C677,'CEDARS School FRPL'!$C:$G,5,FALSE),"No")</f>
        <v>Yes</v>
      </c>
      <c r="K677" s="102">
        <f>IFERROR(VLOOKUP($C677,'CEDARS School FRPL'!$C:$G,3,FALSE),0)</f>
        <v>0.503</v>
      </c>
      <c r="M677" s="149"/>
      <c r="N677" s="150"/>
    </row>
    <row r="678" spans="1:14">
      <c r="A678" s="83" t="s">
        <v>2443</v>
      </c>
      <c r="B678" s="83" t="s">
        <v>2861</v>
      </c>
      <c r="C678" s="80">
        <v>3301</v>
      </c>
      <c r="D678" s="80" t="s">
        <v>1466</v>
      </c>
      <c r="E678" s="109">
        <v>371.15</v>
      </c>
      <c r="F678" s="109">
        <v>0</v>
      </c>
      <c r="G678" s="109">
        <v>0</v>
      </c>
      <c r="H678" s="109">
        <v>0</v>
      </c>
      <c r="I678" s="143">
        <f t="shared" si="13"/>
        <v>371.15</v>
      </c>
      <c r="J678" s="148" t="str">
        <f>IFERROR(VLOOKUP($C678,'CEDARS School FRPL'!$C:$G,5,FALSE),"No")</f>
        <v>Yes</v>
      </c>
      <c r="K678" s="102">
        <f>IFERROR(VLOOKUP($C678,'CEDARS School FRPL'!$C:$G,3,FALSE),0)</f>
        <v>0.66820000000000002</v>
      </c>
      <c r="M678" s="149"/>
      <c r="N678" s="150"/>
    </row>
    <row r="679" spans="1:14">
      <c r="A679" s="83" t="s">
        <v>2443</v>
      </c>
      <c r="B679" s="83" t="s">
        <v>2861</v>
      </c>
      <c r="C679" s="80">
        <v>2257</v>
      </c>
      <c r="D679" s="80" t="s">
        <v>1458</v>
      </c>
      <c r="E679" s="109">
        <v>464.34</v>
      </c>
      <c r="F679" s="109">
        <v>0</v>
      </c>
      <c r="G679" s="109">
        <v>0</v>
      </c>
      <c r="H679" s="109">
        <v>0</v>
      </c>
      <c r="I679" s="143">
        <f t="shared" si="13"/>
        <v>464.34</v>
      </c>
      <c r="J679" s="148" t="str">
        <f>IFERROR(VLOOKUP($C679,'CEDARS School FRPL'!$C:$G,5,FALSE),"No")</f>
        <v>Yes</v>
      </c>
      <c r="K679" s="102">
        <f>IFERROR(VLOOKUP($C679,'CEDARS School FRPL'!$C:$G,3,FALSE),0)</f>
        <v>0.46460000000000001</v>
      </c>
      <c r="M679" s="149"/>
      <c r="N679" s="150"/>
    </row>
    <row r="680" spans="1:14">
      <c r="A680" s="83" t="s">
        <v>2443</v>
      </c>
      <c r="B680" s="83" t="s">
        <v>2861</v>
      </c>
      <c r="C680" s="80">
        <v>3532</v>
      </c>
      <c r="D680" s="80" t="s">
        <v>1468</v>
      </c>
      <c r="E680" s="109">
        <v>354.43</v>
      </c>
      <c r="F680" s="109">
        <v>0</v>
      </c>
      <c r="G680" s="109">
        <v>0</v>
      </c>
      <c r="H680" s="109">
        <v>0</v>
      </c>
      <c r="I680" s="143">
        <f t="shared" si="13"/>
        <v>354.43</v>
      </c>
      <c r="J680" s="148" t="str">
        <f>IFERROR(VLOOKUP($C680,'CEDARS School FRPL'!$C:$G,5,FALSE),"No")</f>
        <v>Yes</v>
      </c>
      <c r="K680" s="102">
        <f>IFERROR(VLOOKUP($C680,'CEDARS School FRPL'!$C:$G,3,FALSE),0)</f>
        <v>0.59279999999999999</v>
      </c>
      <c r="M680" s="149"/>
      <c r="N680" s="150"/>
    </row>
    <row r="681" spans="1:14">
      <c r="A681" s="83" t="s">
        <v>2443</v>
      </c>
      <c r="B681" s="83" t="s">
        <v>2861</v>
      </c>
      <c r="C681" s="80">
        <v>2876</v>
      </c>
      <c r="D681" s="80" t="s">
        <v>1461</v>
      </c>
      <c r="E681" s="109">
        <v>1073.71</v>
      </c>
      <c r="F681" s="109">
        <v>87.76</v>
      </c>
      <c r="G681" s="109">
        <v>0</v>
      </c>
      <c r="H681" s="109">
        <v>0</v>
      </c>
      <c r="I681" s="143">
        <f t="shared" si="13"/>
        <v>1161.47</v>
      </c>
      <c r="J681" s="148" t="str">
        <f>IFERROR(VLOOKUP($C681,'CEDARS School FRPL'!$C:$G,5,FALSE),"No")</f>
        <v>Yes</v>
      </c>
      <c r="K681" s="102">
        <f>IFERROR(VLOOKUP($C681,'CEDARS School FRPL'!$C:$G,3,FALSE),0)</f>
        <v>0.56130000000000002</v>
      </c>
      <c r="M681" s="149"/>
      <c r="N681" s="150"/>
    </row>
    <row r="682" spans="1:14">
      <c r="A682" s="83" t="s">
        <v>2443</v>
      </c>
      <c r="B682" s="83" t="s">
        <v>2861</v>
      </c>
      <c r="C682" s="80">
        <v>4063</v>
      </c>
      <c r="D682" s="80" t="s">
        <v>1470</v>
      </c>
      <c r="E682" s="109">
        <v>81.17</v>
      </c>
      <c r="F682" s="109">
        <v>0</v>
      </c>
      <c r="G682" s="109">
        <v>0</v>
      </c>
      <c r="H682" s="109">
        <v>0</v>
      </c>
      <c r="I682" s="143">
        <f t="shared" si="13"/>
        <v>81.17</v>
      </c>
      <c r="J682" s="148" t="str">
        <f>IFERROR(VLOOKUP($C682,'CEDARS School FRPL'!$C:$G,5,FALSE),"No")</f>
        <v>Yes</v>
      </c>
      <c r="K682" s="102">
        <f>IFERROR(VLOOKUP($C682,'CEDARS School FRPL'!$C:$G,3,FALSE),0)</f>
        <v>0.71599999999999997</v>
      </c>
      <c r="M682" s="149"/>
      <c r="N682" s="150"/>
    </row>
    <row r="683" spans="1:14">
      <c r="A683" s="83" t="s">
        <v>2443</v>
      </c>
      <c r="B683" s="83" t="s">
        <v>2861</v>
      </c>
      <c r="C683" s="80">
        <v>3000</v>
      </c>
      <c r="D683" s="80" t="s">
        <v>1463</v>
      </c>
      <c r="E683" s="109">
        <v>412.43</v>
      </c>
      <c r="F683" s="109">
        <v>0</v>
      </c>
      <c r="G683" s="109">
        <v>0</v>
      </c>
      <c r="H683" s="109">
        <v>0</v>
      </c>
      <c r="I683" s="143">
        <f t="shared" si="13"/>
        <v>412.43</v>
      </c>
      <c r="J683" s="148" t="str">
        <f>IFERROR(VLOOKUP($C683,'CEDARS School FRPL'!$C:$G,5,FALSE),"No")</f>
        <v>Yes</v>
      </c>
      <c r="K683" s="102">
        <f>IFERROR(VLOOKUP($C683,'CEDARS School FRPL'!$C:$G,3,FALSE),0)</f>
        <v>0.66349999999999998</v>
      </c>
      <c r="M683" s="149"/>
      <c r="N683" s="150"/>
    </row>
    <row r="684" spans="1:14">
      <c r="A684" s="83" t="s">
        <v>2443</v>
      </c>
      <c r="B684" s="83" t="s">
        <v>2861</v>
      </c>
      <c r="C684" s="80">
        <v>2945</v>
      </c>
      <c r="D684" s="80" t="s">
        <v>1462</v>
      </c>
      <c r="E684" s="109">
        <v>403</v>
      </c>
      <c r="F684" s="109">
        <v>0</v>
      </c>
      <c r="G684" s="109">
        <v>0</v>
      </c>
      <c r="H684" s="109">
        <v>0</v>
      </c>
      <c r="I684" s="143">
        <f t="shared" si="13"/>
        <v>403</v>
      </c>
      <c r="J684" s="148" t="str">
        <f>IFERROR(VLOOKUP($C684,'CEDARS School FRPL'!$C:$G,5,FALSE),"No")</f>
        <v>Yes</v>
      </c>
      <c r="K684" s="102">
        <f>IFERROR(VLOOKUP($C684,'CEDARS School FRPL'!$C:$G,3,FALSE),0)</f>
        <v>0.65820000000000001</v>
      </c>
      <c r="M684" s="149"/>
      <c r="N684" s="150"/>
    </row>
    <row r="685" spans="1:14">
      <c r="A685" s="83" t="s">
        <v>2443</v>
      </c>
      <c r="B685" s="83" t="s">
        <v>2861</v>
      </c>
      <c r="C685" s="80">
        <v>2340</v>
      </c>
      <c r="D685" s="80" t="s">
        <v>1459</v>
      </c>
      <c r="E685" s="109">
        <v>470</v>
      </c>
      <c r="F685" s="109">
        <v>0</v>
      </c>
      <c r="G685" s="109">
        <v>0</v>
      </c>
      <c r="H685" s="109">
        <v>0</v>
      </c>
      <c r="I685" s="143">
        <f t="shared" si="13"/>
        <v>470</v>
      </c>
      <c r="J685" s="148" t="str">
        <f>IFERROR(VLOOKUP($C685,'CEDARS School FRPL'!$C:$G,5,FALSE),"No")</f>
        <v>Yes</v>
      </c>
      <c r="K685" s="102">
        <f>IFERROR(VLOOKUP($C685,'CEDARS School FRPL'!$C:$G,3,FALSE),0)</f>
        <v>0.63739999999999997</v>
      </c>
      <c r="M685" s="149"/>
      <c r="N685" s="150"/>
    </row>
    <row r="686" spans="1:14">
      <c r="A686" s="83" t="s">
        <v>2443</v>
      </c>
      <c r="B686" s="83" t="s">
        <v>2861</v>
      </c>
      <c r="C686" s="80">
        <v>3300</v>
      </c>
      <c r="D686" s="80" t="s">
        <v>1465</v>
      </c>
      <c r="E686" s="109">
        <v>880.09</v>
      </c>
      <c r="F686" s="109">
        <v>0</v>
      </c>
      <c r="G686" s="109">
        <v>0</v>
      </c>
      <c r="H686" s="109">
        <v>0</v>
      </c>
      <c r="I686" s="143">
        <f t="shared" si="13"/>
        <v>880.09</v>
      </c>
      <c r="J686" s="148" t="str">
        <f>IFERROR(VLOOKUP($C686,'CEDARS School FRPL'!$C:$G,5,FALSE),"No")</f>
        <v>Yes</v>
      </c>
      <c r="K686" s="102">
        <f>IFERROR(VLOOKUP($C686,'CEDARS School FRPL'!$C:$G,3,FALSE),0)</f>
        <v>0.6149</v>
      </c>
      <c r="M686" s="149"/>
      <c r="N686" s="150"/>
    </row>
    <row r="687" spans="1:14">
      <c r="A687" s="83" t="s">
        <v>2443</v>
      </c>
      <c r="B687" s="83" t="s">
        <v>2861</v>
      </c>
      <c r="C687" s="80">
        <v>3401</v>
      </c>
      <c r="D687" s="80" t="s">
        <v>1467</v>
      </c>
      <c r="E687" s="109">
        <v>782.17</v>
      </c>
      <c r="F687" s="109">
        <v>0</v>
      </c>
      <c r="G687" s="109">
        <v>0</v>
      </c>
      <c r="H687" s="109">
        <v>0</v>
      </c>
      <c r="I687" s="143">
        <f t="shared" si="13"/>
        <v>782.17</v>
      </c>
      <c r="J687" s="148" t="str">
        <f>IFERROR(VLOOKUP($C687,'CEDARS School FRPL'!$C:$G,5,FALSE),"No")</f>
        <v>Yes</v>
      </c>
      <c r="K687" s="102">
        <f>IFERROR(VLOOKUP($C687,'CEDARS School FRPL'!$C:$G,3,FALSE),0)</f>
        <v>0.66879999999999995</v>
      </c>
      <c r="M687" s="149"/>
      <c r="N687" s="150"/>
    </row>
    <row r="688" spans="1:14">
      <c r="A688" s="83" t="s">
        <v>2443</v>
      </c>
      <c r="B688" s="83" t="s">
        <v>2861</v>
      </c>
      <c r="C688" s="80">
        <v>3648</v>
      </c>
      <c r="D688" s="80" t="s">
        <v>1469</v>
      </c>
      <c r="E688" s="109">
        <v>950.83</v>
      </c>
      <c r="F688" s="109">
        <v>48.43</v>
      </c>
      <c r="G688" s="109">
        <v>0</v>
      </c>
      <c r="H688" s="109">
        <v>0</v>
      </c>
      <c r="I688" s="143">
        <f t="shared" si="13"/>
        <v>999.26</v>
      </c>
      <c r="J688" s="148" t="str">
        <f>IFERROR(VLOOKUP($C688,'CEDARS School FRPL'!$C:$G,5,FALSE),"No")</f>
        <v>Yes</v>
      </c>
      <c r="K688" s="102">
        <f>IFERROR(VLOOKUP($C688,'CEDARS School FRPL'!$C:$G,3,FALSE),0)</f>
        <v>0.62929999999999997</v>
      </c>
      <c r="M688" s="149"/>
      <c r="N688" s="150"/>
    </row>
    <row r="689" spans="1:14">
      <c r="A689" s="83" t="s">
        <v>2488</v>
      </c>
      <c r="B689" s="83" t="s">
        <v>2862</v>
      </c>
      <c r="C689" s="80">
        <v>3794</v>
      </c>
      <c r="D689" s="80" t="s">
        <v>1869</v>
      </c>
      <c r="E689" s="109">
        <v>410.21</v>
      </c>
      <c r="F689" s="109">
        <v>0</v>
      </c>
      <c r="G689" s="109">
        <v>0</v>
      </c>
      <c r="H689" s="109">
        <v>0</v>
      </c>
      <c r="I689" s="143">
        <f t="shared" si="13"/>
        <v>410.21</v>
      </c>
      <c r="J689" s="148" t="str">
        <f>IFERROR(VLOOKUP($C689,'CEDARS School FRPL'!$C:$G,5,FALSE),"No")</f>
        <v>No</v>
      </c>
      <c r="K689" s="102">
        <f>IFERROR(VLOOKUP($C689,'CEDARS School FRPL'!$C:$G,3,FALSE),0)</f>
        <v>0.2072</v>
      </c>
      <c r="M689" s="149"/>
      <c r="N689" s="150"/>
    </row>
    <row r="690" spans="1:14">
      <c r="A690" s="83" t="s">
        <v>2488</v>
      </c>
      <c r="B690" s="83" t="s">
        <v>2862</v>
      </c>
      <c r="C690" s="80">
        <v>3192</v>
      </c>
      <c r="D690" s="80" t="s">
        <v>1868</v>
      </c>
      <c r="E690" s="109">
        <v>270.38</v>
      </c>
      <c r="F690" s="109">
        <v>18.27</v>
      </c>
      <c r="G690" s="109">
        <v>0</v>
      </c>
      <c r="H690" s="109">
        <v>0</v>
      </c>
      <c r="I690" s="143">
        <f t="shared" si="13"/>
        <v>288.64999999999998</v>
      </c>
      <c r="J690" s="148" t="str">
        <f>IFERROR(VLOOKUP($C690,'CEDARS School FRPL'!$C:$G,5,FALSE),"No")</f>
        <v>No</v>
      </c>
      <c r="K690" s="102">
        <f>IFERROR(VLOOKUP($C690,'CEDARS School FRPL'!$C:$G,3,FALSE),0)</f>
        <v>0.20580000000000001</v>
      </c>
      <c r="M690" s="149"/>
      <c r="N690" s="150"/>
    </row>
    <row r="691" spans="1:14">
      <c r="A691" s="83" t="s">
        <v>2488</v>
      </c>
      <c r="B691" s="83" t="s">
        <v>2862</v>
      </c>
      <c r="C691" s="80">
        <v>4593</v>
      </c>
      <c r="D691" s="80" t="s">
        <v>1870</v>
      </c>
      <c r="E691" s="109">
        <v>185.54</v>
      </c>
      <c r="F691" s="109">
        <v>0</v>
      </c>
      <c r="G691" s="109">
        <v>0</v>
      </c>
      <c r="H691" s="109">
        <v>0</v>
      </c>
      <c r="I691" s="143">
        <f t="shared" si="13"/>
        <v>185.54</v>
      </c>
      <c r="J691" s="148" t="str">
        <f>IFERROR(VLOOKUP($C691,'CEDARS School FRPL'!$C:$G,5,FALSE),"No")</f>
        <v>No</v>
      </c>
      <c r="K691" s="102">
        <f>IFERROR(VLOOKUP($C691,'CEDARS School FRPL'!$C:$G,3,FALSE),0)</f>
        <v>0.23089999999999999</v>
      </c>
      <c r="M691" s="149"/>
      <c r="N691" s="150"/>
    </row>
    <row r="692" spans="1:14">
      <c r="A692" s="83" t="s">
        <v>2541</v>
      </c>
      <c r="B692" s="83" t="s">
        <v>2863</v>
      </c>
      <c r="C692" s="80">
        <v>1962</v>
      </c>
      <c r="D692" s="80" t="s">
        <v>2144</v>
      </c>
      <c r="E692" s="109">
        <v>31.71</v>
      </c>
      <c r="F692" s="109">
        <v>2</v>
      </c>
      <c r="G692" s="109">
        <v>0</v>
      </c>
      <c r="H692" s="109">
        <v>0</v>
      </c>
      <c r="I692" s="143">
        <f t="shared" si="13"/>
        <v>33.71</v>
      </c>
      <c r="J692" s="148" t="str">
        <f>IFERROR(VLOOKUP($C692,'CEDARS School FRPL'!$C:$G,5,FALSE),"No")</f>
        <v>No</v>
      </c>
      <c r="K692" s="102">
        <f>IFERROR(VLOOKUP($C692,'CEDARS School FRPL'!$C:$G,3,FALSE),0)</f>
        <v>0.48170000000000002</v>
      </c>
      <c r="M692" s="149"/>
      <c r="N692" s="150"/>
    </row>
    <row r="693" spans="1:14">
      <c r="A693" s="83" t="s">
        <v>2541</v>
      </c>
      <c r="B693" s="83" t="s">
        <v>2863</v>
      </c>
      <c r="C693" s="80">
        <v>2895</v>
      </c>
      <c r="D693" s="80" t="s">
        <v>1808</v>
      </c>
      <c r="E693" s="109">
        <v>52.14</v>
      </c>
      <c r="F693" s="109">
        <v>0</v>
      </c>
      <c r="G693" s="109">
        <v>0</v>
      </c>
      <c r="H693" s="109">
        <v>0</v>
      </c>
      <c r="I693" s="143">
        <f t="shared" si="13"/>
        <v>52.14</v>
      </c>
      <c r="J693" s="148" t="str">
        <f>IFERROR(VLOOKUP($C693,'CEDARS School FRPL'!$C:$G,5,FALSE),"No")</f>
        <v>Yes</v>
      </c>
      <c r="K693" s="102">
        <f>IFERROR(VLOOKUP($C693,'CEDARS School FRPL'!$C:$G,3,FALSE),0)</f>
        <v>0.57769999999999999</v>
      </c>
      <c r="M693" s="149"/>
      <c r="N693" s="150"/>
    </row>
    <row r="694" spans="1:14">
      <c r="A694" s="83" t="s">
        <v>2541</v>
      </c>
      <c r="B694" s="83" t="s">
        <v>2863</v>
      </c>
      <c r="C694" s="80">
        <v>2896</v>
      </c>
      <c r="D694" s="80" t="s">
        <v>2145</v>
      </c>
      <c r="E694" s="109">
        <v>30.57</v>
      </c>
      <c r="F694" s="109">
        <v>0</v>
      </c>
      <c r="G694" s="109">
        <v>0</v>
      </c>
      <c r="H694" s="109">
        <v>0</v>
      </c>
      <c r="I694" s="143">
        <f t="shared" si="13"/>
        <v>30.57</v>
      </c>
      <c r="J694" s="148" t="str">
        <f>IFERROR(VLOOKUP($C694,'CEDARS School FRPL'!$C:$G,5,FALSE),"No")</f>
        <v>No</v>
      </c>
      <c r="K694" s="102">
        <f>IFERROR(VLOOKUP($C694,'CEDARS School FRPL'!$C:$G,3,FALSE),0)</f>
        <v>0.46450000000000002</v>
      </c>
      <c r="M694" s="149"/>
      <c r="N694" s="150"/>
    </row>
    <row r="695" spans="1:14">
      <c r="A695" s="83" t="s">
        <v>2382</v>
      </c>
      <c r="B695" s="83" t="s">
        <v>2864</v>
      </c>
      <c r="C695" s="80">
        <v>3047</v>
      </c>
      <c r="D695" s="80" t="s">
        <v>1111</v>
      </c>
      <c r="E695" s="109">
        <v>16.43</v>
      </c>
      <c r="F695" s="109">
        <v>0</v>
      </c>
      <c r="G695" s="109">
        <v>0</v>
      </c>
      <c r="H695" s="109">
        <v>0</v>
      </c>
      <c r="I695" s="143">
        <f t="shared" si="13"/>
        <v>16.43</v>
      </c>
      <c r="J695" s="148" t="str">
        <f>IFERROR(VLOOKUP($C695,'CEDARS School FRPL'!$C:$G,5,FALSE),"No")</f>
        <v>Yes</v>
      </c>
      <c r="K695" s="102">
        <f>IFERROR(VLOOKUP($C695,'CEDARS School FRPL'!$C:$G,3,FALSE),0)</f>
        <v>0.65</v>
      </c>
      <c r="M695" s="149"/>
      <c r="N695" s="150"/>
    </row>
    <row r="696" spans="1:14">
      <c r="A696" s="83" t="s">
        <v>2382</v>
      </c>
      <c r="B696" s="83" t="s">
        <v>2864</v>
      </c>
      <c r="C696" s="80">
        <v>3048</v>
      </c>
      <c r="D696" s="80" t="s">
        <v>1112</v>
      </c>
      <c r="E696" s="109">
        <v>41</v>
      </c>
      <c r="F696" s="109">
        <v>0.97</v>
      </c>
      <c r="G696" s="109">
        <v>0</v>
      </c>
      <c r="H696" s="109">
        <v>0</v>
      </c>
      <c r="I696" s="143">
        <f t="shared" si="13"/>
        <v>41.97</v>
      </c>
      <c r="J696" s="148" t="str">
        <f>IFERROR(VLOOKUP($C696,'CEDARS School FRPL'!$C:$G,5,FALSE),"No")</f>
        <v>No</v>
      </c>
      <c r="K696" s="102">
        <f>IFERROR(VLOOKUP($C696,'CEDARS School FRPL'!$C:$G,3,FALSE),0)</f>
        <v>0.45600000000000002</v>
      </c>
      <c r="M696" s="149"/>
      <c r="N696" s="150"/>
    </row>
    <row r="697" spans="1:14">
      <c r="A697" s="83" t="s">
        <v>2385</v>
      </c>
      <c r="B697" s="83" t="s">
        <v>2865</v>
      </c>
      <c r="C697" s="80">
        <v>2856</v>
      </c>
      <c r="D697" s="80" t="s">
        <v>1118</v>
      </c>
      <c r="E697" s="109">
        <v>290.91000000000003</v>
      </c>
      <c r="F697" s="109">
        <v>7.6400000000000006</v>
      </c>
      <c r="G697" s="109">
        <v>0</v>
      </c>
      <c r="H697" s="109">
        <v>0</v>
      </c>
      <c r="I697" s="143">
        <f t="shared" si="13"/>
        <v>298.55</v>
      </c>
      <c r="J697" s="148" t="str">
        <f>IFERROR(VLOOKUP($C697,'CEDARS School FRPL'!$C:$G,5,FALSE),"No")</f>
        <v>Yes</v>
      </c>
      <c r="K697" s="102">
        <f>IFERROR(VLOOKUP($C697,'CEDARS School FRPL'!$C:$G,3,FALSE),0)</f>
        <v>0.54790000000000005</v>
      </c>
      <c r="M697" s="149"/>
      <c r="N697" s="150"/>
    </row>
    <row r="698" spans="1:14">
      <c r="A698" s="83" t="s">
        <v>2385</v>
      </c>
      <c r="B698" s="83" t="s">
        <v>2865</v>
      </c>
      <c r="C698" s="80">
        <v>3393</v>
      </c>
      <c r="D698" s="80" t="s">
        <v>1119</v>
      </c>
      <c r="E698" s="109">
        <v>258.56</v>
      </c>
      <c r="F698" s="109">
        <v>0</v>
      </c>
      <c r="G698" s="109">
        <v>0</v>
      </c>
      <c r="H698" s="109">
        <v>0</v>
      </c>
      <c r="I698" s="143">
        <f t="shared" si="13"/>
        <v>258.56</v>
      </c>
      <c r="J698" s="148" t="str">
        <f>IFERROR(VLOOKUP($C698,'CEDARS School FRPL'!$C:$G,5,FALSE),"No")</f>
        <v>Yes</v>
      </c>
      <c r="K698" s="102">
        <f>IFERROR(VLOOKUP($C698,'CEDARS School FRPL'!$C:$G,3,FALSE),0)</f>
        <v>0.69689999999999996</v>
      </c>
      <c r="M698" s="149"/>
      <c r="N698" s="150"/>
    </row>
    <row r="699" spans="1:14">
      <c r="A699" s="83" t="s">
        <v>2385</v>
      </c>
      <c r="B699" s="83" t="s">
        <v>2865</v>
      </c>
      <c r="C699" s="80">
        <v>2677</v>
      </c>
      <c r="D699" s="80" t="s">
        <v>1117</v>
      </c>
      <c r="E699" s="109">
        <v>290.70999999999998</v>
      </c>
      <c r="F699" s="109">
        <v>0</v>
      </c>
      <c r="G699" s="109">
        <v>0</v>
      </c>
      <c r="H699" s="109">
        <v>0</v>
      </c>
      <c r="I699" s="143">
        <f t="shared" si="13"/>
        <v>290.70999999999998</v>
      </c>
      <c r="J699" s="148" t="str">
        <f>IFERROR(VLOOKUP($C699,'CEDARS School FRPL'!$C:$G,5,FALSE),"No")</f>
        <v>Yes</v>
      </c>
      <c r="K699" s="102">
        <f>IFERROR(VLOOKUP($C699,'CEDARS School FRPL'!$C:$G,3,FALSE),0)</f>
        <v>0.63749999999999996</v>
      </c>
      <c r="M699" s="149"/>
      <c r="N699" s="150"/>
    </row>
    <row r="700" spans="1:14">
      <c r="A700" s="83" t="s">
        <v>2385</v>
      </c>
      <c r="B700" s="83" t="s">
        <v>2865</v>
      </c>
      <c r="C700" s="80">
        <v>5618</v>
      </c>
      <c r="D700" s="80" t="s">
        <v>3189</v>
      </c>
      <c r="E700" s="109">
        <v>2066.6799999999998</v>
      </c>
      <c r="F700" s="109">
        <v>6.78</v>
      </c>
      <c r="G700" s="109">
        <v>0</v>
      </c>
      <c r="H700" s="109">
        <v>0</v>
      </c>
      <c r="I700" s="143">
        <f t="shared" si="13"/>
        <v>2073.46</v>
      </c>
      <c r="J700" s="148" t="str">
        <f>IFERROR(VLOOKUP($C700,'CEDARS School FRPL'!$C:$G,5,FALSE),"No")</f>
        <v>No</v>
      </c>
      <c r="K700" s="102">
        <f>IFERROR(VLOOKUP($C700,'CEDARS School FRPL'!$C:$G,3,FALSE),0)</f>
        <v>0.3584</v>
      </c>
      <c r="M700" s="149"/>
      <c r="N700" s="150"/>
    </row>
    <row r="701" spans="1:14">
      <c r="A701" s="83" t="s">
        <v>2321</v>
      </c>
      <c r="B701" s="83" t="s">
        <v>2866</v>
      </c>
      <c r="C701" s="80">
        <v>5336</v>
      </c>
      <c r="D701" s="80" t="s">
        <v>3105</v>
      </c>
      <c r="E701" s="109">
        <v>31.96</v>
      </c>
      <c r="F701" s="109">
        <v>0</v>
      </c>
      <c r="G701" s="109">
        <v>0</v>
      </c>
      <c r="H701" s="109">
        <v>0</v>
      </c>
      <c r="I701" s="143">
        <f t="shared" si="13"/>
        <v>31.96</v>
      </c>
      <c r="J701" s="148" t="str">
        <f>IFERROR(VLOOKUP($C701,'CEDARS School FRPL'!$C:$G,5,FALSE),"No")</f>
        <v>Yes</v>
      </c>
      <c r="K701" s="102">
        <f>IFERROR(VLOOKUP($C701,'CEDARS School FRPL'!$C:$G,3,FALSE),0)</f>
        <v>0.76859999999999995</v>
      </c>
      <c r="M701" s="149"/>
      <c r="N701" s="150"/>
    </row>
    <row r="702" spans="1:14">
      <c r="A702" s="83" t="s">
        <v>2321</v>
      </c>
      <c r="B702" s="83" t="s">
        <v>2866</v>
      </c>
      <c r="C702" s="80">
        <v>2802</v>
      </c>
      <c r="D702" s="80" t="s">
        <v>462</v>
      </c>
      <c r="E702" s="109">
        <v>349.27</v>
      </c>
      <c r="F702" s="109">
        <v>0</v>
      </c>
      <c r="G702" s="109">
        <v>0</v>
      </c>
      <c r="H702" s="109">
        <v>0</v>
      </c>
      <c r="I702" s="143">
        <f t="shared" si="13"/>
        <v>349.27</v>
      </c>
      <c r="J702" s="148" t="str">
        <f>IFERROR(VLOOKUP($C702,'CEDARS School FRPL'!$C:$G,5,FALSE),"No")</f>
        <v>Yes</v>
      </c>
      <c r="K702" s="102">
        <f>IFERROR(VLOOKUP($C702,'CEDARS School FRPL'!$C:$G,3,FALSE),0)</f>
        <v>0.65029999999999999</v>
      </c>
      <c r="M702" s="149"/>
      <c r="N702" s="150"/>
    </row>
    <row r="703" spans="1:14">
      <c r="A703" s="83" t="s">
        <v>2321</v>
      </c>
      <c r="B703" s="83" t="s">
        <v>2866</v>
      </c>
      <c r="C703" s="80">
        <v>2801</v>
      </c>
      <c r="D703" s="80" t="s">
        <v>461</v>
      </c>
      <c r="E703" s="109">
        <v>339.2</v>
      </c>
      <c r="F703" s="109">
        <v>10.89</v>
      </c>
      <c r="G703" s="109">
        <v>0</v>
      </c>
      <c r="H703" s="109">
        <v>0</v>
      </c>
      <c r="I703" s="143">
        <f t="shared" ref="I703:I766" si="14">SUM(E703:H703)</f>
        <v>350.09</v>
      </c>
      <c r="J703" s="148" t="str">
        <f>IFERROR(VLOOKUP($C703,'CEDARS School FRPL'!$C:$G,5,FALSE),"No")</f>
        <v>Yes</v>
      </c>
      <c r="K703" s="102">
        <f>IFERROR(VLOOKUP($C703,'CEDARS School FRPL'!$C:$G,3,FALSE),0)</f>
        <v>0.69510000000000005</v>
      </c>
      <c r="M703" s="149"/>
      <c r="N703" s="150"/>
    </row>
    <row r="704" spans="1:14">
      <c r="A704" s="83" t="s">
        <v>2554</v>
      </c>
      <c r="B704" s="83" t="s">
        <v>2867</v>
      </c>
      <c r="C704" s="80">
        <v>1776</v>
      </c>
      <c r="D704" s="80" t="s">
        <v>2200</v>
      </c>
      <c r="E704" s="109">
        <v>34.43</v>
      </c>
      <c r="F704" s="109">
        <v>0</v>
      </c>
      <c r="G704" s="109">
        <v>0</v>
      </c>
      <c r="H704" s="109">
        <v>0</v>
      </c>
      <c r="I704" s="143">
        <f t="shared" si="14"/>
        <v>34.43</v>
      </c>
      <c r="J704" s="148" t="str">
        <f>IFERROR(VLOOKUP($C704,'CEDARS School FRPL'!$C:$G,5,FALSE),"No")</f>
        <v>Yes</v>
      </c>
      <c r="K704" s="102">
        <f>IFERROR(VLOOKUP($C704,'CEDARS School FRPL'!$C:$G,3,FALSE),0)</f>
        <v>0.94720000000000004</v>
      </c>
      <c r="M704" s="149"/>
      <c r="N704" s="150"/>
    </row>
    <row r="705" spans="1:14">
      <c r="A705" s="83" t="s">
        <v>2554</v>
      </c>
      <c r="B705" s="83" t="s">
        <v>2867</v>
      </c>
      <c r="C705" s="80">
        <v>2555</v>
      </c>
      <c r="D705" s="80" t="s">
        <v>2202</v>
      </c>
      <c r="E705" s="109">
        <v>1049.1199999999999</v>
      </c>
      <c r="F705" s="109">
        <v>52.76</v>
      </c>
      <c r="G705" s="109">
        <v>0</v>
      </c>
      <c r="H705" s="109">
        <v>0</v>
      </c>
      <c r="I705" s="143">
        <f t="shared" si="14"/>
        <v>1101.8799999999999</v>
      </c>
      <c r="J705" s="148" t="str">
        <f>IFERROR(VLOOKUP($C705,'CEDARS School FRPL'!$C:$G,5,FALSE),"No")</f>
        <v>Yes</v>
      </c>
      <c r="K705" s="102">
        <f>IFERROR(VLOOKUP($C705,'CEDARS School FRPL'!$C:$G,3,FALSE),0)</f>
        <v>0.84309999999999996</v>
      </c>
      <c r="M705" s="149"/>
      <c r="N705" s="150"/>
    </row>
    <row r="706" spans="1:14">
      <c r="A706" s="83" t="s">
        <v>2554</v>
      </c>
      <c r="B706" s="83" t="s">
        <v>2867</v>
      </c>
      <c r="C706" s="80">
        <v>3071</v>
      </c>
      <c r="D706" s="80" t="s">
        <v>2205</v>
      </c>
      <c r="E706" s="109">
        <v>870.14</v>
      </c>
      <c r="F706" s="109">
        <v>0</v>
      </c>
      <c r="G706" s="109">
        <v>0</v>
      </c>
      <c r="H706" s="109">
        <v>0</v>
      </c>
      <c r="I706" s="143">
        <f t="shared" si="14"/>
        <v>870.14</v>
      </c>
      <c r="J706" s="148" t="str">
        <f>IFERROR(VLOOKUP($C706,'CEDARS School FRPL'!$C:$G,5,FALSE),"No")</f>
        <v>Yes</v>
      </c>
      <c r="K706" s="102">
        <f>IFERROR(VLOOKUP($C706,'CEDARS School FRPL'!$C:$G,3,FALSE),0)</f>
        <v>0.85499999999999998</v>
      </c>
      <c r="M706" s="149"/>
      <c r="N706" s="150"/>
    </row>
    <row r="707" spans="1:14">
      <c r="A707" s="83" t="s">
        <v>2554</v>
      </c>
      <c r="B707" s="83" t="s">
        <v>2867</v>
      </c>
      <c r="C707" s="80">
        <v>2345</v>
      </c>
      <c r="D707" s="80" t="s">
        <v>2201</v>
      </c>
      <c r="E707" s="109">
        <v>493.43</v>
      </c>
      <c r="F707" s="109">
        <v>0</v>
      </c>
      <c r="G707" s="109">
        <v>0</v>
      </c>
      <c r="H707" s="109">
        <v>0</v>
      </c>
      <c r="I707" s="143">
        <f t="shared" si="14"/>
        <v>493.43</v>
      </c>
      <c r="J707" s="148" t="str">
        <f>IFERROR(VLOOKUP($C707,'CEDARS School FRPL'!$C:$G,5,FALSE),"No")</f>
        <v>Yes</v>
      </c>
      <c r="K707" s="102">
        <f>IFERROR(VLOOKUP($C707,'CEDARS School FRPL'!$C:$G,3,FALSE),0)</f>
        <v>0.89200000000000002</v>
      </c>
      <c r="M707" s="149"/>
      <c r="N707" s="150"/>
    </row>
    <row r="708" spans="1:14">
      <c r="A708" s="83" t="s">
        <v>2554</v>
      </c>
      <c r="B708" s="83" t="s">
        <v>2867</v>
      </c>
      <c r="C708" s="80">
        <v>3013</v>
      </c>
      <c r="D708" s="80" t="s">
        <v>2204</v>
      </c>
      <c r="E708" s="109">
        <v>462.72</v>
      </c>
      <c r="F708" s="109">
        <v>0</v>
      </c>
      <c r="G708" s="109">
        <v>0</v>
      </c>
      <c r="H708" s="109">
        <v>0</v>
      </c>
      <c r="I708" s="143">
        <f t="shared" si="14"/>
        <v>462.72</v>
      </c>
      <c r="J708" s="148" t="str">
        <f>IFERROR(VLOOKUP($C708,'CEDARS School FRPL'!$C:$G,5,FALSE),"No")</f>
        <v>Yes</v>
      </c>
      <c r="K708" s="102">
        <f>IFERROR(VLOOKUP($C708,'CEDARS School FRPL'!$C:$G,3,FALSE),0)</f>
        <v>0.8478</v>
      </c>
      <c r="M708" s="149"/>
      <c r="N708" s="150"/>
    </row>
    <row r="709" spans="1:14">
      <c r="A709" s="83" t="s">
        <v>2554</v>
      </c>
      <c r="B709" s="83" t="s">
        <v>2867</v>
      </c>
      <c r="C709" s="80">
        <v>5399</v>
      </c>
      <c r="D709" s="80" t="s">
        <v>2206</v>
      </c>
      <c r="E709" s="109">
        <v>0</v>
      </c>
      <c r="F709" s="109">
        <v>0</v>
      </c>
      <c r="G709" s="109">
        <v>2.4300000000000002</v>
      </c>
      <c r="H709" s="109">
        <v>0</v>
      </c>
      <c r="I709" s="143">
        <f t="shared" si="14"/>
        <v>2.4300000000000002</v>
      </c>
      <c r="J709" s="148" t="str">
        <f>IFERROR(VLOOKUP($C709,'CEDARS School FRPL'!$C:$G,5,FALSE),"No")</f>
        <v>Yes</v>
      </c>
      <c r="K709" s="102">
        <f>IFERROR(VLOOKUP($C709,'CEDARS School FRPL'!$C:$G,3,FALSE),0)</f>
        <v>0.95</v>
      </c>
      <c r="M709" s="149"/>
      <c r="N709" s="150"/>
    </row>
    <row r="710" spans="1:14">
      <c r="A710" s="83" t="s">
        <v>2554</v>
      </c>
      <c r="B710" s="83" t="s">
        <v>2867</v>
      </c>
      <c r="C710" s="80">
        <v>2756</v>
      </c>
      <c r="D710" s="80" t="s">
        <v>2203</v>
      </c>
      <c r="E710" s="109">
        <v>520.58000000000004</v>
      </c>
      <c r="F710" s="109">
        <v>0</v>
      </c>
      <c r="G710" s="109">
        <v>0</v>
      </c>
      <c r="H710" s="109">
        <v>0</v>
      </c>
      <c r="I710" s="143">
        <f t="shared" si="14"/>
        <v>520.58000000000004</v>
      </c>
      <c r="J710" s="148" t="str">
        <f>IFERROR(VLOOKUP($C710,'CEDARS School FRPL'!$C:$G,5,FALSE),"No")</f>
        <v>Yes</v>
      </c>
      <c r="K710" s="102">
        <f>IFERROR(VLOOKUP($C710,'CEDARS School FRPL'!$C:$G,3,FALSE),0)</f>
        <v>0.83499999999999996</v>
      </c>
      <c r="M710" s="149"/>
      <c r="N710" s="150"/>
    </row>
    <row r="711" spans="1:14">
      <c r="A711" s="83" t="s">
        <v>2558</v>
      </c>
      <c r="B711" s="83" t="s">
        <v>2868</v>
      </c>
      <c r="C711" s="80">
        <v>3314</v>
      </c>
      <c r="D711" s="80" t="s">
        <v>2229</v>
      </c>
      <c r="E711" s="109">
        <v>402.54</v>
      </c>
      <c r="F711" s="109">
        <v>11.36</v>
      </c>
      <c r="G711" s="109">
        <v>7.14</v>
      </c>
      <c r="H711" s="109">
        <v>0</v>
      </c>
      <c r="I711" s="143">
        <f t="shared" si="14"/>
        <v>421.04</v>
      </c>
      <c r="J711" s="148" t="str">
        <f>IFERROR(VLOOKUP($C711,'CEDARS School FRPL'!$C:$G,5,FALSE),"No")</f>
        <v>Yes</v>
      </c>
      <c r="K711" s="102">
        <f>IFERROR(VLOOKUP($C711,'CEDARS School FRPL'!$C:$G,3,FALSE),0)</f>
        <v>0.87029999999999996</v>
      </c>
      <c r="M711" s="149"/>
      <c r="N711" s="150"/>
    </row>
    <row r="712" spans="1:14">
      <c r="A712" s="83" t="s">
        <v>2558</v>
      </c>
      <c r="B712" s="83" t="s">
        <v>2868</v>
      </c>
      <c r="C712" s="80">
        <v>2531</v>
      </c>
      <c r="D712" s="80" t="s">
        <v>2228</v>
      </c>
      <c r="E712" s="109">
        <v>379.29</v>
      </c>
      <c r="F712" s="109">
        <v>0</v>
      </c>
      <c r="G712" s="109">
        <v>0</v>
      </c>
      <c r="H712" s="109">
        <v>0</v>
      </c>
      <c r="I712" s="143">
        <f t="shared" si="14"/>
        <v>379.29</v>
      </c>
      <c r="J712" s="148" t="str">
        <f>IFERROR(VLOOKUP($C712,'CEDARS School FRPL'!$C:$G,5,FALSE),"No")</f>
        <v>Yes</v>
      </c>
      <c r="K712" s="102">
        <f>IFERROR(VLOOKUP($C712,'CEDARS School FRPL'!$C:$G,3,FALSE),0)</f>
        <v>0.91359999999999997</v>
      </c>
      <c r="M712" s="149"/>
      <c r="N712" s="150"/>
    </row>
    <row r="713" spans="1:14">
      <c r="A713" s="83" t="s">
        <v>2558</v>
      </c>
      <c r="B713" s="83" t="s">
        <v>2868</v>
      </c>
      <c r="C713" s="80">
        <v>4535</v>
      </c>
      <c r="D713" s="80" t="s">
        <v>1776</v>
      </c>
      <c r="E713" s="109">
        <v>595.57000000000005</v>
      </c>
      <c r="F713" s="109">
        <v>0</v>
      </c>
      <c r="G713" s="109">
        <v>0</v>
      </c>
      <c r="H713" s="109">
        <v>0</v>
      </c>
      <c r="I713" s="143">
        <f t="shared" si="14"/>
        <v>595.57000000000005</v>
      </c>
      <c r="J713" s="148" t="str">
        <f>IFERROR(VLOOKUP($C713,'CEDARS School FRPL'!$C:$G,5,FALSE),"No")</f>
        <v>Yes</v>
      </c>
      <c r="K713" s="102">
        <f>IFERROR(VLOOKUP($C713,'CEDARS School FRPL'!$C:$G,3,FALSE),0)</f>
        <v>0.84789999999999999</v>
      </c>
      <c r="M713" s="149"/>
      <c r="N713" s="150"/>
    </row>
    <row r="714" spans="1:14">
      <c r="A714" s="83" t="s">
        <v>2479</v>
      </c>
      <c r="B714" s="83" t="s">
        <v>2869</v>
      </c>
      <c r="C714" s="80">
        <v>5171</v>
      </c>
      <c r="D714" s="80" t="s">
        <v>1755</v>
      </c>
      <c r="E714" s="109">
        <v>200.13</v>
      </c>
      <c r="F714" s="109">
        <v>0</v>
      </c>
      <c r="G714" s="109">
        <v>0</v>
      </c>
      <c r="H714" s="109">
        <v>0</v>
      </c>
      <c r="I714" s="143">
        <f t="shared" si="14"/>
        <v>200.13</v>
      </c>
      <c r="J714" s="148" t="str">
        <f>IFERROR(VLOOKUP($C714,'CEDARS School FRPL'!$C:$G,5,FALSE),"No")</f>
        <v>Yes</v>
      </c>
      <c r="K714" s="102">
        <f>IFERROR(VLOOKUP($C714,'CEDARS School FRPL'!$C:$G,3,FALSE),0)</f>
        <v>0.60450000000000004</v>
      </c>
      <c r="M714" s="149"/>
      <c r="N714" s="150"/>
    </row>
    <row r="715" spans="1:14">
      <c r="A715" s="83" t="s">
        <v>2479</v>
      </c>
      <c r="B715" s="83" t="s">
        <v>2869</v>
      </c>
      <c r="C715" s="80">
        <v>2580</v>
      </c>
      <c r="D715" s="80" t="s">
        <v>1751</v>
      </c>
      <c r="E715" s="109">
        <v>516.34</v>
      </c>
      <c r="F715" s="109">
        <v>11.26</v>
      </c>
      <c r="G715" s="109">
        <v>0</v>
      </c>
      <c r="H715" s="109">
        <v>0</v>
      </c>
      <c r="I715" s="143">
        <f t="shared" si="14"/>
        <v>527.6</v>
      </c>
      <c r="J715" s="148" t="str">
        <f>IFERROR(VLOOKUP($C715,'CEDARS School FRPL'!$C:$G,5,FALSE),"No")</f>
        <v>No</v>
      </c>
      <c r="K715" s="102">
        <f>IFERROR(VLOOKUP($C715,'CEDARS School FRPL'!$C:$G,3,FALSE),0)</f>
        <v>0.35649999999999998</v>
      </c>
      <c r="M715" s="149"/>
      <c r="N715" s="150"/>
    </row>
    <row r="716" spans="1:14">
      <c r="A716" s="83" t="s">
        <v>2479</v>
      </c>
      <c r="B716" s="83" t="s">
        <v>2869</v>
      </c>
      <c r="C716" s="80">
        <v>4113</v>
      </c>
      <c r="D716" s="80" t="s">
        <v>1752</v>
      </c>
      <c r="E716" s="109">
        <v>487.82</v>
      </c>
      <c r="F716" s="109">
        <v>0</v>
      </c>
      <c r="G716" s="109">
        <v>0</v>
      </c>
      <c r="H716" s="109">
        <v>0</v>
      </c>
      <c r="I716" s="143">
        <f t="shared" si="14"/>
        <v>487.82</v>
      </c>
      <c r="J716" s="148" t="str">
        <f>IFERROR(VLOOKUP($C716,'CEDARS School FRPL'!$C:$G,5,FALSE),"No")</f>
        <v>No</v>
      </c>
      <c r="K716" s="102">
        <f>IFERROR(VLOOKUP($C716,'CEDARS School FRPL'!$C:$G,3,FALSE),0)</f>
        <v>0.441</v>
      </c>
      <c r="M716" s="149"/>
      <c r="N716" s="150"/>
    </row>
    <row r="717" spans="1:14">
      <c r="A717" s="83" t="s">
        <v>2479</v>
      </c>
      <c r="B717" s="83" t="s">
        <v>2869</v>
      </c>
      <c r="C717" s="80">
        <v>5349</v>
      </c>
      <c r="D717" s="80" t="s">
        <v>1756</v>
      </c>
      <c r="E717" s="109">
        <v>0</v>
      </c>
      <c r="F717" s="109">
        <v>0</v>
      </c>
      <c r="G717" s="109">
        <v>46.7</v>
      </c>
      <c r="H717" s="109">
        <v>0</v>
      </c>
      <c r="I717" s="143">
        <f t="shared" si="14"/>
        <v>46.7</v>
      </c>
      <c r="J717" s="148" t="str">
        <f>IFERROR(VLOOKUP($C717,'CEDARS School FRPL'!$C:$G,5,FALSE),"No")</f>
        <v>Yes</v>
      </c>
      <c r="K717" s="102">
        <f>IFERROR(VLOOKUP($C717,'CEDARS School FRPL'!$C:$G,3,FALSE),0)</f>
        <v>0.74150000000000005</v>
      </c>
      <c r="M717" s="149"/>
      <c r="N717" s="150"/>
    </row>
    <row r="718" spans="1:14">
      <c r="A718" s="83" t="s">
        <v>2479</v>
      </c>
      <c r="B718" s="83" t="s">
        <v>2869</v>
      </c>
      <c r="C718" s="80">
        <v>4479</v>
      </c>
      <c r="D718" s="80" t="s">
        <v>1754</v>
      </c>
      <c r="E718" s="109">
        <v>467.71</v>
      </c>
      <c r="F718" s="109">
        <v>0</v>
      </c>
      <c r="G718" s="109">
        <v>0</v>
      </c>
      <c r="H718" s="109">
        <v>0</v>
      </c>
      <c r="I718" s="143">
        <f t="shared" si="14"/>
        <v>467.71</v>
      </c>
      <c r="J718" s="148" t="str">
        <f>IFERROR(VLOOKUP($C718,'CEDARS School FRPL'!$C:$G,5,FALSE),"No")</f>
        <v>No</v>
      </c>
      <c r="K718" s="102">
        <f>IFERROR(VLOOKUP($C718,'CEDARS School FRPL'!$C:$G,3,FALSE),0)</f>
        <v>0.43180000000000002</v>
      </c>
      <c r="M718" s="149"/>
      <c r="N718" s="150"/>
    </row>
    <row r="719" spans="1:14">
      <c r="A719" s="83" t="s">
        <v>2479</v>
      </c>
      <c r="B719" s="83" t="s">
        <v>2869</v>
      </c>
      <c r="C719" s="80">
        <v>4330</v>
      </c>
      <c r="D719" s="80" t="s">
        <v>1753</v>
      </c>
      <c r="E719" s="109">
        <v>487.57</v>
      </c>
      <c r="F719" s="109">
        <v>0</v>
      </c>
      <c r="G719" s="109">
        <v>0</v>
      </c>
      <c r="H719" s="109">
        <v>0</v>
      </c>
      <c r="I719" s="143">
        <f t="shared" si="14"/>
        <v>487.57</v>
      </c>
      <c r="J719" s="148" t="str">
        <f>IFERROR(VLOOKUP($C719,'CEDARS School FRPL'!$C:$G,5,FALSE),"No")</f>
        <v>No</v>
      </c>
      <c r="K719" s="102">
        <f>IFERROR(VLOOKUP($C719,'CEDARS School FRPL'!$C:$G,3,FALSE),0)</f>
        <v>0.37180000000000002</v>
      </c>
      <c r="M719" s="149"/>
      <c r="N719" s="150"/>
    </row>
    <row r="720" spans="1:14">
      <c r="A720" s="83" t="s">
        <v>2410</v>
      </c>
      <c r="B720" s="83" t="s">
        <v>2870</v>
      </c>
      <c r="C720" s="80">
        <v>2145</v>
      </c>
      <c r="D720" s="80" t="s">
        <v>1204</v>
      </c>
      <c r="E720" s="109">
        <v>240.29</v>
      </c>
      <c r="F720" s="109">
        <v>0</v>
      </c>
      <c r="G720" s="109">
        <v>0</v>
      </c>
      <c r="H720" s="109">
        <v>0</v>
      </c>
      <c r="I720" s="143">
        <f t="shared" si="14"/>
        <v>240.29</v>
      </c>
      <c r="J720" s="148" t="str">
        <f>IFERROR(VLOOKUP($C720,'CEDARS School FRPL'!$C:$G,5,FALSE),"No")</f>
        <v>No</v>
      </c>
      <c r="K720" s="102">
        <f>IFERROR(VLOOKUP($C720,'CEDARS School FRPL'!$C:$G,3,FALSE),0)</f>
        <v>0.41980000000000001</v>
      </c>
      <c r="M720" s="149"/>
      <c r="N720" s="150"/>
    </row>
    <row r="721" spans="1:14">
      <c r="A721" s="83" t="s">
        <v>2483</v>
      </c>
      <c r="B721" s="83" t="s">
        <v>2871</v>
      </c>
      <c r="C721" s="80">
        <v>2097</v>
      </c>
      <c r="D721" s="80" t="s">
        <v>1821</v>
      </c>
      <c r="E721" s="109">
        <v>38.43</v>
      </c>
      <c r="F721" s="109">
        <v>0</v>
      </c>
      <c r="G721" s="109">
        <v>0</v>
      </c>
      <c r="H721" s="109">
        <v>0</v>
      </c>
      <c r="I721" s="143">
        <f t="shared" si="14"/>
        <v>38.43</v>
      </c>
      <c r="J721" s="148" t="str">
        <f>IFERROR(VLOOKUP($C721,'CEDARS School FRPL'!$C:$G,5,FALSE),"No")</f>
        <v>No</v>
      </c>
      <c r="K721" s="102">
        <f>IFERROR(VLOOKUP($C721,'CEDARS School FRPL'!$C:$G,3,FALSE),0)</f>
        <v>0.3085</v>
      </c>
      <c r="M721" s="149"/>
      <c r="N721" s="150"/>
    </row>
    <row r="722" spans="1:14">
      <c r="A722" s="83" t="s">
        <v>2281</v>
      </c>
      <c r="B722" s="83" t="s">
        <v>2872</v>
      </c>
      <c r="C722" s="80">
        <v>2484</v>
      </c>
      <c r="D722" s="80" t="s">
        <v>210</v>
      </c>
      <c r="E722" s="109">
        <v>173.36</v>
      </c>
      <c r="F722" s="109">
        <v>0</v>
      </c>
      <c r="G722" s="109">
        <v>0</v>
      </c>
      <c r="H722" s="109">
        <v>0</v>
      </c>
      <c r="I722" s="143">
        <f t="shared" si="14"/>
        <v>173.36</v>
      </c>
      <c r="J722" s="148" t="str">
        <f>IFERROR(VLOOKUP($C722,'CEDARS School FRPL'!$C:$G,5,FALSE),"No")</f>
        <v>No</v>
      </c>
      <c r="K722" s="102">
        <f>IFERROR(VLOOKUP($C722,'CEDARS School FRPL'!$C:$G,3,FALSE),0)</f>
        <v>0.34189999999999998</v>
      </c>
      <c r="M722" s="149"/>
      <c r="N722" s="150"/>
    </row>
    <row r="723" spans="1:14">
      <c r="A723" s="83" t="s">
        <v>2515</v>
      </c>
      <c r="B723" s="83" t="s">
        <v>2873</v>
      </c>
      <c r="C723" s="80">
        <v>2406</v>
      </c>
      <c r="D723" s="80" t="s">
        <v>2020</v>
      </c>
      <c r="E723" s="109">
        <v>580.03</v>
      </c>
      <c r="F723" s="109">
        <v>0</v>
      </c>
      <c r="G723" s="109">
        <v>0</v>
      </c>
      <c r="H723" s="109">
        <v>0</v>
      </c>
      <c r="I723" s="143">
        <f t="shared" si="14"/>
        <v>580.03</v>
      </c>
      <c r="J723" s="148" t="str">
        <f>IFERROR(VLOOKUP($C723,'CEDARS School FRPL'!$C:$G,5,FALSE),"No")</f>
        <v>No</v>
      </c>
      <c r="K723" s="102">
        <f>IFERROR(VLOOKUP($C723,'CEDARS School FRPL'!$C:$G,3,FALSE),0)</f>
        <v>0.1845</v>
      </c>
      <c r="M723" s="149"/>
      <c r="N723" s="150"/>
    </row>
    <row r="724" spans="1:14">
      <c r="A724" s="83" t="s">
        <v>2407</v>
      </c>
      <c r="B724" s="83" t="s">
        <v>2874</v>
      </c>
      <c r="C724" s="80">
        <v>2743</v>
      </c>
      <c r="D724" s="80" t="s">
        <v>1196</v>
      </c>
      <c r="E724" s="109">
        <v>88.71</v>
      </c>
      <c r="F724" s="109">
        <v>0</v>
      </c>
      <c r="G724" s="109">
        <v>0</v>
      </c>
      <c r="H724" s="109">
        <v>0</v>
      </c>
      <c r="I724" s="143">
        <f t="shared" si="14"/>
        <v>88.71</v>
      </c>
      <c r="J724" s="148" t="str">
        <f>IFERROR(VLOOKUP($C724,'CEDARS School FRPL'!$C:$G,5,FALSE),"No")</f>
        <v>Yes</v>
      </c>
      <c r="K724" s="102">
        <f>IFERROR(VLOOKUP($C724,'CEDARS School FRPL'!$C:$G,3,FALSE),0)</f>
        <v>0.40089999999999998</v>
      </c>
      <c r="M724" s="149"/>
      <c r="N724" s="150"/>
    </row>
    <row r="725" spans="1:14">
      <c r="A725" s="83" t="s">
        <v>2407</v>
      </c>
      <c r="B725" s="83" t="s">
        <v>2874</v>
      </c>
      <c r="C725" s="80">
        <v>3113</v>
      </c>
      <c r="D725" s="80" t="s">
        <v>1197</v>
      </c>
      <c r="E725" s="109">
        <v>43.43</v>
      </c>
      <c r="F725" s="109">
        <v>0</v>
      </c>
      <c r="G725" s="109">
        <v>0</v>
      </c>
      <c r="H725" s="109">
        <v>0</v>
      </c>
      <c r="I725" s="143">
        <f t="shared" si="14"/>
        <v>43.43</v>
      </c>
      <c r="J725" s="148" t="str">
        <f>IFERROR(VLOOKUP($C725,'CEDARS School FRPL'!$C:$G,5,FALSE),"No")</f>
        <v>Yes</v>
      </c>
      <c r="K725" s="102">
        <f>IFERROR(VLOOKUP($C725,'CEDARS School FRPL'!$C:$G,3,FALSE),0)</f>
        <v>0.43919999999999998</v>
      </c>
      <c r="M725" s="149"/>
      <c r="N725" s="150"/>
    </row>
    <row r="726" spans="1:14">
      <c r="A726" s="83" t="s">
        <v>2557</v>
      </c>
      <c r="B726" s="83" t="s">
        <v>2875</v>
      </c>
      <c r="C726" s="80">
        <v>4559</v>
      </c>
      <c r="D726" s="80" t="s">
        <v>2226</v>
      </c>
      <c r="E726" s="109">
        <v>309.87</v>
      </c>
      <c r="F726" s="109">
        <v>7.33</v>
      </c>
      <c r="G726" s="109">
        <v>15.86</v>
      </c>
      <c r="H726" s="109">
        <v>0</v>
      </c>
      <c r="I726" s="143">
        <f t="shared" si="14"/>
        <v>333.06</v>
      </c>
      <c r="J726" s="148" t="str">
        <f>IFERROR(VLOOKUP($C726,'CEDARS School FRPL'!$C:$G,5,FALSE),"No")</f>
        <v>Yes</v>
      </c>
      <c r="K726" s="102">
        <f>IFERROR(VLOOKUP($C726,'CEDARS School FRPL'!$C:$G,3,FALSE),0)</f>
        <v>0.79469999999999996</v>
      </c>
      <c r="M726" s="149"/>
      <c r="N726" s="150"/>
    </row>
    <row r="727" spans="1:14">
      <c r="A727" s="83" t="s">
        <v>2557</v>
      </c>
      <c r="B727" s="83" t="s">
        <v>2875</v>
      </c>
      <c r="C727" s="80">
        <v>2718</v>
      </c>
      <c r="D727" s="80" t="s">
        <v>2223</v>
      </c>
      <c r="E727" s="109">
        <v>191.51</v>
      </c>
      <c r="F727" s="109">
        <v>0</v>
      </c>
      <c r="G727" s="109">
        <v>0</v>
      </c>
      <c r="H727" s="109">
        <v>0</v>
      </c>
      <c r="I727" s="143">
        <f t="shared" si="14"/>
        <v>191.51</v>
      </c>
      <c r="J727" s="148" t="str">
        <f>IFERROR(VLOOKUP($C727,'CEDARS School FRPL'!$C:$G,5,FALSE),"No")</f>
        <v>Yes</v>
      </c>
      <c r="K727" s="102">
        <f>IFERROR(VLOOKUP($C727,'CEDARS School FRPL'!$C:$G,3,FALSE),0)</f>
        <v>0.8206</v>
      </c>
      <c r="M727" s="149"/>
      <c r="N727" s="150"/>
    </row>
    <row r="728" spans="1:14">
      <c r="A728" s="83" t="s">
        <v>2557</v>
      </c>
      <c r="B728" s="83" t="s">
        <v>2875</v>
      </c>
      <c r="C728" s="80">
        <v>3072</v>
      </c>
      <c r="D728" s="80" t="s">
        <v>2224</v>
      </c>
      <c r="E728" s="109">
        <v>298.70999999999998</v>
      </c>
      <c r="F728" s="109">
        <v>0</v>
      </c>
      <c r="G728" s="109">
        <v>0</v>
      </c>
      <c r="H728" s="109">
        <v>0</v>
      </c>
      <c r="I728" s="143">
        <f t="shared" si="14"/>
        <v>298.70999999999998</v>
      </c>
      <c r="J728" s="148" t="str">
        <f>IFERROR(VLOOKUP($C728,'CEDARS School FRPL'!$C:$G,5,FALSE),"No")</f>
        <v>Yes</v>
      </c>
      <c r="K728" s="102">
        <f>IFERROR(VLOOKUP($C728,'CEDARS School FRPL'!$C:$G,3,FALSE),0)</f>
        <v>0.76670000000000005</v>
      </c>
      <c r="M728" s="149"/>
      <c r="N728" s="150"/>
    </row>
    <row r="729" spans="1:14">
      <c r="A729" s="83" t="s">
        <v>2557</v>
      </c>
      <c r="B729" s="83" t="s">
        <v>2875</v>
      </c>
      <c r="C729" s="80">
        <v>3073</v>
      </c>
      <c r="D729" s="80" t="s">
        <v>2225</v>
      </c>
      <c r="E729" s="109">
        <v>239.86</v>
      </c>
      <c r="F729" s="109">
        <v>0</v>
      </c>
      <c r="G729" s="109">
        <v>0</v>
      </c>
      <c r="H729" s="109">
        <v>0</v>
      </c>
      <c r="I729" s="143">
        <f t="shared" si="14"/>
        <v>239.86</v>
      </c>
      <c r="J729" s="148" t="str">
        <f>IFERROR(VLOOKUP($C729,'CEDARS School FRPL'!$C:$G,5,FALSE),"No")</f>
        <v>Yes</v>
      </c>
      <c r="K729" s="102">
        <f>IFERROR(VLOOKUP($C729,'CEDARS School FRPL'!$C:$G,3,FALSE),0)</f>
        <v>0.85109999999999997</v>
      </c>
      <c r="M729" s="149"/>
      <c r="N729" s="150"/>
    </row>
    <row r="730" spans="1:14">
      <c r="A730" s="83" t="s">
        <v>2347</v>
      </c>
      <c r="B730" s="83" t="s">
        <v>2876</v>
      </c>
      <c r="C730" s="80">
        <v>2765</v>
      </c>
      <c r="D730" s="80" t="s">
        <v>709</v>
      </c>
      <c r="E730" s="109">
        <v>385.89</v>
      </c>
      <c r="F730" s="109">
        <v>0</v>
      </c>
      <c r="G730" s="109">
        <v>0</v>
      </c>
      <c r="H730" s="109">
        <v>0</v>
      </c>
      <c r="I730" s="143">
        <f t="shared" si="14"/>
        <v>385.89</v>
      </c>
      <c r="J730" s="148" t="str">
        <f>IFERROR(VLOOKUP($C730,'CEDARS School FRPL'!$C:$G,5,FALSE),"No")</f>
        <v>Yes</v>
      </c>
      <c r="K730" s="102">
        <f>IFERROR(VLOOKUP($C730,'CEDARS School FRPL'!$C:$G,3,FALSE),0)</f>
        <v>0.74060000000000004</v>
      </c>
      <c r="M730" s="149"/>
      <c r="N730" s="150"/>
    </row>
    <row r="731" spans="1:14">
      <c r="A731" s="83" t="s">
        <v>2347</v>
      </c>
      <c r="B731" s="83" t="s">
        <v>2876</v>
      </c>
      <c r="C731" s="80">
        <v>5028</v>
      </c>
      <c r="D731" s="80" t="s">
        <v>724</v>
      </c>
      <c r="E731" s="109">
        <v>230.61</v>
      </c>
      <c r="F731" s="109">
        <v>6.58</v>
      </c>
      <c r="G731" s="109">
        <v>0</v>
      </c>
      <c r="H731" s="109">
        <v>0</v>
      </c>
      <c r="I731" s="143">
        <f t="shared" si="14"/>
        <v>237.19000000000003</v>
      </c>
      <c r="J731" s="148" t="str">
        <f>IFERROR(VLOOKUP($C731,'CEDARS School FRPL'!$C:$G,5,FALSE),"No")</f>
        <v>Yes</v>
      </c>
      <c r="K731" s="102">
        <f>IFERROR(VLOOKUP($C731,'CEDARS School FRPL'!$C:$G,3,FALSE),0)</f>
        <v>0.53310000000000002</v>
      </c>
      <c r="M731" s="149"/>
      <c r="N731" s="150"/>
    </row>
    <row r="732" spans="1:14">
      <c r="A732" s="83" t="s">
        <v>2347</v>
      </c>
      <c r="B732" s="83" t="s">
        <v>2876</v>
      </c>
      <c r="C732" s="80">
        <v>2982</v>
      </c>
      <c r="D732" s="80" t="s">
        <v>714</v>
      </c>
      <c r="E732" s="109">
        <v>499.86</v>
      </c>
      <c r="F732" s="109">
        <v>0</v>
      </c>
      <c r="G732" s="109">
        <v>0</v>
      </c>
      <c r="H732" s="109">
        <v>0</v>
      </c>
      <c r="I732" s="143">
        <f t="shared" si="14"/>
        <v>499.86</v>
      </c>
      <c r="J732" s="148" t="str">
        <f>IFERROR(VLOOKUP($C732,'CEDARS School FRPL'!$C:$G,5,FALSE),"No")</f>
        <v>Yes</v>
      </c>
      <c r="K732" s="102">
        <f>IFERROR(VLOOKUP($C732,'CEDARS School FRPL'!$C:$G,3,FALSE),0)</f>
        <v>0.76049999999999995</v>
      </c>
      <c r="M732" s="149"/>
      <c r="N732" s="150"/>
    </row>
    <row r="733" spans="1:14">
      <c r="A733" s="83" t="s">
        <v>2347</v>
      </c>
      <c r="B733" s="83" t="s">
        <v>2876</v>
      </c>
      <c r="C733" s="80">
        <v>3163</v>
      </c>
      <c r="D733" s="80" t="s">
        <v>229</v>
      </c>
      <c r="E733" s="109">
        <v>672.02</v>
      </c>
      <c r="F733" s="109">
        <v>0</v>
      </c>
      <c r="G733" s="109">
        <v>0</v>
      </c>
      <c r="H733" s="109">
        <v>0</v>
      </c>
      <c r="I733" s="143">
        <f t="shared" si="14"/>
        <v>672.02</v>
      </c>
      <c r="J733" s="148" t="str">
        <f>IFERROR(VLOOKUP($C733,'CEDARS School FRPL'!$C:$G,5,FALSE),"No")</f>
        <v>Yes</v>
      </c>
      <c r="K733" s="102">
        <f>IFERROR(VLOOKUP($C733,'CEDARS School FRPL'!$C:$G,3,FALSE),0)</f>
        <v>0.8236</v>
      </c>
      <c r="M733" s="149"/>
      <c r="N733" s="150"/>
    </row>
    <row r="734" spans="1:14">
      <c r="A734" s="83" t="s">
        <v>2347</v>
      </c>
      <c r="B734" s="83" t="s">
        <v>2876</v>
      </c>
      <c r="C734" s="80">
        <v>2926</v>
      </c>
      <c r="D734" s="80" t="s">
        <v>712</v>
      </c>
      <c r="E734" s="109">
        <v>415.43</v>
      </c>
      <c r="F734" s="109">
        <v>0</v>
      </c>
      <c r="G734" s="109">
        <v>0</v>
      </c>
      <c r="H734" s="109">
        <v>0</v>
      </c>
      <c r="I734" s="143">
        <f t="shared" si="14"/>
        <v>415.43</v>
      </c>
      <c r="J734" s="148" t="str">
        <f>IFERROR(VLOOKUP($C734,'CEDARS School FRPL'!$C:$G,5,FALSE),"No")</f>
        <v>Yes</v>
      </c>
      <c r="K734" s="102">
        <f>IFERROR(VLOOKUP($C734,'CEDARS School FRPL'!$C:$G,3,FALSE),0)</f>
        <v>0.71919999999999995</v>
      </c>
      <c r="M734" s="149"/>
      <c r="N734" s="150"/>
    </row>
    <row r="735" spans="1:14">
      <c r="A735" s="83" t="s">
        <v>2347</v>
      </c>
      <c r="B735" s="83" t="s">
        <v>2876</v>
      </c>
      <c r="C735" s="80">
        <v>3098</v>
      </c>
      <c r="D735" s="80" t="s">
        <v>59</v>
      </c>
      <c r="E735" s="109">
        <v>593</v>
      </c>
      <c r="F735" s="109">
        <v>0</v>
      </c>
      <c r="G735" s="109">
        <v>0</v>
      </c>
      <c r="H735" s="109">
        <v>0</v>
      </c>
      <c r="I735" s="143">
        <f t="shared" si="14"/>
        <v>593</v>
      </c>
      <c r="J735" s="148" t="str">
        <f>IFERROR(VLOOKUP($C735,'CEDARS School FRPL'!$C:$G,5,FALSE),"No")</f>
        <v>Yes</v>
      </c>
      <c r="K735" s="102">
        <f>IFERROR(VLOOKUP($C735,'CEDARS School FRPL'!$C:$G,3,FALSE),0)</f>
        <v>0.77280000000000004</v>
      </c>
      <c r="M735" s="149"/>
      <c r="N735" s="150"/>
    </row>
    <row r="736" spans="1:14">
      <c r="A736" s="83" t="s">
        <v>2347</v>
      </c>
      <c r="B736" s="83" t="s">
        <v>2876</v>
      </c>
      <c r="C736" s="80">
        <v>1539</v>
      </c>
      <c r="D736" s="80" t="s">
        <v>701</v>
      </c>
      <c r="E736" s="109">
        <v>140.08000000000001</v>
      </c>
      <c r="F736" s="109">
        <v>22.02</v>
      </c>
      <c r="G736" s="109">
        <v>0</v>
      </c>
      <c r="H736" s="109">
        <v>0</v>
      </c>
      <c r="I736" s="143">
        <f t="shared" si="14"/>
        <v>162.10000000000002</v>
      </c>
      <c r="J736" s="148" t="str">
        <f>IFERROR(VLOOKUP($C736,'CEDARS School FRPL'!$C:$G,5,FALSE),"No")</f>
        <v>No</v>
      </c>
      <c r="K736" s="102">
        <f>IFERROR(VLOOKUP($C736,'CEDARS School FRPL'!$C:$G,3,FALSE),0)</f>
        <v>0.46100000000000002</v>
      </c>
      <c r="M736" s="149"/>
      <c r="N736" s="150"/>
    </row>
    <row r="737" spans="1:14">
      <c r="A737" s="83" t="s">
        <v>2347</v>
      </c>
      <c r="B737" s="83" t="s">
        <v>2876</v>
      </c>
      <c r="C737" s="80">
        <v>2418</v>
      </c>
      <c r="D737" s="80" t="s">
        <v>705</v>
      </c>
      <c r="E737" s="109">
        <v>492.29</v>
      </c>
      <c r="F737" s="109">
        <v>0</v>
      </c>
      <c r="G737" s="109">
        <v>0</v>
      </c>
      <c r="H737" s="109">
        <v>0</v>
      </c>
      <c r="I737" s="143">
        <f t="shared" si="14"/>
        <v>492.29</v>
      </c>
      <c r="J737" s="148" t="str">
        <f>IFERROR(VLOOKUP($C737,'CEDARS School FRPL'!$C:$G,5,FALSE),"No")</f>
        <v>Yes</v>
      </c>
      <c r="K737" s="102">
        <f>IFERROR(VLOOKUP($C737,'CEDARS School FRPL'!$C:$G,3,FALSE),0)</f>
        <v>0.57130000000000003</v>
      </c>
      <c r="M737" s="149"/>
      <c r="N737" s="150"/>
    </row>
    <row r="738" spans="1:14">
      <c r="A738" s="83" t="s">
        <v>2347</v>
      </c>
      <c r="B738" s="83" t="s">
        <v>2876</v>
      </c>
      <c r="C738" s="80">
        <v>3099</v>
      </c>
      <c r="D738" s="80" t="s">
        <v>221</v>
      </c>
      <c r="E738" s="109">
        <v>914.3</v>
      </c>
      <c r="F738" s="109">
        <v>72.66</v>
      </c>
      <c r="G738" s="109">
        <v>0</v>
      </c>
      <c r="H738" s="109">
        <v>0</v>
      </c>
      <c r="I738" s="143">
        <f t="shared" si="14"/>
        <v>986.95999999999992</v>
      </c>
      <c r="J738" s="148" t="str">
        <f>IFERROR(VLOOKUP($C738,'CEDARS School FRPL'!$C:$G,5,FALSE),"No")</f>
        <v>Yes</v>
      </c>
      <c r="K738" s="102">
        <f>IFERROR(VLOOKUP($C738,'CEDARS School FRPL'!$C:$G,3,FALSE),0)</f>
        <v>0.78480000000000005</v>
      </c>
      <c r="M738" s="149"/>
      <c r="N738" s="150"/>
    </row>
    <row r="739" spans="1:14">
      <c r="A739" s="83" t="s">
        <v>2347</v>
      </c>
      <c r="B739" s="83" t="s">
        <v>2876</v>
      </c>
      <c r="C739" s="80">
        <v>5551</v>
      </c>
      <c r="D739" s="80" t="s">
        <v>1508</v>
      </c>
      <c r="E739" s="109">
        <v>840.82</v>
      </c>
      <c r="F739" s="109">
        <v>0</v>
      </c>
      <c r="G739" s="109">
        <v>0</v>
      </c>
      <c r="H739" s="109">
        <v>0</v>
      </c>
      <c r="I739" s="143">
        <f t="shared" si="14"/>
        <v>840.82</v>
      </c>
      <c r="J739" s="148" t="str">
        <f>IFERROR(VLOOKUP($C739,'CEDARS School FRPL'!$C:$G,5,FALSE),"No")</f>
        <v>Yes</v>
      </c>
      <c r="K739" s="102">
        <f>IFERROR(VLOOKUP($C739,'CEDARS School FRPL'!$C:$G,3,FALSE),0)</f>
        <v>0.81499999999999995</v>
      </c>
      <c r="M739" s="149"/>
      <c r="N739" s="150"/>
    </row>
    <row r="740" spans="1:14">
      <c r="A740" s="83" t="s">
        <v>2347</v>
      </c>
      <c r="B740" s="83" t="s">
        <v>2876</v>
      </c>
      <c r="C740" s="80">
        <v>2844</v>
      </c>
      <c r="D740" s="80" t="s">
        <v>711</v>
      </c>
      <c r="E740" s="109">
        <v>406.71</v>
      </c>
      <c r="F740" s="109">
        <v>0</v>
      </c>
      <c r="G740" s="109">
        <v>0</v>
      </c>
      <c r="H740" s="109">
        <v>0</v>
      </c>
      <c r="I740" s="143">
        <f t="shared" si="14"/>
        <v>406.71</v>
      </c>
      <c r="J740" s="148" t="str">
        <f>IFERROR(VLOOKUP($C740,'CEDARS School FRPL'!$C:$G,5,FALSE),"No")</f>
        <v>No</v>
      </c>
      <c r="K740" s="102">
        <f>IFERROR(VLOOKUP($C740,'CEDARS School FRPL'!$C:$G,3,FALSE),0)</f>
        <v>0.49280000000000002</v>
      </c>
      <c r="M740" s="149"/>
      <c r="N740" s="150"/>
    </row>
    <row r="741" spans="1:14">
      <c r="A741" s="83" t="s">
        <v>2347</v>
      </c>
      <c r="B741" s="83" t="s">
        <v>2876</v>
      </c>
      <c r="C741" s="80">
        <v>2699</v>
      </c>
      <c r="D741" s="80" t="s">
        <v>707</v>
      </c>
      <c r="E741" s="109">
        <v>469.78</v>
      </c>
      <c r="F741" s="109">
        <v>0</v>
      </c>
      <c r="G741" s="109">
        <v>0</v>
      </c>
      <c r="H741" s="109">
        <v>0</v>
      </c>
      <c r="I741" s="143">
        <f t="shared" si="14"/>
        <v>469.78</v>
      </c>
      <c r="J741" s="148" t="str">
        <f>IFERROR(VLOOKUP($C741,'CEDARS School FRPL'!$C:$G,5,FALSE),"No")</f>
        <v>Yes</v>
      </c>
      <c r="K741" s="102">
        <f>IFERROR(VLOOKUP($C741,'CEDARS School FRPL'!$C:$G,3,FALSE),0)</f>
        <v>0.69440000000000002</v>
      </c>
      <c r="M741" s="149"/>
      <c r="N741" s="150"/>
    </row>
    <row r="742" spans="1:14">
      <c r="A742" s="83" t="s">
        <v>2347</v>
      </c>
      <c r="B742" s="83" t="s">
        <v>2876</v>
      </c>
      <c r="C742" s="80">
        <v>2325</v>
      </c>
      <c r="D742" s="80" t="s">
        <v>704</v>
      </c>
      <c r="E742" s="109">
        <v>1178.96</v>
      </c>
      <c r="F742" s="109">
        <v>35.26</v>
      </c>
      <c r="G742" s="109">
        <v>0</v>
      </c>
      <c r="H742" s="109">
        <v>0</v>
      </c>
      <c r="I742" s="143">
        <f t="shared" si="14"/>
        <v>1214.22</v>
      </c>
      <c r="J742" s="148" t="str">
        <f>IFERROR(VLOOKUP($C742,'CEDARS School FRPL'!$C:$G,5,FALSE),"No")</f>
        <v>Yes</v>
      </c>
      <c r="K742" s="102">
        <f>IFERROR(VLOOKUP($C742,'CEDARS School FRPL'!$C:$G,3,FALSE),0)</f>
        <v>0.73119999999999996</v>
      </c>
      <c r="M742" s="149"/>
      <c r="N742" s="150"/>
    </row>
    <row r="743" spans="1:14">
      <c r="A743" s="83" t="s">
        <v>2347</v>
      </c>
      <c r="B743" s="83" t="s">
        <v>2876</v>
      </c>
      <c r="C743" s="80">
        <v>5371</v>
      </c>
      <c r="D743" s="80" t="s">
        <v>727</v>
      </c>
      <c r="E743" s="109">
        <v>0</v>
      </c>
      <c r="F743" s="109">
        <v>7.68</v>
      </c>
      <c r="G743" s="109">
        <v>0</v>
      </c>
      <c r="H743" s="109">
        <v>0</v>
      </c>
      <c r="I743" s="143">
        <f t="shared" si="14"/>
        <v>7.68</v>
      </c>
      <c r="J743" s="148" t="str">
        <f>IFERROR(VLOOKUP($C743,'CEDARS School FRPL'!$C:$G,5,FALSE),"No")</f>
        <v>No</v>
      </c>
      <c r="K743" s="102">
        <f>IFERROR(VLOOKUP($C743,'CEDARS School FRPL'!$C:$G,3,FALSE),0)</f>
        <v>0.14169999999999999</v>
      </c>
      <c r="M743" s="149"/>
      <c r="N743" s="150"/>
    </row>
    <row r="744" spans="1:14">
      <c r="A744" s="83" t="s">
        <v>2347</v>
      </c>
      <c r="B744" s="83" t="s">
        <v>2876</v>
      </c>
      <c r="C744" s="80">
        <v>5370</v>
      </c>
      <c r="D744" s="80" t="s">
        <v>726</v>
      </c>
      <c r="E744" s="109">
        <v>0</v>
      </c>
      <c r="F744" s="109">
        <v>0</v>
      </c>
      <c r="G744" s="109">
        <v>187.99</v>
      </c>
      <c r="H744" s="109">
        <v>0</v>
      </c>
      <c r="I744" s="143">
        <f t="shared" si="14"/>
        <v>187.99</v>
      </c>
      <c r="J744" s="148" t="str">
        <f>IFERROR(VLOOKUP($C744,'CEDARS School FRPL'!$C:$G,5,FALSE),"No")</f>
        <v>No</v>
      </c>
      <c r="K744" s="102">
        <f>IFERROR(VLOOKUP($C744,'CEDARS School FRPL'!$C:$G,3,FALSE),0)</f>
        <v>0.40379999999999999</v>
      </c>
      <c r="M744" s="149"/>
      <c r="N744" s="150"/>
    </row>
    <row r="745" spans="1:14">
      <c r="A745" s="83" t="s">
        <v>2347</v>
      </c>
      <c r="B745" s="83" t="s">
        <v>2876</v>
      </c>
      <c r="C745" s="80">
        <v>5622</v>
      </c>
      <c r="D745" s="80" t="s">
        <v>3344</v>
      </c>
      <c r="E745" s="109">
        <v>353.98</v>
      </c>
      <c r="F745" s="109">
        <v>3.25</v>
      </c>
      <c r="G745" s="109">
        <v>0</v>
      </c>
      <c r="H745" s="109">
        <v>0</v>
      </c>
      <c r="I745" s="143">
        <f t="shared" si="14"/>
        <v>357.23</v>
      </c>
      <c r="J745" s="148" t="str">
        <f>IFERROR(VLOOKUP($C745,'CEDARS School FRPL'!$C:$G,5,FALSE),"No")</f>
        <v>Yes</v>
      </c>
      <c r="K745" s="102">
        <f>IFERROR(VLOOKUP($C745,'CEDARS School FRPL'!$C:$G,3,FALSE),0)</f>
        <v>0.87819999999999998</v>
      </c>
      <c r="M745" s="149"/>
      <c r="N745" s="150"/>
    </row>
    <row r="746" spans="1:14">
      <c r="A746" s="83" t="s">
        <v>2347</v>
      </c>
      <c r="B746" s="83" t="s">
        <v>2876</v>
      </c>
      <c r="C746" s="80">
        <v>3165</v>
      </c>
      <c r="D746" s="80" t="s">
        <v>718</v>
      </c>
      <c r="E746" s="109">
        <v>430.86</v>
      </c>
      <c r="F746" s="109">
        <v>0</v>
      </c>
      <c r="G746" s="109">
        <v>0</v>
      </c>
      <c r="H746" s="109">
        <v>0</v>
      </c>
      <c r="I746" s="143">
        <f t="shared" si="14"/>
        <v>430.86</v>
      </c>
      <c r="J746" s="148" t="str">
        <f>IFERROR(VLOOKUP($C746,'CEDARS School FRPL'!$C:$G,5,FALSE),"No")</f>
        <v>Yes</v>
      </c>
      <c r="K746" s="102">
        <f>IFERROR(VLOOKUP($C746,'CEDARS School FRPL'!$C:$G,3,FALSE),0)</f>
        <v>0.77180000000000004</v>
      </c>
      <c r="M746" s="149"/>
      <c r="N746" s="150"/>
    </row>
    <row r="747" spans="1:14">
      <c r="A747" s="83" t="s">
        <v>2347</v>
      </c>
      <c r="B747" s="83" t="s">
        <v>2876</v>
      </c>
      <c r="C747" s="80">
        <v>3278</v>
      </c>
      <c r="D747" s="80" t="s">
        <v>719</v>
      </c>
      <c r="E747" s="109">
        <v>373.66</v>
      </c>
      <c r="F747" s="109">
        <v>0</v>
      </c>
      <c r="G747" s="109">
        <v>0</v>
      </c>
      <c r="H747" s="109">
        <v>0</v>
      </c>
      <c r="I747" s="143">
        <f t="shared" si="14"/>
        <v>373.66</v>
      </c>
      <c r="J747" s="148" t="str">
        <f>IFERROR(VLOOKUP($C747,'CEDARS School FRPL'!$C:$G,5,FALSE),"No")</f>
        <v>Yes</v>
      </c>
      <c r="K747" s="102">
        <f>IFERROR(VLOOKUP($C747,'CEDARS School FRPL'!$C:$G,3,FALSE),0)</f>
        <v>0.74890000000000001</v>
      </c>
      <c r="M747" s="149"/>
      <c r="N747" s="150"/>
    </row>
    <row r="748" spans="1:14">
      <c r="A748" s="80" t="s">
        <v>2347</v>
      </c>
      <c r="B748" s="86" t="s">
        <v>2876</v>
      </c>
      <c r="C748" s="80">
        <v>5672</v>
      </c>
      <c r="D748" s="80" t="s">
        <v>3345</v>
      </c>
      <c r="E748" s="109">
        <v>81.14</v>
      </c>
      <c r="F748" s="109">
        <v>0</v>
      </c>
      <c r="G748" s="109">
        <v>0</v>
      </c>
      <c r="H748" s="109">
        <v>0</v>
      </c>
      <c r="I748" s="143">
        <f t="shared" si="14"/>
        <v>81.14</v>
      </c>
      <c r="J748" s="148" t="str">
        <f>IFERROR(VLOOKUP($C748,'CEDARS School FRPL'!$C:$G,5,FALSE),"No")</f>
        <v>No</v>
      </c>
      <c r="K748" s="102">
        <f>IFERROR(VLOOKUP($C748,'CEDARS School FRPL'!$C:$G,3,FALSE),0)</f>
        <v>0.2833</v>
      </c>
      <c r="L748" s="102"/>
      <c r="M748" s="149"/>
      <c r="N748" s="150"/>
    </row>
    <row r="749" spans="1:14">
      <c r="A749" s="83" t="s">
        <v>2347</v>
      </c>
      <c r="B749" s="83" t="s">
        <v>2876</v>
      </c>
      <c r="C749" s="80">
        <v>3097</v>
      </c>
      <c r="D749" s="80" t="s">
        <v>717</v>
      </c>
      <c r="E749" s="109">
        <v>532.47</v>
      </c>
      <c r="F749" s="109">
        <v>0</v>
      </c>
      <c r="G749" s="109">
        <v>0</v>
      </c>
      <c r="H749" s="109">
        <v>0</v>
      </c>
      <c r="I749" s="143">
        <f t="shared" si="14"/>
        <v>532.47</v>
      </c>
      <c r="J749" s="148" t="str">
        <f>IFERROR(VLOOKUP($C749,'CEDARS School FRPL'!$C:$G,5,FALSE),"No")</f>
        <v>No</v>
      </c>
      <c r="K749" s="102">
        <f>IFERROR(VLOOKUP($C749,'CEDARS School FRPL'!$C:$G,3,FALSE),0)</f>
        <v>0.36249999999999999</v>
      </c>
      <c r="M749" s="149"/>
      <c r="N749" s="150"/>
    </row>
    <row r="750" spans="1:14">
      <c r="A750" s="83" t="s">
        <v>2347</v>
      </c>
      <c r="B750" s="83" t="s">
        <v>2876</v>
      </c>
      <c r="C750" s="80">
        <v>2734</v>
      </c>
      <c r="D750" s="80" t="s">
        <v>708</v>
      </c>
      <c r="E750" s="109">
        <v>512.71</v>
      </c>
      <c r="F750" s="109">
        <v>0</v>
      </c>
      <c r="G750" s="109">
        <v>0</v>
      </c>
      <c r="H750" s="109">
        <v>0</v>
      </c>
      <c r="I750" s="143">
        <f t="shared" si="14"/>
        <v>512.71</v>
      </c>
      <c r="J750" s="148" t="str">
        <f>IFERROR(VLOOKUP($C750,'CEDARS School FRPL'!$C:$G,5,FALSE),"No")</f>
        <v>Yes</v>
      </c>
      <c r="K750" s="102">
        <f>IFERROR(VLOOKUP($C750,'CEDARS School FRPL'!$C:$G,3,FALSE),0)</f>
        <v>0.76800000000000002</v>
      </c>
      <c r="M750" s="149"/>
      <c r="N750" s="150"/>
    </row>
    <row r="751" spans="1:14">
      <c r="A751" s="83" t="s">
        <v>2347</v>
      </c>
      <c r="B751" s="83" t="s">
        <v>2876</v>
      </c>
      <c r="C751" s="80">
        <v>2984</v>
      </c>
      <c r="D751" s="80" t="s">
        <v>438</v>
      </c>
      <c r="E751" s="109">
        <v>516</v>
      </c>
      <c r="F751" s="109">
        <v>0</v>
      </c>
      <c r="G751" s="109">
        <v>0</v>
      </c>
      <c r="H751" s="109">
        <v>0</v>
      </c>
      <c r="I751" s="143">
        <f t="shared" si="14"/>
        <v>516</v>
      </c>
      <c r="J751" s="148" t="str">
        <f>IFERROR(VLOOKUP($C751,'CEDARS School FRPL'!$C:$G,5,FALSE),"No")</f>
        <v>Yes</v>
      </c>
      <c r="K751" s="102">
        <f>IFERROR(VLOOKUP($C751,'CEDARS School FRPL'!$C:$G,3,FALSE),0)</f>
        <v>0.84119999999999995</v>
      </c>
      <c r="M751" s="149"/>
      <c r="N751" s="150"/>
    </row>
    <row r="752" spans="1:14">
      <c r="A752" s="83" t="s">
        <v>2347</v>
      </c>
      <c r="B752" s="83" t="s">
        <v>2876</v>
      </c>
      <c r="C752" s="80">
        <v>3279</v>
      </c>
      <c r="D752" s="80" t="s">
        <v>720</v>
      </c>
      <c r="E752" s="109">
        <v>1506.62</v>
      </c>
      <c r="F752" s="109">
        <v>206.29999999999998</v>
      </c>
      <c r="G752" s="109">
        <v>0</v>
      </c>
      <c r="H752" s="109">
        <v>0</v>
      </c>
      <c r="I752" s="143">
        <f t="shared" si="14"/>
        <v>1712.9199999999998</v>
      </c>
      <c r="J752" s="148" t="str">
        <f>IFERROR(VLOOKUP($C752,'CEDARS School FRPL'!$C:$G,5,FALSE),"No")</f>
        <v>Yes</v>
      </c>
      <c r="K752" s="102">
        <f>IFERROR(VLOOKUP($C752,'CEDARS School FRPL'!$C:$G,3,FALSE),0)</f>
        <v>0.60729999999999995</v>
      </c>
      <c r="M752" s="149"/>
      <c r="N752" s="150"/>
    </row>
    <row r="753" spans="1:14">
      <c r="A753" s="83" t="s">
        <v>2347</v>
      </c>
      <c r="B753" s="83" t="s">
        <v>2876</v>
      </c>
      <c r="C753" s="80">
        <v>2144</v>
      </c>
      <c r="D753" s="80" t="s">
        <v>703</v>
      </c>
      <c r="E753" s="109">
        <v>389.14</v>
      </c>
      <c r="F753" s="109">
        <v>0</v>
      </c>
      <c r="G753" s="109">
        <v>0</v>
      </c>
      <c r="H753" s="109">
        <v>0</v>
      </c>
      <c r="I753" s="143">
        <f t="shared" si="14"/>
        <v>389.14</v>
      </c>
      <c r="J753" s="148" t="str">
        <f>IFERROR(VLOOKUP($C753,'CEDARS School FRPL'!$C:$G,5,FALSE),"No")</f>
        <v>Yes</v>
      </c>
      <c r="K753" s="102">
        <f>IFERROR(VLOOKUP($C753,'CEDARS School FRPL'!$C:$G,3,FALSE),0)</f>
        <v>0.79749999999999999</v>
      </c>
      <c r="M753" s="149"/>
      <c r="N753" s="150"/>
    </row>
    <row r="754" spans="1:14">
      <c r="A754" s="83" t="s">
        <v>2347</v>
      </c>
      <c r="B754" s="83" t="s">
        <v>2876</v>
      </c>
      <c r="C754" s="80">
        <v>1972</v>
      </c>
      <c r="D754" s="80" t="s">
        <v>702</v>
      </c>
      <c r="E754" s="109">
        <v>82.94</v>
      </c>
      <c r="F754" s="109">
        <v>1.6</v>
      </c>
      <c r="G754" s="109">
        <v>0</v>
      </c>
      <c r="H754" s="109">
        <v>0</v>
      </c>
      <c r="I754" s="143">
        <f t="shared" si="14"/>
        <v>84.539999999999992</v>
      </c>
      <c r="J754" s="148" t="str">
        <f>IFERROR(VLOOKUP($C754,'CEDARS School FRPL'!$C:$G,5,FALSE),"No")</f>
        <v>Yes</v>
      </c>
      <c r="K754" s="102">
        <f>IFERROR(VLOOKUP($C754,'CEDARS School FRPL'!$C:$G,3,FALSE),0)</f>
        <v>0.79369999999999996</v>
      </c>
      <c r="M754" s="149"/>
      <c r="N754" s="150"/>
    </row>
    <row r="755" spans="1:14">
      <c r="A755" s="83" t="s">
        <v>2347</v>
      </c>
      <c r="B755" s="83" t="s">
        <v>2876</v>
      </c>
      <c r="C755" s="80">
        <v>2983</v>
      </c>
      <c r="D755" s="80" t="s">
        <v>715</v>
      </c>
      <c r="E755" s="109">
        <v>491.71</v>
      </c>
      <c r="F755" s="109">
        <v>0</v>
      </c>
      <c r="G755" s="109">
        <v>0</v>
      </c>
      <c r="H755" s="109">
        <v>0</v>
      </c>
      <c r="I755" s="143">
        <f t="shared" si="14"/>
        <v>491.71</v>
      </c>
      <c r="J755" s="148" t="str">
        <f>IFERROR(VLOOKUP($C755,'CEDARS School FRPL'!$C:$G,5,FALSE),"No")</f>
        <v>No</v>
      </c>
      <c r="K755" s="102">
        <f>IFERROR(VLOOKUP($C755,'CEDARS School FRPL'!$C:$G,3,FALSE),0)</f>
        <v>0.39839999999999998</v>
      </c>
      <c r="M755" s="149"/>
      <c r="N755" s="150"/>
    </row>
    <row r="756" spans="1:14">
      <c r="A756" s="83" t="s">
        <v>2347</v>
      </c>
      <c r="B756" s="83" t="s">
        <v>2876</v>
      </c>
      <c r="C756" s="80">
        <v>3333</v>
      </c>
      <c r="D756" s="80" t="s">
        <v>239</v>
      </c>
      <c r="E756" s="109">
        <v>645.84</v>
      </c>
      <c r="F756" s="109">
        <v>0</v>
      </c>
      <c r="G756" s="109">
        <v>0</v>
      </c>
      <c r="H756" s="109">
        <v>0</v>
      </c>
      <c r="I756" s="143">
        <f t="shared" si="14"/>
        <v>645.84</v>
      </c>
      <c r="J756" s="148" t="str">
        <f>IFERROR(VLOOKUP($C756,'CEDARS School FRPL'!$C:$G,5,FALSE),"No")</f>
        <v>Yes</v>
      </c>
      <c r="K756" s="102">
        <f>IFERROR(VLOOKUP($C756,'CEDARS School FRPL'!$C:$G,3,FALSE),0)</f>
        <v>0.7661</v>
      </c>
      <c r="M756" s="149"/>
      <c r="N756" s="150"/>
    </row>
    <row r="757" spans="1:14">
      <c r="A757" s="83" t="s">
        <v>2347</v>
      </c>
      <c r="B757" s="83" t="s">
        <v>2876</v>
      </c>
      <c r="C757" s="80">
        <v>3335</v>
      </c>
      <c r="D757" s="80" t="s">
        <v>721</v>
      </c>
      <c r="E757" s="109">
        <v>445.14</v>
      </c>
      <c r="F757" s="109">
        <v>0</v>
      </c>
      <c r="G757" s="109">
        <v>0</v>
      </c>
      <c r="H757" s="109">
        <v>0</v>
      </c>
      <c r="I757" s="143">
        <f t="shared" si="14"/>
        <v>445.14</v>
      </c>
      <c r="J757" s="148" t="str">
        <f>IFERROR(VLOOKUP($C757,'CEDARS School FRPL'!$C:$G,5,FALSE),"No")</f>
        <v>Yes</v>
      </c>
      <c r="K757" s="102">
        <f>IFERROR(VLOOKUP($C757,'CEDARS School FRPL'!$C:$G,3,FALSE),0)</f>
        <v>0.75119999999999998</v>
      </c>
      <c r="M757" s="149"/>
      <c r="N757" s="150"/>
    </row>
    <row r="758" spans="1:14">
      <c r="A758" s="83" t="s">
        <v>2347</v>
      </c>
      <c r="B758" s="83" t="s">
        <v>2876</v>
      </c>
      <c r="C758" s="80">
        <v>2270</v>
      </c>
      <c r="D758" s="80" t="s">
        <v>2877</v>
      </c>
      <c r="E758" s="109">
        <v>364.96</v>
      </c>
      <c r="F758" s="109">
        <v>0</v>
      </c>
      <c r="G758" s="109">
        <v>0</v>
      </c>
      <c r="H758" s="109">
        <v>0</v>
      </c>
      <c r="I758" s="143">
        <f t="shared" si="14"/>
        <v>364.96</v>
      </c>
      <c r="J758" s="148" t="str">
        <f>IFERROR(VLOOKUP($C758,'CEDARS School FRPL'!$C:$G,5,FALSE),"No")</f>
        <v>Yes</v>
      </c>
      <c r="K758" s="102">
        <f>IFERROR(VLOOKUP($C758,'CEDARS School FRPL'!$C:$G,3,FALSE),0)</f>
        <v>0.51280000000000003</v>
      </c>
      <c r="M758" s="149"/>
      <c r="N758" s="150"/>
    </row>
    <row r="759" spans="1:14">
      <c r="A759" s="83" t="s">
        <v>2347</v>
      </c>
      <c r="B759" s="83" t="s">
        <v>2876</v>
      </c>
      <c r="C759" s="80">
        <v>3553</v>
      </c>
      <c r="D759" s="80" t="s">
        <v>723</v>
      </c>
      <c r="E759" s="109">
        <v>399.35</v>
      </c>
      <c r="F759" s="109">
        <v>5.3</v>
      </c>
      <c r="G759" s="109">
        <v>0</v>
      </c>
      <c r="H759" s="109">
        <v>0</v>
      </c>
      <c r="I759" s="143">
        <f t="shared" si="14"/>
        <v>404.65000000000003</v>
      </c>
      <c r="J759" s="148" t="str">
        <f>IFERROR(VLOOKUP($C759,'CEDARS School FRPL'!$C:$G,5,FALSE),"No")</f>
        <v>No</v>
      </c>
      <c r="K759" s="102">
        <f>IFERROR(VLOOKUP($C759,'CEDARS School FRPL'!$C:$G,3,FALSE),0)</f>
        <v>0.29930000000000001</v>
      </c>
      <c r="M759" s="149"/>
      <c r="N759" s="150"/>
    </row>
    <row r="760" spans="1:14">
      <c r="A760" s="83" t="s">
        <v>2347</v>
      </c>
      <c r="B760" s="83" t="s">
        <v>2876</v>
      </c>
      <c r="C760" s="80">
        <v>1973</v>
      </c>
      <c r="D760" s="80" t="s">
        <v>2878</v>
      </c>
      <c r="E760" s="109">
        <v>97.26</v>
      </c>
      <c r="F760" s="109">
        <v>0</v>
      </c>
      <c r="G760" s="109">
        <v>0</v>
      </c>
      <c r="H760" s="109">
        <v>0</v>
      </c>
      <c r="I760" s="143">
        <f t="shared" si="14"/>
        <v>97.26</v>
      </c>
      <c r="J760" s="148" t="str">
        <f>IFERROR(VLOOKUP($C760,'CEDARS School FRPL'!$C:$G,5,FALSE),"No")</f>
        <v>No</v>
      </c>
      <c r="K760" s="102">
        <f>IFERROR(VLOOKUP($C760,'CEDARS School FRPL'!$C:$G,3,FALSE),0)</f>
        <v>0</v>
      </c>
      <c r="M760" s="149"/>
      <c r="N760" s="150"/>
    </row>
    <row r="761" spans="1:14">
      <c r="A761" s="83" t="s">
        <v>2347</v>
      </c>
      <c r="B761" s="83" t="s">
        <v>2876</v>
      </c>
      <c r="C761" s="80">
        <v>3382</v>
      </c>
      <c r="D761" s="80" t="s">
        <v>722</v>
      </c>
      <c r="E761" s="109">
        <v>295.57</v>
      </c>
      <c r="F761" s="109">
        <v>0</v>
      </c>
      <c r="G761" s="109">
        <v>0</v>
      </c>
      <c r="H761" s="109">
        <v>0</v>
      </c>
      <c r="I761" s="143">
        <f t="shared" si="14"/>
        <v>295.57</v>
      </c>
      <c r="J761" s="148" t="str">
        <f>IFERROR(VLOOKUP($C761,'CEDARS School FRPL'!$C:$G,5,FALSE),"No")</f>
        <v>Yes</v>
      </c>
      <c r="K761" s="102">
        <f>IFERROR(VLOOKUP($C761,'CEDARS School FRPL'!$C:$G,3,FALSE),0)</f>
        <v>0.6331</v>
      </c>
      <c r="M761" s="149"/>
      <c r="N761" s="150"/>
    </row>
    <row r="762" spans="1:14">
      <c r="A762" s="83" t="s">
        <v>2347</v>
      </c>
      <c r="B762" s="83" t="s">
        <v>2876</v>
      </c>
      <c r="C762" s="80">
        <v>2842</v>
      </c>
      <c r="D762" s="80" t="s">
        <v>710</v>
      </c>
      <c r="E762" s="109">
        <v>452.86</v>
      </c>
      <c r="F762" s="109">
        <v>0</v>
      </c>
      <c r="G762" s="109">
        <v>0</v>
      </c>
      <c r="H762" s="109">
        <v>0</v>
      </c>
      <c r="I762" s="143">
        <f t="shared" si="14"/>
        <v>452.86</v>
      </c>
      <c r="J762" s="148" t="str">
        <f>IFERROR(VLOOKUP($C762,'CEDARS School FRPL'!$C:$G,5,FALSE),"No")</f>
        <v>Yes</v>
      </c>
      <c r="K762" s="102">
        <f>IFERROR(VLOOKUP($C762,'CEDARS School FRPL'!$C:$G,3,FALSE),0)</f>
        <v>0.56140000000000001</v>
      </c>
      <c r="M762" s="149"/>
      <c r="N762" s="150"/>
    </row>
    <row r="763" spans="1:14">
      <c r="A763" s="83" t="s">
        <v>2347</v>
      </c>
      <c r="B763" s="83" t="s">
        <v>2876</v>
      </c>
      <c r="C763" s="80">
        <v>2927</v>
      </c>
      <c r="D763" s="80" t="s">
        <v>713</v>
      </c>
      <c r="E763" s="109">
        <v>604.97</v>
      </c>
      <c r="F763" s="109">
        <v>0</v>
      </c>
      <c r="G763" s="109">
        <v>0</v>
      </c>
      <c r="H763" s="109">
        <v>0</v>
      </c>
      <c r="I763" s="143">
        <f t="shared" si="14"/>
        <v>604.97</v>
      </c>
      <c r="J763" s="148" t="str">
        <f>IFERROR(VLOOKUP($C763,'CEDARS School FRPL'!$C:$G,5,FALSE),"No")</f>
        <v>No</v>
      </c>
      <c r="K763" s="102">
        <f>IFERROR(VLOOKUP($C763,'CEDARS School FRPL'!$C:$G,3,FALSE),0)</f>
        <v>0.48509999999999998</v>
      </c>
      <c r="M763" s="149"/>
      <c r="N763" s="150"/>
    </row>
    <row r="764" spans="1:14">
      <c r="A764" s="83" t="s">
        <v>2347</v>
      </c>
      <c r="B764" s="83" t="s">
        <v>2876</v>
      </c>
      <c r="C764" s="80">
        <v>3483</v>
      </c>
      <c r="D764" s="80" t="s">
        <v>2718</v>
      </c>
      <c r="E764" s="109">
        <v>576.07000000000005</v>
      </c>
      <c r="F764" s="109">
        <v>52.46</v>
      </c>
      <c r="G764" s="109">
        <v>0</v>
      </c>
      <c r="H764" s="109">
        <v>0</v>
      </c>
      <c r="I764" s="143">
        <f t="shared" si="14"/>
        <v>628.53000000000009</v>
      </c>
      <c r="J764" s="148" t="str">
        <f>IFERROR(VLOOKUP($C764,'CEDARS School FRPL'!$C:$G,5,FALSE),"No")</f>
        <v>Yes</v>
      </c>
      <c r="K764" s="102">
        <f>IFERROR(VLOOKUP($C764,'CEDARS School FRPL'!$C:$G,3,FALSE),0)</f>
        <v>0.80410000000000004</v>
      </c>
      <c r="M764" s="149"/>
      <c r="N764" s="150"/>
    </row>
    <row r="765" spans="1:14">
      <c r="A765" s="83" t="s">
        <v>2347</v>
      </c>
      <c r="B765" s="83" t="s">
        <v>2876</v>
      </c>
      <c r="C765" s="80">
        <v>2639</v>
      </c>
      <c r="D765" s="80" t="s">
        <v>706</v>
      </c>
      <c r="E765" s="109">
        <v>535</v>
      </c>
      <c r="F765" s="109">
        <v>0</v>
      </c>
      <c r="G765" s="109">
        <v>0</v>
      </c>
      <c r="H765" s="109">
        <v>0</v>
      </c>
      <c r="I765" s="143">
        <f t="shared" si="14"/>
        <v>535</v>
      </c>
      <c r="J765" s="148" t="str">
        <f>IFERROR(VLOOKUP($C765,'CEDARS School FRPL'!$C:$G,5,FALSE),"No")</f>
        <v>Yes</v>
      </c>
      <c r="K765" s="102">
        <f>IFERROR(VLOOKUP($C765,'CEDARS School FRPL'!$C:$G,3,FALSE),0)</f>
        <v>0.69499999999999995</v>
      </c>
      <c r="M765" s="149"/>
      <c r="N765" s="150"/>
    </row>
    <row r="766" spans="1:14">
      <c r="A766" s="83" t="s">
        <v>2279</v>
      </c>
      <c r="B766" s="83" t="s">
        <v>2879</v>
      </c>
      <c r="C766" s="80">
        <v>5311</v>
      </c>
      <c r="D766" s="80" t="s">
        <v>203</v>
      </c>
      <c r="E766" s="109">
        <v>871.13</v>
      </c>
      <c r="F766" s="109">
        <v>0</v>
      </c>
      <c r="G766" s="109">
        <v>0</v>
      </c>
      <c r="H766" s="109">
        <v>0</v>
      </c>
      <c r="I766" s="143">
        <f t="shared" si="14"/>
        <v>871.13</v>
      </c>
      <c r="J766" s="148" t="str">
        <f>IFERROR(VLOOKUP($C766,'CEDARS School FRPL'!$C:$G,5,FALSE),"No")</f>
        <v>No</v>
      </c>
      <c r="K766" s="102">
        <f>IFERROR(VLOOKUP($C766,'CEDARS School FRPL'!$C:$G,3,FALSE),0)</f>
        <v>0.20449999999999999</v>
      </c>
      <c r="M766" s="149"/>
      <c r="N766" s="150"/>
    </row>
    <row r="767" spans="1:14">
      <c r="A767" t="s">
        <v>2279</v>
      </c>
      <c r="B767" t="s">
        <v>2879</v>
      </c>
      <c r="C767">
        <v>4568</v>
      </c>
      <c r="D767" t="s">
        <v>202</v>
      </c>
      <c r="E767" s="109">
        <v>576.64</v>
      </c>
      <c r="F767" s="109">
        <v>74</v>
      </c>
      <c r="G767" s="109">
        <v>5.71</v>
      </c>
      <c r="H767" s="109">
        <v>0</v>
      </c>
      <c r="I767" s="143">
        <f t="shared" ref="I767:I829" si="15">SUM(E767:H767)</f>
        <v>656.35</v>
      </c>
      <c r="J767" s="148" t="str">
        <f>IFERROR(VLOOKUP($C767,'CEDARS School FRPL'!$C:$G,5,FALSE),"No")</f>
        <v>No</v>
      </c>
      <c r="K767" s="102">
        <f>IFERROR(VLOOKUP($C767,'CEDARS School FRPL'!$C:$G,3,FALSE),0)</f>
        <v>0.18099999999999999</v>
      </c>
      <c r="N767" s="150"/>
    </row>
    <row r="768" spans="1:14">
      <c r="A768" s="83" t="s">
        <v>2279</v>
      </c>
      <c r="B768" s="83" t="s">
        <v>2879</v>
      </c>
      <c r="C768" s="80">
        <v>3319</v>
      </c>
      <c r="D768" s="80" t="s">
        <v>201</v>
      </c>
      <c r="E768" s="109">
        <v>472.5</v>
      </c>
      <c r="F768" s="109">
        <v>0</v>
      </c>
      <c r="G768" s="109">
        <v>0</v>
      </c>
      <c r="H768" s="109">
        <v>0</v>
      </c>
      <c r="I768" s="143">
        <f t="shared" si="15"/>
        <v>472.5</v>
      </c>
      <c r="J768" s="148" t="str">
        <f>IFERROR(VLOOKUP($C768,'CEDARS School FRPL'!$C:$G,5,FALSE),"No")</f>
        <v>No</v>
      </c>
      <c r="K768" s="102">
        <f>IFERROR(VLOOKUP($C768,'CEDARS School FRPL'!$C:$G,3,FALSE),0)</f>
        <v>0.21379999999999999</v>
      </c>
      <c r="M768" s="149"/>
      <c r="N768" s="150"/>
    </row>
    <row r="769" spans="1:14">
      <c r="A769" s="83" t="s">
        <v>2415</v>
      </c>
      <c r="B769" s="83" t="s">
        <v>2880</v>
      </c>
      <c r="C769" s="80">
        <v>2310</v>
      </c>
      <c r="D769" s="80" t="s">
        <v>2881</v>
      </c>
      <c r="E769" s="109">
        <v>326.95</v>
      </c>
      <c r="F769" s="109">
        <v>0</v>
      </c>
      <c r="G769" s="109">
        <v>0</v>
      </c>
      <c r="H769" s="109">
        <v>0</v>
      </c>
      <c r="I769" s="143">
        <f t="shared" si="15"/>
        <v>326.95</v>
      </c>
      <c r="J769" s="148" t="str">
        <f>IFERROR(VLOOKUP($C769,'CEDARS School FRPL'!$C:$G,5,FALSE),"No")</f>
        <v>Yes</v>
      </c>
      <c r="K769" s="102">
        <f>IFERROR(VLOOKUP($C769,'CEDARS School FRPL'!$C:$G,3,FALSE),0)</f>
        <v>0.75590000000000002</v>
      </c>
      <c r="M769" s="149"/>
      <c r="N769" s="150"/>
    </row>
    <row r="770" spans="1:14">
      <c r="A770" s="83" t="s">
        <v>2323</v>
      </c>
      <c r="B770" s="83" t="s">
        <v>2882</v>
      </c>
      <c r="C770" s="80">
        <v>2972</v>
      </c>
      <c r="D770" s="80" t="s">
        <v>474</v>
      </c>
      <c r="E770" s="109">
        <v>242.36</v>
      </c>
      <c r="F770" s="109">
        <v>0</v>
      </c>
      <c r="G770" s="109">
        <v>0</v>
      </c>
      <c r="H770" s="109">
        <v>0</v>
      </c>
      <c r="I770" s="143">
        <f t="shared" si="15"/>
        <v>242.36</v>
      </c>
      <c r="J770" s="148" t="str">
        <f>IFERROR(VLOOKUP($C770,'CEDARS School FRPL'!$C:$G,5,FALSE),"No")</f>
        <v>Yes</v>
      </c>
      <c r="K770" s="102">
        <f>IFERROR(VLOOKUP($C770,'CEDARS School FRPL'!$C:$G,3,FALSE),0)</f>
        <v>0.77</v>
      </c>
      <c r="M770" s="149"/>
      <c r="N770" s="150"/>
    </row>
    <row r="771" spans="1:14">
      <c r="A771" s="83" t="s">
        <v>2323</v>
      </c>
      <c r="B771" s="83" t="s">
        <v>2882</v>
      </c>
      <c r="C771" s="80">
        <v>2268</v>
      </c>
      <c r="D771" s="80" t="s">
        <v>373</v>
      </c>
      <c r="E771" s="109">
        <v>246.76</v>
      </c>
      <c r="F771" s="109">
        <v>0</v>
      </c>
      <c r="G771" s="109">
        <v>0</v>
      </c>
      <c r="H771" s="109">
        <v>0</v>
      </c>
      <c r="I771" s="143">
        <f t="shared" si="15"/>
        <v>246.76</v>
      </c>
      <c r="J771" s="148" t="str">
        <f>IFERROR(VLOOKUP($C771,'CEDARS School FRPL'!$C:$G,5,FALSE),"No")</f>
        <v>Yes</v>
      </c>
      <c r="K771" s="102">
        <f>IFERROR(VLOOKUP($C771,'CEDARS School FRPL'!$C:$G,3,FALSE),0)</f>
        <v>0.7087</v>
      </c>
      <c r="M771" s="149"/>
      <c r="N771" s="150"/>
    </row>
    <row r="772" spans="1:14">
      <c r="A772" s="83" t="s">
        <v>2323</v>
      </c>
      <c r="B772" s="83" t="s">
        <v>2882</v>
      </c>
      <c r="C772" s="80">
        <v>3622</v>
      </c>
      <c r="D772" s="80" t="s">
        <v>476</v>
      </c>
      <c r="E772" s="109">
        <v>417.01</v>
      </c>
      <c r="F772" s="109">
        <v>21.619999999999997</v>
      </c>
      <c r="G772" s="109">
        <v>22.86</v>
      </c>
      <c r="H772" s="109">
        <v>0</v>
      </c>
      <c r="I772" s="143">
        <f t="shared" si="15"/>
        <v>461.49</v>
      </c>
      <c r="J772" s="148" t="str">
        <f>IFERROR(VLOOKUP($C772,'CEDARS School FRPL'!$C:$G,5,FALSE),"No")</f>
        <v>Yes</v>
      </c>
      <c r="K772" s="102">
        <f>IFERROR(VLOOKUP($C772,'CEDARS School FRPL'!$C:$G,3,FALSE),0)</f>
        <v>0.64249999999999996</v>
      </c>
      <c r="M772" s="149"/>
      <c r="N772" s="150"/>
    </row>
    <row r="773" spans="1:14">
      <c r="A773" s="83" t="s">
        <v>2323</v>
      </c>
      <c r="B773" s="83" t="s">
        <v>2882</v>
      </c>
      <c r="C773" s="80">
        <v>5191</v>
      </c>
      <c r="D773" s="80" t="s">
        <v>477</v>
      </c>
      <c r="E773" s="109">
        <v>93.13</v>
      </c>
      <c r="F773" s="109">
        <v>0</v>
      </c>
      <c r="G773" s="109">
        <v>0</v>
      </c>
      <c r="H773" s="109">
        <v>0</v>
      </c>
      <c r="I773" s="143">
        <f t="shared" si="15"/>
        <v>93.13</v>
      </c>
      <c r="J773" s="148" t="str">
        <f>IFERROR(VLOOKUP($C773,'CEDARS School FRPL'!$C:$G,5,FALSE),"No")</f>
        <v>Yes</v>
      </c>
      <c r="K773" s="102">
        <f>IFERROR(VLOOKUP($C773,'CEDARS School FRPL'!$C:$G,3,FALSE),0)</f>
        <v>0.64</v>
      </c>
      <c r="M773" s="149"/>
      <c r="N773" s="150"/>
    </row>
    <row r="774" spans="1:14">
      <c r="A774" s="83" t="s">
        <v>2323</v>
      </c>
      <c r="B774" s="83" t="s">
        <v>2882</v>
      </c>
      <c r="C774" s="80">
        <v>2391</v>
      </c>
      <c r="D774" s="80" t="s">
        <v>473</v>
      </c>
      <c r="E774" s="109">
        <v>371.91</v>
      </c>
      <c r="F774" s="109">
        <v>0</v>
      </c>
      <c r="G774" s="109">
        <v>0</v>
      </c>
      <c r="H774" s="109">
        <v>0</v>
      </c>
      <c r="I774" s="143">
        <f t="shared" si="15"/>
        <v>371.91</v>
      </c>
      <c r="J774" s="148" t="str">
        <f>IFERROR(VLOOKUP($C774,'CEDARS School FRPL'!$C:$G,5,FALSE),"No")</f>
        <v>Yes</v>
      </c>
      <c r="K774" s="102">
        <f>IFERROR(VLOOKUP($C774,'CEDARS School FRPL'!$C:$G,3,FALSE),0)</f>
        <v>0.74680000000000002</v>
      </c>
      <c r="M774" s="149"/>
      <c r="N774" s="150"/>
    </row>
    <row r="775" spans="1:14">
      <c r="A775" s="83" t="s">
        <v>2323</v>
      </c>
      <c r="B775" s="83" t="s">
        <v>2882</v>
      </c>
      <c r="C775" s="80">
        <v>3621</v>
      </c>
      <c r="D775" s="80" t="s">
        <v>475</v>
      </c>
      <c r="E775" s="109">
        <v>207.56</v>
      </c>
      <c r="F775" s="109">
        <v>0</v>
      </c>
      <c r="G775" s="109">
        <v>0</v>
      </c>
      <c r="H775" s="109">
        <v>0</v>
      </c>
      <c r="I775" s="143">
        <f t="shared" si="15"/>
        <v>207.56</v>
      </c>
      <c r="J775" s="148" t="str">
        <f>IFERROR(VLOOKUP($C775,'CEDARS School FRPL'!$C:$G,5,FALSE),"No")</f>
        <v>Yes</v>
      </c>
      <c r="K775" s="102">
        <f>IFERROR(VLOOKUP($C775,'CEDARS School FRPL'!$C:$G,3,FALSE),0)</f>
        <v>0.74980000000000002</v>
      </c>
      <c r="M775" s="149"/>
      <c r="N775" s="150"/>
    </row>
    <row r="776" spans="1:14">
      <c r="A776" s="83" t="s">
        <v>3262</v>
      </c>
      <c r="B776" s="83" t="s">
        <v>3346</v>
      </c>
      <c r="C776" s="80">
        <v>5661</v>
      </c>
      <c r="D776" s="80" t="s">
        <v>3347</v>
      </c>
      <c r="E776" s="109">
        <v>330.86</v>
      </c>
      <c r="F776" s="109">
        <v>0</v>
      </c>
      <c r="G776" s="109">
        <v>0</v>
      </c>
      <c r="H776" s="109">
        <v>0</v>
      </c>
      <c r="I776" s="143">
        <f t="shared" si="15"/>
        <v>330.86</v>
      </c>
      <c r="J776" s="148" t="str">
        <f>IFERROR(VLOOKUP($C776,'CEDARS School FRPL'!$C:$G,5,FALSE),"No")</f>
        <v>Yes</v>
      </c>
      <c r="K776" s="102">
        <f>IFERROR(VLOOKUP($C776,'CEDARS School FRPL'!$C:$G,3,FALSE),0)</f>
        <v>0.57850000000000001</v>
      </c>
      <c r="M776" s="149"/>
      <c r="N776" s="150"/>
    </row>
    <row r="777" spans="1:14">
      <c r="A777" s="83" t="s">
        <v>2705</v>
      </c>
      <c r="B777" s="83" t="s">
        <v>3190</v>
      </c>
      <c r="C777" s="80">
        <v>5517</v>
      </c>
      <c r="D777" s="80" t="s">
        <v>3191</v>
      </c>
      <c r="E777" s="109">
        <v>594.57000000000005</v>
      </c>
      <c r="F777" s="109">
        <v>0</v>
      </c>
      <c r="G777" s="109">
        <v>0</v>
      </c>
      <c r="H777" s="109">
        <v>0</v>
      </c>
      <c r="I777" s="143">
        <f t="shared" si="15"/>
        <v>594.57000000000005</v>
      </c>
      <c r="J777" s="148" t="str">
        <f>IFERROR(VLOOKUP($C777,'CEDARS School FRPL'!$C:$G,5,FALSE),"No")</f>
        <v>Yes</v>
      </c>
      <c r="K777" s="102">
        <f>IFERROR(VLOOKUP($C777,'CEDARS School FRPL'!$C:$G,3,FALSE),0)</f>
        <v>0.61629999999999996</v>
      </c>
      <c r="M777" s="149"/>
      <c r="N777" s="150"/>
    </row>
    <row r="778" spans="1:14">
      <c r="A778" s="83" t="s">
        <v>3156</v>
      </c>
      <c r="B778" s="83" t="s">
        <v>3192</v>
      </c>
      <c r="C778" s="80">
        <v>5608</v>
      </c>
      <c r="D778" s="80" t="s">
        <v>3193</v>
      </c>
      <c r="E778" s="109">
        <v>337.57</v>
      </c>
      <c r="F778" s="109">
        <v>0</v>
      </c>
      <c r="G778" s="109">
        <v>0</v>
      </c>
      <c r="H778" s="109">
        <v>0</v>
      </c>
      <c r="I778" s="143">
        <f t="shared" si="15"/>
        <v>337.57</v>
      </c>
      <c r="J778" s="148" t="str">
        <f>IFERROR(VLOOKUP($C778,'CEDARS School FRPL'!$C:$G,5,FALSE),"No")</f>
        <v>Yes</v>
      </c>
      <c r="K778" s="102">
        <f>IFERROR(VLOOKUP($C778,'CEDARS School FRPL'!$C:$G,3,FALSE),0)</f>
        <v>0.52390000000000003</v>
      </c>
      <c r="M778" s="149"/>
      <c r="N778" s="150"/>
    </row>
    <row r="779" spans="1:14">
      <c r="A779" s="83" t="s">
        <v>2305</v>
      </c>
      <c r="B779" s="83" t="s">
        <v>2883</v>
      </c>
      <c r="C779" s="80">
        <v>4215</v>
      </c>
      <c r="D779" s="80" t="s">
        <v>364</v>
      </c>
      <c r="E779" s="109">
        <v>91.57</v>
      </c>
      <c r="F779" s="109">
        <v>0</v>
      </c>
      <c r="G779" s="109">
        <v>0</v>
      </c>
      <c r="H779" s="109">
        <v>0</v>
      </c>
      <c r="I779" s="143">
        <f t="shared" si="15"/>
        <v>91.57</v>
      </c>
      <c r="J779" s="148" t="str">
        <f>IFERROR(VLOOKUP($C779,'CEDARS School FRPL'!$C:$G,5,FALSE),"No")</f>
        <v>Yes</v>
      </c>
      <c r="K779" s="102">
        <f>IFERROR(VLOOKUP($C779,'CEDARS School FRPL'!$C:$G,3,FALSE),0)</f>
        <v>0.79600000000000004</v>
      </c>
      <c r="M779" s="149"/>
      <c r="N779" s="150"/>
    </row>
    <row r="780" spans="1:14">
      <c r="A780" s="83" t="s">
        <v>2305</v>
      </c>
      <c r="B780" s="83" t="s">
        <v>2883</v>
      </c>
      <c r="C780" s="80">
        <v>2603</v>
      </c>
      <c r="D780" s="80" t="s">
        <v>362</v>
      </c>
      <c r="E780" s="109">
        <v>55.36</v>
      </c>
      <c r="F780" s="109">
        <v>5.97</v>
      </c>
      <c r="G780" s="109">
        <v>0</v>
      </c>
      <c r="H780" s="109">
        <v>0</v>
      </c>
      <c r="I780" s="143">
        <f t="shared" si="15"/>
        <v>61.33</v>
      </c>
      <c r="J780" s="148" t="str">
        <f>IFERROR(VLOOKUP($C780,'CEDARS School FRPL'!$C:$G,5,FALSE),"No")</f>
        <v>Yes</v>
      </c>
      <c r="K780" s="102">
        <f>IFERROR(VLOOKUP($C780,'CEDARS School FRPL'!$C:$G,3,FALSE),0)</f>
        <v>0.7631</v>
      </c>
      <c r="M780" s="149"/>
      <c r="N780" s="150"/>
    </row>
    <row r="781" spans="1:14">
      <c r="A781" s="83" t="s">
        <v>2305</v>
      </c>
      <c r="B781" s="83" t="s">
        <v>2883</v>
      </c>
      <c r="C781" s="80">
        <v>4214</v>
      </c>
      <c r="D781" s="80" t="s">
        <v>363</v>
      </c>
      <c r="E781" s="109">
        <v>46.65</v>
      </c>
      <c r="F781" s="109">
        <v>0</v>
      </c>
      <c r="G781" s="109">
        <v>0</v>
      </c>
      <c r="H781" s="109">
        <v>0</v>
      </c>
      <c r="I781" s="143">
        <f t="shared" si="15"/>
        <v>46.65</v>
      </c>
      <c r="J781" s="148" t="str">
        <f>IFERROR(VLOOKUP($C781,'CEDARS School FRPL'!$C:$G,5,FALSE),"No")</f>
        <v>Yes</v>
      </c>
      <c r="K781" s="102">
        <f>IFERROR(VLOOKUP($C781,'CEDARS School FRPL'!$C:$G,3,FALSE),0)</f>
        <v>0.79120000000000001</v>
      </c>
      <c r="M781" s="149"/>
      <c r="N781" s="150"/>
    </row>
    <row r="782" spans="1:14">
      <c r="A782" s="83" t="s">
        <v>2473</v>
      </c>
      <c r="B782" s="83" t="s">
        <v>2884</v>
      </c>
      <c r="C782" s="80">
        <v>2948</v>
      </c>
      <c r="D782" s="80" t="s">
        <v>1707</v>
      </c>
      <c r="E782" s="109">
        <v>19.649999999999999</v>
      </c>
      <c r="F782" s="109">
        <v>0</v>
      </c>
      <c r="G782" s="109">
        <v>0</v>
      </c>
      <c r="H782" s="109">
        <v>0</v>
      </c>
      <c r="I782" s="143">
        <f t="shared" si="15"/>
        <v>19.649999999999999</v>
      </c>
      <c r="J782" s="148" t="str">
        <f>IFERROR(VLOOKUP($C782,'CEDARS School FRPL'!$C:$G,5,FALSE),"No")</f>
        <v>No</v>
      </c>
      <c r="K782" s="102">
        <f>IFERROR(VLOOKUP($C782,'CEDARS School FRPL'!$C:$G,3,FALSE),0)</f>
        <v>0.46029999999999999</v>
      </c>
      <c r="M782" s="149"/>
      <c r="N782" s="150"/>
    </row>
    <row r="783" spans="1:14">
      <c r="A783" s="83" t="s">
        <v>2357</v>
      </c>
      <c r="B783" s="83" t="s">
        <v>2885</v>
      </c>
      <c r="C783" s="80">
        <v>3746</v>
      </c>
      <c r="D783" s="80" t="s">
        <v>855</v>
      </c>
      <c r="E783" s="109">
        <v>516</v>
      </c>
      <c r="F783" s="109">
        <v>0</v>
      </c>
      <c r="G783" s="109">
        <v>0</v>
      </c>
      <c r="H783" s="109">
        <v>0</v>
      </c>
      <c r="I783" s="143">
        <f t="shared" si="15"/>
        <v>516</v>
      </c>
      <c r="J783" s="148" t="str">
        <f>IFERROR(VLOOKUP($C783,'CEDARS School FRPL'!$C:$G,5,FALSE),"No")</f>
        <v>No</v>
      </c>
      <c r="K783" s="102">
        <f>IFERROR(VLOOKUP($C783,'CEDARS School FRPL'!$C:$G,3,FALSE),0)</f>
        <v>0.14810000000000001</v>
      </c>
      <c r="M783" s="149"/>
      <c r="N783" s="150"/>
    </row>
    <row r="784" spans="1:14">
      <c r="A784" s="83" t="s">
        <v>2357</v>
      </c>
      <c r="B784" s="83" t="s">
        <v>2885</v>
      </c>
      <c r="C784" s="80">
        <v>4460</v>
      </c>
      <c r="D784" s="80" t="s">
        <v>861</v>
      </c>
      <c r="E784" s="109">
        <v>808.62</v>
      </c>
      <c r="F784" s="109">
        <v>0</v>
      </c>
      <c r="G784" s="109">
        <v>0</v>
      </c>
      <c r="H784" s="109">
        <v>0</v>
      </c>
      <c r="I784" s="143">
        <f t="shared" si="15"/>
        <v>808.62</v>
      </c>
      <c r="J784" s="148" t="str">
        <f>IFERROR(VLOOKUP($C784,'CEDARS School FRPL'!$C:$G,5,FALSE),"No")</f>
        <v>No</v>
      </c>
      <c r="K784" s="102">
        <f>IFERROR(VLOOKUP($C784,'CEDARS School FRPL'!$C:$G,3,FALSE),0)</f>
        <v>7.0999999999999994E-2</v>
      </c>
      <c r="M784" s="149"/>
      <c r="N784" s="150"/>
    </row>
    <row r="785" spans="1:14">
      <c r="A785" s="83" t="s">
        <v>2357</v>
      </c>
      <c r="B785" s="83" t="s">
        <v>2885</v>
      </c>
      <c r="C785" s="80">
        <v>3440</v>
      </c>
      <c r="D785" s="80" t="s">
        <v>851</v>
      </c>
      <c r="E785" s="109">
        <v>612.13</v>
      </c>
      <c r="F785" s="109">
        <v>0</v>
      </c>
      <c r="G785" s="109">
        <v>0</v>
      </c>
      <c r="H785" s="109">
        <v>0</v>
      </c>
      <c r="I785" s="143">
        <f t="shared" si="15"/>
        <v>612.13</v>
      </c>
      <c r="J785" s="148" t="str">
        <f>IFERROR(VLOOKUP($C785,'CEDARS School FRPL'!$C:$G,5,FALSE),"No")</f>
        <v>No</v>
      </c>
      <c r="K785" s="102">
        <f>IFERROR(VLOOKUP($C785,'CEDARS School FRPL'!$C:$G,3,FALSE),0)</f>
        <v>0.1265</v>
      </c>
      <c r="M785" s="149"/>
      <c r="N785" s="150"/>
    </row>
    <row r="786" spans="1:14">
      <c r="A786" s="83" t="s">
        <v>2357</v>
      </c>
      <c r="B786" s="83" t="s">
        <v>2885</v>
      </c>
      <c r="C786" s="80">
        <v>4565</v>
      </c>
      <c r="D786" s="80" t="s">
        <v>863</v>
      </c>
      <c r="E786" s="109">
        <v>410.67</v>
      </c>
      <c r="F786" s="109">
        <v>0</v>
      </c>
      <c r="G786" s="109">
        <v>0</v>
      </c>
      <c r="H786" s="109">
        <v>0</v>
      </c>
      <c r="I786" s="143">
        <f t="shared" si="15"/>
        <v>410.67</v>
      </c>
      <c r="J786" s="148" t="str">
        <f>IFERROR(VLOOKUP($C786,'CEDARS School FRPL'!$C:$G,5,FALSE),"No")</f>
        <v>No</v>
      </c>
      <c r="K786" s="102">
        <f>IFERROR(VLOOKUP($C786,'CEDARS School FRPL'!$C:$G,3,FALSE),0)</f>
        <v>1.6400000000000001E-2</v>
      </c>
      <c r="M786" s="149"/>
      <c r="N786" s="150"/>
    </row>
    <row r="787" spans="1:14">
      <c r="A787" s="83" t="s">
        <v>2357</v>
      </c>
      <c r="B787" s="83" t="s">
        <v>2885</v>
      </c>
      <c r="C787" s="80">
        <v>5673</v>
      </c>
      <c r="D787" s="80" t="s">
        <v>3348</v>
      </c>
      <c r="E787" s="109">
        <v>390.69</v>
      </c>
      <c r="F787" s="109">
        <v>0</v>
      </c>
      <c r="G787" s="109">
        <v>0</v>
      </c>
      <c r="H787" s="109">
        <v>0</v>
      </c>
      <c r="I787" s="143">
        <f t="shared" si="15"/>
        <v>390.69</v>
      </c>
      <c r="J787" s="148" t="str">
        <f>IFERROR(VLOOKUP($C787,'CEDARS School FRPL'!$C:$G,5,FALSE),"No")</f>
        <v>No</v>
      </c>
      <c r="K787" s="102">
        <f>IFERROR(VLOOKUP($C787,'CEDARS School FRPL'!$C:$G,3,FALSE),0)</f>
        <v>0.1154</v>
      </c>
      <c r="M787" s="149"/>
      <c r="N787" s="150"/>
    </row>
    <row r="788" spans="1:14">
      <c r="A788" s="83" t="s">
        <v>2357</v>
      </c>
      <c r="B788" s="83" t="s">
        <v>2885</v>
      </c>
      <c r="C788" s="80">
        <v>4300</v>
      </c>
      <c r="D788" s="80" t="s">
        <v>858</v>
      </c>
      <c r="E788" s="109">
        <v>423.82</v>
      </c>
      <c r="F788" s="109">
        <v>0</v>
      </c>
      <c r="G788" s="109">
        <v>0</v>
      </c>
      <c r="H788" s="109">
        <v>0</v>
      </c>
      <c r="I788" s="143">
        <f t="shared" si="15"/>
        <v>423.82</v>
      </c>
      <c r="J788" s="148" t="str">
        <f>IFERROR(VLOOKUP($C788,'CEDARS School FRPL'!$C:$G,5,FALSE),"No")</f>
        <v>No</v>
      </c>
      <c r="K788" s="102">
        <f>IFERROR(VLOOKUP($C788,'CEDARS School FRPL'!$C:$G,3,FALSE),0)</f>
        <v>0.12130000000000001</v>
      </c>
      <c r="M788" s="149"/>
      <c r="N788" s="150"/>
    </row>
    <row r="789" spans="1:14">
      <c r="A789" s="83" t="s">
        <v>2357</v>
      </c>
      <c r="B789" s="83" t="s">
        <v>2885</v>
      </c>
      <c r="C789" s="80">
        <v>2738</v>
      </c>
      <c r="D789" s="80" t="s">
        <v>846</v>
      </c>
      <c r="E789" s="109">
        <v>584.03</v>
      </c>
      <c r="F789" s="109">
        <v>0</v>
      </c>
      <c r="G789" s="109">
        <v>0</v>
      </c>
      <c r="H789" s="109">
        <v>0</v>
      </c>
      <c r="I789" s="143">
        <f t="shared" si="15"/>
        <v>584.03</v>
      </c>
      <c r="J789" s="148" t="str">
        <f>IFERROR(VLOOKUP($C789,'CEDARS School FRPL'!$C:$G,5,FALSE),"No")</f>
        <v>No</v>
      </c>
      <c r="K789" s="102">
        <f>IFERROR(VLOOKUP($C789,'CEDARS School FRPL'!$C:$G,3,FALSE),0)</f>
        <v>0.22459999999999999</v>
      </c>
      <c r="M789" s="149"/>
      <c r="N789" s="150"/>
    </row>
    <row r="790" spans="1:14">
      <c r="A790" s="83" t="s">
        <v>2357</v>
      </c>
      <c r="B790" s="83" t="s">
        <v>2885</v>
      </c>
      <c r="C790" s="80">
        <v>5674</v>
      </c>
      <c r="D790" s="80" t="s">
        <v>3349</v>
      </c>
      <c r="E790" s="109">
        <v>634.83000000000004</v>
      </c>
      <c r="F790" s="109">
        <v>0</v>
      </c>
      <c r="G790" s="109">
        <v>0</v>
      </c>
      <c r="H790" s="109">
        <v>0</v>
      </c>
      <c r="I790" s="143">
        <f t="shared" si="15"/>
        <v>634.83000000000004</v>
      </c>
      <c r="J790" s="148" t="str">
        <f>IFERROR(VLOOKUP($C790,'CEDARS School FRPL'!$C:$G,5,FALSE),"No")</f>
        <v>No</v>
      </c>
      <c r="K790" s="102">
        <f>IFERROR(VLOOKUP($C790,'CEDARS School FRPL'!$C:$G,3,FALSE),0)</f>
        <v>9.4700000000000006E-2</v>
      </c>
      <c r="M790" s="149"/>
      <c r="N790" s="150"/>
    </row>
    <row r="791" spans="1:14">
      <c r="A791" s="83" t="s">
        <v>2357</v>
      </c>
      <c r="B791" s="83" t="s">
        <v>2885</v>
      </c>
      <c r="C791" s="80">
        <v>4375</v>
      </c>
      <c r="D791" s="80" t="s">
        <v>859</v>
      </c>
      <c r="E791" s="109">
        <v>481.57</v>
      </c>
      <c r="F791" s="109">
        <v>0</v>
      </c>
      <c r="G791" s="109">
        <v>0</v>
      </c>
      <c r="H791" s="109">
        <v>0</v>
      </c>
      <c r="I791" s="143">
        <f t="shared" si="15"/>
        <v>481.57</v>
      </c>
      <c r="J791" s="148" t="str">
        <f>IFERROR(VLOOKUP($C791,'CEDARS School FRPL'!$C:$G,5,FALSE),"No")</f>
        <v>No</v>
      </c>
      <c r="K791" s="102">
        <f>IFERROR(VLOOKUP($C791,'CEDARS School FRPL'!$C:$G,3,FALSE),0)</f>
        <v>6.6400000000000001E-2</v>
      </c>
      <c r="M791" s="149"/>
      <c r="N791" s="150"/>
    </row>
    <row r="792" spans="1:14">
      <c r="A792" s="83" t="s">
        <v>2357</v>
      </c>
      <c r="B792" s="83" t="s">
        <v>2885</v>
      </c>
      <c r="C792" s="80">
        <v>5201</v>
      </c>
      <c r="D792" s="80" t="s">
        <v>867</v>
      </c>
      <c r="E792" s="109">
        <v>632.24</v>
      </c>
      <c r="F792" s="109">
        <v>0</v>
      </c>
      <c r="G792" s="109">
        <v>0</v>
      </c>
      <c r="H792" s="109">
        <v>0</v>
      </c>
      <c r="I792" s="143">
        <f t="shared" si="15"/>
        <v>632.24</v>
      </c>
      <c r="J792" s="148" t="str">
        <f>IFERROR(VLOOKUP($C792,'CEDARS School FRPL'!$C:$G,5,FALSE),"No")</f>
        <v>No</v>
      </c>
      <c r="K792" s="102">
        <f>IFERROR(VLOOKUP($C792,'CEDARS School FRPL'!$C:$G,3,FALSE),0)</f>
        <v>2.1499999999999998E-2</v>
      </c>
      <c r="M792" s="149"/>
      <c r="N792" s="150"/>
    </row>
    <row r="793" spans="1:14">
      <c r="A793" s="83" t="s">
        <v>2357</v>
      </c>
      <c r="B793" s="83" t="s">
        <v>2885</v>
      </c>
      <c r="C793" s="80">
        <v>4376</v>
      </c>
      <c r="D793" s="80" t="s">
        <v>860</v>
      </c>
      <c r="E793" s="109">
        <v>548.71</v>
      </c>
      <c r="F793" s="109">
        <v>0</v>
      </c>
      <c r="G793" s="109">
        <v>0</v>
      </c>
      <c r="H793" s="109">
        <v>0</v>
      </c>
      <c r="I793" s="143">
        <f t="shared" si="15"/>
        <v>548.71</v>
      </c>
      <c r="J793" s="148" t="str">
        <f>IFERROR(VLOOKUP($C793,'CEDARS School FRPL'!$C:$G,5,FALSE),"No")</f>
        <v>No</v>
      </c>
      <c r="K793" s="102">
        <f>IFERROR(VLOOKUP($C793,'CEDARS School FRPL'!$C:$G,3,FALSE),0)</f>
        <v>2.6200000000000001E-2</v>
      </c>
      <c r="M793" s="149"/>
      <c r="N793" s="150"/>
    </row>
    <row r="794" spans="1:14">
      <c r="A794" s="83" t="s">
        <v>2357</v>
      </c>
      <c r="B794" s="83" t="s">
        <v>2885</v>
      </c>
      <c r="C794" s="80">
        <v>4493</v>
      </c>
      <c r="D794" s="80" t="s">
        <v>251</v>
      </c>
      <c r="E794" s="109">
        <v>496.29</v>
      </c>
      <c r="F794" s="109">
        <v>0</v>
      </c>
      <c r="G794" s="109">
        <v>0</v>
      </c>
      <c r="H794" s="109">
        <v>0</v>
      </c>
      <c r="I794" s="143">
        <f t="shared" si="15"/>
        <v>496.29</v>
      </c>
      <c r="J794" s="148" t="str">
        <f>IFERROR(VLOOKUP($C794,'CEDARS School FRPL'!$C:$G,5,FALSE),"No")</f>
        <v>No</v>
      </c>
      <c r="K794" s="102">
        <f>IFERROR(VLOOKUP($C794,'CEDARS School FRPL'!$C:$G,3,FALSE),0)</f>
        <v>7.7100000000000002E-2</v>
      </c>
      <c r="M794" s="149"/>
      <c r="N794" s="150"/>
    </row>
    <row r="795" spans="1:14">
      <c r="A795" s="83" t="s">
        <v>2357</v>
      </c>
      <c r="B795" s="83" t="s">
        <v>2885</v>
      </c>
      <c r="C795" s="80">
        <v>5437</v>
      </c>
      <c r="D795" s="80" t="s">
        <v>868</v>
      </c>
      <c r="E795" s="109">
        <v>181.11</v>
      </c>
      <c r="F795" s="109">
        <v>4.4300000000000006</v>
      </c>
      <c r="G795" s="109">
        <v>0</v>
      </c>
      <c r="H795" s="109">
        <v>0</v>
      </c>
      <c r="I795" s="143">
        <f t="shared" si="15"/>
        <v>185.54000000000002</v>
      </c>
      <c r="J795" s="148" t="str">
        <f>IFERROR(VLOOKUP($C795,'CEDARS School FRPL'!$C:$G,5,FALSE),"No")</f>
        <v>No</v>
      </c>
      <c r="K795" s="102">
        <f>IFERROR(VLOOKUP($C795,'CEDARS School FRPL'!$C:$G,3,FALSE),0)</f>
        <v>0.1179</v>
      </c>
      <c r="M795" s="149"/>
      <c r="N795" s="150"/>
    </row>
    <row r="796" spans="1:14">
      <c r="A796" s="83" t="s">
        <v>2357</v>
      </c>
      <c r="B796" s="83" t="s">
        <v>2885</v>
      </c>
      <c r="C796" s="80">
        <v>5056</v>
      </c>
      <c r="D796" s="80" t="s">
        <v>865</v>
      </c>
      <c r="E796" s="109">
        <v>564.64</v>
      </c>
      <c r="F796" s="109">
        <v>0</v>
      </c>
      <c r="G796" s="109">
        <v>0</v>
      </c>
      <c r="H796" s="109">
        <v>0</v>
      </c>
      <c r="I796" s="143">
        <f t="shared" si="15"/>
        <v>564.64</v>
      </c>
      <c r="J796" s="148" t="str">
        <f>IFERROR(VLOOKUP($C796,'CEDARS School FRPL'!$C:$G,5,FALSE),"No")</f>
        <v>No</v>
      </c>
      <c r="K796" s="102">
        <f>IFERROR(VLOOKUP($C796,'CEDARS School FRPL'!$C:$G,3,FALSE),0)</f>
        <v>5.6399999999999999E-2</v>
      </c>
      <c r="M796" s="149"/>
      <c r="N796" s="150"/>
    </row>
    <row r="797" spans="1:14">
      <c r="A797" s="83" t="s">
        <v>2357</v>
      </c>
      <c r="B797" s="83" t="s">
        <v>2885</v>
      </c>
      <c r="C797" s="80">
        <v>3385</v>
      </c>
      <c r="D797" s="80" t="s">
        <v>849</v>
      </c>
      <c r="E797" s="109">
        <v>2156.35</v>
      </c>
      <c r="F797" s="109">
        <v>247.48</v>
      </c>
      <c r="G797" s="109">
        <v>0</v>
      </c>
      <c r="H797" s="109">
        <v>0</v>
      </c>
      <c r="I797" s="143">
        <f t="shared" si="15"/>
        <v>2403.83</v>
      </c>
      <c r="J797" s="148" t="str">
        <f>IFERROR(VLOOKUP($C797,'CEDARS School FRPL'!$C:$G,5,FALSE),"No")</f>
        <v>No</v>
      </c>
      <c r="K797" s="102">
        <f>IFERROR(VLOOKUP($C797,'CEDARS School FRPL'!$C:$G,3,FALSE),0)</f>
        <v>0.10829999999999999</v>
      </c>
      <c r="M797" s="149"/>
      <c r="N797" s="150"/>
    </row>
    <row r="798" spans="1:14">
      <c r="A798" s="83" t="s">
        <v>2357</v>
      </c>
      <c r="B798" s="83" t="s">
        <v>2885</v>
      </c>
      <c r="C798" s="80">
        <v>3038</v>
      </c>
      <c r="D798" s="80" t="s">
        <v>847</v>
      </c>
      <c r="E798" s="109">
        <v>785.1</v>
      </c>
      <c r="F798" s="109">
        <v>0</v>
      </c>
      <c r="G798" s="109">
        <v>0</v>
      </c>
      <c r="H798" s="109">
        <v>0</v>
      </c>
      <c r="I798" s="143">
        <f t="shared" si="15"/>
        <v>785.1</v>
      </c>
      <c r="J798" s="148" t="str">
        <f>IFERROR(VLOOKUP($C798,'CEDARS School FRPL'!$C:$G,5,FALSE),"No")</f>
        <v>No</v>
      </c>
      <c r="K798" s="102">
        <f>IFERROR(VLOOKUP($C798,'CEDARS School FRPL'!$C:$G,3,FALSE),0)</f>
        <v>0.19270000000000001</v>
      </c>
      <c r="M798" s="149"/>
      <c r="N798" s="150"/>
    </row>
    <row r="799" spans="1:14">
      <c r="A799" s="83" t="s">
        <v>2357</v>
      </c>
      <c r="B799" s="83" t="s">
        <v>2885</v>
      </c>
      <c r="C799" s="80">
        <v>1624</v>
      </c>
      <c r="D799" s="80" t="s">
        <v>845</v>
      </c>
      <c r="E799" s="109">
        <v>52.91</v>
      </c>
      <c r="F799" s="109">
        <v>0</v>
      </c>
      <c r="G799" s="109">
        <v>0</v>
      </c>
      <c r="H799" s="109">
        <v>0</v>
      </c>
      <c r="I799" s="143">
        <f t="shared" si="15"/>
        <v>52.91</v>
      </c>
      <c r="J799" s="148" t="str">
        <f>IFERROR(VLOOKUP($C799,'CEDARS School FRPL'!$C:$G,5,FALSE),"No")</f>
        <v>No</v>
      </c>
      <c r="K799" s="102">
        <f>IFERROR(VLOOKUP($C799,'CEDARS School FRPL'!$C:$G,3,FALSE),0)</f>
        <v>0.1671</v>
      </c>
      <c r="M799" s="149"/>
      <c r="N799" s="150"/>
    </row>
    <row r="800" spans="1:14">
      <c r="A800" s="83" t="s">
        <v>2357</v>
      </c>
      <c r="B800" s="83" t="s">
        <v>2885</v>
      </c>
      <c r="C800" s="80">
        <v>3673</v>
      </c>
      <c r="D800" s="80" t="s">
        <v>854</v>
      </c>
      <c r="E800" s="109">
        <v>604.57000000000005</v>
      </c>
      <c r="F800" s="109">
        <v>0</v>
      </c>
      <c r="G800" s="109">
        <v>0</v>
      </c>
      <c r="H800" s="109">
        <v>0</v>
      </c>
      <c r="I800" s="143">
        <f t="shared" si="15"/>
        <v>604.57000000000005</v>
      </c>
      <c r="J800" s="148" t="str">
        <f>IFERROR(VLOOKUP($C800,'CEDARS School FRPL'!$C:$G,5,FALSE),"No")</f>
        <v>No</v>
      </c>
      <c r="K800" s="102">
        <f>IFERROR(VLOOKUP($C800,'CEDARS School FRPL'!$C:$G,3,FALSE),0)</f>
        <v>0.21290000000000001</v>
      </c>
      <c r="M800" s="149"/>
      <c r="N800" s="150"/>
    </row>
    <row r="801" spans="1:14">
      <c r="A801" s="83" t="s">
        <v>2357</v>
      </c>
      <c r="B801" s="83" t="s">
        <v>2885</v>
      </c>
      <c r="C801" s="80">
        <v>3962</v>
      </c>
      <c r="D801" s="80" t="s">
        <v>857</v>
      </c>
      <c r="E801" s="109">
        <v>1331.63</v>
      </c>
      <c r="F801" s="109">
        <v>132.21</v>
      </c>
      <c r="G801" s="109">
        <v>0</v>
      </c>
      <c r="H801" s="109">
        <v>0</v>
      </c>
      <c r="I801" s="143">
        <f t="shared" si="15"/>
        <v>1463.8400000000001</v>
      </c>
      <c r="J801" s="148" t="str">
        <f>IFERROR(VLOOKUP($C801,'CEDARS School FRPL'!$C:$G,5,FALSE),"No")</f>
        <v>No</v>
      </c>
      <c r="K801" s="102">
        <f>IFERROR(VLOOKUP($C801,'CEDARS School FRPL'!$C:$G,3,FALSE),0)</f>
        <v>0.12889999999999999</v>
      </c>
      <c r="M801" s="149"/>
      <c r="N801" s="150"/>
    </row>
    <row r="802" spans="1:14">
      <c r="A802" s="83" t="s">
        <v>2357</v>
      </c>
      <c r="B802" s="83" t="s">
        <v>2885</v>
      </c>
      <c r="C802" s="80">
        <v>3637</v>
      </c>
      <c r="D802" s="80" t="s">
        <v>853</v>
      </c>
      <c r="E802" s="109">
        <v>440.38</v>
      </c>
      <c r="F802" s="109">
        <v>0</v>
      </c>
      <c r="G802" s="109">
        <v>0</v>
      </c>
      <c r="H802" s="109">
        <v>0</v>
      </c>
      <c r="I802" s="143">
        <f t="shared" si="15"/>
        <v>440.38</v>
      </c>
      <c r="J802" s="148" t="str">
        <f>IFERROR(VLOOKUP($C802,'CEDARS School FRPL'!$C:$G,5,FALSE),"No")</f>
        <v>No</v>
      </c>
      <c r="K802" s="102">
        <f>IFERROR(VLOOKUP($C802,'CEDARS School FRPL'!$C:$G,3,FALSE),0)</f>
        <v>0.1046</v>
      </c>
      <c r="M802" s="149"/>
      <c r="N802" s="150"/>
    </row>
    <row r="803" spans="1:14">
      <c r="A803" s="83" t="s">
        <v>2357</v>
      </c>
      <c r="B803" s="83" t="s">
        <v>2885</v>
      </c>
      <c r="C803" s="80">
        <v>3636</v>
      </c>
      <c r="D803" s="80" t="s">
        <v>852</v>
      </c>
      <c r="E803" s="109">
        <v>822.33</v>
      </c>
      <c r="F803" s="109">
        <v>0</v>
      </c>
      <c r="G803" s="109">
        <v>0</v>
      </c>
      <c r="H803" s="109">
        <v>0</v>
      </c>
      <c r="I803" s="143">
        <f t="shared" si="15"/>
        <v>822.33</v>
      </c>
      <c r="J803" s="148" t="str">
        <f>IFERROR(VLOOKUP($C803,'CEDARS School FRPL'!$C:$G,5,FALSE),"No")</f>
        <v>No</v>
      </c>
      <c r="K803" s="102">
        <f>IFERROR(VLOOKUP($C803,'CEDARS School FRPL'!$C:$G,3,FALSE),0)</f>
        <v>0.13950000000000001</v>
      </c>
      <c r="M803" s="149"/>
      <c r="N803" s="150"/>
    </row>
    <row r="804" spans="1:14">
      <c r="A804" s="83" t="s">
        <v>2357</v>
      </c>
      <c r="B804" s="83" t="s">
        <v>2885</v>
      </c>
      <c r="C804" s="80">
        <v>4592</v>
      </c>
      <c r="D804" s="80" t="s">
        <v>864</v>
      </c>
      <c r="E804" s="109">
        <v>488.91</v>
      </c>
      <c r="F804" s="109">
        <v>0</v>
      </c>
      <c r="G804" s="109">
        <v>0</v>
      </c>
      <c r="H804" s="109">
        <v>0</v>
      </c>
      <c r="I804" s="143">
        <f t="shared" si="15"/>
        <v>488.91</v>
      </c>
      <c r="J804" s="148" t="str">
        <f>IFERROR(VLOOKUP($C804,'CEDARS School FRPL'!$C:$G,5,FALSE),"No")</f>
        <v>No</v>
      </c>
      <c r="K804" s="102">
        <f>IFERROR(VLOOKUP($C804,'CEDARS School FRPL'!$C:$G,3,FALSE),0)</f>
        <v>0.1022</v>
      </c>
      <c r="M804" s="149"/>
      <c r="N804" s="150"/>
    </row>
    <row r="805" spans="1:14">
      <c r="A805" s="83" t="s">
        <v>2357</v>
      </c>
      <c r="B805" s="83" t="s">
        <v>2885</v>
      </c>
      <c r="C805" s="80">
        <v>5200</v>
      </c>
      <c r="D805" s="80" t="s">
        <v>866</v>
      </c>
      <c r="E805" s="109">
        <v>687.73</v>
      </c>
      <c r="F805" s="109">
        <v>0</v>
      </c>
      <c r="G805" s="109">
        <v>0</v>
      </c>
      <c r="H805" s="109">
        <v>0</v>
      </c>
      <c r="I805" s="143">
        <f t="shared" si="15"/>
        <v>687.73</v>
      </c>
      <c r="J805" s="148" t="str">
        <f>IFERROR(VLOOKUP($C805,'CEDARS School FRPL'!$C:$G,5,FALSE),"No")</f>
        <v>No</v>
      </c>
      <c r="K805" s="102">
        <f>IFERROR(VLOOKUP($C805,'CEDARS School FRPL'!$C:$G,3,FALSE),0)</f>
        <v>7.1599999999999997E-2</v>
      </c>
      <c r="M805" s="149"/>
      <c r="N805" s="150"/>
    </row>
    <row r="806" spans="1:14">
      <c r="A806" s="83" t="s">
        <v>2357</v>
      </c>
      <c r="B806" s="83" t="s">
        <v>2885</v>
      </c>
      <c r="C806" s="80">
        <v>3879</v>
      </c>
      <c r="D806" s="80" t="s">
        <v>856</v>
      </c>
      <c r="E806" s="109">
        <v>902.62</v>
      </c>
      <c r="F806" s="109">
        <v>0</v>
      </c>
      <c r="G806" s="109">
        <v>0</v>
      </c>
      <c r="H806" s="109">
        <v>0</v>
      </c>
      <c r="I806" s="143">
        <f t="shared" si="15"/>
        <v>902.62</v>
      </c>
      <c r="J806" s="148" t="str">
        <f>IFERROR(VLOOKUP($C806,'CEDARS School FRPL'!$C:$G,5,FALSE),"No")</f>
        <v>No</v>
      </c>
      <c r="K806" s="102">
        <f>IFERROR(VLOOKUP($C806,'CEDARS School FRPL'!$C:$G,3,FALSE),0)</f>
        <v>3.3000000000000002E-2</v>
      </c>
      <c r="M806" s="149"/>
      <c r="N806" s="150"/>
    </row>
    <row r="807" spans="1:14">
      <c r="A807" s="83" t="s">
        <v>2357</v>
      </c>
      <c r="B807" s="83" t="s">
        <v>2885</v>
      </c>
      <c r="C807" s="80">
        <v>4495</v>
      </c>
      <c r="D807" s="80" t="s">
        <v>862</v>
      </c>
      <c r="E807" s="109">
        <v>1949.95</v>
      </c>
      <c r="F807" s="109">
        <v>206.12</v>
      </c>
      <c r="G807" s="109">
        <v>0</v>
      </c>
      <c r="H807" s="109">
        <v>0</v>
      </c>
      <c r="I807" s="143">
        <f t="shared" si="15"/>
        <v>2156.0700000000002</v>
      </c>
      <c r="J807" s="148" t="str">
        <f>IFERROR(VLOOKUP($C807,'CEDARS School FRPL'!$C:$G,5,FALSE),"No")</f>
        <v>No</v>
      </c>
      <c r="K807" s="102">
        <f>IFERROR(VLOOKUP($C807,'CEDARS School FRPL'!$C:$G,3,FALSE),0)</f>
        <v>5.2600000000000001E-2</v>
      </c>
      <c r="M807" s="149"/>
      <c r="N807" s="150"/>
    </row>
    <row r="808" spans="1:14">
      <c r="A808" s="83" t="s">
        <v>2357</v>
      </c>
      <c r="B808" s="83" t="s">
        <v>2885</v>
      </c>
      <c r="C808" s="80">
        <v>3386</v>
      </c>
      <c r="D808" s="80" t="s">
        <v>850</v>
      </c>
      <c r="E808" s="109">
        <v>565.41999999999996</v>
      </c>
      <c r="F808" s="109">
        <v>0</v>
      </c>
      <c r="G808" s="109">
        <v>0</v>
      </c>
      <c r="H808" s="109">
        <v>0</v>
      </c>
      <c r="I808" s="143">
        <f t="shared" si="15"/>
        <v>565.41999999999996</v>
      </c>
      <c r="J808" s="148" t="str">
        <f>IFERROR(VLOOKUP($C808,'CEDARS School FRPL'!$C:$G,5,FALSE),"No")</f>
        <v>No</v>
      </c>
      <c r="K808" s="102">
        <f>IFERROR(VLOOKUP($C808,'CEDARS School FRPL'!$C:$G,3,FALSE),0)</f>
        <v>7.3599999999999999E-2</v>
      </c>
      <c r="M808" s="149"/>
      <c r="N808" s="150"/>
    </row>
    <row r="809" spans="1:14">
      <c r="A809" s="83" t="s">
        <v>2357</v>
      </c>
      <c r="B809" s="83" t="s">
        <v>2885</v>
      </c>
      <c r="C809" s="80">
        <v>3228</v>
      </c>
      <c r="D809" s="80" t="s">
        <v>848</v>
      </c>
      <c r="E809" s="109">
        <v>536.84</v>
      </c>
      <c r="F809" s="109">
        <v>0</v>
      </c>
      <c r="G809" s="109">
        <v>0</v>
      </c>
      <c r="H809" s="109">
        <v>0</v>
      </c>
      <c r="I809" s="143">
        <f t="shared" si="15"/>
        <v>536.84</v>
      </c>
      <c r="J809" s="148" t="str">
        <f>IFERROR(VLOOKUP($C809,'CEDARS School FRPL'!$C:$G,5,FALSE),"No")</f>
        <v>No</v>
      </c>
      <c r="K809" s="102">
        <f>IFERROR(VLOOKUP($C809,'CEDARS School FRPL'!$C:$G,3,FALSE),0)</f>
        <v>0.1331</v>
      </c>
      <c r="M809" s="149"/>
      <c r="N809" s="150"/>
    </row>
    <row r="810" spans="1:14">
      <c r="A810" s="83" t="s">
        <v>2310</v>
      </c>
      <c r="B810" s="83" t="s">
        <v>2886</v>
      </c>
      <c r="C810" s="80">
        <v>3214</v>
      </c>
      <c r="D810" s="80" t="s">
        <v>402</v>
      </c>
      <c r="E810" s="109">
        <v>48.97</v>
      </c>
      <c r="F810" s="109">
        <v>0</v>
      </c>
      <c r="G810" s="109">
        <v>0</v>
      </c>
      <c r="H810" s="109">
        <v>0</v>
      </c>
      <c r="I810" s="143">
        <f t="shared" si="15"/>
        <v>48.97</v>
      </c>
      <c r="J810" s="148" t="str">
        <f>IFERROR(VLOOKUP($C810,'CEDARS School FRPL'!$C:$G,5,FALSE),"No")</f>
        <v>Yes</v>
      </c>
      <c r="K810" s="102">
        <f>IFERROR(VLOOKUP($C810,'CEDARS School FRPL'!$C:$G,3,FALSE),0)</f>
        <v>0.31619999999999998</v>
      </c>
      <c r="M810" s="149"/>
      <c r="N810" s="150"/>
    </row>
    <row r="811" spans="1:14">
      <c r="A811" s="83" t="s">
        <v>2293</v>
      </c>
      <c r="B811" s="83" t="s">
        <v>2887</v>
      </c>
      <c r="C811" s="80">
        <v>2915</v>
      </c>
      <c r="D811" s="80" t="s">
        <v>317</v>
      </c>
      <c r="E811" s="109">
        <v>560.71</v>
      </c>
      <c r="F811" s="109">
        <v>0</v>
      </c>
      <c r="G811" s="109">
        <v>0</v>
      </c>
      <c r="H811" s="109">
        <v>0</v>
      </c>
      <c r="I811" s="143">
        <f t="shared" si="15"/>
        <v>560.71</v>
      </c>
      <c r="J811" s="148" t="str">
        <f>IFERROR(VLOOKUP($C811,'CEDARS School FRPL'!$C:$G,5,FALSE),"No")</f>
        <v>No</v>
      </c>
      <c r="K811" s="102">
        <f>IFERROR(VLOOKUP($C811,'CEDARS School FRPL'!$C:$G,3,FALSE),0)</f>
        <v>0.32769999999999999</v>
      </c>
      <c r="M811" s="149"/>
      <c r="N811" s="150"/>
    </row>
    <row r="812" spans="1:14">
      <c r="A812" s="83" t="s">
        <v>2293</v>
      </c>
      <c r="B812" s="83" t="s">
        <v>2887</v>
      </c>
      <c r="C812" s="80">
        <v>5545</v>
      </c>
      <c r="D812" s="80" t="s">
        <v>3106</v>
      </c>
      <c r="E812" s="109">
        <v>314.14</v>
      </c>
      <c r="F812" s="109">
        <v>37.880000000000003</v>
      </c>
      <c r="G812" s="109">
        <v>0</v>
      </c>
      <c r="H812" s="109">
        <v>0</v>
      </c>
      <c r="I812" s="143">
        <f t="shared" si="15"/>
        <v>352.02</v>
      </c>
      <c r="J812" s="148" t="str">
        <f>IFERROR(VLOOKUP($C812,'CEDARS School FRPL'!$C:$G,5,FALSE),"No")</f>
        <v>No</v>
      </c>
      <c r="K812" s="102">
        <f>IFERROR(VLOOKUP($C812,'CEDARS School FRPL'!$C:$G,3,FALSE),0)</f>
        <v>0.31909999999999999</v>
      </c>
      <c r="M812" s="149"/>
      <c r="N812" s="150"/>
    </row>
    <row r="813" spans="1:14">
      <c r="A813" s="83" t="s">
        <v>2293</v>
      </c>
      <c r="B813" s="83" t="s">
        <v>2887</v>
      </c>
      <c r="C813" s="80">
        <v>2561</v>
      </c>
      <c r="D813" s="80" t="s">
        <v>2888</v>
      </c>
      <c r="E813" s="109">
        <v>235.01</v>
      </c>
      <c r="F813" s="109">
        <v>0</v>
      </c>
      <c r="G813" s="109">
        <v>0</v>
      </c>
      <c r="H813" s="109">
        <v>0</v>
      </c>
      <c r="I813" s="143">
        <f t="shared" si="15"/>
        <v>235.01</v>
      </c>
      <c r="J813" s="148" t="str">
        <f>IFERROR(VLOOKUP($C813,'CEDARS School FRPL'!$C:$G,5,FALSE),"No")</f>
        <v>No</v>
      </c>
      <c r="K813" s="102">
        <f>IFERROR(VLOOKUP($C813,'CEDARS School FRPL'!$C:$G,3,FALSE),0)</f>
        <v>0.34379999999999999</v>
      </c>
      <c r="M813" s="149"/>
      <c r="N813" s="150"/>
    </row>
    <row r="814" spans="1:14">
      <c r="A814" s="83" t="s">
        <v>2302</v>
      </c>
      <c r="B814" s="83" t="s">
        <v>2889</v>
      </c>
      <c r="C814" s="80">
        <v>2602</v>
      </c>
      <c r="D814" s="80" t="s">
        <v>357</v>
      </c>
      <c r="E814" s="109">
        <v>33.29</v>
      </c>
      <c r="F814" s="109">
        <v>0</v>
      </c>
      <c r="G814" s="109">
        <v>0</v>
      </c>
      <c r="H814" s="109">
        <v>0</v>
      </c>
      <c r="I814" s="143">
        <f t="shared" si="15"/>
        <v>33.29</v>
      </c>
      <c r="J814" s="148" t="str">
        <f>IFERROR(VLOOKUP($C814,'CEDARS School FRPL'!$C:$G,5,FALSE),"No")</f>
        <v>Yes</v>
      </c>
      <c r="K814" s="102">
        <f>IFERROR(VLOOKUP($C814,'CEDARS School FRPL'!$C:$G,3,FALSE),0)</f>
        <v>0.90839999999999999</v>
      </c>
      <c r="M814" s="149"/>
      <c r="N814" s="150"/>
    </row>
    <row r="815" spans="1:14">
      <c r="A815" s="83" t="s">
        <v>2295</v>
      </c>
      <c r="B815" s="83" t="s">
        <v>2890</v>
      </c>
      <c r="C815" s="80">
        <v>3323</v>
      </c>
      <c r="D815" s="80" t="s">
        <v>333</v>
      </c>
      <c r="E815" s="109">
        <v>362.39</v>
      </c>
      <c r="F815" s="109">
        <v>0</v>
      </c>
      <c r="G815" s="109">
        <v>0</v>
      </c>
      <c r="H815" s="109">
        <v>0</v>
      </c>
      <c r="I815" s="143">
        <f t="shared" si="15"/>
        <v>362.39</v>
      </c>
      <c r="J815" s="148" t="str">
        <f>IFERROR(VLOOKUP($C815,'CEDARS School FRPL'!$C:$G,5,FALSE),"No")</f>
        <v>Yes</v>
      </c>
      <c r="K815" s="102">
        <f>IFERROR(VLOOKUP($C815,'CEDARS School FRPL'!$C:$G,3,FALSE),0)</f>
        <v>0.85060000000000002</v>
      </c>
      <c r="M815" s="149"/>
      <c r="N815" s="150"/>
    </row>
    <row r="816" spans="1:14">
      <c r="A816" s="83" t="s">
        <v>2295</v>
      </c>
      <c r="B816" s="83" t="s">
        <v>2890</v>
      </c>
      <c r="C816" s="80">
        <v>3082</v>
      </c>
      <c r="D816" s="80" t="s">
        <v>331</v>
      </c>
      <c r="E816" s="109">
        <v>420.53</v>
      </c>
      <c r="F816" s="109">
        <v>0</v>
      </c>
      <c r="G816" s="109">
        <v>0</v>
      </c>
      <c r="H816" s="109">
        <v>0</v>
      </c>
      <c r="I816" s="143">
        <f t="shared" si="15"/>
        <v>420.53</v>
      </c>
      <c r="J816" s="148" t="str">
        <f>IFERROR(VLOOKUP($C816,'CEDARS School FRPL'!$C:$G,5,FALSE),"No")</f>
        <v>Yes</v>
      </c>
      <c r="K816" s="102">
        <f>IFERROR(VLOOKUP($C816,'CEDARS School FRPL'!$C:$G,3,FALSE),0)</f>
        <v>0.56179999999999997</v>
      </c>
      <c r="M816" s="149"/>
      <c r="N816" s="150"/>
    </row>
    <row r="817" spans="1:14">
      <c r="A817" s="83" t="s">
        <v>2295</v>
      </c>
      <c r="B817" s="83" t="s">
        <v>2890</v>
      </c>
      <c r="C817" s="80">
        <v>2913</v>
      </c>
      <c r="D817" s="80" t="s">
        <v>329</v>
      </c>
      <c r="E817" s="109">
        <v>107.14</v>
      </c>
      <c r="F817" s="109">
        <v>0</v>
      </c>
      <c r="G817" s="109">
        <v>0</v>
      </c>
      <c r="H817" s="109">
        <v>0</v>
      </c>
      <c r="I817" s="143">
        <f t="shared" si="15"/>
        <v>107.14</v>
      </c>
      <c r="J817" s="148" t="str">
        <f>IFERROR(VLOOKUP($C817,'CEDARS School FRPL'!$C:$G,5,FALSE),"No")</f>
        <v>No</v>
      </c>
      <c r="K817" s="102">
        <f>IFERROR(VLOOKUP($C817,'CEDARS School FRPL'!$C:$G,3,FALSE),0)</f>
        <v>0.41899999999999998</v>
      </c>
      <c r="M817" s="149"/>
      <c r="N817" s="150"/>
    </row>
    <row r="818" spans="1:14">
      <c r="A818" s="83" t="s">
        <v>2295</v>
      </c>
      <c r="B818" s="83" t="s">
        <v>2890</v>
      </c>
      <c r="C818" s="80">
        <v>3322</v>
      </c>
      <c r="D818" s="80" t="s">
        <v>332</v>
      </c>
      <c r="E818" s="109">
        <v>558.33000000000004</v>
      </c>
      <c r="F818" s="109">
        <v>0</v>
      </c>
      <c r="G818" s="109">
        <v>0</v>
      </c>
      <c r="H818" s="109">
        <v>0</v>
      </c>
      <c r="I818" s="143">
        <f t="shared" si="15"/>
        <v>558.33000000000004</v>
      </c>
      <c r="J818" s="148" t="str">
        <f>IFERROR(VLOOKUP($C818,'CEDARS School FRPL'!$C:$G,5,FALSE),"No")</f>
        <v>Yes</v>
      </c>
      <c r="K818" s="102">
        <f>IFERROR(VLOOKUP($C818,'CEDARS School FRPL'!$C:$G,3,FALSE),0)</f>
        <v>0.59760000000000002</v>
      </c>
      <c r="M818" s="149"/>
      <c r="N818" s="150"/>
    </row>
    <row r="819" spans="1:14">
      <c r="A819" s="83" t="s">
        <v>2295</v>
      </c>
      <c r="B819" s="83" t="s">
        <v>2890</v>
      </c>
      <c r="C819" s="80">
        <v>2916</v>
      </c>
      <c r="D819" s="80" t="s">
        <v>330</v>
      </c>
      <c r="E819" s="109">
        <v>538.92999999999995</v>
      </c>
      <c r="F819" s="109">
        <v>0</v>
      </c>
      <c r="G819" s="109">
        <v>0</v>
      </c>
      <c r="H819" s="109">
        <v>0</v>
      </c>
      <c r="I819" s="143">
        <f t="shared" si="15"/>
        <v>538.92999999999995</v>
      </c>
      <c r="J819" s="148" t="str">
        <f>IFERROR(VLOOKUP($C819,'CEDARS School FRPL'!$C:$G,5,FALSE),"No")</f>
        <v>Yes</v>
      </c>
      <c r="K819" s="102">
        <f>IFERROR(VLOOKUP($C819,'CEDARS School FRPL'!$C:$G,3,FALSE),0)</f>
        <v>0.66439999999999999</v>
      </c>
      <c r="M819" s="149"/>
      <c r="N819" s="150"/>
    </row>
    <row r="820" spans="1:14">
      <c r="A820" s="83" t="s">
        <v>2295</v>
      </c>
      <c r="B820" s="83" t="s">
        <v>2890</v>
      </c>
      <c r="C820" s="80">
        <v>5547</v>
      </c>
      <c r="D820" s="80" t="s">
        <v>3107</v>
      </c>
      <c r="E820" s="109">
        <v>0</v>
      </c>
      <c r="F820" s="109">
        <v>0</v>
      </c>
      <c r="G820" s="109">
        <v>25.19</v>
      </c>
      <c r="H820" s="109">
        <v>0</v>
      </c>
      <c r="I820" s="143">
        <f t="shared" si="15"/>
        <v>25.19</v>
      </c>
      <c r="J820" s="148" t="str">
        <f>IFERROR(VLOOKUP($C820,'CEDARS School FRPL'!$C:$G,5,FALSE),"No")</f>
        <v>Yes</v>
      </c>
      <c r="K820" s="102">
        <f>IFERROR(VLOOKUP($C820,'CEDARS School FRPL'!$C:$G,3,FALSE),0)</f>
        <v>0.85329999999999995</v>
      </c>
      <c r="M820" s="149"/>
      <c r="N820" s="150"/>
    </row>
    <row r="821" spans="1:14">
      <c r="A821" s="83" t="s">
        <v>2295</v>
      </c>
      <c r="B821" s="83" t="s">
        <v>2890</v>
      </c>
      <c r="C821" s="80">
        <v>2266</v>
      </c>
      <c r="D821" s="80" t="s">
        <v>326</v>
      </c>
      <c r="E821" s="109">
        <v>1342.27</v>
      </c>
      <c r="F821" s="109">
        <v>90.55</v>
      </c>
      <c r="G821" s="109">
        <v>0</v>
      </c>
      <c r="H821" s="109">
        <v>0</v>
      </c>
      <c r="I821" s="143">
        <f t="shared" si="15"/>
        <v>1432.82</v>
      </c>
      <c r="J821" s="148" t="str">
        <f>IFERROR(VLOOKUP($C821,'CEDARS School FRPL'!$C:$G,5,FALSE),"No")</f>
        <v>Yes</v>
      </c>
      <c r="K821" s="102">
        <f>IFERROR(VLOOKUP($C821,'CEDARS School FRPL'!$C:$G,3,FALSE),0)</f>
        <v>0.56869999999999998</v>
      </c>
      <c r="M821" s="149"/>
      <c r="N821" s="150"/>
    </row>
    <row r="822" spans="1:14">
      <c r="A822" s="83" t="s">
        <v>2295</v>
      </c>
      <c r="B822" s="83" t="s">
        <v>2890</v>
      </c>
      <c r="C822" s="80">
        <v>5194</v>
      </c>
      <c r="D822" s="80" t="s">
        <v>334</v>
      </c>
      <c r="E822" s="109">
        <v>205.64</v>
      </c>
      <c r="F822" s="109">
        <v>5.3900000000000006</v>
      </c>
      <c r="G822" s="109">
        <v>0</v>
      </c>
      <c r="H822" s="109">
        <v>0</v>
      </c>
      <c r="I822" s="143">
        <f t="shared" si="15"/>
        <v>211.02999999999997</v>
      </c>
      <c r="J822" s="148" t="str">
        <f>IFERROR(VLOOKUP($C822,'CEDARS School FRPL'!$C:$G,5,FALSE),"No")</f>
        <v>Yes</v>
      </c>
      <c r="K822" s="102">
        <f>IFERROR(VLOOKUP($C822,'CEDARS School FRPL'!$C:$G,3,FALSE),0)</f>
        <v>0.57040000000000002</v>
      </c>
      <c r="M822" s="149"/>
      <c r="N822" s="150"/>
    </row>
    <row r="823" spans="1:14">
      <c r="A823" s="83" t="s">
        <v>2295</v>
      </c>
      <c r="B823" s="83" t="s">
        <v>2890</v>
      </c>
      <c r="C823" s="80">
        <v>5675</v>
      </c>
      <c r="D823" s="80" t="s">
        <v>3350</v>
      </c>
      <c r="E823" s="109">
        <v>805.36</v>
      </c>
      <c r="F823" s="109">
        <v>0</v>
      </c>
      <c r="G823" s="109">
        <v>0</v>
      </c>
      <c r="H823" s="109">
        <v>0</v>
      </c>
      <c r="I823" s="143">
        <f t="shared" si="15"/>
        <v>805.36</v>
      </c>
      <c r="J823" s="148" t="str">
        <f>IFERROR(VLOOKUP($C823,'CEDARS School FRPL'!$C:$G,5,FALSE),"No")</f>
        <v>Yes</v>
      </c>
      <c r="K823" s="102">
        <f>IFERROR(VLOOKUP($C823,'CEDARS School FRPL'!$C:$G,3,FALSE),0)</f>
        <v>0.62070000000000003</v>
      </c>
      <c r="M823" s="149"/>
      <c r="N823" s="150"/>
    </row>
    <row r="824" spans="1:14">
      <c r="A824" s="83" t="s">
        <v>2295</v>
      </c>
      <c r="B824" s="83" t="s">
        <v>2890</v>
      </c>
      <c r="C824" s="80">
        <v>1934</v>
      </c>
      <c r="D824" s="80" t="s">
        <v>325</v>
      </c>
      <c r="E824" s="109">
        <v>6.44</v>
      </c>
      <c r="F824" s="109">
        <v>0</v>
      </c>
      <c r="G824" s="109">
        <v>0</v>
      </c>
      <c r="H824" s="109">
        <v>0</v>
      </c>
      <c r="I824" s="143">
        <f t="shared" si="15"/>
        <v>6.44</v>
      </c>
      <c r="J824" s="148" t="str">
        <f>IFERROR(VLOOKUP($C824,'CEDARS School FRPL'!$C:$G,5,FALSE),"No")</f>
        <v>Yes</v>
      </c>
      <c r="K824" s="102">
        <f>IFERROR(VLOOKUP($C824,'CEDARS School FRPL'!$C:$G,3,FALSE),0)</f>
        <v>0.67689999999999995</v>
      </c>
      <c r="M824" s="149"/>
      <c r="N824" s="150"/>
    </row>
    <row r="825" spans="1:14">
      <c r="A825" s="83" t="s">
        <v>2295</v>
      </c>
      <c r="B825" s="83" t="s">
        <v>2890</v>
      </c>
      <c r="C825" s="80">
        <v>2596</v>
      </c>
      <c r="D825" s="80" t="s">
        <v>327</v>
      </c>
      <c r="E825" s="109">
        <v>164.29</v>
      </c>
      <c r="F825" s="109">
        <v>0</v>
      </c>
      <c r="G825" s="109">
        <v>0</v>
      </c>
      <c r="H825" s="109">
        <v>0</v>
      </c>
      <c r="I825" s="143">
        <f t="shared" si="15"/>
        <v>164.29</v>
      </c>
      <c r="J825" s="148" t="str">
        <f>IFERROR(VLOOKUP($C825,'CEDARS School FRPL'!$C:$G,5,FALSE),"No")</f>
        <v>No</v>
      </c>
      <c r="K825" s="102">
        <f>IFERROR(VLOOKUP($C825,'CEDARS School FRPL'!$C:$G,3,FALSE),0)</f>
        <v>0.3992</v>
      </c>
      <c r="M825" s="149"/>
      <c r="N825" s="150"/>
    </row>
    <row r="826" spans="1:14">
      <c r="A826" s="83" t="s">
        <v>2295</v>
      </c>
      <c r="B826" s="83" t="s">
        <v>2890</v>
      </c>
      <c r="C826" s="80">
        <v>2624</v>
      </c>
      <c r="D826" s="80" t="s">
        <v>328</v>
      </c>
      <c r="E826" s="109">
        <v>342.25</v>
      </c>
      <c r="F826" s="109">
        <v>0</v>
      </c>
      <c r="G826" s="109">
        <v>0</v>
      </c>
      <c r="H826" s="109">
        <v>0</v>
      </c>
      <c r="I826" s="143">
        <f t="shared" si="15"/>
        <v>342.25</v>
      </c>
      <c r="J826" s="148" t="str">
        <f>IFERROR(VLOOKUP($C826,'CEDARS School FRPL'!$C:$G,5,FALSE),"No")</f>
        <v>Yes</v>
      </c>
      <c r="K826" s="102">
        <f>IFERROR(VLOOKUP($C826,'CEDARS School FRPL'!$C:$G,3,FALSE),0)</f>
        <v>0.83079999999999998</v>
      </c>
      <c r="M826" s="149"/>
      <c r="N826" s="150"/>
    </row>
    <row r="827" spans="1:14">
      <c r="A827" s="83" t="s">
        <v>2259</v>
      </c>
      <c r="B827" s="83" t="s">
        <v>2891</v>
      </c>
      <c r="C827" s="80">
        <v>4418</v>
      </c>
      <c r="D827" s="80" t="s">
        <v>52</v>
      </c>
      <c r="E827" s="109">
        <v>653</v>
      </c>
      <c r="F827" s="109">
        <v>0</v>
      </c>
      <c r="G827" s="109">
        <v>0</v>
      </c>
      <c r="H827" s="109">
        <v>0</v>
      </c>
      <c r="I827" s="143">
        <f t="shared" si="15"/>
        <v>653</v>
      </c>
      <c r="J827" s="148" t="str">
        <f>IFERROR(VLOOKUP($C827,'CEDARS School FRPL'!$C:$G,5,FALSE),"No")</f>
        <v>Yes</v>
      </c>
      <c r="K827" s="102">
        <f>IFERROR(VLOOKUP($C827,'CEDARS School FRPL'!$C:$G,3,FALSE),0)</f>
        <v>0.92610000000000003</v>
      </c>
      <c r="M827" s="149"/>
      <c r="N827" s="150"/>
    </row>
    <row r="828" spans="1:14">
      <c r="A828" s="83" t="s">
        <v>2259</v>
      </c>
      <c r="B828" s="83" t="s">
        <v>2891</v>
      </c>
      <c r="C828" s="80">
        <v>5520</v>
      </c>
      <c r="D828" s="80" t="s">
        <v>3097</v>
      </c>
      <c r="E828" s="109">
        <v>739.11</v>
      </c>
      <c r="F828" s="109">
        <v>0</v>
      </c>
      <c r="G828" s="109">
        <v>0</v>
      </c>
      <c r="H828" s="109">
        <v>0</v>
      </c>
      <c r="I828" s="143">
        <f t="shared" si="15"/>
        <v>739.11</v>
      </c>
      <c r="J828" s="148" t="str">
        <f>IFERROR(VLOOKUP($C828,'CEDARS School FRPL'!$C:$G,5,FALSE),"No")</f>
        <v>No</v>
      </c>
      <c r="K828" s="102">
        <f>IFERROR(VLOOKUP($C828,'CEDARS School FRPL'!$C:$G,3,FALSE),0)</f>
        <v>0.25119999999999998</v>
      </c>
      <c r="M828" s="149"/>
      <c r="N828" s="150"/>
    </row>
    <row r="829" spans="1:14">
      <c r="A829" s="83" t="s">
        <v>2259</v>
      </c>
      <c r="B829" s="80" t="s">
        <v>2891</v>
      </c>
      <c r="C829" s="80">
        <v>4072</v>
      </c>
      <c r="D829" t="s">
        <v>47</v>
      </c>
      <c r="E829" s="109">
        <v>401.93</v>
      </c>
      <c r="F829" s="109">
        <v>0</v>
      </c>
      <c r="G829" s="109">
        <v>0</v>
      </c>
      <c r="H829" s="109">
        <v>0</v>
      </c>
      <c r="I829" s="143">
        <f t="shared" si="15"/>
        <v>401.93</v>
      </c>
      <c r="J829" s="148" t="str">
        <f>IFERROR(VLOOKUP($C829,'CEDARS School FRPL'!$C:$G,5,FALSE),"No")</f>
        <v>Yes</v>
      </c>
      <c r="K829" s="102">
        <f>IFERROR(VLOOKUP($C829,'CEDARS School FRPL'!$C:$G,3,FALSE),0)</f>
        <v>0.67459999999999998</v>
      </c>
      <c r="M829" s="149"/>
      <c r="N829" s="150"/>
    </row>
    <row r="830" spans="1:14">
      <c r="A830" s="83" t="s">
        <v>2259</v>
      </c>
      <c r="B830" s="83" t="s">
        <v>2891</v>
      </c>
      <c r="C830" s="80">
        <v>4202</v>
      </c>
      <c r="D830" s="80" t="s">
        <v>51</v>
      </c>
      <c r="E830" s="109">
        <v>534.34</v>
      </c>
      <c r="F830" s="109">
        <v>0</v>
      </c>
      <c r="G830" s="109">
        <v>0</v>
      </c>
      <c r="H830" s="109">
        <v>0</v>
      </c>
      <c r="I830" s="143">
        <f t="shared" ref="I830:I893" si="16">SUM(E830:H830)</f>
        <v>534.34</v>
      </c>
      <c r="J830" s="148" t="str">
        <f>IFERROR(VLOOKUP($C830,'CEDARS School FRPL'!$C:$G,5,FALSE),"No")</f>
        <v>Yes</v>
      </c>
      <c r="K830" s="102">
        <f>IFERROR(VLOOKUP($C830,'CEDARS School FRPL'!$C:$G,3,FALSE),0)</f>
        <v>0.59450000000000003</v>
      </c>
      <c r="M830" s="149"/>
      <c r="N830" s="150"/>
    </row>
    <row r="831" spans="1:14">
      <c r="A831" s="83" t="s">
        <v>2259</v>
      </c>
      <c r="B831" s="83" t="s">
        <v>2891</v>
      </c>
      <c r="C831" s="80">
        <v>5439</v>
      </c>
      <c r="D831" s="80" t="s">
        <v>59</v>
      </c>
      <c r="E831" s="109">
        <v>888.35</v>
      </c>
      <c r="F831" s="109">
        <v>0</v>
      </c>
      <c r="G831" s="109">
        <v>0</v>
      </c>
      <c r="H831" s="109">
        <v>0</v>
      </c>
      <c r="I831" s="143">
        <f t="shared" si="16"/>
        <v>888.35</v>
      </c>
      <c r="J831" s="148" t="str">
        <f>IFERROR(VLOOKUP($C831,'CEDARS School FRPL'!$C:$G,5,FALSE),"No")</f>
        <v>Yes</v>
      </c>
      <c r="K831" s="102">
        <f>IFERROR(VLOOKUP($C831,'CEDARS School FRPL'!$C:$G,3,FALSE),0)</f>
        <v>0.49390000000000001</v>
      </c>
      <c r="M831" s="149"/>
      <c r="N831" s="150"/>
    </row>
    <row r="832" spans="1:14">
      <c r="A832" s="83" t="s">
        <v>2259</v>
      </c>
      <c r="B832" s="83" t="s">
        <v>2891</v>
      </c>
      <c r="C832" s="80">
        <v>5220</v>
      </c>
      <c r="D832" s="80" t="s">
        <v>57</v>
      </c>
      <c r="E832" s="109">
        <v>450.19</v>
      </c>
      <c r="F832" s="109">
        <v>0</v>
      </c>
      <c r="G832" s="109">
        <v>0</v>
      </c>
      <c r="H832" s="109">
        <v>0</v>
      </c>
      <c r="I832" s="143">
        <f t="shared" si="16"/>
        <v>450.19</v>
      </c>
      <c r="J832" s="148" t="str">
        <f>IFERROR(VLOOKUP($C832,'CEDARS School FRPL'!$C:$G,5,FALSE),"No")</f>
        <v>No</v>
      </c>
      <c r="K832" s="102">
        <f>IFERROR(VLOOKUP($C832,'CEDARS School FRPL'!$C:$G,3,FALSE),0)</f>
        <v>0.1862</v>
      </c>
      <c r="M832" s="149"/>
      <c r="N832" s="150"/>
    </row>
    <row r="833" spans="1:14">
      <c r="A833" s="83" t="s">
        <v>2259</v>
      </c>
      <c r="B833" s="83" t="s">
        <v>2891</v>
      </c>
      <c r="C833" s="80">
        <v>4028</v>
      </c>
      <c r="D833" s="80" t="s">
        <v>46</v>
      </c>
      <c r="E833" s="109">
        <v>881.26</v>
      </c>
      <c r="F833" s="109">
        <v>0</v>
      </c>
      <c r="G833" s="109">
        <v>0</v>
      </c>
      <c r="H833" s="109">
        <v>0</v>
      </c>
      <c r="I833" s="143">
        <f t="shared" si="16"/>
        <v>881.26</v>
      </c>
      <c r="J833" s="148" t="str">
        <f>IFERROR(VLOOKUP($C833,'CEDARS School FRPL'!$C:$G,5,FALSE),"No")</f>
        <v>No</v>
      </c>
      <c r="K833" s="102">
        <f>IFERROR(VLOOKUP($C833,'CEDARS School FRPL'!$C:$G,3,FALSE),0)</f>
        <v>0.27229999999999999</v>
      </c>
      <c r="M833" s="149"/>
      <c r="N833" s="150"/>
    </row>
    <row r="834" spans="1:14">
      <c r="A834" s="83" t="s">
        <v>2259</v>
      </c>
      <c r="B834" s="83" t="s">
        <v>2891</v>
      </c>
      <c r="C834" s="80">
        <v>2824</v>
      </c>
      <c r="D834" s="80" t="s">
        <v>36</v>
      </c>
      <c r="E834" s="109">
        <v>490.71</v>
      </c>
      <c r="F834" s="109">
        <v>0</v>
      </c>
      <c r="G834" s="109">
        <v>0</v>
      </c>
      <c r="H834" s="109">
        <v>0</v>
      </c>
      <c r="I834" s="143">
        <f t="shared" si="16"/>
        <v>490.71</v>
      </c>
      <c r="J834" s="148" t="str">
        <f>IFERROR(VLOOKUP($C834,'CEDARS School FRPL'!$C:$G,5,FALSE),"No")</f>
        <v>Yes</v>
      </c>
      <c r="K834" s="102">
        <f>IFERROR(VLOOKUP($C834,'CEDARS School FRPL'!$C:$G,3,FALSE),0)</f>
        <v>0.85329999999999995</v>
      </c>
      <c r="M834" s="149"/>
      <c r="N834" s="150"/>
    </row>
    <row r="835" spans="1:14">
      <c r="A835" s="83" t="s">
        <v>2259</v>
      </c>
      <c r="B835" s="83" t="s">
        <v>2891</v>
      </c>
      <c r="C835" s="80">
        <v>3315</v>
      </c>
      <c r="D835" s="80" t="s">
        <v>42</v>
      </c>
      <c r="E835" s="109">
        <v>324.57</v>
      </c>
      <c r="F835" s="109">
        <v>0</v>
      </c>
      <c r="G835" s="109">
        <v>0</v>
      </c>
      <c r="H835" s="109">
        <v>0</v>
      </c>
      <c r="I835" s="143">
        <f t="shared" si="16"/>
        <v>324.57</v>
      </c>
      <c r="J835" s="148" t="str">
        <f>IFERROR(VLOOKUP($C835,'CEDARS School FRPL'!$C:$G,5,FALSE),"No")</f>
        <v>Yes</v>
      </c>
      <c r="K835" s="102">
        <f>IFERROR(VLOOKUP($C835,'CEDARS School FRPL'!$C:$G,3,FALSE),0)</f>
        <v>0.80369999999999997</v>
      </c>
      <c r="M835" s="149"/>
      <c r="N835" s="150"/>
    </row>
    <row r="836" spans="1:14">
      <c r="A836" s="83" t="s">
        <v>2259</v>
      </c>
      <c r="B836" s="83" t="s">
        <v>2891</v>
      </c>
      <c r="C836" s="80">
        <v>5727</v>
      </c>
      <c r="D836" s="80" t="s">
        <v>3351</v>
      </c>
      <c r="E836" s="109">
        <v>156.63999999999999</v>
      </c>
      <c r="F836" s="109">
        <v>2.13</v>
      </c>
      <c r="G836" s="109">
        <v>0</v>
      </c>
      <c r="H836" s="109">
        <v>0</v>
      </c>
      <c r="I836" s="143">
        <f t="shared" si="16"/>
        <v>158.76999999999998</v>
      </c>
      <c r="J836" s="148" t="str">
        <f>IFERROR(VLOOKUP($C836,'CEDARS School FRPL'!$C:$G,5,FALSE),"No")</f>
        <v>Yes</v>
      </c>
      <c r="K836" s="102">
        <f>IFERROR(VLOOKUP($C836,'CEDARS School FRPL'!$C:$G,3,FALSE),0)</f>
        <v>0.68510000000000004</v>
      </c>
      <c r="M836" s="149"/>
      <c r="N836" s="150"/>
    </row>
    <row r="837" spans="1:14">
      <c r="A837" s="83" t="s">
        <v>2259</v>
      </c>
      <c r="B837" s="83" t="s">
        <v>2891</v>
      </c>
      <c r="C837" s="80">
        <v>5521</v>
      </c>
      <c r="D837" s="80" t="s">
        <v>3098</v>
      </c>
      <c r="E837" s="109">
        <v>586.14</v>
      </c>
      <c r="F837" s="109">
        <v>0</v>
      </c>
      <c r="G837" s="109">
        <v>0</v>
      </c>
      <c r="H837" s="109">
        <v>0</v>
      </c>
      <c r="I837" s="143">
        <f t="shared" si="16"/>
        <v>586.14</v>
      </c>
      <c r="J837" s="148" t="str">
        <f>IFERROR(VLOOKUP($C837,'CEDARS School FRPL'!$C:$G,5,FALSE),"No")</f>
        <v>Yes</v>
      </c>
      <c r="K837" s="102">
        <f>IFERROR(VLOOKUP($C837,'CEDARS School FRPL'!$C:$G,3,FALSE),0)</f>
        <v>0.67810000000000004</v>
      </c>
      <c r="M837" s="149"/>
      <c r="N837" s="150"/>
    </row>
    <row r="838" spans="1:14">
      <c r="A838" s="83" t="s">
        <v>2259</v>
      </c>
      <c r="B838" s="83" t="s">
        <v>2891</v>
      </c>
      <c r="C838" s="80">
        <v>3077</v>
      </c>
      <c r="D838" s="80" t="s">
        <v>39</v>
      </c>
      <c r="E838" s="109">
        <v>471.13</v>
      </c>
      <c r="F838" s="109">
        <v>0</v>
      </c>
      <c r="G838" s="109">
        <v>0</v>
      </c>
      <c r="H838" s="109">
        <v>0</v>
      </c>
      <c r="I838" s="143">
        <f t="shared" si="16"/>
        <v>471.13</v>
      </c>
      <c r="J838" s="148" t="str">
        <f>IFERROR(VLOOKUP($C838,'CEDARS School FRPL'!$C:$G,5,FALSE),"No")</f>
        <v>Yes</v>
      </c>
      <c r="K838" s="102">
        <f>IFERROR(VLOOKUP($C838,'CEDARS School FRPL'!$C:$G,3,FALSE),0)</f>
        <v>0.78439999999999999</v>
      </c>
      <c r="M838" s="149"/>
      <c r="N838" s="150"/>
    </row>
    <row r="839" spans="1:14">
      <c r="A839" s="83" t="s">
        <v>2259</v>
      </c>
      <c r="B839" s="83" t="s">
        <v>2891</v>
      </c>
      <c r="C839" s="80">
        <v>3267</v>
      </c>
      <c r="D839" s="80" t="s">
        <v>41</v>
      </c>
      <c r="E839" s="109">
        <v>742.76</v>
      </c>
      <c r="F839" s="109">
        <v>0</v>
      </c>
      <c r="G839" s="109">
        <v>0</v>
      </c>
      <c r="H839" s="109">
        <v>0</v>
      </c>
      <c r="I839" s="143">
        <f t="shared" si="16"/>
        <v>742.76</v>
      </c>
      <c r="J839" s="148" t="str">
        <f>IFERROR(VLOOKUP($C839,'CEDARS School FRPL'!$C:$G,5,FALSE),"No")</f>
        <v>Yes</v>
      </c>
      <c r="K839" s="102">
        <f>IFERROR(VLOOKUP($C839,'CEDARS School FRPL'!$C:$G,3,FALSE),0)</f>
        <v>0.82579999999999998</v>
      </c>
      <c r="M839" s="149"/>
      <c r="N839" s="150"/>
    </row>
    <row r="840" spans="1:14">
      <c r="A840" s="83" t="s">
        <v>2259</v>
      </c>
      <c r="B840" s="83" t="s">
        <v>2891</v>
      </c>
      <c r="C840" s="80">
        <v>4429</v>
      </c>
      <c r="D840" s="80" t="s">
        <v>53</v>
      </c>
      <c r="E840" s="109">
        <v>833.85</v>
      </c>
      <c r="F840" s="109">
        <v>0</v>
      </c>
      <c r="G840" s="109">
        <v>0</v>
      </c>
      <c r="H840" s="109">
        <v>0</v>
      </c>
      <c r="I840" s="143">
        <f t="shared" si="16"/>
        <v>833.85</v>
      </c>
      <c r="J840" s="148" t="str">
        <f>IFERROR(VLOOKUP($C840,'CEDARS School FRPL'!$C:$G,5,FALSE),"No")</f>
        <v>Yes</v>
      </c>
      <c r="K840" s="102">
        <f>IFERROR(VLOOKUP($C840,'CEDARS School FRPL'!$C:$G,3,FALSE),0)</f>
        <v>0.61660000000000004</v>
      </c>
      <c r="M840" s="149"/>
      <c r="N840" s="150"/>
    </row>
    <row r="841" spans="1:14">
      <c r="A841" s="83" t="s">
        <v>2259</v>
      </c>
      <c r="B841" s="83" t="s">
        <v>2891</v>
      </c>
      <c r="C841" s="80">
        <v>3731</v>
      </c>
      <c r="D841" s="80" t="s">
        <v>45</v>
      </c>
      <c r="E841" s="109">
        <v>1634</v>
      </c>
      <c r="F841" s="109">
        <v>150.5</v>
      </c>
      <c r="G841" s="109">
        <v>0</v>
      </c>
      <c r="H841" s="109">
        <v>0</v>
      </c>
      <c r="I841" s="143">
        <f t="shared" si="16"/>
        <v>1784.5</v>
      </c>
      <c r="J841" s="148" t="str">
        <f>IFERROR(VLOOKUP($C841,'CEDARS School FRPL'!$C:$G,5,FALSE),"No")</f>
        <v>No</v>
      </c>
      <c r="K841" s="102">
        <f>IFERROR(VLOOKUP($C841,'CEDARS School FRPL'!$C:$G,3,FALSE),0)</f>
        <v>0.41549999999999998</v>
      </c>
      <c r="M841" s="149"/>
      <c r="N841" s="150"/>
    </row>
    <row r="842" spans="1:14">
      <c r="A842" s="83" t="s">
        <v>2259</v>
      </c>
      <c r="B842" s="83" t="s">
        <v>2891</v>
      </c>
      <c r="C842" s="80">
        <v>2826</v>
      </c>
      <c r="D842" s="80" t="s">
        <v>38</v>
      </c>
      <c r="E842" s="109">
        <v>1653.01</v>
      </c>
      <c r="F842" s="109">
        <v>68.349999999999994</v>
      </c>
      <c r="G842" s="109">
        <v>0</v>
      </c>
      <c r="H842" s="109">
        <v>0</v>
      </c>
      <c r="I842" s="143">
        <f t="shared" si="16"/>
        <v>1721.36</v>
      </c>
      <c r="J842" s="148" t="str">
        <f>IFERROR(VLOOKUP($C842,'CEDARS School FRPL'!$C:$G,5,FALSE),"No")</f>
        <v>Yes</v>
      </c>
      <c r="K842" s="102">
        <f>IFERROR(VLOOKUP($C842,'CEDARS School FRPL'!$C:$G,3,FALSE),0)</f>
        <v>0.6845</v>
      </c>
      <c r="M842" s="149"/>
      <c r="N842" s="150"/>
    </row>
    <row r="843" spans="1:14">
      <c r="A843" s="83" t="s">
        <v>2259</v>
      </c>
      <c r="B843" s="83" t="s">
        <v>2891</v>
      </c>
      <c r="C843" s="80">
        <v>1884</v>
      </c>
      <c r="D843" s="80" t="s">
        <v>34</v>
      </c>
      <c r="E843" s="109">
        <v>171.87</v>
      </c>
      <c r="F843" s="109">
        <v>0.94000000000000006</v>
      </c>
      <c r="G843" s="109">
        <v>47.57</v>
      </c>
      <c r="H843" s="109">
        <v>0</v>
      </c>
      <c r="I843" s="143">
        <f t="shared" si="16"/>
        <v>220.38</v>
      </c>
      <c r="J843" s="148" t="str">
        <f>IFERROR(VLOOKUP($C843,'CEDARS School FRPL'!$C:$G,5,FALSE),"No")</f>
        <v>Yes</v>
      </c>
      <c r="K843" s="102">
        <f>IFERROR(VLOOKUP($C843,'CEDARS School FRPL'!$C:$G,3,FALSE),0)</f>
        <v>0.68769999999999998</v>
      </c>
      <c r="M843" s="149"/>
      <c r="N843" s="150"/>
    </row>
    <row r="844" spans="1:14">
      <c r="A844" s="83" t="s">
        <v>2259</v>
      </c>
      <c r="B844" s="83" t="s">
        <v>2891</v>
      </c>
      <c r="C844" s="80">
        <v>4181</v>
      </c>
      <c r="D844" s="80" t="s">
        <v>50</v>
      </c>
      <c r="E844" s="109">
        <v>435.71</v>
      </c>
      <c r="F844" s="109">
        <v>0</v>
      </c>
      <c r="G844" s="109">
        <v>0</v>
      </c>
      <c r="H844" s="109">
        <v>0</v>
      </c>
      <c r="I844" s="143">
        <f t="shared" si="16"/>
        <v>435.71</v>
      </c>
      <c r="J844" s="148" t="str">
        <f>IFERROR(VLOOKUP($C844,'CEDARS School FRPL'!$C:$G,5,FALSE),"No")</f>
        <v>Yes</v>
      </c>
      <c r="K844" s="102">
        <f>IFERROR(VLOOKUP($C844,'CEDARS School FRPL'!$C:$G,3,FALSE),0)</f>
        <v>0.58509999999999995</v>
      </c>
      <c r="M844" s="149"/>
      <c r="N844" s="150"/>
    </row>
    <row r="845" spans="1:14">
      <c r="A845" s="83" t="s">
        <v>2259</v>
      </c>
      <c r="B845" s="83" t="s">
        <v>2891</v>
      </c>
      <c r="C845" s="80">
        <v>1941</v>
      </c>
      <c r="D845" s="80" t="s">
        <v>35</v>
      </c>
      <c r="E845" s="109">
        <v>438.95</v>
      </c>
      <c r="F845" s="109">
        <v>10.8</v>
      </c>
      <c r="G845" s="109">
        <v>0</v>
      </c>
      <c r="H845" s="109">
        <v>0</v>
      </c>
      <c r="I845" s="143">
        <f t="shared" si="16"/>
        <v>449.75</v>
      </c>
      <c r="J845" s="148" t="str">
        <f>IFERROR(VLOOKUP($C845,'CEDARS School FRPL'!$C:$G,5,FALSE),"No")</f>
        <v>No</v>
      </c>
      <c r="K845" s="102">
        <f>IFERROR(VLOOKUP($C845,'CEDARS School FRPL'!$C:$G,3,FALSE),0)</f>
        <v>0.34229999999999999</v>
      </c>
      <c r="M845" s="149"/>
      <c r="N845" s="150"/>
    </row>
    <row r="846" spans="1:14">
      <c r="A846" s="83" t="s">
        <v>2259</v>
      </c>
      <c r="B846" s="83" t="s">
        <v>2891</v>
      </c>
      <c r="C846" s="80">
        <v>3472</v>
      </c>
      <c r="D846" s="80" t="s">
        <v>44</v>
      </c>
      <c r="E846" s="109">
        <v>685.92</v>
      </c>
      <c r="F846" s="109">
        <v>0</v>
      </c>
      <c r="G846" s="109">
        <v>0</v>
      </c>
      <c r="H846" s="109">
        <v>0</v>
      </c>
      <c r="I846" s="143">
        <f t="shared" si="16"/>
        <v>685.92</v>
      </c>
      <c r="J846" s="148" t="str">
        <f>IFERROR(VLOOKUP($C846,'CEDARS School FRPL'!$C:$G,5,FALSE),"No")</f>
        <v>Yes</v>
      </c>
      <c r="K846" s="102">
        <f>IFERROR(VLOOKUP($C846,'CEDARS School FRPL'!$C:$G,3,FALSE),0)</f>
        <v>0.88770000000000004</v>
      </c>
      <c r="M846" s="149"/>
      <c r="N846" s="150"/>
    </row>
    <row r="847" spans="1:14">
      <c r="A847" s="83" t="s">
        <v>2259</v>
      </c>
      <c r="B847" s="83" t="s">
        <v>2891</v>
      </c>
      <c r="C847" s="80">
        <v>5106</v>
      </c>
      <c r="D847" s="80" t="s">
        <v>56</v>
      </c>
      <c r="E847" s="109">
        <v>55.09</v>
      </c>
      <c r="F847" s="109">
        <v>2.3899999999999997</v>
      </c>
      <c r="G847" s="109">
        <v>0</v>
      </c>
      <c r="H847" s="109">
        <v>0</v>
      </c>
      <c r="I847" s="143">
        <f t="shared" si="16"/>
        <v>57.480000000000004</v>
      </c>
      <c r="J847" s="148" t="str">
        <f>IFERROR(VLOOKUP($C847,'CEDARS School FRPL'!$C:$G,5,FALSE),"No")</f>
        <v>Yes</v>
      </c>
      <c r="K847" s="102">
        <f>IFERROR(VLOOKUP($C847,'CEDARS School FRPL'!$C:$G,3,FALSE),0)</f>
        <v>0.63959999999999995</v>
      </c>
      <c r="M847" s="149"/>
      <c r="N847" s="150"/>
    </row>
    <row r="848" spans="1:14">
      <c r="A848" s="83" t="s">
        <v>2259</v>
      </c>
      <c r="B848" s="83" t="s">
        <v>2891</v>
      </c>
      <c r="C848" s="80">
        <v>4446</v>
      </c>
      <c r="D848" s="80" t="s">
        <v>54</v>
      </c>
      <c r="E848" s="109">
        <v>328.93</v>
      </c>
      <c r="F848" s="109">
        <v>0</v>
      </c>
      <c r="G848" s="109">
        <v>0</v>
      </c>
      <c r="H848" s="109">
        <v>0</v>
      </c>
      <c r="I848" s="143">
        <f t="shared" si="16"/>
        <v>328.93</v>
      </c>
      <c r="J848" s="148" t="str">
        <f>IFERROR(VLOOKUP($C848,'CEDARS School FRPL'!$C:$G,5,FALSE),"No")</f>
        <v>No</v>
      </c>
      <c r="K848" s="102">
        <f>IFERROR(VLOOKUP($C848,'CEDARS School FRPL'!$C:$G,3,FALSE),0)</f>
        <v>0.34689999999999999</v>
      </c>
      <c r="M848" s="149"/>
      <c r="N848" s="150"/>
    </row>
    <row r="849" spans="1:14">
      <c r="A849" s="83" t="s">
        <v>2259</v>
      </c>
      <c r="B849" s="83" t="s">
        <v>2891</v>
      </c>
      <c r="C849" s="80">
        <v>5438</v>
      </c>
      <c r="D849" s="80" t="s">
        <v>58</v>
      </c>
      <c r="E849" s="109">
        <v>619.63</v>
      </c>
      <c r="F849" s="109">
        <v>0</v>
      </c>
      <c r="G849" s="109">
        <v>0</v>
      </c>
      <c r="H849" s="109">
        <v>0</v>
      </c>
      <c r="I849" s="143">
        <f t="shared" si="16"/>
        <v>619.63</v>
      </c>
      <c r="J849" s="148" t="str">
        <f>IFERROR(VLOOKUP($C849,'CEDARS School FRPL'!$C:$G,5,FALSE),"No")</f>
        <v>No</v>
      </c>
      <c r="K849" s="102">
        <f>IFERROR(VLOOKUP($C849,'CEDARS School FRPL'!$C:$G,3,FALSE),0)</f>
        <v>0.36430000000000001</v>
      </c>
      <c r="M849" s="149"/>
      <c r="N849" s="150"/>
    </row>
    <row r="850" spans="1:14">
      <c r="A850" s="83" t="s">
        <v>2259</v>
      </c>
      <c r="B850" s="83" t="s">
        <v>2891</v>
      </c>
      <c r="C850" s="80">
        <v>4073</v>
      </c>
      <c r="D850" s="80" t="s">
        <v>48</v>
      </c>
      <c r="E850" s="109">
        <v>439.01</v>
      </c>
      <c r="F850" s="109">
        <v>0</v>
      </c>
      <c r="G850" s="109">
        <v>0</v>
      </c>
      <c r="H850" s="109">
        <v>0</v>
      </c>
      <c r="I850" s="143">
        <f t="shared" si="16"/>
        <v>439.01</v>
      </c>
      <c r="J850" s="148" t="str">
        <f>IFERROR(VLOOKUP($C850,'CEDARS School FRPL'!$C:$G,5,FALSE),"No")</f>
        <v>Yes</v>
      </c>
      <c r="K850" s="102">
        <f>IFERROR(VLOOKUP($C850,'CEDARS School FRPL'!$C:$G,3,FALSE),0)</f>
        <v>0.64939999999999998</v>
      </c>
      <c r="M850" s="149"/>
      <c r="N850" s="150"/>
    </row>
    <row r="851" spans="1:14">
      <c r="A851" s="83" t="s">
        <v>2259</v>
      </c>
      <c r="B851" s="83" t="s">
        <v>2891</v>
      </c>
      <c r="C851" s="80">
        <v>4484</v>
      </c>
      <c r="D851" s="80" t="s">
        <v>55</v>
      </c>
      <c r="E851" s="109">
        <v>1452.92</v>
      </c>
      <c r="F851" s="109">
        <v>112.75</v>
      </c>
      <c r="G851" s="109">
        <v>0</v>
      </c>
      <c r="H851" s="109">
        <v>0</v>
      </c>
      <c r="I851" s="143">
        <f t="shared" si="16"/>
        <v>1565.67</v>
      </c>
      <c r="J851" s="148" t="str">
        <f>IFERROR(VLOOKUP($C851,'CEDARS School FRPL'!$C:$G,5,FALSE),"No")</f>
        <v>Yes</v>
      </c>
      <c r="K851" s="102">
        <f>IFERROR(VLOOKUP($C851,'CEDARS School FRPL'!$C:$G,3,FALSE),0)</f>
        <v>0.53110000000000002</v>
      </c>
      <c r="M851" s="149"/>
      <c r="N851" s="150"/>
    </row>
    <row r="852" spans="1:14">
      <c r="A852" s="83" t="s">
        <v>2259</v>
      </c>
      <c r="B852" s="83" t="s">
        <v>2891</v>
      </c>
      <c r="C852" s="80">
        <v>4136</v>
      </c>
      <c r="D852" s="80" t="s">
        <v>49</v>
      </c>
      <c r="E852" s="109">
        <v>382.92</v>
      </c>
      <c r="F852" s="109">
        <v>0</v>
      </c>
      <c r="G852" s="109">
        <v>0</v>
      </c>
      <c r="H852" s="109">
        <v>0</v>
      </c>
      <c r="I852" s="143">
        <f t="shared" si="16"/>
        <v>382.92</v>
      </c>
      <c r="J852" s="148" t="str">
        <f>IFERROR(VLOOKUP($C852,'CEDARS School FRPL'!$C:$G,5,FALSE),"No")</f>
        <v>Yes</v>
      </c>
      <c r="K852" s="102">
        <f>IFERROR(VLOOKUP($C852,'CEDARS School FRPL'!$C:$G,3,FALSE),0)</f>
        <v>0.55549999999999999</v>
      </c>
      <c r="M852" s="149"/>
      <c r="N852" s="150"/>
    </row>
    <row r="853" spans="1:14">
      <c r="A853" s="83" t="s">
        <v>2259</v>
      </c>
      <c r="B853" s="83" t="s">
        <v>2891</v>
      </c>
      <c r="C853" s="80">
        <v>4118</v>
      </c>
      <c r="D853" s="80" t="s">
        <v>2892</v>
      </c>
      <c r="E853" s="109">
        <v>524.4</v>
      </c>
      <c r="F853" s="109">
        <v>0</v>
      </c>
      <c r="G853" s="109">
        <v>0</v>
      </c>
      <c r="H853" s="109">
        <v>0</v>
      </c>
      <c r="I853" s="143">
        <f t="shared" si="16"/>
        <v>524.4</v>
      </c>
      <c r="J853" s="148" t="str">
        <f>IFERROR(VLOOKUP($C853,'CEDARS School FRPL'!$C:$G,5,FALSE),"No")</f>
        <v>No</v>
      </c>
      <c r="K853" s="102">
        <f>IFERROR(VLOOKUP($C853,'CEDARS School FRPL'!$C:$G,3,FALSE),0)</f>
        <v>0.38369999999999999</v>
      </c>
      <c r="M853" s="149"/>
      <c r="N853" s="150"/>
    </row>
    <row r="854" spans="1:14">
      <c r="A854" s="83" t="s">
        <v>2259</v>
      </c>
      <c r="B854" s="83" t="s">
        <v>2891</v>
      </c>
      <c r="C854" s="80">
        <v>3369</v>
      </c>
      <c r="D854" s="80" t="s">
        <v>43</v>
      </c>
      <c r="E854" s="109">
        <v>358.45</v>
      </c>
      <c r="F854" s="109">
        <v>0</v>
      </c>
      <c r="G854" s="109">
        <v>0</v>
      </c>
      <c r="H854" s="109">
        <v>0</v>
      </c>
      <c r="I854" s="143">
        <f t="shared" si="16"/>
        <v>358.45</v>
      </c>
      <c r="J854" s="148" t="str">
        <f>IFERROR(VLOOKUP($C854,'CEDARS School FRPL'!$C:$G,5,FALSE),"No")</f>
        <v>Yes</v>
      </c>
      <c r="K854" s="102">
        <f>IFERROR(VLOOKUP($C854,'CEDARS School FRPL'!$C:$G,3,FALSE),0)</f>
        <v>0.69450000000000001</v>
      </c>
      <c r="M854" s="149"/>
      <c r="N854" s="150"/>
    </row>
    <row r="855" spans="1:14">
      <c r="A855" s="83" t="s">
        <v>2259</v>
      </c>
      <c r="B855" s="83" t="s">
        <v>2891</v>
      </c>
      <c r="C855" s="80">
        <v>3144</v>
      </c>
      <c r="D855" s="80" t="s">
        <v>40</v>
      </c>
      <c r="E855" s="109">
        <v>410.04</v>
      </c>
      <c r="F855" s="109">
        <v>0</v>
      </c>
      <c r="G855" s="109">
        <v>0</v>
      </c>
      <c r="H855" s="109">
        <v>0</v>
      </c>
      <c r="I855" s="143">
        <f t="shared" si="16"/>
        <v>410.04</v>
      </c>
      <c r="J855" s="148" t="str">
        <f>IFERROR(VLOOKUP($C855,'CEDARS School FRPL'!$C:$G,5,FALSE),"No")</f>
        <v>Yes</v>
      </c>
      <c r="K855" s="102">
        <f>IFERROR(VLOOKUP($C855,'CEDARS School FRPL'!$C:$G,3,FALSE),0)</f>
        <v>0.74299999999999999</v>
      </c>
      <c r="M855" s="149"/>
      <c r="N855" s="150"/>
    </row>
    <row r="856" spans="1:14">
      <c r="A856" s="83" t="s">
        <v>2259</v>
      </c>
      <c r="B856" s="83" t="s">
        <v>2891</v>
      </c>
      <c r="C856" s="80">
        <v>2825</v>
      </c>
      <c r="D856" s="80" t="s">
        <v>37</v>
      </c>
      <c r="E856" s="109">
        <v>430.14</v>
      </c>
      <c r="F856" s="109">
        <v>0</v>
      </c>
      <c r="G856" s="109">
        <v>0</v>
      </c>
      <c r="H856" s="109">
        <v>0</v>
      </c>
      <c r="I856" s="143">
        <f t="shared" si="16"/>
        <v>430.14</v>
      </c>
      <c r="J856" s="148" t="str">
        <f>IFERROR(VLOOKUP($C856,'CEDARS School FRPL'!$C:$G,5,FALSE),"No")</f>
        <v>Yes</v>
      </c>
      <c r="K856" s="102">
        <f>IFERROR(VLOOKUP($C856,'CEDARS School FRPL'!$C:$G,3,FALSE),0)</f>
        <v>0.84550000000000003</v>
      </c>
      <c r="M856" s="149"/>
      <c r="N856" s="150"/>
    </row>
    <row r="857" spans="1:14">
      <c r="A857" s="83" t="s">
        <v>2360</v>
      </c>
      <c r="B857" s="83" t="s">
        <v>2893</v>
      </c>
      <c r="C857" s="80">
        <v>4353</v>
      </c>
      <c r="D857" s="80" t="s">
        <v>961</v>
      </c>
      <c r="E857" s="109">
        <v>414.44</v>
      </c>
      <c r="F857" s="109">
        <v>0</v>
      </c>
      <c r="G857" s="109">
        <v>0</v>
      </c>
      <c r="H857" s="109">
        <v>0</v>
      </c>
      <c r="I857" s="143">
        <f t="shared" si="16"/>
        <v>414.44</v>
      </c>
      <c r="J857" s="148" t="str">
        <f>IFERROR(VLOOKUP($C857,'CEDARS School FRPL'!$C:$G,5,FALSE),"No")</f>
        <v>No</v>
      </c>
      <c r="K857" s="102">
        <f>IFERROR(VLOOKUP($C857,'CEDARS School FRPL'!$C:$G,3,FALSE),0)</f>
        <v>0.25840000000000002</v>
      </c>
      <c r="M857" s="149"/>
      <c r="N857" s="150"/>
    </row>
    <row r="858" spans="1:14">
      <c r="A858" s="83" t="s">
        <v>2360</v>
      </c>
      <c r="B858" s="83" t="s">
        <v>2893</v>
      </c>
      <c r="C858" s="80">
        <v>4440</v>
      </c>
      <c r="D858" s="80" t="s">
        <v>965</v>
      </c>
      <c r="E858" s="109">
        <v>610.76</v>
      </c>
      <c r="F858" s="109">
        <v>0</v>
      </c>
      <c r="G858" s="109">
        <v>0</v>
      </c>
      <c r="H858" s="109">
        <v>0</v>
      </c>
      <c r="I858" s="143">
        <f t="shared" si="16"/>
        <v>610.76</v>
      </c>
      <c r="J858" s="148" t="str">
        <f>IFERROR(VLOOKUP($C858,'CEDARS School FRPL'!$C:$G,5,FALSE),"No")</f>
        <v>No</v>
      </c>
      <c r="K858" s="102">
        <f>IFERROR(VLOOKUP($C858,'CEDARS School FRPL'!$C:$G,3,FALSE),0)</f>
        <v>0.48880000000000001</v>
      </c>
      <c r="M858" s="149"/>
      <c r="N858" s="150"/>
    </row>
    <row r="859" spans="1:14">
      <c r="A859" s="83" t="s">
        <v>2360</v>
      </c>
      <c r="B859" s="83" t="s">
        <v>2893</v>
      </c>
      <c r="C859" s="80">
        <v>3676</v>
      </c>
      <c r="D859" s="80" t="s">
        <v>948</v>
      </c>
      <c r="E859" s="109">
        <v>230.73</v>
      </c>
      <c r="F859" s="109">
        <v>0</v>
      </c>
      <c r="G859" s="109">
        <v>0</v>
      </c>
      <c r="H859" s="109">
        <v>0</v>
      </c>
      <c r="I859" s="143">
        <f t="shared" si="16"/>
        <v>230.73</v>
      </c>
      <c r="J859" s="148" t="str">
        <f>IFERROR(VLOOKUP($C859,'CEDARS School FRPL'!$C:$G,5,FALSE),"No")</f>
        <v>No</v>
      </c>
      <c r="K859" s="102">
        <f>IFERROR(VLOOKUP($C859,'CEDARS School FRPL'!$C:$G,3,FALSE),0)</f>
        <v>0.48099999999999998</v>
      </c>
      <c r="M859" s="149"/>
      <c r="N859" s="150"/>
    </row>
    <row r="860" spans="1:14">
      <c r="A860" s="83" t="s">
        <v>2360</v>
      </c>
      <c r="B860" s="83" t="s">
        <v>2893</v>
      </c>
      <c r="C860" s="80">
        <v>3388</v>
      </c>
      <c r="D860" s="80" t="s">
        <v>942</v>
      </c>
      <c r="E860" s="109">
        <v>599.42999999999995</v>
      </c>
      <c r="F860" s="109">
        <v>0</v>
      </c>
      <c r="G860" s="109">
        <v>0</v>
      </c>
      <c r="H860" s="109">
        <v>0</v>
      </c>
      <c r="I860" s="143">
        <f t="shared" si="16"/>
        <v>599.42999999999995</v>
      </c>
      <c r="J860" s="148" t="str">
        <f>IFERROR(VLOOKUP($C860,'CEDARS School FRPL'!$C:$G,5,FALSE),"No")</f>
        <v>Yes</v>
      </c>
      <c r="K860" s="102">
        <f>IFERROR(VLOOKUP($C860,'CEDARS School FRPL'!$C:$G,3,FALSE),0)</f>
        <v>0.52990000000000004</v>
      </c>
      <c r="M860" s="149"/>
      <c r="N860" s="150"/>
    </row>
    <row r="861" spans="1:14">
      <c r="A861" s="83" t="s">
        <v>2360</v>
      </c>
      <c r="B861" s="83" t="s">
        <v>2893</v>
      </c>
      <c r="C861" s="80">
        <v>4126</v>
      </c>
      <c r="D861" s="80" t="s">
        <v>954</v>
      </c>
      <c r="E861" s="109">
        <v>487.84</v>
      </c>
      <c r="F861" s="109">
        <v>0</v>
      </c>
      <c r="G861" s="109">
        <v>0</v>
      </c>
      <c r="H861" s="109">
        <v>0</v>
      </c>
      <c r="I861" s="143">
        <f t="shared" si="16"/>
        <v>487.84</v>
      </c>
      <c r="J861" s="148" t="str">
        <f>IFERROR(VLOOKUP($C861,'CEDARS School FRPL'!$C:$G,5,FALSE),"No")</f>
        <v>No</v>
      </c>
      <c r="K861" s="102">
        <f>IFERROR(VLOOKUP($C861,'CEDARS School FRPL'!$C:$G,3,FALSE),0)</f>
        <v>0.36070000000000002</v>
      </c>
      <c r="M861" s="149"/>
      <c r="N861" s="150"/>
    </row>
    <row r="862" spans="1:14">
      <c r="A862" s="83" t="s">
        <v>2360</v>
      </c>
      <c r="B862" s="83" t="s">
        <v>2893</v>
      </c>
      <c r="C862" s="80">
        <v>2851</v>
      </c>
      <c r="D862" s="80" t="s">
        <v>940</v>
      </c>
      <c r="E862" s="109">
        <v>479.05</v>
      </c>
      <c r="F862" s="109">
        <v>0</v>
      </c>
      <c r="G862" s="109">
        <v>0</v>
      </c>
      <c r="H862" s="109">
        <v>0</v>
      </c>
      <c r="I862" s="143">
        <f t="shared" si="16"/>
        <v>479.05</v>
      </c>
      <c r="J862" s="148" t="str">
        <f>IFERROR(VLOOKUP($C862,'CEDARS School FRPL'!$C:$G,5,FALSE),"No")</f>
        <v>Yes</v>
      </c>
      <c r="K862" s="102">
        <f>IFERROR(VLOOKUP($C862,'CEDARS School FRPL'!$C:$G,3,FALSE),0)</f>
        <v>0.754</v>
      </c>
      <c r="M862" s="149"/>
      <c r="N862" s="150"/>
    </row>
    <row r="863" spans="1:14">
      <c r="A863" s="83" t="s">
        <v>2360</v>
      </c>
      <c r="B863" s="83" t="s">
        <v>2893</v>
      </c>
      <c r="C863" s="80">
        <v>4545</v>
      </c>
      <c r="D863" s="80" t="s">
        <v>972</v>
      </c>
      <c r="E863" s="109">
        <v>396.36</v>
      </c>
      <c r="F863" s="109">
        <v>0</v>
      </c>
      <c r="G863" s="109">
        <v>0</v>
      </c>
      <c r="H863" s="109">
        <v>0</v>
      </c>
      <c r="I863" s="143">
        <f t="shared" si="16"/>
        <v>396.36</v>
      </c>
      <c r="J863" s="148" t="str">
        <f>IFERROR(VLOOKUP($C863,'CEDARS School FRPL'!$C:$G,5,FALSE),"No")</f>
        <v>No</v>
      </c>
      <c r="K863" s="102">
        <f>IFERROR(VLOOKUP($C863,'CEDARS School FRPL'!$C:$G,3,FALSE),0)</f>
        <v>0.4839</v>
      </c>
      <c r="M863" s="149"/>
      <c r="N863" s="150"/>
    </row>
    <row r="864" spans="1:14">
      <c r="A864" s="83" t="s">
        <v>2360</v>
      </c>
      <c r="B864" s="83" t="s">
        <v>2893</v>
      </c>
      <c r="C864" s="80">
        <v>3678</v>
      </c>
      <c r="D864" s="80" t="s">
        <v>950</v>
      </c>
      <c r="E864" s="109">
        <v>371.33</v>
      </c>
      <c r="F864" s="109">
        <v>0</v>
      </c>
      <c r="G864" s="109">
        <v>0</v>
      </c>
      <c r="H864" s="109">
        <v>0</v>
      </c>
      <c r="I864" s="143">
        <f t="shared" si="16"/>
        <v>371.33</v>
      </c>
      <c r="J864" s="148" t="str">
        <f>IFERROR(VLOOKUP($C864,'CEDARS School FRPL'!$C:$G,5,FALSE),"No")</f>
        <v>No</v>
      </c>
      <c r="K864" s="102">
        <f>IFERROR(VLOOKUP($C864,'CEDARS School FRPL'!$C:$G,3,FALSE),0)</f>
        <v>0.39040000000000002</v>
      </c>
      <c r="M864" s="149"/>
      <c r="N864" s="150"/>
    </row>
    <row r="865" spans="1:14">
      <c r="A865" s="83" t="s">
        <v>2360</v>
      </c>
      <c r="B865" s="83" t="s">
        <v>2893</v>
      </c>
      <c r="C865" s="80">
        <v>4413</v>
      </c>
      <c r="D865" s="80" t="s">
        <v>963</v>
      </c>
      <c r="E865" s="109">
        <v>485.31</v>
      </c>
      <c r="F865" s="109">
        <v>0</v>
      </c>
      <c r="G865" s="109">
        <v>0</v>
      </c>
      <c r="H865" s="109">
        <v>0</v>
      </c>
      <c r="I865" s="143">
        <f t="shared" si="16"/>
        <v>485.31</v>
      </c>
      <c r="J865" s="148" t="str">
        <f>IFERROR(VLOOKUP($C865,'CEDARS School FRPL'!$C:$G,5,FALSE),"No")</f>
        <v>Yes</v>
      </c>
      <c r="K865" s="102">
        <f>IFERROR(VLOOKUP($C865,'CEDARS School FRPL'!$C:$G,3,FALSE),0)</f>
        <v>0.7772</v>
      </c>
      <c r="M865" s="149"/>
      <c r="N865" s="150"/>
    </row>
    <row r="866" spans="1:14">
      <c r="A866" s="83" t="s">
        <v>2360</v>
      </c>
      <c r="B866" s="83" t="s">
        <v>2893</v>
      </c>
      <c r="C866" s="80">
        <v>4489</v>
      </c>
      <c r="D866" s="80" t="s">
        <v>969</v>
      </c>
      <c r="E866" s="109">
        <v>444.46</v>
      </c>
      <c r="F866" s="109">
        <v>0</v>
      </c>
      <c r="G866" s="109">
        <v>0</v>
      </c>
      <c r="H866" s="109">
        <v>0</v>
      </c>
      <c r="I866" s="143">
        <f t="shared" si="16"/>
        <v>444.46</v>
      </c>
      <c r="J866" s="148" t="str">
        <f>IFERROR(VLOOKUP($C866,'CEDARS School FRPL'!$C:$G,5,FALSE),"No")</f>
        <v>Yes</v>
      </c>
      <c r="K866" s="102">
        <f>IFERROR(VLOOKUP($C866,'CEDARS School FRPL'!$C:$G,3,FALSE),0)</f>
        <v>0.51339999999999997</v>
      </c>
      <c r="M866" s="149"/>
      <c r="N866" s="150"/>
    </row>
    <row r="867" spans="1:14">
      <c r="A867" s="83" t="s">
        <v>2360</v>
      </c>
      <c r="B867" s="83" t="s">
        <v>2893</v>
      </c>
      <c r="C867" s="80">
        <v>3708</v>
      </c>
      <c r="D867" s="80" t="s">
        <v>952</v>
      </c>
      <c r="E867" s="109">
        <v>388.33</v>
      </c>
      <c r="F867" s="109">
        <v>0</v>
      </c>
      <c r="G867" s="109">
        <v>0</v>
      </c>
      <c r="H867" s="109">
        <v>0</v>
      </c>
      <c r="I867" s="143">
        <f t="shared" si="16"/>
        <v>388.33</v>
      </c>
      <c r="J867" s="148" t="str">
        <f>IFERROR(VLOOKUP($C867,'CEDARS School FRPL'!$C:$G,5,FALSE),"No")</f>
        <v>No</v>
      </c>
      <c r="K867" s="102">
        <f>IFERROR(VLOOKUP($C867,'CEDARS School FRPL'!$C:$G,3,FALSE),0)</f>
        <v>0.28189999999999998</v>
      </c>
      <c r="M867" s="149"/>
      <c r="N867" s="150"/>
    </row>
    <row r="868" spans="1:14">
      <c r="A868" s="83" t="s">
        <v>2360</v>
      </c>
      <c r="B868" s="83" t="s">
        <v>2893</v>
      </c>
      <c r="C868" s="80">
        <v>4345</v>
      </c>
      <c r="D868" s="80" t="s">
        <v>960</v>
      </c>
      <c r="E868" s="109">
        <v>388.19</v>
      </c>
      <c r="F868" s="109">
        <v>0</v>
      </c>
      <c r="G868" s="109">
        <v>0</v>
      </c>
      <c r="H868" s="109">
        <v>0</v>
      </c>
      <c r="I868" s="143">
        <f t="shared" si="16"/>
        <v>388.19</v>
      </c>
      <c r="J868" s="148" t="str">
        <f>IFERROR(VLOOKUP($C868,'CEDARS School FRPL'!$C:$G,5,FALSE),"No")</f>
        <v>Yes</v>
      </c>
      <c r="K868" s="102">
        <f>IFERROR(VLOOKUP($C868,'CEDARS School FRPL'!$C:$G,3,FALSE),0)</f>
        <v>0.52590000000000003</v>
      </c>
      <c r="M868" s="149"/>
      <c r="N868" s="150"/>
    </row>
    <row r="869" spans="1:14">
      <c r="A869" s="83" t="s">
        <v>2360</v>
      </c>
      <c r="B869" s="83" t="s">
        <v>2893</v>
      </c>
      <c r="C869" s="80">
        <v>5275</v>
      </c>
      <c r="D869" s="80" t="s">
        <v>975</v>
      </c>
      <c r="E869" s="109">
        <v>0</v>
      </c>
      <c r="F869" s="109">
        <v>0</v>
      </c>
      <c r="G869" s="109">
        <v>309.87</v>
      </c>
      <c r="H869" s="109">
        <v>0</v>
      </c>
      <c r="I869" s="143">
        <f t="shared" si="16"/>
        <v>309.87</v>
      </c>
      <c r="J869" s="148" t="str">
        <f>IFERROR(VLOOKUP($C869,'CEDARS School FRPL'!$C:$G,5,FALSE),"No")</f>
        <v>Yes</v>
      </c>
      <c r="K869" s="102">
        <f>IFERROR(VLOOKUP($C869,'CEDARS School FRPL'!$C:$G,3,FALSE),0)</f>
        <v>0.62109999999999999</v>
      </c>
      <c r="M869" s="149"/>
      <c r="N869" s="150"/>
    </row>
    <row r="870" spans="1:14">
      <c r="A870" s="83" t="s">
        <v>2360</v>
      </c>
      <c r="B870" s="83" t="s">
        <v>2893</v>
      </c>
      <c r="C870" s="80">
        <v>4301</v>
      </c>
      <c r="D870" s="80" t="s">
        <v>959</v>
      </c>
      <c r="E870" s="109">
        <v>436.63</v>
      </c>
      <c r="F870" s="109">
        <v>0</v>
      </c>
      <c r="G870" s="109">
        <v>0</v>
      </c>
      <c r="H870" s="109">
        <v>0</v>
      </c>
      <c r="I870" s="143">
        <f t="shared" si="16"/>
        <v>436.63</v>
      </c>
      <c r="J870" s="148" t="str">
        <f>IFERROR(VLOOKUP($C870,'CEDARS School FRPL'!$C:$G,5,FALSE),"No")</f>
        <v>No</v>
      </c>
      <c r="K870" s="102">
        <f>IFERROR(VLOOKUP($C870,'CEDARS School FRPL'!$C:$G,3,FALSE),0)</f>
        <v>0.40770000000000001</v>
      </c>
      <c r="M870" s="149"/>
      <c r="N870" s="150"/>
    </row>
    <row r="871" spans="1:14">
      <c r="A871" s="83" t="s">
        <v>2360</v>
      </c>
      <c r="B871" s="83" t="s">
        <v>2893</v>
      </c>
      <c r="C871" s="80">
        <v>4520</v>
      </c>
      <c r="D871" s="80" t="s">
        <v>971</v>
      </c>
      <c r="E871" s="109">
        <v>591.29</v>
      </c>
      <c r="F871" s="109">
        <v>0</v>
      </c>
      <c r="G871" s="109">
        <v>0</v>
      </c>
      <c r="H871" s="109">
        <v>0</v>
      </c>
      <c r="I871" s="143">
        <f t="shared" si="16"/>
        <v>591.29</v>
      </c>
      <c r="J871" s="148" t="str">
        <f>IFERROR(VLOOKUP($C871,'CEDARS School FRPL'!$C:$G,5,FALSE),"No")</f>
        <v>Yes</v>
      </c>
      <c r="K871" s="102">
        <f>IFERROR(VLOOKUP($C871,'CEDARS School FRPL'!$C:$G,3,FALSE),0)</f>
        <v>0.74299999999999999</v>
      </c>
      <c r="M871" s="149"/>
      <c r="N871" s="150"/>
    </row>
    <row r="872" spans="1:14">
      <c r="A872" s="83" t="s">
        <v>2360</v>
      </c>
      <c r="B872" s="83" t="s">
        <v>2893</v>
      </c>
      <c r="C872" s="80">
        <v>5676</v>
      </c>
      <c r="D872" s="80" t="s">
        <v>3352</v>
      </c>
      <c r="E872" s="109">
        <v>328.45</v>
      </c>
      <c r="F872" s="109">
        <v>15.34</v>
      </c>
      <c r="G872" s="109">
        <v>0</v>
      </c>
      <c r="H872" s="109">
        <v>0</v>
      </c>
      <c r="I872" s="143">
        <f t="shared" si="16"/>
        <v>343.78999999999996</v>
      </c>
      <c r="J872" s="148" t="str">
        <f>IFERROR(VLOOKUP($C872,'CEDARS School FRPL'!$C:$G,5,FALSE),"No")</f>
        <v>No</v>
      </c>
      <c r="K872" s="102">
        <f>IFERROR(VLOOKUP($C872,'CEDARS School FRPL'!$C:$G,3,FALSE),0)</f>
        <v>0.39290000000000003</v>
      </c>
      <c r="M872" s="149"/>
      <c r="N872" s="150"/>
    </row>
    <row r="873" spans="1:14">
      <c r="A873" s="83" t="s">
        <v>2360</v>
      </c>
      <c r="B873" s="83" t="s">
        <v>2893</v>
      </c>
      <c r="C873" s="80">
        <v>5729</v>
      </c>
      <c r="D873" s="80" t="s">
        <v>3353</v>
      </c>
      <c r="E873" s="109">
        <v>180.66</v>
      </c>
      <c r="F873" s="109">
        <v>0.39</v>
      </c>
      <c r="G873" s="109">
        <v>0</v>
      </c>
      <c r="H873" s="109">
        <v>0</v>
      </c>
      <c r="I873" s="143">
        <f t="shared" si="16"/>
        <v>181.04999999999998</v>
      </c>
      <c r="J873" s="148" t="str">
        <f>IFERROR(VLOOKUP($C873,'CEDARS School FRPL'!$C:$G,5,FALSE),"No")</f>
        <v>Yes</v>
      </c>
      <c r="K873" s="102">
        <f>IFERROR(VLOOKUP($C873,'CEDARS School FRPL'!$C:$G,3,FALSE),0)</f>
        <v>0.65820000000000001</v>
      </c>
      <c r="M873" s="149"/>
      <c r="N873" s="150"/>
    </row>
    <row r="874" spans="1:14">
      <c r="A874" s="83" t="s">
        <v>2360</v>
      </c>
      <c r="B874" s="83" t="s">
        <v>2893</v>
      </c>
      <c r="C874" s="80">
        <v>4492</v>
      </c>
      <c r="D874" s="80" t="s">
        <v>970</v>
      </c>
      <c r="E874" s="109">
        <v>1294.99</v>
      </c>
      <c r="F874" s="109">
        <v>115.58999999999999</v>
      </c>
      <c r="G874" s="109">
        <v>0</v>
      </c>
      <c r="H874" s="109">
        <v>0</v>
      </c>
      <c r="I874" s="143">
        <f t="shared" si="16"/>
        <v>1410.58</v>
      </c>
      <c r="J874" s="148" t="str">
        <f>IFERROR(VLOOKUP($C874,'CEDARS School FRPL'!$C:$G,5,FALSE),"No")</f>
        <v>No</v>
      </c>
      <c r="K874" s="102">
        <f>IFERROR(VLOOKUP($C874,'CEDARS School FRPL'!$C:$G,3,FALSE),0)</f>
        <v>0.47249999999999998</v>
      </c>
      <c r="M874" s="149"/>
      <c r="N874" s="150"/>
    </row>
    <row r="875" spans="1:14">
      <c r="A875" s="83" t="s">
        <v>2360</v>
      </c>
      <c r="B875" s="83" t="s">
        <v>2893</v>
      </c>
      <c r="C875" s="80">
        <v>2797</v>
      </c>
      <c r="D875" s="80" t="s">
        <v>939</v>
      </c>
      <c r="E875" s="109">
        <v>1939.82</v>
      </c>
      <c r="F875" s="109">
        <v>150.47</v>
      </c>
      <c r="G875" s="109">
        <v>0</v>
      </c>
      <c r="H875" s="109">
        <v>0</v>
      </c>
      <c r="I875" s="143">
        <f t="shared" si="16"/>
        <v>2090.29</v>
      </c>
      <c r="J875" s="148" t="str">
        <f>IFERROR(VLOOKUP($C875,'CEDARS School FRPL'!$C:$G,5,FALSE),"No")</f>
        <v>Yes</v>
      </c>
      <c r="K875" s="102">
        <f>IFERROR(VLOOKUP($C875,'CEDARS School FRPL'!$C:$G,3,FALSE),0)</f>
        <v>0.72770000000000001</v>
      </c>
      <c r="M875" s="149"/>
      <c r="N875" s="150"/>
    </row>
    <row r="876" spans="1:14">
      <c r="A876" s="83" t="s">
        <v>2360</v>
      </c>
      <c r="B876" s="83" t="s">
        <v>2893</v>
      </c>
      <c r="C876" s="80">
        <v>3640</v>
      </c>
      <c r="D876" s="80" t="s">
        <v>947</v>
      </c>
      <c r="E876" s="109">
        <v>1757.9</v>
      </c>
      <c r="F876" s="109">
        <v>253.44</v>
      </c>
      <c r="G876" s="109">
        <v>0</v>
      </c>
      <c r="H876" s="109">
        <v>0</v>
      </c>
      <c r="I876" s="143">
        <f t="shared" si="16"/>
        <v>2011.3400000000001</v>
      </c>
      <c r="J876" s="148" t="str">
        <f>IFERROR(VLOOKUP($C876,'CEDARS School FRPL'!$C:$G,5,FALSE),"No")</f>
        <v>No</v>
      </c>
      <c r="K876" s="102">
        <f>IFERROR(VLOOKUP($C876,'CEDARS School FRPL'!$C:$G,3,FALSE),0)</f>
        <v>0.36330000000000001</v>
      </c>
      <c r="M876" s="149"/>
      <c r="N876" s="150"/>
    </row>
    <row r="877" spans="1:14">
      <c r="A877" s="83" t="s">
        <v>2360</v>
      </c>
      <c r="B877" s="83" t="s">
        <v>2893</v>
      </c>
      <c r="C877" s="80">
        <v>4128</v>
      </c>
      <c r="D877" s="80" t="s">
        <v>956</v>
      </c>
      <c r="E877" s="109">
        <v>1489.15</v>
      </c>
      <c r="F877" s="109">
        <v>232.52999999999997</v>
      </c>
      <c r="G877" s="109">
        <v>0</v>
      </c>
      <c r="H877" s="109">
        <v>0</v>
      </c>
      <c r="I877" s="143">
        <f t="shared" si="16"/>
        <v>1721.68</v>
      </c>
      <c r="J877" s="148" t="str">
        <f>IFERROR(VLOOKUP($C877,'CEDARS School FRPL'!$C:$G,5,FALSE),"No")</f>
        <v>No</v>
      </c>
      <c r="K877" s="102">
        <f>IFERROR(VLOOKUP($C877,'CEDARS School FRPL'!$C:$G,3,FALSE),0)</f>
        <v>0.4304</v>
      </c>
      <c r="M877" s="149"/>
      <c r="N877" s="150"/>
    </row>
    <row r="878" spans="1:14">
      <c r="A878" s="83" t="s">
        <v>2360</v>
      </c>
      <c r="B878" s="83" t="s">
        <v>2893</v>
      </c>
      <c r="C878" s="80">
        <v>3550</v>
      </c>
      <c r="D878" s="80" t="s">
        <v>945</v>
      </c>
      <c r="E878" s="109">
        <v>495.85</v>
      </c>
      <c r="F878" s="109">
        <v>0</v>
      </c>
      <c r="G878" s="109">
        <v>0</v>
      </c>
      <c r="H878" s="109">
        <v>0</v>
      </c>
      <c r="I878" s="143">
        <f t="shared" si="16"/>
        <v>495.85</v>
      </c>
      <c r="J878" s="148" t="str">
        <f>IFERROR(VLOOKUP($C878,'CEDARS School FRPL'!$C:$G,5,FALSE),"No")</f>
        <v>No</v>
      </c>
      <c r="K878" s="102">
        <f>IFERROR(VLOOKUP($C878,'CEDARS School FRPL'!$C:$G,3,FALSE),0)</f>
        <v>0.31240000000000001</v>
      </c>
      <c r="M878" s="149"/>
      <c r="N878" s="150"/>
    </row>
    <row r="879" spans="1:14">
      <c r="A879" s="83" t="s">
        <v>2360</v>
      </c>
      <c r="B879" s="83" t="s">
        <v>2893</v>
      </c>
      <c r="C879" s="80">
        <v>4294</v>
      </c>
      <c r="D879" s="80" t="s">
        <v>958</v>
      </c>
      <c r="E879" s="109">
        <v>541.63</v>
      </c>
      <c r="F879" s="109">
        <v>0</v>
      </c>
      <c r="G879" s="109">
        <v>0</v>
      </c>
      <c r="H879" s="109">
        <v>0</v>
      </c>
      <c r="I879" s="143">
        <f t="shared" si="16"/>
        <v>541.63</v>
      </c>
      <c r="J879" s="148" t="str">
        <f>IFERROR(VLOOKUP($C879,'CEDARS School FRPL'!$C:$G,5,FALSE),"No")</f>
        <v>Yes</v>
      </c>
      <c r="K879" s="102">
        <f>IFERROR(VLOOKUP($C879,'CEDARS School FRPL'!$C:$G,3,FALSE),0)</f>
        <v>0.5494</v>
      </c>
      <c r="M879" s="149"/>
      <c r="N879" s="150"/>
    </row>
    <row r="880" spans="1:14">
      <c r="A880" s="80" t="s">
        <v>2360</v>
      </c>
      <c r="B880" s="86" t="s">
        <v>2893</v>
      </c>
      <c r="C880" s="80">
        <v>4127</v>
      </c>
      <c r="D880" s="80" t="s">
        <v>955</v>
      </c>
      <c r="E880" s="109">
        <v>610.42999999999995</v>
      </c>
      <c r="F880" s="109">
        <v>0</v>
      </c>
      <c r="G880" s="109">
        <v>0</v>
      </c>
      <c r="H880" s="109">
        <v>0</v>
      </c>
      <c r="I880" s="143">
        <f t="shared" si="16"/>
        <v>610.42999999999995</v>
      </c>
      <c r="J880" s="148" t="str">
        <f>IFERROR(VLOOKUP($C880,'CEDARS School FRPL'!$C:$G,5,FALSE),"No")</f>
        <v>No</v>
      </c>
      <c r="K880" s="102">
        <f>IFERROR(VLOOKUP($C880,'CEDARS School FRPL'!$C:$G,3,FALSE),0)</f>
        <v>0.46</v>
      </c>
      <c r="L880" s="102"/>
      <c r="M880" s="149"/>
      <c r="N880" s="150"/>
    </row>
    <row r="881" spans="1:14">
      <c r="A881" s="83" t="s">
        <v>2360</v>
      </c>
      <c r="B881" s="83" t="s">
        <v>2893</v>
      </c>
      <c r="C881" s="80">
        <v>4465</v>
      </c>
      <c r="D881" s="80" t="s">
        <v>966</v>
      </c>
      <c r="E881" s="109">
        <v>325.37</v>
      </c>
      <c r="F881" s="109">
        <v>0</v>
      </c>
      <c r="G881" s="109">
        <v>0</v>
      </c>
      <c r="H881" s="109">
        <v>0</v>
      </c>
      <c r="I881" s="143">
        <f t="shared" si="16"/>
        <v>325.37</v>
      </c>
      <c r="J881" s="148" t="str">
        <f>IFERROR(VLOOKUP($C881,'CEDARS School FRPL'!$C:$G,5,FALSE),"No")</f>
        <v>Yes</v>
      </c>
      <c r="K881" s="102">
        <f>IFERROR(VLOOKUP($C881,'CEDARS School FRPL'!$C:$G,3,FALSE),0)</f>
        <v>0.67589999999999995</v>
      </c>
      <c r="M881" s="149"/>
      <c r="N881" s="150"/>
    </row>
    <row r="882" spans="1:14">
      <c r="A882" s="83" t="s">
        <v>2360</v>
      </c>
      <c r="B882" s="83" t="s">
        <v>2893</v>
      </c>
      <c r="C882" s="80">
        <v>3764</v>
      </c>
      <c r="D882" s="80" t="s">
        <v>953</v>
      </c>
      <c r="E882" s="109">
        <v>597.49</v>
      </c>
      <c r="F882" s="109">
        <v>0</v>
      </c>
      <c r="G882" s="109">
        <v>0</v>
      </c>
      <c r="H882" s="109">
        <v>0</v>
      </c>
      <c r="I882" s="143">
        <f t="shared" si="16"/>
        <v>597.49</v>
      </c>
      <c r="J882" s="148" t="str">
        <f>IFERROR(VLOOKUP($C882,'CEDARS School FRPL'!$C:$G,5,FALSE),"No")</f>
        <v>Yes</v>
      </c>
      <c r="K882" s="102">
        <f>IFERROR(VLOOKUP($C882,'CEDARS School FRPL'!$C:$G,3,FALSE),0)</f>
        <v>0.64049999999999996</v>
      </c>
      <c r="M882" s="149"/>
      <c r="N882" s="150"/>
    </row>
    <row r="883" spans="1:14">
      <c r="A883" s="83" t="s">
        <v>2360</v>
      </c>
      <c r="B883" s="83" t="s">
        <v>2893</v>
      </c>
      <c r="C883" s="80">
        <v>2565</v>
      </c>
      <c r="D883" s="80" t="s">
        <v>938</v>
      </c>
      <c r="E883" s="109">
        <v>523.27</v>
      </c>
      <c r="F883" s="109">
        <v>0</v>
      </c>
      <c r="G883" s="109">
        <v>0</v>
      </c>
      <c r="H883" s="109">
        <v>0</v>
      </c>
      <c r="I883" s="143">
        <f t="shared" si="16"/>
        <v>523.27</v>
      </c>
      <c r="J883" s="148" t="str">
        <f>IFERROR(VLOOKUP($C883,'CEDARS School FRPL'!$C:$G,5,FALSE),"No")</f>
        <v>No</v>
      </c>
      <c r="K883" s="102">
        <f>IFERROR(VLOOKUP($C883,'CEDARS School FRPL'!$C:$G,3,FALSE),0)</f>
        <v>0.46689999999999998</v>
      </c>
      <c r="M883" s="149"/>
      <c r="N883" s="150"/>
    </row>
    <row r="884" spans="1:14">
      <c r="A884" s="83" t="s">
        <v>2360</v>
      </c>
      <c r="B884" s="83" t="s">
        <v>2893</v>
      </c>
      <c r="C884" s="80">
        <v>3233</v>
      </c>
      <c r="D884" s="80" t="s">
        <v>941</v>
      </c>
      <c r="E884" s="109">
        <v>554.14</v>
      </c>
      <c r="F884" s="109">
        <v>0</v>
      </c>
      <c r="G884" s="109">
        <v>0</v>
      </c>
      <c r="H884" s="109">
        <v>0</v>
      </c>
      <c r="I884" s="143">
        <f t="shared" si="16"/>
        <v>554.14</v>
      </c>
      <c r="J884" s="148" t="str">
        <f>IFERROR(VLOOKUP($C884,'CEDARS School FRPL'!$C:$G,5,FALSE),"No")</f>
        <v>Yes</v>
      </c>
      <c r="K884" s="102">
        <f>IFERROR(VLOOKUP($C884,'CEDARS School FRPL'!$C:$G,3,FALSE),0)</f>
        <v>0.61160000000000003</v>
      </c>
      <c r="M884" s="149"/>
      <c r="N884" s="150"/>
    </row>
    <row r="885" spans="1:14">
      <c r="A885" s="83" t="s">
        <v>2360</v>
      </c>
      <c r="B885" s="83" t="s">
        <v>2893</v>
      </c>
      <c r="C885" s="80">
        <v>5016</v>
      </c>
      <c r="D885" s="80" t="s">
        <v>974</v>
      </c>
      <c r="E885" s="109">
        <v>790.56</v>
      </c>
      <c r="F885" s="109">
        <v>0</v>
      </c>
      <c r="G885" s="109">
        <v>0</v>
      </c>
      <c r="H885" s="109">
        <v>0</v>
      </c>
      <c r="I885" s="143">
        <f t="shared" si="16"/>
        <v>790.56</v>
      </c>
      <c r="J885" s="148" t="str">
        <f>IFERROR(VLOOKUP($C885,'CEDARS School FRPL'!$C:$G,5,FALSE),"No")</f>
        <v>Yes</v>
      </c>
      <c r="K885" s="102">
        <f>IFERROR(VLOOKUP($C885,'CEDARS School FRPL'!$C:$G,3,FALSE),0)</f>
        <v>0.77090000000000003</v>
      </c>
      <c r="M885" s="149"/>
      <c r="N885" s="150"/>
    </row>
    <row r="886" spans="1:14">
      <c r="A886" s="83" t="s">
        <v>2360</v>
      </c>
      <c r="B886" s="83" t="s">
        <v>2893</v>
      </c>
      <c r="C886" s="80">
        <v>4581</v>
      </c>
      <c r="D886" s="80" t="s">
        <v>973</v>
      </c>
      <c r="E886" s="109">
        <v>495.7</v>
      </c>
      <c r="F886" s="109">
        <v>0</v>
      </c>
      <c r="G886" s="109">
        <v>0</v>
      </c>
      <c r="H886" s="109">
        <v>0</v>
      </c>
      <c r="I886" s="143">
        <f t="shared" si="16"/>
        <v>495.7</v>
      </c>
      <c r="J886" s="148" t="str">
        <f>IFERROR(VLOOKUP($C886,'CEDARS School FRPL'!$C:$G,5,FALSE),"No")</f>
        <v>Yes</v>
      </c>
      <c r="K886" s="102">
        <f>IFERROR(VLOOKUP($C886,'CEDARS School FRPL'!$C:$G,3,FALSE),0)</f>
        <v>0.72389999999999999</v>
      </c>
      <c r="M886" s="149"/>
      <c r="N886" s="150"/>
    </row>
    <row r="887" spans="1:14">
      <c r="A887" s="83" t="s">
        <v>2360</v>
      </c>
      <c r="B887" s="83" t="s">
        <v>2893</v>
      </c>
      <c r="C887" s="80">
        <v>4356</v>
      </c>
      <c r="D887" s="80" t="s">
        <v>962</v>
      </c>
      <c r="E887" s="109">
        <v>542.94000000000005</v>
      </c>
      <c r="F887" s="109">
        <v>0</v>
      </c>
      <c r="G887" s="109">
        <v>0</v>
      </c>
      <c r="H887" s="109">
        <v>0</v>
      </c>
      <c r="I887" s="143">
        <f t="shared" si="16"/>
        <v>542.94000000000005</v>
      </c>
      <c r="J887" s="148" t="str">
        <f>IFERROR(VLOOKUP($C887,'CEDARS School FRPL'!$C:$G,5,FALSE),"No")</f>
        <v>Yes</v>
      </c>
      <c r="K887" s="102">
        <f>IFERROR(VLOOKUP($C887,'CEDARS School FRPL'!$C:$G,3,FALSE),0)</f>
        <v>0.73329999999999995</v>
      </c>
      <c r="M887" s="149"/>
      <c r="N887" s="150"/>
    </row>
    <row r="888" spans="1:14">
      <c r="A888" s="83" t="s">
        <v>2360</v>
      </c>
      <c r="B888" s="83" t="s">
        <v>2893</v>
      </c>
      <c r="C888" s="80">
        <v>4485</v>
      </c>
      <c r="D888" s="80" t="s">
        <v>968</v>
      </c>
      <c r="E888" s="109">
        <v>544.26</v>
      </c>
      <c r="F888" s="109">
        <v>0</v>
      </c>
      <c r="G888" s="109">
        <v>0</v>
      </c>
      <c r="H888" s="109">
        <v>0</v>
      </c>
      <c r="I888" s="143">
        <f t="shared" si="16"/>
        <v>544.26</v>
      </c>
      <c r="J888" s="148" t="str">
        <f>IFERROR(VLOOKUP($C888,'CEDARS School FRPL'!$C:$G,5,FALSE),"No")</f>
        <v>No</v>
      </c>
      <c r="K888" s="102">
        <f>IFERROR(VLOOKUP($C888,'CEDARS School FRPL'!$C:$G,3,FALSE),0)</f>
        <v>0.30640000000000001</v>
      </c>
      <c r="M888" s="149"/>
      <c r="N888" s="150"/>
    </row>
    <row r="889" spans="1:14">
      <c r="A889" s="83" t="s">
        <v>2360</v>
      </c>
      <c r="B889" s="83" t="s">
        <v>2893</v>
      </c>
      <c r="C889" s="80">
        <v>5178</v>
      </c>
      <c r="D889" s="80" t="s">
        <v>653</v>
      </c>
      <c r="E889" s="109">
        <v>534.29</v>
      </c>
      <c r="F889" s="109">
        <v>0</v>
      </c>
      <c r="G889" s="109">
        <v>0</v>
      </c>
      <c r="H889" s="109">
        <v>0</v>
      </c>
      <c r="I889" s="143">
        <f t="shared" si="16"/>
        <v>534.29</v>
      </c>
      <c r="J889" s="148" t="str">
        <f>IFERROR(VLOOKUP($C889,'CEDARS School FRPL'!$C:$G,5,FALSE),"No")</f>
        <v>Yes</v>
      </c>
      <c r="K889" s="102">
        <f>IFERROR(VLOOKUP($C889,'CEDARS School FRPL'!$C:$G,3,FALSE),0)</f>
        <v>0.70399999999999996</v>
      </c>
      <c r="M889" s="149"/>
      <c r="N889" s="150"/>
    </row>
    <row r="890" spans="1:14">
      <c r="A890" s="83" t="s">
        <v>2360</v>
      </c>
      <c r="B890" s="83" t="s">
        <v>2893</v>
      </c>
      <c r="C890" s="80">
        <v>3491</v>
      </c>
      <c r="D890" s="80" t="s">
        <v>944</v>
      </c>
      <c r="E890" s="109">
        <v>390.66</v>
      </c>
      <c r="F890" s="109">
        <v>0</v>
      </c>
      <c r="G890" s="109">
        <v>0</v>
      </c>
      <c r="H890" s="109">
        <v>0</v>
      </c>
      <c r="I890" s="143">
        <f t="shared" si="16"/>
        <v>390.66</v>
      </c>
      <c r="J890" s="148" t="str">
        <f>IFERROR(VLOOKUP($C890,'CEDARS School FRPL'!$C:$G,5,FALSE),"No")</f>
        <v>Yes</v>
      </c>
      <c r="K890" s="102">
        <f>IFERROR(VLOOKUP($C890,'CEDARS School FRPL'!$C:$G,3,FALSE),0)</f>
        <v>0.71460000000000001</v>
      </c>
      <c r="M890" s="149"/>
      <c r="N890" s="150"/>
    </row>
    <row r="891" spans="1:14">
      <c r="A891" s="83" t="s">
        <v>2360</v>
      </c>
      <c r="B891" s="83" t="s">
        <v>2893</v>
      </c>
      <c r="C891" s="80">
        <v>3593</v>
      </c>
      <c r="D891" s="80" t="s">
        <v>946</v>
      </c>
      <c r="E891" s="109">
        <v>407</v>
      </c>
      <c r="F891" s="109">
        <v>0</v>
      </c>
      <c r="G891" s="109">
        <v>0</v>
      </c>
      <c r="H891" s="109">
        <v>0</v>
      </c>
      <c r="I891" s="143">
        <f t="shared" si="16"/>
        <v>407</v>
      </c>
      <c r="J891" s="148" t="str">
        <f>IFERROR(VLOOKUP($C891,'CEDARS School FRPL'!$C:$G,5,FALSE),"No")</f>
        <v>Yes</v>
      </c>
      <c r="K891" s="102">
        <f>IFERROR(VLOOKUP($C891,'CEDARS School FRPL'!$C:$G,3,FALSE),0)</f>
        <v>0.71450000000000002</v>
      </c>
      <c r="M891" s="149"/>
      <c r="N891" s="150"/>
    </row>
    <row r="892" spans="1:14">
      <c r="A892" s="83" t="s">
        <v>2360</v>
      </c>
      <c r="B892" s="83" t="s">
        <v>2893</v>
      </c>
      <c r="C892" s="80">
        <v>4293</v>
      </c>
      <c r="D892" s="80" t="s">
        <v>957</v>
      </c>
      <c r="E892" s="109">
        <v>492.88</v>
      </c>
      <c r="F892" s="109">
        <v>0</v>
      </c>
      <c r="G892" s="109">
        <v>0</v>
      </c>
      <c r="H892" s="109">
        <v>0</v>
      </c>
      <c r="I892" s="143">
        <f t="shared" si="16"/>
        <v>492.88</v>
      </c>
      <c r="J892" s="148" t="str">
        <f>IFERROR(VLOOKUP($C892,'CEDARS School FRPL'!$C:$G,5,FALSE),"No")</f>
        <v>No</v>
      </c>
      <c r="K892" s="102">
        <f>IFERROR(VLOOKUP($C892,'CEDARS School FRPL'!$C:$G,3,FALSE),0)</f>
        <v>0.17899999999999999</v>
      </c>
      <c r="M892" s="149"/>
      <c r="N892" s="150"/>
    </row>
    <row r="893" spans="1:14">
      <c r="A893" s="83" t="s">
        <v>2360</v>
      </c>
      <c r="B893" s="83" t="s">
        <v>2893</v>
      </c>
      <c r="C893" s="80">
        <v>5677</v>
      </c>
      <c r="D893" s="80" t="s">
        <v>3354</v>
      </c>
      <c r="E893" s="109">
        <v>644.59</v>
      </c>
      <c r="F893" s="109">
        <v>0</v>
      </c>
      <c r="G893" s="109">
        <v>0</v>
      </c>
      <c r="H893" s="109">
        <v>0</v>
      </c>
      <c r="I893" s="143">
        <f t="shared" si="16"/>
        <v>644.59</v>
      </c>
      <c r="J893" s="148" t="str">
        <f>IFERROR(VLOOKUP($C893,'CEDARS School FRPL'!$C:$G,5,FALSE),"No")</f>
        <v>Yes</v>
      </c>
      <c r="K893" s="102">
        <f>IFERROR(VLOOKUP($C893,'CEDARS School FRPL'!$C:$G,3,FALSE),0)</f>
        <v>0.72289999999999999</v>
      </c>
      <c r="M893" s="149"/>
      <c r="N893" s="150"/>
    </row>
    <row r="894" spans="1:14">
      <c r="A894" s="83" t="s">
        <v>2360</v>
      </c>
      <c r="B894" s="83" t="s">
        <v>2893</v>
      </c>
      <c r="C894" s="80">
        <v>4466</v>
      </c>
      <c r="D894" s="80" t="s">
        <v>967</v>
      </c>
      <c r="E894" s="109">
        <v>417.3</v>
      </c>
      <c r="F894" s="109">
        <v>0</v>
      </c>
      <c r="G894" s="109">
        <v>0</v>
      </c>
      <c r="H894" s="109">
        <v>0</v>
      </c>
      <c r="I894" s="143">
        <f t="shared" ref="I894:I955" si="17">SUM(E894:H894)</f>
        <v>417.3</v>
      </c>
      <c r="J894" s="148" t="str">
        <f>IFERROR(VLOOKUP($C894,'CEDARS School FRPL'!$C:$G,5,FALSE),"No")</f>
        <v>No</v>
      </c>
      <c r="K894" s="102">
        <f>IFERROR(VLOOKUP($C894,'CEDARS School FRPL'!$C:$G,3,FALSE),0)</f>
        <v>0.25030000000000002</v>
      </c>
      <c r="M894" s="149"/>
      <c r="N894" s="150"/>
    </row>
    <row r="895" spans="1:14">
      <c r="A895" s="83" t="s">
        <v>2360</v>
      </c>
      <c r="B895" s="83" t="s">
        <v>2893</v>
      </c>
      <c r="C895" s="80">
        <v>3389</v>
      </c>
      <c r="D895" s="80" t="s">
        <v>943</v>
      </c>
      <c r="E895" s="109">
        <v>558.35</v>
      </c>
      <c r="F895" s="109">
        <v>0</v>
      </c>
      <c r="G895" s="109">
        <v>0</v>
      </c>
      <c r="H895" s="109">
        <v>0</v>
      </c>
      <c r="I895" s="143">
        <f t="shared" si="17"/>
        <v>558.35</v>
      </c>
      <c r="J895" s="148" t="str">
        <f>IFERROR(VLOOKUP($C895,'CEDARS School FRPL'!$C:$G,5,FALSE),"No")</f>
        <v>Yes</v>
      </c>
      <c r="K895" s="102">
        <f>IFERROR(VLOOKUP($C895,'CEDARS School FRPL'!$C:$G,3,FALSE),0)</f>
        <v>0.7752</v>
      </c>
      <c r="M895" s="149"/>
      <c r="N895" s="150"/>
    </row>
    <row r="896" spans="1:14">
      <c r="A896" s="83" t="s">
        <v>2360</v>
      </c>
      <c r="B896" s="83" t="s">
        <v>2893</v>
      </c>
      <c r="C896" s="80">
        <v>3707</v>
      </c>
      <c r="D896" s="80" t="s">
        <v>951</v>
      </c>
      <c r="E896" s="109">
        <v>323</v>
      </c>
      <c r="F896" s="109">
        <v>0</v>
      </c>
      <c r="G896" s="109">
        <v>0</v>
      </c>
      <c r="H896" s="109">
        <v>0</v>
      </c>
      <c r="I896" s="143">
        <f t="shared" si="17"/>
        <v>323</v>
      </c>
      <c r="J896" s="148" t="str">
        <f>IFERROR(VLOOKUP($C896,'CEDARS School FRPL'!$C:$G,5,FALSE),"No")</f>
        <v>No</v>
      </c>
      <c r="K896" s="102">
        <f>IFERROR(VLOOKUP($C896,'CEDARS School FRPL'!$C:$G,3,FALSE),0)</f>
        <v>0.44529999999999997</v>
      </c>
      <c r="M896" s="149"/>
      <c r="N896" s="150"/>
    </row>
    <row r="897" spans="1:14">
      <c r="A897" s="83" t="s">
        <v>2360</v>
      </c>
      <c r="B897" s="83" t="s">
        <v>2893</v>
      </c>
      <c r="C897" s="80">
        <v>3677</v>
      </c>
      <c r="D897" s="80" t="s">
        <v>949</v>
      </c>
      <c r="E897" s="109">
        <v>382.82</v>
      </c>
      <c r="F897" s="109">
        <v>0</v>
      </c>
      <c r="G897" s="109">
        <v>0</v>
      </c>
      <c r="H897" s="109">
        <v>0</v>
      </c>
      <c r="I897" s="143">
        <f t="shared" si="17"/>
        <v>382.82</v>
      </c>
      <c r="J897" s="148" t="str">
        <f>IFERROR(VLOOKUP($C897,'CEDARS School FRPL'!$C:$G,5,FALSE),"No")</f>
        <v>Yes</v>
      </c>
      <c r="K897" s="102">
        <f>IFERROR(VLOOKUP($C897,'CEDARS School FRPL'!$C:$G,3,FALSE),0)</f>
        <v>0.69930000000000003</v>
      </c>
      <c r="M897" s="149"/>
      <c r="N897" s="150"/>
    </row>
    <row r="898" spans="1:14">
      <c r="A898" s="83" t="s">
        <v>2360</v>
      </c>
      <c r="B898" s="83" t="s">
        <v>2893</v>
      </c>
      <c r="C898" s="80">
        <v>4420</v>
      </c>
      <c r="D898" s="80" t="s">
        <v>964</v>
      </c>
      <c r="E898" s="109">
        <v>563.72</v>
      </c>
      <c r="F898" s="109">
        <v>0</v>
      </c>
      <c r="G898" s="109">
        <v>0</v>
      </c>
      <c r="H898" s="109">
        <v>0</v>
      </c>
      <c r="I898" s="143">
        <f t="shared" si="17"/>
        <v>563.72</v>
      </c>
      <c r="J898" s="148" t="str">
        <f>IFERROR(VLOOKUP($C898,'CEDARS School FRPL'!$C:$G,5,FALSE),"No")</f>
        <v>No</v>
      </c>
      <c r="K898" s="102">
        <f>IFERROR(VLOOKUP($C898,'CEDARS School FRPL'!$C:$G,3,FALSE),0)</f>
        <v>0.37009999999999998</v>
      </c>
      <c r="M898" s="149"/>
      <c r="N898" s="150"/>
    </row>
    <row r="899" spans="1:14">
      <c r="A899" s="83" t="s">
        <v>2360</v>
      </c>
      <c r="B899" s="83" t="s">
        <v>2893</v>
      </c>
      <c r="C899" s="80">
        <v>5440</v>
      </c>
      <c r="D899" s="80" t="s">
        <v>976</v>
      </c>
      <c r="E899" s="109">
        <v>76.430000000000007</v>
      </c>
      <c r="F899" s="109">
        <v>0</v>
      </c>
      <c r="G899" s="109">
        <v>0</v>
      </c>
      <c r="H899" s="109">
        <v>0</v>
      </c>
      <c r="I899" s="143">
        <f t="shared" si="17"/>
        <v>76.430000000000007</v>
      </c>
      <c r="J899" s="148" t="str">
        <f>IFERROR(VLOOKUP($C899,'CEDARS School FRPL'!$C:$G,5,FALSE),"No")</f>
        <v>Yes</v>
      </c>
      <c r="K899" s="102">
        <f>IFERROR(VLOOKUP($C899,'CEDARS School FRPL'!$C:$G,3,FALSE),0)</f>
        <v>0.63770000000000004</v>
      </c>
      <c r="M899" s="149"/>
      <c r="N899" s="150"/>
    </row>
    <row r="900" spans="1:14">
      <c r="A900" s="83" t="s">
        <v>2509</v>
      </c>
      <c r="B900" s="83" t="s">
        <v>2894</v>
      </c>
      <c r="C900" s="80">
        <v>5180</v>
      </c>
      <c r="D900" s="80" t="s">
        <v>1959</v>
      </c>
      <c r="E900" s="109">
        <v>303.12</v>
      </c>
      <c r="F900" s="109">
        <v>0</v>
      </c>
      <c r="G900" s="109">
        <v>0</v>
      </c>
      <c r="H900" s="109">
        <v>0</v>
      </c>
      <c r="I900" s="143">
        <f t="shared" si="17"/>
        <v>303.12</v>
      </c>
      <c r="J900" s="148" t="str">
        <f>IFERROR(VLOOKUP($C900,'CEDARS School FRPL'!$C:$G,5,FALSE),"No")</f>
        <v>No</v>
      </c>
      <c r="K900" s="102">
        <f>IFERROR(VLOOKUP($C900,'CEDARS School FRPL'!$C:$G,3,FALSE),0)</f>
        <v>0.27010000000000001</v>
      </c>
      <c r="M900" s="149"/>
      <c r="N900" s="150"/>
    </row>
    <row r="901" spans="1:14">
      <c r="A901" s="83" t="s">
        <v>2509</v>
      </c>
      <c r="B901" s="83" t="s">
        <v>2894</v>
      </c>
      <c r="C901" s="80">
        <v>2385</v>
      </c>
      <c r="D901" s="80" t="s">
        <v>1956</v>
      </c>
      <c r="E901" s="109">
        <v>308.14</v>
      </c>
      <c r="F901" s="109">
        <v>0</v>
      </c>
      <c r="G901" s="109">
        <v>0</v>
      </c>
      <c r="H901" s="109">
        <v>0</v>
      </c>
      <c r="I901" s="143">
        <f t="shared" si="17"/>
        <v>308.14</v>
      </c>
      <c r="J901" s="148" t="str">
        <f>IFERROR(VLOOKUP($C901,'CEDARS School FRPL'!$C:$G,5,FALSE),"No")</f>
        <v>Yes</v>
      </c>
      <c r="K901" s="102">
        <f>IFERROR(VLOOKUP($C901,'CEDARS School FRPL'!$C:$G,3,FALSE),0)</f>
        <v>0.56359999999999999</v>
      </c>
      <c r="M901" s="149"/>
      <c r="N901" s="150"/>
    </row>
    <row r="902" spans="1:14">
      <c r="A902" s="83" t="s">
        <v>2509</v>
      </c>
      <c r="B902" s="83" t="s">
        <v>2894</v>
      </c>
      <c r="C902" s="80">
        <v>4206</v>
      </c>
      <c r="D902" s="80" t="s">
        <v>1958</v>
      </c>
      <c r="E902" s="109">
        <v>211.54</v>
      </c>
      <c r="F902" s="109">
        <v>23.01</v>
      </c>
      <c r="G902" s="109">
        <v>0</v>
      </c>
      <c r="H902" s="109">
        <v>0</v>
      </c>
      <c r="I902" s="143">
        <f t="shared" si="17"/>
        <v>234.54999999999998</v>
      </c>
      <c r="J902" s="148" t="str">
        <f>IFERROR(VLOOKUP($C902,'CEDARS School FRPL'!$C:$G,5,FALSE),"No")</f>
        <v>Yes</v>
      </c>
      <c r="K902" s="102">
        <f>IFERROR(VLOOKUP($C902,'CEDARS School FRPL'!$C:$G,3,FALSE),0)</f>
        <v>0.59950000000000003</v>
      </c>
      <c r="M902" s="149"/>
      <c r="N902" s="150"/>
    </row>
    <row r="903" spans="1:14">
      <c r="A903" s="83" t="s">
        <v>2509</v>
      </c>
      <c r="B903" s="83" t="s">
        <v>2894</v>
      </c>
      <c r="C903" s="80">
        <v>3198</v>
      </c>
      <c r="D903" s="80" t="s">
        <v>1957</v>
      </c>
      <c r="E903" s="109">
        <v>234.08</v>
      </c>
      <c r="F903" s="109">
        <v>0</v>
      </c>
      <c r="G903" s="109">
        <v>0</v>
      </c>
      <c r="H903" s="109">
        <v>0</v>
      </c>
      <c r="I903" s="143">
        <f t="shared" si="17"/>
        <v>234.08</v>
      </c>
      <c r="J903" s="148" t="str">
        <f>IFERROR(VLOOKUP($C903,'CEDARS School FRPL'!$C:$G,5,FALSE),"No")</f>
        <v>Yes</v>
      </c>
      <c r="K903" s="102">
        <f>IFERROR(VLOOKUP($C903,'CEDARS School FRPL'!$C:$G,3,FALSE),0)</f>
        <v>0.63449999999999995</v>
      </c>
      <c r="M903" s="149"/>
      <c r="N903" s="150"/>
    </row>
    <row r="904" spans="1:14">
      <c r="A904" s="83" t="s">
        <v>2261</v>
      </c>
      <c r="B904" s="83" t="s">
        <v>2895</v>
      </c>
      <c r="C904" s="80">
        <v>5719</v>
      </c>
      <c r="D904" s="80" t="s">
        <v>3355</v>
      </c>
      <c r="E904" s="109">
        <v>658.86</v>
      </c>
      <c r="F904" s="109">
        <v>0</v>
      </c>
      <c r="G904" s="109">
        <v>0</v>
      </c>
      <c r="H904" s="109">
        <v>0</v>
      </c>
      <c r="I904" s="143">
        <f t="shared" si="17"/>
        <v>658.86</v>
      </c>
      <c r="J904" s="148" t="str">
        <f>IFERROR(VLOOKUP($C904,'CEDARS School FRPL'!$C:$G,5,FALSE),"No")</f>
        <v>Yes</v>
      </c>
      <c r="K904" s="102">
        <f>IFERROR(VLOOKUP($C904,'CEDARS School FRPL'!$C:$G,3,FALSE),0)</f>
        <v>0.78029999999999999</v>
      </c>
      <c r="M904" s="149"/>
      <c r="N904" s="150"/>
    </row>
    <row r="905" spans="1:14">
      <c r="A905" s="83" t="s">
        <v>2261</v>
      </c>
      <c r="B905" s="83" t="s">
        <v>2895</v>
      </c>
      <c r="C905" s="80">
        <v>2904</v>
      </c>
      <c r="D905" s="80" t="s">
        <v>63</v>
      </c>
      <c r="E905" s="109">
        <v>387.65</v>
      </c>
      <c r="F905" s="109">
        <v>19.02</v>
      </c>
      <c r="G905" s="109">
        <v>2.4300000000000002</v>
      </c>
      <c r="H905" s="109">
        <v>0</v>
      </c>
      <c r="I905" s="143">
        <f t="shared" si="17"/>
        <v>409.09999999999997</v>
      </c>
      <c r="J905" s="148" t="str">
        <f>IFERROR(VLOOKUP($C905,'CEDARS School FRPL'!$C:$G,5,FALSE),"No")</f>
        <v>Yes</v>
      </c>
      <c r="K905" s="102">
        <f>IFERROR(VLOOKUP($C905,'CEDARS School FRPL'!$C:$G,3,FALSE),0)</f>
        <v>0.77170000000000005</v>
      </c>
      <c r="M905" s="149"/>
      <c r="N905" s="150"/>
    </row>
    <row r="906" spans="1:14">
      <c r="A906" s="83" t="s">
        <v>2261</v>
      </c>
      <c r="B906" s="83" t="s">
        <v>2895</v>
      </c>
      <c r="C906" s="80">
        <v>3961</v>
      </c>
      <c r="D906" s="80" t="s">
        <v>64</v>
      </c>
      <c r="E906" s="109">
        <v>316.07</v>
      </c>
      <c r="F906" s="109">
        <v>0</v>
      </c>
      <c r="G906" s="109">
        <v>0</v>
      </c>
      <c r="H906" s="109">
        <v>0</v>
      </c>
      <c r="I906" s="143">
        <f t="shared" si="17"/>
        <v>316.07</v>
      </c>
      <c r="J906" s="148" t="str">
        <f>IFERROR(VLOOKUP($C906,'CEDARS School FRPL'!$C:$G,5,FALSE),"No")</f>
        <v>Yes</v>
      </c>
      <c r="K906" s="102">
        <f>IFERROR(VLOOKUP($C906,'CEDARS School FRPL'!$C:$G,3,FALSE),0)</f>
        <v>0.77510000000000001</v>
      </c>
      <c r="M906" s="149"/>
      <c r="N906" s="150"/>
    </row>
    <row r="907" spans="1:14">
      <c r="A907" s="83" t="s">
        <v>2376</v>
      </c>
      <c r="B907" s="83" t="s">
        <v>2896</v>
      </c>
      <c r="C907" s="80">
        <v>2569</v>
      </c>
      <c r="D907" s="80" t="s">
        <v>1093</v>
      </c>
      <c r="E907" s="109">
        <v>267</v>
      </c>
      <c r="F907" s="109">
        <v>0</v>
      </c>
      <c r="G907" s="109">
        <v>0</v>
      </c>
      <c r="H907" s="109">
        <v>0</v>
      </c>
      <c r="I907" s="143">
        <f t="shared" si="17"/>
        <v>267</v>
      </c>
      <c r="J907" s="148" t="str">
        <f>IFERROR(VLOOKUP($C907,'CEDARS School FRPL'!$C:$G,5,FALSE),"No")</f>
        <v>No</v>
      </c>
      <c r="K907" s="102">
        <f>IFERROR(VLOOKUP($C907,'CEDARS School FRPL'!$C:$G,3,FALSE),0)</f>
        <v>0.47249999999999998</v>
      </c>
      <c r="M907" s="149"/>
      <c r="N907" s="150"/>
    </row>
    <row r="908" spans="1:14">
      <c r="A908" s="83" t="s">
        <v>2376</v>
      </c>
      <c r="B908" s="83" t="s">
        <v>2896</v>
      </c>
      <c r="C908" s="80">
        <v>2766</v>
      </c>
      <c r="D908" s="80" t="s">
        <v>1094</v>
      </c>
      <c r="E908" s="109">
        <v>317.7</v>
      </c>
      <c r="F908" s="109">
        <v>12.38</v>
      </c>
      <c r="G908" s="109">
        <v>2.71</v>
      </c>
      <c r="H908" s="109">
        <v>0</v>
      </c>
      <c r="I908" s="143">
        <f t="shared" si="17"/>
        <v>332.78999999999996</v>
      </c>
      <c r="J908" s="148" t="str">
        <f>IFERROR(VLOOKUP($C908,'CEDARS School FRPL'!$C:$G,5,FALSE),"No")</f>
        <v>Yes</v>
      </c>
      <c r="K908" s="102">
        <f>IFERROR(VLOOKUP($C908,'CEDARS School FRPL'!$C:$G,3,FALSE),0)</f>
        <v>0.50280000000000002</v>
      </c>
      <c r="M908" s="149"/>
      <c r="N908" s="150"/>
    </row>
    <row r="909" spans="1:14">
      <c r="A909" s="83" t="s">
        <v>2383</v>
      </c>
      <c r="B909" s="83" t="s">
        <v>2897</v>
      </c>
      <c r="C909" s="80">
        <v>3494</v>
      </c>
      <c r="D909" s="80" t="s">
        <v>1114</v>
      </c>
      <c r="E909" s="109">
        <v>94.22</v>
      </c>
      <c r="F909" s="109">
        <v>1.68</v>
      </c>
      <c r="G909" s="109">
        <v>0</v>
      </c>
      <c r="H909" s="109">
        <v>0</v>
      </c>
      <c r="I909" s="143">
        <f t="shared" si="17"/>
        <v>95.9</v>
      </c>
      <c r="J909" s="148" t="str">
        <f>IFERROR(VLOOKUP($C909,'CEDARS School FRPL'!$C:$G,5,FALSE),"No")</f>
        <v>No</v>
      </c>
      <c r="K909" s="102">
        <f>IFERROR(VLOOKUP($C909,'CEDARS School FRPL'!$C:$G,3,FALSE),0)</f>
        <v>0.3498</v>
      </c>
      <c r="M909" s="149"/>
      <c r="N909" s="150"/>
    </row>
    <row r="910" spans="1:14">
      <c r="A910" s="83" t="s">
        <v>2459</v>
      </c>
      <c r="B910" s="83" t="s">
        <v>2898</v>
      </c>
      <c r="C910" s="80">
        <v>2522</v>
      </c>
      <c r="D910" s="80" t="s">
        <v>1569</v>
      </c>
      <c r="E910" s="109">
        <v>230.43</v>
      </c>
      <c r="F910" s="109">
        <v>0</v>
      </c>
      <c r="G910" s="109">
        <v>0</v>
      </c>
      <c r="H910" s="109">
        <v>0</v>
      </c>
      <c r="I910" s="143">
        <f t="shared" si="17"/>
        <v>230.43</v>
      </c>
      <c r="J910" s="148" t="str">
        <f>IFERROR(VLOOKUP($C910,'CEDARS School FRPL'!$C:$G,5,FALSE),"No")</f>
        <v>Yes</v>
      </c>
      <c r="K910" s="102">
        <f>IFERROR(VLOOKUP($C910,'CEDARS School FRPL'!$C:$G,3,FALSE),0)</f>
        <v>0.5111</v>
      </c>
      <c r="M910" s="149"/>
      <c r="N910" s="150"/>
    </row>
    <row r="911" spans="1:14">
      <c r="A911" s="83" t="s">
        <v>2459</v>
      </c>
      <c r="B911" s="83" t="s">
        <v>2898</v>
      </c>
      <c r="C911" s="80">
        <v>2276</v>
      </c>
      <c r="D911" s="80" t="s">
        <v>1568</v>
      </c>
      <c r="E911" s="109">
        <v>176.98</v>
      </c>
      <c r="F911" s="109">
        <v>8.1300000000000008</v>
      </c>
      <c r="G911" s="109">
        <v>0</v>
      </c>
      <c r="H911" s="109">
        <v>0</v>
      </c>
      <c r="I911" s="143">
        <f t="shared" si="17"/>
        <v>185.10999999999999</v>
      </c>
      <c r="J911" s="148" t="str">
        <f>IFERROR(VLOOKUP($C911,'CEDARS School FRPL'!$C:$G,5,FALSE),"No")</f>
        <v>Yes</v>
      </c>
      <c r="K911" s="102">
        <f>IFERROR(VLOOKUP($C911,'CEDARS School FRPL'!$C:$G,3,FALSE),0)</f>
        <v>0.56720000000000004</v>
      </c>
      <c r="M911" s="149"/>
      <c r="N911" s="150"/>
    </row>
    <row r="912" spans="1:14">
      <c r="A912" s="83" t="s">
        <v>2459</v>
      </c>
      <c r="B912" s="83" t="s">
        <v>2898</v>
      </c>
      <c r="C912" s="80">
        <v>3900</v>
      </c>
      <c r="D912" s="80" t="s">
        <v>1570</v>
      </c>
      <c r="E912" s="109">
        <v>118.74</v>
      </c>
      <c r="F912" s="109">
        <v>0</v>
      </c>
      <c r="G912" s="109">
        <v>0</v>
      </c>
      <c r="H912" s="109">
        <v>0</v>
      </c>
      <c r="I912" s="143">
        <f t="shared" si="17"/>
        <v>118.74</v>
      </c>
      <c r="J912" s="148" t="str">
        <f>IFERROR(VLOOKUP($C912,'CEDARS School FRPL'!$C:$G,5,FALSE),"No")</f>
        <v>Yes</v>
      </c>
      <c r="K912" s="102">
        <f>IFERROR(VLOOKUP($C912,'CEDARS School FRPL'!$C:$G,3,FALSE),0)</f>
        <v>0.62460000000000004</v>
      </c>
      <c r="M912" s="149"/>
      <c r="N912" s="150"/>
    </row>
    <row r="913" spans="1:14">
      <c r="A913" s="83" t="s">
        <v>2280</v>
      </c>
      <c r="B913" s="80" t="s">
        <v>2899</v>
      </c>
      <c r="C913" s="80">
        <v>2558</v>
      </c>
      <c r="D913" t="s">
        <v>205</v>
      </c>
      <c r="E913" s="109">
        <v>768.03</v>
      </c>
      <c r="F913" s="109">
        <v>0</v>
      </c>
      <c r="G913" s="109">
        <v>0</v>
      </c>
      <c r="H913" s="109">
        <v>0</v>
      </c>
      <c r="I913" s="143">
        <f t="shared" si="17"/>
        <v>768.03</v>
      </c>
      <c r="J913" s="148" t="str">
        <f>IFERROR(VLOOKUP($C913,'CEDARS School FRPL'!$C:$G,5,FALSE),"No")</f>
        <v>No</v>
      </c>
      <c r="K913" s="102">
        <f>IFERROR(VLOOKUP($C913,'CEDARS School FRPL'!$C:$G,3,FALSE),0)</f>
        <v>0.25359999999999999</v>
      </c>
      <c r="M913" s="149"/>
      <c r="N913" s="150"/>
    </row>
    <row r="914" spans="1:14">
      <c r="A914" s="83" t="s">
        <v>2280</v>
      </c>
      <c r="B914" s="83" t="s">
        <v>2899</v>
      </c>
      <c r="C914" s="80">
        <v>4431</v>
      </c>
      <c r="D914" s="80" t="s">
        <v>207</v>
      </c>
      <c r="E914" s="109">
        <v>453.48</v>
      </c>
      <c r="F914" s="109">
        <v>37.29</v>
      </c>
      <c r="G914" s="109">
        <v>2.14</v>
      </c>
      <c r="H914" s="109">
        <v>0</v>
      </c>
      <c r="I914" s="143">
        <f t="shared" si="17"/>
        <v>492.91</v>
      </c>
      <c r="J914" s="148" t="str">
        <f>IFERROR(VLOOKUP($C914,'CEDARS School FRPL'!$C:$G,5,FALSE),"No")</f>
        <v>No</v>
      </c>
      <c r="K914" s="102">
        <f>IFERROR(VLOOKUP($C914,'CEDARS School FRPL'!$C:$G,3,FALSE),0)</f>
        <v>0.23860000000000001</v>
      </c>
      <c r="M914" s="149"/>
      <c r="N914" s="150"/>
    </row>
    <row r="915" spans="1:14">
      <c r="A915" s="83" t="s">
        <v>2280</v>
      </c>
      <c r="B915" s="83" t="s">
        <v>2899</v>
      </c>
      <c r="C915" s="80">
        <v>5326</v>
      </c>
      <c r="D915" s="80" t="s">
        <v>208</v>
      </c>
      <c r="E915" s="109">
        <v>46.18</v>
      </c>
      <c r="F915" s="109">
        <v>0</v>
      </c>
      <c r="G915" s="109">
        <v>0</v>
      </c>
      <c r="H915" s="109">
        <v>0</v>
      </c>
      <c r="I915" s="143">
        <f t="shared" si="17"/>
        <v>46.18</v>
      </c>
      <c r="J915" s="148" t="str">
        <f>IFERROR(VLOOKUP($C915,'CEDARS School FRPL'!$C:$G,5,FALSE),"No")</f>
        <v>No</v>
      </c>
      <c r="K915" s="102">
        <f>IFERROR(VLOOKUP($C915,'CEDARS School FRPL'!$C:$G,3,FALSE),0)</f>
        <v>0.2029</v>
      </c>
      <c r="M915" s="149"/>
      <c r="N915" s="150"/>
    </row>
    <row r="916" spans="1:14">
      <c r="A916" s="83" t="s">
        <v>2280</v>
      </c>
      <c r="B916" s="83" t="s">
        <v>2899</v>
      </c>
      <c r="C916" s="80">
        <v>3371</v>
      </c>
      <c r="D916" s="80" t="s">
        <v>206</v>
      </c>
      <c r="E916" s="109">
        <v>405.14</v>
      </c>
      <c r="F916" s="109">
        <v>0</v>
      </c>
      <c r="G916" s="109">
        <v>0</v>
      </c>
      <c r="H916" s="109">
        <v>0</v>
      </c>
      <c r="I916" s="143">
        <f t="shared" si="17"/>
        <v>405.14</v>
      </c>
      <c r="J916" s="148" t="str">
        <f>IFERROR(VLOOKUP($C916,'CEDARS School FRPL'!$C:$G,5,FALSE),"No")</f>
        <v>No</v>
      </c>
      <c r="K916" s="102">
        <f>IFERROR(VLOOKUP($C916,'CEDARS School FRPL'!$C:$G,3,FALSE),0)</f>
        <v>0.25869999999999999</v>
      </c>
      <c r="M916" s="149"/>
      <c r="N916" s="150"/>
    </row>
    <row r="917" spans="1:14">
      <c r="A917" s="83" t="s">
        <v>2535</v>
      </c>
      <c r="B917" s="83" t="s">
        <v>2900</v>
      </c>
      <c r="C917" s="80">
        <v>2087</v>
      </c>
      <c r="D917" s="80" t="s">
        <v>2127</v>
      </c>
      <c r="E917" s="109">
        <v>42</v>
      </c>
      <c r="F917" s="109">
        <v>0</v>
      </c>
      <c r="G917" s="109">
        <v>0</v>
      </c>
      <c r="H917" s="109">
        <v>0</v>
      </c>
      <c r="I917" s="143">
        <f t="shared" si="17"/>
        <v>42</v>
      </c>
      <c r="J917" s="148" t="str">
        <f>IFERROR(VLOOKUP($C917,'CEDARS School FRPL'!$C:$G,5,FALSE),"No")</f>
        <v>Yes</v>
      </c>
      <c r="K917" s="102">
        <f>IFERROR(VLOOKUP($C917,'CEDARS School FRPL'!$C:$G,3,FALSE),0)</f>
        <v>0.55700000000000005</v>
      </c>
      <c r="M917" s="149"/>
      <c r="N917" s="150"/>
    </row>
    <row r="918" spans="1:14">
      <c r="A918" s="83" t="s">
        <v>2535</v>
      </c>
      <c r="B918" s="83" t="s">
        <v>2900</v>
      </c>
      <c r="C918" s="80">
        <v>2088</v>
      </c>
      <c r="D918" s="80" t="s">
        <v>2128</v>
      </c>
      <c r="E918" s="109">
        <v>46</v>
      </c>
      <c r="F918" s="109">
        <v>0.33</v>
      </c>
      <c r="G918" s="109">
        <v>0</v>
      </c>
      <c r="H918" s="109">
        <v>0</v>
      </c>
      <c r="I918" s="143">
        <f t="shared" si="17"/>
        <v>46.33</v>
      </c>
      <c r="J918" s="148" t="str">
        <f>IFERROR(VLOOKUP($C918,'CEDARS School FRPL'!$C:$G,5,FALSE),"No")</f>
        <v>No</v>
      </c>
      <c r="K918" s="102">
        <f>IFERROR(VLOOKUP($C918,'CEDARS School FRPL'!$C:$G,3,FALSE),0)</f>
        <v>0.33439999999999998</v>
      </c>
      <c r="M918" s="149"/>
      <c r="N918" s="150"/>
    </row>
    <row r="919" spans="1:14">
      <c r="A919" s="83" t="s">
        <v>2268</v>
      </c>
      <c r="B919" s="83" t="s">
        <v>2901</v>
      </c>
      <c r="C919" s="80">
        <v>4260</v>
      </c>
      <c r="D919" s="80" t="s">
        <v>108</v>
      </c>
      <c r="E919" s="109">
        <v>428.31</v>
      </c>
      <c r="F919" s="109">
        <v>23.470000000000002</v>
      </c>
      <c r="G919" s="109">
        <v>0</v>
      </c>
      <c r="H919" s="109">
        <v>0</v>
      </c>
      <c r="I919" s="143">
        <f t="shared" si="17"/>
        <v>451.78000000000003</v>
      </c>
      <c r="J919" s="148" t="str">
        <f>IFERROR(VLOOKUP($C919,'CEDARS School FRPL'!$C:$G,5,FALSE),"No")</f>
        <v>Yes</v>
      </c>
      <c r="K919" s="102">
        <f>IFERROR(VLOOKUP($C919,'CEDARS School FRPL'!$C:$G,3,FALSE),0)</f>
        <v>0.54759999999999998</v>
      </c>
      <c r="M919" s="149"/>
      <c r="N919" s="150"/>
    </row>
    <row r="920" spans="1:14">
      <c r="A920" s="83" t="s">
        <v>2268</v>
      </c>
      <c r="B920" s="83" t="s">
        <v>2901</v>
      </c>
      <c r="C920" s="80">
        <v>2317</v>
      </c>
      <c r="D920" s="80" t="s">
        <v>105</v>
      </c>
      <c r="E920" s="109">
        <v>318.41000000000003</v>
      </c>
      <c r="F920" s="109">
        <v>0</v>
      </c>
      <c r="G920" s="109">
        <v>0</v>
      </c>
      <c r="H920" s="109">
        <v>0</v>
      </c>
      <c r="I920" s="143">
        <f t="shared" si="17"/>
        <v>318.41000000000003</v>
      </c>
      <c r="J920" s="148" t="str">
        <f>IFERROR(VLOOKUP($C920,'CEDARS School FRPL'!$C:$G,5,FALSE),"No")</f>
        <v>Yes</v>
      </c>
      <c r="K920" s="102">
        <f>IFERROR(VLOOKUP($C920,'CEDARS School FRPL'!$C:$G,3,FALSE),0)</f>
        <v>0.63100000000000001</v>
      </c>
      <c r="M920" s="149"/>
      <c r="N920" s="150"/>
    </row>
    <row r="921" spans="1:14">
      <c r="A921" s="83" t="s">
        <v>2268</v>
      </c>
      <c r="B921" s="83" t="s">
        <v>2901</v>
      </c>
      <c r="C921" s="80">
        <v>1940</v>
      </c>
      <c r="D921" s="80" t="s">
        <v>104</v>
      </c>
      <c r="E921" s="109">
        <v>16.89</v>
      </c>
      <c r="F921" s="109">
        <v>0</v>
      </c>
      <c r="G921" s="109">
        <v>0</v>
      </c>
      <c r="H921" s="109">
        <v>0</v>
      </c>
      <c r="I921" s="143">
        <f t="shared" si="17"/>
        <v>16.89</v>
      </c>
      <c r="J921" s="148" t="str">
        <f>IFERROR(VLOOKUP($C921,'CEDARS School FRPL'!$C:$G,5,FALSE),"No")</f>
        <v>Yes</v>
      </c>
      <c r="K921" s="102">
        <f>IFERROR(VLOOKUP($C921,'CEDARS School FRPL'!$C:$G,3,FALSE),0)</f>
        <v>0.69020000000000004</v>
      </c>
      <c r="M921" s="149"/>
      <c r="N921" s="150"/>
    </row>
    <row r="922" spans="1:14">
      <c r="A922" s="83" t="s">
        <v>2268</v>
      </c>
      <c r="B922" s="83" t="s">
        <v>2901</v>
      </c>
      <c r="C922" s="80">
        <v>3861</v>
      </c>
      <c r="D922" s="80" t="s">
        <v>107</v>
      </c>
      <c r="E922" s="109">
        <v>7</v>
      </c>
      <c r="F922" s="109">
        <v>0</v>
      </c>
      <c r="G922" s="109">
        <v>0</v>
      </c>
      <c r="H922" s="109">
        <v>0</v>
      </c>
      <c r="I922" s="143">
        <f t="shared" si="17"/>
        <v>7</v>
      </c>
      <c r="J922" s="148" t="str">
        <f>IFERROR(VLOOKUP($C922,'CEDARS School FRPL'!$C:$G,5,FALSE),"No")</f>
        <v>No</v>
      </c>
      <c r="K922" s="102">
        <f>IFERROR(VLOOKUP($C922,'CEDARS School FRPL'!$C:$G,3,FALSE),0)</f>
        <v>0</v>
      </c>
      <c r="M922" s="149"/>
      <c r="N922" s="150"/>
    </row>
    <row r="923" spans="1:14">
      <c r="A923" s="83" t="s">
        <v>2268</v>
      </c>
      <c r="B923" s="83" t="s">
        <v>2901</v>
      </c>
      <c r="C923" s="80">
        <v>2689</v>
      </c>
      <c r="D923" s="80" t="s">
        <v>106</v>
      </c>
      <c r="E923" s="109">
        <v>477.9</v>
      </c>
      <c r="F923" s="109">
        <v>0</v>
      </c>
      <c r="G923" s="109">
        <v>0</v>
      </c>
      <c r="H923" s="109">
        <v>0</v>
      </c>
      <c r="I923" s="143">
        <f t="shared" si="17"/>
        <v>477.9</v>
      </c>
      <c r="J923" s="148" t="str">
        <f>IFERROR(VLOOKUP($C923,'CEDARS School FRPL'!$C:$G,5,FALSE),"No")</f>
        <v>Yes</v>
      </c>
      <c r="K923" s="102">
        <f>IFERROR(VLOOKUP($C923,'CEDARS School FRPL'!$C:$G,3,FALSE),0)</f>
        <v>0.58599999999999997</v>
      </c>
      <c r="M923" s="149"/>
      <c r="N923" s="150"/>
    </row>
    <row r="924" spans="1:14">
      <c r="A924" s="80" t="s">
        <v>2468</v>
      </c>
      <c r="B924" s="86" t="s">
        <v>2902</v>
      </c>
      <c r="C924" s="80">
        <v>5099</v>
      </c>
      <c r="D924" s="80" t="s">
        <v>1624</v>
      </c>
      <c r="E924" s="109">
        <v>1494.06</v>
      </c>
      <c r="F924" s="109">
        <v>0</v>
      </c>
      <c r="G924" s="109">
        <v>0</v>
      </c>
      <c r="H924" s="109">
        <v>0</v>
      </c>
      <c r="I924" s="143">
        <f t="shared" si="17"/>
        <v>1494.06</v>
      </c>
      <c r="J924" s="148" t="str">
        <f>IFERROR(VLOOKUP($C924,'CEDARS School FRPL'!$C:$G,5,FALSE),"No")</f>
        <v>No</v>
      </c>
      <c r="K924" s="102">
        <f>IFERROR(VLOOKUP($C924,'CEDARS School FRPL'!$C:$G,3,FALSE),0)</f>
        <v>0.28949999999999998</v>
      </c>
      <c r="L924" s="102"/>
      <c r="M924" s="149"/>
      <c r="N924" s="150"/>
    </row>
    <row r="925" spans="1:14">
      <c r="A925" s="83" t="s">
        <v>2468</v>
      </c>
      <c r="B925" s="83" t="s">
        <v>2902</v>
      </c>
      <c r="C925" s="80">
        <v>4391</v>
      </c>
      <c r="D925" s="80" t="s">
        <v>1111</v>
      </c>
      <c r="E925" s="109">
        <v>643.52</v>
      </c>
      <c r="F925" s="109">
        <v>0</v>
      </c>
      <c r="G925" s="109">
        <v>0</v>
      </c>
      <c r="H925" s="109">
        <v>0</v>
      </c>
      <c r="I925" s="143">
        <f t="shared" si="17"/>
        <v>643.52</v>
      </c>
      <c r="J925" s="148" t="str">
        <f>IFERROR(VLOOKUP($C925,'CEDARS School FRPL'!$C:$G,5,FALSE),"No")</f>
        <v>No</v>
      </c>
      <c r="K925" s="102">
        <f>IFERROR(VLOOKUP($C925,'CEDARS School FRPL'!$C:$G,3,FALSE),0)</f>
        <v>0.19209999999999999</v>
      </c>
      <c r="M925" s="149"/>
      <c r="N925" s="150"/>
    </row>
    <row r="926" spans="1:14">
      <c r="A926" s="83" t="s">
        <v>2468</v>
      </c>
      <c r="B926" s="83" t="s">
        <v>2902</v>
      </c>
      <c r="C926" s="80">
        <v>4534</v>
      </c>
      <c r="D926" s="80" t="s">
        <v>26</v>
      </c>
      <c r="E926" s="109">
        <v>583.87</v>
      </c>
      <c r="F926" s="109">
        <v>0</v>
      </c>
      <c r="G926" s="109">
        <v>0</v>
      </c>
      <c r="H926" s="109">
        <v>0</v>
      </c>
      <c r="I926" s="143">
        <f t="shared" si="17"/>
        <v>583.87</v>
      </c>
      <c r="J926" s="148" t="str">
        <f>IFERROR(VLOOKUP($C926,'CEDARS School FRPL'!$C:$G,5,FALSE),"No")</f>
        <v>No</v>
      </c>
      <c r="K926" s="102">
        <f>IFERROR(VLOOKUP($C926,'CEDARS School FRPL'!$C:$G,3,FALSE),0)</f>
        <v>0.20780000000000001</v>
      </c>
      <c r="M926" s="149"/>
      <c r="N926" s="150"/>
    </row>
    <row r="927" spans="1:14">
      <c r="A927" s="83" t="s">
        <v>2468</v>
      </c>
      <c r="B927" s="83" t="s">
        <v>2902</v>
      </c>
      <c r="C927" s="80">
        <v>2885</v>
      </c>
      <c r="D927" s="80" t="s">
        <v>1620</v>
      </c>
      <c r="E927" s="109">
        <v>772.03</v>
      </c>
      <c r="F927" s="109">
        <v>0</v>
      </c>
      <c r="G927" s="109">
        <v>0</v>
      </c>
      <c r="H927" s="109">
        <v>0</v>
      </c>
      <c r="I927" s="143">
        <f t="shared" si="17"/>
        <v>772.03</v>
      </c>
      <c r="J927" s="148" t="str">
        <f>IFERROR(VLOOKUP($C927,'CEDARS School FRPL'!$C:$G,5,FALSE),"No")</f>
        <v>No</v>
      </c>
      <c r="K927" s="102">
        <f>IFERROR(VLOOKUP($C927,'CEDARS School FRPL'!$C:$G,3,FALSE),0)</f>
        <v>0.2147</v>
      </c>
      <c r="M927" s="149"/>
      <c r="N927" s="150"/>
    </row>
    <row r="928" spans="1:14">
      <c r="A928" s="83" t="s">
        <v>2468</v>
      </c>
      <c r="B928" s="83" t="s">
        <v>2902</v>
      </c>
      <c r="C928" s="80">
        <v>1753</v>
      </c>
      <c r="D928" s="80" t="s">
        <v>1617</v>
      </c>
      <c r="E928" s="109">
        <v>18.170000000000002</v>
      </c>
      <c r="F928" s="109">
        <v>0</v>
      </c>
      <c r="G928" s="109">
        <v>0</v>
      </c>
      <c r="H928" s="109">
        <v>0</v>
      </c>
      <c r="I928" s="143">
        <f t="shared" si="17"/>
        <v>18.170000000000002</v>
      </c>
      <c r="J928" s="148" t="str">
        <f>IFERROR(VLOOKUP($C928,'CEDARS School FRPL'!$C:$G,5,FALSE),"No")</f>
        <v>No</v>
      </c>
      <c r="K928" s="102">
        <f>IFERROR(VLOOKUP($C928,'CEDARS School FRPL'!$C:$G,3,FALSE),0)</f>
        <v>0.1469</v>
      </c>
      <c r="M928" s="149"/>
      <c r="N928" s="150"/>
    </row>
    <row r="929" spans="1:14">
      <c r="A929" s="83" t="s">
        <v>2468</v>
      </c>
      <c r="B929" s="83" t="s">
        <v>2902</v>
      </c>
      <c r="C929" s="80">
        <v>3408</v>
      </c>
      <c r="D929" s="80" t="s">
        <v>1621</v>
      </c>
      <c r="E929" s="109">
        <v>656.03</v>
      </c>
      <c r="F929" s="109">
        <v>0</v>
      </c>
      <c r="G929" s="109">
        <v>0</v>
      </c>
      <c r="H929" s="109">
        <v>0</v>
      </c>
      <c r="I929" s="143">
        <f t="shared" si="17"/>
        <v>656.03</v>
      </c>
      <c r="J929" s="148" t="str">
        <f>IFERROR(VLOOKUP($C929,'CEDARS School FRPL'!$C:$G,5,FALSE),"No")</f>
        <v>No</v>
      </c>
      <c r="K929" s="102">
        <f>IFERROR(VLOOKUP($C929,'CEDARS School FRPL'!$C:$G,3,FALSE),0)</f>
        <v>0.25669999999999998</v>
      </c>
      <c r="M929" s="149"/>
      <c r="N929" s="150"/>
    </row>
    <row r="930" spans="1:14">
      <c r="A930" s="83" t="s">
        <v>2468</v>
      </c>
      <c r="B930" s="83" t="s">
        <v>2902</v>
      </c>
      <c r="C930" s="80">
        <v>2426</v>
      </c>
      <c r="D930" s="80" t="s">
        <v>1618</v>
      </c>
      <c r="E930" s="109">
        <v>1857.76</v>
      </c>
      <c r="F930" s="109">
        <v>189.95</v>
      </c>
      <c r="G930" s="109">
        <v>13.48</v>
      </c>
      <c r="H930" s="109">
        <v>0</v>
      </c>
      <c r="I930" s="143">
        <f t="shared" si="17"/>
        <v>2061.19</v>
      </c>
      <c r="J930" s="148" t="str">
        <f>IFERROR(VLOOKUP($C930,'CEDARS School FRPL'!$C:$G,5,FALSE),"No")</f>
        <v>No</v>
      </c>
      <c r="K930" s="102">
        <f>IFERROR(VLOOKUP($C930,'CEDARS School FRPL'!$C:$G,3,FALSE),0)</f>
        <v>0.25190000000000001</v>
      </c>
      <c r="M930" s="149"/>
      <c r="N930" s="150"/>
    </row>
    <row r="931" spans="1:14">
      <c r="A931" s="83" t="s">
        <v>2468</v>
      </c>
      <c r="B931" s="83" t="s">
        <v>2902</v>
      </c>
      <c r="C931" s="80">
        <v>2884</v>
      </c>
      <c r="D931" s="80" t="s">
        <v>1619</v>
      </c>
      <c r="E931" s="109">
        <v>528.38</v>
      </c>
      <c r="F931" s="109">
        <v>0</v>
      </c>
      <c r="G931" s="109">
        <v>0</v>
      </c>
      <c r="H931" s="109">
        <v>0</v>
      </c>
      <c r="I931" s="143">
        <f t="shared" si="17"/>
        <v>528.38</v>
      </c>
      <c r="J931" s="148" t="str">
        <f>IFERROR(VLOOKUP($C931,'CEDARS School FRPL'!$C:$G,5,FALSE),"No")</f>
        <v>No</v>
      </c>
      <c r="K931" s="102">
        <f>IFERROR(VLOOKUP($C931,'CEDARS School FRPL'!$C:$G,3,FALSE),0)</f>
        <v>0.2661</v>
      </c>
      <c r="M931" s="149"/>
      <c r="N931" s="150"/>
    </row>
    <row r="932" spans="1:14">
      <c r="A932" s="83" t="s">
        <v>2468</v>
      </c>
      <c r="B932" s="83" t="s">
        <v>2902</v>
      </c>
      <c r="C932" s="80">
        <v>4139</v>
      </c>
      <c r="D932" s="80" t="s">
        <v>1622</v>
      </c>
      <c r="E932" s="109">
        <v>784.54</v>
      </c>
      <c r="F932" s="109">
        <v>0</v>
      </c>
      <c r="G932" s="109">
        <v>0</v>
      </c>
      <c r="H932" s="109">
        <v>0</v>
      </c>
      <c r="I932" s="143">
        <f t="shared" si="17"/>
        <v>784.54</v>
      </c>
      <c r="J932" s="148" t="str">
        <f>IFERROR(VLOOKUP($C932,'CEDARS School FRPL'!$C:$G,5,FALSE),"No")</f>
        <v>No</v>
      </c>
      <c r="K932" s="102">
        <f>IFERROR(VLOOKUP($C932,'CEDARS School FRPL'!$C:$G,3,FALSE),0)</f>
        <v>0.27760000000000001</v>
      </c>
      <c r="M932" s="149"/>
      <c r="N932" s="150"/>
    </row>
    <row r="933" spans="1:14">
      <c r="A933" s="83" t="s">
        <v>2468</v>
      </c>
      <c r="B933" s="83" t="s">
        <v>2902</v>
      </c>
      <c r="C933" s="80">
        <v>4392</v>
      </c>
      <c r="D933" s="80" t="s">
        <v>1623</v>
      </c>
      <c r="E933" s="109">
        <v>576.32000000000005</v>
      </c>
      <c r="F933" s="109">
        <v>0</v>
      </c>
      <c r="G933" s="109">
        <v>0</v>
      </c>
      <c r="H933" s="109">
        <v>0</v>
      </c>
      <c r="I933" s="143">
        <f t="shared" si="17"/>
        <v>576.32000000000005</v>
      </c>
      <c r="J933" s="148" t="str">
        <f>IFERROR(VLOOKUP($C933,'CEDARS School FRPL'!$C:$G,5,FALSE),"No")</f>
        <v>No</v>
      </c>
      <c r="K933" s="102">
        <f>IFERROR(VLOOKUP($C933,'CEDARS School FRPL'!$C:$G,3,FALSE),0)</f>
        <v>0.27139999999999997</v>
      </c>
      <c r="M933" s="149"/>
      <c r="N933" s="150"/>
    </row>
    <row r="934" spans="1:14">
      <c r="A934" s="83" t="s">
        <v>2468</v>
      </c>
      <c r="B934" s="83" t="s">
        <v>2902</v>
      </c>
      <c r="C934" s="80">
        <v>5477</v>
      </c>
      <c r="D934" s="80" t="s">
        <v>3108</v>
      </c>
      <c r="E934" s="109">
        <v>611.77</v>
      </c>
      <c r="F934" s="109">
        <v>0</v>
      </c>
      <c r="G934" s="109">
        <v>0</v>
      </c>
      <c r="H934" s="109">
        <v>0</v>
      </c>
      <c r="I934" s="143">
        <f t="shared" si="17"/>
        <v>611.77</v>
      </c>
      <c r="J934" s="148" t="str">
        <f>IFERROR(VLOOKUP($C934,'CEDARS School FRPL'!$C:$G,5,FALSE),"No")</f>
        <v>No</v>
      </c>
      <c r="K934" s="102">
        <f>IFERROR(VLOOKUP($C934,'CEDARS School FRPL'!$C:$G,3,FALSE),0)</f>
        <v>0.28799999999999998</v>
      </c>
      <c r="M934" s="149"/>
      <c r="N934" s="150"/>
    </row>
    <row r="935" spans="1:14">
      <c r="A935" s="83" t="s">
        <v>2468</v>
      </c>
      <c r="B935" s="83" t="s">
        <v>2902</v>
      </c>
      <c r="C935" s="80">
        <v>3753</v>
      </c>
      <c r="D935" s="80" t="s">
        <v>658</v>
      </c>
      <c r="E935" s="109">
        <v>623.38</v>
      </c>
      <c r="F935" s="109">
        <v>0</v>
      </c>
      <c r="G935" s="109">
        <v>0</v>
      </c>
      <c r="H935" s="109">
        <v>0</v>
      </c>
      <c r="I935" s="143">
        <f t="shared" si="17"/>
        <v>623.38</v>
      </c>
      <c r="J935" s="148" t="str">
        <f>IFERROR(VLOOKUP($C935,'CEDARS School FRPL'!$C:$G,5,FALSE),"No")</f>
        <v>No</v>
      </c>
      <c r="K935" s="102">
        <f>IFERROR(VLOOKUP($C935,'CEDARS School FRPL'!$C:$G,3,FALSE),0)</f>
        <v>0.23089999999999999</v>
      </c>
      <c r="M935" s="149"/>
      <c r="N935" s="150"/>
    </row>
    <row r="936" spans="1:14">
      <c r="A936" s="83" t="s">
        <v>2359</v>
      </c>
      <c r="B936" s="83" t="s">
        <v>2903</v>
      </c>
      <c r="C936" s="80">
        <v>4256</v>
      </c>
      <c r="D936" s="80" t="s">
        <v>925</v>
      </c>
      <c r="E936" s="109">
        <v>622.45000000000005</v>
      </c>
      <c r="F936" s="109">
        <v>0</v>
      </c>
      <c r="G936" s="109">
        <v>0</v>
      </c>
      <c r="H936" s="109">
        <v>0</v>
      </c>
      <c r="I936" s="143">
        <f t="shared" si="17"/>
        <v>622.45000000000005</v>
      </c>
      <c r="J936" s="148" t="str">
        <f>IFERROR(VLOOKUP($C936,'CEDARS School FRPL'!$C:$G,5,FALSE),"No")</f>
        <v>No</v>
      </c>
      <c r="K936" s="102">
        <f>IFERROR(VLOOKUP($C936,'CEDARS School FRPL'!$C:$G,3,FALSE),0)</f>
        <v>3.1699999999999999E-2</v>
      </c>
      <c r="M936" s="149"/>
      <c r="N936" s="150"/>
    </row>
    <row r="937" spans="1:14">
      <c r="A937" s="83" t="s">
        <v>2359</v>
      </c>
      <c r="B937" s="83" t="s">
        <v>2903</v>
      </c>
      <c r="C937" s="80">
        <v>3548</v>
      </c>
      <c r="D937" s="80" t="s">
        <v>906</v>
      </c>
      <c r="E937" s="109">
        <v>522.59</v>
      </c>
      <c r="F937" s="109">
        <v>0</v>
      </c>
      <c r="G937" s="109">
        <v>0</v>
      </c>
      <c r="H937" s="109">
        <v>0</v>
      </c>
      <c r="I937" s="143">
        <f t="shared" si="17"/>
        <v>522.59</v>
      </c>
      <c r="J937" s="148" t="str">
        <f>IFERROR(VLOOKUP($C937,'CEDARS School FRPL'!$C:$G,5,FALSE),"No")</f>
        <v>No</v>
      </c>
      <c r="K937" s="102">
        <f>IFERROR(VLOOKUP($C937,'CEDARS School FRPL'!$C:$G,3,FALSE),0)</f>
        <v>5.6099999999999997E-2</v>
      </c>
      <c r="M937" s="149"/>
      <c r="N937" s="150"/>
    </row>
    <row r="938" spans="1:14">
      <c r="A938" s="83" t="s">
        <v>2359</v>
      </c>
      <c r="B938" s="83" t="s">
        <v>2903</v>
      </c>
      <c r="C938" s="80">
        <v>3592</v>
      </c>
      <c r="D938" s="80" t="s">
        <v>908</v>
      </c>
      <c r="E938" s="109">
        <v>437.57</v>
      </c>
      <c r="F938" s="109">
        <v>0</v>
      </c>
      <c r="G938" s="109">
        <v>0</v>
      </c>
      <c r="H938" s="109">
        <v>0</v>
      </c>
      <c r="I938" s="143">
        <f t="shared" si="17"/>
        <v>437.57</v>
      </c>
      <c r="J938" s="148" t="str">
        <f>IFERROR(VLOOKUP($C938,'CEDARS School FRPL'!$C:$G,5,FALSE),"No")</f>
        <v>No</v>
      </c>
      <c r="K938" s="102">
        <f>IFERROR(VLOOKUP($C938,'CEDARS School FRPL'!$C:$G,3,FALSE),0)</f>
        <v>0.19650000000000001</v>
      </c>
      <c r="M938" s="149"/>
      <c r="N938" s="150"/>
    </row>
    <row r="939" spans="1:14">
      <c r="A939" s="83" t="s">
        <v>2359</v>
      </c>
      <c r="B939" s="83" t="s">
        <v>2903</v>
      </c>
      <c r="C939" s="80">
        <v>4532</v>
      </c>
      <c r="D939" s="80" t="s">
        <v>932</v>
      </c>
      <c r="E939" s="109">
        <v>511.73</v>
      </c>
      <c r="F939" s="109">
        <v>0</v>
      </c>
      <c r="G939" s="109">
        <v>0</v>
      </c>
      <c r="H939" s="109">
        <v>0</v>
      </c>
      <c r="I939" s="143">
        <f t="shared" si="17"/>
        <v>511.73</v>
      </c>
      <c r="J939" s="148" t="str">
        <f>IFERROR(VLOOKUP($C939,'CEDARS School FRPL'!$C:$G,5,FALSE),"No")</f>
        <v>No</v>
      </c>
      <c r="K939" s="102">
        <f>IFERROR(VLOOKUP($C939,'CEDARS School FRPL'!$C:$G,3,FALSE),0)</f>
        <v>1.89E-2</v>
      </c>
      <c r="M939" s="149"/>
      <c r="N939" s="150"/>
    </row>
    <row r="940" spans="1:14">
      <c r="A940" s="83" t="s">
        <v>2359</v>
      </c>
      <c r="B940" s="83" t="s">
        <v>2903</v>
      </c>
      <c r="C940" s="80">
        <v>5139</v>
      </c>
      <c r="D940" s="80" t="s">
        <v>935</v>
      </c>
      <c r="E940" s="109">
        <v>481.99</v>
      </c>
      <c r="F940" s="109">
        <v>0</v>
      </c>
      <c r="G940" s="109">
        <v>0</v>
      </c>
      <c r="H940" s="109">
        <v>0</v>
      </c>
      <c r="I940" s="143">
        <f t="shared" si="17"/>
        <v>481.99</v>
      </c>
      <c r="J940" s="148" t="str">
        <f>IFERROR(VLOOKUP($C940,'CEDARS School FRPL'!$C:$G,5,FALSE),"No")</f>
        <v>No</v>
      </c>
      <c r="K940" s="102">
        <f>IFERROR(VLOOKUP($C940,'CEDARS School FRPL'!$C:$G,3,FALSE),0)</f>
        <v>1.95E-2</v>
      </c>
      <c r="M940" s="149"/>
      <c r="N940" s="150"/>
    </row>
    <row r="941" spans="1:14">
      <c r="A941" s="83" t="s">
        <v>2359</v>
      </c>
      <c r="B941" s="83" t="s">
        <v>2903</v>
      </c>
      <c r="C941" s="80">
        <v>5511</v>
      </c>
      <c r="D941" s="80" t="s">
        <v>3109</v>
      </c>
      <c r="E941" s="109">
        <v>536.41999999999996</v>
      </c>
      <c r="F941" s="109">
        <v>0</v>
      </c>
      <c r="G941" s="109">
        <v>0</v>
      </c>
      <c r="H941" s="109">
        <v>0</v>
      </c>
      <c r="I941" s="143">
        <f t="shared" si="17"/>
        <v>536.41999999999996</v>
      </c>
      <c r="J941" s="148" t="str">
        <f>IFERROR(VLOOKUP($C941,'CEDARS School FRPL'!$C:$G,5,FALSE),"No")</f>
        <v>No</v>
      </c>
      <c r="K941" s="102">
        <f>IFERROR(VLOOKUP($C941,'CEDARS School FRPL'!$C:$G,3,FALSE),0)</f>
        <v>0.1326</v>
      </c>
      <c r="M941" s="149"/>
      <c r="N941" s="150"/>
    </row>
    <row r="942" spans="1:14">
      <c r="A942" s="83" t="s">
        <v>2359</v>
      </c>
      <c r="B942" s="83" t="s">
        <v>2903</v>
      </c>
      <c r="C942" s="80">
        <v>3856</v>
      </c>
      <c r="D942" s="80" t="s">
        <v>917</v>
      </c>
      <c r="E942" s="109">
        <v>69.290000000000006</v>
      </c>
      <c r="F942" s="109">
        <v>0</v>
      </c>
      <c r="G942" s="109">
        <v>0</v>
      </c>
      <c r="H942" s="109">
        <v>0</v>
      </c>
      <c r="I942" s="143">
        <f t="shared" si="17"/>
        <v>69.290000000000006</v>
      </c>
      <c r="J942" s="148" t="str">
        <f>IFERROR(VLOOKUP($C942,'CEDARS School FRPL'!$C:$G,5,FALSE),"No")</f>
        <v>No</v>
      </c>
      <c r="K942" s="102">
        <f>IFERROR(VLOOKUP($C942,'CEDARS School FRPL'!$C:$G,3,FALSE),0)</f>
        <v>4.8800000000000003E-2</v>
      </c>
      <c r="M942" s="149"/>
      <c r="N942" s="150"/>
    </row>
    <row r="943" spans="1:14">
      <c r="A943" s="83" t="s">
        <v>2359</v>
      </c>
      <c r="B943" s="83" t="s">
        <v>2903</v>
      </c>
      <c r="C943" s="80">
        <v>1649</v>
      </c>
      <c r="D943" s="80" t="s">
        <v>887</v>
      </c>
      <c r="E943" s="109">
        <v>38.700000000000003</v>
      </c>
      <c r="F943" s="109">
        <v>0</v>
      </c>
      <c r="G943" s="109">
        <v>0</v>
      </c>
      <c r="H943" s="109">
        <v>0</v>
      </c>
      <c r="I943" s="143">
        <f t="shared" si="17"/>
        <v>38.700000000000003</v>
      </c>
      <c r="J943" s="148" t="str">
        <f>IFERROR(VLOOKUP($C943,'CEDARS School FRPL'!$C:$G,5,FALSE),"No")</f>
        <v>No</v>
      </c>
      <c r="K943" s="102">
        <f>IFERROR(VLOOKUP($C943,'CEDARS School FRPL'!$C:$G,3,FALSE),0)</f>
        <v>9.01E-2</v>
      </c>
      <c r="M943" s="149"/>
      <c r="N943" s="150"/>
    </row>
    <row r="944" spans="1:14">
      <c r="A944" s="83" t="s">
        <v>2359</v>
      </c>
      <c r="B944" s="83" t="s">
        <v>2903</v>
      </c>
      <c r="C944" s="80">
        <v>4018</v>
      </c>
      <c r="D944" s="80" t="s">
        <v>920</v>
      </c>
      <c r="E944" s="109">
        <v>306.27999999999997</v>
      </c>
      <c r="F944" s="109">
        <v>0</v>
      </c>
      <c r="G944" s="109">
        <v>0</v>
      </c>
      <c r="H944" s="109">
        <v>0</v>
      </c>
      <c r="I944" s="143">
        <f t="shared" si="17"/>
        <v>306.27999999999997</v>
      </c>
      <c r="J944" s="148" t="str">
        <f>IFERROR(VLOOKUP($C944,'CEDARS School FRPL'!$C:$G,5,FALSE),"No")</f>
        <v>No</v>
      </c>
      <c r="K944" s="102">
        <f>IFERROR(VLOOKUP($C944,'CEDARS School FRPL'!$C:$G,3,FALSE),0)</f>
        <v>7.3899999999999993E-2</v>
      </c>
      <c r="M944" s="149"/>
      <c r="N944" s="150"/>
    </row>
    <row r="945" spans="1:14">
      <c r="A945" s="83" t="s">
        <v>2359</v>
      </c>
      <c r="B945" s="83" t="s">
        <v>2903</v>
      </c>
      <c r="C945" s="80">
        <v>1658</v>
      </c>
      <c r="D945" s="80" t="s">
        <v>888</v>
      </c>
      <c r="E945" s="109">
        <v>72.86</v>
      </c>
      <c r="F945" s="109">
        <v>0</v>
      </c>
      <c r="G945" s="109">
        <v>0</v>
      </c>
      <c r="H945" s="109">
        <v>0</v>
      </c>
      <c r="I945" s="143">
        <f t="shared" si="17"/>
        <v>72.86</v>
      </c>
      <c r="J945" s="148" t="str">
        <f>IFERROR(VLOOKUP($C945,'CEDARS School FRPL'!$C:$G,5,FALSE),"No")</f>
        <v>No</v>
      </c>
      <c r="K945" s="102">
        <f>IFERROR(VLOOKUP($C945,'CEDARS School FRPL'!$C:$G,3,FALSE),0)</f>
        <v>4.2200000000000001E-2</v>
      </c>
      <c r="M945" s="149"/>
      <c r="N945" s="150"/>
    </row>
    <row r="946" spans="1:14">
      <c r="A946" s="83" t="s">
        <v>2359</v>
      </c>
      <c r="B946" s="83" t="s">
        <v>2903</v>
      </c>
      <c r="C946" s="80">
        <v>4439</v>
      </c>
      <c r="D946" s="80" t="s">
        <v>931</v>
      </c>
      <c r="E946" s="109">
        <v>2169.89</v>
      </c>
      <c r="F946" s="109">
        <v>139.85999999999999</v>
      </c>
      <c r="G946" s="109">
        <v>0</v>
      </c>
      <c r="H946" s="109">
        <v>0</v>
      </c>
      <c r="I946" s="143">
        <f t="shared" si="17"/>
        <v>2309.75</v>
      </c>
      <c r="J946" s="148" t="str">
        <f>IFERROR(VLOOKUP($C946,'CEDARS School FRPL'!$C:$G,5,FALSE),"No")</f>
        <v>No</v>
      </c>
      <c r="K946" s="102">
        <f>IFERROR(VLOOKUP($C946,'CEDARS School FRPL'!$C:$G,3,FALSE),0)</f>
        <v>4.2299999999999997E-2</v>
      </c>
      <c r="M946" s="149"/>
      <c r="N946" s="150"/>
    </row>
    <row r="947" spans="1:14">
      <c r="A947" s="83" t="s">
        <v>2359</v>
      </c>
      <c r="B947" s="83" t="s">
        <v>2903</v>
      </c>
      <c r="C947" s="80">
        <v>4424</v>
      </c>
      <c r="D947" s="80" t="s">
        <v>930</v>
      </c>
      <c r="E947" s="109">
        <v>519</v>
      </c>
      <c r="F947" s="109">
        <v>0</v>
      </c>
      <c r="G947" s="109">
        <v>0</v>
      </c>
      <c r="H947" s="109">
        <v>0</v>
      </c>
      <c r="I947" s="143">
        <f t="shared" si="17"/>
        <v>519</v>
      </c>
      <c r="J947" s="148" t="str">
        <f>IFERROR(VLOOKUP($C947,'CEDARS School FRPL'!$C:$G,5,FALSE),"No")</f>
        <v>No</v>
      </c>
      <c r="K947" s="102">
        <f>IFERROR(VLOOKUP($C947,'CEDARS School FRPL'!$C:$G,3,FALSE),0)</f>
        <v>0.1447</v>
      </c>
      <c r="M947" s="149"/>
      <c r="N947" s="150"/>
    </row>
    <row r="948" spans="1:14">
      <c r="A948" s="83" t="s">
        <v>2359</v>
      </c>
      <c r="B948" s="83" t="s">
        <v>2903</v>
      </c>
      <c r="C948" s="80">
        <v>5512</v>
      </c>
      <c r="D948" s="80" t="s">
        <v>3110</v>
      </c>
      <c r="E948" s="109">
        <v>485.36</v>
      </c>
      <c r="F948" s="109">
        <v>0</v>
      </c>
      <c r="G948" s="109">
        <v>0</v>
      </c>
      <c r="H948" s="109">
        <v>0</v>
      </c>
      <c r="I948" s="143">
        <f t="shared" si="17"/>
        <v>485.36</v>
      </c>
      <c r="J948" s="148" t="str">
        <f>IFERROR(VLOOKUP($C948,'CEDARS School FRPL'!$C:$G,5,FALSE),"No")</f>
        <v>No</v>
      </c>
      <c r="K948" s="102">
        <f>IFERROR(VLOOKUP($C948,'CEDARS School FRPL'!$C:$G,3,FALSE),0)</f>
        <v>0.12959999999999999</v>
      </c>
      <c r="M948" s="149"/>
      <c r="N948" s="150"/>
    </row>
    <row r="949" spans="1:14">
      <c r="A949" s="83" t="s">
        <v>2359</v>
      </c>
      <c r="B949" s="83" t="s">
        <v>2903</v>
      </c>
      <c r="C949" s="80">
        <v>3855</v>
      </c>
      <c r="D949" s="80" t="s">
        <v>916</v>
      </c>
      <c r="E949" s="109">
        <v>44.53</v>
      </c>
      <c r="F949" s="109">
        <v>1.1599999999999999</v>
      </c>
      <c r="G949" s="109">
        <v>0</v>
      </c>
      <c r="H949" s="109">
        <v>0</v>
      </c>
      <c r="I949" s="143">
        <f t="shared" si="17"/>
        <v>45.69</v>
      </c>
      <c r="J949" s="148" t="str">
        <f>IFERROR(VLOOKUP($C949,'CEDARS School FRPL'!$C:$G,5,FALSE),"No")</f>
        <v>No</v>
      </c>
      <c r="K949" s="102">
        <f>IFERROR(VLOOKUP($C949,'CEDARS School FRPL'!$C:$G,3,FALSE),0)</f>
        <v>0.20799999999999999</v>
      </c>
      <c r="M949" s="149"/>
      <c r="N949" s="150"/>
    </row>
    <row r="950" spans="1:14">
      <c r="A950" s="83" t="s">
        <v>2359</v>
      </c>
      <c r="B950" s="83" t="s">
        <v>2903</v>
      </c>
      <c r="C950" s="80">
        <v>1688</v>
      </c>
      <c r="D950" s="80" t="s">
        <v>890</v>
      </c>
      <c r="E950" s="109">
        <v>62.99</v>
      </c>
      <c r="F950" s="109">
        <v>6.2700000000000005</v>
      </c>
      <c r="G950" s="109">
        <v>0</v>
      </c>
      <c r="H950" s="109">
        <v>0</v>
      </c>
      <c r="I950" s="143">
        <f t="shared" si="17"/>
        <v>69.260000000000005</v>
      </c>
      <c r="J950" s="148" t="str">
        <f>IFERROR(VLOOKUP($C950,'CEDARS School FRPL'!$C:$G,5,FALSE),"No")</f>
        <v>No</v>
      </c>
      <c r="K950" s="102">
        <f>IFERROR(VLOOKUP($C950,'CEDARS School FRPL'!$C:$G,3,FALSE),0)</f>
        <v>0.1002</v>
      </c>
      <c r="M950" s="149"/>
      <c r="N950" s="150"/>
    </row>
    <row r="951" spans="1:14">
      <c r="A951" s="83" t="s">
        <v>2359</v>
      </c>
      <c r="B951" s="83" t="s">
        <v>2903</v>
      </c>
      <c r="C951" s="80">
        <v>1800</v>
      </c>
      <c r="D951" s="80" t="s">
        <v>892</v>
      </c>
      <c r="E951" s="109">
        <v>140.13999999999999</v>
      </c>
      <c r="F951" s="109">
        <v>0</v>
      </c>
      <c r="G951" s="109">
        <v>0</v>
      </c>
      <c r="H951" s="109">
        <v>0</v>
      </c>
      <c r="I951" s="143">
        <f t="shared" si="17"/>
        <v>140.13999999999999</v>
      </c>
      <c r="J951" s="148" t="str">
        <f>IFERROR(VLOOKUP($C951,'CEDARS School FRPL'!$C:$G,5,FALSE),"No")</f>
        <v>No</v>
      </c>
      <c r="K951" s="102">
        <f>IFERROR(VLOOKUP($C951,'CEDARS School FRPL'!$C:$G,3,FALSE),0)</f>
        <v>3.3399999999999999E-2</v>
      </c>
      <c r="M951" s="149"/>
      <c r="N951" s="150"/>
    </row>
    <row r="952" spans="1:14">
      <c r="A952" s="83" t="s">
        <v>2359</v>
      </c>
      <c r="B952" s="83" t="s">
        <v>2903</v>
      </c>
      <c r="C952" s="80">
        <v>4148</v>
      </c>
      <c r="D952" s="80" t="s">
        <v>923</v>
      </c>
      <c r="E952" s="109">
        <v>773.89</v>
      </c>
      <c r="F952" s="109">
        <v>0</v>
      </c>
      <c r="G952" s="109">
        <v>0</v>
      </c>
      <c r="H952" s="109">
        <v>0</v>
      </c>
      <c r="I952" s="143">
        <f t="shared" si="17"/>
        <v>773.89</v>
      </c>
      <c r="J952" s="148" t="str">
        <f>IFERROR(VLOOKUP($C952,'CEDARS School FRPL'!$C:$G,5,FALSE),"No")</f>
        <v>No</v>
      </c>
      <c r="K952" s="102">
        <f>IFERROR(VLOOKUP($C952,'CEDARS School FRPL'!$C:$G,3,FALSE),0)</f>
        <v>8.2000000000000003E-2</v>
      </c>
      <c r="M952" s="149"/>
      <c r="N952" s="150"/>
    </row>
    <row r="953" spans="1:14">
      <c r="A953" s="83" t="s">
        <v>2359</v>
      </c>
      <c r="B953" s="83" t="s">
        <v>2903</v>
      </c>
      <c r="C953" s="80">
        <v>1687</v>
      </c>
      <c r="D953" s="80" t="s">
        <v>889</v>
      </c>
      <c r="E953" s="109">
        <v>69.290000000000006</v>
      </c>
      <c r="F953" s="109">
        <v>0</v>
      </c>
      <c r="G953" s="109">
        <v>0</v>
      </c>
      <c r="H953" s="109">
        <v>0</v>
      </c>
      <c r="I953" s="143">
        <f t="shared" si="17"/>
        <v>69.290000000000006</v>
      </c>
      <c r="J953" s="148" t="str">
        <f>IFERROR(VLOOKUP($C953,'CEDARS School FRPL'!$C:$G,5,FALSE),"No")</f>
        <v>No</v>
      </c>
      <c r="K953" s="102">
        <f>IFERROR(VLOOKUP($C953,'CEDARS School FRPL'!$C:$G,3,FALSE),0)</f>
        <v>2.4899999999999999E-2</v>
      </c>
      <c r="M953" s="149"/>
      <c r="N953" s="150"/>
    </row>
    <row r="954" spans="1:14">
      <c r="A954" s="83" t="s">
        <v>2359</v>
      </c>
      <c r="B954" s="83" t="s">
        <v>2903</v>
      </c>
      <c r="C954" s="80">
        <v>3590</v>
      </c>
      <c r="D954" s="80" t="s">
        <v>907</v>
      </c>
      <c r="E954" s="109">
        <v>669.72</v>
      </c>
      <c r="F954" s="109">
        <v>0</v>
      </c>
      <c r="G954" s="109">
        <v>0</v>
      </c>
      <c r="H954" s="109">
        <v>0</v>
      </c>
      <c r="I954" s="143">
        <f t="shared" si="17"/>
        <v>669.72</v>
      </c>
      <c r="J954" s="148" t="str">
        <f>IFERROR(VLOOKUP($C954,'CEDARS School FRPL'!$C:$G,5,FALSE),"No")</f>
        <v>No</v>
      </c>
      <c r="K954" s="102">
        <f>IFERROR(VLOOKUP($C954,'CEDARS School FRPL'!$C:$G,3,FALSE),0)</f>
        <v>0.18010000000000001</v>
      </c>
      <c r="M954" s="149"/>
      <c r="N954" s="150"/>
    </row>
    <row r="955" spans="1:14">
      <c r="A955" s="83" t="s">
        <v>2359</v>
      </c>
      <c r="B955" s="83" t="s">
        <v>2903</v>
      </c>
      <c r="C955" s="80">
        <v>3591</v>
      </c>
      <c r="D955" s="80" t="s">
        <v>137</v>
      </c>
      <c r="E955" s="109">
        <v>401.93</v>
      </c>
      <c r="F955" s="109">
        <v>0</v>
      </c>
      <c r="G955" s="109">
        <v>0</v>
      </c>
      <c r="H955" s="109">
        <v>0</v>
      </c>
      <c r="I955" s="143">
        <f t="shared" si="17"/>
        <v>401.93</v>
      </c>
      <c r="J955" s="148" t="str">
        <f>IFERROR(VLOOKUP($C955,'CEDARS School FRPL'!$C:$G,5,FALSE),"No")</f>
        <v>No</v>
      </c>
      <c r="K955" s="102">
        <f>IFERROR(VLOOKUP($C955,'CEDARS School FRPL'!$C:$G,3,FALSE),0)</f>
        <v>5.7500000000000002E-2</v>
      </c>
      <c r="M955" s="149"/>
      <c r="N955" s="150"/>
    </row>
    <row r="956" spans="1:14">
      <c r="A956" s="83" t="s">
        <v>2359</v>
      </c>
      <c r="B956" s="83" t="s">
        <v>2903</v>
      </c>
      <c r="C956" s="80">
        <v>3675</v>
      </c>
      <c r="D956" s="80" t="s">
        <v>909</v>
      </c>
      <c r="E956" s="109">
        <v>407.45</v>
      </c>
      <c r="F956" s="109">
        <v>0</v>
      </c>
      <c r="G956" s="109">
        <v>0</v>
      </c>
      <c r="H956" s="109">
        <v>0</v>
      </c>
      <c r="I956" s="143">
        <f t="shared" ref="I956:I1019" si="18">SUM(E956:H956)</f>
        <v>407.45</v>
      </c>
      <c r="J956" s="148" t="str">
        <f>IFERROR(VLOOKUP($C956,'CEDARS School FRPL'!$C:$G,5,FALSE),"No")</f>
        <v>No</v>
      </c>
      <c r="K956" s="102">
        <f>IFERROR(VLOOKUP($C956,'CEDARS School FRPL'!$C:$G,3,FALSE),0)</f>
        <v>0.2641</v>
      </c>
      <c r="M956" s="149"/>
      <c r="N956" s="150"/>
    </row>
    <row r="957" spans="1:14">
      <c r="A957" s="83" t="s">
        <v>2359</v>
      </c>
      <c r="B957" s="83" t="s">
        <v>2903</v>
      </c>
      <c r="C957" s="80">
        <v>1804</v>
      </c>
      <c r="D957" s="80" t="s">
        <v>893</v>
      </c>
      <c r="E957" s="109">
        <v>24.61</v>
      </c>
      <c r="F957" s="109">
        <v>0</v>
      </c>
      <c r="G957" s="109">
        <v>0</v>
      </c>
      <c r="H957" s="109">
        <v>0</v>
      </c>
      <c r="I957" s="143">
        <f t="shared" si="18"/>
        <v>24.61</v>
      </c>
      <c r="J957" s="148" t="str">
        <f>IFERROR(VLOOKUP($C957,'CEDARS School FRPL'!$C:$G,5,FALSE),"No")</f>
        <v>No</v>
      </c>
      <c r="K957" s="102">
        <f>IFERROR(VLOOKUP($C957,'CEDARS School FRPL'!$C:$G,3,FALSE),0)</f>
        <v>0.40820000000000001</v>
      </c>
      <c r="M957" s="149"/>
      <c r="N957" s="150"/>
    </row>
    <row r="958" spans="1:14">
      <c r="A958" s="83" t="s">
        <v>2359</v>
      </c>
      <c r="B958" s="83" t="s">
        <v>2903</v>
      </c>
      <c r="C958" s="80">
        <v>4386</v>
      </c>
      <c r="D958" s="80" t="s">
        <v>929</v>
      </c>
      <c r="E958" s="109">
        <v>1219.53</v>
      </c>
      <c r="F958" s="109">
        <v>0</v>
      </c>
      <c r="G958" s="109">
        <v>0</v>
      </c>
      <c r="H958" s="109">
        <v>0</v>
      </c>
      <c r="I958" s="143">
        <f t="shared" si="18"/>
        <v>1219.53</v>
      </c>
      <c r="J958" s="148" t="str">
        <f>IFERROR(VLOOKUP($C958,'CEDARS School FRPL'!$C:$G,5,FALSE),"No")</f>
        <v>No</v>
      </c>
      <c r="K958" s="102">
        <f>IFERROR(VLOOKUP($C958,'CEDARS School FRPL'!$C:$G,3,FALSE),0)</f>
        <v>3.8399999999999997E-2</v>
      </c>
      <c r="M958" s="149"/>
      <c r="N958" s="150"/>
    </row>
    <row r="959" spans="1:14">
      <c r="A959" s="83" t="s">
        <v>2359</v>
      </c>
      <c r="B959" s="83" t="s">
        <v>2903</v>
      </c>
      <c r="C959" s="80">
        <v>1706</v>
      </c>
      <c r="D959" s="80" t="s">
        <v>891</v>
      </c>
      <c r="E959" s="109">
        <v>398.5</v>
      </c>
      <c r="F959" s="109">
        <v>1.5</v>
      </c>
      <c r="G959" s="109">
        <v>0</v>
      </c>
      <c r="H959" s="109">
        <v>0</v>
      </c>
      <c r="I959" s="143">
        <f t="shared" si="18"/>
        <v>400</v>
      </c>
      <c r="J959" s="148" t="str">
        <f>IFERROR(VLOOKUP($C959,'CEDARS School FRPL'!$C:$G,5,FALSE),"No")</f>
        <v>No</v>
      </c>
      <c r="K959" s="102">
        <f>IFERROR(VLOOKUP($C959,'CEDARS School FRPL'!$C:$G,3,FALSE),0)</f>
        <v>2.8899999999999999E-2</v>
      </c>
      <c r="M959" s="149"/>
      <c r="N959" s="150"/>
    </row>
    <row r="960" spans="1:14">
      <c r="A960" s="83" t="s">
        <v>2359</v>
      </c>
      <c r="B960" s="83" t="s">
        <v>2903</v>
      </c>
      <c r="C960" s="80">
        <v>2796</v>
      </c>
      <c r="D960" s="80" t="s">
        <v>898</v>
      </c>
      <c r="E960" s="109">
        <v>299.14</v>
      </c>
      <c r="F960" s="109">
        <v>0</v>
      </c>
      <c r="G960" s="109">
        <v>0</v>
      </c>
      <c r="H960" s="109">
        <v>0</v>
      </c>
      <c r="I960" s="143">
        <f t="shared" si="18"/>
        <v>299.14</v>
      </c>
      <c r="J960" s="148" t="str">
        <f>IFERROR(VLOOKUP($C960,'CEDARS School FRPL'!$C:$G,5,FALSE),"No")</f>
        <v>No</v>
      </c>
      <c r="K960" s="102">
        <f>IFERROR(VLOOKUP($C960,'CEDARS School FRPL'!$C:$G,3,FALSE),0)</f>
        <v>0.1913</v>
      </c>
      <c r="M960" s="149"/>
      <c r="N960" s="150"/>
    </row>
    <row r="961" spans="1:14">
      <c r="A961" s="83" t="s">
        <v>2359</v>
      </c>
      <c r="B961" s="83" t="s">
        <v>2903</v>
      </c>
      <c r="C961" s="80">
        <v>3771</v>
      </c>
      <c r="D961" s="80" t="s">
        <v>915</v>
      </c>
      <c r="E961" s="109">
        <v>1527.12</v>
      </c>
      <c r="F961" s="109">
        <v>88.24</v>
      </c>
      <c r="G961" s="109">
        <v>0</v>
      </c>
      <c r="H961" s="109">
        <v>0</v>
      </c>
      <c r="I961" s="143">
        <f t="shared" si="18"/>
        <v>1615.36</v>
      </c>
      <c r="J961" s="148" t="str">
        <f>IFERROR(VLOOKUP($C961,'CEDARS School FRPL'!$C:$G,5,FALSE),"No")</f>
        <v>No</v>
      </c>
      <c r="K961" s="102">
        <f>IFERROR(VLOOKUP($C961,'CEDARS School FRPL'!$C:$G,3,FALSE),0)</f>
        <v>0.21829999999999999</v>
      </c>
      <c r="M961" s="149"/>
      <c r="N961" s="150"/>
    </row>
    <row r="962" spans="1:14">
      <c r="A962" s="83" t="s">
        <v>2359</v>
      </c>
      <c r="B962" s="83" t="s">
        <v>2903</v>
      </c>
      <c r="C962" s="80">
        <v>3922</v>
      </c>
      <c r="D962" s="80" t="s">
        <v>918</v>
      </c>
      <c r="E962" s="109">
        <v>619.80999999999995</v>
      </c>
      <c r="F962" s="109">
        <v>0</v>
      </c>
      <c r="G962" s="109">
        <v>0</v>
      </c>
      <c r="H962" s="109">
        <v>0</v>
      </c>
      <c r="I962" s="143">
        <f t="shared" si="18"/>
        <v>619.80999999999995</v>
      </c>
      <c r="J962" s="148" t="str">
        <f>IFERROR(VLOOKUP($C962,'CEDARS School FRPL'!$C:$G,5,FALSE),"No")</f>
        <v>No</v>
      </c>
      <c r="K962" s="102">
        <f>IFERROR(VLOOKUP($C962,'CEDARS School FRPL'!$C:$G,3,FALSE),0)</f>
        <v>0.29370000000000002</v>
      </c>
      <c r="M962" s="149"/>
      <c r="N962" s="150"/>
    </row>
    <row r="963" spans="1:14">
      <c r="A963" s="83" t="s">
        <v>2359</v>
      </c>
      <c r="B963" s="83" t="s">
        <v>2903</v>
      </c>
      <c r="C963" s="80">
        <v>3704</v>
      </c>
      <c r="D963" s="80" t="s">
        <v>911</v>
      </c>
      <c r="E963" s="109">
        <v>337.33</v>
      </c>
      <c r="F963" s="109">
        <v>0</v>
      </c>
      <c r="G963" s="109">
        <v>0</v>
      </c>
      <c r="H963" s="109">
        <v>0</v>
      </c>
      <c r="I963" s="143">
        <f t="shared" si="18"/>
        <v>337.33</v>
      </c>
      <c r="J963" s="148" t="str">
        <f>IFERROR(VLOOKUP($C963,'CEDARS School FRPL'!$C:$G,5,FALSE),"No")</f>
        <v>No</v>
      </c>
      <c r="K963" s="102">
        <f>IFERROR(VLOOKUP($C963,'CEDARS School FRPL'!$C:$G,3,FALSE),0)</f>
        <v>0.2064</v>
      </c>
      <c r="M963" s="149"/>
      <c r="N963" s="150"/>
    </row>
    <row r="964" spans="1:14">
      <c r="A964" s="83" t="s">
        <v>2359</v>
      </c>
      <c r="B964" s="83" t="s">
        <v>2903</v>
      </c>
      <c r="C964" s="80">
        <v>3941</v>
      </c>
      <c r="D964" s="80" t="s">
        <v>919</v>
      </c>
      <c r="E964" s="109">
        <v>604.21</v>
      </c>
      <c r="F964" s="109">
        <v>0</v>
      </c>
      <c r="G964" s="109">
        <v>0</v>
      </c>
      <c r="H964" s="109">
        <v>0</v>
      </c>
      <c r="I964" s="143">
        <f t="shared" si="18"/>
        <v>604.21</v>
      </c>
      <c r="J964" s="148" t="str">
        <f>IFERROR(VLOOKUP($C964,'CEDARS School FRPL'!$C:$G,5,FALSE),"No")</f>
        <v>No</v>
      </c>
      <c r="K964" s="102">
        <f>IFERROR(VLOOKUP($C964,'CEDARS School FRPL'!$C:$G,3,FALSE),0)</f>
        <v>4.1500000000000002E-2</v>
      </c>
      <c r="M964" s="149"/>
      <c r="N964" s="150"/>
    </row>
    <row r="965" spans="1:14">
      <c r="A965" s="83" t="s">
        <v>2359</v>
      </c>
      <c r="B965" s="83" t="s">
        <v>2903</v>
      </c>
      <c r="C965" s="80">
        <v>2308</v>
      </c>
      <c r="D965" s="80" t="s">
        <v>896</v>
      </c>
      <c r="E965" s="109">
        <v>571.72</v>
      </c>
      <c r="F965" s="109">
        <v>0</v>
      </c>
      <c r="G965" s="109">
        <v>0</v>
      </c>
      <c r="H965" s="109">
        <v>0</v>
      </c>
      <c r="I965" s="143">
        <f t="shared" si="18"/>
        <v>571.72</v>
      </c>
      <c r="J965" s="148" t="str">
        <f>IFERROR(VLOOKUP($C965,'CEDARS School FRPL'!$C:$G,5,FALSE),"No")</f>
        <v>No</v>
      </c>
      <c r="K965" s="102">
        <f>IFERROR(VLOOKUP($C965,'CEDARS School FRPL'!$C:$G,3,FALSE),0)</f>
        <v>0.1106</v>
      </c>
      <c r="M965" s="149"/>
      <c r="N965" s="150"/>
    </row>
    <row r="966" spans="1:14">
      <c r="A966" s="83" t="s">
        <v>2359</v>
      </c>
      <c r="B966" s="83" t="s">
        <v>2903</v>
      </c>
      <c r="C966" s="80">
        <v>2739</v>
      </c>
      <c r="D966" s="80" t="s">
        <v>897</v>
      </c>
      <c r="E966" s="109">
        <v>1752.3</v>
      </c>
      <c r="F966" s="109">
        <v>195.88</v>
      </c>
      <c r="G966" s="109">
        <v>0</v>
      </c>
      <c r="H966" s="109">
        <v>0</v>
      </c>
      <c r="I966" s="143">
        <f t="shared" si="18"/>
        <v>1948.1799999999998</v>
      </c>
      <c r="J966" s="148" t="str">
        <f>IFERROR(VLOOKUP($C966,'CEDARS School FRPL'!$C:$G,5,FALSE),"No")</f>
        <v>No</v>
      </c>
      <c r="K966" s="102">
        <f>IFERROR(VLOOKUP($C966,'CEDARS School FRPL'!$C:$G,3,FALSE),0)</f>
        <v>0.13719999999999999</v>
      </c>
      <c r="M966" s="149"/>
      <c r="N966" s="150"/>
    </row>
    <row r="967" spans="1:14">
      <c r="A967" s="83" t="s">
        <v>2359</v>
      </c>
      <c r="B967" s="83" t="s">
        <v>2903</v>
      </c>
      <c r="C967" s="80">
        <v>5678</v>
      </c>
      <c r="D967" s="80" t="s">
        <v>3356</v>
      </c>
      <c r="E967" s="109">
        <v>112.82</v>
      </c>
      <c r="F967" s="109">
        <v>8.89</v>
      </c>
      <c r="G967" s="109">
        <v>0</v>
      </c>
      <c r="H967" s="109">
        <v>0</v>
      </c>
      <c r="I967" s="143">
        <f t="shared" si="18"/>
        <v>121.71</v>
      </c>
      <c r="J967" s="148" t="str">
        <f>IFERROR(VLOOKUP($C967,'CEDARS School FRPL'!$C:$G,5,FALSE),"No")</f>
        <v>No</v>
      </c>
      <c r="K967" s="102">
        <f>IFERROR(VLOOKUP($C967,'CEDARS School FRPL'!$C:$G,3,FALSE),0)</f>
        <v>0.2253</v>
      </c>
      <c r="M967" s="149"/>
      <c r="N967" s="150"/>
    </row>
    <row r="968" spans="1:14">
      <c r="A968" s="83" t="s">
        <v>2359</v>
      </c>
      <c r="B968" s="83" t="s">
        <v>2903</v>
      </c>
      <c r="C968" s="80">
        <v>3041</v>
      </c>
      <c r="D968" s="80" t="s">
        <v>900</v>
      </c>
      <c r="E968" s="109">
        <v>433.29</v>
      </c>
      <c r="F968" s="109">
        <v>0</v>
      </c>
      <c r="G968" s="109">
        <v>0</v>
      </c>
      <c r="H968" s="109">
        <v>0</v>
      </c>
      <c r="I968" s="143">
        <f t="shared" si="18"/>
        <v>433.29</v>
      </c>
      <c r="J968" s="148" t="str">
        <f>IFERROR(VLOOKUP($C968,'CEDARS School FRPL'!$C:$G,5,FALSE),"No")</f>
        <v>No</v>
      </c>
      <c r="K968" s="102">
        <f>IFERROR(VLOOKUP($C968,'CEDARS School FRPL'!$C:$G,3,FALSE),0)</f>
        <v>0.1464</v>
      </c>
      <c r="M968" s="149"/>
      <c r="N968" s="150"/>
    </row>
    <row r="969" spans="1:14">
      <c r="A969" s="83" t="s">
        <v>2359</v>
      </c>
      <c r="B969" s="83" t="s">
        <v>2903</v>
      </c>
      <c r="C969" s="80">
        <v>3529</v>
      </c>
      <c r="D969" s="80" t="s">
        <v>905</v>
      </c>
      <c r="E969" s="109">
        <v>305.81</v>
      </c>
      <c r="F969" s="109">
        <v>0</v>
      </c>
      <c r="G969" s="109">
        <v>0</v>
      </c>
      <c r="H969" s="109">
        <v>0</v>
      </c>
      <c r="I969" s="143">
        <f t="shared" si="18"/>
        <v>305.81</v>
      </c>
      <c r="J969" s="148" t="str">
        <f>IFERROR(VLOOKUP($C969,'CEDARS School FRPL'!$C:$G,5,FALSE),"No")</f>
        <v>No</v>
      </c>
      <c r="K969" s="102">
        <f>IFERROR(VLOOKUP($C969,'CEDARS School FRPL'!$C:$G,3,FALSE),0)</f>
        <v>4.3999999999999997E-2</v>
      </c>
      <c r="M969" s="149"/>
      <c r="N969" s="150"/>
    </row>
    <row r="970" spans="1:14">
      <c r="A970" s="83" t="s">
        <v>2359</v>
      </c>
      <c r="B970" s="83" t="s">
        <v>2903</v>
      </c>
      <c r="C970" s="80">
        <v>4354</v>
      </c>
      <c r="D970" s="80" t="s">
        <v>928</v>
      </c>
      <c r="E970" s="109">
        <v>499.79</v>
      </c>
      <c r="F970" s="109">
        <v>0</v>
      </c>
      <c r="G970" s="109">
        <v>0</v>
      </c>
      <c r="H970" s="109">
        <v>0</v>
      </c>
      <c r="I970" s="143">
        <f t="shared" si="18"/>
        <v>499.79</v>
      </c>
      <c r="J970" s="148" t="str">
        <f>IFERROR(VLOOKUP($C970,'CEDARS School FRPL'!$C:$G,5,FALSE),"No")</f>
        <v>No</v>
      </c>
      <c r="K970" s="102">
        <f>IFERROR(VLOOKUP($C970,'CEDARS School FRPL'!$C:$G,3,FALSE),0)</f>
        <v>1.66E-2</v>
      </c>
      <c r="M970" s="149"/>
      <c r="N970" s="150"/>
    </row>
    <row r="971" spans="1:14">
      <c r="A971" s="83" t="s">
        <v>2359</v>
      </c>
      <c r="B971" s="83" t="s">
        <v>2903</v>
      </c>
      <c r="C971" s="80">
        <v>4096</v>
      </c>
      <c r="D971" s="80" t="s">
        <v>921</v>
      </c>
      <c r="E971" s="109">
        <v>609.03</v>
      </c>
      <c r="F971" s="109">
        <v>0</v>
      </c>
      <c r="G971" s="109">
        <v>0</v>
      </c>
      <c r="H971" s="109">
        <v>0</v>
      </c>
      <c r="I971" s="143">
        <f t="shared" si="18"/>
        <v>609.03</v>
      </c>
      <c r="J971" s="148" t="str">
        <f>IFERROR(VLOOKUP($C971,'CEDARS School FRPL'!$C:$G,5,FALSE),"No")</f>
        <v>No</v>
      </c>
      <c r="K971" s="102">
        <f>IFERROR(VLOOKUP($C971,'CEDARS School FRPL'!$C:$G,3,FALSE),0)</f>
        <v>3.6799999999999999E-2</v>
      </c>
      <c r="M971" s="149"/>
      <c r="N971" s="150"/>
    </row>
    <row r="972" spans="1:14">
      <c r="A972" s="83" t="s">
        <v>2359</v>
      </c>
      <c r="B972" s="83" t="s">
        <v>2903</v>
      </c>
      <c r="C972" s="80">
        <v>3748</v>
      </c>
      <c r="D972" s="80" t="s">
        <v>914</v>
      </c>
      <c r="E972" s="109">
        <v>388.75</v>
      </c>
      <c r="F972" s="109">
        <v>0</v>
      </c>
      <c r="G972" s="109">
        <v>0</v>
      </c>
      <c r="H972" s="109">
        <v>0</v>
      </c>
      <c r="I972" s="143">
        <f t="shared" si="18"/>
        <v>388.75</v>
      </c>
      <c r="J972" s="148" t="str">
        <f>IFERROR(VLOOKUP($C972,'CEDARS School FRPL'!$C:$G,5,FALSE),"No")</f>
        <v>No</v>
      </c>
      <c r="K972" s="102">
        <f>IFERROR(VLOOKUP($C972,'CEDARS School FRPL'!$C:$G,3,FALSE),0)</f>
        <v>0.2797</v>
      </c>
      <c r="M972" s="149"/>
      <c r="N972" s="150"/>
    </row>
    <row r="973" spans="1:14">
      <c r="A973" s="83" t="s">
        <v>2359</v>
      </c>
      <c r="B973" s="83" t="s">
        <v>2903</v>
      </c>
      <c r="C973" s="80">
        <v>4167</v>
      </c>
      <c r="D973" s="80" t="s">
        <v>924</v>
      </c>
      <c r="E973" s="109">
        <v>89.86</v>
      </c>
      <c r="F973" s="109">
        <v>0</v>
      </c>
      <c r="G973" s="109">
        <v>0</v>
      </c>
      <c r="H973" s="109">
        <v>0</v>
      </c>
      <c r="I973" s="143">
        <f t="shared" si="18"/>
        <v>89.86</v>
      </c>
      <c r="J973" s="148" t="str">
        <f>IFERROR(VLOOKUP($C973,'CEDARS School FRPL'!$C:$G,5,FALSE),"No")</f>
        <v>No</v>
      </c>
      <c r="K973" s="102">
        <f>IFERROR(VLOOKUP($C973,'CEDARS School FRPL'!$C:$G,3,FALSE),0)</f>
        <v>7.4000000000000003E-3</v>
      </c>
      <c r="M973" s="149"/>
      <c r="N973" s="150"/>
    </row>
    <row r="974" spans="1:14">
      <c r="A974" s="83" t="s">
        <v>2359</v>
      </c>
      <c r="B974" s="83" t="s">
        <v>2903</v>
      </c>
      <c r="C974" s="80">
        <v>2289</v>
      </c>
      <c r="D974" s="80" t="s">
        <v>895</v>
      </c>
      <c r="E974" s="109">
        <v>546.89</v>
      </c>
      <c r="F974" s="109">
        <v>0</v>
      </c>
      <c r="G974" s="109">
        <v>0</v>
      </c>
      <c r="H974" s="109">
        <v>0</v>
      </c>
      <c r="I974" s="143">
        <f t="shared" si="18"/>
        <v>546.89</v>
      </c>
      <c r="J974" s="148" t="str">
        <f>IFERROR(VLOOKUP($C974,'CEDARS School FRPL'!$C:$G,5,FALSE),"No")</f>
        <v>No</v>
      </c>
      <c r="K974" s="102">
        <f>IFERROR(VLOOKUP($C974,'CEDARS School FRPL'!$C:$G,3,FALSE),0)</f>
        <v>0.1794</v>
      </c>
      <c r="M974" s="149"/>
      <c r="N974" s="150"/>
    </row>
    <row r="975" spans="1:14">
      <c r="A975" s="83" t="s">
        <v>2359</v>
      </c>
      <c r="B975" s="83" t="s">
        <v>2903</v>
      </c>
      <c r="C975" s="80">
        <v>3528</v>
      </c>
      <c r="D975" s="80" t="s">
        <v>904</v>
      </c>
      <c r="E975" s="109">
        <v>2012.47</v>
      </c>
      <c r="F975" s="109">
        <v>142.51</v>
      </c>
      <c r="G975" s="109">
        <v>0</v>
      </c>
      <c r="H975" s="109">
        <v>0</v>
      </c>
      <c r="I975" s="143">
        <f t="shared" si="18"/>
        <v>2154.98</v>
      </c>
      <c r="J975" s="148" t="str">
        <f>IFERROR(VLOOKUP($C975,'CEDARS School FRPL'!$C:$G,5,FALSE),"No")</f>
        <v>No</v>
      </c>
      <c r="K975" s="102">
        <f>IFERROR(VLOOKUP($C975,'CEDARS School FRPL'!$C:$G,3,FALSE),0)</f>
        <v>0.12820000000000001</v>
      </c>
      <c r="M975" s="149"/>
      <c r="N975" s="150"/>
    </row>
    <row r="976" spans="1:14">
      <c r="A976" s="83" t="s">
        <v>2359</v>
      </c>
      <c r="B976" s="83" t="s">
        <v>2903</v>
      </c>
      <c r="C976" s="80">
        <v>3232</v>
      </c>
      <c r="D976" s="80" t="s">
        <v>901</v>
      </c>
      <c r="E976" s="109">
        <v>942.9</v>
      </c>
      <c r="F976" s="109">
        <v>0</v>
      </c>
      <c r="G976" s="109">
        <v>0</v>
      </c>
      <c r="H976" s="109">
        <v>0</v>
      </c>
      <c r="I976" s="143">
        <f t="shared" si="18"/>
        <v>942.9</v>
      </c>
      <c r="J976" s="148" t="str">
        <f>IFERROR(VLOOKUP($C976,'CEDARS School FRPL'!$C:$G,5,FALSE),"No")</f>
        <v>No</v>
      </c>
      <c r="K976" s="102">
        <f>IFERROR(VLOOKUP($C976,'CEDARS School FRPL'!$C:$G,3,FALSE),0)</f>
        <v>0.14119999999999999</v>
      </c>
      <c r="M976" s="149"/>
      <c r="N976" s="150"/>
    </row>
    <row r="977" spans="1:14">
      <c r="A977" s="83" t="s">
        <v>2359</v>
      </c>
      <c r="B977" s="83" t="s">
        <v>2903</v>
      </c>
      <c r="C977" s="80">
        <v>5057</v>
      </c>
      <c r="D977" s="80" t="s">
        <v>934</v>
      </c>
      <c r="E977" s="109">
        <v>77.430000000000007</v>
      </c>
      <c r="F977" s="109">
        <v>0</v>
      </c>
      <c r="G977" s="109">
        <v>0</v>
      </c>
      <c r="H977" s="109">
        <v>0</v>
      </c>
      <c r="I977" s="143">
        <f t="shared" si="18"/>
        <v>77.430000000000007</v>
      </c>
      <c r="J977" s="148" t="str">
        <f>IFERROR(VLOOKUP($C977,'CEDARS School FRPL'!$C:$G,5,FALSE),"No")</f>
        <v>No</v>
      </c>
      <c r="K977" s="102">
        <f>IFERROR(VLOOKUP($C977,'CEDARS School FRPL'!$C:$G,3,FALSE),0)</f>
        <v>8.1299999999999997E-2</v>
      </c>
      <c r="M977" s="149"/>
      <c r="N977" s="150"/>
    </row>
    <row r="978" spans="1:14">
      <c r="A978" s="83" t="s">
        <v>2359</v>
      </c>
      <c r="B978" s="83" t="s">
        <v>2903</v>
      </c>
      <c r="C978" s="80">
        <v>4147</v>
      </c>
      <c r="D978" s="80" t="s">
        <v>922</v>
      </c>
      <c r="E978" s="109">
        <v>441.12</v>
      </c>
      <c r="F978" s="109">
        <v>0</v>
      </c>
      <c r="G978" s="109">
        <v>0</v>
      </c>
      <c r="H978" s="109">
        <v>0</v>
      </c>
      <c r="I978" s="143">
        <f t="shared" si="18"/>
        <v>441.12</v>
      </c>
      <c r="J978" s="148" t="str">
        <f>IFERROR(VLOOKUP($C978,'CEDARS School FRPL'!$C:$G,5,FALSE),"No")</f>
        <v>No</v>
      </c>
      <c r="K978" s="102">
        <f>IFERROR(VLOOKUP($C978,'CEDARS School FRPL'!$C:$G,3,FALSE),0)</f>
        <v>5.8900000000000001E-2</v>
      </c>
      <c r="M978" s="149"/>
      <c r="N978" s="150"/>
    </row>
    <row r="979" spans="1:14">
      <c r="A979" s="83" t="s">
        <v>2359</v>
      </c>
      <c r="B979" s="83" t="s">
        <v>2903</v>
      </c>
      <c r="C979" s="80">
        <v>5053</v>
      </c>
      <c r="D979" s="80" t="s">
        <v>933</v>
      </c>
      <c r="E979" s="109">
        <v>572.35</v>
      </c>
      <c r="F979" s="109">
        <v>0</v>
      </c>
      <c r="G979" s="109">
        <v>0</v>
      </c>
      <c r="H979" s="109">
        <v>0</v>
      </c>
      <c r="I979" s="143">
        <f t="shared" si="18"/>
        <v>572.35</v>
      </c>
      <c r="J979" s="148" t="str">
        <f>IFERROR(VLOOKUP($C979,'CEDARS School FRPL'!$C:$G,5,FALSE),"No")</f>
        <v>No</v>
      </c>
      <c r="K979" s="102">
        <f>IFERROR(VLOOKUP($C979,'CEDARS School FRPL'!$C:$G,3,FALSE),0)</f>
        <v>3.4200000000000001E-2</v>
      </c>
      <c r="M979" s="149"/>
      <c r="N979" s="150"/>
    </row>
    <row r="980" spans="1:14">
      <c r="A980" s="83" t="s">
        <v>2359</v>
      </c>
      <c r="B980" s="83" t="s">
        <v>2903</v>
      </c>
      <c r="C980" s="80">
        <v>2992</v>
      </c>
      <c r="D980" s="80" t="s">
        <v>899</v>
      </c>
      <c r="E980" s="109">
        <v>474.36</v>
      </c>
      <c r="F980" s="109">
        <v>0</v>
      </c>
      <c r="G980" s="109">
        <v>0</v>
      </c>
      <c r="H980" s="109">
        <v>0</v>
      </c>
      <c r="I980" s="143">
        <f t="shared" si="18"/>
        <v>474.36</v>
      </c>
      <c r="J980" s="148" t="str">
        <f>IFERROR(VLOOKUP($C980,'CEDARS School FRPL'!$C:$G,5,FALSE),"No")</f>
        <v>No</v>
      </c>
      <c r="K980" s="102">
        <f>IFERROR(VLOOKUP($C980,'CEDARS School FRPL'!$C:$G,3,FALSE),0)</f>
        <v>0.16200000000000001</v>
      </c>
      <c r="M980" s="149"/>
      <c r="N980" s="150"/>
    </row>
    <row r="981" spans="1:14">
      <c r="A981" s="83" t="s">
        <v>2359</v>
      </c>
      <c r="B981" s="83" t="s">
        <v>2903</v>
      </c>
      <c r="C981" s="80">
        <v>3706</v>
      </c>
      <c r="D981" s="80" t="s">
        <v>912</v>
      </c>
      <c r="E981" s="109">
        <v>888.77</v>
      </c>
      <c r="F981" s="109">
        <v>0</v>
      </c>
      <c r="G981" s="109">
        <v>0</v>
      </c>
      <c r="H981" s="109">
        <v>0</v>
      </c>
      <c r="I981" s="143">
        <f t="shared" si="18"/>
        <v>888.77</v>
      </c>
      <c r="J981" s="148" t="str">
        <f>IFERROR(VLOOKUP($C981,'CEDARS School FRPL'!$C:$G,5,FALSE),"No")</f>
        <v>No</v>
      </c>
      <c r="K981" s="102">
        <f>IFERROR(VLOOKUP($C981,'CEDARS School FRPL'!$C:$G,3,FALSE),0)</f>
        <v>0.13769999999999999</v>
      </c>
      <c r="M981" s="149"/>
      <c r="N981" s="150"/>
    </row>
    <row r="982" spans="1:14">
      <c r="A982" s="83" t="s">
        <v>2359</v>
      </c>
      <c r="B982" s="83" t="s">
        <v>2903</v>
      </c>
      <c r="C982" s="80">
        <v>3703</v>
      </c>
      <c r="D982" s="80" t="s">
        <v>910</v>
      </c>
      <c r="E982" s="109">
        <v>622.52</v>
      </c>
      <c r="F982" s="109">
        <v>0</v>
      </c>
      <c r="G982" s="109">
        <v>0</v>
      </c>
      <c r="H982" s="109">
        <v>0</v>
      </c>
      <c r="I982" s="143">
        <f t="shared" si="18"/>
        <v>622.52</v>
      </c>
      <c r="J982" s="148" t="str">
        <f>IFERROR(VLOOKUP($C982,'CEDARS School FRPL'!$C:$G,5,FALSE),"No")</f>
        <v>No</v>
      </c>
      <c r="K982" s="102">
        <f>IFERROR(VLOOKUP($C982,'CEDARS School FRPL'!$C:$G,3,FALSE),0)</f>
        <v>5.0799999999999998E-2</v>
      </c>
      <c r="M982" s="149"/>
      <c r="N982" s="150"/>
    </row>
    <row r="983" spans="1:14">
      <c r="A983" s="83" t="s">
        <v>2359</v>
      </c>
      <c r="B983" s="83" t="s">
        <v>2903</v>
      </c>
      <c r="C983" s="80">
        <v>3747</v>
      </c>
      <c r="D983" s="80" t="s">
        <v>913</v>
      </c>
      <c r="E983" s="109">
        <v>398.73</v>
      </c>
      <c r="F983" s="109">
        <v>0</v>
      </c>
      <c r="G983" s="109">
        <v>0</v>
      </c>
      <c r="H983" s="109">
        <v>0</v>
      </c>
      <c r="I983" s="143">
        <f t="shared" si="18"/>
        <v>398.73</v>
      </c>
      <c r="J983" s="148" t="str">
        <f>IFERROR(VLOOKUP($C983,'CEDARS School FRPL'!$C:$G,5,FALSE),"No")</f>
        <v>No</v>
      </c>
      <c r="K983" s="102">
        <f>IFERROR(VLOOKUP($C983,'CEDARS School FRPL'!$C:$G,3,FALSE),0)</f>
        <v>6.9900000000000004E-2</v>
      </c>
      <c r="M983" s="149"/>
      <c r="N983" s="150"/>
    </row>
    <row r="984" spans="1:14">
      <c r="A984" s="83" t="s">
        <v>2359</v>
      </c>
      <c r="B984" s="83" t="s">
        <v>2903</v>
      </c>
      <c r="C984" s="80">
        <v>4302</v>
      </c>
      <c r="D984" s="80" t="s">
        <v>926</v>
      </c>
      <c r="E984" s="109">
        <v>619.79999999999995</v>
      </c>
      <c r="F984" s="109">
        <v>0</v>
      </c>
      <c r="G984" s="109">
        <v>0</v>
      </c>
      <c r="H984" s="109">
        <v>0</v>
      </c>
      <c r="I984" s="143">
        <f t="shared" si="18"/>
        <v>619.79999999999995</v>
      </c>
      <c r="J984" s="148" t="str">
        <f>IFERROR(VLOOKUP($C984,'CEDARS School FRPL'!$C:$G,5,FALSE),"No")</f>
        <v>No</v>
      </c>
      <c r="K984" s="102">
        <f>IFERROR(VLOOKUP($C984,'CEDARS School FRPL'!$C:$G,3,FALSE),0)</f>
        <v>1.9E-2</v>
      </c>
      <c r="M984" s="149"/>
      <c r="N984" s="150"/>
    </row>
    <row r="985" spans="1:14">
      <c r="A985" s="83" t="s">
        <v>2359</v>
      </c>
      <c r="B985" s="83" t="s">
        <v>2903</v>
      </c>
      <c r="C985" s="80">
        <v>1975</v>
      </c>
      <c r="D985" s="80" t="s">
        <v>894</v>
      </c>
      <c r="E985" s="109">
        <v>89.86</v>
      </c>
      <c r="F985" s="109">
        <v>0</v>
      </c>
      <c r="G985" s="109">
        <v>0</v>
      </c>
      <c r="H985" s="109">
        <v>0</v>
      </c>
      <c r="I985" s="143">
        <f t="shared" si="18"/>
        <v>89.86</v>
      </c>
      <c r="J985" s="148" t="str">
        <f>IFERROR(VLOOKUP($C985,'CEDARS School FRPL'!$C:$G,5,FALSE),"No")</f>
        <v>No</v>
      </c>
      <c r="K985" s="102">
        <f>IFERROR(VLOOKUP($C985,'CEDARS School FRPL'!$C:$G,3,FALSE),0)</f>
        <v>5.5899999999999998E-2</v>
      </c>
      <c r="M985" s="149"/>
      <c r="N985" s="150"/>
    </row>
    <row r="986" spans="1:14">
      <c r="A986" s="83" t="s">
        <v>2359</v>
      </c>
      <c r="B986" s="83" t="s">
        <v>2903</v>
      </c>
      <c r="C986" s="80">
        <v>5265</v>
      </c>
      <c r="D986" s="80" t="s">
        <v>936</v>
      </c>
      <c r="E986" s="109">
        <v>607.20000000000005</v>
      </c>
      <c r="F986" s="109">
        <v>0</v>
      </c>
      <c r="G986" s="109">
        <v>0</v>
      </c>
      <c r="H986" s="109">
        <v>0</v>
      </c>
      <c r="I986" s="143">
        <f t="shared" si="18"/>
        <v>607.20000000000005</v>
      </c>
      <c r="J986" s="148" t="str">
        <f>IFERROR(VLOOKUP($C986,'CEDARS School FRPL'!$C:$G,5,FALSE),"No")</f>
        <v>No</v>
      </c>
      <c r="K986" s="102">
        <f>IFERROR(VLOOKUP($C986,'CEDARS School FRPL'!$C:$G,3,FALSE),0)</f>
        <v>1.7000000000000001E-2</v>
      </c>
      <c r="M986" s="149"/>
      <c r="N986" s="150"/>
    </row>
    <row r="987" spans="1:14">
      <c r="A987" s="83" t="s">
        <v>2359</v>
      </c>
      <c r="B987" s="83" t="s">
        <v>2903</v>
      </c>
      <c r="C987" s="80">
        <v>3490</v>
      </c>
      <c r="D987" s="80" t="s">
        <v>903</v>
      </c>
      <c r="E987" s="109">
        <v>407.79</v>
      </c>
      <c r="F987" s="109">
        <v>0</v>
      </c>
      <c r="G987" s="109">
        <v>0</v>
      </c>
      <c r="H987" s="109">
        <v>0</v>
      </c>
      <c r="I987" s="143">
        <f t="shared" si="18"/>
        <v>407.79</v>
      </c>
      <c r="J987" s="148" t="str">
        <f>IFERROR(VLOOKUP($C987,'CEDARS School FRPL'!$C:$G,5,FALSE),"No")</f>
        <v>No</v>
      </c>
      <c r="K987" s="102">
        <f>IFERROR(VLOOKUP($C987,'CEDARS School FRPL'!$C:$G,3,FALSE),0)</f>
        <v>8.9599999999999999E-2</v>
      </c>
      <c r="M987" s="149"/>
      <c r="N987" s="150"/>
    </row>
    <row r="988" spans="1:14">
      <c r="A988" s="83" t="s">
        <v>2359</v>
      </c>
      <c r="B988" s="83" t="s">
        <v>2903</v>
      </c>
      <c r="C988" s="80">
        <v>5597</v>
      </c>
      <c r="D988" s="80" t="s">
        <v>3132</v>
      </c>
      <c r="E988" s="109">
        <v>755.2</v>
      </c>
      <c r="F988" s="109">
        <v>0</v>
      </c>
      <c r="G988" s="109">
        <v>0</v>
      </c>
      <c r="H988" s="109">
        <v>0</v>
      </c>
      <c r="I988" s="143">
        <f t="shared" si="18"/>
        <v>755.2</v>
      </c>
      <c r="J988" s="148" t="str">
        <f>IFERROR(VLOOKUP($C988,'CEDARS School FRPL'!$C:$G,5,FALSE),"No")</f>
        <v>No</v>
      </c>
      <c r="K988" s="102">
        <f>IFERROR(VLOOKUP($C988,'CEDARS School FRPL'!$C:$G,3,FALSE),0)</f>
        <v>8.0500000000000002E-2</v>
      </c>
      <c r="M988" s="149"/>
      <c r="N988" s="150"/>
    </row>
    <row r="989" spans="1:14">
      <c r="A989" s="83" t="s">
        <v>2359</v>
      </c>
      <c r="B989" s="83" t="s">
        <v>2903</v>
      </c>
      <c r="C989" s="80">
        <v>3441</v>
      </c>
      <c r="D989" s="80" t="s">
        <v>902</v>
      </c>
      <c r="E989" s="109">
        <v>668.41</v>
      </c>
      <c r="F989" s="109">
        <v>0</v>
      </c>
      <c r="G989" s="109">
        <v>0</v>
      </c>
      <c r="H989" s="109">
        <v>0</v>
      </c>
      <c r="I989" s="143">
        <f t="shared" si="18"/>
        <v>668.41</v>
      </c>
      <c r="J989" s="148" t="str">
        <f>IFERROR(VLOOKUP($C989,'CEDARS School FRPL'!$C:$G,5,FALSE),"No")</f>
        <v>No</v>
      </c>
      <c r="K989" s="102">
        <f>IFERROR(VLOOKUP($C989,'CEDARS School FRPL'!$C:$G,3,FALSE),0)</f>
        <v>0.1232</v>
      </c>
      <c r="M989" s="149"/>
      <c r="N989" s="150"/>
    </row>
    <row r="990" spans="1:14">
      <c r="A990" s="83" t="s">
        <v>2359</v>
      </c>
      <c r="B990" s="83" t="s">
        <v>2903</v>
      </c>
      <c r="C990" s="80">
        <v>5958</v>
      </c>
      <c r="D990" s="80" t="s">
        <v>2719</v>
      </c>
      <c r="E990" s="109">
        <v>347.81</v>
      </c>
      <c r="F990" s="109">
        <v>0</v>
      </c>
      <c r="G990" s="109">
        <v>0</v>
      </c>
      <c r="H990" s="109">
        <v>0</v>
      </c>
      <c r="I990" s="143">
        <f t="shared" si="18"/>
        <v>347.81</v>
      </c>
      <c r="J990" s="148" t="str">
        <f>IFERROR(VLOOKUP($C990,'CEDARS School FRPL'!$C:$G,5,FALSE),"No")</f>
        <v>No</v>
      </c>
      <c r="K990" s="102">
        <f>IFERROR(VLOOKUP($C990,'CEDARS School FRPL'!$C:$G,3,FALSE),0)</f>
        <v>5.3600000000000002E-2</v>
      </c>
      <c r="M990" s="149"/>
      <c r="N990" s="150"/>
    </row>
    <row r="991" spans="1:14">
      <c r="A991" s="83" t="s">
        <v>2359</v>
      </c>
      <c r="B991" s="83" t="s">
        <v>2903</v>
      </c>
      <c r="C991" s="80">
        <v>4336</v>
      </c>
      <c r="D991" s="80" t="s">
        <v>927</v>
      </c>
      <c r="E991" s="109">
        <v>307.72000000000003</v>
      </c>
      <c r="F991" s="109">
        <v>0</v>
      </c>
      <c r="G991" s="109">
        <v>0</v>
      </c>
      <c r="H991" s="109">
        <v>0</v>
      </c>
      <c r="I991" s="143">
        <f t="shared" si="18"/>
        <v>307.72000000000003</v>
      </c>
      <c r="J991" s="148" t="str">
        <f>IFERROR(VLOOKUP($C991,'CEDARS School FRPL'!$C:$G,5,FALSE),"No")</f>
        <v>No</v>
      </c>
      <c r="K991" s="102">
        <f>IFERROR(VLOOKUP($C991,'CEDARS School FRPL'!$C:$G,3,FALSE),0)</f>
        <v>3.2800000000000003E-2</v>
      </c>
      <c r="M991" s="149"/>
      <c r="N991" s="150"/>
    </row>
    <row r="992" spans="1:14">
      <c r="A992" s="83" t="s">
        <v>2476</v>
      </c>
      <c r="B992" s="83" t="s">
        <v>2904</v>
      </c>
      <c r="C992" s="80">
        <v>4576</v>
      </c>
      <c r="D992" s="80" t="s">
        <v>1741</v>
      </c>
      <c r="E992" s="109">
        <v>362.31</v>
      </c>
      <c r="F992" s="109">
        <v>0</v>
      </c>
      <c r="G992" s="109">
        <v>0</v>
      </c>
      <c r="H992" s="109">
        <v>0</v>
      </c>
      <c r="I992" s="143">
        <f t="shared" si="18"/>
        <v>362.31</v>
      </c>
      <c r="J992" s="148" t="str">
        <f>IFERROR(VLOOKUP($C992,'CEDARS School FRPL'!$C:$G,5,FALSE),"No")</f>
        <v>No</v>
      </c>
      <c r="K992" s="102">
        <f>IFERROR(VLOOKUP($C992,'CEDARS School FRPL'!$C:$G,3,FALSE),0)</f>
        <v>0.3891</v>
      </c>
      <c r="M992" s="149"/>
      <c r="N992" s="150"/>
    </row>
    <row r="993" spans="1:14">
      <c r="A993" s="83" t="s">
        <v>2476</v>
      </c>
      <c r="B993" s="83" t="s">
        <v>2904</v>
      </c>
      <c r="C993" s="80">
        <v>4477</v>
      </c>
      <c r="D993" s="80" t="s">
        <v>1740</v>
      </c>
      <c r="E993" s="109">
        <v>329.86</v>
      </c>
      <c r="F993" s="109">
        <v>0</v>
      </c>
      <c r="G993" s="109">
        <v>0</v>
      </c>
      <c r="H993" s="109">
        <v>0</v>
      </c>
      <c r="I993" s="143">
        <f t="shared" si="18"/>
        <v>329.86</v>
      </c>
      <c r="J993" s="148" t="str">
        <f>IFERROR(VLOOKUP($C993,'CEDARS School FRPL'!$C:$G,5,FALSE),"No")</f>
        <v>No</v>
      </c>
      <c r="K993" s="102">
        <f>IFERROR(VLOOKUP($C993,'CEDARS School FRPL'!$C:$G,3,FALSE),0)</f>
        <v>0.46650000000000003</v>
      </c>
      <c r="M993" s="149"/>
      <c r="N993" s="150"/>
    </row>
    <row r="994" spans="1:14">
      <c r="A994" s="83" t="s">
        <v>2476</v>
      </c>
      <c r="B994" s="83" t="s">
        <v>2904</v>
      </c>
      <c r="C994" s="80">
        <v>3255</v>
      </c>
      <c r="D994" s="80" t="s">
        <v>1737</v>
      </c>
      <c r="E994" s="109">
        <v>452.02</v>
      </c>
      <c r="F994" s="109">
        <v>0</v>
      </c>
      <c r="G994" s="109">
        <v>0</v>
      </c>
      <c r="H994" s="109">
        <v>0</v>
      </c>
      <c r="I994" s="143">
        <f t="shared" si="18"/>
        <v>452.02</v>
      </c>
      <c r="J994" s="148" t="str">
        <f>IFERROR(VLOOKUP($C994,'CEDARS School FRPL'!$C:$G,5,FALSE),"No")</f>
        <v>No</v>
      </c>
      <c r="K994" s="102">
        <f>IFERROR(VLOOKUP($C994,'CEDARS School FRPL'!$C:$G,3,FALSE),0)</f>
        <v>0.4783</v>
      </c>
      <c r="M994" s="149"/>
      <c r="N994" s="150"/>
    </row>
    <row r="995" spans="1:14">
      <c r="A995" s="83" t="s">
        <v>2476</v>
      </c>
      <c r="B995" s="83" t="s">
        <v>2904</v>
      </c>
      <c r="C995" s="80">
        <v>4204</v>
      </c>
      <c r="D995" s="80" t="s">
        <v>1739</v>
      </c>
      <c r="E995" s="109">
        <v>768.73</v>
      </c>
      <c r="F995" s="109">
        <v>30.8</v>
      </c>
      <c r="G995" s="109">
        <v>1.1399999999999999</v>
      </c>
      <c r="H995" s="109">
        <v>0</v>
      </c>
      <c r="I995" s="143">
        <f t="shared" si="18"/>
        <v>800.67</v>
      </c>
      <c r="J995" s="148" t="str">
        <f>IFERROR(VLOOKUP($C995,'CEDARS School FRPL'!$C:$G,5,FALSE),"No")</f>
        <v>No</v>
      </c>
      <c r="K995" s="102">
        <f>IFERROR(VLOOKUP($C995,'CEDARS School FRPL'!$C:$G,3,FALSE),0)</f>
        <v>0.37240000000000001</v>
      </c>
      <c r="M995" s="149"/>
      <c r="N995" s="150"/>
    </row>
    <row r="996" spans="1:14">
      <c r="A996" s="83" t="s">
        <v>2476</v>
      </c>
      <c r="B996" s="83" t="s">
        <v>2904</v>
      </c>
      <c r="C996" s="80">
        <v>3893</v>
      </c>
      <c r="D996" s="80" t="s">
        <v>1738</v>
      </c>
      <c r="E996" s="109">
        <v>595.07000000000005</v>
      </c>
      <c r="F996" s="109">
        <v>0</v>
      </c>
      <c r="G996" s="109">
        <v>0</v>
      </c>
      <c r="H996" s="109">
        <v>0</v>
      </c>
      <c r="I996" s="143">
        <f t="shared" si="18"/>
        <v>595.07000000000005</v>
      </c>
      <c r="J996" s="148" t="str">
        <f>IFERROR(VLOOKUP($C996,'CEDARS School FRPL'!$C:$G,5,FALSE),"No")</f>
        <v>No</v>
      </c>
      <c r="K996" s="102">
        <f>IFERROR(VLOOKUP($C996,'CEDARS School FRPL'!$C:$G,3,FALSE),0)</f>
        <v>0.44309999999999999</v>
      </c>
      <c r="M996" s="149"/>
      <c r="N996" s="150"/>
    </row>
    <row r="997" spans="1:14">
      <c r="A997" s="83" t="s">
        <v>2536</v>
      </c>
      <c r="B997" s="83" t="s">
        <v>2905</v>
      </c>
      <c r="C997" s="80">
        <v>3137</v>
      </c>
      <c r="D997" s="80" t="s">
        <v>2130</v>
      </c>
      <c r="E997" s="109">
        <v>28.16</v>
      </c>
      <c r="F997" s="109">
        <v>0</v>
      </c>
      <c r="G997" s="109">
        <v>0</v>
      </c>
      <c r="H997" s="109">
        <v>0</v>
      </c>
      <c r="I997" s="143">
        <f t="shared" si="18"/>
        <v>28.16</v>
      </c>
      <c r="J997" s="148" t="str">
        <f>IFERROR(VLOOKUP($C997,'CEDARS School FRPL'!$C:$G,5,FALSE),"No")</f>
        <v>Yes</v>
      </c>
      <c r="K997" s="102">
        <f>IFERROR(VLOOKUP($C997,'CEDARS School FRPL'!$C:$G,3,FALSE),0)</f>
        <v>0.58320000000000005</v>
      </c>
      <c r="M997" s="149"/>
      <c r="N997" s="150"/>
    </row>
    <row r="998" spans="1:14">
      <c r="A998" s="83" t="s">
        <v>2491</v>
      </c>
      <c r="B998" s="83" t="s">
        <v>2906</v>
      </c>
      <c r="C998" s="80">
        <v>3416</v>
      </c>
      <c r="D998" s="80" t="s">
        <v>1892</v>
      </c>
      <c r="E998" s="109">
        <v>157.05000000000001</v>
      </c>
      <c r="F998" s="109">
        <v>17.419999999999998</v>
      </c>
      <c r="G998" s="109">
        <v>0</v>
      </c>
      <c r="H998" s="109">
        <v>0</v>
      </c>
      <c r="I998" s="143">
        <f t="shared" si="18"/>
        <v>174.47</v>
      </c>
      <c r="J998" s="148" t="str">
        <f>IFERROR(VLOOKUP($C998,'CEDARS School FRPL'!$C:$G,5,FALSE),"No")</f>
        <v>No</v>
      </c>
      <c r="K998" s="102">
        <f>IFERROR(VLOOKUP($C998,'CEDARS School FRPL'!$C:$G,3,FALSE),0)</f>
        <v>0.31740000000000002</v>
      </c>
      <c r="M998" s="149"/>
      <c r="N998" s="150"/>
    </row>
    <row r="999" spans="1:14">
      <c r="A999" s="83" t="s">
        <v>2491</v>
      </c>
      <c r="B999" s="83" t="s">
        <v>2906</v>
      </c>
      <c r="C999" s="80">
        <v>4226</v>
      </c>
      <c r="D999" s="80" t="s">
        <v>1893</v>
      </c>
      <c r="E999" s="109">
        <v>405.03</v>
      </c>
      <c r="F999" s="109">
        <v>0</v>
      </c>
      <c r="G999" s="109">
        <v>0</v>
      </c>
      <c r="H999" s="109">
        <v>0</v>
      </c>
      <c r="I999" s="143">
        <f t="shared" si="18"/>
        <v>405.03</v>
      </c>
      <c r="J999" s="148" t="str">
        <f>IFERROR(VLOOKUP($C999,'CEDARS School FRPL'!$C:$G,5,FALSE),"No")</f>
        <v>No</v>
      </c>
      <c r="K999" s="102">
        <f>IFERROR(VLOOKUP($C999,'CEDARS School FRPL'!$C:$G,3,FALSE),0)</f>
        <v>0.34560000000000002</v>
      </c>
      <c r="M999" s="149"/>
      <c r="N999" s="150"/>
    </row>
    <row r="1000" spans="1:14">
      <c r="A1000" s="83" t="s">
        <v>2255</v>
      </c>
      <c r="B1000" s="83" t="s">
        <v>2907</v>
      </c>
      <c r="C1000" s="80">
        <v>3421</v>
      </c>
      <c r="D1000" s="80" t="s">
        <v>14</v>
      </c>
      <c r="E1000" s="109">
        <v>104.49</v>
      </c>
      <c r="F1000" s="109">
        <v>0</v>
      </c>
      <c r="G1000" s="109">
        <v>0</v>
      </c>
      <c r="H1000" s="109">
        <v>0</v>
      </c>
      <c r="I1000" s="143">
        <f t="shared" si="18"/>
        <v>104.49</v>
      </c>
      <c r="J1000" s="148" t="str">
        <f>IFERROR(VLOOKUP($C1000,'CEDARS School FRPL'!$C:$G,5,FALSE),"No")</f>
        <v>Yes</v>
      </c>
      <c r="K1000" s="102">
        <f>IFERROR(VLOOKUP($C1000,'CEDARS School FRPL'!$C:$G,3,FALSE),0)</f>
        <v>0.6855</v>
      </c>
      <c r="M1000" s="149"/>
      <c r="N1000" s="150"/>
    </row>
    <row r="1001" spans="1:14">
      <c r="A1001" s="83" t="s">
        <v>2255</v>
      </c>
      <c r="B1001" s="83" t="s">
        <v>2907</v>
      </c>
      <c r="C1001" s="80">
        <v>2903</v>
      </c>
      <c r="D1001" s="80" t="s">
        <v>13</v>
      </c>
      <c r="E1001" s="109">
        <v>46.8</v>
      </c>
      <c r="F1001" s="109">
        <v>0.33</v>
      </c>
      <c r="G1001" s="109">
        <v>0</v>
      </c>
      <c r="H1001" s="109">
        <v>0</v>
      </c>
      <c r="I1001" s="143">
        <f t="shared" si="18"/>
        <v>47.129999999999995</v>
      </c>
      <c r="J1001" s="148" t="str">
        <f>IFERROR(VLOOKUP($C1001,'CEDARS School FRPL'!$C:$G,5,FALSE),"No")</f>
        <v>Yes</v>
      </c>
      <c r="K1001" s="102">
        <f>IFERROR(VLOOKUP($C1001,'CEDARS School FRPL'!$C:$G,3,FALSE),0)</f>
        <v>0.73409999999999997</v>
      </c>
      <c r="M1001" s="149"/>
      <c r="N1001" s="150"/>
    </row>
    <row r="1002" spans="1:14">
      <c r="A1002" s="83" t="s">
        <v>2255</v>
      </c>
      <c r="B1002" s="83" t="s">
        <v>2907</v>
      </c>
      <c r="C1002" s="80">
        <v>5293</v>
      </c>
      <c r="D1002" s="80" t="s">
        <v>15</v>
      </c>
      <c r="E1002" s="109">
        <v>52.43</v>
      </c>
      <c r="F1002" s="109">
        <v>0</v>
      </c>
      <c r="G1002" s="109">
        <v>0</v>
      </c>
      <c r="H1002" s="109">
        <v>0</v>
      </c>
      <c r="I1002" s="143">
        <f t="shared" si="18"/>
        <v>52.43</v>
      </c>
      <c r="J1002" s="148" t="str">
        <f>IFERROR(VLOOKUP($C1002,'CEDARS School FRPL'!$C:$G,5,FALSE),"No")</f>
        <v>Yes</v>
      </c>
      <c r="K1002" s="102">
        <f>IFERROR(VLOOKUP($C1002,'CEDARS School FRPL'!$C:$G,3,FALSE),0)</f>
        <v>0.67490000000000006</v>
      </c>
      <c r="M1002" s="149"/>
      <c r="N1002" s="150"/>
    </row>
    <row r="1003" spans="1:14">
      <c r="A1003" s="83" t="s">
        <v>2290</v>
      </c>
      <c r="B1003" s="83" t="s">
        <v>2908</v>
      </c>
      <c r="C1003" s="80">
        <v>2665</v>
      </c>
      <c r="D1003" s="80" t="s">
        <v>3357</v>
      </c>
      <c r="E1003" s="109">
        <v>44.3</v>
      </c>
      <c r="F1003" s="109">
        <v>0</v>
      </c>
      <c r="G1003" s="109">
        <v>0</v>
      </c>
      <c r="H1003" s="109">
        <v>0</v>
      </c>
      <c r="I1003" s="143">
        <f t="shared" si="18"/>
        <v>44.3</v>
      </c>
      <c r="J1003" s="148" t="str">
        <f>IFERROR(VLOOKUP($C1003,'CEDARS School FRPL'!$C:$G,5,FALSE),"No")</f>
        <v>No</v>
      </c>
      <c r="K1003" s="102">
        <f>IFERROR(VLOOKUP($C1003,'CEDARS School FRPL'!$C:$G,3,FALSE),0)</f>
        <v>0</v>
      </c>
      <c r="M1003" s="149"/>
      <c r="N1003" s="150"/>
    </row>
    <row r="1004" spans="1:14">
      <c r="A1004" s="83" t="s">
        <v>2290</v>
      </c>
      <c r="B1004" s="83" t="s">
        <v>2908</v>
      </c>
      <c r="C1004" s="80">
        <v>3475</v>
      </c>
      <c r="D1004" s="80" t="s">
        <v>229</v>
      </c>
      <c r="E1004" s="109">
        <v>458.1</v>
      </c>
      <c r="F1004" s="109">
        <v>0</v>
      </c>
      <c r="G1004" s="109">
        <v>0</v>
      </c>
      <c r="H1004" s="109">
        <v>0</v>
      </c>
      <c r="I1004" s="143">
        <f t="shared" si="18"/>
        <v>458.1</v>
      </c>
      <c r="J1004" s="148" t="str">
        <f>IFERROR(VLOOKUP($C1004,'CEDARS School FRPL'!$C:$G,5,FALSE),"No")</f>
        <v>Yes</v>
      </c>
      <c r="K1004" s="102">
        <f>IFERROR(VLOOKUP($C1004,'CEDARS School FRPL'!$C:$G,3,FALSE),0)</f>
        <v>0.63929999999999998</v>
      </c>
      <c r="M1004" s="149"/>
      <c r="N1004" s="150"/>
    </row>
    <row r="1005" spans="1:14">
      <c r="A1005" s="83" t="s">
        <v>2290</v>
      </c>
      <c r="B1005" s="83" t="s">
        <v>2908</v>
      </c>
      <c r="C1005" s="80">
        <v>3211</v>
      </c>
      <c r="D1005" s="80" t="s">
        <v>304</v>
      </c>
      <c r="E1005" s="109">
        <v>331.99</v>
      </c>
      <c r="F1005" s="109">
        <v>0</v>
      </c>
      <c r="G1005" s="109">
        <v>0</v>
      </c>
      <c r="H1005" s="109">
        <v>0</v>
      </c>
      <c r="I1005" s="143">
        <f t="shared" si="18"/>
        <v>331.99</v>
      </c>
      <c r="J1005" s="148" t="str">
        <f>IFERROR(VLOOKUP($C1005,'CEDARS School FRPL'!$C:$G,5,FALSE),"No")</f>
        <v>Yes</v>
      </c>
      <c r="K1005" s="102">
        <f>IFERROR(VLOOKUP($C1005,'CEDARS School FRPL'!$C:$G,3,FALSE),0)</f>
        <v>0.54490000000000005</v>
      </c>
      <c r="M1005" s="149"/>
      <c r="N1005" s="150"/>
    </row>
    <row r="1006" spans="1:14">
      <c r="A1006" s="83" t="s">
        <v>2290</v>
      </c>
      <c r="B1006" s="83" t="s">
        <v>2908</v>
      </c>
      <c r="C1006" s="80">
        <v>2369</v>
      </c>
      <c r="D1006" s="80" t="s">
        <v>296</v>
      </c>
      <c r="E1006" s="109">
        <v>380.42</v>
      </c>
      <c r="F1006" s="109">
        <v>0</v>
      </c>
      <c r="G1006" s="109">
        <v>0</v>
      </c>
      <c r="H1006" s="109">
        <v>0</v>
      </c>
      <c r="I1006" s="143">
        <f t="shared" si="18"/>
        <v>380.42</v>
      </c>
      <c r="J1006" s="148" t="str">
        <f>IFERROR(VLOOKUP($C1006,'CEDARS School FRPL'!$C:$G,5,FALSE),"No")</f>
        <v>Yes</v>
      </c>
      <c r="K1006" s="102">
        <f>IFERROR(VLOOKUP($C1006,'CEDARS School FRPL'!$C:$G,3,FALSE),0)</f>
        <v>0.51060000000000005</v>
      </c>
      <c r="M1006" s="149"/>
      <c r="N1006" s="150"/>
    </row>
    <row r="1007" spans="1:14">
      <c r="A1007" s="83" t="s">
        <v>2290</v>
      </c>
      <c r="B1007" s="83" t="s">
        <v>2908</v>
      </c>
      <c r="C1007" s="80">
        <v>5312</v>
      </c>
      <c r="D1007" s="80" t="s">
        <v>307</v>
      </c>
      <c r="E1007" s="109">
        <v>78.739999999999995</v>
      </c>
      <c r="F1007" s="109">
        <v>0</v>
      </c>
      <c r="G1007" s="109">
        <v>0</v>
      </c>
      <c r="H1007" s="109">
        <v>0</v>
      </c>
      <c r="I1007" s="143">
        <f t="shared" si="18"/>
        <v>78.739999999999995</v>
      </c>
      <c r="J1007" s="148" t="str">
        <f>IFERROR(VLOOKUP($C1007,'CEDARS School FRPL'!$C:$G,5,FALSE),"No")</f>
        <v>Yes</v>
      </c>
      <c r="K1007" s="102">
        <f>IFERROR(VLOOKUP($C1007,'CEDARS School FRPL'!$C:$G,3,FALSE),0)</f>
        <v>0.72470000000000001</v>
      </c>
      <c r="M1007" s="149"/>
      <c r="N1007" s="150"/>
    </row>
    <row r="1008" spans="1:14">
      <c r="A1008" s="83" t="s">
        <v>2290</v>
      </c>
      <c r="B1008" s="83" t="s">
        <v>2908</v>
      </c>
      <c r="C1008" s="80">
        <v>5400</v>
      </c>
      <c r="D1008" s="80" t="s">
        <v>308</v>
      </c>
      <c r="E1008" s="109">
        <v>0</v>
      </c>
      <c r="F1008" s="109">
        <v>0</v>
      </c>
      <c r="G1008" s="109">
        <v>44.71</v>
      </c>
      <c r="H1008" s="109">
        <v>0</v>
      </c>
      <c r="I1008" s="143">
        <f t="shared" si="18"/>
        <v>44.71</v>
      </c>
      <c r="J1008" s="148" t="str">
        <f>IFERROR(VLOOKUP($C1008,'CEDARS School FRPL'!$C:$G,5,FALSE),"No")</f>
        <v>Yes</v>
      </c>
      <c r="K1008" s="102">
        <f>IFERROR(VLOOKUP($C1008,'CEDARS School FRPL'!$C:$G,3,FALSE),0)</f>
        <v>0.74860000000000004</v>
      </c>
      <c r="M1008" s="149"/>
      <c r="N1008" s="150"/>
    </row>
    <row r="1009" spans="1:14">
      <c r="A1009" s="83" t="s">
        <v>2290</v>
      </c>
      <c r="B1009" s="83" t="s">
        <v>2908</v>
      </c>
      <c r="C1009" s="80">
        <v>2319</v>
      </c>
      <c r="D1009" s="80" t="s">
        <v>295</v>
      </c>
      <c r="E1009" s="109">
        <v>290.64999999999998</v>
      </c>
      <c r="F1009" s="109">
        <v>0</v>
      </c>
      <c r="G1009" s="109">
        <v>0</v>
      </c>
      <c r="H1009" s="109">
        <v>0</v>
      </c>
      <c r="I1009" s="143">
        <f t="shared" si="18"/>
        <v>290.64999999999998</v>
      </c>
      <c r="J1009" s="148" t="str">
        <f>IFERROR(VLOOKUP($C1009,'CEDARS School FRPL'!$C:$G,5,FALSE),"No")</f>
        <v>Yes</v>
      </c>
      <c r="K1009" s="102">
        <f>IFERROR(VLOOKUP($C1009,'CEDARS School FRPL'!$C:$G,3,FALSE),0)</f>
        <v>0.8024</v>
      </c>
      <c r="M1009" s="149"/>
      <c r="N1009" s="150"/>
    </row>
    <row r="1010" spans="1:14">
      <c r="A1010" s="83" t="s">
        <v>2290</v>
      </c>
      <c r="B1010" s="83" t="s">
        <v>2908</v>
      </c>
      <c r="C1010" s="80">
        <v>5614</v>
      </c>
      <c r="D1010" s="80" t="s">
        <v>3194</v>
      </c>
      <c r="E1010" s="109">
        <v>101.39</v>
      </c>
      <c r="F1010" s="109">
        <v>0.35</v>
      </c>
      <c r="G1010" s="109">
        <v>0</v>
      </c>
      <c r="H1010" s="109">
        <v>0</v>
      </c>
      <c r="I1010" s="143">
        <f t="shared" si="18"/>
        <v>101.74</v>
      </c>
      <c r="J1010" s="148" t="str">
        <f>IFERROR(VLOOKUP($C1010,'CEDARS School FRPL'!$C:$G,5,FALSE),"No")</f>
        <v>Yes</v>
      </c>
      <c r="K1010" s="102">
        <f>IFERROR(VLOOKUP($C1010,'CEDARS School FRPL'!$C:$G,3,FALSE),0)</f>
        <v>0.62919999999999998</v>
      </c>
      <c r="M1010" s="149"/>
      <c r="N1010" s="150"/>
    </row>
    <row r="1011" spans="1:14">
      <c r="A1011" s="83" t="s">
        <v>2290</v>
      </c>
      <c r="B1011" s="83" t="s">
        <v>2908</v>
      </c>
      <c r="C1011" s="80">
        <v>3151</v>
      </c>
      <c r="D1011" s="80" t="s">
        <v>303</v>
      </c>
      <c r="E1011" s="109">
        <v>821.78</v>
      </c>
      <c r="F1011" s="109">
        <v>81.19</v>
      </c>
      <c r="G1011" s="109">
        <v>0</v>
      </c>
      <c r="H1011" s="109">
        <v>0</v>
      </c>
      <c r="I1011" s="143">
        <f t="shared" si="18"/>
        <v>902.97</v>
      </c>
      <c r="J1011" s="148" t="str">
        <f>IFERROR(VLOOKUP($C1011,'CEDARS School FRPL'!$C:$G,5,FALSE),"No")</f>
        <v>No</v>
      </c>
      <c r="K1011" s="102">
        <f>IFERROR(VLOOKUP($C1011,'CEDARS School FRPL'!$C:$G,3,FALSE),0)</f>
        <v>0.49490000000000001</v>
      </c>
      <c r="M1011" s="149"/>
      <c r="N1011" s="150"/>
    </row>
    <row r="1012" spans="1:14">
      <c r="A1012" s="83" t="s">
        <v>2290</v>
      </c>
      <c r="B1012" s="83" t="s">
        <v>2908</v>
      </c>
      <c r="C1012" s="80">
        <v>3658</v>
      </c>
      <c r="D1012" s="80" t="s">
        <v>305</v>
      </c>
      <c r="E1012" s="109">
        <v>420.8</v>
      </c>
      <c r="F1012" s="109">
        <v>0</v>
      </c>
      <c r="G1012" s="109">
        <v>0</v>
      </c>
      <c r="H1012" s="109">
        <v>0</v>
      </c>
      <c r="I1012" s="143">
        <f t="shared" si="18"/>
        <v>420.8</v>
      </c>
      <c r="J1012" s="148" t="str">
        <f>IFERROR(VLOOKUP($C1012,'CEDARS School FRPL'!$C:$G,5,FALSE),"No")</f>
        <v>Yes</v>
      </c>
      <c r="K1012" s="102">
        <f>IFERROR(VLOOKUP($C1012,'CEDARS School FRPL'!$C:$G,3,FALSE),0)</f>
        <v>0.74480000000000002</v>
      </c>
      <c r="M1012" s="149"/>
      <c r="N1012" s="150"/>
    </row>
    <row r="1013" spans="1:14">
      <c r="A1013" s="83" t="s">
        <v>2290</v>
      </c>
      <c r="B1013" s="95" t="s">
        <v>2908</v>
      </c>
      <c r="C1013" s="80">
        <v>2831</v>
      </c>
      <c r="D1013" s="80" t="s">
        <v>300</v>
      </c>
      <c r="E1013" s="109">
        <v>491.68</v>
      </c>
      <c r="F1013" s="109">
        <v>0</v>
      </c>
      <c r="G1013" s="109">
        <v>0</v>
      </c>
      <c r="H1013" s="109">
        <v>0</v>
      </c>
      <c r="I1013" s="143">
        <f t="shared" si="18"/>
        <v>491.68</v>
      </c>
      <c r="J1013" s="148" t="str">
        <f>IFERROR(VLOOKUP($C1013,'CEDARS School FRPL'!$C:$G,5,FALSE),"No")</f>
        <v>Yes</v>
      </c>
      <c r="K1013" s="102">
        <f>IFERROR(VLOOKUP($C1013,'CEDARS School FRPL'!$C:$G,3,FALSE),0)</f>
        <v>0.75429999999999997</v>
      </c>
      <c r="M1013" s="149"/>
      <c r="N1013" s="150"/>
    </row>
    <row r="1014" spans="1:14">
      <c r="A1014" s="83" t="s">
        <v>2290</v>
      </c>
      <c r="B1014" s="83" t="s">
        <v>2908</v>
      </c>
      <c r="C1014" s="80">
        <v>4574</v>
      </c>
      <c r="D1014" s="80" t="s">
        <v>306</v>
      </c>
      <c r="E1014" s="109">
        <v>412.23</v>
      </c>
      <c r="F1014" s="109">
        <v>0</v>
      </c>
      <c r="G1014" s="109">
        <v>0</v>
      </c>
      <c r="H1014" s="109">
        <v>0</v>
      </c>
      <c r="I1014" s="143">
        <f t="shared" si="18"/>
        <v>412.23</v>
      </c>
      <c r="J1014" s="148" t="str">
        <f>IFERROR(VLOOKUP($C1014,'CEDARS School FRPL'!$C:$G,5,FALSE),"No")</f>
        <v>Yes</v>
      </c>
      <c r="K1014" s="102">
        <f>IFERROR(VLOOKUP($C1014,'CEDARS School FRPL'!$C:$G,3,FALSE),0)</f>
        <v>0.55659999999999998</v>
      </c>
      <c r="M1014" s="149"/>
      <c r="N1014" s="150"/>
    </row>
    <row r="1015" spans="1:14">
      <c r="A1015" s="83" t="s">
        <v>2290</v>
      </c>
      <c r="B1015" s="83" t="s">
        <v>2908</v>
      </c>
      <c r="C1015" s="80">
        <v>2914</v>
      </c>
      <c r="D1015" s="80" t="s">
        <v>301</v>
      </c>
      <c r="E1015" s="109">
        <v>317.31</v>
      </c>
      <c r="F1015" s="109">
        <v>0</v>
      </c>
      <c r="G1015" s="109">
        <v>0</v>
      </c>
      <c r="H1015" s="109">
        <v>0</v>
      </c>
      <c r="I1015" s="143">
        <f t="shared" si="18"/>
        <v>317.31</v>
      </c>
      <c r="J1015" s="148" t="str">
        <f>IFERROR(VLOOKUP($C1015,'CEDARS School FRPL'!$C:$G,5,FALSE),"No")</f>
        <v>Yes</v>
      </c>
      <c r="K1015" s="102">
        <f>IFERROR(VLOOKUP($C1015,'CEDARS School FRPL'!$C:$G,3,FALSE),0)</f>
        <v>0.69550000000000001</v>
      </c>
      <c r="M1015" s="149"/>
      <c r="N1015" s="150"/>
    </row>
    <row r="1016" spans="1:14">
      <c r="A1016" s="83" t="s">
        <v>2290</v>
      </c>
      <c r="B1016" s="83" t="s">
        <v>2908</v>
      </c>
      <c r="C1016" s="80">
        <v>2726</v>
      </c>
      <c r="D1016" s="80" t="s">
        <v>299</v>
      </c>
      <c r="E1016" s="109">
        <v>354.01</v>
      </c>
      <c r="F1016" s="109">
        <v>0</v>
      </c>
      <c r="G1016" s="109">
        <v>0</v>
      </c>
      <c r="H1016" s="109">
        <v>0</v>
      </c>
      <c r="I1016" s="143">
        <f t="shared" si="18"/>
        <v>354.01</v>
      </c>
      <c r="J1016" s="148" t="str">
        <f>IFERROR(VLOOKUP($C1016,'CEDARS School FRPL'!$C:$G,5,FALSE),"No")</f>
        <v>Yes</v>
      </c>
      <c r="K1016" s="102">
        <f>IFERROR(VLOOKUP($C1016,'CEDARS School FRPL'!$C:$G,3,FALSE),0)</f>
        <v>0.74590000000000001</v>
      </c>
      <c r="M1016" s="149"/>
      <c r="N1016" s="150"/>
    </row>
    <row r="1017" spans="1:14">
      <c r="A1017" s="83" t="s">
        <v>2290</v>
      </c>
      <c r="B1017" s="83" t="s">
        <v>2908</v>
      </c>
      <c r="C1017" s="80">
        <v>2416</v>
      </c>
      <c r="D1017" s="80" t="s">
        <v>298</v>
      </c>
      <c r="E1017" s="109">
        <v>842.81</v>
      </c>
      <c r="F1017" s="109">
        <v>51.13</v>
      </c>
      <c r="G1017" s="109">
        <v>0</v>
      </c>
      <c r="H1017" s="109">
        <v>0</v>
      </c>
      <c r="I1017" s="143">
        <f t="shared" si="18"/>
        <v>893.93999999999994</v>
      </c>
      <c r="J1017" s="148" t="str">
        <f>IFERROR(VLOOKUP($C1017,'CEDARS School FRPL'!$C:$G,5,FALSE),"No")</f>
        <v>Yes</v>
      </c>
      <c r="K1017" s="102">
        <f>IFERROR(VLOOKUP($C1017,'CEDARS School FRPL'!$C:$G,3,FALSE),0)</f>
        <v>0.66720000000000002</v>
      </c>
      <c r="M1017" s="149"/>
      <c r="N1017" s="150"/>
    </row>
    <row r="1018" spans="1:14">
      <c r="A1018" s="83" t="s">
        <v>2290</v>
      </c>
      <c r="B1018" s="83" t="s">
        <v>2908</v>
      </c>
      <c r="C1018" s="80">
        <v>3019</v>
      </c>
      <c r="D1018" s="80" t="s">
        <v>302</v>
      </c>
      <c r="E1018" s="109">
        <v>415.76</v>
      </c>
      <c r="F1018" s="109">
        <v>0</v>
      </c>
      <c r="G1018" s="109">
        <v>0</v>
      </c>
      <c r="H1018" s="109">
        <v>0</v>
      </c>
      <c r="I1018" s="143">
        <f t="shared" si="18"/>
        <v>415.76</v>
      </c>
      <c r="J1018" s="148" t="str">
        <f>IFERROR(VLOOKUP($C1018,'CEDARS School FRPL'!$C:$G,5,FALSE),"No")</f>
        <v>No</v>
      </c>
      <c r="K1018" s="102">
        <f>IFERROR(VLOOKUP($C1018,'CEDARS School FRPL'!$C:$G,3,FALSE),0)</f>
        <v>0.43969999999999998</v>
      </c>
      <c r="M1018" s="149"/>
      <c r="N1018" s="150"/>
    </row>
    <row r="1019" spans="1:14">
      <c r="A1019" s="80" t="s">
        <v>2290</v>
      </c>
      <c r="B1019" s="86" t="s">
        <v>2908</v>
      </c>
      <c r="C1019" s="80">
        <v>2370</v>
      </c>
      <c r="D1019" s="80" t="s">
        <v>297</v>
      </c>
      <c r="E1019" s="109">
        <v>260.72000000000003</v>
      </c>
      <c r="F1019" s="109">
        <v>0</v>
      </c>
      <c r="G1019" s="109">
        <v>0</v>
      </c>
      <c r="H1019" s="109">
        <v>0</v>
      </c>
      <c r="I1019" s="143">
        <f t="shared" si="18"/>
        <v>260.72000000000003</v>
      </c>
      <c r="J1019" s="148" t="str">
        <f>IFERROR(VLOOKUP($C1019,'CEDARS School FRPL'!$C:$G,5,FALSE),"No")</f>
        <v>Yes</v>
      </c>
      <c r="K1019" s="102">
        <f>IFERROR(VLOOKUP($C1019,'CEDARS School FRPL'!$C:$G,3,FALSE),0)</f>
        <v>0.86099999999999999</v>
      </c>
      <c r="L1019" s="102"/>
      <c r="M1019" s="149"/>
      <c r="N1019" s="150"/>
    </row>
    <row r="1020" spans="1:14">
      <c r="A1020" s="83" t="s">
        <v>2503</v>
      </c>
      <c r="B1020" s="83" t="s">
        <v>2909</v>
      </c>
      <c r="C1020" s="80">
        <v>2480</v>
      </c>
      <c r="D1020" s="80" t="s">
        <v>1940</v>
      </c>
      <c r="E1020" s="109">
        <v>106.57</v>
      </c>
      <c r="F1020" s="109">
        <v>0</v>
      </c>
      <c r="G1020" s="109">
        <v>0</v>
      </c>
      <c r="H1020" s="109">
        <v>0</v>
      </c>
      <c r="I1020" s="143">
        <f t="shared" ref="I1020:I1083" si="19">SUM(E1020:H1020)</f>
        <v>106.57</v>
      </c>
      <c r="J1020" s="148" t="str">
        <f>IFERROR(VLOOKUP($C1020,'CEDARS School FRPL'!$C:$G,5,FALSE),"No")</f>
        <v>Yes</v>
      </c>
      <c r="K1020" s="102">
        <f>IFERROR(VLOOKUP($C1020,'CEDARS School FRPL'!$C:$G,3,FALSE),0)</f>
        <v>0.75429999999999997</v>
      </c>
      <c r="M1020" s="149"/>
      <c r="N1020" s="150"/>
    </row>
    <row r="1021" spans="1:14">
      <c r="A1021" s="83" t="s">
        <v>2503</v>
      </c>
      <c r="B1021" s="83" t="s">
        <v>2909</v>
      </c>
      <c r="C1021" s="80">
        <v>1922</v>
      </c>
      <c r="D1021" s="80" t="s">
        <v>1939</v>
      </c>
      <c r="E1021" s="109">
        <v>123.83</v>
      </c>
      <c r="F1021" s="109">
        <v>0</v>
      </c>
      <c r="G1021" s="109">
        <v>0</v>
      </c>
      <c r="H1021" s="109">
        <v>0</v>
      </c>
      <c r="I1021" s="143">
        <f t="shared" si="19"/>
        <v>123.83</v>
      </c>
      <c r="J1021" s="148" t="str">
        <f>IFERROR(VLOOKUP($C1021,'CEDARS School FRPL'!$C:$G,5,FALSE),"No")</f>
        <v>No</v>
      </c>
      <c r="K1021" s="102">
        <f>IFERROR(VLOOKUP($C1021,'CEDARS School FRPL'!$C:$G,3,FALSE),0)</f>
        <v>0.40029999999999999</v>
      </c>
      <c r="M1021" s="149"/>
      <c r="N1021" s="150"/>
    </row>
    <row r="1022" spans="1:14">
      <c r="A1022" s="83" t="s">
        <v>2453</v>
      </c>
      <c r="B1022" s="83" t="s">
        <v>2910</v>
      </c>
      <c r="C1022" s="80">
        <v>4178</v>
      </c>
      <c r="D1022" s="80" t="s">
        <v>1534</v>
      </c>
      <c r="E1022" s="109">
        <v>5</v>
      </c>
      <c r="F1022" s="109">
        <v>0</v>
      </c>
      <c r="G1022" s="109">
        <v>0</v>
      </c>
      <c r="H1022" s="109">
        <v>0</v>
      </c>
      <c r="I1022" s="143">
        <f t="shared" si="19"/>
        <v>5</v>
      </c>
      <c r="J1022" s="148" t="str">
        <f>IFERROR(VLOOKUP($C1022,'CEDARS School FRPL'!$C:$G,5,FALSE),"No")</f>
        <v>No</v>
      </c>
      <c r="K1022" s="102">
        <f>IFERROR(VLOOKUP($C1022,'CEDARS School FRPL'!$C:$G,3,FALSE),0)</f>
        <v>0.2417</v>
      </c>
      <c r="M1022" s="149"/>
      <c r="N1022" s="150"/>
    </row>
    <row r="1023" spans="1:14">
      <c r="A1023" s="83" t="s">
        <v>2453</v>
      </c>
      <c r="B1023" s="83" t="s">
        <v>2910</v>
      </c>
      <c r="C1023" s="80">
        <v>4107</v>
      </c>
      <c r="D1023" s="80" t="s">
        <v>1533</v>
      </c>
      <c r="E1023" s="109">
        <v>90.63</v>
      </c>
      <c r="F1023" s="109">
        <v>0</v>
      </c>
      <c r="G1023" s="109">
        <v>0</v>
      </c>
      <c r="H1023" s="109">
        <v>0</v>
      </c>
      <c r="I1023" s="143">
        <f t="shared" si="19"/>
        <v>90.63</v>
      </c>
      <c r="J1023" s="148" t="str">
        <f>IFERROR(VLOOKUP($C1023,'CEDARS School FRPL'!$C:$G,5,FALSE),"No")</f>
        <v>No</v>
      </c>
      <c r="K1023" s="102">
        <f>IFERROR(VLOOKUP($C1023,'CEDARS School FRPL'!$C:$G,3,FALSE),0)</f>
        <v>0.43080000000000002</v>
      </c>
      <c r="M1023" s="149"/>
      <c r="N1023" s="150"/>
    </row>
    <row r="1024" spans="1:14">
      <c r="A1024" s="83" t="s">
        <v>2453</v>
      </c>
      <c r="B1024" s="83" t="s">
        <v>2910</v>
      </c>
      <c r="C1024" s="80">
        <v>2632</v>
      </c>
      <c r="D1024" s="80" t="s">
        <v>1532</v>
      </c>
      <c r="E1024" s="109">
        <v>130.29</v>
      </c>
      <c r="F1024" s="109">
        <v>0.77</v>
      </c>
      <c r="G1024" s="109">
        <v>0</v>
      </c>
      <c r="H1024" s="109">
        <v>0</v>
      </c>
      <c r="I1024" s="143">
        <f t="shared" si="19"/>
        <v>131.06</v>
      </c>
      <c r="J1024" s="148" t="str">
        <f>IFERROR(VLOOKUP($C1024,'CEDARS School FRPL'!$C:$G,5,FALSE),"No")</f>
        <v>Yes</v>
      </c>
      <c r="K1024" s="102">
        <f>IFERROR(VLOOKUP($C1024,'CEDARS School FRPL'!$C:$G,3,FALSE),0)</f>
        <v>0.54559999999999997</v>
      </c>
      <c r="M1024" s="149"/>
      <c r="N1024" s="150"/>
    </row>
    <row r="1025" spans="1:14">
      <c r="A1025" s="83" t="s">
        <v>3160</v>
      </c>
      <c r="B1025" s="83" t="s">
        <v>3195</v>
      </c>
      <c r="C1025" s="80">
        <v>5609</v>
      </c>
      <c r="D1025" s="80" t="s">
        <v>3196</v>
      </c>
      <c r="E1025" s="109">
        <v>35.32</v>
      </c>
      <c r="F1025" s="109">
        <v>0</v>
      </c>
      <c r="G1025" s="109">
        <v>0.28999999999999998</v>
      </c>
      <c r="H1025" s="109">
        <v>0</v>
      </c>
      <c r="I1025" s="143">
        <f t="shared" si="19"/>
        <v>35.61</v>
      </c>
      <c r="J1025" s="148" t="str">
        <f>IFERROR(VLOOKUP($C1025,'CEDARS School FRPL'!$C:$G,5,FALSE),"No")</f>
        <v>Yes</v>
      </c>
      <c r="K1025" s="102">
        <f>IFERROR(VLOOKUP($C1025,'CEDARS School FRPL'!$C:$G,3,FALSE),0)</f>
        <v>0.89829999999999999</v>
      </c>
      <c r="M1025" s="149"/>
      <c r="N1025" s="150"/>
    </row>
    <row r="1026" spans="1:14">
      <c r="A1026" s="83" t="s">
        <v>2534</v>
      </c>
      <c r="B1026" s="83" t="s">
        <v>2911</v>
      </c>
      <c r="C1026" s="80">
        <v>5373</v>
      </c>
      <c r="D1026" s="80" t="s">
        <v>2125</v>
      </c>
      <c r="E1026" s="109">
        <v>384.01</v>
      </c>
      <c r="F1026" s="109">
        <v>1.22</v>
      </c>
      <c r="G1026" s="109">
        <v>0</v>
      </c>
      <c r="H1026" s="109">
        <v>0</v>
      </c>
      <c r="I1026" s="143">
        <f t="shared" si="19"/>
        <v>385.23</v>
      </c>
      <c r="J1026" s="148" t="str">
        <f>IFERROR(VLOOKUP($C1026,'CEDARS School FRPL'!$C:$G,5,FALSE),"No")</f>
        <v>Yes</v>
      </c>
      <c r="K1026" s="102">
        <f>IFERROR(VLOOKUP($C1026,'CEDARS School FRPL'!$C:$G,3,FALSE),0)</f>
        <v>0.67920000000000003</v>
      </c>
      <c r="M1026" s="149"/>
      <c r="N1026" s="150"/>
    </row>
    <row r="1027" spans="1:14">
      <c r="A1027" s="80" t="s">
        <v>2387</v>
      </c>
      <c r="B1027" s="86" t="s">
        <v>2912</v>
      </c>
      <c r="C1027" s="80">
        <v>3049</v>
      </c>
      <c r="D1027" s="80" t="s">
        <v>1127</v>
      </c>
      <c r="E1027" s="109">
        <v>95.86</v>
      </c>
      <c r="F1027" s="109">
        <v>0</v>
      </c>
      <c r="G1027" s="109">
        <v>0</v>
      </c>
      <c r="H1027" s="109">
        <v>0</v>
      </c>
      <c r="I1027" s="143">
        <f t="shared" si="19"/>
        <v>95.86</v>
      </c>
      <c r="J1027" s="148" t="str">
        <f>IFERROR(VLOOKUP($C1027,'CEDARS School FRPL'!$C:$G,5,FALSE),"No")</f>
        <v>Yes</v>
      </c>
      <c r="K1027" s="102">
        <f>IFERROR(VLOOKUP($C1027,'CEDARS School FRPL'!$C:$G,3,FALSE),0)</f>
        <v>0.76780000000000004</v>
      </c>
      <c r="L1027" s="102"/>
      <c r="M1027" s="149"/>
      <c r="N1027" s="150"/>
    </row>
    <row r="1028" spans="1:14">
      <c r="A1028" s="83" t="s">
        <v>2387</v>
      </c>
      <c r="B1028" s="83" t="s">
        <v>2912</v>
      </c>
      <c r="C1028" s="80">
        <v>3111</v>
      </c>
      <c r="D1028" s="80" t="s">
        <v>1128</v>
      </c>
      <c r="E1028" s="109">
        <v>53.71</v>
      </c>
      <c r="F1028" s="109">
        <v>8.2799999999999994</v>
      </c>
      <c r="G1028" s="109">
        <v>0</v>
      </c>
      <c r="H1028" s="109">
        <v>0</v>
      </c>
      <c r="I1028" s="143">
        <f t="shared" si="19"/>
        <v>61.99</v>
      </c>
      <c r="J1028" s="148" t="str">
        <f>IFERROR(VLOOKUP($C1028,'CEDARS School FRPL'!$C:$G,5,FALSE),"No")</f>
        <v>Yes</v>
      </c>
      <c r="K1028" s="102">
        <f>IFERROR(VLOOKUP($C1028,'CEDARS School FRPL'!$C:$G,3,FALSE),0)</f>
        <v>0.69420000000000004</v>
      </c>
      <c r="M1028" s="149"/>
      <c r="N1028" s="150"/>
    </row>
    <row r="1029" spans="1:14">
      <c r="A1029" s="83" t="s">
        <v>2387</v>
      </c>
      <c r="B1029" s="83" t="s">
        <v>2912</v>
      </c>
      <c r="C1029" s="80">
        <v>3643</v>
      </c>
      <c r="D1029" s="80" t="s">
        <v>1129</v>
      </c>
      <c r="E1029" s="109">
        <v>47.06</v>
      </c>
      <c r="F1029" s="109">
        <v>0</v>
      </c>
      <c r="G1029" s="109">
        <v>0</v>
      </c>
      <c r="H1029" s="109">
        <v>0</v>
      </c>
      <c r="I1029" s="143">
        <f t="shared" si="19"/>
        <v>47.06</v>
      </c>
      <c r="J1029" s="148" t="str">
        <f>IFERROR(VLOOKUP($C1029,'CEDARS School FRPL'!$C:$G,5,FALSE),"No")</f>
        <v>Yes</v>
      </c>
      <c r="K1029" s="102">
        <f>IFERROR(VLOOKUP($C1029,'CEDARS School FRPL'!$C:$G,3,FALSE),0)</f>
        <v>0.81079999999999997</v>
      </c>
      <c r="M1029" s="149"/>
      <c r="N1029" s="150"/>
    </row>
    <row r="1030" spans="1:14">
      <c r="A1030" s="83" t="s">
        <v>2530</v>
      </c>
      <c r="B1030" s="83" t="s">
        <v>2913</v>
      </c>
      <c r="C1030" s="80">
        <v>3417</v>
      </c>
      <c r="D1030" s="80" t="s">
        <v>2102</v>
      </c>
      <c r="E1030" s="109">
        <v>530.02</v>
      </c>
      <c r="F1030" s="109">
        <v>0</v>
      </c>
      <c r="G1030" s="109">
        <v>0</v>
      </c>
      <c r="H1030" s="109">
        <v>0</v>
      </c>
      <c r="I1030" s="143">
        <f t="shared" si="19"/>
        <v>530.02</v>
      </c>
      <c r="J1030" s="148" t="str">
        <f>IFERROR(VLOOKUP($C1030,'CEDARS School FRPL'!$C:$G,5,FALSE),"No")</f>
        <v>No</v>
      </c>
      <c r="K1030" s="102">
        <f>IFERROR(VLOOKUP($C1030,'CEDARS School FRPL'!$C:$G,3,FALSE),0)</f>
        <v>0.4007</v>
      </c>
      <c r="M1030" s="149"/>
      <c r="N1030" s="150"/>
    </row>
    <row r="1031" spans="1:14">
      <c r="A1031" s="83" t="s">
        <v>2530</v>
      </c>
      <c r="B1031" s="83" t="s">
        <v>2913</v>
      </c>
      <c r="C1031" s="80">
        <v>5466</v>
      </c>
      <c r="D1031" s="80" t="s">
        <v>2914</v>
      </c>
      <c r="E1031" s="109">
        <v>0</v>
      </c>
      <c r="F1031" s="109">
        <v>0</v>
      </c>
      <c r="G1031" s="109">
        <v>21.86</v>
      </c>
      <c r="H1031" s="109">
        <v>0</v>
      </c>
      <c r="I1031" s="143">
        <f t="shared" si="19"/>
        <v>21.86</v>
      </c>
      <c r="J1031" s="148" t="str">
        <f>IFERROR(VLOOKUP($C1031,'CEDARS School FRPL'!$C:$G,5,FALSE),"No")</f>
        <v>No</v>
      </c>
      <c r="K1031" s="102">
        <f>IFERROR(VLOOKUP($C1031,'CEDARS School FRPL'!$C:$G,3,FALSE),0)</f>
        <v>0</v>
      </c>
      <c r="M1031" s="149"/>
      <c r="N1031" s="150"/>
    </row>
    <row r="1032" spans="1:14">
      <c r="A1032" s="83" t="s">
        <v>2530</v>
      </c>
      <c r="B1032" s="83" t="s">
        <v>2913</v>
      </c>
      <c r="C1032" s="80">
        <v>4324</v>
      </c>
      <c r="D1032" s="80" t="s">
        <v>2104</v>
      </c>
      <c r="E1032" s="109">
        <v>426.49</v>
      </c>
      <c r="F1032" s="109">
        <v>0</v>
      </c>
      <c r="G1032" s="109">
        <v>0</v>
      </c>
      <c r="H1032" s="109">
        <v>0</v>
      </c>
      <c r="I1032" s="143">
        <f t="shared" si="19"/>
        <v>426.49</v>
      </c>
      <c r="J1032" s="148" t="str">
        <f>IFERROR(VLOOKUP($C1032,'CEDARS School FRPL'!$C:$G,5,FALSE),"No")</f>
        <v>No</v>
      </c>
      <c r="K1032" s="102">
        <f>IFERROR(VLOOKUP($C1032,'CEDARS School FRPL'!$C:$G,3,FALSE),0)</f>
        <v>0.30830000000000002</v>
      </c>
      <c r="M1032" s="149"/>
      <c r="N1032" s="150"/>
    </row>
    <row r="1033" spans="1:14">
      <c r="A1033" s="83" t="s">
        <v>2530</v>
      </c>
      <c r="B1033" s="83" t="s">
        <v>2913</v>
      </c>
      <c r="C1033" s="80">
        <v>1983</v>
      </c>
      <c r="D1033" s="80" t="s">
        <v>2100</v>
      </c>
      <c r="E1033" s="109">
        <v>387.76</v>
      </c>
      <c r="F1033" s="109">
        <v>13.6</v>
      </c>
      <c r="G1033" s="109">
        <v>0</v>
      </c>
      <c r="H1033" s="109">
        <v>0</v>
      </c>
      <c r="I1033" s="143">
        <f t="shared" si="19"/>
        <v>401.36</v>
      </c>
      <c r="J1033" s="148" t="str">
        <f>IFERROR(VLOOKUP($C1033,'CEDARS School FRPL'!$C:$G,5,FALSE),"No")</f>
        <v>No</v>
      </c>
      <c r="K1033" s="102">
        <f>IFERROR(VLOOKUP($C1033,'CEDARS School FRPL'!$C:$G,3,FALSE),0)</f>
        <v>6.54E-2</v>
      </c>
      <c r="M1033" s="149"/>
      <c r="N1033" s="150"/>
    </row>
    <row r="1034" spans="1:14">
      <c r="A1034" s="83" t="s">
        <v>2530</v>
      </c>
      <c r="B1034" s="83" t="s">
        <v>2913</v>
      </c>
      <c r="C1034" s="80">
        <v>4201</v>
      </c>
      <c r="D1034" s="80" t="s">
        <v>2103</v>
      </c>
      <c r="E1034" s="109">
        <v>837.43</v>
      </c>
      <c r="F1034" s="109">
        <v>82.17</v>
      </c>
      <c r="G1034" s="109">
        <v>0</v>
      </c>
      <c r="H1034" s="109">
        <v>0</v>
      </c>
      <c r="I1034" s="143">
        <f t="shared" si="19"/>
        <v>919.59999999999991</v>
      </c>
      <c r="J1034" s="148" t="str">
        <f>IFERROR(VLOOKUP($C1034,'CEDARS School FRPL'!$C:$G,5,FALSE),"No")</f>
        <v>No</v>
      </c>
      <c r="K1034" s="102">
        <f>IFERROR(VLOOKUP($C1034,'CEDARS School FRPL'!$C:$G,3,FALSE),0)</f>
        <v>0.31830000000000003</v>
      </c>
      <c r="M1034" s="149"/>
      <c r="N1034" s="150"/>
    </row>
    <row r="1035" spans="1:14">
      <c r="A1035" s="83" t="s">
        <v>2530</v>
      </c>
      <c r="B1035" s="83" t="s">
        <v>2913</v>
      </c>
      <c r="C1035" s="80">
        <v>2219</v>
      </c>
      <c r="D1035" s="80" t="s">
        <v>2101</v>
      </c>
      <c r="E1035" s="109">
        <v>656.29</v>
      </c>
      <c r="F1035" s="109">
        <v>0</v>
      </c>
      <c r="G1035" s="109">
        <v>0</v>
      </c>
      <c r="H1035" s="109">
        <v>0</v>
      </c>
      <c r="I1035" s="143">
        <f t="shared" si="19"/>
        <v>656.29</v>
      </c>
      <c r="J1035" s="148" t="str">
        <f>IFERROR(VLOOKUP($C1035,'CEDARS School FRPL'!$C:$G,5,FALSE),"No")</f>
        <v>No</v>
      </c>
      <c r="K1035" s="102">
        <f>IFERROR(VLOOKUP($C1035,'CEDARS School FRPL'!$C:$G,3,FALSE),0)</f>
        <v>0.39389999999999997</v>
      </c>
      <c r="M1035" s="149"/>
      <c r="N1035" s="150"/>
    </row>
    <row r="1036" spans="1:14">
      <c r="A1036" s="83" t="s">
        <v>2530</v>
      </c>
      <c r="B1036" s="83" t="s">
        <v>2913</v>
      </c>
      <c r="C1036" s="80">
        <v>4517</v>
      </c>
      <c r="D1036" s="80" t="s">
        <v>2105</v>
      </c>
      <c r="E1036" s="109">
        <v>489</v>
      </c>
      <c r="F1036" s="109">
        <v>0</v>
      </c>
      <c r="G1036" s="109">
        <v>0</v>
      </c>
      <c r="H1036" s="109">
        <v>0</v>
      </c>
      <c r="I1036" s="143">
        <f t="shared" si="19"/>
        <v>489</v>
      </c>
      <c r="J1036" s="148" t="str">
        <f>IFERROR(VLOOKUP($C1036,'CEDARS School FRPL'!$C:$G,5,FALSE),"No")</f>
        <v>No</v>
      </c>
      <c r="K1036" s="102">
        <f>IFERROR(VLOOKUP($C1036,'CEDARS School FRPL'!$C:$G,3,FALSE),0)</f>
        <v>0.32900000000000001</v>
      </c>
      <c r="M1036" s="149"/>
      <c r="N1036" s="150"/>
    </row>
    <row r="1037" spans="1:14">
      <c r="A1037" s="83" t="s">
        <v>2553</v>
      </c>
      <c r="B1037" s="83" t="s">
        <v>2915</v>
      </c>
      <c r="C1037" s="80">
        <v>3070</v>
      </c>
      <c r="D1037" s="80" t="s">
        <v>2197</v>
      </c>
      <c r="E1037" s="109">
        <v>398.29</v>
      </c>
      <c r="F1037" s="109">
        <v>0</v>
      </c>
      <c r="G1037" s="109">
        <v>0</v>
      </c>
      <c r="H1037" s="109">
        <v>0</v>
      </c>
      <c r="I1037" s="143">
        <f t="shared" si="19"/>
        <v>398.29</v>
      </c>
      <c r="J1037" s="148" t="str">
        <f>IFERROR(VLOOKUP($C1037,'CEDARS School FRPL'!$C:$G,5,FALSE),"No")</f>
        <v>Yes</v>
      </c>
      <c r="K1037" s="102">
        <f>IFERROR(VLOOKUP($C1037,'CEDARS School FRPL'!$C:$G,3,FALSE),0)</f>
        <v>0.92369999999999997</v>
      </c>
      <c r="M1037" s="149"/>
      <c r="N1037" s="150"/>
    </row>
    <row r="1038" spans="1:14">
      <c r="A1038" s="83" t="s">
        <v>2553</v>
      </c>
      <c r="B1038" s="83" t="s">
        <v>2915</v>
      </c>
      <c r="C1038" s="80">
        <v>5289</v>
      </c>
      <c r="D1038" s="80" t="s">
        <v>2198</v>
      </c>
      <c r="E1038" s="109">
        <v>360.49</v>
      </c>
      <c r="F1038" s="109">
        <v>4.79</v>
      </c>
      <c r="G1038" s="109">
        <v>0</v>
      </c>
      <c r="H1038" s="109">
        <v>0</v>
      </c>
      <c r="I1038" s="143">
        <f t="shared" si="19"/>
        <v>365.28000000000003</v>
      </c>
      <c r="J1038" s="148" t="str">
        <f>IFERROR(VLOOKUP($C1038,'CEDARS School FRPL'!$C:$G,5,FALSE),"No")</f>
        <v>Yes</v>
      </c>
      <c r="K1038" s="102">
        <f>IFERROR(VLOOKUP($C1038,'CEDARS School FRPL'!$C:$G,3,FALSE),0)</f>
        <v>0.93440000000000001</v>
      </c>
      <c r="M1038" s="149"/>
      <c r="N1038" s="150"/>
    </row>
    <row r="1039" spans="1:14">
      <c r="A1039" s="83" t="s">
        <v>2553</v>
      </c>
      <c r="B1039" s="83" t="s">
        <v>2915</v>
      </c>
      <c r="C1039" s="80">
        <v>5443</v>
      </c>
      <c r="D1039" s="80" t="s">
        <v>2916</v>
      </c>
      <c r="E1039" s="109">
        <v>0</v>
      </c>
      <c r="F1039" s="109">
        <v>4.3600000000000003</v>
      </c>
      <c r="G1039" s="109">
        <v>4.43</v>
      </c>
      <c r="H1039" s="109">
        <v>0</v>
      </c>
      <c r="I1039" s="143">
        <f t="shared" si="19"/>
        <v>8.7899999999999991</v>
      </c>
      <c r="J1039" s="148" t="str">
        <f>IFERROR(VLOOKUP($C1039,'CEDARS School FRPL'!$C:$G,5,FALSE),"No")</f>
        <v>Yes</v>
      </c>
      <c r="K1039" s="102">
        <f>IFERROR(VLOOKUP($C1039,'CEDARS School FRPL'!$C:$G,3,FALSE),0)</f>
        <v>0.79169999999999996</v>
      </c>
      <c r="M1039" s="149"/>
      <c r="N1039" s="150"/>
    </row>
    <row r="1040" spans="1:14">
      <c r="A1040" s="83" t="s">
        <v>2300</v>
      </c>
      <c r="B1040" s="83" t="s">
        <v>2917</v>
      </c>
      <c r="C1040" s="80">
        <v>2233</v>
      </c>
      <c r="D1040" s="80" t="s">
        <v>352</v>
      </c>
      <c r="E1040" s="109">
        <v>97.73</v>
      </c>
      <c r="F1040" s="109">
        <v>0</v>
      </c>
      <c r="G1040" s="109">
        <v>0</v>
      </c>
      <c r="H1040" s="109">
        <v>0</v>
      </c>
      <c r="I1040" s="143">
        <f t="shared" si="19"/>
        <v>97.73</v>
      </c>
      <c r="J1040" s="148" t="str">
        <f>IFERROR(VLOOKUP($C1040,'CEDARS School FRPL'!$C:$G,5,FALSE),"No")</f>
        <v>Yes</v>
      </c>
      <c r="K1040" s="102">
        <f>IFERROR(VLOOKUP($C1040,'CEDARS School FRPL'!$C:$G,3,FALSE),0)</f>
        <v>0.65110000000000001</v>
      </c>
      <c r="M1040" s="149"/>
      <c r="N1040" s="150"/>
    </row>
    <row r="1041" spans="1:14">
      <c r="A1041" s="83" t="s">
        <v>2265</v>
      </c>
      <c r="B1041" s="83" t="s">
        <v>2918</v>
      </c>
      <c r="C1041" s="80">
        <v>2196</v>
      </c>
      <c r="D1041" s="80" t="s">
        <v>95</v>
      </c>
      <c r="E1041" s="109">
        <v>256.02</v>
      </c>
      <c r="F1041" s="109">
        <v>0</v>
      </c>
      <c r="G1041" s="109">
        <v>0</v>
      </c>
      <c r="H1041" s="109">
        <v>0</v>
      </c>
      <c r="I1041" s="143">
        <f t="shared" si="19"/>
        <v>256.02</v>
      </c>
      <c r="J1041" s="148" t="str">
        <f>IFERROR(VLOOKUP($C1041,'CEDARS School FRPL'!$C:$G,5,FALSE),"No")</f>
        <v>Yes</v>
      </c>
      <c r="K1041" s="102">
        <f>IFERROR(VLOOKUP($C1041,'CEDARS School FRPL'!$C:$G,3,FALSE),0)</f>
        <v>0.65080000000000005</v>
      </c>
      <c r="M1041" s="149"/>
      <c r="N1041" s="150"/>
    </row>
    <row r="1042" spans="1:14">
      <c r="A1042" s="83" t="s">
        <v>2265</v>
      </c>
      <c r="B1042" s="83" t="s">
        <v>2918</v>
      </c>
      <c r="C1042" s="80">
        <v>2623</v>
      </c>
      <c r="D1042" s="80" t="s">
        <v>96</v>
      </c>
      <c r="E1042" s="109">
        <v>220.35</v>
      </c>
      <c r="F1042" s="109">
        <v>2.33</v>
      </c>
      <c r="G1042" s="109">
        <v>0</v>
      </c>
      <c r="H1042" s="109">
        <v>0</v>
      </c>
      <c r="I1042" s="143">
        <f t="shared" si="19"/>
        <v>222.68</v>
      </c>
      <c r="J1042" s="148" t="str">
        <f>IFERROR(VLOOKUP($C1042,'CEDARS School FRPL'!$C:$G,5,FALSE),"No")</f>
        <v>Yes</v>
      </c>
      <c r="K1042" s="102">
        <f>IFERROR(VLOOKUP($C1042,'CEDARS School FRPL'!$C:$G,3,FALSE),0)</f>
        <v>0.66139999999999999</v>
      </c>
      <c r="M1042" s="149"/>
      <c r="N1042" s="150"/>
    </row>
    <row r="1043" spans="1:14">
      <c r="A1043" s="83" t="s">
        <v>2265</v>
      </c>
      <c r="B1043" s="83" t="s">
        <v>2918</v>
      </c>
      <c r="C1043" s="80">
        <v>5286</v>
      </c>
      <c r="D1043" s="80" t="s">
        <v>97</v>
      </c>
      <c r="E1043" s="109">
        <v>136.94</v>
      </c>
      <c r="F1043" s="109">
        <v>0</v>
      </c>
      <c r="G1043" s="109">
        <v>0</v>
      </c>
      <c r="H1043" s="109">
        <v>0</v>
      </c>
      <c r="I1043" s="143">
        <f t="shared" si="19"/>
        <v>136.94</v>
      </c>
      <c r="J1043" s="148" t="str">
        <f>IFERROR(VLOOKUP($C1043,'CEDARS School FRPL'!$C:$G,5,FALSE),"No")</f>
        <v>Yes</v>
      </c>
      <c r="K1043" s="102">
        <f>IFERROR(VLOOKUP($C1043,'CEDARS School FRPL'!$C:$G,3,FALSE),0)</f>
        <v>0.68220000000000003</v>
      </c>
      <c r="M1043" s="149"/>
      <c r="N1043" s="150"/>
    </row>
    <row r="1044" spans="1:14">
      <c r="A1044" s="83" t="s">
        <v>2412</v>
      </c>
      <c r="B1044" s="83" t="s">
        <v>2919</v>
      </c>
      <c r="C1044" s="80">
        <v>5444</v>
      </c>
      <c r="D1044" s="80" t="s">
        <v>1211</v>
      </c>
      <c r="E1044" s="109">
        <v>166.12</v>
      </c>
      <c r="F1044" s="109">
        <v>4.67</v>
      </c>
      <c r="G1044" s="109">
        <v>0.28999999999999998</v>
      </c>
      <c r="H1044" s="109">
        <v>0</v>
      </c>
      <c r="I1044" s="143">
        <f t="shared" si="19"/>
        <v>171.07999999999998</v>
      </c>
      <c r="J1044" s="148" t="str">
        <f>IFERROR(VLOOKUP($C1044,'CEDARS School FRPL'!$C:$G,5,FALSE),"No")</f>
        <v>Yes</v>
      </c>
      <c r="K1044" s="102">
        <f>IFERROR(VLOOKUP($C1044,'CEDARS School FRPL'!$C:$G,3,FALSE),0)</f>
        <v>0.65449999999999997</v>
      </c>
      <c r="M1044" s="149"/>
      <c r="N1044" s="150"/>
    </row>
    <row r="1045" spans="1:14">
      <c r="A1045" s="83" t="s">
        <v>2412</v>
      </c>
      <c r="B1045" s="83" t="s">
        <v>2919</v>
      </c>
      <c r="C1045" s="80">
        <v>5445</v>
      </c>
      <c r="D1045" s="80" t="s">
        <v>1212</v>
      </c>
      <c r="E1045" s="109">
        <v>842.57</v>
      </c>
      <c r="F1045" s="109">
        <v>0</v>
      </c>
      <c r="G1045" s="109">
        <v>0</v>
      </c>
      <c r="H1045" s="109">
        <v>0</v>
      </c>
      <c r="I1045" s="143">
        <f t="shared" si="19"/>
        <v>842.57</v>
      </c>
      <c r="J1045" s="148" t="str">
        <f>IFERROR(VLOOKUP($C1045,'CEDARS School FRPL'!$C:$G,5,FALSE),"No")</f>
        <v>No</v>
      </c>
      <c r="K1045" s="102">
        <f>IFERROR(VLOOKUP($C1045,'CEDARS School FRPL'!$C:$G,3,FALSE),0)</f>
        <v>0.15820000000000001</v>
      </c>
      <c r="M1045" s="149"/>
      <c r="N1045" s="150"/>
    </row>
    <row r="1046" spans="1:14">
      <c r="A1046" s="83" t="s">
        <v>2507</v>
      </c>
      <c r="B1046" s="83" t="s">
        <v>2920</v>
      </c>
      <c r="C1046" s="80">
        <v>5446</v>
      </c>
      <c r="D1046" s="80" t="s">
        <v>3197</v>
      </c>
      <c r="E1046" s="109">
        <v>62.61</v>
      </c>
      <c r="F1046" s="109">
        <v>0</v>
      </c>
      <c r="G1046" s="109">
        <v>0</v>
      </c>
      <c r="H1046" s="109">
        <v>0</v>
      </c>
      <c r="I1046" s="143">
        <f t="shared" si="19"/>
        <v>62.61</v>
      </c>
      <c r="J1046" s="148" t="str">
        <f>IFERROR(VLOOKUP($C1046,'CEDARS School FRPL'!$C:$G,5,FALSE),"No")</f>
        <v>Yes</v>
      </c>
      <c r="K1046" s="102">
        <f>IFERROR(VLOOKUP($C1046,'CEDARS School FRPL'!$C:$G,3,FALSE),0)</f>
        <v>0.69779999999999998</v>
      </c>
      <c r="M1046" s="149"/>
      <c r="N1046" s="150"/>
    </row>
    <row r="1047" spans="1:14">
      <c r="A1047" s="83" t="s">
        <v>2507</v>
      </c>
      <c r="B1047" s="83" t="s">
        <v>2920</v>
      </c>
      <c r="C1047" s="80">
        <v>3311</v>
      </c>
      <c r="D1047" s="80" t="s">
        <v>1949</v>
      </c>
      <c r="E1047" s="109">
        <v>133.02000000000001</v>
      </c>
      <c r="F1047" s="109">
        <v>5.99</v>
      </c>
      <c r="G1047" s="109">
        <v>0</v>
      </c>
      <c r="H1047" s="109">
        <v>0</v>
      </c>
      <c r="I1047" s="143">
        <f t="shared" si="19"/>
        <v>139.01000000000002</v>
      </c>
      <c r="J1047" s="148" t="str">
        <f>IFERROR(VLOOKUP($C1047,'CEDARS School FRPL'!$C:$G,5,FALSE),"No")</f>
        <v>Yes</v>
      </c>
      <c r="K1047" s="102">
        <f>IFERROR(VLOOKUP($C1047,'CEDARS School FRPL'!$C:$G,3,FALSE),0)</f>
        <v>0.66049999999999998</v>
      </c>
      <c r="M1047" s="149"/>
      <c r="N1047" s="150"/>
    </row>
    <row r="1048" spans="1:14">
      <c r="A1048" s="83" t="s">
        <v>2507</v>
      </c>
      <c r="B1048" s="83" t="s">
        <v>2920</v>
      </c>
      <c r="C1048" s="80">
        <v>2297</v>
      </c>
      <c r="D1048" s="80" t="s">
        <v>1948</v>
      </c>
      <c r="E1048" s="109">
        <v>179.43</v>
      </c>
      <c r="F1048" s="109">
        <v>0</v>
      </c>
      <c r="G1048" s="109">
        <v>0</v>
      </c>
      <c r="H1048" s="109">
        <v>0</v>
      </c>
      <c r="I1048" s="143">
        <f t="shared" si="19"/>
        <v>179.43</v>
      </c>
      <c r="J1048" s="148" t="str">
        <f>IFERROR(VLOOKUP($C1048,'CEDARS School FRPL'!$C:$G,5,FALSE),"No")</f>
        <v>Yes</v>
      </c>
      <c r="K1048" s="102">
        <f>IFERROR(VLOOKUP($C1048,'CEDARS School FRPL'!$C:$G,3,FALSE),0)</f>
        <v>0.64980000000000004</v>
      </c>
      <c r="M1048" s="149"/>
      <c r="N1048" s="150"/>
    </row>
    <row r="1049" spans="1:14">
      <c r="A1049" s="83" t="s">
        <v>2507</v>
      </c>
      <c r="B1049" s="83" t="s">
        <v>2920</v>
      </c>
      <c r="C1049" s="80">
        <v>3894</v>
      </c>
      <c r="D1049" s="80" t="s">
        <v>1950</v>
      </c>
      <c r="E1049" s="109">
        <v>114.71</v>
      </c>
      <c r="F1049" s="109">
        <v>0</v>
      </c>
      <c r="G1049" s="109">
        <v>0</v>
      </c>
      <c r="H1049" s="109">
        <v>0</v>
      </c>
      <c r="I1049" s="143">
        <f t="shared" si="19"/>
        <v>114.71</v>
      </c>
      <c r="J1049" s="148" t="str">
        <f>IFERROR(VLOOKUP($C1049,'CEDARS School FRPL'!$C:$G,5,FALSE),"No")</f>
        <v>Yes</v>
      </c>
      <c r="K1049" s="102">
        <f>IFERROR(VLOOKUP($C1049,'CEDARS School FRPL'!$C:$G,3,FALSE),0)</f>
        <v>0.71619999999999995</v>
      </c>
      <c r="M1049" s="149"/>
      <c r="N1049" s="150"/>
    </row>
    <row r="1050" spans="1:14">
      <c r="A1050" s="83" t="s">
        <v>2472</v>
      </c>
      <c r="B1050" s="83" t="s">
        <v>2921</v>
      </c>
      <c r="C1050" s="80">
        <v>1656</v>
      </c>
      <c r="D1050" s="80" t="s">
        <v>1688</v>
      </c>
      <c r="E1050" s="109">
        <v>155.08000000000001</v>
      </c>
      <c r="F1050" s="109">
        <v>0</v>
      </c>
      <c r="G1050" s="109">
        <v>0</v>
      </c>
      <c r="H1050" s="109">
        <v>0</v>
      </c>
      <c r="I1050" s="143">
        <f t="shared" si="19"/>
        <v>155.08000000000001</v>
      </c>
      <c r="J1050" s="148" t="str">
        <f>IFERROR(VLOOKUP($C1050,'CEDARS School FRPL'!$C:$G,5,FALSE),"No")</f>
        <v>No</v>
      </c>
      <c r="K1050" s="102">
        <f>IFERROR(VLOOKUP($C1050,'CEDARS School FRPL'!$C:$G,3,FALSE),0)</f>
        <v>0.35589999999999999</v>
      </c>
      <c r="M1050" s="149"/>
      <c r="N1050" s="150"/>
    </row>
    <row r="1051" spans="1:14">
      <c r="A1051" s="83" t="s">
        <v>2472</v>
      </c>
      <c r="B1051" s="83" t="s">
        <v>2921</v>
      </c>
      <c r="C1051" s="80">
        <v>4454</v>
      </c>
      <c r="D1051" s="80" t="s">
        <v>1701</v>
      </c>
      <c r="E1051" s="109">
        <v>470.55</v>
      </c>
      <c r="F1051" s="109">
        <v>0</v>
      </c>
      <c r="G1051" s="109">
        <v>0</v>
      </c>
      <c r="H1051" s="109">
        <v>0</v>
      </c>
      <c r="I1051" s="143">
        <f t="shared" si="19"/>
        <v>470.55</v>
      </c>
      <c r="J1051" s="148" t="str">
        <f>IFERROR(VLOOKUP($C1051,'CEDARS School FRPL'!$C:$G,5,FALSE),"No")</f>
        <v>No</v>
      </c>
      <c r="K1051" s="102">
        <f>IFERROR(VLOOKUP($C1051,'CEDARS School FRPL'!$C:$G,3,FALSE),0)</f>
        <v>0.44690000000000002</v>
      </c>
      <c r="M1051" s="149"/>
      <c r="N1051" s="150"/>
    </row>
    <row r="1052" spans="1:14">
      <c r="A1052" s="83" t="s">
        <v>2472</v>
      </c>
      <c r="B1052" s="83" t="s">
        <v>2921</v>
      </c>
      <c r="C1052" s="80">
        <v>3059</v>
      </c>
      <c r="D1052" s="80" t="s">
        <v>350</v>
      </c>
      <c r="E1052" s="109">
        <v>414.58</v>
      </c>
      <c r="F1052" s="109">
        <v>0</v>
      </c>
      <c r="G1052" s="109">
        <v>0</v>
      </c>
      <c r="H1052" s="109">
        <v>0</v>
      </c>
      <c r="I1052" s="143">
        <f t="shared" si="19"/>
        <v>414.58</v>
      </c>
      <c r="J1052" s="148" t="str">
        <f>IFERROR(VLOOKUP($C1052,'CEDARS School FRPL'!$C:$G,5,FALSE),"No")</f>
        <v>Yes</v>
      </c>
      <c r="K1052" s="102">
        <f>IFERROR(VLOOKUP($C1052,'CEDARS School FRPL'!$C:$G,3,FALSE),0)</f>
        <v>0.53469999999999995</v>
      </c>
      <c r="M1052" s="149"/>
      <c r="N1052" s="150"/>
    </row>
    <row r="1053" spans="1:14">
      <c r="A1053" s="83" t="s">
        <v>2472</v>
      </c>
      <c r="B1053" s="83" t="s">
        <v>2921</v>
      </c>
      <c r="C1053" s="80">
        <v>4357</v>
      </c>
      <c r="D1053" s="80" t="s">
        <v>1700</v>
      </c>
      <c r="E1053" s="109">
        <v>760.13</v>
      </c>
      <c r="F1053" s="109">
        <v>0</v>
      </c>
      <c r="G1053" s="109">
        <v>0</v>
      </c>
      <c r="H1053" s="109">
        <v>0</v>
      </c>
      <c r="I1053" s="143">
        <f t="shared" si="19"/>
        <v>760.13</v>
      </c>
      <c r="J1053" s="148" t="str">
        <f>IFERROR(VLOOKUP($C1053,'CEDARS School FRPL'!$C:$G,5,FALSE),"No")</f>
        <v>Yes</v>
      </c>
      <c r="K1053" s="102">
        <f>IFERROR(VLOOKUP($C1053,'CEDARS School FRPL'!$C:$G,3,FALSE),0)</f>
        <v>0.51870000000000005</v>
      </c>
      <c r="M1053" s="149"/>
      <c r="N1053" s="150"/>
    </row>
    <row r="1054" spans="1:14">
      <c r="A1054" s="83" t="s">
        <v>2472</v>
      </c>
      <c r="B1054" s="83" t="s">
        <v>2921</v>
      </c>
      <c r="C1054" s="80">
        <v>5123</v>
      </c>
      <c r="D1054" s="80" t="s">
        <v>1702</v>
      </c>
      <c r="E1054" s="109">
        <v>381</v>
      </c>
      <c r="F1054" s="109">
        <v>0</v>
      </c>
      <c r="G1054" s="109">
        <v>0</v>
      </c>
      <c r="H1054" s="109">
        <v>0</v>
      </c>
      <c r="I1054" s="143">
        <f t="shared" si="19"/>
        <v>381</v>
      </c>
      <c r="J1054" s="148" t="str">
        <f>IFERROR(VLOOKUP($C1054,'CEDARS School FRPL'!$C:$G,5,FALSE),"No")</f>
        <v>No</v>
      </c>
      <c r="K1054" s="102">
        <f>IFERROR(VLOOKUP($C1054,'CEDARS School FRPL'!$C:$G,3,FALSE),0)</f>
        <v>0.4486</v>
      </c>
      <c r="M1054" s="149"/>
      <c r="N1054" s="150"/>
    </row>
    <row r="1055" spans="1:14">
      <c r="A1055" s="83" t="s">
        <v>2472</v>
      </c>
      <c r="B1055" s="83" t="s">
        <v>2921</v>
      </c>
      <c r="C1055" s="80">
        <v>1657</v>
      </c>
      <c r="D1055" s="80" t="s">
        <v>1689</v>
      </c>
      <c r="E1055" s="109">
        <v>86.59</v>
      </c>
      <c r="F1055" s="109">
        <v>0.28000000000000003</v>
      </c>
      <c r="G1055" s="109">
        <v>0</v>
      </c>
      <c r="H1055" s="109">
        <v>0</v>
      </c>
      <c r="I1055" s="143">
        <f t="shared" si="19"/>
        <v>86.87</v>
      </c>
      <c r="J1055" s="148" t="str">
        <f>IFERROR(VLOOKUP($C1055,'CEDARS School FRPL'!$C:$G,5,FALSE),"No")</f>
        <v>Yes</v>
      </c>
      <c r="K1055" s="102">
        <f>IFERROR(VLOOKUP($C1055,'CEDARS School FRPL'!$C:$G,3,FALSE),0)</f>
        <v>0.71379999999999999</v>
      </c>
      <c r="M1055" s="149"/>
      <c r="N1055" s="150"/>
    </row>
    <row r="1056" spans="1:14">
      <c r="A1056" s="83" t="s">
        <v>2472</v>
      </c>
      <c r="B1056" s="83" t="s">
        <v>2921</v>
      </c>
      <c r="C1056" s="80">
        <v>4323</v>
      </c>
      <c r="D1056" s="80" t="s">
        <v>1699</v>
      </c>
      <c r="E1056" s="109">
        <v>468.48</v>
      </c>
      <c r="F1056" s="109">
        <v>0</v>
      </c>
      <c r="G1056" s="109">
        <v>0</v>
      </c>
      <c r="H1056" s="109">
        <v>0</v>
      </c>
      <c r="I1056" s="143">
        <f t="shared" si="19"/>
        <v>468.48</v>
      </c>
      <c r="J1056" s="148" t="str">
        <f>IFERROR(VLOOKUP($C1056,'CEDARS School FRPL'!$C:$G,5,FALSE),"No")</f>
        <v>Yes</v>
      </c>
      <c r="K1056" s="102">
        <f>IFERROR(VLOOKUP($C1056,'CEDARS School FRPL'!$C:$G,3,FALSE),0)</f>
        <v>0.53380000000000005</v>
      </c>
      <c r="M1056" s="149"/>
      <c r="N1056" s="150"/>
    </row>
    <row r="1057" spans="1:14">
      <c r="A1057" s="83" t="s">
        <v>2472</v>
      </c>
      <c r="B1057" s="83" t="s">
        <v>2921</v>
      </c>
      <c r="C1057" s="80">
        <v>1927</v>
      </c>
      <c r="D1057" s="80" t="s">
        <v>34</v>
      </c>
      <c r="E1057" s="109">
        <v>186.11</v>
      </c>
      <c r="F1057" s="109">
        <v>9.4600000000000009</v>
      </c>
      <c r="G1057" s="109">
        <v>0</v>
      </c>
      <c r="H1057" s="109">
        <v>0</v>
      </c>
      <c r="I1057" s="143">
        <f t="shared" si="19"/>
        <v>195.57000000000002</v>
      </c>
      <c r="J1057" s="148" t="str">
        <f>IFERROR(VLOOKUP($C1057,'CEDARS School FRPL'!$C:$G,5,FALSE),"No")</f>
        <v>Yes</v>
      </c>
      <c r="K1057" s="102">
        <f>IFERROR(VLOOKUP($C1057,'CEDARS School FRPL'!$C:$G,3,FALSE),0)</f>
        <v>0.5554</v>
      </c>
      <c r="M1057" s="149"/>
      <c r="N1057" s="150"/>
    </row>
    <row r="1058" spans="1:14">
      <c r="A1058" s="83" t="s">
        <v>2472</v>
      </c>
      <c r="B1058" s="83" t="s">
        <v>2921</v>
      </c>
      <c r="C1058" s="80">
        <v>3964</v>
      </c>
      <c r="D1058" s="80" t="s">
        <v>1697</v>
      </c>
      <c r="E1058" s="109">
        <v>439.86</v>
      </c>
      <c r="F1058" s="109">
        <v>0</v>
      </c>
      <c r="G1058" s="109">
        <v>0</v>
      </c>
      <c r="H1058" s="109">
        <v>0</v>
      </c>
      <c r="I1058" s="143">
        <f t="shared" si="19"/>
        <v>439.86</v>
      </c>
      <c r="J1058" s="148" t="str">
        <f>IFERROR(VLOOKUP($C1058,'CEDARS School FRPL'!$C:$G,5,FALSE),"No")</f>
        <v>Yes</v>
      </c>
      <c r="K1058" s="102">
        <f>IFERROR(VLOOKUP($C1058,'CEDARS School FRPL'!$C:$G,3,FALSE),0)</f>
        <v>0.69020000000000004</v>
      </c>
      <c r="M1058" s="149"/>
      <c r="N1058" s="150"/>
    </row>
    <row r="1059" spans="1:14">
      <c r="A1059" s="83" t="s">
        <v>2472</v>
      </c>
      <c r="B1059" s="83" t="s">
        <v>2921</v>
      </c>
      <c r="C1059" s="80">
        <v>4150</v>
      </c>
      <c r="D1059" s="80" t="s">
        <v>1698</v>
      </c>
      <c r="E1059" s="109">
        <v>380.09</v>
      </c>
      <c r="F1059" s="109">
        <v>0</v>
      </c>
      <c r="G1059" s="109">
        <v>0</v>
      </c>
      <c r="H1059" s="109">
        <v>0</v>
      </c>
      <c r="I1059" s="143">
        <f t="shared" si="19"/>
        <v>380.09</v>
      </c>
      <c r="J1059" s="148" t="str">
        <f>IFERROR(VLOOKUP($C1059,'CEDARS School FRPL'!$C:$G,5,FALSE),"No")</f>
        <v>Yes</v>
      </c>
      <c r="K1059" s="102">
        <f>IFERROR(VLOOKUP($C1059,'CEDARS School FRPL'!$C:$G,3,FALSE),0)</f>
        <v>0.57140000000000002</v>
      </c>
      <c r="M1059" s="149"/>
      <c r="N1059" s="150"/>
    </row>
    <row r="1060" spans="1:14">
      <c r="A1060" s="83" t="s">
        <v>2472</v>
      </c>
      <c r="B1060" s="83" t="s">
        <v>2921</v>
      </c>
      <c r="C1060" s="80">
        <v>1862</v>
      </c>
      <c r="D1060" s="80" t="s">
        <v>1691</v>
      </c>
      <c r="E1060" s="109">
        <v>140.43</v>
      </c>
      <c r="F1060" s="109">
        <v>0</v>
      </c>
      <c r="G1060" s="109">
        <v>0</v>
      </c>
      <c r="H1060" s="109">
        <v>0</v>
      </c>
      <c r="I1060" s="143">
        <f t="shared" si="19"/>
        <v>140.43</v>
      </c>
      <c r="J1060" s="148" t="str">
        <f>IFERROR(VLOOKUP($C1060,'CEDARS School FRPL'!$C:$G,5,FALSE),"No")</f>
        <v>No</v>
      </c>
      <c r="K1060" s="102">
        <f>IFERROR(VLOOKUP($C1060,'CEDARS School FRPL'!$C:$G,3,FALSE),0)</f>
        <v>0.25480000000000003</v>
      </c>
      <c r="M1060" s="149"/>
      <c r="N1060" s="150"/>
    </row>
    <row r="1061" spans="1:14">
      <c r="A1061" s="83" t="s">
        <v>2472</v>
      </c>
      <c r="B1061" s="83" t="s">
        <v>2921</v>
      </c>
      <c r="C1061" s="80">
        <v>5478</v>
      </c>
      <c r="D1061" s="80" t="s">
        <v>2720</v>
      </c>
      <c r="E1061" s="109">
        <v>1328.8</v>
      </c>
      <c r="F1061" s="109">
        <v>126.64</v>
      </c>
      <c r="G1061" s="109">
        <v>0</v>
      </c>
      <c r="H1061" s="109">
        <v>0</v>
      </c>
      <c r="I1061" s="143">
        <f t="shared" si="19"/>
        <v>1455.44</v>
      </c>
      <c r="J1061" s="148" t="str">
        <f>IFERROR(VLOOKUP($C1061,'CEDARS School FRPL'!$C:$G,5,FALSE),"No")</f>
        <v>No</v>
      </c>
      <c r="K1061" s="102">
        <f>IFERROR(VLOOKUP($C1061,'CEDARS School FRPL'!$C:$G,3,FALSE),0)</f>
        <v>0.40379999999999999</v>
      </c>
      <c r="M1061" s="149"/>
      <c r="N1061" s="150"/>
    </row>
    <row r="1062" spans="1:14">
      <c r="A1062" s="83" t="s">
        <v>2472</v>
      </c>
      <c r="B1062" s="83" t="s">
        <v>2921</v>
      </c>
      <c r="C1062" s="80">
        <v>3355</v>
      </c>
      <c r="D1062" s="80" t="s">
        <v>1694</v>
      </c>
      <c r="E1062" s="109">
        <v>643.92999999999995</v>
      </c>
      <c r="F1062" s="109">
        <v>0</v>
      </c>
      <c r="G1062" s="109">
        <v>0</v>
      </c>
      <c r="H1062" s="109">
        <v>0</v>
      </c>
      <c r="I1062" s="143">
        <f t="shared" si="19"/>
        <v>643.92999999999995</v>
      </c>
      <c r="J1062" s="148" t="str">
        <f>IFERROR(VLOOKUP($C1062,'CEDARS School FRPL'!$C:$G,5,FALSE),"No")</f>
        <v>Yes</v>
      </c>
      <c r="K1062" s="102">
        <f>IFERROR(VLOOKUP($C1062,'CEDARS School FRPL'!$C:$G,3,FALSE),0)</f>
        <v>0.57169999999999999</v>
      </c>
      <c r="M1062" s="149"/>
      <c r="N1062" s="150"/>
    </row>
    <row r="1063" spans="1:14">
      <c r="A1063" s="83" t="s">
        <v>2472</v>
      </c>
      <c r="B1063" s="83" t="s">
        <v>2921</v>
      </c>
      <c r="C1063" s="80">
        <v>5402</v>
      </c>
      <c r="D1063" s="80" t="s">
        <v>1705</v>
      </c>
      <c r="E1063" s="109">
        <v>0</v>
      </c>
      <c r="F1063" s="109">
        <v>0.34</v>
      </c>
      <c r="G1063" s="109">
        <v>114.94</v>
      </c>
      <c r="H1063" s="109">
        <v>0</v>
      </c>
      <c r="I1063" s="143">
        <f t="shared" si="19"/>
        <v>115.28</v>
      </c>
      <c r="J1063" s="148" t="str">
        <f>IFERROR(VLOOKUP($C1063,'CEDARS School FRPL'!$C:$G,5,FALSE),"No")</f>
        <v>Yes</v>
      </c>
      <c r="K1063" s="102">
        <f>IFERROR(VLOOKUP($C1063,'CEDARS School FRPL'!$C:$G,3,FALSE),0)</f>
        <v>0.60209999999999997</v>
      </c>
      <c r="M1063" s="149"/>
      <c r="N1063" s="150"/>
    </row>
    <row r="1064" spans="1:14">
      <c r="A1064" s="83" t="s">
        <v>2472</v>
      </c>
      <c r="B1064" s="83" t="s">
        <v>2921</v>
      </c>
      <c r="C1064" s="80">
        <v>5731</v>
      </c>
      <c r="D1064" s="80" t="s">
        <v>3358</v>
      </c>
      <c r="E1064" s="109">
        <v>72.23</v>
      </c>
      <c r="F1064" s="109">
        <v>1</v>
      </c>
      <c r="G1064" s="109">
        <v>0</v>
      </c>
      <c r="H1064" s="109">
        <v>0</v>
      </c>
      <c r="I1064" s="143">
        <f t="shared" si="19"/>
        <v>73.23</v>
      </c>
      <c r="J1064" s="148" t="str">
        <f>IFERROR(VLOOKUP($C1064,'CEDARS School FRPL'!$C:$G,5,FALSE),"No")</f>
        <v>No</v>
      </c>
      <c r="K1064" s="102">
        <f>IFERROR(VLOOKUP($C1064,'CEDARS School FRPL'!$C:$G,3,FALSE),0)</f>
        <v>0.48530000000000001</v>
      </c>
      <c r="M1064" s="149"/>
      <c r="N1064" s="150"/>
    </row>
    <row r="1065" spans="1:14">
      <c r="A1065" s="83" t="s">
        <v>2472</v>
      </c>
      <c r="B1065" s="83" t="s">
        <v>2921</v>
      </c>
      <c r="C1065" s="80">
        <v>5213</v>
      </c>
      <c r="D1065" s="80" t="s">
        <v>1703</v>
      </c>
      <c r="E1065" s="109">
        <v>1128.93</v>
      </c>
      <c r="F1065" s="109">
        <v>46.180000000000007</v>
      </c>
      <c r="G1065" s="109">
        <v>0</v>
      </c>
      <c r="H1065" s="109">
        <v>0</v>
      </c>
      <c r="I1065" s="143">
        <f t="shared" si="19"/>
        <v>1175.1100000000001</v>
      </c>
      <c r="J1065" s="148" t="str">
        <f>IFERROR(VLOOKUP($C1065,'CEDARS School FRPL'!$C:$G,5,FALSE),"No")</f>
        <v>Yes</v>
      </c>
      <c r="K1065" s="102">
        <f>IFERROR(VLOOKUP($C1065,'CEDARS School FRPL'!$C:$G,3,FALSE),0)</f>
        <v>0.55469999999999997</v>
      </c>
      <c r="M1065" s="149"/>
      <c r="N1065" s="150"/>
    </row>
    <row r="1066" spans="1:14">
      <c r="A1066" s="83" t="s">
        <v>2472</v>
      </c>
      <c r="B1066" s="83" t="s">
        <v>2921</v>
      </c>
      <c r="C1066" s="80">
        <v>1910</v>
      </c>
      <c r="D1066" s="80" t="s">
        <v>1692</v>
      </c>
      <c r="E1066" s="109">
        <v>21.14</v>
      </c>
      <c r="F1066" s="109">
        <v>0</v>
      </c>
      <c r="G1066" s="109">
        <v>0</v>
      </c>
      <c r="H1066" s="109">
        <v>0</v>
      </c>
      <c r="I1066" s="143">
        <f t="shared" si="19"/>
        <v>21.14</v>
      </c>
      <c r="J1066" s="148" t="str">
        <f>IFERROR(VLOOKUP($C1066,'CEDARS School FRPL'!$C:$G,5,FALSE),"No")</f>
        <v>No</v>
      </c>
      <c r="K1066" s="102">
        <f>IFERROR(VLOOKUP($C1066,'CEDARS School FRPL'!$C:$G,3,FALSE),0)</f>
        <v>0.39290000000000003</v>
      </c>
      <c r="M1066" s="149"/>
      <c r="N1066" s="150"/>
    </row>
    <row r="1067" spans="1:14">
      <c r="A1067" s="83" t="s">
        <v>2472</v>
      </c>
      <c r="B1067" s="83" t="s">
        <v>2921</v>
      </c>
      <c r="C1067" s="80">
        <v>3651</v>
      </c>
      <c r="D1067" s="80" t="s">
        <v>1696</v>
      </c>
      <c r="E1067" s="109">
        <v>463.44</v>
      </c>
      <c r="F1067" s="109">
        <v>0</v>
      </c>
      <c r="G1067" s="109">
        <v>0</v>
      </c>
      <c r="H1067" s="109">
        <v>0</v>
      </c>
      <c r="I1067" s="143">
        <f t="shared" si="19"/>
        <v>463.44</v>
      </c>
      <c r="J1067" s="148" t="str">
        <f>IFERROR(VLOOKUP($C1067,'CEDARS School FRPL'!$C:$G,5,FALSE),"No")</f>
        <v>No</v>
      </c>
      <c r="K1067" s="102">
        <f>IFERROR(VLOOKUP($C1067,'CEDARS School FRPL'!$C:$G,3,FALSE),0)</f>
        <v>0.45400000000000001</v>
      </c>
      <c r="M1067" s="149"/>
      <c r="N1067" s="150"/>
    </row>
    <row r="1068" spans="1:14">
      <c r="A1068" s="83" t="s">
        <v>2472</v>
      </c>
      <c r="B1068" s="83" t="s">
        <v>2921</v>
      </c>
      <c r="C1068" s="80">
        <v>5350</v>
      </c>
      <c r="D1068" s="80" t="s">
        <v>1704</v>
      </c>
      <c r="E1068" s="109">
        <v>518.22</v>
      </c>
      <c r="F1068" s="109">
        <v>0</v>
      </c>
      <c r="G1068" s="109">
        <v>0</v>
      </c>
      <c r="H1068" s="109">
        <v>0</v>
      </c>
      <c r="I1068" s="143">
        <f t="shared" si="19"/>
        <v>518.22</v>
      </c>
      <c r="J1068" s="148" t="str">
        <f>IFERROR(VLOOKUP($C1068,'CEDARS School FRPL'!$C:$G,5,FALSE),"No")</f>
        <v>Yes</v>
      </c>
      <c r="K1068" s="102">
        <f>IFERROR(VLOOKUP($C1068,'CEDARS School FRPL'!$C:$G,3,FALSE),0)</f>
        <v>0.66659999999999997</v>
      </c>
      <c r="M1068" s="149"/>
      <c r="N1068" s="150"/>
    </row>
    <row r="1069" spans="1:14">
      <c r="A1069" s="83" t="s">
        <v>2472</v>
      </c>
      <c r="B1069" s="83" t="s">
        <v>2921</v>
      </c>
      <c r="C1069" s="80">
        <v>1744</v>
      </c>
      <c r="D1069" s="80" t="s">
        <v>1690</v>
      </c>
      <c r="E1069" s="109">
        <v>84.03</v>
      </c>
      <c r="F1069" s="109">
        <v>0</v>
      </c>
      <c r="G1069" s="109">
        <v>0</v>
      </c>
      <c r="H1069" s="109">
        <v>0</v>
      </c>
      <c r="I1069" s="143">
        <f t="shared" si="19"/>
        <v>84.03</v>
      </c>
      <c r="J1069" s="148" t="str">
        <f>IFERROR(VLOOKUP($C1069,'CEDARS School FRPL'!$C:$G,5,FALSE),"No")</f>
        <v>Yes</v>
      </c>
      <c r="K1069" s="102">
        <f>IFERROR(VLOOKUP($C1069,'CEDARS School FRPL'!$C:$G,3,FALSE),0)</f>
        <v>0.53520000000000001</v>
      </c>
      <c r="M1069" s="149"/>
      <c r="N1069" s="150"/>
    </row>
    <row r="1070" spans="1:14">
      <c r="A1070" s="83" t="s">
        <v>2472</v>
      </c>
      <c r="B1070" s="83" t="s">
        <v>2921</v>
      </c>
      <c r="C1070" s="80">
        <v>3187</v>
      </c>
      <c r="D1070" s="80" t="s">
        <v>1693</v>
      </c>
      <c r="E1070" s="109">
        <v>393.2</v>
      </c>
      <c r="F1070" s="109">
        <v>0</v>
      </c>
      <c r="G1070" s="109">
        <v>0</v>
      </c>
      <c r="H1070" s="109">
        <v>0</v>
      </c>
      <c r="I1070" s="143">
        <f t="shared" si="19"/>
        <v>393.2</v>
      </c>
      <c r="J1070" s="148" t="str">
        <f>IFERROR(VLOOKUP($C1070,'CEDARS School FRPL'!$C:$G,5,FALSE),"No")</f>
        <v>Yes</v>
      </c>
      <c r="K1070" s="102">
        <f>IFERROR(VLOOKUP($C1070,'CEDARS School FRPL'!$C:$G,3,FALSE),0)</f>
        <v>0.52270000000000005</v>
      </c>
      <c r="M1070" s="149"/>
      <c r="N1070" s="150"/>
    </row>
    <row r="1071" spans="1:14">
      <c r="A1071" s="83" t="s">
        <v>2472</v>
      </c>
      <c r="B1071" s="83" t="s">
        <v>2921</v>
      </c>
      <c r="C1071" s="80">
        <v>3537</v>
      </c>
      <c r="D1071" s="80" t="s">
        <v>1695</v>
      </c>
      <c r="E1071" s="109">
        <v>473.99</v>
      </c>
      <c r="F1071" s="109">
        <v>0</v>
      </c>
      <c r="G1071" s="109">
        <v>0</v>
      </c>
      <c r="H1071" s="109">
        <v>0</v>
      </c>
      <c r="I1071" s="143">
        <f t="shared" si="19"/>
        <v>473.99</v>
      </c>
      <c r="J1071" s="148" t="str">
        <f>IFERROR(VLOOKUP($C1071,'CEDARS School FRPL'!$C:$G,5,FALSE),"No")</f>
        <v>No</v>
      </c>
      <c r="K1071" s="102">
        <f>IFERROR(VLOOKUP($C1071,'CEDARS School FRPL'!$C:$G,3,FALSE),0)</f>
        <v>0.35320000000000001</v>
      </c>
      <c r="M1071" s="149"/>
      <c r="N1071" s="150"/>
    </row>
    <row r="1072" spans="1:14">
      <c r="A1072" s="83" t="s">
        <v>2472</v>
      </c>
      <c r="B1072" s="83" t="s">
        <v>2921</v>
      </c>
      <c r="C1072" s="80">
        <v>2813</v>
      </c>
      <c r="D1072" s="80" t="s">
        <v>655</v>
      </c>
      <c r="E1072" s="109">
        <v>552.75</v>
      </c>
      <c r="F1072" s="109">
        <v>0</v>
      </c>
      <c r="G1072" s="109">
        <v>0</v>
      </c>
      <c r="H1072" s="109">
        <v>0</v>
      </c>
      <c r="I1072" s="143">
        <f t="shared" si="19"/>
        <v>552.75</v>
      </c>
      <c r="J1072" s="148" t="str">
        <f>IFERROR(VLOOKUP($C1072,'CEDARS School FRPL'!$C:$G,5,FALSE),"No")</f>
        <v>Yes</v>
      </c>
      <c r="K1072" s="102">
        <f>IFERROR(VLOOKUP($C1072,'CEDARS School FRPL'!$C:$G,3,FALSE),0)</f>
        <v>0.63500000000000001</v>
      </c>
      <c r="M1072" s="149"/>
      <c r="N1072" s="150"/>
    </row>
    <row r="1073" spans="1:14">
      <c r="A1073" s="83" t="s">
        <v>2325</v>
      </c>
      <c r="B1073" s="83" t="s">
        <v>2922</v>
      </c>
      <c r="C1073" s="80">
        <v>2835</v>
      </c>
      <c r="D1073" s="80" t="s">
        <v>484</v>
      </c>
      <c r="E1073" s="109">
        <v>303.33</v>
      </c>
      <c r="F1073" s="109">
        <v>0</v>
      </c>
      <c r="G1073" s="109">
        <v>0</v>
      </c>
      <c r="H1073" s="109">
        <v>0</v>
      </c>
      <c r="I1073" s="143">
        <f t="shared" si="19"/>
        <v>303.33</v>
      </c>
      <c r="J1073" s="148" t="str">
        <f>IFERROR(VLOOKUP($C1073,'CEDARS School FRPL'!$C:$G,5,FALSE),"No")</f>
        <v>Yes</v>
      </c>
      <c r="K1073" s="102">
        <f>IFERROR(VLOOKUP($C1073,'CEDARS School FRPL'!$C:$G,3,FALSE),0)</f>
        <v>0.5403</v>
      </c>
      <c r="M1073" s="149"/>
      <c r="N1073" s="150"/>
    </row>
    <row r="1074" spans="1:14">
      <c r="A1074" s="83" t="s">
        <v>2486</v>
      </c>
      <c r="B1074" s="83" t="s">
        <v>2923</v>
      </c>
      <c r="C1074" s="80">
        <v>3693</v>
      </c>
      <c r="D1074" s="80" t="s">
        <v>1838</v>
      </c>
      <c r="E1074" s="109">
        <v>506.57</v>
      </c>
      <c r="F1074" s="109">
        <v>0</v>
      </c>
      <c r="G1074" s="109">
        <v>0</v>
      </c>
      <c r="H1074" s="109">
        <v>0</v>
      </c>
      <c r="I1074" s="143">
        <f t="shared" si="19"/>
        <v>506.57</v>
      </c>
      <c r="J1074" s="148" t="str">
        <f>IFERROR(VLOOKUP($C1074,'CEDARS School FRPL'!$C:$G,5,FALSE),"No")</f>
        <v>No</v>
      </c>
      <c r="K1074" s="102">
        <f>IFERROR(VLOOKUP($C1074,'CEDARS School FRPL'!$C:$G,3,FALSE),0)</f>
        <v>0.28960000000000002</v>
      </c>
      <c r="M1074" s="149"/>
      <c r="N1074" s="150"/>
    </row>
    <row r="1075" spans="1:14">
      <c r="A1075" s="83" t="s">
        <v>2486</v>
      </c>
      <c r="B1075" s="83" t="s">
        <v>2923</v>
      </c>
      <c r="C1075" s="80">
        <v>3562</v>
      </c>
      <c r="D1075" s="80" t="s">
        <v>1837</v>
      </c>
      <c r="E1075" s="109">
        <v>411.57</v>
      </c>
      <c r="F1075" s="109">
        <v>0</v>
      </c>
      <c r="G1075" s="109">
        <v>0</v>
      </c>
      <c r="H1075" s="109">
        <v>0</v>
      </c>
      <c r="I1075" s="143">
        <f t="shared" si="19"/>
        <v>411.57</v>
      </c>
      <c r="J1075" s="148" t="str">
        <f>IFERROR(VLOOKUP($C1075,'CEDARS School FRPL'!$C:$G,5,FALSE),"No")</f>
        <v>No</v>
      </c>
      <c r="K1075" s="102">
        <f>IFERROR(VLOOKUP($C1075,'CEDARS School FRPL'!$C:$G,3,FALSE),0)</f>
        <v>0.1996</v>
      </c>
      <c r="M1075" s="149"/>
      <c r="N1075" s="150"/>
    </row>
    <row r="1076" spans="1:14">
      <c r="A1076" s="83" t="s">
        <v>2486</v>
      </c>
      <c r="B1076" s="83" t="s">
        <v>2923</v>
      </c>
      <c r="C1076" s="80">
        <v>5572</v>
      </c>
      <c r="D1076" s="80" t="s">
        <v>3198</v>
      </c>
      <c r="E1076" s="109">
        <v>217.49</v>
      </c>
      <c r="F1076" s="109">
        <v>0</v>
      </c>
      <c r="G1076" s="109">
        <v>0</v>
      </c>
      <c r="H1076" s="109">
        <v>0</v>
      </c>
      <c r="I1076" s="143">
        <f t="shared" si="19"/>
        <v>217.49</v>
      </c>
      <c r="J1076" s="148" t="str">
        <f>IFERROR(VLOOKUP($C1076,'CEDARS School FRPL'!$C:$G,5,FALSE),"No")</f>
        <v>No</v>
      </c>
      <c r="K1076" s="102">
        <f>IFERROR(VLOOKUP($C1076,'CEDARS School FRPL'!$C:$G,3,FALSE),0)</f>
        <v>0.48</v>
      </c>
      <c r="M1076" s="149"/>
      <c r="N1076" s="150"/>
    </row>
    <row r="1077" spans="1:14">
      <c r="A1077" s="83" t="s">
        <v>2486</v>
      </c>
      <c r="B1077" s="83" t="s">
        <v>2923</v>
      </c>
      <c r="C1077" s="80">
        <v>3414</v>
      </c>
      <c r="D1077" s="80" t="s">
        <v>1206</v>
      </c>
      <c r="E1077" s="109">
        <v>479.71</v>
      </c>
      <c r="F1077" s="109">
        <v>0</v>
      </c>
      <c r="G1077" s="109">
        <v>0</v>
      </c>
      <c r="H1077" s="109">
        <v>0</v>
      </c>
      <c r="I1077" s="143">
        <f t="shared" si="19"/>
        <v>479.71</v>
      </c>
      <c r="J1077" s="148" t="str">
        <f>IFERROR(VLOOKUP($C1077,'CEDARS School FRPL'!$C:$G,5,FALSE),"No")</f>
        <v>No</v>
      </c>
      <c r="K1077" s="102">
        <f>IFERROR(VLOOKUP($C1077,'CEDARS School FRPL'!$C:$G,3,FALSE),0)</f>
        <v>0.4</v>
      </c>
      <c r="M1077" s="149"/>
      <c r="N1077" s="150"/>
    </row>
    <row r="1078" spans="1:14">
      <c r="A1078" s="83" t="s">
        <v>2486</v>
      </c>
      <c r="B1078" s="83" t="s">
        <v>2923</v>
      </c>
      <c r="C1078" s="80">
        <v>3759</v>
      </c>
      <c r="D1078" s="80" t="s">
        <v>1839</v>
      </c>
      <c r="E1078" s="109">
        <v>473.86</v>
      </c>
      <c r="F1078" s="109">
        <v>0</v>
      </c>
      <c r="G1078" s="109">
        <v>0</v>
      </c>
      <c r="H1078" s="109">
        <v>0</v>
      </c>
      <c r="I1078" s="143">
        <f t="shared" si="19"/>
        <v>473.86</v>
      </c>
      <c r="J1078" s="148" t="str">
        <f>IFERROR(VLOOKUP($C1078,'CEDARS School FRPL'!$C:$G,5,FALSE),"No")</f>
        <v>No</v>
      </c>
      <c r="K1078" s="102">
        <f>IFERROR(VLOOKUP($C1078,'CEDARS School FRPL'!$C:$G,3,FALSE),0)</f>
        <v>0.33529999999999999</v>
      </c>
      <c r="M1078" s="149"/>
      <c r="N1078" s="150"/>
    </row>
    <row r="1079" spans="1:14">
      <c r="A1079" s="83" t="s">
        <v>2486</v>
      </c>
      <c r="B1079" s="83" t="s">
        <v>2923</v>
      </c>
      <c r="C1079" s="80">
        <v>5571</v>
      </c>
      <c r="D1079" s="80" t="s">
        <v>766</v>
      </c>
      <c r="E1079" s="109">
        <v>737.06</v>
      </c>
      <c r="F1079" s="109">
        <v>0</v>
      </c>
      <c r="G1079" s="109">
        <v>0</v>
      </c>
      <c r="H1079" s="109">
        <v>0</v>
      </c>
      <c r="I1079" s="143">
        <f t="shared" si="19"/>
        <v>737.06</v>
      </c>
      <c r="J1079" s="148" t="str">
        <f>IFERROR(VLOOKUP($C1079,'CEDARS School FRPL'!$C:$G,5,FALSE),"No")</f>
        <v>No</v>
      </c>
      <c r="K1079" s="102">
        <f>IFERROR(VLOOKUP($C1079,'CEDARS School FRPL'!$C:$G,3,FALSE),0)</f>
        <v>0.2291</v>
      </c>
      <c r="M1079" s="149"/>
      <c r="N1079" s="150"/>
    </row>
    <row r="1080" spans="1:14">
      <c r="A1080" s="83" t="s">
        <v>2486</v>
      </c>
      <c r="B1080" s="83" t="s">
        <v>2923</v>
      </c>
      <c r="C1080" s="80">
        <v>1858</v>
      </c>
      <c r="D1080" s="80" t="s">
        <v>1834</v>
      </c>
      <c r="E1080" s="109">
        <v>566.22</v>
      </c>
      <c r="F1080" s="109">
        <v>50.86</v>
      </c>
      <c r="G1080" s="109">
        <v>0</v>
      </c>
      <c r="H1080" s="109">
        <v>0</v>
      </c>
      <c r="I1080" s="143">
        <f t="shared" si="19"/>
        <v>617.08000000000004</v>
      </c>
      <c r="J1080" s="148" t="str">
        <f>IFERROR(VLOOKUP($C1080,'CEDARS School FRPL'!$C:$G,5,FALSE),"No")</f>
        <v>No</v>
      </c>
      <c r="K1080" s="102">
        <f>IFERROR(VLOOKUP($C1080,'CEDARS School FRPL'!$C:$G,3,FALSE),0)</f>
        <v>0.27529999999999999</v>
      </c>
      <c r="M1080" s="149"/>
      <c r="N1080" s="150"/>
    </row>
    <row r="1081" spans="1:14">
      <c r="A1081" s="83" t="s">
        <v>2486</v>
      </c>
      <c r="B1081" s="83" t="s">
        <v>2923</v>
      </c>
      <c r="C1081" s="80">
        <v>5401</v>
      </c>
      <c r="D1081" s="80" t="s">
        <v>1844</v>
      </c>
      <c r="E1081" s="109">
        <v>0</v>
      </c>
      <c r="F1081" s="109">
        <v>0</v>
      </c>
      <c r="G1081" s="109">
        <v>15.9</v>
      </c>
      <c r="H1081" s="109">
        <v>0</v>
      </c>
      <c r="I1081" s="143">
        <f t="shared" si="19"/>
        <v>15.9</v>
      </c>
      <c r="J1081" s="148" t="str">
        <f>IFERROR(VLOOKUP($C1081,'CEDARS School FRPL'!$C:$G,5,FALSE),"No")</f>
        <v>No</v>
      </c>
      <c r="K1081" s="102">
        <f>IFERROR(VLOOKUP($C1081,'CEDARS School FRPL'!$C:$G,3,FALSE),0)</f>
        <v>0.1037</v>
      </c>
      <c r="M1081" s="149"/>
      <c r="N1081" s="150"/>
    </row>
    <row r="1082" spans="1:14">
      <c r="A1082" s="83" t="s">
        <v>2486</v>
      </c>
      <c r="B1082" s="83" t="s">
        <v>2923</v>
      </c>
      <c r="C1082" s="80">
        <v>2402</v>
      </c>
      <c r="D1082" s="80" t="s">
        <v>1835</v>
      </c>
      <c r="E1082" s="109">
        <v>1622.2</v>
      </c>
      <c r="F1082" s="109">
        <v>119.99</v>
      </c>
      <c r="G1082" s="109">
        <v>0</v>
      </c>
      <c r="H1082" s="109">
        <v>0</v>
      </c>
      <c r="I1082" s="143">
        <f t="shared" si="19"/>
        <v>1742.19</v>
      </c>
      <c r="J1082" s="148" t="str">
        <f>IFERROR(VLOOKUP($C1082,'CEDARS School FRPL'!$C:$G,5,FALSE),"No")</f>
        <v>No</v>
      </c>
      <c r="K1082" s="102">
        <f>IFERROR(VLOOKUP($C1082,'CEDARS School FRPL'!$C:$G,3,FALSE),0)</f>
        <v>0.2303</v>
      </c>
      <c r="M1082" s="149"/>
      <c r="N1082" s="150"/>
    </row>
    <row r="1083" spans="1:14">
      <c r="A1083" s="83" t="s">
        <v>2486</v>
      </c>
      <c r="B1083" s="83" t="s">
        <v>2923</v>
      </c>
      <c r="C1083" s="80">
        <v>4400</v>
      </c>
      <c r="D1083" s="80" t="s">
        <v>1841</v>
      </c>
      <c r="E1083" s="109">
        <v>396.71</v>
      </c>
      <c r="F1083" s="109">
        <v>0</v>
      </c>
      <c r="G1083" s="109">
        <v>0</v>
      </c>
      <c r="H1083" s="109">
        <v>0</v>
      </c>
      <c r="I1083" s="143">
        <f t="shared" si="19"/>
        <v>396.71</v>
      </c>
      <c r="J1083" s="148" t="str">
        <f>IFERROR(VLOOKUP($C1083,'CEDARS School FRPL'!$C:$G,5,FALSE),"No")</f>
        <v>No</v>
      </c>
      <c r="K1083" s="102">
        <f>IFERROR(VLOOKUP($C1083,'CEDARS School FRPL'!$C:$G,3,FALSE),0)</f>
        <v>0.2114</v>
      </c>
      <c r="M1083" s="149"/>
      <c r="N1083" s="150"/>
    </row>
    <row r="1084" spans="1:14">
      <c r="A1084" s="83" t="s">
        <v>2486</v>
      </c>
      <c r="B1084" s="83" t="s">
        <v>2923</v>
      </c>
      <c r="C1084" s="80">
        <v>4133</v>
      </c>
      <c r="D1084" s="80" t="s">
        <v>438</v>
      </c>
      <c r="E1084" s="109">
        <v>416.43</v>
      </c>
      <c r="F1084" s="109">
        <v>0</v>
      </c>
      <c r="G1084" s="109">
        <v>0</v>
      </c>
      <c r="H1084" s="109">
        <v>0</v>
      </c>
      <c r="I1084" s="143">
        <f t="shared" ref="I1084:I1147" si="20">SUM(E1084:H1084)</f>
        <v>416.43</v>
      </c>
      <c r="J1084" s="148" t="str">
        <f>IFERROR(VLOOKUP($C1084,'CEDARS School FRPL'!$C:$G,5,FALSE),"No")</f>
        <v>No</v>
      </c>
      <c r="K1084" s="102">
        <f>IFERROR(VLOOKUP($C1084,'CEDARS School FRPL'!$C:$G,3,FALSE),0)</f>
        <v>0.16020000000000001</v>
      </c>
      <c r="M1084" s="149"/>
      <c r="N1084" s="150"/>
    </row>
    <row r="1085" spans="1:14">
      <c r="A1085" s="83" t="s">
        <v>2486</v>
      </c>
      <c r="B1085" s="83" t="s">
        <v>2923</v>
      </c>
      <c r="C1085" s="80">
        <v>3191</v>
      </c>
      <c r="D1085" s="80" t="s">
        <v>1836</v>
      </c>
      <c r="E1085" s="109">
        <v>787.04</v>
      </c>
      <c r="F1085" s="109">
        <v>0</v>
      </c>
      <c r="G1085" s="109">
        <v>0</v>
      </c>
      <c r="H1085" s="109">
        <v>0</v>
      </c>
      <c r="I1085" s="143">
        <f t="shared" si="20"/>
        <v>787.04</v>
      </c>
      <c r="J1085" s="148" t="str">
        <f>IFERROR(VLOOKUP($C1085,'CEDARS School FRPL'!$C:$G,5,FALSE),"No")</f>
        <v>No</v>
      </c>
      <c r="K1085" s="102">
        <f>IFERROR(VLOOKUP($C1085,'CEDARS School FRPL'!$C:$G,3,FALSE),0)</f>
        <v>0.33600000000000002</v>
      </c>
      <c r="M1085" s="149"/>
      <c r="N1085" s="150"/>
    </row>
    <row r="1086" spans="1:14">
      <c r="A1086" s="83" t="s">
        <v>2486</v>
      </c>
      <c r="B1086" s="83" t="s">
        <v>2923</v>
      </c>
      <c r="C1086" s="80">
        <v>4491</v>
      </c>
      <c r="D1086" s="80" t="s">
        <v>1842</v>
      </c>
      <c r="E1086" s="109">
        <v>1318.76</v>
      </c>
      <c r="F1086" s="109">
        <v>130.44999999999999</v>
      </c>
      <c r="G1086" s="109">
        <v>0</v>
      </c>
      <c r="H1086" s="109">
        <v>0</v>
      </c>
      <c r="I1086" s="143">
        <f t="shared" si="20"/>
        <v>1449.21</v>
      </c>
      <c r="J1086" s="148" t="str">
        <f>IFERROR(VLOOKUP($C1086,'CEDARS School FRPL'!$C:$G,5,FALSE),"No")</f>
        <v>No</v>
      </c>
      <c r="K1086" s="102">
        <f>IFERROR(VLOOKUP($C1086,'CEDARS School FRPL'!$C:$G,3,FALSE),0)</f>
        <v>0.25850000000000001</v>
      </c>
      <c r="M1086" s="149"/>
      <c r="N1086" s="150"/>
    </row>
    <row r="1087" spans="1:14">
      <c r="A1087" s="83" t="s">
        <v>2486</v>
      </c>
      <c r="B1087" s="83" t="s">
        <v>2923</v>
      </c>
      <c r="C1087" s="80">
        <v>3851</v>
      </c>
      <c r="D1087" s="80" t="s">
        <v>968</v>
      </c>
      <c r="E1087" s="109">
        <v>797.54</v>
      </c>
      <c r="F1087" s="109">
        <v>0</v>
      </c>
      <c r="G1087" s="109">
        <v>0</v>
      </c>
      <c r="H1087" s="109">
        <v>0</v>
      </c>
      <c r="I1087" s="143">
        <f t="shared" si="20"/>
        <v>797.54</v>
      </c>
      <c r="J1087" s="148" t="str">
        <f>IFERROR(VLOOKUP($C1087,'CEDARS School FRPL'!$C:$G,5,FALSE),"No")</f>
        <v>No</v>
      </c>
      <c r="K1087" s="102">
        <f>IFERROR(VLOOKUP($C1087,'CEDARS School FRPL'!$C:$G,3,FALSE),0)</f>
        <v>0.24440000000000001</v>
      </c>
      <c r="M1087" s="149"/>
      <c r="N1087" s="150"/>
    </row>
    <row r="1088" spans="1:14">
      <c r="A1088" s="83" t="s">
        <v>2486</v>
      </c>
      <c r="B1088" s="83" t="s">
        <v>2923</v>
      </c>
      <c r="C1088" s="80">
        <v>5094</v>
      </c>
      <c r="D1088" s="80" t="s">
        <v>1843</v>
      </c>
      <c r="E1088" s="109">
        <v>410.29</v>
      </c>
      <c r="F1088" s="109">
        <v>0</v>
      </c>
      <c r="G1088" s="109">
        <v>0</v>
      </c>
      <c r="H1088" s="109">
        <v>0</v>
      </c>
      <c r="I1088" s="143">
        <f t="shared" si="20"/>
        <v>410.29</v>
      </c>
      <c r="J1088" s="148" t="str">
        <f>IFERROR(VLOOKUP($C1088,'CEDARS School FRPL'!$C:$G,5,FALSE),"No")</f>
        <v>No</v>
      </c>
      <c r="K1088" s="102">
        <f>IFERROR(VLOOKUP($C1088,'CEDARS School FRPL'!$C:$G,3,FALSE),0)</f>
        <v>0.15049999999999999</v>
      </c>
      <c r="M1088" s="149"/>
      <c r="N1088" s="150"/>
    </row>
    <row r="1089" spans="1:14">
      <c r="A1089" s="83" t="s">
        <v>2486</v>
      </c>
      <c r="B1089" s="83" t="s">
        <v>2923</v>
      </c>
      <c r="C1089" s="80">
        <v>4134</v>
      </c>
      <c r="D1089" s="80" t="s">
        <v>1840</v>
      </c>
      <c r="E1089" s="109">
        <v>413.43</v>
      </c>
      <c r="F1089" s="109">
        <v>0</v>
      </c>
      <c r="G1089" s="109">
        <v>0</v>
      </c>
      <c r="H1089" s="109">
        <v>0</v>
      </c>
      <c r="I1089" s="143">
        <f t="shared" si="20"/>
        <v>413.43</v>
      </c>
      <c r="J1089" s="148" t="str">
        <f>IFERROR(VLOOKUP($C1089,'CEDARS School FRPL'!$C:$G,5,FALSE),"No")</f>
        <v>Yes</v>
      </c>
      <c r="K1089" s="102">
        <f>IFERROR(VLOOKUP($C1089,'CEDARS School FRPL'!$C:$G,3,FALSE),0)</f>
        <v>0.58330000000000004</v>
      </c>
      <c r="M1089" s="149"/>
      <c r="N1089" s="150"/>
    </row>
    <row r="1090" spans="1:14">
      <c r="A1090" s="83" t="s">
        <v>2486</v>
      </c>
      <c r="B1090" s="83" t="s">
        <v>2923</v>
      </c>
      <c r="C1090" s="80">
        <v>5658</v>
      </c>
      <c r="D1090" s="80" t="s">
        <v>1623</v>
      </c>
      <c r="E1090" s="109">
        <v>366.14</v>
      </c>
      <c r="F1090" s="109">
        <v>0</v>
      </c>
      <c r="G1090" s="109">
        <v>0</v>
      </c>
      <c r="H1090" s="109">
        <v>0</v>
      </c>
      <c r="I1090" s="143">
        <f t="shared" si="20"/>
        <v>366.14</v>
      </c>
      <c r="J1090" s="148" t="str">
        <f>IFERROR(VLOOKUP($C1090,'CEDARS School FRPL'!$C:$G,5,FALSE),"No")</f>
        <v>No</v>
      </c>
      <c r="K1090" s="102">
        <f>IFERROR(VLOOKUP($C1090,'CEDARS School FRPL'!$C:$G,3,FALSE),0)</f>
        <v>0.1065</v>
      </c>
      <c r="M1090" s="149"/>
      <c r="N1090" s="150"/>
    </row>
    <row r="1091" spans="1:14">
      <c r="A1091" s="83" t="s">
        <v>2485</v>
      </c>
      <c r="B1091" s="83" t="s">
        <v>2924</v>
      </c>
      <c r="C1091" s="80">
        <v>4483</v>
      </c>
      <c r="D1091" s="80" t="s">
        <v>1831</v>
      </c>
      <c r="E1091" s="109">
        <v>478.36</v>
      </c>
      <c r="F1091" s="109">
        <v>0</v>
      </c>
      <c r="G1091" s="109">
        <v>0</v>
      </c>
      <c r="H1091" s="109">
        <v>0</v>
      </c>
      <c r="I1091" s="143">
        <f t="shared" si="20"/>
        <v>478.36</v>
      </c>
      <c r="J1091" s="148" t="str">
        <f>IFERROR(VLOOKUP($C1091,'CEDARS School FRPL'!$C:$G,5,FALSE),"No")</f>
        <v>No</v>
      </c>
      <c r="K1091" s="102">
        <f>IFERROR(VLOOKUP($C1091,'CEDARS School FRPL'!$C:$G,3,FALSE),0)</f>
        <v>0.4294</v>
      </c>
      <c r="M1091" s="149"/>
      <c r="N1091" s="150"/>
    </row>
    <row r="1092" spans="1:14">
      <c r="A1092" s="83" t="s">
        <v>2485</v>
      </c>
      <c r="B1092" s="83" t="s">
        <v>2924</v>
      </c>
      <c r="C1092" s="80">
        <v>2890</v>
      </c>
      <c r="D1092" s="80" t="s">
        <v>1829</v>
      </c>
      <c r="E1092" s="109">
        <v>456.4</v>
      </c>
      <c r="F1092" s="109">
        <v>33.32</v>
      </c>
      <c r="G1092" s="109">
        <v>1.57</v>
      </c>
      <c r="H1092" s="109">
        <v>0</v>
      </c>
      <c r="I1092" s="143">
        <f t="shared" si="20"/>
        <v>491.28999999999996</v>
      </c>
      <c r="J1092" s="148" t="str">
        <f>IFERROR(VLOOKUP($C1092,'CEDARS School FRPL'!$C:$G,5,FALSE),"No")</f>
        <v>No</v>
      </c>
      <c r="K1092" s="102">
        <f>IFERROR(VLOOKUP($C1092,'CEDARS School FRPL'!$C:$G,3,FALSE),0)</f>
        <v>0.34039999999999998</v>
      </c>
      <c r="M1092" s="149"/>
      <c r="N1092" s="150"/>
    </row>
    <row r="1093" spans="1:14">
      <c r="A1093" s="83" t="s">
        <v>2485</v>
      </c>
      <c r="B1093" s="83" t="s">
        <v>2924</v>
      </c>
      <c r="C1093" s="80">
        <v>3965</v>
      </c>
      <c r="D1093" s="80" t="s">
        <v>1830</v>
      </c>
      <c r="E1093" s="109">
        <v>389.81</v>
      </c>
      <c r="F1093" s="109">
        <v>0</v>
      </c>
      <c r="G1093" s="109">
        <v>0</v>
      </c>
      <c r="H1093" s="109">
        <v>0</v>
      </c>
      <c r="I1093" s="143">
        <f t="shared" si="20"/>
        <v>389.81</v>
      </c>
      <c r="J1093" s="148" t="str">
        <f>IFERROR(VLOOKUP($C1093,'CEDARS School FRPL'!$C:$G,5,FALSE),"No")</f>
        <v>No</v>
      </c>
      <c r="K1093" s="102">
        <f>IFERROR(VLOOKUP($C1093,'CEDARS School FRPL'!$C:$G,3,FALSE),0)</f>
        <v>0.39510000000000001</v>
      </c>
      <c r="M1093" s="149"/>
      <c r="N1093" s="150"/>
    </row>
    <row r="1094" spans="1:14">
      <c r="A1094" s="83" t="s">
        <v>2485</v>
      </c>
      <c r="B1094" s="83" t="s">
        <v>2924</v>
      </c>
      <c r="C1094" s="80">
        <v>4577</v>
      </c>
      <c r="D1094" s="80" t="s">
        <v>1832</v>
      </c>
      <c r="E1094" s="109">
        <v>401.28</v>
      </c>
      <c r="F1094" s="109">
        <v>0</v>
      </c>
      <c r="G1094" s="109">
        <v>0</v>
      </c>
      <c r="H1094" s="109">
        <v>0</v>
      </c>
      <c r="I1094" s="143">
        <f t="shared" si="20"/>
        <v>401.28</v>
      </c>
      <c r="J1094" s="148" t="str">
        <f>IFERROR(VLOOKUP($C1094,'CEDARS School FRPL'!$C:$G,5,FALSE),"No")</f>
        <v>No</v>
      </c>
      <c r="K1094" s="102">
        <f>IFERROR(VLOOKUP($C1094,'CEDARS School FRPL'!$C:$G,3,FALSE),0)</f>
        <v>0.2762</v>
      </c>
      <c r="M1094" s="149"/>
      <c r="N1094" s="150"/>
    </row>
    <row r="1095" spans="1:14">
      <c r="A1095" s="83" t="s">
        <v>2346</v>
      </c>
      <c r="B1095" s="83" t="s">
        <v>2925</v>
      </c>
      <c r="C1095" s="80">
        <v>3162</v>
      </c>
      <c r="D1095" s="80" t="s">
        <v>696</v>
      </c>
      <c r="E1095" s="109">
        <v>376.87</v>
      </c>
      <c r="F1095" s="109">
        <v>0</v>
      </c>
      <c r="G1095" s="109">
        <v>0</v>
      </c>
      <c r="H1095" s="109">
        <v>0</v>
      </c>
      <c r="I1095" s="143">
        <f t="shared" si="20"/>
        <v>376.87</v>
      </c>
      <c r="J1095" s="148" t="str">
        <f>IFERROR(VLOOKUP($C1095,'CEDARS School FRPL'!$C:$G,5,FALSE),"No")</f>
        <v>No</v>
      </c>
      <c r="K1095" s="102">
        <f>IFERROR(VLOOKUP($C1095,'CEDARS School FRPL'!$C:$G,3,FALSE),0)</f>
        <v>1.8700000000000001E-2</v>
      </c>
      <c r="M1095" s="149"/>
      <c r="N1095" s="150"/>
    </row>
    <row r="1096" spans="1:14">
      <c r="A1096" s="83" t="s">
        <v>2346</v>
      </c>
      <c r="B1096" s="83" t="s">
        <v>2925</v>
      </c>
      <c r="C1096" s="80">
        <v>3219</v>
      </c>
      <c r="D1096" s="80" t="s">
        <v>697</v>
      </c>
      <c r="E1096" s="109">
        <v>926.93</v>
      </c>
      <c r="F1096" s="109">
        <v>0</v>
      </c>
      <c r="G1096" s="109">
        <v>0</v>
      </c>
      <c r="H1096" s="109">
        <v>0</v>
      </c>
      <c r="I1096" s="143">
        <f t="shared" si="20"/>
        <v>926.93</v>
      </c>
      <c r="J1096" s="148" t="str">
        <f>IFERROR(VLOOKUP($C1096,'CEDARS School FRPL'!$C:$G,5,FALSE),"No")</f>
        <v>No</v>
      </c>
      <c r="K1096" s="102">
        <f>IFERROR(VLOOKUP($C1096,'CEDARS School FRPL'!$C:$G,3,FALSE),0)</f>
        <v>3.9899999999999998E-2</v>
      </c>
      <c r="M1096" s="149"/>
      <c r="N1096" s="150"/>
    </row>
    <row r="1097" spans="1:14">
      <c r="A1097" s="83" t="s">
        <v>2346</v>
      </c>
      <c r="B1097" s="83" t="s">
        <v>2925</v>
      </c>
      <c r="C1097" s="80">
        <v>2981</v>
      </c>
      <c r="D1097" s="80" t="s">
        <v>694</v>
      </c>
      <c r="E1097" s="109">
        <v>395.66</v>
      </c>
      <c r="F1097" s="109">
        <v>0</v>
      </c>
      <c r="G1097" s="109">
        <v>0</v>
      </c>
      <c r="H1097" s="109">
        <v>0</v>
      </c>
      <c r="I1097" s="143">
        <f t="shared" si="20"/>
        <v>395.66</v>
      </c>
      <c r="J1097" s="148" t="str">
        <f>IFERROR(VLOOKUP($C1097,'CEDARS School FRPL'!$C:$G,5,FALSE),"No")</f>
        <v>No</v>
      </c>
      <c r="K1097" s="102">
        <f>IFERROR(VLOOKUP($C1097,'CEDARS School FRPL'!$C:$G,3,FALSE),0)</f>
        <v>1.95E-2</v>
      </c>
      <c r="M1097" s="149"/>
      <c r="N1097" s="150"/>
    </row>
    <row r="1098" spans="1:14">
      <c r="A1098" s="83" t="s">
        <v>2346</v>
      </c>
      <c r="B1098" s="83" t="s">
        <v>2925</v>
      </c>
      <c r="C1098" s="80">
        <v>3029</v>
      </c>
      <c r="D1098" s="80" t="s">
        <v>695</v>
      </c>
      <c r="E1098" s="109">
        <v>1433.99</v>
      </c>
      <c r="F1098" s="109">
        <v>50.730000000000004</v>
      </c>
      <c r="G1098" s="109">
        <v>0</v>
      </c>
      <c r="H1098" s="109">
        <v>0</v>
      </c>
      <c r="I1098" s="143">
        <f t="shared" si="20"/>
        <v>1484.72</v>
      </c>
      <c r="J1098" s="148" t="str">
        <f>IFERROR(VLOOKUP($C1098,'CEDARS School FRPL'!$C:$G,5,FALSE),"No")</f>
        <v>No</v>
      </c>
      <c r="K1098" s="102">
        <f>IFERROR(VLOOKUP($C1098,'CEDARS School FRPL'!$C:$G,3,FALSE),0)</f>
        <v>4.4600000000000001E-2</v>
      </c>
      <c r="M1098" s="149"/>
      <c r="N1098" s="150"/>
    </row>
    <row r="1099" spans="1:14">
      <c r="A1099" s="83" t="s">
        <v>2346</v>
      </c>
      <c r="B1099" s="83" t="s">
        <v>2925</v>
      </c>
      <c r="C1099" s="80">
        <v>5447</v>
      </c>
      <c r="D1099" s="80" t="s">
        <v>699</v>
      </c>
      <c r="E1099" s="109">
        <v>380.43</v>
      </c>
      <c r="F1099" s="109">
        <v>0</v>
      </c>
      <c r="G1099" s="109">
        <v>0</v>
      </c>
      <c r="H1099" s="109">
        <v>0</v>
      </c>
      <c r="I1099" s="143">
        <f t="shared" si="20"/>
        <v>380.43</v>
      </c>
      <c r="J1099" s="148" t="str">
        <f>IFERROR(VLOOKUP($C1099,'CEDARS School FRPL'!$C:$G,5,FALSE),"No")</f>
        <v>No</v>
      </c>
      <c r="K1099" s="102">
        <f>IFERROR(VLOOKUP($C1099,'CEDARS School FRPL'!$C:$G,3,FALSE),0)</f>
        <v>4.9299999999999997E-2</v>
      </c>
      <c r="M1099" s="149"/>
      <c r="N1099" s="150"/>
    </row>
    <row r="1100" spans="1:14">
      <c r="A1100" s="83" t="s">
        <v>2346</v>
      </c>
      <c r="B1100" s="83" t="s">
        <v>2925</v>
      </c>
      <c r="C1100" s="80">
        <v>3433</v>
      </c>
      <c r="D1100" s="80" t="s">
        <v>698</v>
      </c>
      <c r="E1100" s="109">
        <v>423.59</v>
      </c>
      <c r="F1100" s="109">
        <v>0</v>
      </c>
      <c r="G1100" s="109">
        <v>0</v>
      </c>
      <c r="H1100" s="109">
        <v>0</v>
      </c>
      <c r="I1100" s="143">
        <f t="shared" si="20"/>
        <v>423.59</v>
      </c>
      <c r="J1100" s="148" t="str">
        <f>IFERROR(VLOOKUP($C1100,'CEDARS School FRPL'!$C:$G,5,FALSE),"No")</f>
        <v>No</v>
      </c>
      <c r="K1100" s="102">
        <f>IFERROR(VLOOKUP($C1100,'CEDARS School FRPL'!$C:$G,3,FALSE),0)</f>
        <v>3.85E-2</v>
      </c>
      <c r="M1100" s="149"/>
      <c r="N1100" s="150"/>
    </row>
    <row r="1101" spans="1:14">
      <c r="A1101" s="83" t="s">
        <v>2531</v>
      </c>
      <c r="B1101" s="83" t="s">
        <v>2926</v>
      </c>
      <c r="C1101" s="80">
        <v>2584</v>
      </c>
      <c r="D1101" s="80" t="s">
        <v>2108</v>
      </c>
      <c r="E1101" s="109">
        <v>711.18</v>
      </c>
      <c r="F1101" s="109">
        <v>0</v>
      </c>
      <c r="G1101" s="109">
        <v>0</v>
      </c>
      <c r="H1101" s="109">
        <v>0</v>
      </c>
      <c r="I1101" s="143">
        <f t="shared" si="20"/>
        <v>711.18</v>
      </c>
      <c r="J1101" s="148" t="str">
        <f>IFERROR(VLOOKUP($C1101,'CEDARS School FRPL'!$C:$G,5,FALSE),"No")</f>
        <v>No</v>
      </c>
      <c r="K1101" s="102">
        <f>IFERROR(VLOOKUP($C1101,'CEDARS School FRPL'!$C:$G,3,FALSE),0)</f>
        <v>0.38729999999999998</v>
      </c>
      <c r="M1101" s="149"/>
      <c r="N1101" s="150"/>
    </row>
    <row r="1102" spans="1:14">
      <c r="A1102" s="83" t="s">
        <v>2531</v>
      </c>
      <c r="B1102" s="83" t="s">
        <v>2926</v>
      </c>
      <c r="C1102" s="80">
        <v>2554</v>
      </c>
      <c r="D1102" s="80" t="s">
        <v>2107</v>
      </c>
      <c r="E1102" s="109">
        <v>413.73</v>
      </c>
      <c r="F1102" s="109">
        <v>42.97</v>
      </c>
      <c r="G1102" s="109">
        <v>0</v>
      </c>
      <c r="H1102" s="109">
        <v>0</v>
      </c>
      <c r="I1102" s="143">
        <f t="shared" si="20"/>
        <v>456.70000000000005</v>
      </c>
      <c r="J1102" s="148" t="str">
        <f>IFERROR(VLOOKUP($C1102,'CEDARS School FRPL'!$C:$G,5,FALSE),"No")</f>
        <v>No</v>
      </c>
      <c r="K1102" s="102">
        <f>IFERROR(VLOOKUP($C1102,'CEDARS School FRPL'!$C:$G,3,FALSE),0)</f>
        <v>0.30769999999999997</v>
      </c>
      <c r="M1102" s="149"/>
      <c r="N1102" s="150"/>
    </row>
    <row r="1103" spans="1:14">
      <c r="A1103" s="83" t="s">
        <v>2531</v>
      </c>
      <c r="B1103" s="83" t="s">
        <v>2926</v>
      </c>
      <c r="C1103" s="80">
        <v>5448</v>
      </c>
      <c r="D1103" s="80" t="s">
        <v>2110</v>
      </c>
      <c r="E1103" s="109">
        <v>0</v>
      </c>
      <c r="F1103" s="109">
        <v>0</v>
      </c>
      <c r="G1103" s="109">
        <v>10.57</v>
      </c>
      <c r="H1103" s="109">
        <v>0</v>
      </c>
      <c r="I1103" s="143">
        <f t="shared" si="20"/>
        <v>10.57</v>
      </c>
      <c r="J1103" s="148" t="str">
        <f>IFERROR(VLOOKUP($C1103,'CEDARS School FRPL'!$C:$G,5,FALSE),"No")</f>
        <v>No</v>
      </c>
      <c r="K1103" s="102">
        <f>IFERROR(VLOOKUP($C1103,'CEDARS School FRPL'!$C:$G,3,FALSE),0)</f>
        <v>0.34720000000000001</v>
      </c>
      <c r="M1103" s="149"/>
      <c r="N1103" s="150"/>
    </row>
    <row r="1104" spans="1:14">
      <c r="A1104" s="83" t="s">
        <v>2531</v>
      </c>
      <c r="B1104" s="83" t="s">
        <v>2926</v>
      </c>
      <c r="C1104" s="80">
        <v>3930</v>
      </c>
      <c r="D1104" s="80" t="s">
        <v>941</v>
      </c>
      <c r="E1104" s="109">
        <v>382.06</v>
      </c>
      <c r="F1104" s="109">
        <v>0</v>
      </c>
      <c r="G1104" s="109">
        <v>0</v>
      </c>
      <c r="H1104" s="109">
        <v>0</v>
      </c>
      <c r="I1104" s="143">
        <f t="shared" si="20"/>
        <v>382.06</v>
      </c>
      <c r="J1104" s="148" t="str">
        <f>IFERROR(VLOOKUP($C1104,'CEDARS School FRPL'!$C:$G,5,FALSE),"No")</f>
        <v>No</v>
      </c>
      <c r="K1104" s="102">
        <f>IFERROR(VLOOKUP($C1104,'CEDARS School FRPL'!$C:$G,3,FALSE),0)</f>
        <v>0.3498</v>
      </c>
      <c r="M1104" s="149"/>
      <c r="N1104" s="150"/>
    </row>
    <row r="1105" spans="1:14">
      <c r="A1105" s="83" t="s">
        <v>2531</v>
      </c>
      <c r="B1105" s="83" t="s">
        <v>2926</v>
      </c>
      <c r="C1105" s="80">
        <v>5047</v>
      </c>
      <c r="D1105" s="80" t="s">
        <v>2109</v>
      </c>
      <c r="E1105" s="109">
        <v>215.19</v>
      </c>
      <c r="F1105" s="109">
        <v>0</v>
      </c>
      <c r="G1105" s="109">
        <v>0</v>
      </c>
      <c r="H1105" s="109">
        <v>0</v>
      </c>
      <c r="I1105" s="143">
        <f t="shared" si="20"/>
        <v>215.19</v>
      </c>
      <c r="J1105" s="148" t="str">
        <f>IFERROR(VLOOKUP($C1105,'CEDARS School FRPL'!$C:$G,5,FALSE),"No")</f>
        <v>No</v>
      </c>
      <c r="K1105" s="102">
        <f>IFERROR(VLOOKUP($C1105,'CEDARS School FRPL'!$C:$G,3,FALSE),0)</f>
        <v>0.1147</v>
      </c>
      <c r="M1105" s="149"/>
      <c r="N1105" s="150"/>
    </row>
    <row r="1106" spans="1:14">
      <c r="A1106" s="83" t="s">
        <v>2421</v>
      </c>
      <c r="B1106" s="83" t="s">
        <v>2927</v>
      </c>
      <c r="C1106" s="80">
        <v>1845</v>
      </c>
      <c r="D1106" s="80" t="s">
        <v>1249</v>
      </c>
      <c r="E1106" s="109">
        <v>24.04</v>
      </c>
      <c r="F1106" s="109">
        <v>0</v>
      </c>
      <c r="G1106" s="109">
        <v>0</v>
      </c>
      <c r="H1106" s="109">
        <v>0</v>
      </c>
      <c r="I1106" s="143">
        <f t="shared" si="20"/>
        <v>24.04</v>
      </c>
      <c r="J1106" s="148" t="str">
        <f>IFERROR(VLOOKUP($C1106,'CEDARS School FRPL'!$C:$G,5,FALSE),"No")</f>
        <v>No</v>
      </c>
      <c r="K1106" s="102">
        <f>IFERROR(VLOOKUP($C1106,'CEDARS School FRPL'!$C:$G,3,FALSE),0)</f>
        <v>0.28889999999999999</v>
      </c>
      <c r="M1106" s="149"/>
      <c r="N1106" s="150"/>
    </row>
    <row r="1107" spans="1:14">
      <c r="A1107" s="83" t="s">
        <v>2421</v>
      </c>
      <c r="B1107" s="83" t="s">
        <v>2927</v>
      </c>
      <c r="C1107" s="80">
        <v>1621</v>
      </c>
      <c r="D1107" s="80" t="s">
        <v>3199</v>
      </c>
      <c r="E1107" s="109">
        <v>34.11</v>
      </c>
      <c r="F1107" s="109">
        <v>0.67</v>
      </c>
      <c r="G1107" s="109">
        <v>0</v>
      </c>
      <c r="H1107" s="109">
        <v>0</v>
      </c>
      <c r="I1107" s="143">
        <f t="shared" si="20"/>
        <v>34.78</v>
      </c>
      <c r="J1107" s="148" t="str">
        <f>IFERROR(VLOOKUP($C1107,'CEDARS School FRPL'!$C:$G,5,FALSE),"No")</f>
        <v>Yes</v>
      </c>
      <c r="K1107" s="102">
        <f>IFERROR(VLOOKUP($C1107,'CEDARS School FRPL'!$C:$G,3,FALSE),0)</f>
        <v>0.58279999999999998</v>
      </c>
      <c r="M1107" s="149"/>
      <c r="N1107" s="150"/>
    </row>
    <row r="1108" spans="1:14">
      <c r="A1108" s="83" t="s">
        <v>2421</v>
      </c>
      <c r="B1108" s="83" t="s">
        <v>2927</v>
      </c>
      <c r="C1108" s="80">
        <v>2146</v>
      </c>
      <c r="D1108" s="80" t="s">
        <v>1250</v>
      </c>
      <c r="E1108" s="109">
        <v>319.23</v>
      </c>
      <c r="F1108" s="109">
        <v>7.0299999999999994</v>
      </c>
      <c r="G1108" s="109">
        <v>0</v>
      </c>
      <c r="H1108" s="109">
        <v>0</v>
      </c>
      <c r="I1108" s="143">
        <f t="shared" si="20"/>
        <v>326.26</v>
      </c>
      <c r="J1108" s="148" t="str">
        <f>IFERROR(VLOOKUP($C1108,'CEDARS School FRPL'!$C:$G,5,FALSE),"No")</f>
        <v>No</v>
      </c>
      <c r="K1108" s="102">
        <f>IFERROR(VLOOKUP($C1108,'CEDARS School FRPL'!$C:$G,3,FALSE),0)</f>
        <v>0.31680000000000003</v>
      </c>
      <c r="M1108" s="149"/>
      <c r="N1108" s="150"/>
    </row>
    <row r="1109" spans="1:14">
      <c r="A1109" s="83" t="s">
        <v>2421</v>
      </c>
      <c r="B1109" s="83" t="s">
        <v>2927</v>
      </c>
      <c r="C1109" s="80">
        <v>4501</v>
      </c>
      <c r="D1109" s="80" t="s">
        <v>1251</v>
      </c>
      <c r="E1109" s="109">
        <v>350.36</v>
      </c>
      <c r="F1109" s="109">
        <v>0</v>
      </c>
      <c r="G1109" s="109">
        <v>0</v>
      </c>
      <c r="H1109" s="109">
        <v>0</v>
      </c>
      <c r="I1109" s="143">
        <f t="shared" si="20"/>
        <v>350.36</v>
      </c>
      <c r="J1109" s="148" t="str">
        <f>IFERROR(VLOOKUP($C1109,'CEDARS School FRPL'!$C:$G,5,FALSE),"No")</f>
        <v>No</v>
      </c>
      <c r="K1109" s="102">
        <f>IFERROR(VLOOKUP($C1109,'CEDARS School FRPL'!$C:$G,3,FALSE),0)</f>
        <v>0.3145</v>
      </c>
      <c r="M1109" s="149"/>
      <c r="N1109" s="150"/>
    </row>
    <row r="1110" spans="1:14">
      <c r="A1110" s="83" t="s">
        <v>2465</v>
      </c>
      <c r="B1110" s="83" t="s">
        <v>2928</v>
      </c>
      <c r="C1110" s="80">
        <v>3406</v>
      </c>
      <c r="D1110" s="80" t="s">
        <v>1588</v>
      </c>
      <c r="E1110" s="109">
        <v>38.69</v>
      </c>
      <c r="F1110" s="109">
        <v>0</v>
      </c>
      <c r="G1110" s="109">
        <v>0</v>
      </c>
      <c r="H1110" s="109">
        <v>0</v>
      </c>
      <c r="I1110" s="143">
        <f t="shared" si="20"/>
        <v>38.69</v>
      </c>
      <c r="J1110" s="148" t="str">
        <f>IFERROR(VLOOKUP($C1110,'CEDARS School FRPL'!$C:$G,5,FALSE),"No")</f>
        <v>Yes</v>
      </c>
      <c r="K1110" s="102">
        <f>IFERROR(VLOOKUP($C1110,'CEDARS School FRPL'!$C:$G,3,FALSE),0)</f>
        <v>0.34839999999999999</v>
      </c>
      <c r="M1110" s="149"/>
      <c r="N1110" s="150"/>
    </row>
    <row r="1111" spans="1:14">
      <c r="A1111" s="83" t="s">
        <v>2465</v>
      </c>
      <c r="B1111" s="83" t="s">
        <v>2928</v>
      </c>
      <c r="C1111" s="80">
        <v>5480</v>
      </c>
      <c r="D1111" s="80" t="s">
        <v>2721</v>
      </c>
      <c r="E1111" s="109">
        <v>29.21</v>
      </c>
      <c r="F1111" s="109">
        <v>0</v>
      </c>
      <c r="G1111" s="109">
        <v>0</v>
      </c>
      <c r="H1111" s="109">
        <v>0</v>
      </c>
      <c r="I1111" s="143">
        <f t="shared" si="20"/>
        <v>29.21</v>
      </c>
      <c r="J1111" s="148" t="str">
        <f>IFERROR(VLOOKUP($C1111,'CEDARS School FRPL'!$C:$G,5,FALSE),"No")</f>
        <v>No</v>
      </c>
      <c r="K1111" s="102">
        <f>IFERROR(VLOOKUP($C1111,'CEDARS School FRPL'!$C:$G,3,FALSE),0)</f>
        <v>0.14710000000000001</v>
      </c>
      <c r="M1111" s="149"/>
      <c r="N1111" s="150"/>
    </row>
    <row r="1112" spans="1:14">
      <c r="A1112" s="83" t="s">
        <v>2474</v>
      </c>
      <c r="B1112" s="83" t="s">
        <v>2929</v>
      </c>
      <c r="C1112" s="80">
        <v>4362</v>
      </c>
      <c r="D1112" s="80" t="s">
        <v>1715</v>
      </c>
      <c r="E1112" s="109">
        <v>438.72</v>
      </c>
      <c r="F1112" s="109">
        <v>0</v>
      </c>
      <c r="G1112" s="109">
        <v>0</v>
      </c>
      <c r="H1112" s="109">
        <v>0</v>
      </c>
      <c r="I1112" s="143">
        <f t="shared" si="20"/>
        <v>438.72</v>
      </c>
      <c r="J1112" s="148" t="str">
        <f>IFERROR(VLOOKUP($C1112,'CEDARS School FRPL'!$C:$G,5,FALSE),"No")</f>
        <v>No</v>
      </c>
      <c r="K1112" s="102">
        <f>IFERROR(VLOOKUP($C1112,'CEDARS School FRPL'!$C:$G,3,FALSE),0)</f>
        <v>0.13109999999999999</v>
      </c>
      <c r="M1112" s="149"/>
      <c r="N1112" s="150"/>
    </row>
    <row r="1113" spans="1:14">
      <c r="A1113" s="83" t="s">
        <v>2474</v>
      </c>
      <c r="B1113" s="83" t="s">
        <v>2929</v>
      </c>
      <c r="C1113" s="80">
        <v>3060</v>
      </c>
      <c r="D1113" s="80" t="s">
        <v>1713</v>
      </c>
      <c r="E1113" s="109">
        <v>568.83000000000004</v>
      </c>
      <c r="F1113" s="109">
        <v>0</v>
      </c>
      <c r="G1113" s="109">
        <v>0</v>
      </c>
      <c r="H1113" s="109">
        <v>0</v>
      </c>
      <c r="I1113" s="143">
        <f t="shared" si="20"/>
        <v>568.83000000000004</v>
      </c>
      <c r="J1113" s="148" t="str">
        <f>IFERROR(VLOOKUP($C1113,'CEDARS School FRPL'!$C:$G,5,FALSE),"No")</f>
        <v>Yes</v>
      </c>
      <c r="K1113" s="102">
        <f>IFERROR(VLOOKUP($C1113,'CEDARS School FRPL'!$C:$G,3,FALSE),0)</f>
        <v>0.64629999999999999</v>
      </c>
      <c r="M1113" s="149"/>
      <c r="N1113" s="150"/>
    </row>
    <row r="1114" spans="1:14">
      <c r="A1114" s="83" t="s">
        <v>2474</v>
      </c>
      <c r="B1114" s="83" t="s">
        <v>2929</v>
      </c>
      <c r="C1114" s="80">
        <v>4594</v>
      </c>
      <c r="D1114" s="80" t="s">
        <v>1718</v>
      </c>
      <c r="E1114" s="109">
        <v>363.57</v>
      </c>
      <c r="F1114" s="109">
        <v>0</v>
      </c>
      <c r="G1114" s="109">
        <v>0</v>
      </c>
      <c r="H1114" s="109">
        <v>0</v>
      </c>
      <c r="I1114" s="143">
        <f t="shared" si="20"/>
        <v>363.57</v>
      </c>
      <c r="J1114" s="148" t="str">
        <f>IFERROR(VLOOKUP($C1114,'CEDARS School FRPL'!$C:$G,5,FALSE),"No")</f>
        <v>No</v>
      </c>
      <c r="K1114" s="102">
        <f>IFERROR(VLOOKUP($C1114,'CEDARS School FRPL'!$C:$G,3,FALSE),0)</f>
        <v>0.37830000000000003</v>
      </c>
      <c r="M1114" s="149"/>
      <c r="N1114" s="150"/>
    </row>
    <row r="1115" spans="1:14">
      <c r="A1115" s="83" t="s">
        <v>2474</v>
      </c>
      <c r="B1115" s="83" t="s">
        <v>2929</v>
      </c>
      <c r="C1115" s="80">
        <v>4544</v>
      </c>
      <c r="D1115" s="80" t="s">
        <v>1717</v>
      </c>
      <c r="E1115" s="109">
        <v>324.42</v>
      </c>
      <c r="F1115" s="109">
        <v>0</v>
      </c>
      <c r="G1115" s="109">
        <v>0</v>
      </c>
      <c r="H1115" s="109">
        <v>0</v>
      </c>
      <c r="I1115" s="143">
        <f t="shared" si="20"/>
        <v>324.42</v>
      </c>
      <c r="J1115" s="148" t="str">
        <f>IFERROR(VLOOKUP($C1115,'CEDARS School FRPL'!$C:$G,5,FALSE),"No")</f>
        <v>No</v>
      </c>
      <c r="K1115" s="102">
        <f>IFERROR(VLOOKUP($C1115,'CEDARS School FRPL'!$C:$G,3,FALSE),0)</f>
        <v>0.34570000000000001</v>
      </c>
      <c r="M1115" s="149"/>
      <c r="N1115" s="150"/>
    </row>
    <row r="1116" spans="1:14">
      <c r="A1116" s="83" t="s">
        <v>2474</v>
      </c>
      <c r="B1116" s="83" t="s">
        <v>2929</v>
      </c>
      <c r="C1116" s="80">
        <v>1806</v>
      </c>
      <c r="D1116" s="80" t="s">
        <v>1711</v>
      </c>
      <c r="E1116" s="109">
        <v>62.57</v>
      </c>
      <c r="F1116" s="109">
        <v>0</v>
      </c>
      <c r="G1116" s="109">
        <v>0</v>
      </c>
      <c r="H1116" s="109">
        <v>0</v>
      </c>
      <c r="I1116" s="143">
        <f t="shared" si="20"/>
        <v>62.57</v>
      </c>
      <c r="J1116" s="148" t="str">
        <f>IFERROR(VLOOKUP($C1116,'CEDARS School FRPL'!$C:$G,5,FALSE),"No")</f>
        <v>Yes</v>
      </c>
      <c r="K1116" s="102">
        <f>IFERROR(VLOOKUP($C1116,'CEDARS School FRPL'!$C:$G,3,FALSE),0)</f>
        <v>0.58819999999999995</v>
      </c>
      <c r="M1116" s="149"/>
      <c r="N1116" s="150"/>
    </row>
    <row r="1117" spans="1:14">
      <c r="A1117" s="83" t="s">
        <v>2474</v>
      </c>
      <c r="B1117" s="83" t="s">
        <v>2929</v>
      </c>
      <c r="C1117" s="80">
        <v>2546</v>
      </c>
      <c r="D1117" s="80" t="s">
        <v>1712</v>
      </c>
      <c r="E1117" s="109">
        <v>319</v>
      </c>
      <c r="F1117" s="109">
        <v>0</v>
      </c>
      <c r="G1117" s="109">
        <v>0</v>
      </c>
      <c r="H1117" s="109">
        <v>0</v>
      </c>
      <c r="I1117" s="143">
        <f t="shared" si="20"/>
        <v>319</v>
      </c>
      <c r="J1117" s="148" t="str">
        <f>IFERROR(VLOOKUP($C1117,'CEDARS School FRPL'!$C:$G,5,FALSE),"No")</f>
        <v>No</v>
      </c>
      <c r="K1117" s="102">
        <f>IFERROR(VLOOKUP($C1117,'CEDARS School FRPL'!$C:$G,3,FALSE),0)</f>
        <v>0.2044</v>
      </c>
      <c r="M1117" s="149"/>
      <c r="N1117" s="150"/>
    </row>
    <row r="1118" spans="1:14">
      <c r="A1118" s="83" t="s">
        <v>2474</v>
      </c>
      <c r="B1118" s="83" t="s">
        <v>2929</v>
      </c>
      <c r="C1118" s="80">
        <v>4528</v>
      </c>
      <c r="D1118" s="80" t="s">
        <v>1716</v>
      </c>
      <c r="E1118" s="109">
        <v>1359.25</v>
      </c>
      <c r="F1118" s="109">
        <v>106.17999999999999</v>
      </c>
      <c r="G1118" s="109">
        <v>0</v>
      </c>
      <c r="H1118" s="109">
        <v>0</v>
      </c>
      <c r="I1118" s="143">
        <f t="shared" si="20"/>
        <v>1465.43</v>
      </c>
      <c r="J1118" s="148" t="str">
        <f>IFERROR(VLOOKUP($C1118,'CEDARS School FRPL'!$C:$G,5,FALSE),"No")</f>
        <v>No</v>
      </c>
      <c r="K1118" s="102">
        <f>IFERROR(VLOOKUP($C1118,'CEDARS School FRPL'!$C:$G,3,FALSE),0)</f>
        <v>0.32279999999999998</v>
      </c>
      <c r="M1118" s="149"/>
      <c r="N1118" s="150"/>
    </row>
    <row r="1119" spans="1:14">
      <c r="A1119" s="83" t="s">
        <v>2474</v>
      </c>
      <c r="B1119" s="83" t="s">
        <v>2929</v>
      </c>
      <c r="C1119" s="80">
        <v>1570</v>
      </c>
      <c r="D1119" s="80" t="s">
        <v>3152</v>
      </c>
      <c r="E1119" s="109">
        <v>0.43</v>
      </c>
      <c r="F1119" s="109">
        <v>0</v>
      </c>
      <c r="G1119" s="109">
        <v>0</v>
      </c>
      <c r="H1119" s="109">
        <v>0</v>
      </c>
      <c r="I1119" s="143">
        <f t="shared" si="20"/>
        <v>0.43</v>
      </c>
      <c r="J1119" s="148" t="str">
        <f>IFERROR(VLOOKUP($C1119,'CEDARS School FRPL'!$C:$G,5,FALSE),"No")</f>
        <v>No</v>
      </c>
      <c r="K1119" s="102">
        <f>IFERROR(VLOOKUP($C1119,'CEDARS School FRPL'!$C:$G,3,FALSE),0)</f>
        <v>0</v>
      </c>
      <c r="M1119" s="149"/>
      <c r="N1119" s="150"/>
    </row>
    <row r="1120" spans="1:14">
      <c r="A1120" s="83" t="s">
        <v>2474</v>
      </c>
      <c r="B1120" s="83" t="s">
        <v>2929</v>
      </c>
      <c r="C1120" s="80">
        <v>1643</v>
      </c>
      <c r="D1120" s="80" t="s">
        <v>1709</v>
      </c>
      <c r="E1120" s="109">
        <v>16.86</v>
      </c>
      <c r="F1120" s="109">
        <v>0</v>
      </c>
      <c r="G1120" s="109">
        <v>0</v>
      </c>
      <c r="H1120" s="109">
        <v>0</v>
      </c>
      <c r="I1120" s="143">
        <f t="shared" si="20"/>
        <v>16.86</v>
      </c>
      <c r="J1120" s="148" t="str">
        <f>IFERROR(VLOOKUP($C1120,'CEDARS School FRPL'!$C:$G,5,FALSE),"No")</f>
        <v>No</v>
      </c>
      <c r="K1120" s="102">
        <f>IFERROR(VLOOKUP($C1120,'CEDARS School FRPL'!$C:$G,3,FALSE),0)</f>
        <v>0.24590000000000001</v>
      </c>
      <c r="M1120" s="149"/>
      <c r="N1120" s="150"/>
    </row>
    <row r="1121" spans="1:14">
      <c r="A1121" s="83" t="s">
        <v>2474</v>
      </c>
      <c r="B1121" s="83" t="s">
        <v>2929</v>
      </c>
      <c r="C1121" s="80">
        <v>5040</v>
      </c>
      <c r="D1121" s="80" t="s">
        <v>1719</v>
      </c>
      <c r="E1121" s="109">
        <v>740.23</v>
      </c>
      <c r="F1121" s="109">
        <v>0</v>
      </c>
      <c r="G1121" s="109">
        <v>0</v>
      </c>
      <c r="H1121" s="109">
        <v>0</v>
      </c>
      <c r="I1121" s="143">
        <f t="shared" si="20"/>
        <v>740.23</v>
      </c>
      <c r="J1121" s="148" t="str">
        <f>IFERROR(VLOOKUP($C1121,'CEDARS School FRPL'!$C:$G,5,FALSE),"No")</f>
        <v>No</v>
      </c>
      <c r="K1121" s="102">
        <f>IFERROR(VLOOKUP($C1121,'CEDARS School FRPL'!$C:$G,3,FALSE),0)</f>
        <v>0.39610000000000001</v>
      </c>
      <c r="M1121" s="149"/>
      <c r="N1121" s="150"/>
    </row>
    <row r="1122" spans="1:14">
      <c r="A1122" s="83" t="s">
        <v>2474</v>
      </c>
      <c r="B1122" s="83" t="s">
        <v>2929</v>
      </c>
      <c r="C1122" s="80">
        <v>4159</v>
      </c>
      <c r="D1122" s="80" t="s">
        <v>1714</v>
      </c>
      <c r="E1122" s="109">
        <v>447.57</v>
      </c>
      <c r="F1122" s="109">
        <v>0</v>
      </c>
      <c r="G1122" s="109">
        <v>0</v>
      </c>
      <c r="H1122" s="109">
        <v>0</v>
      </c>
      <c r="I1122" s="143">
        <f t="shared" si="20"/>
        <v>447.57</v>
      </c>
      <c r="J1122" s="148" t="str">
        <f>IFERROR(VLOOKUP($C1122,'CEDARS School FRPL'!$C:$G,5,FALSE),"No")</f>
        <v>No</v>
      </c>
      <c r="K1122" s="102">
        <f>IFERROR(VLOOKUP($C1122,'CEDARS School FRPL'!$C:$G,3,FALSE),0)</f>
        <v>0.19239999999999999</v>
      </c>
      <c r="M1122" s="149"/>
      <c r="N1122" s="150"/>
    </row>
    <row r="1123" spans="1:14">
      <c r="A1123" s="83" t="s">
        <v>2474</v>
      </c>
      <c r="B1123" s="83" t="s">
        <v>2929</v>
      </c>
      <c r="C1123" s="80">
        <v>1777</v>
      </c>
      <c r="D1123" s="80" t="s">
        <v>1710</v>
      </c>
      <c r="E1123" s="109">
        <v>726.19</v>
      </c>
      <c r="F1123" s="109">
        <v>38.950000000000003</v>
      </c>
      <c r="G1123" s="109">
        <v>0</v>
      </c>
      <c r="H1123" s="109">
        <v>0</v>
      </c>
      <c r="I1123" s="143">
        <f t="shared" si="20"/>
        <v>765.1400000000001</v>
      </c>
      <c r="J1123" s="148" t="str">
        <f>IFERROR(VLOOKUP($C1123,'CEDARS School FRPL'!$C:$G,5,FALSE),"No")</f>
        <v>No</v>
      </c>
      <c r="K1123" s="102">
        <f>IFERROR(VLOOKUP($C1123,'CEDARS School FRPL'!$C:$G,3,FALSE),0)</f>
        <v>0.14119999999999999</v>
      </c>
      <c r="M1123" s="149"/>
      <c r="N1123" s="150"/>
    </row>
    <row r="1124" spans="1:14">
      <c r="A1124" s="83" t="s">
        <v>2326</v>
      </c>
      <c r="B1124" s="83" t="s">
        <v>2930</v>
      </c>
      <c r="C1124" s="80">
        <v>3661</v>
      </c>
      <c r="D1124" s="80" t="s">
        <v>488</v>
      </c>
      <c r="E1124" s="109">
        <v>327.58999999999997</v>
      </c>
      <c r="F1124" s="109">
        <v>0</v>
      </c>
      <c r="G1124" s="109">
        <v>0</v>
      </c>
      <c r="H1124" s="109">
        <v>0</v>
      </c>
      <c r="I1124" s="143">
        <f t="shared" si="20"/>
        <v>327.58999999999997</v>
      </c>
      <c r="J1124" s="148" t="str">
        <f>IFERROR(VLOOKUP($C1124,'CEDARS School FRPL'!$C:$G,5,FALSE),"No")</f>
        <v>No</v>
      </c>
      <c r="K1124" s="102">
        <f>IFERROR(VLOOKUP($C1124,'CEDARS School FRPL'!$C:$G,3,FALSE),0)</f>
        <v>0.35049999999999998</v>
      </c>
      <c r="M1124" s="149"/>
      <c r="N1124" s="150"/>
    </row>
    <row r="1125" spans="1:14">
      <c r="A1125" s="83" t="s">
        <v>2326</v>
      </c>
      <c r="B1125" s="83" t="s">
        <v>2930</v>
      </c>
      <c r="C1125" s="80">
        <v>2180</v>
      </c>
      <c r="D1125" s="80" t="s">
        <v>486</v>
      </c>
      <c r="E1125" s="109">
        <v>621.72</v>
      </c>
      <c r="F1125" s="109">
        <v>65.78</v>
      </c>
      <c r="G1125" s="109">
        <v>7.51</v>
      </c>
      <c r="H1125" s="109">
        <v>0</v>
      </c>
      <c r="I1125" s="143">
        <f t="shared" si="20"/>
        <v>695.01</v>
      </c>
      <c r="J1125" s="148" t="str">
        <f>IFERROR(VLOOKUP($C1125,'CEDARS School FRPL'!$C:$G,5,FALSE),"No")</f>
        <v>No</v>
      </c>
      <c r="K1125" s="102">
        <f>IFERROR(VLOOKUP($C1125,'CEDARS School FRPL'!$C:$G,3,FALSE),0)</f>
        <v>0.33310000000000001</v>
      </c>
      <c r="M1125" s="149"/>
      <c r="N1125" s="150"/>
    </row>
    <row r="1126" spans="1:14">
      <c r="A1126" s="83" t="s">
        <v>2326</v>
      </c>
      <c r="B1126" s="83" t="s">
        <v>2930</v>
      </c>
      <c r="C1126" s="80">
        <v>3374</v>
      </c>
      <c r="D1126" s="80" t="s">
        <v>487</v>
      </c>
      <c r="E1126" s="109">
        <v>386.06</v>
      </c>
      <c r="F1126" s="109">
        <v>0</v>
      </c>
      <c r="G1126" s="109">
        <v>0</v>
      </c>
      <c r="H1126" s="109">
        <v>0</v>
      </c>
      <c r="I1126" s="143">
        <f t="shared" si="20"/>
        <v>386.06</v>
      </c>
      <c r="J1126" s="148" t="str">
        <f>IFERROR(VLOOKUP($C1126,'CEDARS School FRPL'!$C:$G,5,FALSE),"No")</f>
        <v>No</v>
      </c>
      <c r="K1126" s="102">
        <f>IFERROR(VLOOKUP($C1126,'CEDARS School FRPL'!$C:$G,3,FALSE),0)</f>
        <v>0.377</v>
      </c>
      <c r="M1126" s="149"/>
      <c r="N1126" s="150"/>
    </row>
    <row r="1127" spans="1:14">
      <c r="A1127" s="83" t="s">
        <v>2391</v>
      </c>
      <c r="B1127" s="83" t="s">
        <v>2931</v>
      </c>
      <c r="C1127" s="80">
        <v>2678</v>
      </c>
      <c r="D1127" s="80" t="s">
        <v>1140</v>
      </c>
      <c r="E1127" s="109">
        <v>226.86</v>
      </c>
      <c r="F1127" s="109">
        <v>0</v>
      </c>
      <c r="G1127" s="109">
        <v>0</v>
      </c>
      <c r="H1127" s="109">
        <v>0</v>
      </c>
      <c r="I1127" s="143">
        <f t="shared" si="20"/>
        <v>226.86</v>
      </c>
      <c r="J1127" s="148" t="str">
        <f>IFERROR(VLOOKUP($C1127,'CEDARS School FRPL'!$C:$G,5,FALSE),"No")</f>
        <v>Yes</v>
      </c>
      <c r="K1127" s="102">
        <f>IFERROR(VLOOKUP($C1127,'CEDARS School FRPL'!$C:$G,3,FALSE),0)</f>
        <v>0.55800000000000005</v>
      </c>
      <c r="M1127" s="149"/>
      <c r="N1127" s="150"/>
    </row>
    <row r="1128" spans="1:14">
      <c r="A1128" s="83" t="s">
        <v>2391</v>
      </c>
      <c r="B1128" s="83" t="s">
        <v>2931</v>
      </c>
      <c r="C1128" s="80">
        <v>3112</v>
      </c>
      <c r="D1128" s="80" t="s">
        <v>1141</v>
      </c>
      <c r="E1128" s="109">
        <v>176.09</v>
      </c>
      <c r="F1128" s="109">
        <v>9.36</v>
      </c>
      <c r="G1128" s="109">
        <v>0.56999999999999995</v>
      </c>
      <c r="H1128" s="109">
        <v>0</v>
      </c>
      <c r="I1128" s="143">
        <f t="shared" si="20"/>
        <v>186.01999999999998</v>
      </c>
      <c r="J1128" s="148" t="str">
        <f>IFERROR(VLOOKUP($C1128,'CEDARS School FRPL'!$C:$G,5,FALSE),"No")</f>
        <v>Yes</v>
      </c>
      <c r="K1128" s="102">
        <f>IFERROR(VLOOKUP($C1128,'CEDARS School FRPL'!$C:$G,3,FALSE),0)</f>
        <v>0.56289999999999996</v>
      </c>
      <c r="M1128" s="149"/>
      <c r="N1128" s="150"/>
    </row>
    <row r="1129" spans="1:14">
      <c r="A1129" s="83" t="s">
        <v>2318</v>
      </c>
      <c r="B1129" s="83" t="s">
        <v>2932</v>
      </c>
      <c r="C1129" s="80">
        <v>3022</v>
      </c>
      <c r="D1129" s="80" t="s">
        <v>440</v>
      </c>
      <c r="E1129" s="109">
        <v>881.52</v>
      </c>
      <c r="F1129" s="109">
        <v>0</v>
      </c>
      <c r="G1129" s="109">
        <v>0</v>
      </c>
      <c r="H1129" s="109">
        <v>0</v>
      </c>
      <c r="I1129" s="143">
        <f t="shared" si="20"/>
        <v>881.52</v>
      </c>
      <c r="J1129" s="148" t="str">
        <f>IFERROR(VLOOKUP($C1129,'CEDARS School FRPL'!$C:$G,5,FALSE),"No")</f>
        <v>Yes</v>
      </c>
      <c r="K1129" s="102">
        <f>IFERROR(VLOOKUP($C1129,'CEDARS School FRPL'!$C:$G,3,FALSE),0)</f>
        <v>0.61409999999999998</v>
      </c>
      <c r="M1129" s="149"/>
      <c r="N1129" s="150"/>
    </row>
    <row r="1130" spans="1:14">
      <c r="A1130" s="83" t="s">
        <v>2318</v>
      </c>
      <c r="B1130" s="83" t="s">
        <v>2932</v>
      </c>
      <c r="C1130" s="80">
        <v>5273</v>
      </c>
      <c r="D1130" s="80" t="s">
        <v>447</v>
      </c>
      <c r="E1130" s="109">
        <v>230.71</v>
      </c>
      <c r="F1130" s="109">
        <v>0</v>
      </c>
      <c r="G1130" s="109">
        <v>0</v>
      </c>
      <c r="H1130" s="109">
        <v>0</v>
      </c>
      <c r="I1130" s="143">
        <f t="shared" si="20"/>
        <v>230.71</v>
      </c>
      <c r="J1130" s="148" t="str">
        <f>IFERROR(VLOOKUP($C1130,'CEDARS School FRPL'!$C:$G,5,FALSE),"No")</f>
        <v>No</v>
      </c>
      <c r="K1130" s="102">
        <f>IFERROR(VLOOKUP($C1130,'CEDARS School FRPL'!$C:$G,3,FALSE),0)</f>
        <v>0.31590000000000001</v>
      </c>
      <c r="M1130" s="149"/>
      <c r="N1130" s="150"/>
    </row>
    <row r="1131" spans="1:14">
      <c r="A1131" s="83" t="s">
        <v>2318</v>
      </c>
      <c r="B1131" s="83" t="s">
        <v>2932</v>
      </c>
      <c r="C1131" s="80">
        <v>5679</v>
      </c>
      <c r="D1131" s="80" t="s">
        <v>3359</v>
      </c>
      <c r="E1131" s="109">
        <v>231.91</v>
      </c>
      <c r="F1131" s="109">
        <v>5.82</v>
      </c>
      <c r="G1131" s="109">
        <v>0</v>
      </c>
      <c r="H1131" s="109">
        <v>0</v>
      </c>
      <c r="I1131" s="143">
        <f t="shared" si="20"/>
        <v>237.73</v>
      </c>
      <c r="J1131" s="148" t="str">
        <f>IFERROR(VLOOKUP($C1131,'CEDARS School FRPL'!$C:$G,5,FALSE),"No")</f>
        <v>Yes</v>
      </c>
      <c r="K1131" s="102">
        <f>IFERROR(VLOOKUP($C1131,'CEDARS School FRPL'!$C:$G,3,FALSE),0)</f>
        <v>0.70469999999999999</v>
      </c>
      <c r="M1131" s="149"/>
      <c r="N1131" s="150"/>
    </row>
    <row r="1132" spans="1:14">
      <c r="A1132" s="83" t="s">
        <v>2318</v>
      </c>
      <c r="B1132" s="83" t="s">
        <v>2932</v>
      </c>
      <c r="C1132" s="80">
        <v>5354</v>
      </c>
      <c r="D1132" s="80" t="s">
        <v>449</v>
      </c>
      <c r="E1132" s="109">
        <v>266.66000000000003</v>
      </c>
      <c r="F1132" s="109">
        <v>0</v>
      </c>
      <c r="G1132" s="109">
        <v>0</v>
      </c>
      <c r="H1132" s="109">
        <v>0</v>
      </c>
      <c r="I1132" s="143">
        <f t="shared" si="20"/>
        <v>266.66000000000003</v>
      </c>
      <c r="J1132" s="148" t="str">
        <f>IFERROR(VLOOKUP($C1132,'CEDARS School FRPL'!$C:$G,5,FALSE),"No")</f>
        <v>Yes</v>
      </c>
      <c r="K1132" s="102">
        <f>IFERROR(VLOOKUP($C1132,'CEDARS School FRPL'!$C:$G,3,FALSE),0)</f>
        <v>0.9254</v>
      </c>
      <c r="M1132" s="149"/>
      <c r="N1132" s="150"/>
    </row>
    <row r="1133" spans="1:14">
      <c r="A1133" s="83" t="s">
        <v>2318</v>
      </c>
      <c r="B1133" s="83" t="s">
        <v>2932</v>
      </c>
      <c r="C1133" s="80">
        <v>2673</v>
      </c>
      <c r="D1133" s="80" t="s">
        <v>243</v>
      </c>
      <c r="E1133" s="109">
        <v>751.12</v>
      </c>
      <c r="F1133" s="109">
        <v>0</v>
      </c>
      <c r="G1133" s="109">
        <v>0</v>
      </c>
      <c r="H1133" s="109">
        <v>0</v>
      </c>
      <c r="I1133" s="143">
        <f t="shared" si="20"/>
        <v>751.12</v>
      </c>
      <c r="J1133" s="148" t="str">
        <f>IFERROR(VLOOKUP($C1133,'CEDARS School FRPL'!$C:$G,5,FALSE),"No")</f>
        <v>Yes</v>
      </c>
      <c r="K1133" s="102">
        <f>IFERROR(VLOOKUP($C1133,'CEDARS School FRPL'!$C:$G,3,FALSE),0)</f>
        <v>0.65410000000000001</v>
      </c>
      <c r="M1133" s="149"/>
      <c r="N1133" s="150"/>
    </row>
    <row r="1134" spans="1:14">
      <c r="A1134" s="83" t="s">
        <v>2318</v>
      </c>
      <c r="B1134" s="83" t="s">
        <v>2932</v>
      </c>
      <c r="C1134" s="80">
        <v>3091</v>
      </c>
      <c r="D1134" s="80" t="s">
        <v>441</v>
      </c>
      <c r="E1134" s="109">
        <v>399.47</v>
      </c>
      <c r="F1134" s="109">
        <v>0</v>
      </c>
      <c r="G1134" s="109">
        <v>0</v>
      </c>
      <c r="H1134" s="109">
        <v>0</v>
      </c>
      <c r="I1134" s="143">
        <f t="shared" si="20"/>
        <v>399.47</v>
      </c>
      <c r="J1134" s="148" t="str">
        <f>IFERROR(VLOOKUP($C1134,'CEDARS School FRPL'!$C:$G,5,FALSE),"No")</f>
        <v>Yes</v>
      </c>
      <c r="K1134" s="102">
        <f>IFERROR(VLOOKUP($C1134,'CEDARS School FRPL'!$C:$G,3,FALSE),0)</f>
        <v>0.54269999999999996</v>
      </c>
      <c r="M1134" s="149"/>
      <c r="N1134" s="150"/>
    </row>
    <row r="1135" spans="1:14">
      <c r="A1135" s="83" t="s">
        <v>2318</v>
      </c>
      <c r="B1135" s="83" t="s">
        <v>2932</v>
      </c>
      <c r="C1135" s="80">
        <v>2833</v>
      </c>
      <c r="D1135" s="80" t="s">
        <v>436</v>
      </c>
      <c r="E1135" s="109">
        <v>281.86</v>
      </c>
      <c r="F1135" s="109">
        <v>0</v>
      </c>
      <c r="G1135" s="109">
        <v>0</v>
      </c>
      <c r="H1135" s="109">
        <v>0</v>
      </c>
      <c r="I1135" s="143">
        <f t="shared" si="20"/>
        <v>281.86</v>
      </c>
      <c r="J1135" s="148" t="str">
        <f>IFERROR(VLOOKUP($C1135,'CEDARS School FRPL'!$C:$G,5,FALSE),"No")</f>
        <v>Yes</v>
      </c>
      <c r="K1135" s="102">
        <f>IFERROR(VLOOKUP($C1135,'CEDARS School FRPL'!$C:$G,3,FALSE),0)</f>
        <v>0.75280000000000002</v>
      </c>
      <c r="M1135" s="149"/>
      <c r="N1135" s="150"/>
    </row>
    <row r="1136" spans="1:14">
      <c r="A1136" s="83" t="s">
        <v>2318</v>
      </c>
      <c r="B1136" s="83" t="s">
        <v>2932</v>
      </c>
      <c r="C1136" s="80">
        <v>2969</v>
      </c>
      <c r="D1136" s="80" t="s">
        <v>437</v>
      </c>
      <c r="E1136" s="109">
        <v>331.76</v>
      </c>
      <c r="F1136" s="109">
        <v>0</v>
      </c>
      <c r="G1136" s="109">
        <v>0</v>
      </c>
      <c r="H1136" s="109">
        <v>0</v>
      </c>
      <c r="I1136" s="143">
        <f t="shared" si="20"/>
        <v>331.76</v>
      </c>
      <c r="J1136" s="148" t="str">
        <f>IFERROR(VLOOKUP($C1136,'CEDARS School FRPL'!$C:$G,5,FALSE),"No")</f>
        <v>Yes</v>
      </c>
      <c r="K1136" s="102">
        <f>IFERROR(VLOOKUP($C1136,'CEDARS School FRPL'!$C:$G,3,FALSE),0)</f>
        <v>0.66769999999999996</v>
      </c>
      <c r="M1136" s="149"/>
      <c r="N1136" s="150"/>
    </row>
    <row r="1137" spans="1:14">
      <c r="A1137" s="83" t="s">
        <v>2318</v>
      </c>
      <c r="B1137" s="83" t="s">
        <v>2932</v>
      </c>
      <c r="C1137" s="80">
        <v>3021</v>
      </c>
      <c r="D1137" s="80" t="s">
        <v>439</v>
      </c>
      <c r="E1137" s="109">
        <v>338.09</v>
      </c>
      <c r="F1137" s="109">
        <v>0</v>
      </c>
      <c r="G1137" s="109">
        <v>0</v>
      </c>
      <c r="H1137" s="109">
        <v>0</v>
      </c>
      <c r="I1137" s="143">
        <f t="shared" si="20"/>
        <v>338.09</v>
      </c>
      <c r="J1137" s="148" t="str">
        <f>IFERROR(VLOOKUP($C1137,'CEDARS School FRPL'!$C:$G,5,FALSE),"No")</f>
        <v>Yes</v>
      </c>
      <c r="K1137" s="102">
        <f>IFERROR(VLOOKUP($C1137,'CEDARS School FRPL'!$C:$G,3,FALSE),0)</f>
        <v>0.83560000000000001</v>
      </c>
      <c r="M1137" s="149"/>
      <c r="N1137" s="150"/>
    </row>
    <row r="1138" spans="1:14">
      <c r="A1138" s="83" t="s">
        <v>2318</v>
      </c>
      <c r="B1138" s="83" t="s">
        <v>2932</v>
      </c>
      <c r="C1138" s="80">
        <v>3153</v>
      </c>
      <c r="D1138" s="80" t="s">
        <v>442</v>
      </c>
      <c r="E1138" s="109">
        <v>353.29</v>
      </c>
      <c r="F1138" s="109">
        <v>0</v>
      </c>
      <c r="G1138" s="109">
        <v>0</v>
      </c>
      <c r="H1138" s="109">
        <v>0</v>
      </c>
      <c r="I1138" s="143">
        <f t="shared" si="20"/>
        <v>353.29</v>
      </c>
      <c r="J1138" s="148" t="str">
        <f>IFERROR(VLOOKUP($C1138,'CEDARS School FRPL'!$C:$G,5,FALSE),"No")</f>
        <v>Yes</v>
      </c>
      <c r="K1138" s="102">
        <f>IFERROR(VLOOKUP($C1138,'CEDARS School FRPL'!$C:$G,3,FALSE),0)</f>
        <v>0.67049999999999998</v>
      </c>
      <c r="M1138" s="149"/>
      <c r="N1138" s="150"/>
    </row>
    <row r="1139" spans="1:14">
      <c r="A1139" s="83" t="s">
        <v>2318</v>
      </c>
      <c r="B1139" s="83" t="s">
        <v>2932</v>
      </c>
      <c r="C1139" s="80">
        <v>2970</v>
      </c>
      <c r="D1139" s="80" t="s">
        <v>438</v>
      </c>
      <c r="E1139" s="109">
        <v>241.75</v>
      </c>
      <c r="F1139" s="109">
        <v>0</v>
      </c>
      <c r="G1139" s="109">
        <v>0</v>
      </c>
      <c r="H1139" s="109">
        <v>0</v>
      </c>
      <c r="I1139" s="143">
        <f t="shared" si="20"/>
        <v>241.75</v>
      </c>
      <c r="J1139" s="148" t="str">
        <f>IFERROR(VLOOKUP($C1139,'CEDARS School FRPL'!$C:$G,5,FALSE),"No")</f>
        <v>Yes</v>
      </c>
      <c r="K1139" s="102">
        <f>IFERROR(VLOOKUP($C1139,'CEDARS School FRPL'!$C:$G,3,FALSE),0)</f>
        <v>0.78390000000000004</v>
      </c>
      <c r="M1139" s="149"/>
      <c r="N1139" s="150"/>
    </row>
    <row r="1140" spans="1:14">
      <c r="A1140" s="83" t="s">
        <v>2318</v>
      </c>
      <c r="B1140" s="83" t="s">
        <v>2932</v>
      </c>
      <c r="C1140" s="80">
        <v>3215</v>
      </c>
      <c r="D1140" s="80" t="s">
        <v>443</v>
      </c>
      <c r="E1140" s="109">
        <v>1678.31</v>
      </c>
      <c r="F1140" s="109">
        <v>196.95999999999998</v>
      </c>
      <c r="G1140" s="109">
        <v>0</v>
      </c>
      <c r="H1140" s="109">
        <v>0</v>
      </c>
      <c r="I1140" s="143">
        <f t="shared" si="20"/>
        <v>1875.27</v>
      </c>
      <c r="J1140" s="148" t="str">
        <f>IFERROR(VLOOKUP($C1140,'CEDARS School FRPL'!$C:$G,5,FALSE),"No")</f>
        <v>Yes</v>
      </c>
      <c r="K1140" s="102">
        <f>IFERROR(VLOOKUP($C1140,'CEDARS School FRPL'!$C:$G,3,FALSE),0)</f>
        <v>0.59719999999999995</v>
      </c>
      <c r="M1140" s="149"/>
      <c r="N1140" s="150"/>
    </row>
    <row r="1141" spans="1:14">
      <c r="A1141" s="83" t="s">
        <v>2318</v>
      </c>
      <c r="B1141" s="83" t="s">
        <v>2932</v>
      </c>
      <c r="C1141" s="80">
        <v>3779</v>
      </c>
      <c r="D1141" s="80" t="s">
        <v>444</v>
      </c>
      <c r="E1141" s="109">
        <v>280.70999999999998</v>
      </c>
      <c r="F1141" s="109">
        <v>0</v>
      </c>
      <c r="G1141" s="109">
        <v>0</v>
      </c>
      <c r="H1141" s="109">
        <v>0</v>
      </c>
      <c r="I1141" s="143">
        <f t="shared" si="20"/>
        <v>280.70999999999998</v>
      </c>
      <c r="J1141" s="148" t="str">
        <f>IFERROR(VLOOKUP($C1141,'CEDARS School FRPL'!$C:$G,5,FALSE),"No")</f>
        <v>Yes</v>
      </c>
      <c r="K1141" s="102">
        <f>IFERROR(VLOOKUP($C1141,'CEDARS School FRPL'!$C:$G,3,FALSE),0)</f>
        <v>0.86870000000000003</v>
      </c>
      <c r="M1141" s="149"/>
      <c r="N1141" s="150"/>
    </row>
    <row r="1142" spans="1:14">
      <c r="A1142" s="83" t="s">
        <v>2318</v>
      </c>
      <c r="B1142" s="83" t="s">
        <v>2932</v>
      </c>
      <c r="C1142" s="80">
        <v>5251</v>
      </c>
      <c r="D1142" s="80" t="s">
        <v>446</v>
      </c>
      <c r="E1142" s="109">
        <v>438.88</v>
      </c>
      <c r="F1142" s="109">
        <v>0</v>
      </c>
      <c r="G1142" s="109">
        <v>0</v>
      </c>
      <c r="H1142" s="109">
        <v>0</v>
      </c>
      <c r="I1142" s="143">
        <f t="shared" si="20"/>
        <v>438.88</v>
      </c>
      <c r="J1142" s="148" t="str">
        <f>IFERROR(VLOOKUP($C1142,'CEDARS School FRPL'!$C:$G,5,FALSE),"No")</f>
        <v>Yes</v>
      </c>
      <c r="K1142" s="102">
        <f>IFERROR(VLOOKUP($C1142,'CEDARS School FRPL'!$C:$G,3,FALSE),0)</f>
        <v>0.65180000000000005</v>
      </c>
      <c r="M1142" s="149"/>
      <c r="N1142" s="150"/>
    </row>
    <row r="1143" spans="1:14">
      <c r="A1143" s="83" t="s">
        <v>2318</v>
      </c>
      <c r="B1143" s="83" t="s">
        <v>2932</v>
      </c>
      <c r="C1143" s="80">
        <v>2832</v>
      </c>
      <c r="D1143" s="80" t="s">
        <v>435</v>
      </c>
      <c r="E1143" s="109">
        <v>410.38</v>
      </c>
      <c r="F1143" s="109">
        <v>0</v>
      </c>
      <c r="G1143" s="109">
        <v>0</v>
      </c>
      <c r="H1143" s="109">
        <v>0</v>
      </c>
      <c r="I1143" s="143">
        <f t="shared" si="20"/>
        <v>410.38</v>
      </c>
      <c r="J1143" s="148" t="str">
        <f>IFERROR(VLOOKUP($C1143,'CEDARS School FRPL'!$C:$G,5,FALSE),"No")</f>
        <v>Yes</v>
      </c>
      <c r="K1143" s="102">
        <f>IFERROR(VLOOKUP($C1143,'CEDARS School FRPL'!$C:$G,3,FALSE),0)</f>
        <v>0.59</v>
      </c>
      <c r="M1143" s="149"/>
      <c r="N1143" s="150"/>
    </row>
    <row r="1144" spans="1:14">
      <c r="A1144" s="83" t="s">
        <v>2318</v>
      </c>
      <c r="B1144" s="83" t="s">
        <v>2932</v>
      </c>
      <c r="C1144" s="80">
        <v>5173</v>
      </c>
      <c r="D1144" s="80" t="s">
        <v>445</v>
      </c>
      <c r="E1144" s="109">
        <v>357.89</v>
      </c>
      <c r="F1144" s="109">
        <v>0</v>
      </c>
      <c r="G1144" s="109">
        <v>0</v>
      </c>
      <c r="H1144" s="109">
        <v>0</v>
      </c>
      <c r="I1144" s="143">
        <f t="shared" si="20"/>
        <v>357.89</v>
      </c>
      <c r="J1144" s="148" t="str">
        <f>IFERROR(VLOOKUP($C1144,'CEDARS School FRPL'!$C:$G,5,FALSE),"No")</f>
        <v>No</v>
      </c>
      <c r="K1144" s="102">
        <f>IFERROR(VLOOKUP($C1144,'CEDARS School FRPL'!$C:$G,3,FALSE),0)</f>
        <v>0.37090000000000001</v>
      </c>
      <c r="M1144" s="149"/>
      <c r="N1144" s="150"/>
    </row>
    <row r="1145" spans="1:14">
      <c r="A1145" s="83" t="s">
        <v>2318</v>
      </c>
      <c r="B1145" s="83" t="s">
        <v>2932</v>
      </c>
      <c r="C1145" s="80">
        <v>5323</v>
      </c>
      <c r="D1145" s="80" t="s">
        <v>448</v>
      </c>
      <c r="E1145" s="109">
        <v>0</v>
      </c>
      <c r="F1145" s="109">
        <v>0.54</v>
      </c>
      <c r="G1145" s="109">
        <v>69.510000000000005</v>
      </c>
      <c r="H1145" s="109">
        <v>0</v>
      </c>
      <c r="I1145" s="143">
        <f t="shared" si="20"/>
        <v>70.050000000000011</v>
      </c>
      <c r="J1145" s="148" t="str">
        <f>IFERROR(VLOOKUP($C1145,'CEDARS School FRPL'!$C:$G,5,FALSE),"No")</f>
        <v>Yes</v>
      </c>
      <c r="K1145" s="102">
        <f>IFERROR(VLOOKUP($C1145,'CEDARS School FRPL'!$C:$G,3,FALSE),0)</f>
        <v>0.80869999999999997</v>
      </c>
      <c r="M1145" s="149"/>
      <c r="N1145" s="150"/>
    </row>
    <row r="1146" spans="1:14">
      <c r="A1146" s="83" t="s">
        <v>2318</v>
      </c>
      <c r="B1146" s="83" t="s">
        <v>2932</v>
      </c>
      <c r="C1146" s="80">
        <v>5726</v>
      </c>
      <c r="D1146" s="80" t="s">
        <v>3360</v>
      </c>
      <c r="E1146" s="109">
        <v>356.58</v>
      </c>
      <c r="F1146" s="109">
        <v>0</v>
      </c>
      <c r="G1146" s="109">
        <v>0</v>
      </c>
      <c r="H1146" s="109">
        <v>0</v>
      </c>
      <c r="I1146" s="143">
        <f t="shared" si="20"/>
        <v>356.58</v>
      </c>
      <c r="J1146" s="148" t="str">
        <f>IFERROR(VLOOKUP($C1146,'CEDARS School FRPL'!$C:$G,5,FALSE),"No")</f>
        <v>Yes</v>
      </c>
      <c r="K1146" s="102">
        <f>IFERROR(VLOOKUP($C1146,'CEDARS School FRPL'!$C:$G,3,FALSE),0)</f>
        <v>0.6734</v>
      </c>
      <c r="M1146" s="149"/>
      <c r="N1146" s="150"/>
    </row>
    <row r="1147" spans="1:14">
      <c r="A1147" s="83" t="s">
        <v>2318</v>
      </c>
      <c r="B1147" s="83" t="s">
        <v>2932</v>
      </c>
      <c r="C1147" s="80">
        <v>5680</v>
      </c>
      <c r="D1147" s="80" t="s">
        <v>3361</v>
      </c>
      <c r="E1147" s="109">
        <v>426.83</v>
      </c>
      <c r="F1147" s="109">
        <v>0</v>
      </c>
      <c r="G1147" s="109">
        <v>0</v>
      </c>
      <c r="H1147" s="109">
        <v>0</v>
      </c>
      <c r="I1147" s="143">
        <f t="shared" si="20"/>
        <v>426.83</v>
      </c>
      <c r="J1147" s="148" t="str">
        <f>IFERROR(VLOOKUP($C1147,'CEDARS School FRPL'!$C:$G,5,FALSE),"No")</f>
        <v>No</v>
      </c>
      <c r="K1147" s="102">
        <f>IFERROR(VLOOKUP($C1147,'CEDARS School FRPL'!$C:$G,3,FALSE),0)</f>
        <v>0.49270000000000003</v>
      </c>
      <c r="M1147" s="149"/>
      <c r="N1147" s="150"/>
    </row>
    <row r="1148" spans="1:14">
      <c r="A1148" s="83" t="s">
        <v>2390</v>
      </c>
      <c r="B1148" s="83" t="s">
        <v>2933</v>
      </c>
      <c r="C1148" s="80">
        <v>5415</v>
      </c>
      <c r="D1148" s="80" t="s">
        <v>1138</v>
      </c>
      <c r="E1148" s="109">
        <v>7.59</v>
      </c>
      <c r="F1148" s="109">
        <v>0</v>
      </c>
      <c r="G1148" s="109">
        <v>0</v>
      </c>
      <c r="H1148" s="109">
        <v>0</v>
      </c>
      <c r="I1148" s="143">
        <f t="shared" ref="I1148:I1211" si="21">SUM(E1148:H1148)</f>
        <v>7.59</v>
      </c>
      <c r="J1148" s="148" t="str">
        <f>IFERROR(VLOOKUP($C1148,'CEDARS School FRPL'!$C:$G,5,FALSE),"No")</f>
        <v>Yes</v>
      </c>
      <c r="K1148" s="102">
        <f>IFERROR(VLOOKUP($C1148,'CEDARS School FRPL'!$C:$G,3,FALSE),0)</f>
        <v>0.74739999999999995</v>
      </c>
      <c r="M1148" s="149"/>
      <c r="N1148" s="150"/>
    </row>
    <row r="1149" spans="1:14">
      <c r="A1149" s="83" t="s">
        <v>2390</v>
      </c>
      <c r="B1149" s="83" t="s">
        <v>2933</v>
      </c>
      <c r="C1149" s="80">
        <v>2572</v>
      </c>
      <c r="D1149" s="80" t="s">
        <v>1136</v>
      </c>
      <c r="E1149" s="109">
        <v>307</v>
      </c>
      <c r="F1149" s="109">
        <v>0</v>
      </c>
      <c r="G1149" s="109">
        <v>0</v>
      </c>
      <c r="H1149" s="109">
        <v>0</v>
      </c>
      <c r="I1149" s="143">
        <f t="shared" si="21"/>
        <v>307</v>
      </c>
      <c r="J1149" s="148" t="str">
        <f>IFERROR(VLOOKUP($C1149,'CEDARS School FRPL'!$C:$G,5,FALSE),"No")</f>
        <v>Yes</v>
      </c>
      <c r="K1149" s="102">
        <f>IFERROR(VLOOKUP($C1149,'CEDARS School FRPL'!$C:$G,3,FALSE),0)</f>
        <v>0.57389999999999997</v>
      </c>
      <c r="M1149" s="149"/>
      <c r="N1149" s="150"/>
    </row>
    <row r="1150" spans="1:14">
      <c r="A1150" s="83" t="s">
        <v>2390</v>
      </c>
      <c r="B1150" s="83" t="s">
        <v>2933</v>
      </c>
      <c r="C1150" s="80">
        <v>3238</v>
      </c>
      <c r="D1150" s="80" t="s">
        <v>1137</v>
      </c>
      <c r="E1150" s="109">
        <v>274.51</v>
      </c>
      <c r="F1150" s="109">
        <v>9.8000000000000007</v>
      </c>
      <c r="G1150" s="109">
        <v>0</v>
      </c>
      <c r="H1150" s="109">
        <v>0</v>
      </c>
      <c r="I1150" s="143">
        <f t="shared" si="21"/>
        <v>284.31</v>
      </c>
      <c r="J1150" s="148" t="str">
        <f>IFERROR(VLOOKUP($C1150,'CEDARS School FRPL'!$C:$G,5,FALSE),"No")</f>
        <v>Yes</v>
      </c>
      <c r="K1150" s="102">
        <f>IFERROR(VLOOKUP($C1150,'CEDARS School FRPL'!$C:$G,3,FALSE),0)</f>
        <v>0.55679999999999996</v>
      </c>
      <c r="M1150" s="149"/>
      <c r="N1150" s="150"/>
    </row>
    <row r="1151" spans="1:14">
      <c r="A1151" s="83" t="s">
        <v>2562</v>
      </c>
      <c r="B1151" s="83" t="s">
        <v>2934</v>
      </c>
      <c r="C1151" s="80">
        <v>2506</v>
      </c>
      <c r="D1151" s="80" t="s">
        <v>2250</v>
      </c>
      <c r="E1151" s="109">
        <v>473.71</v>
      </c>
      <c r="F1151" s="109">
        <v>0</v>
      </c>
      <c r="G1151" s="109">
        <v>0</v>
      </c>
      <c r="H1151" s="109">
        <v>0</v>
      </c>
      <c r="I1151" s="143">
        <f t="shared" si="21"/>
        <v>473.71</v>
      </c>
      <c r="J1151" s="148" t="str">
        <f>IFERROR(VLOOKUP($C1151,'CEDARS School FRPL'!$C:$G,5,FALSE),"No")</f>
        <v>Yes</v>
      </c>
      <c r="K1151" s="102">
        <f>IFERROR(VLOOKUP($C1151,'CEDARS School FRPL'!$C:$G,3,FALSE),0)</f>
        <v>0.89929999999999999</v>
      </c>
      <c r="M1151" s="149"/>
      <c r="N1151" s="150"/>
    </row>
    <row r="1152" spans="1:14">
      <c r="A1152" s="83" t="s">
        <v>2562</v>
      </c>
      <c r="B1152" s="83" t="s">
        <v>2934</v>
      </c>
      <c r="C1152" s="80">
        <v>2389</v>
      </c>
      <c r="D1152" s="80" t="s">
        <v>2249</v>
      </c>
      <c r="E1152" s="109">
        <v>140.82</v>
      </c>
      <c r="F1152" s="109">
        <v>0</v>
      </c>
      <c r="G1152" s="109">
        <v>0</v>
      </c>
      <c r="H1152" s="109">
        <v>0</v>
      </c>
      <c r="I1152" s="143">
        <f t="shared" si="21"/>
        <v>140.82</v>
      </c>
      <c r="J1152" s="148" t="str">
        <f>IFERROR(VLOOKUP($C1152,'CEDARS School FRPL'!$C:$G,5,FALSE),"No")</f>
        <v>Yes</v>
      </c>
      <c r="K1152" s="102">
        <f>IFERROR(VLOOKUP($C1152,'CEDARS School FRPL'!$C:$G,3,FALSE),0)</f>
        <v>0.97840000000000005</v>
      </c>
      <c r="M1152" s="149"/>
      <c r="N1152" s="150"/>
    </row>
    <row r="1153" spans="1:14">
      <c r="A1153" s="83" t="s">
        <v>2562</v>
      </c>
      <c r="B1153" s="83" t="s">
        <v>2934</v>
      </c>
      <c r="C1153" s="80">
        <v>2532</v>
      </c>
      <c r="D1153" s="80" t="s">
        <v>2251</v>
      </c>
      <c r="E1153" s="109">
        <v>262.68</v>
      </c>
      <c r="F1153" s="109">
        <v>0.17</v>
      </c>
      <c r="G1153" s="109">
        <v>9.43</v>
      </c>
      <c r="H1153" s="109">
        <v>0</v>
      </c>
      <c r="I1153" s="143">
        <f t="shared" si="21"/>
        <v>272.28000000000003</v>
      </c>
      <c r="J1153" s="148" t="str">
        <f>IFERROR(VLOOKUP($C1153,'CEDARS School FRPL'!$C:$G,5,FALSE),"No")</f>
        <v>Yes</v>
      </c>
      <c r="K1153" s="102">
        <f>IFERROR(VLOOKUP($C1153,'CEDARS School FRPL'!$C:$G,3,FALSE),0)</f>
        <v>0.96870000000000001</v>
      </c>
      <c r="M1153" s="149"/>
      <c r="N1153" s="150"/>
    </row>
    <row r="1154" spans="1:14">
      <c r="A1154" s="83" t="s">
        <v>2533</v>
      </c>
      <c r="B1154" s="83" t="s">
        <v>2935</v>
      </c>
      <c r="C1154" s="80">
        <v>2585</v>
      </c>
      <c r="D1154" s="80" t="s">
        <v>2119</v>
      </c>
      <c r="E1154" s="109">
        <v>197.68</v>
      </c>
      <c r="F1154" s="109">
        <v>0</v>
      </c>
      <c r="G1154" s="109">
        <v>0</v>
      </c>
      <c r="H1154" s="109">
        <v>0</v>
      </c>
      <c r="I1154" s="143">
        <f t="shared" si="21"/>
        <v>197.68</v>
      </c>
      <c r="J1154" s="148" t="str">
        <f>IFERROR(VLOOKUP($C1154,'CEDARS School FRPL'!$C:$G,5,FALSE),"No")</f>
        <v>Yes</v>
      </c>
      <c r="K1154" s="102">
        <f>IFERROR(VLOOKUP($C1154,'CEDARS School FRPL'!$C:$G,3,FALSE),0)</f>
        <v>0.49909999999999999</v>
      </c>
      <c r="M1154" s="149"/>
      <c r="N1154" s="150"/>
    </row>
    <row r="1155" spans="1:14">
      <c r="A1155" s="83" t="s">
        <v>2533</v>
      </c>
      <c r="B1155" s="83" t="s">
        <v>2935</v>
      </c>
      <c r="C1155" s="80">
        <v>3365</v>
      </c>
      <c r="D1155" s="80" t="s">
        <v>2121</v>
      </c>
      <c r="E1155" s="109">
        <v>307.02</v>
      </c>
      <c r="F1155" s="109">
        <v>0</v>
      </c>
      <c r="G1155" s="109">
        <v>0</v>
      </c>
      <c r="H1155" s="109">
        <v>0</v>
      </c>
      <c r="I1155" s="143">
        <f t="shared" si="21"/>
        <v>307.02</v>
      </c>
      <c r="J1155" s="148" t="str">
        <f>IFERROR(VLOOKUP($C1155,'CEDARS School FRPL'!$C:$G,5,FALSE),"No")</f>
        <v>No</v>
      </c>
      <c r="K1155" s="102">
        <f>IFERROR(VLOOKUP($C1155,'CEDARS School FRPL'!$C:$G,3,FALSE),0)</f>
        <v>0.32850000000000001</v>
      </c>
      <c r="M1155" s="149"/>
      <c r="N1155" s="150"/>
    </row>
    <row r="1156" spans="1:14">
      <c r="A1156" s="83" t="s">
        <v>2533</v>
      </c>
      <c r="B1156" s="83" t="s">
        <v>2935</v>
      </c>
      <c r="C1156" s="80">
        <v>4533</v>
      </c>
      <c r="D1156" s="80" t="s">
        <v>2122</v>
      </c>
      <c r="E1156" s="109">
        <v>323.16000000000003</v>
      </c>
      <c r="F1156" s="109">
        <v>0</v>
      </c>
      <c r="G1156" s="109">
        <v>0</v>
      </c>
      <c r="H1156" s="109">
        <v>0</v>
      </c>
      <c r="I1156" s="143">
        <f t="shared" si="21"/>
        <v>323.16000000000003</v>
      </c>
      <c r="J1156" s="148" t="str">
        <f>IFERROR(VLOOKUP($C1156,'CEDARS School FRPL'!$C:$G,5,FALSE),"No")</f>
        <v>Yes</v>
      </c>
      <c r="K1156" s="102">
        <f>IFERROR(VLOOKUP($C1156,'CEDARS School FRPL'!$C:$G,3,FALSE),0)</f>
        <v>0.73819999999999997</v>
      </c>
      <c r="M1156" s="149"/>
      <c r="N1156" s="150"/>
    </row>
    <row r="1157" spans="1:14">
      <c r="A1157" s="83" t="s">
        <v>2533</v>
      </c>
      <c r="B1157" s="83" t="s">
        <v>2935</v>
      </c>
      <c r="C1157" s="80">
        <v>5112</v>
      </c>
      <c r="D1157" s="80" t="s">
        <v>2123</v>
      </c>
      <c r="E1157" s="109">
        <v>37.26</v>
      </c>
      <c r="F1157" s="109">
        <v>0</v>
      </c>
      <c r="G1157" s="109">
        <v>0</v>
      </c>
      <c r="H1157" s="109">
        <v>0</v>
      </c>
      <c r="I1157" s="143">
        <f t="shared" si="21"/>
        <v>37.26</v>
      </c>
      <c r="J1157" s="148" t="str">
        <f>IFERROR(VLOOKUP($C1157,'CEDARS School FRPL'!$C:$G,5,FALSE),"No")</f>
        <v>Yes</v>
      </c>
      <c r="K1157" s="102">
        <f>IFERROR(VLOOKUP($C1157,'CEDARS School FRPL'!$C:$G,3,FALSE),0)</f>
        <v>0.54330000000000001</v>
      </c>
      <c r="M1157" s="149"/>
      <c r="N1157" s="150"/>
    </row>
    <row r="1158" spans="1:14">
      <c r="A1158" s="83" t="s">
        <v>2533</v>
      </c>
      <c r="B1158" s="83" t="s">
        <v>2935</v>
      </c>
      <c r="C1158" s="80">
        <v>3003</v>
      </c>
      <c r="D1158" s="80" t="s">
        <v>2120</v>
      </c>
      <c r="E1158" s="109">
        <v>277.27</v>
      </c>
      <c r="F1158" s="109">
        <v>0</v>
      </c>
      <c r="G1158" s="109">
        <v>0</v>
      </c>
      <c r="H1158" s="109">
        <v>0</v>
      </c>
      <c r="I1158" s="143">
        <f t="shared" si="21"/>
        <v>277.27</v>
      </c>
      <c r="J1158" s="148" t="str">
        <f>IFERROR(VLOOKUP($C1158,'CEDARS School FRPL'!$C:$G,5,FALSE),"No")</f>
        <v>Yes</v>
      </c>
      <c r="K1158" s="102">
        <f>IFERROR(VLOOKUP($C1158,'CEDARS School FRPL'!$C:$G,3,FALSE),0)</f>
        <v>0.57199999999999995</v>
      </c>
      <c r="M1158" s="149"/>
      <c r="N1158" s="150"/>
    </row>
    <row r="1159" spans="1:14">
      <c r="A1159" s="83" t="s">
        <v>2533</v>
      </c>
      <c r="B1159" s="83" t="s">
        <v>2935</v>
      </c>
      <c r="C1159" s="80">
        <v>2343</v>
      </c>
      <c r="D1159" s="80" t="s">
        <v>2118</v>
      </c>
      <c r="E1159" s="109">
        <v>418.35</v>
      </c>
      <c r="F1159" s="109">
        <v>44.32</v>
      </c>
      <c r="G1159" s="109">
        <v>22</v>
      </c>
      <c r="H1159" s="109">
        <v>0</v>
      </c>
      <c r="I1159" s="143">
        <f t="shared" si="21"/>
        <v>484.67</v>
      </c>
      <c r="J1159" s="148" t="str">
        <f>IFERROR(VLOOKUP($C1159,'CEDARS School FRPL'!$C:$G,5,FALSE),"No")</f>
        <v>No</v>
      </c>
      <c r="K1159" s="102">
        <f>IFERROR(VLOOKUP($C1159,'CEDARS School FRPL'!$C:$G,3,FALSE),0)</f>
        <v>0.46750000000000003</v>
      </c>
      <c r="M1159" s="149"/>
      <c r="N1159" s="150"/>
    </row>
    <row r="1160" spans="1:14">
      <c r="A1160" s="83" t="s">
        <v>2464</v>
      </c>
      <c r="B1160" s="83" t="s">
        <v>2936</v>
      </c>
      <c r="C1160" s="80">
        <v>3459</v>
      </c>
      <c r="D1160" s="80" t="s">
        <v>1586</v>
      </c>
      <c r="E1160" s="109">
        <v>69.290000000000006</v>
      </c>
      <c r="F1160" s="109">
        <v>0</v>
      </c>
      <c r="G1160" s="109">
        <v>0</v>
      </c>
      <c r="H1160" s="109">
        <v>0</v>
      </c>
      <c r="I1160" s="143">
        <f t="shared" si="21"/>
        <v>69.290000000000006</v>
      </c>
      <c r="J1160" s="148" t="str">
        <f>IFERROR(VLOOKUP($C1160,'CEDARS School FRPL'!$C:$G,5,FALSE),"No")</f>
        <v>No</v>
      </c>
      <c r="K1160" s="102">
        <f>IFERROR(VLOOKUP($C1160,'CEDARS School FRPL'!$C:$G,3,FALSE),0)</f>
        <v>0.2424</v>
      </c>
      <c r="M1160" s="149"/>
      <c r="N1160" s="150"/>
    </row>
    <row r="1161" spans="1:14">
      <c r="A1161" s="83" t="s">
        <v>2461</v>
      </c>
      <c r="B1161" s="83" t="s">
        <v>2937</v>
      </c>
      <c r="C1161" s="80">
        <v>5625</v>
      </c>
      <c r="D1161" s="80" t="s">
        <v>3200</v>
      </c>
      <c r="E1161" s="109">
        <v>152.68</v>
      </c>
      <c r="F1161" s="109">
        <v>0</v>
      </c>
      <c r="G1161" s="109">
        <v>0</v>
      </c>
      <c r="H1161" s="109">
        <v>0</v>
      </c>
      <c r="I1161" s="143">
        <f t="shared" si="21"/>
        <v>152.68</v>
      </c>
      <c r="J1161" s="148" t="str">
        <f>IFERROR(VLOOKUP($C1161,'CEDARS School FRPL'!$C:$G,5,FALSE),"No")</f>
        <v>Yes</v>
      </c>
      <c r="K1161" s="102">
        <f>IFERROR(VLOOKUP($C1161,'CEDARS School FRPL'!$C:$G,3,FALSE),0)</f>
        <v>0.69259999999999999</v>
      </c>
      <c r="M1161" s="149"/>
      <c r="N1161" s="150"/>
    </row>
    <row r="1162" spans="1:14">
      <c r="A1162" s="83" t="s">
        <v>2461</v>
      </c>
      <c r="B1162" s="83" t="s">
        <v>2937</v>
      </c>
      <c r="C1162" s="80">
        <v>4329</v>
      </c>
      <c r="D1162" s="80" t="s">
        <v>3201</v>
      </c>
      <c r="E1162" s="109">
        <v>437.71</v>
      </c>
      <c r="F1162" s="109">
        <v>0</v>
      </c>
      <c r="G1162" s="109">
        <v>0</v>
      </c>
      <c r="H1162" s="109">
        <v>0</v>
      </c>
      <c r="I1162" s="143">
        <f t="shared" si="21"/>
        <v>437.71</v>
      </c>
      <c r="J1162" s="148" t="str">
        <f>IFERROR(VLOOKUP($C1162,'CEDARS School FRPL'!$C:$G,5,FALSE),"No")</f>
        <v>Yes</v>
      </c>
      <c r="K1162" s="102">
        <f>IFERROR(VLOOKUP($C1162,'CEDARS School FRPL'!$C:$G,3,FALSE),0)</f>
        <v>0.71609999999999996</v>
      </c>
      <c r="M1162" s="149"/>
      <c r="N1162" s="150"/>
    </row>
    <row r="1163" spans="1:14">
      <c r="A1163" s="83" t="s">
        <v>2461</v>
      </c>
      <c r="B1163" s="83" t="s">
        <v>2937</v>
      </c>
      <c r="C1163" s="80">
        <v>5589</v>
      </c>
      <c r="D1163" s="80" t="s">
        <v>3139</v>
      </c>
      <c r="E1163" s="109">
        <v>510.79</v>
      </c>
      <c r="F1163" s="109">
        <v>0</v>
      </c>
      <c r="G1163" s="109">
        <v>0</v>
      </c>
      <c r="H1163" s="109">
        <v>0</v>
      </c>
      <c r="I1163" s="143">
        <f t="shared" si="21"/>
        <v>510.79</v>
      </c>
      <c r="J1163" s="148" t="str">
        <f>IFERROR(VLOOKUP($C1163,'CEDARS School FRPL'!$C:$G,5,FALSE),"No")</f>
        <v>Yes</v>
      </c>
      <c r="K1163" s="102">
        <f>IFERROR(VLOOKUP($C1163,'CEDARS School FRPL'!$C:$G,3,FALSE),0)</f>
        <v>0.65310000000000001</v>
      </c>
      <c r="M1163" s="149"/>
      <c r="N1163" s="150"/>
    </row>
    <row r="1164" spans="1:14">
      <c r="A1164" s="83" t="s">
        <v>2461</v>
      </c>
      <c r="B1164" s="83" t="s">
        <v>2937</v>
      </c>
      <c r="C1164" s="80">
        <v>3183</v>
      </c>
      <c r="D1164" s="80" t="s">
        <v>77</v>
      </c>
      <c r="E1164" s="109">
        <v>468</v>
      </c>
      <c r="F1164" s="109">
        <v>0</v>
      </c>
      <c r="G1164" s="109">
        <v>0</v>
      </c>
      <c r="H1164" s="109">
        <v>0</v>
      </c>
      <c r="I1164" s="143">
        <f t="shared" si="21"/>
        <v>468</v>
      </c>
      <c r="J1164" s="148" t="str">
        <f>IFERROR(VLOOKUP($C1164,'CEDARS School FRPL'!$C:$G,5,FALSE),"No")</f>
        <v>Yes</v>
      </c>
      <c r="K1164" s="102">
        <f>IFERROR(VLOOKUP($C1164,'CEDARS School FRPL'!$C:$G,3,FALSE),0)</f>
        <v>0.60940000000000005</v>
      </c>
      <c r="M1164" s="149"/>
      <c r="N1164" s="150"/>
    </row>
    <row r="1165" spans="1:14">
      <c r="A1165" s="83" t="s">
        <v>2461</v>
      </c>
      <c r="B1165" s="83" t="s">
        <v>2937</v>
      </c>
      <c r="C1165" s="80">
        <v>3821</v>
      </c>
      <c r="D1165" s="80" t="s">
        <v>1576</v>
      </c>
      <c r="E1165" s="109">
        <v>708.54</v>
      </c>
      <c r="F1165" s="109">
        <v>0</v>
      </c>
      <c r="G1165" s="109">
        <v>0</v>
      </c>
      <c r="H1165" s="109">
        <v>0</v>
      </c>
      <c r="I1165" s="143">
        <f t="shared" si="21"/>
        <v>708.54</v>
      </c>
      <c r="J1165" s="148" t="str">
        <f>IFERROR(VLOOKUP($C1165,'CEDARS School FRPL'!$C:$G,5,FALSE),"No")</f>
        <v>Yes</v>
      </c>
      <c r="K1165" s="102">
        <f>IFERROR(VLOOKUP($C1165,'CEDARS School FRPL'!$C:$G,3,FALSE),0)</f>
        <v>0.72440000000000004</v>
      </c>
      <c r="M1165" s="149"/>
      <c r="N1165" s="150"/>
    </row>
    <row r="1166" spans="1:14">
      <c r="A1166" s="83" t="s">
        <v>2461</v>
      </c>
      <c r="B1166" s="83" t="s">
        <v>2937</v>
      </c>
      <c r="C1166" s="80">
        <v>4013</v>
      </c>
      <c r="D1166" s="80" t="s">
        <v>1578</v>
      </c>
      <c r="E1166" s="109">
        <v>382.21</v>
      </c>
      <c r="F1166" s="109">
        <v>0</v>
      </c>
      <c r="G1166" s="109">
        <v>0</v>
      </c>
      <c r="H1166" s="109">
        <v>0</v>
      </c>
      <c r="I1166" s="143">
        <f t="shared" si="21"/>
        <v>382.21</v>
      </c>
      <c r="J1166" s="148" t="str">
        <f>IFERROR(VLOOKUP($C1166,'CEDARS School FRPL'!$C:$G,5,FALSE),"No")</f>
        <v>Yes</v>
      </c>
      <c r="K1166" s="102">
        <f>IFERROR(VLOOKUP($C1166,'CEDARS School FRPL'!$C:$G,3,FALSE),0)</f>
        <v>0.63100000000000001</v>
      </c>
      <c r="M1166" s="149"/>
      <c r="N1166" s="150"/>
    </row>
    <row r="1167" spans="1:14">
      <c r="A1167" s="83" t="s">
        <v>2461</v>
      </c>
      <c r="B1167" s="83" t="s">
        <v>2937</v>
      </c>
      <c r="C1167" s="80">
        <v>3001</v>
      </c>
      <c r="D1167" s="80" t="s">
        <v>1575</v>
      </c>
      <c r="E1167" s="109">
        <v>530.71</v>
      </c>
      <c r="F1167" s="109">
        <v>0</v>
      </c>
      <c r="G1167" s="109">
        <v>0</v>
      </c>
      <c r="H1167" s="109">
        <v>0</v>
      </c>
      <c r="I1167" s="143">
        <f t="shared" si="21"/>
        <v>530.71</v>
      </c>
      <c r="J1167" s="148" t="str">
        <f>IFERROR(VLOOKUP($C1167,'CEDARS School FRPL'!$C:$G,5,FALSE),"No")</f>
        <v>Yes</v>
      </c>
      <c r="K1167" s="102">
        <f>IFERROR(VLOOKUP($C1167,'CEDARS School FRPL'!$C:$G,3,FALSE),0)</f>
        <v>0.6008</v>
      </c>
      <c r="M1167" s="149"/>
      <c r="N1167" s="150"/>
    </row>
    <row r="1168" spans="1:14">
      <c r="A1168" s="83" t="s">
        <v>2461</v>
      </c>
      <c r="B1168" s="83" t="s">
        <v>2937</v>
      </c>
      <c r="C1168" s="80">
        <v>4511</v>
      </c>
      <c r="D1168" s="80" t="s">
        <v>1579</v>
      </c>
      <c r="E1168" s="109">
        <v>630.67999999999995</v>
      </c>
      <c r="F1168" s="109">
        <v>0</v>
      </c>
      <c r="G1168" s="109">
        <v>0</v>
      </c>
      <c r="H1168" s="109">
        <v>0</v>
      </c>
      <c r="I1168" s="143">
        <f t="shared" si="21"/>
        <v>630.67999999999995</v>
      </c>
      <c r="J1168" s="148" t="str">
        <f>IFERROR(VLOOKUP($C1168,'CEDARS School FRPL'!$C:$G,5,FALSE),"No")</f>
        <v>Yes</v>
      </c>
      <c r="K1168" s="102">
        <f>IFERROR(VLOOKUP($C1168,'CEDARS School FRPL'!$C:$G,3,FALSE),0)</f>
        <v>0.68100000000000005</v>
      </c>
      <c r="M1168" s="149"/>
      <c r="N1168" s="150"/>
    </row>
    <row r="1169" spans="1:14">
      <c r="A1169" s="83" t="s">
        <v>2461</v>
      </c>
      <c r="B1169" s="83" t="s">
        <v>2937</v>
      </c>
      <c r="C1169" s="80">
        <v>2295</v>
      </c>
      <c r="D1169" s="80" t="s">
        <v>1574</v>
      </c>
      <c r="E1169" s="109">
        <v>1780.88</v>
      </c>
      <c r="F1169" s="109">
        <v>126.68</v>
      </c>
      <c r="G1169" s="109">
        <v>0</v>
      </c>
      <c r="H1169" s="109">
        <v>0</v>
      </c>
      <c r="I1169" s="143">
        <f t="shared" si="21"/>
        <v>1907.5600000000002</v>
      </c>
      <c r="J1169" s="148" t="str">
        <f>IFERROR(VLOOKUP($C1169,'CEDARS School FRPL'!$C:$G,5,FALSE),"No")</f>
        <v>Yes</v>
      </c>
      <c r="K1169" s="102">
        <f>IFERROR(VLOOKUP($C1169,'CEDARS School FRPL'!$C:$G,3,FALSE),0)</f>
        <v>0.62329999999999997</v>
      </c>
      <c r="M1169" s="149"/>
      <c r="N1169" s="150"/>
    </row>
    <row r="1170" spans="1:14">
      <c r="A1170" s="83" t="s">
        <v>2461</v>
      </c>
      <c r="B1170" s="83" t="s">
        <v>2937</v>
      </c>
      <c r="C1170" s="80">
        <v>5449</v>
      </c>
      <c r="D1170" s="80" t="s">
        <v>1580</v>
      </c>
      <c r="E1170" s="109">
        <v>0</v>
      </c>
      <c r="F1170" s="109">
        <v>0</v>
      </c>
      <c r="G1170" s="109">
        <v>36.71</v>
      </c>
      <c r="H1170" s="109">
        <v>0</v>
      </c>
      <c r="I1170" s="143">
        <f t="shared" si="21"/>
        <v>36.71</v>
      </c>
      <c r="J1170" s="148" t="str">
        <f>IFERROR(VLOOKUP($C1170,'CEDARS School FRPL'!$C:$G,5,FALSE),"No")</f>
        <v>No</v>
      </c>
      <c r="K1170" s="102">
        <f>IFERROR(VLOOKUP($C1170,'CEDARS School FRPL'!$C:$G,3,FALSE),0)</f>
        <v>0.47160000000000002</v>
      </c>
      <c r="M1170" s="149"/>
      <c r="N1170" s="150"/>
    </row>
    <row r="1171" spans="1:14">
      <c r="A1171" s="83" t="s">
        <v>2461</v>
      </c>
      <c r="B1171" s="83" t="s">
        <v>2937</v>
      </c>
      <c r="C1171" s="80">
        <v>3829</v>
      </c>
      <c r="D1171" s="80" t="s">
        <v>1577</v>
      </c>
      <c r="E1171" s="109">
        <v>34.43</v>
      </c>
      <c r="F1171" s="109">
        <v>0</v>
      </c>
      <c r="G1171" s="109">
        <v>0</v>
      </c>
      <c r="H1171" s="109">
        <v>0</v>
      </c>
      <c r="I1171" s="143">
        <f t="shared" si="21"/>
        <v>34.43</v>
      </c>
      <c r="J1171" s="148" t="str">
        <f>IFERROR(VLOOKUP($C1171,'CEDARS School FRPL'!$C:$G,5,FALSE),"No")</f>
        <v>No</v>
      </c>
      <c r="K1171" s="102">
        <f>IFERROR(VLOOKUP($C1171,'CEDARS School FRPL'!$C:$G,3,FALSE),0)</f>
        <v>0.45450000000000002</v>
      </c>
      <c r="M1171" s="149"/>
      <c r="N1171" s="150"/>
    </row>
    <row r="1172" spans="1:14">
      <c r="A1172" s="83" t="s">
        <v>2461</v>
      </c>
      <c r="B1172" s="83" t="s">
        <v>2937</v>
      </c>
      <c r="C1172" s="80">
        <v>5960</v>
      </c>
      <c r="D1172" s="80" t="s">
        <v>1581</v>
      </c>
      <c r="E1172" s="109">
        <v>269.5</v>
      </c>
      <c r="F1172" s="109">
        <v>0</v>
      </c>
      <c r="G1172" s="109">
        <v>0</v>
      </c>
      <c r="H1172" s="109">
        <v>0</v>
      </c>
      <c r="I1172" s="143">
        <f t="shared" si="21"/>
        <v>269.5</v>
      </c>
      <c r="J1172" s="148" t="str">
        <f>IFERROR(VLOOKUP($C1172,'CEDARS School FRPL'!$C:$G,5,FALSE),"No")</f>
        <v>No</v>
      </c>
      <c r="K1172" s="102">
        <f>IFERROR(VLOOKUP($C1172,'CEDARS School FRPL'!$C:$G,3,FALSE),0)</f>
        <v>0.17469999999999999</v>
      </c>
      <c r="M1172" s="149"/>
      <c r="N1172" s="150"/>
    </row>
    <row r="1173" spans="1:14">
      <c r="A1173" s="83" t="s">
        <v>2461</v>
      </c>
      <c r="B1173" s="83" t="s">
        <v>2937</v>
      </c>
      <c r="C1173" s="80">
        <v>1992</v>
      </c>
      <c r="D1173" s="80" t="s">
        <v>2938</v>
      </c>
      <c r="E1173" s="109">
        <v>234.81</v>
      </c>
      <c r="F1173" s="109">
        <v>0</v>
      </c>
      <c r="G1173" s="109">
        <v>0</v>
      </c>
      <c r="H1173" s="109">
        <v>0</v>
      </c>
      <c r="I1173" s="143">
        <f t="shared" si="21"/>
        <v>234.81</v>
      </c>
      <c r="J1173" s="148" t="str">
        <f>IFERROR(VLOOKUP($C1173,'CEDARS School FRPL'!$C:$G,5,FALSE),"No")</f>
        <v>No</v>
      </c>
      <c r="K1173" s="102">
        <f>IFERROR(VLOOKUP($C1173,'CEDARS School FRPL'!$C:$G,3,FALSE),0)</f>
        <v>0.1862</v>
      </c>
      <c r="M1173" s="149"/>
      <c r="N1173" s="150"/>
    </row>
    <row r="1174" spans="1:14">
      <c r="A1174" s="83" t="s">
        <v>2461</v>
      </c>
      <c r="B1174" s="83" t="s">
        <v>2937</v>
      </c>
      <c r="C1174" s="80">
        <v>2880</v>
      </c>
      <c r="D1174" s="80" t="s">
        <v>40</v>
      </c>
      <c r="E1174" s="109">
        <v>341.43</v>
      </c>
      <c r="F1174" s="109">
        <v>0</v>
      </c>
      <c r="G1174" s="109">
        <v>0</v>
      </c>
      <c r="H1174" s="109">
        <v>0</v>
      </c>
      <c r="I1174" s="143">
        <f t="shared" si="21"/>
        <v>341.43</v>
      </c>
      <c r="J1174" s="148" t="str">
        <f>IFERROR(VLOOKUP($C1174,'CEDARS School FRPL'!$C:$G,5,FALSE),"No")</f>
        <v>Yes</v>
      </c>
      <c r="K1174" s="102">
        <f>IFERROR(VLOOKUP($C1174,'CEDARS School FRPL'!$C:$G,3,FALSE),0)</f>
        <v>0.74770000000000003</v>
      </c>
      <c r="M1174" s="149"/>
      <c r="N1174" s="150"/>
    </row>
    <row r="1175" spans="1:14">
      <c r="A1175" s="83" t="s">
        <v>2363</v>
      </c>
      <c r="B1175" s="83" t="s">
        <v>2939</v>
      </c>
      <c r="C1175" s="80">
        <v>1986</v>
      </c>
      <c r="D1175" s="80" t="s">
        <v>1011</v>
      </c>
      <c r="E1175" s="109">
        <v>553.65</v>
      </c>
      <c r="F1175" s="109">
        <v>0.36</v>
      </c>
      <c r="G1175" s="109">
        <v>0</v>
      </c>
      <c r="H1175" s="109">
        <v>0</v>
      </c>
      <c r="I1175" s="143">
        <f t="shared" si="21"/>
        <v>554.01</v>
      </c>
      <c r="J1175" s="148" t="str">
        <f>IFERROR(VLOOKUP($C1175,'CEDARS School FRPL'!$C:$G,5,FALSE),"No")</f>
        <v>Yes</v>
      </c>
      <c r="K1175" s="102">
        <f>IFERROR(VLOOKUP($C1175,'CEDARS School FRPL'!$C:$G,3,FALSE),0)</f>
        <v>0.74909999999999999</v>
      </c>
      <c r="M1175" s="149"/>
      <c r="N1175" s="150"/>
    </row>
    <row r="1176" spans="1:14">
      <c r="A1176" s="83" t="s">
        <v>2469</v>
      </c>
      <c r="B1176" s="83" t="s">
        <v>2940</v>
      </c>
      <c r="C1176" s="80">
        <v>4247</v>
      </c>
      <c r="D1176" s="80" t="s">
        <v>1634</v>
      </c>
      <c r="E1176" s="109">
        <v>141.28</v>
      </c>
      <c r="F1176" s="109">
        <v>0</v>
      </c>
      <c r="G1176" s="109">
        <v>0</v>
      </c>
      <c r="H1176" s="109">
        <v>0</v>
      </c>
      <c r="I1176" s="143">
        <f t="shared" si="21"/>
        <v>141.28</v>
      </c>
      <c r="J1176" s="148" t="str">
        <f>IFERROR(VLOOKUP($C1176,'CEDARS School FRPL'!$C:$G,5,FALSE),"No")</f>
        <v>Yes</v>
      </c>
      <c r="K1176" s="102">
        <f>IFERROR(VLOOKUP($C1176,'CEDARS School FRPL'!$C:$G,3,FALSE),0)</f>
        <v>0.70979999999999999</v>
      </c>
      <c r="M1176" s="149"/>
      <c r="N1176" s="150"/>
    </row>
    <row r="1177" spans="1:14">
      <c r="A1177" s="83" t="s">
        <v>2469</v>
      </c>
      <c r="B1177" s="83" t="s">
        <v>2940</v>
      </c>
      <c r="C1177" s="80">
        <v>4303</v>
      </c>
      <c r="D1177" s="80" t="s">
        <v>858</v>
      </c>
      <c r="E1177" s="109">
        <v>537.84</v>
      </c>
      <c r="F1177" s="109">
        <v>0</v>
      </c>
      <c r="G1177" s="109">
        <v>0</v>
      </c>
      <c r="H1177" s="109">
        <v>0</v>
      </c>
      <c r="I1177" s="143">
        <f t="shared" si="21"/>
        <v>537.84</v>
      </c>
      <c r="J1177" s="148" t="str">
        <f>IFERROR(VLOOKUP($C1177,'CEDARS School FRPL'!$C:$G,5,FALSE),"No")</f>
        <v>Yes</v>
      </c>
      <c r="K1177" s="102">
        <f>IFERROR(VLOOKUP($C1177,'CEDARS School FRPL'!$C:$G,3,FALSE),0)</f>
        <v>0.68740000000000001</v>
      </c>
      <c r="M1177" s="149"/>
      <c r="N1177" s="150"/>
    </row>
    <row r="1178" spans="1:14">
      <c r="A1178" s="83" t="s">
        <v>2469</v>
      </c>
      <c r="B1178" s="83" t="s">
        <v>2940</v>
      </c>
      <c r="C1178" s="80">
        <v>4342</v>
      </c>
      <c r="D1178" s="80" t="s">
        <v>1635</v>
      </c>
      <c r="E1178" s="109">
        <v>502</v>
      </c>
      <c r="F1178" s="109">
        <v>0</v>
      </c>
      <c r="G1178" s="109">
        <v>0</v>
      </c>
      <c r="H1178" s="109">
        <v>0</v>
      </c>
      <c r="I1178" s="143">
        <f t="shared" si="21"/>
        <v>502</v>
      </c>
      <c r="J1178" s="148" t="str">
        <f>IFERROR(VLOOKUP($C1178,'CEDARS School FRPL'!$C:$G,5,FALSE),"No")</f>
        <v>No</v>
      </c>
      <c r="K1178" s="102">
        <f>IFERROR(VLOOKUP($C1178,'CEDARS School FRPL'!$C:$G,3,FALSE),0)</f>
        <v>0.27989999999999998</v>
      </c>
      <c r="M1178" s="149"/>
      <c r="N1178" s="150"/>
    </row>
    <row r="1179" spans="1:14">
      <c r="A1179" s="83" t="s">
        <v>2469</v>
      </c>
      <c r="B1179" s="83" t="s">
        <v>2940</v>
      </c>
      <c r="C1179" s="80">
        <v>4304</v>
      </c>
      <c r="D1179" s="80" t="s">
        <v>860</v>
      </c>
      <c r="E1179" s="109">
        <v>556.49</v>
      </c>
      <c r="F1179" s="109">
        <v>0</v>
      </c>
      <c r="G1179" s="109">
        <v>0</v>
      </c>
      <c r="H1179" s="109">
        <v>0</v>
      </c>
      <c r="I1179" s="143">
        <f t="shared" si="21"/>
        <v>556.49</v>
      </c>
      <c r="J1179" s="148" t="str">
        <f>IFERROR(VLOOKUP($C1179,'CEDARS School FRPL'!$C:$G,5,FALSE),"No")</f>
        <v>Yes</v>
      </c>
      <c r="K1179" s="102">
        <f>IFERROR(VLOOKUP($C1179,'CEDARS School FRPL'!$C:$G,3,FALSE),0)</f>
        <v>0.61350000000000005</v>
      </c>
      <c r="M1179" s="149"/>
      <c r="N1179" s="150"/>
    </row>
    <row r="1180" spans="1:14">
      <c r="A1180" s="83" t="s">
        <v>2469</v>
      </c>
      <c r="B1180" s="83" t="s">
        <v>2940</v>
      </c>
      <c r="C1180" s="80">
        <v>4469</v>
      </c>
      <c r="D1180" s="80" t="s">
        <v>1640</v>
      </c>
      <c r="E1180" s="109">
        <v>440.29</v>
      </c>
      <c r="F1180" s="109">
        <v>0</v>
      </c>
      <c r="G1180" s="109">
        <v>0</v>
      </c>
      <c r="H1180" s="109">
        <v>0</v>
      </c>
      <c r="I1180" s="143">
        <f t="shared" si="21"/>
        <v>440.29</v>
      </c>
      <c r="J1180" s="148" t="str">
        <f>IFERROR(VLOOKUP($C1180,'CEDARS School FRPL'!$C:$G,5,FALSE),"No")</f>
        <v>No</v>
      </c>
      <c r="K1180" s="102">
        <f>IFERROR(VLOOKUP($C1180,'CEDARS School FRPL'!$C:$G,3,FALSE),0)</f>
        <v>0.183</v>
      </c>
      <c r="M1180" s="149"/>
      <c r="N1180" s="150"/>
    </row>
    <row r="1181" spans="1:14">
      <c r="A1181" s="83" t="s">
        <v>2469</v>
      </c>
      <c r="B1181" s="83" t="s">
        <v>2940</v>
      </c>
      <c r="C1181" s="80">
        <v>4231</v>
      </c>
      <c r="D1181" s="80" t="s">
        <v>1633</v>
      </c>
      <c r="E1181" s="109">
        <v>819.6</v>
      </c>
      <c r="F1181" s="109">
        <v>0</v>
      </c>
      <c r="G1181" s="109">
        <v>0</v>
      </c>
      <c r="H1181" s="109">
        <v>0</v>
      </c>
      <c r="I1181" s="143">
        <f t="shared" si="21"/>
        <v>819.6</v>
      </c>
      <c r="J1181" s="148" t="str">
        <f>IFERROR(VLOOKUP($C1181,'CEDARS School FRPL'!$C:$G,5,FALSE),"No")</f>
        <v>Yes</v>
      </c>
      <c r="K1181" s="102">
        <f>IFERROR(VLOOKUP($C1181,'CEDARS School FRPL'!$C:$G,3,FALSE),0)</f>
        <v>0.64890000000000003</v>
      </c>
      <c r="M1181" s="149"/>
      <c r="N1181" s="150"/>
    </row>
    <row r="1182" spans="1:14">
      <c r="A1182" s="83" t="s">
        <v>2469</v>
      </c>
      <c r="B1182" s="83" t="s">
        <v>2940</v>
      </c>
      <c r="C1182" s="80">
        <v>2886</v>
      </c>
      <c r="D1182" s="80" t="s">
        <v>1626</v>
      </c>
      <c r="E1182" s="109">
        <v>525.86</v>
      </c>
      <c r="F1182" s="109">
        <v>0</v>
      </c>
      <c r="G1182" s="109">
        <v>0</v>
      </c>
      <c r="H1182" s="109">
        <v>0</v>
      </c>
      <c r="I1182" s="143">
        <f t="shared" si="21"/>
        <v>525.86</v>
      </c>
      <c r="J1182" s="148" t="str">
        <f>IFERROR(VLOOKUP($C1182,'CEDARS School FRPL'!$C:$G,5,FALSE),"No")</f>
        <v>Yes</v>
      </c>
      <c r="K1182" s="102">
        <f>IFERROR(VLOOKUP($C1182,'CEDARS School FRPL'!$C:$G,3,FALSE),0)</f>
        <v>0.58540000000000003</v>
      </c>
      <c r="M1182" s="149"/>
      <c r="N1182" s="150"/>
    </row>
    <row r="1183" spans="1:14">
      <c r="A1183" s="151" t="s">
        <v>2469</v>
      </c>
      <c r="B1183" s="86" t="s">
        <v>2940</v>
      </c>
      <c r="C1183" s="95">
        <v>4430</v>
      </c>
      <c r="D1183" s="80" t="s">
        <v>1638</v>
      </c>
      <c r="E1183" s="109">
        <v>812.5</v>
      </c>
      <c r="F1183" s="109">
        <v>0</v>
      </c>
      <c r="G1183" s="109">
        <v>0</v>
      </c>
      <c r="H1183" s="109">
        <v>0</v>
      </c>
      <c r="I1183" s="143">
        <f t="shared" si="21"/>
        <v>812.5</v>
      </c>
      <c r="J1183" s="148" t="str">
        <f>IFERROR(VLOOKUP($C1183,'CEDARS School FRPL'!$C:$G,5,FALSE),"No")</f>
        <v>No</v>
      </c>
      <c r="K1183" s="102">
        <f>IFERROR(VLOOKUP($C1183,'CEDARS School FRPL'!$C:$G,3,FALSE),0)</f>
        <v>0.3145</v>
      </c>
      <c r="L1183" s="102"/>
      <c r="M1183" s="149"/>
      <c r="N1183" s="150"/>
    </row>
    <row r="1184" spans="1:14">
      <c r="A1184" s="83" t="s">
        <v>2469</v>
      </c>
      <c r="B1184" s="83" t="s">
        <v>2940</v>
      </c>
      <c r="C1184" s="80">
        <v>4344</v>
      </c>
      <c r="D1184" s="80" t="s">
        <v>1636</v>
      </c>
      <c r="E1184" s="109">
        <v>544.71</v>
      </c>
      <c r="F1184" s="109">
        <v>0</v>
      </c>
      <c r="G1184" s="109">
        <v>0</v>
      </c>
      <c r="H1184" s="109">
        <v>0</v>
      </c>
      <c r="I1184" s="143">
        <f t="shared" si="21"/>
        <v>544.71</v>
      </c>
      <c r="J1184" s="148" t="str">
        <f>IFERROR(VLOOKUP($C1184,'CEDARS School FRPL'!$C:$G,5,FALSE),"No")</f>
        <v>Yes</v>
      </c>
      <c r="K1184" s="102">
        <f>IFERROR(VLOOKUP($C1184,'CEDARS School FRPL'!$C:$G,3,FALSE),0)</f>
        <v>0.73350000000000004</v>
      </c>
      <c r="M1184" s="149"/>
      <c r="N1184" s="150"/>
    </row>
    <row r="1185" spans="1:14">
      <c r="A1185" s="83" t="s">
        <v>2469</v>
      </c>
      <c r="B1185" s="83" t="s">
        <v>2940</v>
      </c>
      <c r="C1185" s="80">
        <v>4433</v>
      </c>
      <c r="D1185" s="80" t="s">
        <v>1639</v>
      </c>
      <c r="E1185" s="109">
        <v>2008.94</v>
      </c>
      <c r="F1185" s="109">
        <v>192.26</v>
      </c>
      <c r="G1185" s="109">
        <v>0</v>
      </c>
      <c r="H1185" s="109">
        <v>0</v>
      </c>
      <c r="I1185" s="143">
        <f t="shared" si="21"/>
        <v>2201.1999999999998</v>
      </c>
      <c r="J1185" s="148" t="str">
        <f>IFERROR(VLOOKUP($C1185,'CEDARS School FRPL'!$C:$G,5,FALSE),"No")</f>
        <v>No</v>
      </c>
      <c r="K1185" s="102">
        <f>IFERROR(VLOOKUP($C1185,'CEDARS School FRPL'!$C:$G,3,FALSE),0)</f>
        <v>0.27660000000000001</v>
      </c>
      <c r="M1185" s="149"/>
      <c r="N1185" s="150"/>
    </row>
    <row r="1186" spans="1:14">
      <c r="A1186" s="83" t="s">
        <v>2469</v>
      </c>
      <c r="B1186" s="83" t="s">
        <v>2940</v>
      </c>
      <c r="C1186" s="80">
        <v>5450</v>
      </c>
      <c r="D1186" s="80" t="s">
        <v>1642</v>
      </c>
      <c r="E1186" s="109">
        <v>620.14</v>
      </c>
      <c r="F1186" s="109">
        <v>0</v>
      </c>
      <c r="G1186" s="109">
        <v>0</v>
      </c>
      <c r="H1186" s="109">
        <v>0</v>
      </c>
      <c r="I1186" s="143">
        <f t="shared" si="21"/>
        <v>620.14</v>
      </c>
      <c r="J1186" s="148" t="str">
        <f>IFERROR(VLOOKUP($C1186,'CEDARS School FRPL'!$C:$G,5,FALSE),"No")</f>
        <v>Yes</v>
      </c>
      <c r="K1186" s="102">
        <f>IFERROR(VLOOKUP($C1186,'CEDARS School FRPL'!$C:$G,3,FALSE),0)</f>
        <v>0.55679999999999996</v>
      </c>
      <c r="M1186" s="149"/>
      <c r="N1186" s="150"/>
    </row>
    <row r="1187" spans="1:14">
      <c r="A1187" s="83" t="s">
        <v>2469</v>
      </c>
      <c r="B1187" s="83" t="s">
        <v>2940</v>
      </c>
      <c r="C1187" s="80">
        <v>3688</v>
      </c>
      <c r="D1187" s="80" t="s">
        <v>1630</v>
      </c>
      <c r="E1187" s="109">
        <v>1899.43</v>
      </c>
      <c r="F1187" s="109">
        <v>109.02</v>
      </c>
      <c r="G1187" s="109">
        <v>0</v>
      </c>
      <c r="H1187" s="109">
        <v>0</v>
      </c>
      <c r="I1187" s="143">
        <f t="shared" si="21"/>
        <v>2008.45</v>
      </c>
      <c r="J1187" s="148" t="str">
        <f>IFERROR(VLOOKUP($C1187,'CEDARS School FRPL'!$C:$G,5,FALSE),"No")</f>
        <v>Yes</v>
      </c>
      <c r="K1187" s="102">
        <f>IFERROR(VLOOKUP($C1187,'CEDARS School FRPL'!$C:$G,3,FALSE),0)</f>
        <v>0.62270000000000003</v>
      </c>
      <c r="M1187" s="149"/>
      <c r="N1187" s="150"/>
    </row>
    <row r="1188" spans="1:14">
      <c r="A1188" s="83" t="s">
        <v>2469</v>
      </c>
      <c r="B1188" s="83" t="s">
        <v>2940</v>
      </c>
      <c r="C1188" s="80">
        <v>4164</v>
      </c>
      <c r="D1188" s="80" t="s">
        <v>1631</v>
      </c>
      <c r="E1188" s="109">
        <v>515.86</v>
      </c>
      <c r="F1188" s="109">
        <v>0</v>
      </c>
      <c r="G1188" s="109">
        <v>0</v>
      </c>
      <c r="H1188" s="109">
        <v>0</v>
      </c>
      <c r="I1188" s="143">
        <f t="shared" si="21"/>
        <v>515.86</v>
      </c>
      <c r="J1188" s="148" t="str">
        <f>IFERROR(VLOOKUP($C1188,'CEDARS School FRPL'!$C:$G,5,FALSE),"No")</f>
        <v>No</v>
      </c>
      <c r="K1188" s="102">
        <f>IFERROR(VLOOKUP($C1188,'CEDARS School FRPL'!$C:$G,3,FALSE),0)</f>
        <v>0.15870000000000001</v>
      </c>
      <c r="M1188" s="149"/>
      <c r="N1188" s="150"/>
    </row>
    <row r="1189" spans="1:14">
      <c r="A1189" s="83" t="s">
        <v>2469</v>
      </c>
      <c r="B1189" s="83" t="s">
        <v>2940</v>
      </c>
      <c r="C1189" s="80">
        <v>5498</v>
      </c>
      <c r="D1189" s="80" t="s">
        <v>2722</v>
      </c>
      <c r="E1189" s="109">
        <v>0</v>
      </c>
      <c r="F1189" s="109">
        <v>0</v>
      </c>
      <c r="G1189" s="109">
        <v>58.57</v>
      </c>
      <c r="H1189" s="109">
        <v>0</v>
      </c>
      <c r="I1189" s="143">
        <f t="shared" si="21"/>
        <v>58.57</v>
      </c>
      <c r="J1189" s="148" t="str">
        <f>IFERROR(VLOOKUP($C1189,'CEDARS School FRPL'!$C:$G,5,FALSE),"No")</f>
        <v>Yes</v>
      </c>
      <c r="K1189" s="102">
        <f>IFERROR(VLOOKUP($C1189,'CEDARS School FRPL'!$C:$G,3,FALSE),0)</f>
        <v>0.65410000000000001</v>
      </c>
      <c r="M1189" s="149"/>
      <c r="N1189" s="150"/>
    </row>
    <row r="1190" spans="1:14">
      <c r="A1190" s="83" t="s">
        <v>2469</v>
      </c>
      <c r="B1190" s="83" t="s">
        <v>2940</v>
      </c>
      <c r="C1190" s="80">
        <v>5703</v>
      </c>
      <c r="D1190" s="80" t="s">
        <v>3362</v>
      </c>
      <c r="E1190" s="109">
        <v>105.47</v>
      </c>
      <c r="F1190" s="109">
        <v>11.04</v>
      </c>
      <c r="G1190" s="109">
        <v>0</v>
      </c>
      <c r="H1190" s="109">
        <v>0</v>
      </c>
      <c r="I1190" s="143">
        <f t="shared" si="21"/>
        <v>116.50999999999999</v>
      </c>
      <c r="J1190" s="148" t="str">
        <f>IFERROR(VLOOKUP($C1190,'CEDARS School FRPL'!$C:$G,5,FALSE),"No")</f>
        <v>Yes</v>
      </c>
      <c r="K1190" s="102">
        <f>IFERROR(VLOOKUP($C1190,'CEDARS School FRPL'!$C:$G,3,FALSE),0)</f>
        <v>0.59650000000000003</v>
      </c>
      <c r="M1190" s="149"/>
      <c r="N1190" s="150"/>
    </row>
    <row r="1191" spans="1:14">
      <c r="A1191" s="83" t="s">
        <v>2469</v>
      </c>
      <c r="B1191" s="83" t="s">
        <v>2940</v>
      </c>
      <c r="C1191" s="80">
        <v>4583</v>
      </c>
      <c r="D1191" s="80" t="s">
        <v>1641</v>
      </c>
      <c r="E1191" s="109">
        <v>499.43</v>
      </c>
      <c r="F1191" s="109">
        <v>0</v>
      </c>
      <c r="G1191" s="109">
        <v>0</v>
      </c>
      <c r="H1191" s="109">
        <v>0</v>
      </c>
      <c r="I1191" s="143">
        <f t="shared" si="21"/>
        <v>499.43</v>
      </c>
      <c r="J1191" s="148" t="str">
        <f>IFERROR(VLOOKUP($C1191,'CEDARS School FRPL'!$C:$G,5,FALSE),"No")</f>
        <v>Yes</v>
      </c>
      <c r="K1191" s="102">
        <f>IFERROR(VLOOKUP($C1191,'CEDARS School FRPL'!$C:$G,3,FALSE),0)</f>
        <v>0.55700000000000005</v>
      </c>
      <c r="M1191" s="149"/>
      <c r="N1191" s="150"/>
    </row>
    <row r="1192" spans="1:14">
      <c r="A1192" s="83" t="s">
        <v>2469</v>
      </c>
      <c r="B1192" s="83" t="s">
        <v>2940</v>
      </c>
      <c r="C1192" s="80">
        <v>3121</v>
      </c>
      <c r="D1192" s="80" t="s">
        <v>1628</v>
      </c>
      <c r="E1192" s="109">
        <v>602.14</v>
      </c>
      <c r="F1192" s="109">
        <v>0</v>
      </c>
      <c r="G1192" s="109">
        <v>0</v>
      </c>
      <c r="H1192" s="109">
        <v>0</v>
      </c>
      <c r="I1192" s="143">
        <f t="shared" si="21"/>
        <v>602.14</v>
      </c>
      <c r="J1192" s="148" t="str">
        <f>IFERROR(VLOOKUP($C1192,'CEDARS School FRPL'!$C:$G,5,FALSE),"No")</f>
        <v>Yes</v>
      </c>
      <c r="K1192" s="102">
        <f>IFERROR(VLOOKUP($C1192,'CEDARS School FRPL'!$C:$G,3,FALSE),0)</f>
        <v>0.60829999999999995</v>
      </c>
      <c r="M1192" s="149"/>
      <c r="N1192" s="150"/>
    </row>
    <row r="1193" spans="1:14">
      <c r="A1193" s="83" t="s">
        <v>2469</v>
      </c>
      <c r="B1193" s="83" t="s">
        <v>2940</v>
      </c>
      <c r="C1193" s="80">
        <v>3120</v>
      </c>
      <c r="D1193" s="80" t="s">
        <v>1627</v>
      </c>
      <c r="E1193" s="109">
        <v>810.23</v>
      </c>
      <c r="F1193" s="109">
        <v>0</v>
      </c>
      <c r="G1193" s="109">
        <v>0</v>
      </c>
      <c r="H1193" s="109">
        <v>0</v>
      </c>
      <c r="I1193" s="143">
        <f t="shared" si="21"/>
        <v>810.23</v>
      </c>
      <c r="J1193" s="148" t="str">
        <f>IFERROR(VLOOKUP($C1193,'CEDARS School FRPL'!$C:$G,5,FALSE),"No")</f>
        <v>No</v>
      </c>
      <c r="K1193" s="102">
        <f>IFERROR(VLOOKUP($C1193,'CEDARS School FRPL'!$C:$G,3,FALSE),0)</f>
        <v>0.46089999999999998</v>
      </c>
      <c r="M1193" s="149"/>
      <c r="N1193" s="150"/>
    </row>
    <row r="1194" spans="1:14">
      <c r="A1194" s="83" t="s">
        <v>2469</v>
      </c>
      <c r="B1194" s="83" t="s">
        <v>2940</v>
      </c>
      <c r="C1194" s="80">
        <v>5482</v>
      </c>
      <c r="D1194" s="80" t="s">
        <v>2723</v>
      </c>
      <c r="E1194" s="109">
        <v>390.14</v>
      </c>
      <c r="F1194" s="109">
        <v>0</v>
      </c>
      <c r="G1194" s="109">
        <v>0</v>
      </c>
      <c r="H1194" s="109">
        <v>0</v>
      </c>
      <c r="I1194" s="143">
        <f t="shared" si="21"/>
        <v>390.14</v>
      </c>
      <c r="J1194" s="148" t="str">
        <f>IFERROR(VLOOKUP($C1194,'CEDARS School FRPL'!$C:$G,5,FALSE),"No")</f>
        <v>Yes</v>
      </c>
      <c r="K1194" s="102">
        <f>IFERROR(VLOOKUP($C1194,'CEDARS School FRPL'!$C:$G,3,FALSE),0)</f>
        <v>0.44330000000000003</v>
      </c>
      <c r="M1194" s="149"/>
      <c r="N1194" s="150"/>
    </row>
    <row r="1195" spans="1:14">
      <c r="A1195" s="83" t="s">
        <v>2469</v>
      </c>
      <c r="B1195" s="83" t="s">
        <v>2940</v>
      </c>
      <c r="C1195" s="80">
        <v>4165</v>
      </c>
      <c r="D1195" s="80" t="s">
        <v>1632</v>
      </c>
      <c r="E1195" s="109">
        <v>466.57</v>
      </c>
      <c r="F1195" s="109">
        <v>0</v>
      </c>
      <c r="G1195" s="109">
        <v>0</v>
      </c>
      <c r="H1195" s="109">
        <v>0</v>
      </c>
      <c r="I1195" s="143">
        <f t="shared" si="21"/>
        <v>466.57</v>
      </c>
      <c r="J1195" s="148" t="str">
        <f>IFERROR(VLOOKUP($C1195,'CEDARS School FRPL'!$C:$G,5,FALSE),"No")</f>
        <v>No</v>
      </c>
      <c r="K1195" s="102">
        <f>IFERROR(VLOOKUP($C1195,'CEDARS School FRPL'!$C:$G,3,FALSE),0)</f>
        <v>0.30430000000000001</v>
      </c>
      <c r="M1195" s="149"/>
      <c r="N1195" s="150"/>
    </row>
    <row r="1196" spans="1:14">
      <c r="A1196" s="83" t="s">
        <v>2469</v>
      </c>
      <c r="B1196" s="83" t="s">
        <v>2940</v>
      </c>
      <c r="C1196" s="80">
        <v>3687</v>
      </c>
      <c r="D1196" s="80" t="s">
        <v>1629</v>
      </c>
      <c r="E1196" s="109">
        <v>525.71</v>
      </c>
      <c r="F1196" s="109">
        <v>0</v>
      </c>
      <c r="G1196" s="109">
        <v>0</v>
      </c>
      <c r="H1196" s="109">
        <v>0</v>
      </c>
      <c r="I1196" s="143">
        <f t="shared" si="21"/>
        <v>525.71</v>
      </c>
      <c r="J1196" s="148" t="str">
        <f>IFERROR(VLOOKUP($C1196,'CEDARS School FRPL'!$C:$G,5,FALSE),"No")</f>
        <v>No</v>
      </c>
      <c r="K1196" s="102">
        <f>IFERROR(VLOOKUP($C1196,'CEDARS School FRPL'!$C:$G,3,FALSE),0)</f>
        <v>0.42820000000000003</v>
      </c>
      <c r="M1196" s="149"/>
      <c r="N1196" s="150"/>
    </row>
    <row r="1197" spans="1:14">
      <c r="A1197" s="83" t="s">
        <v>2469</v>
      </c>
      <c r="B1197" s="83" t="s">
        <v>2940</v>
      </c>
      <c r="C1197" s="80">
        <v>4019</v>
      </c>
      <c r="D1197" s="80" t="s">
        <v>3292</v>
      </c>
      <c r="E1197" s="109">
        <v>492.05</v>
      </c>
      <c r="F1197" s="109">
        <v>0</v>
      </c>
      <c r="G1197" s="109">
        <v>0</v>
      </c>
      <c r="H1197" s="109">
        <v>0</v>
      </c>
      <c r="I1197" s="143">
        <f t="shared" si="21"/>
        <v>492.05</v>
      </c>
      <c r="J1197" s="148" t="str">
        <f>IFERROR(VLOOKUP($C1197,'CEDARS School FRPL'!$C:$G,5,FALSE),"No")</f>
        <v>No</v>
      </c>
      <c r="K1197" s="102">
        <f>IFERROR(VLOOKUP($C1197,'CEDARS School FRPL'!$C:$G,3,FALSE),0)</f>
        <v>0</v>
      </c>
      <c r="M1197" s="149"/>
      <c r="N1197" s="150"/>
    </row>
    <row r="1198" spans="1:14">
      <c r="A1198" s="83" t="s">
        <v>2469</v>
      </c>
      <c r="B1198" s="83" t="s">
        <v>2940</v>
      </c>
      <c r="C1198" s="80">
        <v>1848</v>
      </c>
      <c r="D1198" s="80" t="s">
        <v>27</v>
      </c>
      <c r="E1198" s="109">
        <v>25.92</v>
      </c>
      <c r="F1198" s="109">
        <v>0</v>
      </c>
      <c r="G1198" s="109">
        <v>0</v>
      </c>
      <c r="H1198" s="109">
        <v>0</v>
      </c>
      <c r="I1198" s="143">
        <f t="shared" si="21"/>
        <v>25.92</v>
      </c>
      <c r="J1198" s="148" t="str">
        <f>IFERROR(VLOOKUP($C1198,'CEDARS School FRPL'!$C:$G,5,FALSE),"No")</f>
        <v>No</v>
      </c>
      <c r="K1198" s="102">
        <f>IFERROR(VLOOKUP($C1198,'CEDARS School FRPL'!$C:$G,3,FALSE),0)</f>
        <v>0.37780000000000002</v>
      </c>
      <c r="M1198" s="149"/>
      <c r="N1198" s="150"/>
    </row>
    <row r="1199" spans="1:14">
      <c r="A1199" s="83" t="s">
        <v>2469</v>
      </c>
      <c r="B1199" s="83" t="s">
        <v>2940</v>
      </c>
      <c r="C1199" s="80">
        <v>4425</v>
      </c>
      <c r="D1199" s="80" t="s">
        <v>1637</v>
      </c>
      <c r="E1199" s="109">
        <v>944.31</v>
      </c>
      <c r="F1199" s="109">
        <v>0</v>
      </c>
      <c r="G1199" s="109">
        <v>0</v>
      </c>
      <c r="H1199" s="109">
        <v>0</v>
      </c>
      <c r="I1199" s="143">
        <f t="shared" si="21"/>
        <v>944.31</v>
      </c>
      <c r="J1199" s="148" t="str">
        <f>IFERROR(VLOOKUP($C1199,'CEDARS School FRPL'!$C:$G,5,FALSE),"No")</f>
        <v>Yes</v>
      </c>
      <c r="K1199" s="102">
        <f>IFERROR(VLOOKUP($C1199,'CEDARS School FRPL'!$C:$G,3,FALSE),0)</f>
        <v>0.6542</v>
      </c>
      <c r="M1199" s="149"/>
      <c r="N1199" s="150"/>
    </row>
    <row r="1200" spans="1:14">
      <c r="A1200" s="83" t="s">
        <v>2549</v>
      </c>
      <c r="B1200" s="83" t="s">
        <v>2941</v>
      </c>
      <c r="C1200" s="80">
        <v>5451</v>
      </c>
      <c r="D1200" s="80" t="s">
        <v>2165</v>
      </c>
      <c r="E1200" s="109">
        <v>501.92</v>
      </c>
      <c r="F1200" s="109">
        <v>0</v>
      </c>
      <c r="G1200" s="109">
        <v>0</v>
      </c>
      <c r="H1200" s="109">
        <v>0</v>
      </c>
      <c r="I1200" s="143">
        <f t="shared" si="21"/>
        <v>501.92</v>
      </c>
      <c r="J1200" s="148" t="str">
        <f>IFERROR(VLOOKUP($C1200,'CEDARS School FRPL'!$C:$G,5,FALSE),"No")</f>
        <v>Yes</v>
      </c>
      <c r="K1200" s="102">
        <f>IFERROR(VLOOKUP($C1200,'CEDARS School FRPL'!$C:$G,3,FALSE),0)</f>
        <v>0.51959999999999995</v>
      </c>
      <c r="M1200" s="149"/>
      <c r="N1200" s="150"/>
    </row>
    <row r="1201" spans="1:14">
      <c r="A1201" s="83" t="s">
        <v>2549</v>
      </c>
      <c r="B1201" s="83" t="s">
        <v>2941</v>
      </c>
      <c r="C1201" s="80">
        <v>2591</v>
      </c>
      <c r="D1201" s="80" t="s">
        <v>2163</v>
      </c>
      <c r="E1201" s="109">
        <v>375.59</v>
      </c>
      <c r="F1201" s="109">
        <v>20.329999999999998</v>
      </c>
      <c r="G1201" s="109">
        <v>1.43</v>
      </c>
      <c r="H1201" s="109">
        <v>0</v>
      </c>
      <c r="I1201" s="143">
        <f t="shared" si="21"/>
        <v>397.34999999999997</v>
      </c>
      <c r="J1201" s="148" t="str">
        <f>IFERROR(VLOOKUP($C1201,'CEDARS School FRPL'!$C:$G,5,FALSE),"No")</f>
        <v>Yes</v>
      </c>
      <c r="K1201" s="102">
        <f>IFERROR(VLOOKUP($C1201,'CEDARS School FRPL'!$C:$G,3,FALSE),0)</f>
        <v>0.5111</v>
      </c>
      <c r="M1201" s="149"/>
      <c r="N1201" s="150"/>
    </row>
    <row r="1202" spans="1:14">
      <c r="A1202" s="83" t="s">
        <v>2549</v>
      </c>
      <c r="B1202" s="83" t="s">
        <v>2941</v>
      </c>
      <c r="C1202" s="80">
        <v>2898</v>
      </c>
      <c r="D1202" s="80" t="s">
        <v>2164</v>
      </c>
      <c r="E1202" s="109">
        <v>391.25</v>
      </c>
      <c r="F1202" s="109">
        <v>0</v>
      </c>
      <c r="G1202" s="109">
        <v>0</v>
      </c>
      <c r="H1202" s="109">
        <v>0</v>
      </c>
      <c r="I1202" s="143">
        <f t="shared" si="21"/>
        <v>391.25</v>
      </c>
      <c r="J1202" s="148" t="str">
        <f>IFERROR(VLOOKUP($C1202,'CEDARS School FRPL'!$C:$G,5,FALSE),"No")</f>
        <v>Yes</v>
      </c>
      <c r="K1202" s="102">
        <f>IFERROR(VLOOKUP($C1202,'CEDARS School FRPL'!$C:$G,3,FALSE),0)</f>
        <v>0.55100000000000005</v>
      </c>
      <c r="M1202" s="149"/>
      <c r="N1202" s="150"/>
    </row>
    <row r="1203" spans="1:14">
      <c r="A1203" s="83" t="s">
        <v>2388</v>
      </c>
      <c r="B1203" s="83" t="s">
        <v>2942</v>
      </c>
      <c r="C1203" s="80">
        <v>3288</v>
      </c>
      <c r="D1203" s="80" t="s">
        <v>1132</v>
      </c>
      <c r="E1203" s="109">
        <v>386.66</v>
      </c>
      <c r="F1203" s="109">
        <v>0</v>
      </c>
      <c r="G1203" s="109">
        <v>0</v>
      </c>
      <c r="H1203" s="109">
        <v>0</v>
      </c>
      <c r="I1203" s="143">
        <f t="shared" si="21"/>
        <v>386.66</v>
      </c>
      <c r="J1203" s="148" t="str">
        <f>IFERROR(VLOOKUP($C1203,'CEDARS School FRPL'!$C:$G,5,FALSE),"No")</f>
        <v>No</v>
      </c>
      <c r="K1203" s="102">
        <f>IFERROR(VLOOKUP($C1203,'CEDARS School FRPL'!$C:$G,3,FALSE),0)</f>
        <v>0.43330000000000002</v>
      </c>
      <c r="M1203" s="149"/>
      <c r="N1203" s="150"/>
    </row>
    <row r="1204" spans="1:14">
      <c r="A1204" s="83" t="s">
        <v>2388</v>
      </c>
      <c r="B1204" s="83" t="s">
        <v>2942</v>
      </c>
      <c r="C1204" s="80">
        <v>2273</v>
      </c>
      <c r="D1204" s="80" t="s">
        <v>1131</v>
      </c>
      <c r="E1204" s="109">
        <v>389.79</v>
      </c>
      <c r="F1204" s="109">
        <v>26.23</v>
      </c>
      <c r="G1204" s="109">
        <v>2.71</v>
      </c>
      <c r="H1204" s="109">
        <v>0</v>
      </c>
      <c r="I1204" s="143">
        <f t="shared" si="21"/>
        <v>418.73</v>
      </c>
      <c r="J1204" s="148" t="str">
        <f>IFERROR(VLOOKUP($C1204,'CEDARS School FRPL'!$C:$G,5,FALSE),"No")</f>
        <v>No</v>
      </c>
      <c r="K1204" s="102">
        <f>IFERROR(VLOOKUP($C1204,'CEDARS School FRPL'!$C:$G,3,FALSE),0)</f>
        <v>0.4294</v>
      </c>
      <c r="M1204" s="149"/>
      <c r="N1204" s="150"/>
    </row>
    <row r="1205" spans="1:14">
      <c r="A1205" s="83" t="s">
        <v>2427</v>
      </c>
      <c r="B1205" s="83" t="s">
        <v>2943</v>
      </c>
      <c r="C1205" s="80">
        <v>2868</v>
      </c>
      <c r="D1205" s="80" t="s">
        <v>1271</v>
      </c>
      <c r="E1205" s="109">
        <v>125.16</v>
      </c>
      <c r="F1205" s="109">
        <v>0</v>
      </c>
      <c r="G1205" s="109">
        <v>0</v>
      </c>
      <c r="H1205" s="109">
        <v>0</v>
      </c>
      <c r="I1205" s="143">
        <f t="shared" si="21"/>
        <v>125.16</v>
      </c>
      <c r="J1205" s="148" t="str">
        <f>IFERROR(VLOOKUP($C1205,'CEDARS School FRPL'!$C:$G,5,FALSE),"No")</f>
        <v>Yes</v>
      </c>
      <c r="K1205" s="102">
        <f>IFERROR(VLOOKUP($C1205,'CEDARS School FRPL'!$C:$G,3,FALSE),0)</f>
        <v>0.54400000000000004</v>
      </c>
      <c r="M1205" s="149"/>
      <c r="N1205" s="150"/>
    </row>
    <row r="1206" spans="1:14">
      <c r="A1206" s="83" t="s">
        <v>2427</v>
      </c>
      <c r="B1206" s="83" t="s">
        <v>2943</v>
      </c>
      <c r="C1206" s="80">
        <v>3295</v>
      </c>
      <c r="D1206" s="80" t="s">
        <v>1272</v>
      </c>
      <c r="E1206" s="109">
        <v>176.8</v>
      </c>
      <c r="F1206" s="109">
        <v>8.64</v>
      </c>
      <c r="G1206" s="109">
        <v>0</v>
      </c>
      <c r="H1206" s="109">
        <v>0</v>
      </c>
      <c r="I1206" s="143">
        <f t="shared" si="21"/>
        <v>185.44</v>
      </c>
      <c r="J1206" s="148" t="str">
        <f>IFERROR(VLOOKUP($C1206,'CEDARS School FRPL'!$C:$G,5,FALSE),"No")</f>
        <v>Yes</v>
      </c>
      <c r="K1206" s="102">
        <f>IFERROR(VLOOKUP($C1206,'CEDARS School FRPL'!$C:$G,3,FALSE),0)</f>
        <v>0.52090000000000003</v>
      </c>
      <c r="M1206" s="149"/>
      <c r="N1206" s="150"/>
    </row>
    <row r="1207" spans="1:14">
      <c r="A1207" s="83" t="s">
        <v>2416</v>
      </c>
      <c r="B1207" s="83" t="s">
        <v>2944</v>
      </c>
      <c r="C1207" s="80">
        <v>2494</v>
      </c>
      <c r="D1207" s="80" t="s">
        <v>1223</v>
      </c>
      <c r="E1207" s="109">
        <v>124.14</v>
      </c>
      <c r="F1207" s="109">
        <v>0</v>
      </c>
      <c r="G1207" s="109">
        <v>0</v>
      </c>
      <c r="H1207" s="109">
        <v>0</v>
      </c>
      <c r="I1207" s="143">
        <f t="shared" si="21"/>
        <v>124.14</v>
      </c>
      <c r="J1207" s="148" t="str">
        <f>IFERROR(VLOOKUP($C1207,'CEDARS School FRPL'!$C:$G,5,FALSE),"No")</f>
        <v>Yes</v>
      </c>
      <c r="K1207" s="102">
        <f>IFERROR(VLOOKUP($C1207,'CEDARS School FRPL'!$C:$G,3,FALSE),0)</f>
        <v>0.97960000000000003</v>
      </c>
      <c r="M1207" s="149"/>
      <c r="N1207" s="150"/>
    </row>
    <row r="1208" spans="1:14">
      <c r="A1208" s="83" t="s">
        <v>2430</v>
      </c>
      <c r="B1208" s="83" t="s">
        <v>2945</v>
      </c>
      <c r="C1208" s="80">
        <v>2518</v>
      </c>
      <c r="D1208" s="80" t="s">
        <v>1279</v>
      </c>
      <c r="E1208" s="109">
        <v>290.07</v>
      </c>
      <c r="F1208" s="109">
        <v>5.67</v>
      </c>
      <c r="G1208" s="109">
        <v>0</v>
      </c>
      <c r="H1208" s="109">
        <v>0</v>
      </c>
      <c r="I1208" s="143">
        <f t="shared" si="21"/>
        <v>295.74</v>
      </c>
      <c r="J1208" s="148" t="str">
        <f>IFERROR(VLOOKUP($C1208,'CEDARS School FRPL'!$C:$G,5,FALSE),"No")</f>
        <v>Yes</v>
      </c>
      <c r="K1208" s="102">
        <f>IFERROR(VLOOKUP($C1208,'CEDARS School FRPL'!$C:$G,3,FALSE),0)</f>
        <v>0.56499999999999995</v>
      </c>
      <c r="M1208" s="149"/>
      <c r="N1208" s="150"/>
    </row>
    <row r="1209" spans="1:14">
      <c r="A1209" s="83" t="s">
        <v>2430</v>
      </c>
      <c r="B1209" s="83" t="s">
        <v>2945</v>
      </c>
      <c r="C1209" s="80">
        <v>5681</v>
      </c>
      <c r="D1209" s="80" t="s">
        <v>3363</v>
      </c>
      <c r="E1209" s="109">
        <v>108.66</v>
      </c>
      <c r="F1209" s="109">
        <v>5.67</v>
      </c>
      <c r="G1209" s="109">
        <v>0</v>
      </c>
      <c r="H1209" s="109">
        <v>0</v>
      </c>
      <c r="I1209" s="143">
        <f t="shared" si="21"/>
        <v>114.33</v>
      </c>
      <c r="J1209" s="148" t="str">
        <f>IFERROR(VLOOKUP($C1209,'CEDARS School FRPL'!$C:$G,5,FALSE),"No")</f>
        <v>Yes</v>
      </c>
      <c r="K1209" s="102">
        <f>IFERROR(VLOOKUP($C1209,'CEDARS School FRPL'!$C:$G,3,FALSE),0)</f>
        <v>0.50429999999999997</v>
      </c>
      <c r="M1209" s="149"/>
      <c r="N1209" s="150"/>
    </row>
    <row r="1210" spans="1:14">
      <c r="A1210" s="83" t="s">
        <v>2430</v>
      </c>
      <c r="B1210" s="83" t="s">
        <v>2945</v>
      </c>
      <c r="C1210" s="80">
        <v>5118</v>
      </c>
      <c r="D1210" s="80" t="s">
        <v>1282</v>
      </c>
      <c r="E1210" s="109">
        <v>51.37</v>
      </c>
      <c r="F1210" s="109">
        <v>0</v>
      </c>
      <c r="G1210" s="109">
        <v>0</v>
      </c>
      <c r="H1210" s="109">
        <v>0</v>
      </c>
      <c r="I1210" s="143">
        <f t="shared" si="21"/>
        <v>51.37</v>
      </c>
      <c r="J1210" s="148" t="str">
        <f>IFERROR(VLOOKUP($C1210,'CEDARS School FRPL'!$C:$G,5,FALSE),"No")</f>
        <v>Yes</v>
      </c>
      <c r="K1210" s="102">
        <f>IFERROR(VLOOKUP($C1210,'CEDARS School FRPL'!$C:$G,3,FALSE),0)</f>
        <v>0.68889999999999996</v>
      </c>
      <c r="M1210" s="149"/>
      <c r="N1210" s="150"/>
    </row>
    <row r="1211" spans="1:14">
      <c r="A1211" s="83" t="s">
        <v>2430</v>
      </c>
      <c r="B1211" s="83" t="s">
        <v>2945</v>
      </c>
      <c r="C1211" s="80">
        <v>3968</v>
      </c>
      <c r="D1211" s="80" t="s">
        <v>1280</v>
      </c>
      <c r="E1211" s="109">
        <v>289.27</v>
      </c>
      <c r="F1211" s="109">
        <v>0</v>
      </c>
      <c r="G1211" s="109">
        <v>0</v>
      </c>
      <c r="H1211" s="109">
        <v>0</v>
      </c>
      <c r="I1211" s="143">
        <f t="shared" si="21"/>
        <v>289.27</v>
      </c>
      <c r="J1211" s="148" t="str">
        <f>IFERROR(VLOOKUP($C1211,'CEDARS School FRPL'!$C:$G,5,FALSE),"No")</f>
        <v>Yes</v>
      </c>
      <c r="K1211" s="102">
        <f>IFERROR(VLOOKUP($C1211,'CEDARS School FRPL'!$C:$G,3,FALSE),0)</f>
        <v>0.59740000000000004</v>
      </c>
      <c r="M1211" s="149"/>
      <c r="N1211" s="150"/>
    </row>
    <row r="1212" spans="1:14">
      <c r="A1212" s="83" t="s">
        <v>2430</v>
      </c>
      <c r="B1212" s="83" t="s">
        <v>2945</v>
      </c>
      <c r="C1212" s="80">
        <v>4478</v>
      </c>
      <c r="D1212" s="80" t="s">
        <v>1281</v>
      </c>
      <c r="E1212" s="109">
        <v>335.17</v>
      </c>
      <c r="F1212" s="109">
        <v>0</v>
      </c>
      <c r="G1212" s="109">
        <v>0</v>
      </c>
      <c r="H1212" s="109">
        <v>0</v>
      </c>
      <c r="I1212" s="143">
        <f t="shared" ref="I1212:I1275" si="22">SUM(E1212:H1212)</f>
        <v>335.17</v>
      </c>
      <c r="J1212" s="148" t="str">
        <f>IFERROR(VLOOKUP($C1212,'CEDARS School FRPL'!$C:$G,5,FALSE),"No")</f>
        <v>Yes</v>
      </c>
      <c r="K1212" s="102">
        <f>IFERROR(VLOOKUP($C1212,'CEDARS School FRPL'!$C:$G,3,FALSE),0)</f>
        <v>0.62439999999999996</v>
      </c>
      <c r="M1212" s="149"/>
      <c r="N1212" s="150"/>
    </row>
    <row r="1213" spans="1:14">
      <c r="A1213" s="83" t="s">
        <v>2484</v>
      </c>
      <c r="B1213" s="83" t="s">
        <v>2946</v>
      </c>
      <c r="C1213" s="80">
        <v>4036</v>
      </c>
      <c r="D1213" s="80" t="s">
        <v>1824</v>
      </c>
      <c r="E1213" s="109">
        <v>448.38</v>
      </c>
      <c r="F1213" s="109">
        <v>0</v>
      </c>
      <c r="G1213" s="109">
        <v>0</v>
      </c>
      <c r="H1213" s="109">
        <v>0</v>
      </c>
      <c r="I1213" s="143">
        <f t="shared" si="22"/>
        <v>448.38</v>
      </c>
      <c r="J1213" s="148" t="str">
        <f>IFERROR(VLOOKUP($C1213,'CEDARS School FRPL'!$C:$G,5,FALSE),"No")</f>
        <v>No</v>
      </c>
      <c r="K1213" s="102">
        <f>IFERROR(VLOOKUP($C1213,'CEDARS School FRPL'!$C:$G,3,FALSE),0)</f>
        <v>0.30580000000000002</v>
      </c>
      <c r="M1213" s="149"/>
      <c r="N1213" s="150"/>
    </row>
    <row r="1214" spans="1:14">
      <c r="A1214" s="83" t="s">
        <v>2484</v>
      </c>
      <c r="B1214" s="83" t="s">
        <v>2946</v>
      </c>
      <c r="C1214" s="80">
        <v>4333</v>
      </c>
      <c r="D1214" s="80" t="s">
        <v>1825</v>
      </c>
      <c r="E1214" s="109">
        <v>427.38</v>
      </c>
      <c r="F1214" s="109">
        <v>58.71</v>
      </c>
      <c r="G1214" s="109">
        <v>0.28999999999999998</v>
      </c>
      <c r="H1214" s="109">
        <v>0</v>
      </c>
      <c r="I1214" s="143">
        <f t="shared" si="22"/>
        <v>486.38</v>
      </c>
      <c r="J1214" s="148" t="str">
        <f>IFERROR(VLOOKUP($C1214,'CEDARS School FRPL'!$C:$G,5,FALSE),"No")</f>
        <v>No</v>
      </c>
      <c r="K1214" s="102">
        <f>IFERROR(VLOOKUP($C1214,'CEDARS School FRPL'!$C:$G,3,FALSE),0)</f>
        <v>0.2344</v>
      </c>
      <c r="M1214" s="149"/>
      <c r="N1214" s="150"/>
    </row>
    <row r="1215" spans="1:14">
      <c r="A1215" s="83" t="s">
        <v>2484</v>
      </c>
      <c r="B1215" s="83" t="s">
        <v>2946</v>
      </c>
      <c r="C1215" s="80">
        <v>4521</v>
      </c>
      <c r="D1215" s="80" t="s">
        <v>1826</v>
      </c>
      <c r="E1215" s="109">
        <v>324.72000000000003</v>
      </c>
      <c r="F1215" s="109">
        <v>0</v>
      </c>
      <c r="G1215" s="109">
        <v>0</v>
      </c>
      <c r="H1215" s="109">
        <v>0</v>
      </c>
      <c r="I1215" s="143">
        <f t="shared" si="22"/>
        <v>324.72000000000003</v>
      </c>
      <c r="J1215" s="148" t="str">
        <f>IFERROR(VLOOKUP($C1215,'CEDARS School FRPL'!$C:$G,5,FALSE),"No")</f>
        <v>No</v>
      </c>
      <c r="K1215" s="102">
        <f>IFERROR(VLOOKUP($C1215,'CEDARS School FRPL'!$C:$G,3,FALSE),0)</f>
        <v>0.28420000000000001</v>
      </c>
      <c r="M1215" s="149"/>
      <c r="N1215" s="150"/>
    </row>
    <row r="1216" spans="1:14">
      <c r="A1216" s="83" t="s">
        <v>2484</v>
      </c>
      <c r="B1216" s="83" t="s">
        <v>2946</v>
      </c>
      <c r="C1216" s="80">
        <v>2341</v>
      </c>
      <c r="D1216" s="80" t="s">
        <v>1823</v>
      </c>
      <c r="E1216" s="109">
        <v>148.13999999999999</v>
      </c>
      <c r="F1216" s="109">
        <v>0</v>
      </c>
      <c r="G1216" s="109">
        <v>0</v>
      </c>
      <c r="H1216" s="109">
        <v>0</v>
      </c>
      <c r="I1216" s="143">
        <f t="shared" si="22"/>
        <v>148.13999999999999</v>
      </c>
      <c r="J1216" s="148" t="str">
        <f>IFERROR(VLOOKUP($C1216,'CEDARS School FRPL'!$C:$G,5,FALSE),"No")</f>
        <v>No</v>
      </c>
      <c r="K1216" s="102">
        <f>IFERROR(VLOOKUP($C1216,'CEDARS School FRPL'!$C:$G,3,FALSE),0)</f>
        <v>0.22040000000000001</v>
      </c>
      <c r="M1216" s="149"/>
      <c r="N1216" s="150"/>
    </row>
    <row r="1217" spans="1:14">
      <c r="A1217" s="83" t="s">
        <v>2484</v>
      </c>
      <c r="B1217" s="83" t="s">
        <v>2946</v>
      </c>
      <c r="C1217" s="80">
        <v>5417</v>
      </c>
      <c r="D1217" s="80" t="s">
        <v>1827</v>
      </c>
      <c r="E1217" s="109">
        <v>1</v>
      </c>
      <c r="F1217" s="109">
        <v>0</v>
      </c>
      <c r="G1217" s="109">
        <v>1.24</v>
      </c>
      <c r="H1217" s="109">
        <v>0</v>
      </c>
      <c r="I1217" s="143">
        <f t="shared" si="22"/>
        <v>2.2400000000000002</v>
      </c>
      <c r="J1217" s="148" t="str">
        <f>IFERROR(VLOOKUP($C1217,'CEDARS School FRPL'!$C:$G,5,FALSE),"No")</f>
        <v>No</v>
      </c>
      <c r="K1217" s="102">
        <f>IFERROR(VLOOKUP($C1217,'CEDARS School FRPL'!$C:$G,3,FALSE),0)</f>
        <v>0.22220000000000001</v>
      </c>
      <c r="M1217" s="149"/>
      <c r="N1217" s="150"/>
    </row>
    <row r="1218" spans="1:14">
      <c r="A1218" s="83" t="s">
        <v>2532</v>
      </c>
      <c r="B1218" s="83" t="s">
        <v>2947</v>
      </c>
      <c r="C1218" s="80">
        <v>4428</v>
      </c>
      <c r="D1218" s="80" t="s">
        <v>2115</v>
      </c>
      <c r="E1218" s="109">
        <v>274.10000000000002</v>
      </c>
      <c r="F1218" s="109">
        <v>0</v>
      </c>
      <c r="G1218" s="109">
        <v>0</v>
      </c>
      <c r="H1218" s="109">
        <v>0</v>
      </c>
      <c r="I1218" s="143">
        <f t="shared" si="22"/>
        <v>274.10000000000002</v>
      </c>
      <c r="J1218" s="148" t="str">
        <f>IFERROR(VLOOKUP($C1218,'CEDARS School FRPL'!$C:$G,5,FALSE),"No")</f>
        <v>Yes</v>
      </c>
      <c r="K1218" s="102">
        <f>IFERROR(VLOOKUP($C1218,'CEDARS School FRPL'!$C:$G,3,FALSE),0)</f>
        <v>0.58240000000000003</v>
      </c>
      <c r="M1218" s="149"/>
      <c r="N1218" s="150"/>
    </row>
    <row r="1219" spans="1:14">
      <c r="A1219" s="83" t="s">
        <v>2532</v>
      </c>
      <c r="B1219" s="83" t="s">
        <v>2947</v>
      </c>
      <c r="C1219" s="80">
        <v>4525</v>
      </c>
      <c r="D1219" s="100" t="s">
        <v>2116</v>
      </c>
      <c r="E1219" s="109">
        <v>363.43</v>
      </c>
      <c r="F1219" s="109">
        <v>0</v>
      </c>
      <c r="G1219" s="109">
        <v>0</v>
      </c>
      <c r="H1219" s="109">
        <v>0</v>
      </c>
      <c r="I1219" s="143">
        <f t="shared" si="22"/>
        <v>363.43</v>
      </c>
      <c r="J1219" s="148" t="str">
        <f>IFERROR(VLOOKUP($C1219,'CEDARS School FRPL'!$C:$G,5,FALSE),"No")</f>
        <v>No</v>
      </c>
      <c r="K1219" s="102">
        <f>IFERROR(VLOOKUP($C1219,'CEDARS School FRPL'!$C:$G,3,FALSE),0)</f>
        <v>0.48830000000000001</v>
      </c>
      <c r="M1219" s="149"/>
      <c r="N1219" s="150"/>
    </row>
    <row r="1220" spans="1:14">
      <c r="A1220" s="83" t="s">
        <v>2532</v>
      </c>
      <c r="B1220" s="83" t="s">
        <v>2947</v>
      </c>
      <c r="C1220" s="80">
        <v>5554</v>
      </c>
      <c r="D1220" s="80" t="s">
        <v>3147</v>
      </c>
      <c r="E1220" s="109">
        <v>0</v>
      </c>
      <c r="F1220" s="109">
        <v>0</v>
      </c>
      <c r="G1220" s="109">
        <v>8.43</v>
      </c>
      <c r="H1220" s="109">
        <v>0</v>
      </c>
      <c r="I1220" s="143">
        <f t="shared" si="22"/>
        <v>8.43</v>
      </c>
      <c r="J1220" s="148" t="str">
        <f>IFERROR(VLOOKUP($C1220,'CEDARS School FRPL'!$C:$G,5,FALSE),"No")</f>
        <v>No</v>
      </c>
      <c r="K1220" s="102">
        <f>IFERROR(VLOOKUP($C1220,'CEDARS School FRPL'!$C:$G,3,FALSE),0)</f>
        <v>0.37219999999999998</v>
      </c>
      <c r="M1220" s="149"/>
      <c r="N1220" s="150"/>
    </row>
    <row r="1221" spans="1:14">
      <c r="A1221" s="83" t="s">
        <v>2532</v>
      </c>
      <c r="B1221" s="83" t="s">
        <v>2947</v>
      </c>
      <c r="C1221" s="80">
        <v>2459</v>
      </c>
      <c r="D1221" s="80" t="s">
        <v>2112</v>
      </c>
      <c r="E1221" s="109">
        <v>480.98</v>
      </c>
      <c r="F1221" s="109">
        <v>21.76</v>
      </c>
      <c r="G1221" s="109">
        <v>0</v>
      </c>
      <c r="H1221" s="109">
        <v>0</v>
      </c>
      <c r="I1221" s="143">
        <f t="shared" si="22"/>
        <v>502.74</v>
      </c>
      <c r="J1221" s="148" t="str">
        <f>IFERROR(VLOOKUP($C1221,'CEDARS School FRPL'!$C:$G,5,FALSE),"No")</f>
        <v>Yes</v>
      </c>
      <c r="K1221" s="102">
        <f>IFERROR(VLOOKUP($C1221,'CEDARS School FRPL'!$C:$G,3,FALSE),0)</f>
        <v>0.52290000000000003</v>
      </c>
      <c r="M1221" s="149"/>
      <c r="N1221" s="150"/>
    </row>
    <row r="1222" spans="1:14">
      <c r="A1222" s="83" t="s">
        <v>2532</v>
      </c>
      <c r="B1222" s="83" t="s">
        <v>2947</v>
      </c>
      <c r="C1222" s="80">
        <v>2687</v>
      </c>
      <c r="D1222" s="80" t="s">
        <v>2114</v>
      </c>
      <c r="E1222" s="109">
        <v>421.62</v>
      </c>
      <c r="F1222" s="109">
        <v>0</v>
      </c>
      <c r="G1222" s="109">
        <v>0</v>
      </c>
      <c r="H1222" s="109">
        <v>0</v>
      </c>
      <c r="I1222" s="143">
        <f t="shared" si="22"/>
        <v>421.62</v>
      </c>
      <c r="J1222" s="148" t="str">
        <f>IFERROR(VLOOKUP($C1222,'CEDARS School FRPL'!$C:$G,5,FALSE),"No")</f>
        <v>Yes</v>
      </c>
      <c r="K1222" s="102">
        <f>IFERROR(VLOOKUP($C1222,'CEDARS School FRPL'!$C:$G,3,FALSE),0)</f>
        <v>0.56840000000000002</v>
      </c>
      <c r="M1222" s="149"/>
      <c r="N1222" s="150"/>
    </row>
    <row r="1223" spans="1:14">
      <c r="A1223" s="83" t="s">
        <v>2532</v>
      </c>
      <c r="B1223" s="83" t="s">
        <v>2947</v>
      </c>
      <c r="C1223" s="80">
        <v>2489</v>
      </c>
      <c r="D1223" s="80" t="s">
        <v>2113</v>
      </c>
      <c r="E1223" s="109">
        <v>285.64999999999998</v>
      </c>
      <c r="F1223" s="109">
        <v>0</v>
      </c>
      <c r="G1223" s="109">
        <v>0</v>
      </c>
      <c r="H1223" s="109">
        <v>0</v>
      </c>
      <c r="I1223" s="143">
        <f t="shared" si="22"/>
        <v>285.64999999999998</v>
      </c>
      <c r="J1223" s="148" t="str">
        <f>IFERROR(VLOOKUP($C1223,'CEDARS School FRPL'!$C:$G,5,FALSE),"No")</f>
        <v>Yes</v>
      </c>
      <c r="K1223" s="102">
        <f>IFERROR(VLOOKUP($C1223,'CEDARS School FRPL'!$C:$G,3,FALSE),0)</f>
        <v>0.56130000000000002</v>
      </c>
      <c r="M1223" s="149"/>
      <c r="N1223" s="150"/>
    </row>
    <row r="1224" spans="1:14">
      <c r="A1224" s="83" t="s">
        <v>2324</v>
      </c>
      <c r="B1224" s="83" t="s">
        <v>2948</v>
      </c>
      <c r="C1224" s="80">
        <v>3788</v>
      </c>
      <c r="D1224" s="80" t="s">
        <v>482</v>
      </c>
      <c r="E1224" s="109">
        <v>159.38</v>
      </c>
      <c r="F1224" s="109">
        <v>0</v>
      </c>
      <c r="G1224" s="109">
        <v>0</v>
      </c>
      <c r="H1224" s="109">
        <v>0</v>
      </c>
      <c r="I1224" s="143">
        <f t="shared" si="22"/>
        <v>159.38</v>
      </c>
      <c r="J1224" s="148" t="str">
        <f>IFERROR(VLOOKUP($C1224,'CEDARS School FRPL'!$C:$G,5,FALSE),"No")</f>
        <v>Yes</v>
      </c>
      <c r="K1224" s="102">
        <f>IFERROR(VLOOKUP($C1224,'CEDARS School FRPL'!$C:$G,3,FALSE),0)</f>
        <v>0.7581</v>
      </c>
      <c r="M1224" s="149"/>
      <c r="N1224" s="150"/>
    </row>
    <row r="1225" spans="1:14">
      <c r="A1225" s="83" t="s">
        <v>2324</v>
      </c>
      <c r="B1225" s="83" t="s">
        <v>2948</v>
      </c>
      <c r="C1225" s="80">
        <v>2728</v>
      </c>
      <c r="D1225" s="80" t="s">
        <v>479</v>
      </c>
      <c r="E1225" s="109">
        <v>159.27000000000001</v>
      </c>
      <c r="F1225" s="109">
        <v>16.72</v>
      </c>
      <c r="G1225" s="109">
        <v>3.71</v>
      </c>
      <c r="H1225" s="109">
        <v>0</v>
      </c>
      <c r="I1225" s="143">
        <f t="shared" si="22"/>
        <v>179.70000000000002</v>
      </c>
      <c r="J1225" s="148" t="str">
        <f>IFERROR(VLOOKUP($C1225,'CEDARS School FRPL'!$C:$G,5,FALSE),"No")</f>
        <v>Yes</v>
      </c>
      <c r="K1225" s="102">
        <f>IFERROR(VLOOKUP($C1225,'CEDARS School FRPL'!$C:$G,3,FALSE),0)</f>
        <v>0.66839999999999999</v>
      </c>
      <c r="M1225" s="149"/>
      <c r="N1225" s="150"/>
    </row>
    <row r="1226" spans="1:14">
      <c r="A1226" s="83" t="s">
        <v>2324</v>
      </c>
      <c r="B1226" s="83" t="s">
        <v>2948</v>
      </c>
      <c r="C1226" s="80">
        <v>3787</v>
      </c>
      <c r="D1226" s="80" t="s">
        <v>481</v>
      </c>
      <c r="E1226" s="109">
        <v>213.53</v>
      </c>
      <c r="F1226" s="109">
        <v>0</v>
      </c>
      <c r="G1226" s="109">
        <v>0</v>
      </c>
      <c r="H1226" s="109">
        <v>0</v>
      </c>
      <c r="I1226" s="143">
        <f t="shared" si="22"/>
        <v>213.53</v>
      </c>
      <c r="J1226" s="148" t="str">
        <f>IFERROR(VLOOKUP($C1226,'CEDARS School FRPL'!$C:$G,5,FALSE),"No")</f>
        <v>Yes</v>
      </c>
      <c r="K1226" s="102">
        <f>IFERROR(VLOOKUP($C1226,'CEDARS School FRPL'!$C:$G,3,FALSE),0)</f>
        <v>0.68579999999999997</v>
      </c>
      <c r="M1226" s="149"/>
      <c r="N1226" s="150"/>
    </row>
    <row r="1227" spans="1:14">
      <c r="A1227" s="83" t="s">
        <v>2324</v>
      </c>
      <c r="B1227" s="83" t="s">
        <v>2948</v>
      </c>
      <c r="C1227" s="80">
        <v>3155</v>
      </c>
      <c r="D1227" s="80" t="s">
        <v>480</v>
      </c>
      <c r="E1227" s="109">
        <v>101.43</v>
      </c>
      <c r="F1227" s="109">
        <v>0</v>
      </c>
      <c r="G1227" s="109">
        <v>0</v>
      </c>
      <c r="H1227" s="109">
        <v>0</v>
      </c>
      <c r="I1227" s="143">
        <f t="shared" si="22"/>
        <v>101.43</v>
      </c>
      <c r="J1227" s="148" t="str">
        <f>IFERROR(VLOOKUP($C1227,'CEDARS School FRPL'!$C:$G,5,FALSE),"No")</f>
        <v>Yes</v>
      </c>
      <c r="K1227" s="102">
        <f>IFERROR(VLOOKUP($C1227,'CEDARS School FRPL'!$C:$G,3,FALSE),0)</f>
        <v>0.74660000000000004</v>
      </c>
      <c r="M1227" s="149"/>
      <c r="N1227" s="150"/>
    </row>
    <row r="1228" spans="1:14">
      <c r="A1228" s="83" t="s">
        <v>2308</v>
      </c>
      <c r="B1228" s="83" t="s">
        <v>2949</v>
      </c>
      <c r="C1228" s="80">
        <v>3325</v>
      </c>
      <c r="D1228" s="100" t="s">
        <v>397</v>
      </c>
      <c r="E1228" s="109">
        <v>332.16</v>
      </c>
      <c r="F1228" s="109">
        <v>0</v>
      </c>
      <c r="G1228" s="109">
        <v>0</v>
      </c>
      <c r="H1228" s="109">
        <v>0</v>
      </c>
      <c r="I1228" s="143">
        <f t="shared" si="22"/>
        <v>332.16</v>
      </c>
      <c r="J1228" s="148" t="str">
        <f>IFERROR(VLOOKUP($C1228,'CEDARS School FRPL'!$C:$G,5,FALSE),"No")</f>
        <v>Yes</v>
      </c>
      <c r="K1228" s="102">
        <f>IFERROR(VLOOKUP($C1228,'CEDARS School FRPL'!$C:$G,3,FALSE),0)</f>
        <v>0.77239999999999998</v>
      </c>
      <c r="M1228" s="149"/>
      <c r="N1228" s="150"/>
    </row>
    <row r="1229" spans="1:14">
      <c r="A1229" s="83" t="s">
        <v>2308</v>
      </c>
      <c r="B1229" s="83" t="s">
        <v>2949</v>
      </c>
      <c r="C1229" s="80">
        <v>2918</v>
      </c>
      <c r="D1229" s="80" t="s">
        <v>394</v>
      </c>
      <c r="E1229" s="109">
        <v>505.86</v>
      </c>
      <c r="F1229" s="109">
        <v>0</v>
      </c>
      <c r="G1229" s="109">
        <v>0</v>
      </c>
      <c r="H1229" s="109">
        <v>0</v>
      </c>
      <c r="I1229" s="143">
        <f t="shared" si="22"/>
        <v>505.86</v>
      </c>
      <c r="J1229" s="148" t="str">
        <f>IFERROR(VLOOKUP($C1229,'CEDARS School FRPL'!$C:$G,5,FALSE),"No")</f>
        <v>Yes</v>
      </c>
      <c r="K1229" s="102">
        <f>IFERROR(VLOOKUP($C1229,'CEDARS School FRPL'!$C:$G,3,FALSE),0)</f>
        <v>0.77139999999999997</v>
      </c>
      <c r="M1229" s="149"/>
      <c r="N1229" s="150"/>
    </row>
    <row r="1230" spans="1:14">
      <c r="A1230" s="83" t="s">
        <v>2308</v>
      </c>
      <c r="B1230" s="83" t="s">
        <v>2949</v>
      </c>
      <c r="C1230" s="80">
        <v>3272</v>
      </c>
      <c r="D1230" s="80" t="s">
        <v>396</v>
      </c>
      <c r="E1230" s="109">
        <v>546.16999999999996</v>
      </c>
      <c r="F1230" s="109">
        <v>40.39</v>
      </c>
      <c r="G1230" s="109">
        <v>0</v>
      </c>
      <c r="H1230" s="109">
        <v>0</v>
      </c>
      <c r="I1230" s="143">
        <f t="shared" si="22"/>
        <v>586.55999999999995</v>
      </c>
      <c r="J1230" s="148" t="str">
        <f>IFERROR(VLOOKUP($C1230,'CEDARS School FRPL'!$C:$G,5,FALSE),"No")</f>
        <v>Yes</v>
      </c>
      <c r="K1230" s="102">
        <f>IFERROR(VLOOKUP($C1230,'CEDARS School FRPL'!$C:$G,3,FALSE),0)</f>
        <v>0.72619999999999996</v>
      </c>
      <c r="M1230" s="149"/>
      <c r="N1230" s="150"/>
    </row>
    <row r="1231" spans="1:14">
      <c r="A1231" s="83" t="s">
        <v>2308</v>
      </c>
      <c r="B1231" s="83" t="s">
        <v>2949</v>
      </c>
      <c r="C1231" s="80">
        <v>5499</v>
      </c>
      <c r="D1231" s="80" t="s">
        <v>2724</v>
      </c>
      <c r="E1231" s="109">
        <v>0</v>
      </c>
      <c r="F1231" s="109">
        <v>0</v>
      </c>
      <c r="G1231" s="109">
        <v>3.57</v>
      </c>
      <c r="H1231" s="109">
        <v>0</v>
      </c>
      <c r="I1231" s="143">
        <f t="shared" si="22"/>
        <v>3.57</v>
      </c>
      <c r="J1231" s="148" t="str">
        <f>IFERROR(VLOOKUP($C1231,'CEDARS School FRPL'!$C:$G,5,FALSE),"No")</f>
        <v>No</v>
      </c>
      <c r="K1231" s="102">
        <f>IFERROR(VLOOKUP($C1231,'CEDARS School FRPL'!$C:$G,3,FALSE),0)</f>
        <v>0</v>
      </c>
      <c r="M1231" s="149"/>
      <c r="N1231" s="150"/>
    </row>
    <row r="1232" spans="1:14">
      <c r="A1232" s="83" t="s">
        <v>2308</v>
      </c>
      <c r="B1232" s="83" t="s">
        <v>2949</v>
      </c>
      <c r="C1232" s="80">
        <v>3086</v>
      </c>
      <c r="D1232" s="80" t="s">
        <v>395</v>
      </c>
      <c r="E1232" s="109">
        <v>194</v>
      </c>
      <c r="F1232" s="109">
        <v>0</v>
      </c>
      <c r="G1232" s="109">
        <v>0</v>
      </c>
      <c r="H1232" s="109">
        <v>0</v>
      </c>
      <c r="I1232" s="143">
        <f t="shared" si="22"/>
        <v>194</v>
      </c>
      <c r="J1232" s="148" t="str">
        <f>IFERROR(VLOOKUP($C1232,'CEDARS School FRPL'!$C:$G,5,FALSE),"No")</f>
        <v>Yes</v>
      </c>
      <c r="K1232" s="102">
        <f>IFERROR(VLOOKUP($C1232,'CEDARS School FRPL'!$C:$G,3,FALSE),0)</f>
        <v>0.73319999999999996</v>
      </c>
      <c r="M1232" s="149"/>
      <c r="N1232" s="150"/>
    </row>
    <row r="1233" spans="1:14">
      <c r="A1233" s="83" t="s">
        <v>2308</v>
      </c>
      <c r="B1233" s="83" t="s">
        <v>2949</v>
      </c>
      <c r="C1233" s="80">
        <v>5653</v>
      </c>
      <c r="D1233" s="80" t="s">
        <v>398</v>
      </c>
      <c r="E1233" s="109">
        <v>33.049999999999997</v>
      </c>
      <c r="F1233" s="109">
        <v>0</v>
      </c>
      <c r="G1233" s="109">
        <v>0</v>
      </c>
      <c r="H1233" s="109">
        <v>0</v>
      </c>
      <c r="I1233" s="143">
        <f t="shared" si="22"/>
        <v>33.049999999999997</v>
      </c>
      <c r="J1233" s="148" t="str">
        <f>IFERROR(VLOOKUP($C1233,'CEDARS School FRPL'!$C:$G,5,FALSE),"No")</f>
        <v>Yes</v>
      </c>
      <c r="K1233" s="102">
        <f>IFERROR(VLOOKUP($C1233,'CEDARS School FRPL'!$C:$G,3,FALSE),0)</f>
        <v>0.70209999999999995</v>
      </c>
      <c r="M1233" s="149"/>
      <c r="N1233" s="150"/>
    </row>
    <row r="1234" spans="1:14">
      <c r="A1234" s="83" t="s">
        <v>2308</v>
      </c>
      <c r="B1234" s="83" t="s">
        <v>2949</v>
      </c>
      <c r="C1234" s="80">
        <v>1754</v>
      </c>
      <c r="D1234" s="80" t="s">
        <v>392</v>
      </c>
      <c r="E1234" s="109">
        <v>33.44</v>
      </c>
      <c r="F1234" s="109">
        <v>0</v>
      </c>
      <c r="G1234" s="109">
        <v>0</v>
      </c>
      <c r="H1234" s="109">
        <v>0</v>
      </c>
      <c r="I1234" s="143">
        <f t="shared" si="22"/>
        <v>33.44</v>
      </c>
      <c r="J1234" s="148" t="str">
        <f>IFERROR(VLOOKUP($C1234,'CEDARS School FRPL'!$C:$G,5,FALSE),"No")</f>
        <v>Yes</v>
      </c>
      <c r="K1234" s="102">
        <f>IFERROR(VLOOKUP($C1234,'CEDARS School FRPL'!$C:$G,3,FALSE),0)</f>
        <v>0.86599999999999999</v>
      </c>
      <c r="M1234" s="149"/>
      <c r="N1234" s="150"/>
    </row>
    <row r="1235" spans="1:14">
      <c r="A1235" s="83" t="s">
        <v>2308</v>
      </c>
      <c r="B1235" s="83" t="s">
        <v>2949</v>
      </c>
      <c r="C1235" s="80">
        <v>2198</v>
      </c>
      <c r="D1235" s="80" t="s">
        <v>393</v>
      </c>
      <c r="E1235" s="109">
        <v>326.95999999999998</v>
      </c>
      <c r="F1235" s="109">
        <v>0</v>
      </c>
      <c r="G1235" s="109">
        <v>0</v>
      </c>
      <c r="H1235" s="109">
        <v>0</v>
      </c>
      <c r="I1235" s="143">
        <f t="shared" si="22"/>
        <v>326.95999999999998</v>
      </c>
      <c r="J1235" s="148" t="str">
        <f>IFERROR(VLOOKUP($C1235,'CEDARS School FRPL'!$C:$G,5,FALSE),"No")</f>
        <v>Yes</v>
      </c>
      <c r="K1235" s="102">
        <f>IFERROR(VLOOKUP($C1235,'CEDARS School FRPL'!$C:$G,3,FALSE),0)</f>
        <v>0.77690000000000003</v>
      </c>
      <c r="M1235" s="149"/>
      <c r="N1235" s="150"/>
    </row>
    <row r="1236" spans="1:14">
      <c r="A1236" s="83" t="s">
        <v>2368</v>
      </c>
      <c r="B1236" s="83" t="s">
        <v>2950</v>
      </c>
      <c r="C1236" s="80">
        <v>5546</v>
      </c>
      <c r="D1236" s="80" t="s">
        <v>701</v>
      </c>
      <c r="E1236" s="109">
        <v>69.53</v>
      </c>
      <c r="F1236" s="109">
        <v>0</v>
      </c>
      <c r="G1236" s="109">
        <v>0</v>
      </c>
      <c r="H1236" s="109">
        <v>0</v>
      </c>
      <c r="I1236" s="143">
        <f t="shared" si="22"/>
        <v>69.53</v>
      </c>
      <c r="J1236" s="148" t="str">
        <f>IFERROR(VLOOKUP($C1236,'CEDARS School FRPL'!$C:$G,5,FALSE),"No")</f>
        <v>No</v>
      </c>
      <c r="K1236" s="102">
        <f>IFERROR(VLOOKUP($C1236,'CEDARS School FRPL'!$C:$G,3,FALSE),0)</f>
        <v>0.49969999999999998</v>
      </c>
      <c r="M1236" s="149"/>
      <c r="N1236" s="150"/>
    </row>
    <row r="1237" spans="1:14">
      <c r="A1237" s="83" t="s">
        <v>2368</v>
      </c>
      <c r="B1237" s="83" t="s">
        <v>2950</v>
      </c>
      <c r="C1237" s="80">
        <v>2798</v>
      </c>
      <c r="D1237" s="80" t="s">
        <v>1039</v>
      </c>
      <c r="E1237" s="109">
        <v>285.72000000000003</v>
      </c>
      <c r="F1237" s="109">
        <v>0</v>
      </c>
      <c r="G1237" s="109">
        <v>0</v>
      </c>
      <c r="H1237" s="109">
        <v>0</v>
      </c>
      <c r="I1237" s="143">
        <f t="shared" si="22"/>
        <v>285.72000000000003</v>
      </c>
      <c r="J1237" s="148" t="str">
        <f>IFERROR(VLOOKUP($C1237,'CEDARS School FRPL'!$C:$G,5,FALSE),"No")</f>
        <v>Yes</v>
      </c>
      <c r="K1237" s="102">
        <f>IFERROR(VLOOKUP($C1237,'CEDARS School FRPL'!$C:$G,3,FALSE),0)</f>
        <v>0.52310000000000001</v>
      </c>
      <c r="M1237" s="149"/>
      <c r="N1237" s="150"/>
    </row>
    <row r="1238" spans="1:14">
      <c r="A1238" s="83" t="s">
        <v>2368</v>
      </c>
      <c r="B1238" s="83" t="s">
        <v>2950</v>
      </c>
      <c r="C1238" s="80">
        <v>2854</v>
      </c>
      <c r="D1238" s="80" t="s">
        <v>1040</v>
      </c>
      <c r="E1238" s="109">
        <v>282.74</v>
      </c>
      <c r="F1238" s="109">
        <v>0</v>
      </c>
      <c r="G1238" s="109">
        <v>0</v>
      </c>
      <c r="H1238" s="109">
        <v>0</v>
      </c>
      <c r="I1238" s="143">
        <f t="shared" si="22"/>
        <v>282.74</v>
      </c>
      <c r="J1238" s="148" t="str">
        <f>IFERROR(VLOOKUP($C1238,'CEDARS School FRPL'!$C:$G,5,FALSE),"No")</f>
        <v>No</v>
      </c>
      <c r="K1238" s="102">
        <f>IFERROR(VLOOKUP($C1238,'CEDARS School FRPL'!$C:$G,3,FALSE),0)</f>
        <v>0.26450000000000001</v>
      </c>
      <c r="M1238" s="149"/>
      <c r="N1238" s="150"/>
    </row>
    <row r="1239" spans="1:14">
      <c r="A1239" s="83" t="s">
        <v>2368</v>
      </c>
      <c r="B1239" s="83" t="s">
        <v>2950</v>
      </c>
      <c r="C1239" s="80">
        <v>5085</v>
      </c>
      <c r="D1239" s="80" t="s">
        <v>1046</v>
      </c>
      <c r="E1239" s="109">
        <v>538.72</v>
      </c>
      <c r="F1239" s="109">
        <v>62.08</v>
      </c>
      <c r="G1239" s="109">
        <v>0</v>
      </c>
      <c r="H1239" s="109">
        <v>0</v>
      </c>
      <c r="I1239" s="143">
        <f t="shared" si="22"/>
        <v>600.80000000000007</v>
      </c>
      <c r="J1239" s="148" t="str">
        <f>IFERROR(VLOOKUP($C1239,'CEDARS School FRPL'!$C:$G,5,FALSE),"No")</f>
        <v>No</v>
      </c>
      <c r="K1239" s="102">
        <f>IFERROR(VLOOKUP($C1239,'CEDARS School FRPL'!$C:$G,3,FALSE),0)</f>
        <v>0.37690000000000001</v>
      </c>
      <c r="M1239" s="149"/>
      <c r="N1239" s="150"/>
    </row>
    <row r="1240" spans="1:14">
      <c r="A1240" s="83" t="s">
        <v>2368</v>
      </c>
      <c r="B1240" s="83" t="s">
        <v>2950</v>
      </c>
      <c r="C1240" s="80">
        <v>4359</v>
      </c>
      <c r="D1240" s="100" t="s">
        <v>1043</v>
      </c>
      <c r="E1240" s="109">
        <v>488.04</v>
      </c>
      <c r="F1240" s="109">
        <v>0</v>
      </c>
      <c r="G1240" s="109">
        <v>0</v>
      </c>
      <c r="H1240" s="109">
        <v>0</v>
      </c>
      <c r="I1240" s="143">
        <f t="shared" si="22"/>
        <v>488.04</v>
      </c>
      <c r="J1240" s="148" t="str">
        <f>IFERROR(VLOOKUP($C1240,'CEDARS School FRPL'!$C:$G,5,FALSE),"No")</f>
        <v>No</v>
      </c>
      <c r="K1240" s="102">
        <f>IFERROR(VLOOKUP($C1240,'CEDARS School FRPL'!$C:$G,3,FALSE),0)</f>
        <v>0.46889999999999998</v>
      </c>
      <c r="M1240" s="149"/>
      <c r="N1240" s="150"/>
    </row>
    <row r="1241" spans="1:14">
      <c r="A1241" s="83" t="s">
        <v>2368</v>
      </c>
      <c r="B1241" s="83" t="s">
        <v>2950</v>
      </c>
      <c r="C1241" s="80">
        <v>3236</v>
      </c>
      <c r="D1241" s="80" t="s">
        <v>1041</v>
      </c>
      <c r="E1241" s="109">
        <v>932.95</v>
      </c>
      <c r="F1241" s="109">
        <v>116.92</v>
      </c>
      <c r="G1241" s="109">
        <v>0</v>
      </c>
      <c r="H1241" s="109">
        <v>0</v>
      </c>
      <c r="I1241" s="143">
        <f t="shared" si="22"/>
        <v>1049.8700000000001</v>
      </c>
      <c r="J1241" s="148" t="str">
        <f>IFERROR(VLOOKUP($C1241,'CEDARS School FRPL'!$C:$G,5,FALSE),"No")</f>
        <v>No</v>
      </c>
      <c r="K1241" s="102">
        <f>IFERROR(VLOOKUP($C1241,'CEDARS School FRPL'!$C:$G,3,FALSE),0)</f>
        <v>0.2482</v>
      </c>
      <c r="M1241" s="149"/>
      <c r="N1241" s="150"/>
    </row>
    <row r="1242" spans="1:14">
      <c r="A1242" s="83" t="s">
        <v>2368</v>
      </c>
      <c r="B1242" s="83" t="s">
        <v>2950</v>
      </c>
      <c r="C1242" s="80">
        <v>5646</v>
      </c>
      <c r="D1242" s="80" t="s">
        <v>3202</v>
      </c>
      <c r="E1242" s="109">
        <v>86.82</v>
      </c>
      <c r="F1242" s="109">
        <v>0</v>
      </c>
      <c r="G1242" s="109">
        <v>0</v>
      </c>
      <c r="H1242" s="109">
        <v>0</v>
      </c>
      <c r="I1242" s="143">
        <f t="shared" si="22"/>
        <v>86.82</v>
      </c>
      <c r="J1242" s="148" t="str">
        <f>IFERROR(VLOOKUP($C1242,'CEDARS School FRPL'!$C:$G,5,FALSE),"No")</f>
        <v>No</v>
      </c>
      <c r="K1242" s="102">
        <f>IFERROR(VLOOKUP($C1242,'CEDARS School FRPL'!$C:$G,3,FALSE),0)</f>
        <v>0.1865</v>
      </c>
      <c r="M1242" s="149"/>
      <c r="N1242" s="150"/>
    </row>
    <row r="1243" spans="1:14">
      <c r="A1243" s="83" t="s">
        <v>2368</v>
      </c>
      <c r="B1243" s="83" t="s">
        <v>2950</v>
      </c>
      <c r="C1243" s="80">
        <v>1733</v>
      </c>
      <c r="D1243" s="80" t="s">
        <v>3203</v>
      </c>
      <c r="E1243" s="109">
        <v>97.87</v>
      </c>
      <c r="F1243" s="109">
        <v>0</v>
      </c>
      <c r="G1243" s="109">
        <v>0</v>
      </c>
      <c r="H1243" s="109">
        <v>0</v>
      </c>
      <c r="I1243" s="143">
        <f t="shared" si="22"/>
        <v>97.87</v>
      </c>
      <c r="J1243" s="148" t="str">
        <f>IFERROR(VLOOKUP($C1243,'CEDARS School FRPL'!$C:$G,5,FALSE),"No")</f>
        <v>No</v>
      </c>
      <c r="K1243" s="102">
        <f>IFERROR(VLOOKUP($C1243,'CEDARS School FRPL'!$C:$G,3,FALSE),0)</f>
        <v>0.3674</v>
      </c>
      <c r="M1243" s="149"/>
      <c r="N1243" s="150"/>
    </row>
    <row r="1244" spans="1:14">
      <c r="A1244" s="83" t="s">
        <v>2368</v>
      </c>
      <c r="B1244" s="83" t="s">
        <v>2950</v>
      </c>
      <c r="C1244" s="80">
        <v>2026</v>
      </c>
      <c r="D1244" s="80" t="s">
        <v>1037</v>
      </c>
      <c r="E1244" s="109">
        <v>418.94</v>
      </c>
      <c r="F1244" s="109">
        <v>0</v>
      </c>
      <c r="G1244" s="109">
        <v>0</v>
      </c>
      <c r="H1244" s="109">
        <v>0</v>
      </c>
      <c r="I1244" s="143">
        <f t="shared" si="22"/>
        <v>418.94</v>
      </c>
      <c r="J1244" s="148" t="str">
        <f>IFERROR(VLOOKUP($C1244,'CEDARS School FRPL'!$C:$G,5,FALSE),"No")</f>
        <v>No</v>
      </c>
      <c r="K1244" s="102">
        <f>IFERROR(VLOOKUP($C1244,'CEDARS School FRPL'!$C:$G,3,FALSE),0)</f>
        <v>0.24479999999999999</v>
      </c>
      <c r="M1244" s="149"/>
      <c r="N1244" s="150"/>
    </row>
    <row r="1245" spans="1:14">
      <c r="A1245" s="83" t="s">
        <v>2368</v>
      </c>
      <c r="B1245" s="83" t="s">
        <v>2950</v>
      </c>
      <c r="C1245" s="80">
        <v>2476</v>
      </c>
      <c r="D1245" s="80" t="s">
        <v>1038</v>
      </c>
      <c r="E1245" s="109">
        <v>689.51</v>
      </c>
      <c r="F1245" s="109">
        <v>0</v>
      </c>
      <c r="G1245" s="109">
        <v>0</v>
      </c>
      <c r="H1245" s="109">
        <v>0</v>
      </c>
      <c r="I1245" s="143">
        <f t="shared" si="22"/>
        <v>689.51</v>
      </c>
      <c r="J1245" s="148" t="str">
        <f>IFERROR(VLOOKUP($C1245,'CEDARS School FRPL'!$C:$G,5,FALSE),"No")</f>
        <v>No</v>
      </c>
      <c r="K1245" s="102">
        <f>IFERROR(VLOOKUP($C1245,'CEDARS School FRPL'!$C:$G,3,FALSE),0)</f>
        <v>0.27250000000000002</v>
      </c>
      <c r="M1245" s="149"/>
      <c r="N1245" s="150"/>
    </row>
    <row r="1246" spans="1:14">
      <c r="A1246" s="83" t="s">
        <v>2368</v>
      </c>
      <c r="B1246" s="83" t="s">
        <v>2950</v>
      </c>
      <c r="C1246" s="80">
        <v>4467</v>
      </c>
      <c r="D1246" s="80" t="s">
        <v>1045</v>
      </c>
      <c r="E1246" s="109">
        <v>396.73</v>
      </c>
      <c r="F1246" s="109">
        <v>0</v>
      </c>
      <c r="G1246" s="109">
        <v>0</v>
      </c>
      <c r="H1246" s="109">
        <v>0</v>
      </c>
      <c r="I1246" s="143">
        <f t="shared" si="22"/>
        <v>396.73</v>
      </c>
      <c r="J1246" s="148" t="str">
        <f>IFERROR(VLOOKUP($C1246,'CEDARS School FRPL'!$C:$G,5,FALSE),"No")</f>
        <v>No</v>
      </c>
      <c r="K1246" s="102">
        <f>IFERROR(VLOOKUP($C1246,'CEDARS School FRPL'!$C:$G,3,FALSE),0)</f>
        <v>0.3518</v>
      </c>
      <c r="M1246" s="149"/>
      <c r="N1246" s="150"/>
    </row>
    <row r="1247" spans="1:14">
      <c r="A1247" s="83" t="s">
        <v>2368</v>
      </c>
      <c r="B1247" s="83" t="s">
        <v>2950</v>
      </c>
      <c r="C1247" s="80">
        <v>1677</v>
      </c>
      <c r="D1247" s="100" t="s">
        <v>76</v>
      </c>
      <c r="E1247" s="109">
        <v>4.71</v>
      </c>
      <c r="F1247" s="109">
        <v>0</v>
      </c>
      <c r="G1247" s="109">
        <v>0</v>
      </c>
      <c r="H1247" s="109">
        <v>0</v>
      </c>
      <c r="I1247" s="143">
        <f t="shared" si="22"/>
        <v>4.71</v>
      </c>
      <c r="J1247" s="148" t="str">
        <f>IFERROR(VLOOKUP($C1247,'CEDARS School FRPL'!$C:$G,5,FALSE),"No")</f>
        <v>No</v>
      </c>
      <c r="K1247" s="102">
        <f>IFERROR(VLOOKUP($C1247,'CEDARS School FRPL'!$C:$G,3,FALSE),0)</f>
        <v>0.41880000000000001</v>
      </c>
      <c r="M1247" s="149"/>
      <c r="N1247" s="150"/>
    </row>
    <row r="1248" spans="1:14">
      <c r="A1248" s="83" t="s">
        <v>2368</v>
      </c>
      <c r="B1248" s="83" t="s">
        <v>2950</v>
      </c>
      <c r="C1248" s="80">
        <v>3391</v>
      </c>
      <c r="D1248" s="80" t="s">
        <v>1042</v>
      </c>
      <c r="E1248" s="109">
        <v>321.45999999999998</v>
      </c>
      <c r="F1248" s="109">
        <v>0</v>
      </c>
      <c r="G1248" s="109">
        <v>0</v>
      </c>
      <c r="H1248" s="109">
        <v>0</v>
      </c>
      <c r="I1248" s="143">
        <f t="shared" si="22"/>
        <v>321.45999999999998</v>
      </c>
      <c r="J1248" s="148" t="str">
        <f>IFERROR(VLOOKUP($C1248,'CEDARS School FRPL'!$C:$G,5,FALSE),"No")</f>
        <v>No</v>
      </c>
      <c r="K1248" s="102">
        <f>IFERROR(VLOOKUP($C1248,'CEDARS School FRPL'!$C:$G,3,FALSE),0)</f>
        <v>0.42159999999999997</v>
      </c>
      <c r="M1248" s="149"/>
      <c r="N1248" s="150"/>
    </row>
    <row r="1249" spans="1:14">
      <c r="A1249" s="83" t="s">
        <v>2368</v>
      </c>
      <c r="B1249" s="83" t="s">
        <v>2950</v>
      </c>
      <c r="C1249" s="80">
        <v>4461</v>
      </c>
      <c r="D1249" s="80" t="s">
        <v>1044</v>
      </c>
      <c r="E1249" s="109">
        <v>514.9</v>
      </c>
      <c r="F1249" s="109">
        <v>0</v>
      </c>
      <c r="G1249" s="109">
        <v>0</v>
      </c>
      <c r="H1249" s="109">
        <v>0</v>
      </c>
      <c r="I1249" s="143">
        <f t="shared" si="22"/>
        <v>514.9</v>
      </c>
      <c r="J1249" s="148" t="str">
        <f>IFERROR(VLOOKUP($C1249,'CEDARS School FRPL'!$C:$G,5,FALSE),"No")</f>
        <v>No</v>
      </c>
      <c r="K1249" s="102">
        <f>IFERROR(VLOOKUP($C1249,'CEDARS School FRPL'!$C:$G,3,FALSE),0)</f>
        <v>0.29499999999999998</v>
      </c>
      <c r="M1249" s="149"/>
      <c r="N1249" s="150"/>
    </row>
    <row r="1250" spans="1:14">
      <c r="A1250" s="83" t="s">
        <v>2414</v>
      </c>
      <c r="B1250" s="83" t="s">
        <v>2951</v>
      </c>
      <c r="C1250" s="80">
        <v>2662</v>
      </c>
      <c r="D1250" s="80" t="s">
        <v>1217</v>
      </c>
      <c r="E1250" s="109">
        <v>450.43</v>
      </c>
      <c r="F1250" s="109">
        <v>0</v>
      </c>
      <c r="G1250" s="109">
        <v>0</v>
      </c>
      <c r="H1250" s="109">
        <v>0</v>
      </c>
      <c r="I1250" s="143">
        <f t="shared" si="22"/>
        <v>450.43</v>
      </c>
      <c r="J1250" s="148" t="str">
        <f>IFERROR(VLOOKUP($C1250,'CEDARS School FRPL'!$C:$G,5,FALSE),"No")</f>
        <v>Yes</v>
      </c>
      <c r="K1250" s="102">
        <f>IFERROR(VLOOKUP($C1250,'CEDARS School FRPL'!$C:$G,3,FALSE),0)</f>
        <v>0.45910000000000001</v>
      </c>
      <c r="M1250" s="149"/>
      <c r="N1250" s="150"/>
    </row>
    <row r="1251" spans="1:14">
      <c r="A1251" s="83" t="s">
        <v>2414</v>
      </c>
      <c r="B1251" s="83" t="s">
        <v>2951</v>
      </c>
      <c r="C1251" s="80">
        <v>3174</v>
      </c>
      <c r="D1251" s="80" t="s">
        <v>1218</v>
      </c>
      <c r="E1251" s="109">
        <v>469.46</v>
      </c>
      <c r="F1251" s="109">
        <v>0</v>
      </c>
      <c r="G1251" s="109">
        <v>0</v>
      </c>
      <c r="H1251" s="109">
        <v>0</v>
      </c>
      <c r="I1251" s="143">
        <f t="shared" si="22"/>
        <v>469.46</v>
      </c>
      <c r="J1251" s="148" t="str">
        <f>IFERROR(VLOOKUP($C1251,'CEDARS School FRPL'!$C:$G,5,FALSE),"No")</f>
        <v>Yes</v>
      </c>
      <c r="K1251" s="102">
        <f>IFERROR(VLOOKUP($C1251,'CEDARS School FRPL'!$C:$G,3,FALSE),0)</f>
        <v>0.50960000000000005</v>
      </c>
      <c r="M1251" s="149"/>
      <c r="N1251" s="150"/>
    </row>
    <row r="1252" spans="1:14">
      <c r="A1252" s="83" t="s">
        <v>2414</v>
      </c>
      <c r="B1252" s="83" t="s">
        <v>2951</v>
      </c>
      <c r="C1252" s="80">
        <v>1680</v>
      </c>
      <c r="D1252" s="80" t="s">
        <v>1215</v>
      </c>
      <c r="E1252" s="109">
        <v>53.28</v>
      </c>
      <c r="F1252" s="109">
        <v>0</v>
      </c>
      <c r="G1252" s="109">
        <v>0</v>
      </c>
      <c r="H1252" s="109">
        <v>0</v>
      </c>
      <c r="I1252" s="143">
        <f t="shared" si="22"/>
        <v>53.28</v>
      </c>
      <c r="J1252" s="148" t="str">
        <f>IFERROR(VLOOKUP($C1252,'CEDARS School FRPL'!$C:$G,5,FALSE),"No")</f>
        <v>Yes</v>
      </c>
      <c r="K1252" s="102">
        <f>IFERROR(VLOOKUP($C1252,'CEDARS School FRPL'!$C:$G,3,FALSE),0)</f>
        <v>0.52349999999999997</v>
      </c>
      <c r="M1252" s="149"/>
      <c r="N1252" s="150"/>
    </row>
    <row r="1253" spans="1:14">
      <c r="A1253" s="83" t="s">
        <v>2414</v>
      </c>
      <c r="B1253" s="83" t="s">
        <v>2951</v>
      </c>
      <c r="C1253" s="80">
        <v>1861</v>
      </c>
      <c r="D1253" s="80" t="s">
        <v>1216</v>
      </c>
      <c r="E1253" s="109">
        <v>104.98</v>
      </c>
      <c r="F1253" s="109">
        <v>3.84</v>
      </c>
      <c r="G1253" s="109">
        <v>0</v>
      </c>
      <c r="H1253" s="109">
        <v>0</v>
      </c>
      <c r="I1253" s="143">
        <f t="shared" si="22"/>
        <v>108.82000000000001</v>
      </c>
      <c r="J1253" s="148" t="str">
        <f>IFERROR(VLOOKUP($C1253,'CEDARS School FRPL'!$C:$G,5,FALSE),"No")</f>
        <v>No</v>
      </c>
      <c r="K1253" s="102">
        <f>IFERROR(VLOOKUP($C1253,'CEDARS School FRPL'!$C:$G,3,FALSE),0)</f>
        <v>0.3705</v>
      </c>
      <c r="M1253" s="149"/>
      <c r="N1253" s="150"/>
    </row>
    <row r="1254" spans="1:14">
      <c r="A1254" s="83" t="s">
        <v>2414</v>
      </c>
      <c r="B1254" s="83" t="s">
        <v>2951</v>
      </c>
      <c r="C1254" s="80">
        <v>3175</v>
      </c>
      <c r="D1254" s="80" t="s">
        <v>1219</v>
      </c>
      <c r="E1254" s="109">
        <v>585.47</v>
      </c>
      <c r="F1254" s="109">
        <v>51.110000000000007</v>
      </c>
      <c r="G1254" s="109">
        <v>0</v>
      </c>
      <c r="H1254" s="109">
        <v>0</v>
      </c>
      <c r="I1254" s="143">
        <f t="shared" si="22"/>
        <v>636.58000000000004</v>
      </c>
      <c r="J1254" s="148" t="str">
        <f>IFERROR(VLOOKUP($C1254,'CEDARS School FRPL'!$C:$G,5,FALSE),"No")</f>
        <v>No</v>
      </c>
      <c r="K1254" s="102">
        <f>IFERROR(VLOOKUP($C1254,'CEDARS School FRPL'!$C:$G,3,FALSE),0)</f>
        <v>0.44969999999999999</v>
      </c>
      <c r="M1254" s="149"/>
      <c r="N1254" s="150"/>
    </row>
    <row r="1255" spans="1:14">
      <c r="A1255" s="83" t="s">
        <v>2414</v>
      </c>
      <c r="B1255" s="83" t="s">
        <v>2951</v>
      </c>
      <c r="C1255" s="80">
        <v>4320</v>
      </c>
      <c r="D1255" s="80" t="s">
        <v>1220</v>
      </c>
      <c r="E1255" s="109">
        <v>541.57000000000005</v>
      </c>
      <c r="F1255" s="109">
        <v>0</v>
      </c>
      <c r="G1255" s="109">
        <v>0</v>
      </c>
      <c r="H1255" s="109">
        <v>0</v>
      </c>
      <c r="I1255" s="143">
        <f t="shared" si="22"/>
        <v>541.57000000000005</v>
      </c>
      <c r="J1255" s="148" t="str">
        <f>IFERROR(VLOOKUP($C1255,'CEDARS School FRPL'!$C:$G,5,FALSE),"No")</f>
        <v>Yes</v>
      </c>
      <c r="K1255" s="102">
        <f>IFERROR(VLOOKUP($C1255,'CEDARS School FRPL'!$C:$G,3,FALSE),0)</f>
        <v>0.51870000000000005</v>
      </c>
      <c r="M1255" s="149"/>
      <c r="N1255" s="150"/>
    </row>
    <row r="1256" spans="1:14">
      <c r="A1256" s="83" t="s">
        <v>2429</v>
      </c>
      <c r="B1256" s="83" t="s">
        <v>2952</v>
      </c>
      <c r="C1256" s="80">
        <v>2292</v>
      </c>
      <c r="D1256" s="80" t="s">
        <v>1277</v>
      </c>
      <c r="E1256" s="109">
        <v>72.290000000000006</v>
      </c>
      <c r="F1256" s="109">
        <v>2.8600000000000003</v>
      </c>
      <c r="G1256" s="109">
        <v>0</v>
      </c>
      <c r="H1256" s="109">
        <v>0</v>
      </c>
      <c r="I1256" s="143">
        <f t="shared" si="22"/>
        <v>75.150000000000006</v>
      </c>
      <c r="J1256" s="148" t="str">
        <f>IFERROR(VLOOKUP($C1256,'CEDARS School FRPL'!$C:$G,5,FALSE),"No")</f>
        <v>Yes</v>
      </c>
      <c r="K1256" s="102">
        <f>IFERROR(VLOOKUP($C1256,'CEDARS School FRPL'!$C:$G,3,FALSE),0)</f>
        <v>0.68989999999999996</v>
      </c>
      <c r="M1256" s="149"/>
      <c r="N1256" s="150"/>
    </row>
    <row r="1257" spans="1:14">
      <c r="A1257" s="83" t="s">
        <v>2511</v>
      </c>
      <c r="B1257" s="83" t="s">
        <v>2953</v>
      </c>
      <c r="C1257" s="80">
        <v>5168</v>
      </c>
      <c r="D1257" s="80" t="s">
        <v>1988</v>
      </c>
      <c r="E1257" s="109">
        <v>302.87</v>
      </c>
      <c r="F1257" s="109">
        <v>0</v>
      </c>
      <c r="G1257" s="109">
        <v>0</v>
      </c>
      <c r="H1257" s="109">
        <v>0</v>
      </c>
      <c r="I1257" s="143">
        <f t="shared" si="22"/>
        <v>302.87</v>
      </c>
      <c r="J1257" s="148" t="str">
        <f>IFERROR(VLOOKUP($C1257,'CEDARS School FRPL'!$C:$G,5,FALSE),"No")</f>
        <v>No</v>
      </c>
      <c r="K1257" s="102">
        <f>IFERROR(VLOOKUP($C1257,'CEDARS School FRPL'!$C:$G,3,FALSE),0)</f>
        <v>0.27229999999999999</v>
      </c>
      <c r="M1257" s="149"/>
      <c r="N1257" s="150"/>
    </row>
    <row r="1258" spans="1:14">
      <c r="A1258" s="83" t="s">
        <v>2511</v>
      </c>
      <c r="B1258" s="83" t="s">
        <v>2953</v>
      </c>
      <c r="C1258" s="80">
        <v>5167</v>
      </c>
      <c r="D1258" s="80" t="s">
        <v>1987</v>
      </c>
      <c r="E1258" s="109">
        <v>493.43</v>
      </c>
      <c r="F1258" s="109">
        <v>0</v>
      </c>
      <c r="G1258" s="109">
        <v>0</v>
      </c>
      <c r="H1258" s="109">
        <v>0</v>
      </c>
      <c r="I1258" s="143">
        <f t="shared" si="22"/>
        <v>493.43</v>
      </c>
      <c r="J1258" s="148" t="str">
        <f>IFERROR(VLOOKUP($C1258,'CEDARS School FRPL'!$C:$G,5,FALSE),"No")</f>
        <v>Yes</v>
      </c>
      <c r="K1258" s="102">
        <f>IFERROR(VLOOKUP($C1258,'CEDARS School FRPL'!$C:$G,3,FALSE),0)</f>
        <v>0.50780000000000003</v>
      </c>
      <c r="M1258" s="149"/>
      <c r="N1258" s="150"/>
    </row>
    <row r="1259" spans="1:14">
      <c r="A1259" s="83" t="s">
        <v>2511</v>
      </c>
      <c r="B1259" s="83" t="s">
        <v>2953</v>
      </c>
      <c r="C1259" s="80">
        <v>3361</v>
      </c>
      <c r="D1259" s="80" t="s">
        <v>59</v>
      </c>
      <c r="E1259" s="109">
        <v>777.71</v>
      </c>
      <c r="F1259" s="109">
        <v>0</v>
      </c>
      <c r="G1259" s="109">
        <v>0</v>
      </c>
      <c r="H1259" s="109">
        <v>0</v>
      </c>
      <c r="I1259" s="143">
        <f t="shared" si="22"/>
        <v>777.71</v>
      </c>
      <c r="J1259" s="148" t="str">
        <f>IFERROR(VLOOKUP($C1259,'CEDARS School FRPL'!$C:$G,5,FALSE),"No")</f>
        <v>No</v>
      </c>
      <c r="K1259" s="102">
        <f>IFERROR(VLOOKUP($C1259,'CEDARS School FRPL'!$C:$G,3,FALSE),0)</f>
        <v>0.48170000000000002</v>
      </c>
      <c r="M1259" s="149"/>
      <c r="N1259" s="150"/>
    </row>
    <row r="1260" spans="1:14">
      <c r="A1260" s="83" t="s">
        <v>2511</v>
      </c>
      <c r="B1260" s="83" t="s">
        <v>2953</v>
      </c>
      <c r="C1260" s="80">
        <v>5654</v>
      </c>
      <c r="D1260" s="80" t="s">
        <v>3205</v>
      </c>
      <c r="E1260" s="109">
        <v>113.51</v>
      </c>
      <c r="F1260" s="109">
        <v>0</v>
      </c>
      <c r="G1260" s="109">
        <v>82.43</v>
      </c>
      <c r="H1260" s="109">
        <v>0</v>
      </c>
      <c r="I1260" s="143">
        <f t="shared" si="22"/>
        <v>195.94</v>
      </c>
      <c r="J1260" s="148" t="str">
        <f>IFERROR(VLOOKUP($C1260,'CEDARS School FRPL'!$C:$G,5,FALSE),"No")</f>
        <v>Yes</v>
      </c>
      <c r="K1260" s="102">
        <f>IFERROR(VLOOKUP($C1260,'CEDARS School FRPL'!$C:$G,3,FALSE),0)</f>
        <v>0.5877</v>
      </c>
      <c r="M1260" s="149"/>
      <c r="N1260" s="150"/>
    </row>
    <row r="1261" spans="1:14">
      <c r="A1261" s="83" t="s">
        <v>2511</v>
      </c>
      <c r="B1261" s="83" t="s">
        <v>2953</v>
      </c>
      <c r="C1261" s="80">
        <v>4058</v>
      </c>
      <c r="D1261" s="80" t="s">
        <v>1980</v>
      </c>
      <c r="E1261" s="109">
        <v>483.71</v>
      </c>
      <c r="F1261" s="109">
        <v>0</v>
      </c>
      <c r="G1261" s="109">
        <v>0</v>
      </c>
      <c r="H1261" s="109">
        <v>0</v>
      </c>
      <c r="I1261" s="143">
        <f t="shared" si="22"/>
        <v>483.71</v>
      </c>
      <c r="J1261" s="148" t="str">
        <f>IFERROR(VLOOKUP($C1261,'CEDARS School FRPL'!$C:$G,5,FALSE),"No")</f>
        <v>No</v>
      </c>
      <c r="K1261" s="102">
        <f>IFERROR(VLOOKUP($C1261,'CEDARS School FRPL'!$C:$G,3,FALSE),0)</f>
        <v>0.35680000000000001</v>
      </c>
      <c r="M1261" s="149"/>
      <c r="N1261" s="150"/>
    </row>
    <row r="1262" spans="1:14">
      <c r="A1262" s="83" t="s">
        <v>2511</v>
      </c>
      <c r="B1262" s="83" t="s">
        <v>2953</v>
      </c>
      <c r="C1262" s="80">
        <v>4408</v>
      </c>
      <c r="D1262" s="80" t="s">
        <v>1984</v>
      </c>
      <c r="E1262" s="109">
        <v>469.51</v>
      </c>
      <c r="F1262" s="109">
        <v>0</v>
      </c>
      <c r="G1262" s="109">
        <v>0</v>
      </c>
      <c r="H1262" s="109">
        <v>0</v>
      </c>
      <c r="I1262" s="143">
        <f t="shared" si="22"/>
        <v>469.51</v>
      </c>
      <c r="J1262" s="148" t="str">
        <f>IFERROR(VLOOKUP($C1262,'CEDARS School FRPL'!$C:$G,5,FALSE),"No")</f>
        <v>No</v>
      </c>
      <c r="K1262" s="102">
        <f>IFERROR(VLOOKUP($C1262,'CEDARS School FRPL'!$C:$G,3,FALSE),0)</f>
        <v>0.2908</v>
      </c>
      <c r="M1262" s="149"/>
      <c r="N1262" s="150"/>
    </row>
    <row r="1263" spans="1:14">
      <c r="A1263" s="83" t="s">
        <v>2511</v>
      </c>
      <c r="B1263" s="83" t="s">
        <v>2953</v>
      </c>
      <c r="C1263" s="80">
        <v>5682</v>
      </c>
      <c r="D1263" s="80" t="s">
        <v>3364</v>
      </c>
      <c r="E1263" s="109">
        <v>83.94</v>
      </c>
      <c r="F1263" s="109">
        <v>0</v>
      </c>
      <c r="G1263" s="109">
        <v>0</v>
      </c>
      <c r="H1263" s="109">
        <v>0</v>
      </c>
      <c r="I1263" s="143">
        <f t="shared" si="22"/>
        <v>83.94</v>
      </c>
      <c r="J1263" s="148" t="str">
        <f>IFERROR(VLOOKUP($C1263,'CEDARS School FRPL'!$C:$G,5,FALSE),"No")</f>
        <v>No</v>
      </c>
      <c r="K1263" s="102">
        <f>IFERROR(VLOOKUP($C1263,'CEDARS School FRPL'!$C:$G,3,FALSE),0)</f>
        <v>0.2311</v>
      </c>
      <c r="M1263" s="149"/>
      <c r="N1263" s="150"/>
    </row>
    <row r="1264" spans="1:14">
      <c r="A1264" s="83" t="s">
        <v>2511</v>
      </c>
      <c r="B1264" s="83" t="s">
        <v>2953</v>
      </c>
      <c r="C1264" s="80">
        <v>4409</v>
      </c>
      <c r="D1264" s="80" t="s">
        <v>1985</v>
      </c>
      <c r="E1264" s="109">
        <v>646.20000000000005</v>
      </c>
      <c r="F1264" s="109">
        <v>0</v>
      </c>
      <c r="G1264" s="109">
        <v>0</v>
      </c>
      <c r="H1264" s="109">
        <v>0</v>
      </c>
      <c r="I1264" s="143">
        <f t="shared" si="22"/>
        <v>646.20000000000005</v>
      </c>
      <c r="J1264" s="148" t="str">
        <f>IFERROR(VLOOKUP($C1264,'CEDARS School FRPL'!$C:$G,5,FALSE),"No")</f>
        <v>No</v>
      </c>
      <c r="K1264" s="102">
        <f>IFERROR(VLOOKUP($C1264,'CEDARS School FRPL'!$C:$G,3,FALSE),0)</f>
        <v>0.45929999999999999</v>
      </c>
      <c r="M1264" s="149"/>
      <c r="N1264" s="150"/>
    </row>
    <row r="1265" spans="1:14">
      <c r="A1265" s="83" t="s">
        <v>2511</v>
      </c>
      <c r="B1265" s="83" t="s">
        <v>2953</v>
      </c>
      <c r="C1265" s="80">
        <v>3653</v>
      </c>
      <c r="D1265" s="80" t="s">
        <v>1977</v>
      </c>
      <c r="E1265" s="109">
        <v>387.64</v>
      </c>
      <c r="F1265" s="109">
        <v>0</v>
      </c>
      <c r="G1265" s="109">
        <v>0</v>
      </c>
      <c r="H1265" s="109">
        <v>0</v>
      </c>
      <c r="I1265" s="143">
        <f t="shared" si="22"/>
        <v>387.64</v>
      </c>
      <c r="J1265" s="148" t="str">
        <f>IFERROR(VLOOKUP($C1265,'CEDARS School FRPL'!$C:$G,5,FALSE),"No")</f>
        <v>Yes</v>
      </c>
      <c r="K1265" s="102">
        <f>IFERROR(VLOOKUP($C1265,'CEDARS School FRPL'!$C:$G,3,FALSE),0)</f>
        <v>0.57730000000000004</v>
      </c>
      <c r="M1265" s="149"/>
      <c r="N1265" s="150"/>
    </row>
    <row r="1266" spans="1:14">
      <c r="A1266" s="83" t="s">
        <v>2511</v>
      </c>
      <c r="B1266" s="83" t="s">
        <v>2953</v>
      </c>
      <c r="C1266" s="80">
        <v>3539</v>
      </c>
      <c r="D1266" s="80" t="s">
        <v>1975</v>
      </c>
      <c r="E1266" s="109">
        <v>489.47</v>
      </c>
      <c r="F1266" s="109">
        <v>0</v>
      </c>
      <c r="G1266" s="109">
        <v>0</v>
      </c>
      <c r="H1266" s="109">
        <v>0</v>
      </c>
      <c r="I1266" s="143">
        <f t="shared" si="22"/>
        <v>489.47</v>
      </c>
      <c r="J1266" s="148" t="str">
        <f>IFERROR(VLOOKUP($C1266,'CEDARS School FRPL'!$C:$G,5,FALSE),"No")</f>
        <v>No</v>
      </c>
      <c r="K1266" s="102">
        <f>IFERROR(VLOOKUP($C1266,'CEDARS School FRPL'!$C:$G,3,FALSE),0)</f>
        <v>0.36870000000000003</v>
      </c>
      <c r="M1266" s="149"/>
      <c r="N1266" s="150"/>
    </row>
    <row r="1267" spans="1:14">
      <c r="A1267" s="83" t="s">
        <v>2511</v>
      </c>
      <c r="B1267" s="83" t="s">
        <v>2953</v>
      </c>
      <c r="C1267" s="80">
        <v>3262</v>
      </c>
      <c r="D1267" s="80" t="s">
        <v>1974</v>
      </c>
      <c r="E1267" s="109">
        <v>509.43</v>
      </c>
      <c r="F1267" s="109">
        <v>0</v>
      </c>
      <c r="G1267" s="109">
        <v>0</v>
      </c>
      <c r="H1267" s="109">
        <v>0</v>
      </c>
      <c r="I1267" s="143">
        <f t="shared" si="22"/>
        <v>509.43</v>
      </c>
      <c r="J1267" s="148" t="str">
        <f>IFERROR(VLOOKUP($C1267,'CEDARS School FRPL'!$C:$G,5,FALSE),"No")</f>
        <v>Yes</v>
      </c>
      <c r="K1267" s="102">
        <f>IFERROR(VLOOKUP($C1267,'CEDARS School FRPL'!$C:$G,3,FALSE),0)</f>
        <v>0.62529999999999997</v>
      </c>
      <c r="M1267" s="149"/>
      <c r="N1267" s="150"/>
    </row>
    <row r="1268" spans="1:14">
      <c r="A1268" s="83" t="s">
        <v>2511</v>
      </c>
      <c r="B1268" s="83" t="s">
        <v>2953</v>
      </c>
      <c r="C1268" s="80">
        <v>4255</v>
      </c>
      <c r="D1268" s="80" t="s">
        <v>1981</v>
      </c>
      <c r="E1268" s="109">
        <v>655.9</v>
      </c>
      <c r="F1268" s="109">
        <v>0</v>
      </c>
      <c r="G1268" s="109">
        <v>0</v>
      </c>
      <c r="H1268" s="109">
        <v>0</v>
      </c>
      <c r="I1268" s="143">
        <f t="shared" si="22"/>
        <v>655.9</v>
      </c>
      <c r="J1268" s="148" t="str">
        <f>IFERROR(VLOOKUP($C1268,'CEDARS School FRPL'!$C:$G,5,FALSE),"No")</f>
        <v>No</v>
      </c>
      <c r="K1268" s="102">
        <f>IFERROR(VLOOKUP($C1268,'CEDARS School FRPL'!$C:$G,3,FALSE),0)</f>
        <v>0.31509999999999999</v>
      </c>
      <c r="M1268" s="149"/>
      <c r="N1268" s="150"/>
    </row>
    <row r="1269" spans="1:14">
      <c r="A1269" s="83" t="s">
        <v>2511</v>
      </c>
      <c r="B1269" s="83" t="s">
        <v>2953</v>
      </c>
      <c r="C1269" s="80">
        <v>3130</v>
      </c>
      <c r="D1269" s="80" t="s">
        <v>415</v>
      </c>
      <c r="E1269" s="109">
        <v>528.04999999999995</v>
      </c>
      <c r="F1269" s="109">
        <v>0</v>
      </c>
      <c r="G1269" s="109">
        <v>0</v>
      </c>
      <c r="H1269" s="109">
        <v>0</v>
      </c>
      <c r="I1269" s="143">
        <f t="shared" si="22"/>
        <v>528.04999999999995</v>
      </c>
      <c r="J1269" s="148" t="str">
        <f>IFERROR(VLOOKUP($C1269,'CEDARS School FRPL'!$C:$G,5,FALSE),"No")</f>
        <v>Yes</v>
      </c>
      <c r="K1269" s="102">
        <f>IFERROR(VLOOKUP($C1269,'CEDARS School FRPL'!$C:$G,3,FALSE),0)</f>
        <v>0.56059999999999999</v>
      </c>
      <c r="M1269" s="149"/>
      <c r="N1269" s="150"/>
    </row>
    <row r="1270" spans="1:14">
      <c r="A1270" s="83" t="s">
        <v>2511</v>
      </c>
      <c r="B1270" s="83" t="s">
        <v>2953</v>
      </c>
      <c r="C1270" s="80">
        <v>3611</v>
      </c>
      <c r="D1270" s="80" t="s">
        <v>1976</v>
      </c>
      <c r="E1270" s="109">
        <v>832.29</v>
      </c>
      <c r="F1270" s="109">
        <v>0</v>
      </c>
      <c r="G1270" s="109">
        <v>0</v>
      </c>
      <c r="H1270" s="109">
        <v>0</v>
      </c>
      <c r="I1270" s="143">
        <f t="shared" si="22"/>
        <v>832.29</v>
      </c>
      <c r="J1270" s="148" t="str">
        <f>IFERROR(VLOOKUP($C1270,'CEDARS School FRPL'!$C:$G,5,FALSE),"No")</f>
        <v>Yes</v>
      </c>
      <c r="K1270" s="102">
        <f>IFERROR(VLOOKUP($C1270,'CEDARS School FRPL'!$C:$G,3,FALSE),0)</f>
        <v>0.51280000000000003</v>
      </c>
      <c r="M1270" s="149"/>
      <c r="N1270" s="150"/>
    </row>
    <row r="1271" spans="1:14">
      <c r="A1271" s="83" t="s">
        <v>2511</v>
      </c>
      <c r="B1271" s="83" t="s">
        <v>2953</v>
      </c>
      <c r="C1271" s="80">
        <v>3010</v>
      </c>
      <c r="D1271" s="80" t="s">
        <v>1973</v>
      </c>
      <c r="E1271" s="109">
        <v>1286.1500000000001</v>
      </c>
      <c r="F1271" s="109">
        <v>119.1</v>
      </c>
      <c r="G1271" s="109">
        <v>0</v>
      </c>
      <c r="H1271" s="109">
        <v>0</v>
      </c>
      <c r="I1271" s="143">
        <f t="shared" si="22"/>
        <v>1405.25</v>
      </c>
      <c r="J1271" s="148" t="str">
        <f>IFERROR(VLOOKUP($C1271,'CEDARS School FRPL'!$C:$G,5,FALSE),"No")</f>
        <v>No</v>
      </c>
      <c r="K1271" s="102">
        <f>IFERROR(VLOOKUP($C1271,'CEDARS School FRPL'!$C:$G,3,FALSE),0)</f>
        <v>0.42709999999999998</v>
      </c>
      <c r="M1271" s="149"/>
      <c r="N1271" s="150"/>
    </row>
    <row r="1272" spans="1:14">
      <c r="A1272" s="83" t="s">
        <v>2511</v>
      </c>
      <c r="B1272" s="83" t="s">
        <v>2953</v>
      </c>
      <c r="C1272" s="80">
        <v>3709</v>
      </c>
      <c r="D1272" s="80" t="s">
        <v>1978</v>
      </c>
      <c r="E1272" s="109">
        <v>618.03</v>
      </c>
      <c r="F1272" s="109">
        <v>0</v>
      </c>
      <c r="G1272" s="109">
        <v>0</v>
      </c>
      <c r="H1272" s="109">
        <v>0</v>
      </c>
      <c r="I1272" s="143">
        <f t="shared" si="22"/>
        <v>618.03</v>
      </c>
      <c r="J1272" s="148" t="str">
        <f>IFERROR(VLOOKUP($C1272,'CEDARS School FRPL'!$C:$G,5,FALSE),"No")</f>
        <v>No</v>
      </c>
      <c r="K1272" s="102">
        <f>IFERROR(VLOOKUP($C1272,'CEDARS School FRPL'!$C:$G,3,FALSE),0)</f>
        <v>0.40510000000000002</v>
      </c>
      <c r="M1272" s="149"/>
      <c r="N1272" s="150"/>
    </row>
    <row r="1273" spans="1:14">
      <c r="A1273" s="83" t="s">
        <v>2511</v>
      </c>
      <c r="B1273" s="83" t="s">
        <v>2953</v>
      </c>
      <c r="C1273" s="80">
        <v>4271</v>
      </c>
      <c r="D1273" s="80" t="s">
        <v>1982</v>
      </c>
      <c r="E1273" s="109">
        <v>577.16999999999996</v>
      </c>
      <c r="F1273" s="109">
        <v>0</v>
      </c>
      <c r="G1273" s="109">
        <v>0</v>
      </c>
      <c r="H1273" s="109">
        <v>0</v>
      </c>
      <c r="I1273" s="143">
        <f t="shared" si="22"/>
        <v>577.16999999999996</v>
      </c>
      <c r="J1273" s="148" t="str">
        <f>IFERROR(VLOOKUP($C1273,'CEDARS School FRPL'!$C:$G,5,FALSE),"No")</f>
        <v>Yes</v>
      </c>
      <c r="K1273" s="102">
        <f>IFERROR(VLOOKUP($C1273,'CEDARS School FRPL'!$C:$G,3,FALSE),0)</f>
        <v>0.48730000000000001</v>
      </c>
      <c r="M1273" s="149"/>
      <c r="N1273" s="150"/>
    </row>
    <row r="1274" spans="1:14">
      <c r="A1274" s="83" t="s">
        <v>2511</v>
      </c>
      <c r="B1274" s="83" t="s">
        <v>2953</v>
      </c>
      <c r="C1274" s="80">
        <v>4427</v>
      </c>
      <c r="D1274" s="80" t="s">
        <v>1986</v>
      </c>
      <c r="E1274" s="109">
        <v>1345.69</v>
      </c>
      <c r="F1274" s="109">
        <v>97.550000000000011</v>
      </c>
      <c r="G1274" s="109">
        <v>0</v>
      </c>
      <c r="H1274" s="109">
        <v>0</v>
      </c>
      <c r="I1274" s="143">
        <f t="shared" si="22"/>
        <v>1443.24</v>
      </c>
      <c r="J1274" s="148" t="str">
        <f>IFERROR(VLOOKUP($C1274,'CEDARS School FRPL'!$C:$G,5,FALSE),"No")</f>
        <v>No</v>
      </c>
      <c r="K1274" s="102">
        <f>IFERROR(VLOOKUP($C1274,'CEDARS School FRPL'!$C:$G,3,FALSE),0)</f>
        <v>0.4037</v>
      </c>
      <c r="M1274" s="149"/>
      <c r="N1274" s="150"/>
    </row>
    <row r="1275" spans="1:14">
      <c r="A1275" s="83" t="s">
        <v>2511</v>
      </c>
      <c r="B1275" s="83" t="s">
        <v>2953</v>
      </c>
      <c r="C1275" s="80">
        <v>5452</v>
      </c>
      <c r="D1275" s="80" t="s">
        <v>1989</v>
      </c>
      <c r="E1275" s="109">
        <v>732.65</v>
      </c>
      <c r="F1275" s="109">
        <v>0</v>
      </c>
      <c r="G1275" s="109">
        <v>0</v>
      </c>
      <c r="H1275" s="109">
        <v>0</v>
      </c>
      <c r="I1275" s="143">
        <f t="shared" si="22"/>
        <v>732.65</v>
      </c>
      <c r="J1275" s="148" t="str">
        <f>IFERROR(VLOOKUP($C1275,'CEDARS School FRPL'!$C:$G,5,FALSE),"No")</f>
        <v>No</v>
      </c>
      <c r="K1275" s="102">
        <f>IFERROR(VLOOKUP($C1275,'CEDARS School FRPL'!$C:$G,3,FALSE),0)</f>
        <v>0.43440000000000001</v>
      </c>
      <c r="M1275" s="149"/>
      <c r="N1275" s="150"/>
    </row>
    <row r="1276" spans="1:14">
      <c r="A1276" s="83" t="s">
        <v>2511</v>
      </c>
      <c r="B1276" s="83" t="s">
        <v>2953</v>
      </c>
      <c r="C1276" s="80">
        <v>4368</v>
      </c>
      <c r="D1276" s="80" t="s">
        <v>1983</v>
      </c>
      <c r="E1276" s="109">
        <v>424.07</v>
      </c>
      <c r="F1276" s="109">
        <v>0</v>
      </c>
      <c r="G1276" s="109">
        <v>0</v>
      </c>
      <c r="H1276" s="109">
        <v>0</v>
      </c>
      <c r="I1276" s="143">
        <f t="shared" ref="I1276:I1339" si="23">SUM(E1276:H1276)</f>
        <v>424.07</v>
      </c>
      <c r="J1276" s="148" t="str">
        <f>IFERROR(VLOOKUP($C1276,'CEDARS School FRPL'!$C:$G,5,FALSE),"No")</f>
        <v>No</v>
      </c>
      <c r="K1276" s="102">
        <f>IFERROR(VLOOKUP($C1276,'CEDARS School FRPL'!$C:$G,3,FALSE),0)</f>
        <v>0.46839999999999998</v>
      </c>
      <c r="M1276" s="149"/>
      <c r="N1276" s="150"/>
    </row>
    <row r="1277" spans="1:14">
      <c r="A1277" s="83" t="s">
        <v>2511</v>
      </c>
      <c r="B1277" s="83" t="s">
        <v>2953</v>
      </c>
      <c r="C1277" s="80">
        <v>2754</v>
      </c>
      <c r="D1277" s="80" t="s">
        <v>1972</v>
      </c>
      <c r="E1277" s="109">
        <v>564.52</v>
      </c>
      <c r="F1277" s="109">
        <v>0</v>
      </c>
      <c r="G1277" s="109">
        <v>0</v>
      </c>
      <c r="H1277" s="109">
        <v>0</v>
      </c>
      <c r="I1277" s="143">
        <f t="shared" si="23"/>
        <v>564.52</v>
      </c>
      <c r="J1277" s="148" t="str">
        <f>IFERROR(VLOOKUP($C1277,'CEDARS School FRPL'!$C:$G,5,FALSE),"No")</f>
        <v>No</v>
      </c>
      <c r="K1277" s="102">
        <f>IFERROR(VLOOKUP($C1277,'CEDARS School FRPL'!$C:$G,3,FALSE),0)</f>
        <v>0.32479999999999998</v>
      </c>
      <c r="M1277" s="149"/>
      <c r="N1277" s="150"/>
    </row>
    <row r="1278" spans="1:14">
      <c r="A1278" s="83" t="s">
        <v>2511</v>
      </c>
      <c r="B1278" s="83" t="s">
        <v>2953</v>
      </c>
      <c r="C1278" s="80">
        <v>5683</v>
      </c>
      <c r="D1278" s="80" t="s">
        <v>3365</v>
      </c>
      <c r="E1278" s="109">
        <v>367.44</v>
      </c>
      <c r="F1278" s="109">
        <v>5.89</v>
      </c>
      <c r="G1278" s="109">
        <v>0</v>
      </c>
      <c r="H1278" s="109">
        <v>0</v>
      </c>
      <c r="I1278" s="143">
        <f t="shared" si="23"/>
        <v>373.33</v>
      </c>
      <c r="J1278" s="148" t="str">
        <f>IFERROR(VLOOKUP($C1278,'CEDARS School FRPL'!$C:$G,5,FALSE),"No")</f>
        <v>No</v>
      </c>
      <c r="K1278" s="102">
        <f>IFERROR(VLOOKUP($C1278,'CEDARS School FRPL'!$C:$G,3,FALSE),0)</f>
        <v>0.49380000000000002</v>
      </c>
      <c r="M1278" s="149"/>
      <c r="N1278" s="150"/>
    </row>
    <row r="1279" spans="1:14">
      <c r="A1279" s="83" t="s">
        <v>2511</v>
      </c>
      <c r="B1279" s="83" t="s">
        <v>2953</v>
      </c>
      <c r="C1279" s="80">
        <v>3710</v>
      </c>
      <c r="D1279" s="80" t="s">
        <v>1979</v>
      </c>
      <c r="E1279" s="109">
        <v>1260.29</v>
      </c>
      <c r="F1279" s="109">
        <v>114.13999999999999</v>
      </c>
      <c r="G1279" s="109">
        <v>0</v>
      </c>
      <c r="H1279" s="109">
        <v>0</v>
      </c>
      <c r="I1279" s="143">
        <f t="shared" si="23"/>
        <v>1374.4299999999998</v>
      </c>
      <c r="J1279" s="148" t="str">
        <f>IFERROR(VLOOKUP($C1279,'CEDARS School FRPL'!$C:$G,5,FALSE),"No")</f>
        <v>No</v>
      </c>
      <c r="K1279" s="102">
        <f>IFERROR(VLOOKUP($C1279,'CEDARS School FRPL'!$C:$G,3,FALSE),0)</f>
        <v>0.35720000000000002</v>
      </c>
      <c r="M1279" s="149"/>
      <c r="N1279" s="150"/>
    </row>
    <row r="1280" spans="1:14">
      <c r="A1280" s="83" t="s">
        <v>2511</v>
      </c>
      <c r="B1280" s="83" t="s">
        <v>2953</v>
      </c>
      <c r="C1280" s="80">
        <v>4122</v>
      </c>
      <c r="D1280" s="2" t="s">
        <v>1305</v>
      </c>
      <c r="E1280" s="109">
        <v>431.87</v>
      </c>
      <c r="F1280" s="109">
        <v>0</v>
      </c>
      <c r="G1280" s="109">
        <v>0</v>
      </c>
      <c r="H1280" s="109">
        <v>0</v>
      </c>
      <c r="I1280" s="143">
        <f t="shared" si="23"/>
        <v>431.87</v>
      </c>
      <c r="J1280" s="148" t="str">
        <f>IFERROR(VLOOKUP($C1280,'CEDARS School FRPL'!$C:$G,5,FALSE),"No")</f>
        <v>No</v>
      </c>
      <c r="K1280" s="102">
        <f>IFERROR(VLOOKUP($C1280,'CEDARS School FRPL'!$C:$G,3,FALSE),0)</f>
        <v>0.38379999999999997</v>
      </c>
      <c r="M1280" s="149"/>
      <c r="N1280" s="150"/>
    </row>
    <row r="1281" spans="1:14">
      <c r="A1281" s="83" t="s">
        <v>2508</v>
      </c>
      <c r="B1281" s="83" t="s">
        <v>2954</v>
      </c>
      <c r="C1281" s="80">
        <v>2062</v>
      </c>
      <c r="D1281" s="80" t="s">
        <v>1952</v>
      </c>
      <c r="E1281" s="109">
        <v>115.97</v>
      </c>
      <c r="F1281" s="109">
        <v>0</v>
      </c>
      <c r="G1281" s="109">
        <v>0</v>
      </c>
      <c r="H1281" s="109">
        <v>0</v>
      </c>
      <c r="I1281" s="143">
        <f t="shared" si="23"/>
        <v>115.97</v>
      </c>
      <c r="J1281" s="148" t="str">
        <f>IFERROR(VLOOKUP($C1281,'CEDARS School FRPL'!$C:$G,5,FALSE),"No")</f>
        <v>Yes</v>
      </c>
      <c r="K1281" s="102">
        <f>IFERROR(VLOOKUP($C1281,'CEDARS School FRPL'!$C:$G,3,FALSE),0)</f>
        <v>0.75970000000000004</v>
      </c>
      <c r="M1281" s="149"/>
      <c r="N1281" s="150"/>
    </row>
    <row r="1282" spans="1:14">
      <c r="A1282" s="83" t="s">
        <v>2508</v>
      </c>
      <c r="B1282" s="83" t="s">
        <v>2954</v>
      </c>
      <c r="C1282" s="80">
        <v>2958</v>
      </c>
      <c r="D1282" s="80" t="s">
        <v>1953</v>
      </c>
      <c r="E1282" s="109">
        <v>49.06</v>
      </c>
      <c r="F1282" s="109">
        <v>2.2199999999999998</v>
      </c>
      <c r="G1282" s="109">
        <v>0</v>
      </c>
      <c r="H1282" s="109">
        <v>0</v>
      </c>
      <c r="I1282" s="143">
        <f t="shared" si="23"/>
        <v>51.28</v>
      </c>
      <c r="J1282" s="148" t="str">
        <f>IFERROR(VLOOKUP($C1282,'CEDARS School FRPL'!$C:$G,5,FALSE),"No")</f>
        <v>Yes</v>
      </c>
      <c r="K1282" s="102">
        <f>IFERROR(VLOOKUP($C1282,'CEDARS School FRPL'!$C:$G,3,FALSE),0)</f>
        <v>0.71240000000000003</v>
      </c>
      <c r="M1282" s="149"/>
      <c r="N1282" s="150"/>
    </row>
    <row r="1283" spans="1:14">
      <c r="A1283" s="83" t="s">
        <v>2508</v>
      </c>
      <c r="B1283" s="83" t="s">
        <v>2954</v>
      </c>
      <c r="C1283" s="80">
        <v>5252</v>
      </c>
      <c r="D1283" s="80" t="s">
        <v>1954</v>
      </c>
      <c r="E1283" s="109">
        <v>105.28</v>
      </c>
      <c r="F1283" s="109">
        <v>0</v>
      </c>
      <c r="G1283" s="109">
        <v>0</v>
      </c>
      <c r="H1283" s="109">
        <v>0</v>
      </c>
      <c r="I1283" s="143">
        <f t="shared" si="23"/>
        <v>105.28</v>
      </c>
      <c r="J1283" s="148" t="str">
        <f>IFERROR(VLOOKUP($C1283,'CEDARS School FRPL'!$C:$G,5,FALSE),"No")</f>
        <v>No</v>
      </c>
      <c r="K1283" s="102">
        <f>IFERROR(VLOOKUP($C1283,'CEDARS School FRPL'!$C:$G,3,FALSE),0)</f>
        <v>0.22589999999999999</v>
      </c>
      <c r="M1283" s="149"/>
      <c r="N1283" s="150"/>
    </row>
    <row r="1284" spans="1:14">
      <c r="A1284" s="83" t="s">
        <v>2361</v>
      </c>
      <c r="B1284" s="83" t="s">
        <v>2955</v>
      </c>
      <c r="C1284" s="80">
        <v>3107</v>
      </c>
      <c r="D1284" s="80" t="s">
        <v>983</v>
      </c>
      <c r="E1284" s="109">
        <v>276.62</v>
      </c>
      <c r="F1284" s="109">
        <v>0</v>
      </c>
      <c r="G1284" s="109">
        <v>0</v>
      </c>
      <c r="H1284" s="109">
        <v>0</v>
      </c>
      <c r="I1284" s="143">
        <f t="shared" si="23"/>
        <v>276.62</v>
      </c>
      <c r="J1284" s="148" t="str">
        <f>IFERROR(VLOOKUP($C1284,'CEDARS School FRPL'!$C:$G,5,FALSE),"No")</f>
        <v>No</v>
      </c>
      <c r="K1284" s="102">
        <f>IFERROR(VLOOKUP($C1284,'CEDARS School FRPL'!$C:$G,3,FALSE),0)</f>
        <v>0.1479</v>
      </c>
      <c r="M1284" s="149"/>
      <c r="N1284" s="150"/>
    </row>
    <row r="1285" spans="1:14">
      <c r="A1285" s="83" t="s">
        <v>2361</v>
      </c>
      <c r="B1285" s="83" t="s">
        <v>2955</v>
      </c>
      <c r="C1285" s="80">
        <v>3106</v>
      </c>
      <c r="D1285" s="80" t="s">
        <v>982</v>
      </c>
      <c r="E1285" s="109">
        <v>1594.69</v>
      </c>
      <c r="F1285" s="109">
        <v>114.1</v>
      </c>
      <c r="G1285" s="109">
        <v>0</v>
      </c>
      <c r="H1285" s="109">
        <v>0</v>
      </c>
      <c r="I1285" s="143">
        <f t="shared" si="23"/>
        <v>1708.79</v>
      </c>
      <c r="J1285" s="148" t="str">
        <f>IFERROR(VLOOKUP($C1285,'CEDARS School FRPL'!$C:$G,5,FALSE),"No")</f>
        <v>No</v>
      </c>
      <c r="K1285" s="102">
        <f>IFERROR(VLOOKUP($C1285,'CEDARS School FRPL'!$C:$G,3,FALSE),0)</f>
        <v>0.18490000000000001</v>
      </c>
      <c r="M1285" s="149"/>
      <c r="N1285" s="150"/>
    </row>
    <row r="1286" spans="1:14">
      <c r="A1286" s="83" t="s">
        <v>2361</v>
      </c>
      <c r="B1286" s="83" t="s">
        <v>2955</v>
      </c>
      <c r="C1286" s="80">
        <v>4017</v>
      </c>
      <c r="D1286" s="80" t="s">
        <v>996</v>
      </c>
      <c r="E1286" s="109">
        <v>985.42</v>
      </c>
      <c r="F1286" s="109">
        <v>0</v>
      </c>
      <c r="G1286" s="109">
        <v>0</v>
      </c>
      <c r="H1286" s="109">
        <v>0</v>
      </c>
      <c r="I1286" s="143">
        <f t="shared" si="23"/>
        <v>985.42</v>
      </c>
      <c r="J1286" s="148" t="str">
        <f>IFERROR(VLOOKUP($C1286,'CEDARS School FRPL'!$C:$G,5,FALSE),"No")</f>
        <v>No</v>
      </c>
      <c r="K1286" s="102">
        <f>IFERROR(VLOOKUP($C1286,'CEDARS School FRPL'!$C:$G,3,FALSE),0)</f>
        <v>0.1123</v>
      </c>
      <c r="M1286" s="149"/>
      <c r="N1286" s="150"/>
    </row>
    <row r="1287" spans="1:14">
      <c r="A1287" s="83" t="s">
        <v>2361</v>
      </c>
      <c r="B1287" s="83" t="s">
        <v>2955</v>
      </c>
      <c r="C1287" s="80">
        <v>3493</v>
      </c>
      <c r="D1287" s="80" t="s">
        <v>991</v>
      </c>
      <c r="E1287" s="109">
        <v>885.62</v>
      </c>
      <c r="F1287" s="109">
        <v>0</v>
      </c>
      <c r="G1287" s="109">
        <v>0</v>
      </c>
      <c r="H1287" s="109">
        <v>0</v>
      </c>
      <c r="I1287" s="143">
        <f t="shared" si="23"/>
        <v>885.62</v>
      </c>
      <c r="J1287" s="148" t="str">
        <f>IFERROR(VLOOKUP($C1287,'CEDARS School FRPL'!$C:$G,5,FALSE),"No")</f>
        <v>No</v>
      </c>
      <c r="K1287" s="102">
        <f>IFERROR(VLOOKUP($C1287,'CEDARS School FRPL'!$C:$G,3,FALSE),0)</f>
        <v>0.18229999999999999</v>
      </c>
      <c r="M1287" s="149"/>
      <c r="N1287" s="150"/>
    </row>
    <row r="1288" spans="1:14">
      <c r="A1288" s="83" t="s">
        <v>2361</v>
      </c>
      <c r="B1288" s="83" t="s">
        <v>2955</v>
      </c>
      <c r="C1288" s="80">
        <v>3234</v>
      </c>
      <c r="D1288" s="80" t="s">
        <v>984</v>
      </c>
      <c r="E1288" s="109">
        <v>278.82</v>
      </c>
      <c r="F1288" s="109">
        <v>0</v>
      </c>
      <c r="G1288" s="109">
        <v>0</v>
      </c>
      <c r="H1288" s="109">
        <v>0</v>
      </c>
      <c r="I1288" s="143">
        <f t="shared" si="23"/>
        <v>278.82</v>
      </c>
      <c r="J1288" s="148" t="str">
        <f>IFERROR(VLOOKUP($C1288,'CEDARS School FRPL'!$C:$G,5,FALSE),"No")</f>
        <v>No</v>
      </c>
      <c r="K1288" s="102">
        <f>IFERROR(VLOOKUP($C1288,'CEDARS School FRPL'!$C:$G,3,FALSE),0)</f>
        <v>0.1027</v>
      </c>
      <c r="M1288" s="149"/>
      <c r="N1288" s="150"/>
    </row>
    <row r="1289" spans="1:14">
      <c r="A1289" s="83" t="s">
        <v>2361</v>
      </c>
      <c r="B1289" s="83" t="s">
        <v>2955</v>
      </c>
      <c r="C1289" s="80">
        <v>3105</v>
      </c>
      <c r="D1289" s="80" t="s">
        <v>981</v>
      </c>
      <c r="E1289" s="109">
        <v>496.98</v>
      </c>
      <c r="F1289" s="109">
        <v>0</v>
      </c>
      <c r="G1289" s="109">
        <v>0</v>
      </c>
      <c r="H1289" s="109">
        <v>0</v>
      </c>
      <c r="I1289" s="143">
        <f t="shared" si="23"/>
        <v>496.98</v>
      </c>
      <c r="J1289" s="148" t="str">
        <f>IFERROR(VLOOKUP($C1289,'CEDARS School FRPL'!$C:$G,5,FALSE),"No")</f>
        <v>No</v>
      </c>
      <c r="K1289" s="102">
        <f>IFERROR(VLOOKUP($C1289,'CEDARS School FRPL'!$C:$G,3,FALSE),0)</f>
        <v>0.2651</v>
      </c>
      <c r="M1289" s="149"/>
      <c r="N1289" s="150"/>
    </row>
    <row r="1290" spans="1:14">
      <c r="A1290" s="83" t="s">
        <v>2361</v>
      </c>
      <c r="B1290" s="83" t="s">
        <v>2955</v>
      </c>
      <c r="C1290" s="80">
        <v>4379</v>
      </c>
      <c r="D1290" s="80" t="s">
        <v>1005</v>
      </c>
      <c r="E1290" s="109">
        <v>371.59</v>
      </c>
      <c r="F1290" s="109">
        <v>0</v>
      </c>
      <c r="G1290" s="109">
        <v>0</v>
      </c>
      <c r="H1290" s="109">
        <v>0</v>
      </c>
      <c r="I1290" s="143">
        <f t="shared" si="23"/>
        <v>371.59</v>
      </c>
      <c r="J1290" s="148" t="str">
        <f>IFERROR(VLOOKUP($C1290,'CEDARS School FRPL'!$C:$G,5,FALSE),"No")</f>
        <v>No</v>
      </c>
      <c r="K1290" s="102">
        <f>IFERROR(VLOOKUP($C1290,'CEDARS School FRPL'!$C:$G,3,FALSE),0)</f>
        <v>6.83E-2</v>
      </c>
      <c r="M1290" s="149"/>
      <c r="N1290" s="150"/>
    </row>
    <row r="1291" spans="1:14">
      <c r="A1291" s="83" t="s">
        <v>2361</v>
      </c>
      <c r="B1291" s="83" t="s">
        <v>2955</v>
      </c>
      <c r="C1291" s="80">
        <v>4306</v>
      </c>
      <c r="D1291" s="80" t="s">
        <v>1001</v>
      </c>
      <c r="E1291" s="109">
        <v>757.86</v>
      </c>
      <c r="F1291" s="109">
        <v>0</v>
      </c>
      <c r="G1291" s="109">
        <v>0</v>
      </c>
      <c r="H1291" s="109">
        <v>0</v>
      </c>
      <c r="I1291" s="143">
        <f t="shared" si="23"/>
        <v>757.86</v>
      </c>
      <c r="J1291" s="148" t="str">
        <f>IFERROR(VLOOKUP($C1291,'CEDARS School FRPL'!$C:$G,5,FALSE),"No")</f>
        <v>No</v>
      </c>
      <c r="K1291" s="102">
        <f>IFERROR(VLOOKUP($C1291,'CEDARS School FRPL'!$C:$G,3,FALSE),0)</f>
        <v>3.5200000000000002E-2</v>
      </c>
      <c r="M1291" s="149"/>
      <c r="N1291" s="150"/>
    </row>
    <row r="1292" spans="1:14">
      <c r="A1292" s="83" t="s">
        <v>2361</v>
      </c>
      <c r="B1292" s="83" t="s">
        <v>2955</v>
      </c>
      <c r="C1292" s="80">
        <v>4355</v>
      </c>
      <c r="D1292" s="80" t="s">
        <v>1002</v>
      </c>
      <c r="E1292" s="109">
        <v>468.16</v>
      </c>
      <c r="F1292" s="109">
        <v>0</v>
      </c>
      <c r="G1292" s="109">
        <v>0</v>
      </c>
      <c r="H1292" s="109">
        <v>0</v>
      </c>
      <c r="I1292" s="143">
        <f t="shared" si="23"/>
        <v>468.16</v>
      </c>
      <c r="J1292" s="148" t="str">
        <f>IFERROR(VLOOKUP($C1292,'CEDARS School FRPL'!$C:$G,5,FALSE),"No")</f>
        <v>No</v>
      </c>
      <c r="K1292" s="102">
        <f>IFERROR(VLOOKUP($C1292,'CEDARS School FRPL'!$C:$G,3,FALSE),0)</f>
        <v>0.17649999999999999</v>
      </c>
      <c r="M1292" s="149"/>
      <c r="N1292" s="150"/>
    </row>
    <row r="1293" spans="1:14">
      <c r="A1293" s="83" t="s">
        <v>2361</v>
      </c>
      <c r="B1293" s="83" t="s">
        <v>2955</v>
      </c>
      <c r="C1293" s="80">
        <v>4124</v>
      </c>
      <c r="D1293" s="80" t="s">
        <v>999</v>
      </c>
      <c r="E1293" s="109">
        <v>314.41000000000003</v>
      </c>
      <c r="F1293" s="109">
        <v>0</v>
      </c>
      <c r="G1293" s="109">
        <v>0</v>
      </c>
      <c r="H1293" s="109">
        <v>0</v>
      </c>
      <c r="I1293" s="143">
        <f t="shared" si="23"/>
        <v>314.41000000000003</v>
      </c>
      <c r="J1293" s="148" t="str">
        <f>IFERROR(VLOOKUP($C1293,'CEDARS School FRPL'!$C:$G,5,FALSE),"No")</f>
        <v>No</v>
      </c>
      <c r="K1293" s="102">
        <f>IFERROR(VLOOKUP($C1293,'CEDARS School FRPL'!$C:$G,3,FALSE),0)</f>
        <v>0.1305</v>
      </c>
      <c r="M1293" s="149"/>
      <c r="N1293" s="150"/>
    </row>
    <row r="1294" spans="1:14">
      <c r="A1294" s="83" t="s">
        <v>2361</v>
      </c>
      <c r="B1294" s="83" t="s">
        <v>2955</v>
      </c>
      <c r="C1294" s="80">
        <v>3492</v>
      </c>
      <c r="D1294" s="2" t="s">
        <v>990</v>
      </c>
      <c r="E1294" s="109">
        <v>1415.37</v>
      </c>
      <c r="F1294" s="109">
        <v>95.53</v>
      </c>
      <c r="G1294" s="109">
        <v>0</v>
      </c>
      <c r="H1294" s="109">
        <v>0</v>
      </c>
      <c r="I1294" s="143">
        <f t="shared" si="23"/>
        <v>1510.8999999999999</v>
      </c>
      <c r="J1294" s="148" t="str">
        <f>IFERROR(VLOOKUP($C1294,'CEDARS School FRPL'!$C:$G,5,FALSE),"No")</f>
        <v>No</v>
      </c>
      <c r="K1294" s="102">
        <f>IFERROR(VLOOKUP($C1294,'CEDARS School FRPL'!$C:$G,3,FALSE),0)</f>
        <v>0.1658</v>
      </c>
      <c r="M1294" s="149"/>
      <c r="N1294" s="150"/>
    </row>
    <row r="1295" spans="1:14">
      <c r="A1295" s="83" t="s">
        <v>2361</v>
      </c>
      <c r="B1295" s="83" t="s">
        <v>2955</v>
      </c>
      <c r="C1295" s="80">
        <v>5606</v>
      </c>
      <c r="D1295" s="80" t="s">
        <v>3206</v>
      </c>
      <c r="E1295" s="109">
        <v>212.88</v>
      </c>
      <c r="F1295" s="109">
        <v>0.2</v>
      </c>
      <c r="G1295" s="109">
        <v>0</v>
      </c>
      <c r="H1295" s="109">
        <v>0</v>
      </c>
      <c r="I1295" s="143">
        <f t="shared" si="23"/>
        <v>213.07999999999998</v>
      </c>
      <c r="J1295" s="148" t="str">
        <f>IFERROR(VLOOKUP($C1295,'CEDARS School FRPL'!$C:$G,5,FALSE),"No")</f>
        <v>No</v>
      </c>
      <c r="K1295" s="102">
        <f>IFERROR(VLOOKUP($C1295,'CEDARS School FRPL'!$C:$G,3,FALSE),0)</f>
        <v>0.1047</v>
      </c>
      <c r="M1295" s="149"/>
      <c r="N1295" s="150"/>
    </row>
    <row r="1296" spans="1:14">
      <c r="A1296" s="83" t="s">
        <v>2361</v>
      </c>
      <c r="B1296" s="83" t="s">
        <v>2955</v>
      </c>
      <c r="C1296" s="80">
        <v>2993</v>
      </c>
      <c r="D1296" s="80" t="s">
        <v>980</v>
      </c>
      <c r="E1296" s="109">
        <v>376.71</v>
      </c>
      <c r="F1296" s="109">
        <v>0</v>
      </c>
      <c r="G1296" s="109">
        <v>0</v>
      </c>
      <c r="H1296" s="109">
        <v>0</v>
      </c>
      <c r="I1296" s="143">
        <f t="shared" si="23"/>
        <v>376.71</v>
      </c>
      <c r="J1296" s="148" t="str">
        <f>IFERROR(VLOOKUP($C1296,'CEDARS School FRPL'!$C:$G,5,FALSE),"No")</f>
        <v>No</v>
      </c>
      <c r="K1296" s="102">
        <f>IFERROR(VLOOKUP($C1296,'CEDARS School FRPL'!$C:$G,3,FALSE),0)</f>
        <v>0.30609999999999998</v>
      </c>
      <c r="M1296" s="149"/>
      <c r="N1296" s="150"/>
    </row>
    <row r="1297" spans="1:14">
      <c r="A1297" s="83" t="s">
        <v>2361</v>
      </c>
      <c r="B1297" s="83" t="s">
        <v>2955</v>
      </c>
      <c r="C1297" s="80">
        <v>3345</v>
      </c>
      <c r="D1297" s="80" t="s">
        <v>987</v>
      </c>
      <c r="E1297" s="109">
        <v>717.28</v>
      </c>
      <c r="F1297" s="109">
        <v>0</v>
      </c>
      <c r="G1297" s="109">
        <v>0</v>
      </c>
      <c r="H1297" s="109">
        <v>0</v>
      </c>
      <c r="I1297" s="143">
        <f t="shared" si="23"/>
        <v>717.28</v>
      </c>
      <c r="J1297" s="148" t="str">
        <f>IFERROR(VLOOKUP($C1297,'CEDARS School FRPL'!$C:$G,5,FALSE),"No")</f>
        <v>No</v>
      </c>
      <c r="K1297" s="102">
        <f>IFERROR(VLOOKUP($C1297,'CEDARS School FRPL'!$C:$G,3,FALSE),0)</f>
        <v>0.22989999999999999</v>
      </c>
      <c r="M1297" s="149"/>
      <c r="N1297" s="150"/>
    </row>
    <row r="1298" spans="1:14">
      <c r="A1298" s="83" t="s">
        <v>2361</v>
      </c>
      <c r="B1298" s="83" t="s">
        <v>2955</v>
      </c>
      <c r="C1298" s="80">
        <v>4455</v>
      </c>
      <c r="D1298" s="80" t="s">
        <v>1006</v>
      </c>
      <c r="E1298" s="109">
        <v>637.48</v>
      </c>
      <c r="F1298" s="109">
        <v>0</v>
      </c>
      <c r="G1298" s="109">
        <v>0</v>
      </c>
      <c r="H1298" s="109">
        <v>0</v>
      </c>
      <c r="I1298" s="143">
        <f t="shared" si="23"/>
        <v>637.48</v>
      </c>
      <c r="J1298" s="148" t="str">
        <f>IFERROR(VLOOKUP($C1298,'CEDARS School FRPL'!$C:$G,5,FALSE),"No")</f>
        <v>No</v>
      </c>
      <c r="K1298" s="102">
        <f>IFERROR(VLOOKUP($C1298,'CEDARS School FRPL'!$C:$G,3,FALSE),0)</f>
        <v>3.8600000000000002E-2</v>
      </c>
      <c r="M1298" s="149"/>
      <c r="N1298" s="150"/>
    </row>
    <row r="1299" spans="1:14">
      <c r="A1299" s="83" t="s">
        <v>2361</v>
      </c>
      <c r="B1299" s="83" t="s">
        <v>2955</v>
      </c>
      <c r="C1299" s="80">
        <v>3790</v>
      </c>
      <c r="D1299" s="80" t="s">
        <v>994</v>
      </c>
      <c r="E1299" s="109">
        <v>841.54</v>
      </c>
      <c r="F1299" s="109">
        <v>0</v>
      </c>
      <c r="G1299" s="109">
        <v>0</v>
      </c>
      <c r="H1299" s="109">
        <v>0</v>
      </c>
      <c r="I1299" s="143">
        <f t="shared" si="23"/>
        <v>841.54</v>
      </c>
      <c r="J1299" s="148" t="str">
        <f>IFERROR(VLOOKUP($C1299,'CEDARS School FRPL'!$C:$G,5,FALSE),"No")</f>
        <v>No</v>
      </c>
      <c r="K1299" s="102">
        <f>IFERROR(VLOOKUP($C1299,'CEDARS School FRPL'!$C:$G,3,FALSE),0)</f>
        <v>0.13619999999999999</v>
      </c>
      <c r="M1299" s="149"/>
      <c r="N1299" s="150"/>
    </row>
    <row r="1300" spans="1:14">
      <c r="A1300" s="83" t="s">
        <v>2361</v>
      </c>
      <c r="B1300" s="83" t="s">
        <v>2955</v>
      </c>
      <c r="C1300" s="80">
        <v>3390</v>
      </c>
      <c r="D1300" s="80" t="s">
        <v>988</v>
      </c>
      <c r="E1300" s="109">
        <v>587.05999999999995</v>
      </c>
      <c r="F1300" s="109">
        <v>0</v>
      </c>
      <c r="G1300" s="109">
        <v>0</v>
      </c>
      <c r="H1300" s="109">
        <v>0</v>
      </c>
      <c r="I1300" s="143">
        <f t="shared" si="23"/>
        <v>587.05999999999995</v>
      </c>
      <c r="J1300" s="148" t="str">
        <f>IFERROR(VLOOKUP($C1300,'CEDARS School FRPL'!$C:$G,5,FALSE),"No")</f>
        <v>No</v>
      </c>
      <c r="K1300" s="102">
        <f>IFERROR(VLOOKUP($C1300,'CEDARS School FRPL'!$C:$G,3,FALSE),0)</f>
        <v>8.6999999999999994E-2</v>
      </c>
      <c r="M1300" s="149"/>
      <c r="N1300" s="150"/>
    </row>
    <row r="1301" spans="1:14">
      <c r="A1301" s="83" t="s">
        <v>2361</v>
      </c>
      <c r="B1301" s="83" t="s">
        <v>2955</v>
      </c>
      <c r="C1301" s="80">
        <v>3344</v>
      </c>
      <c r="D1301" s="80" t="s">
        <v>986</v>
      </c>
      <c r="E1301" s="109">
        <v>529.80999999999995</v>
      </c>
      <c r="F1301" s="109">
        <v>0</v>
      </c>
      <c r="G1301" s="109">
        <v>0</v>
      </c>
      <c r="H1301" s="109">
        <v>0</v>
      </c>
      <c r="I1301" s="143">
        <f t="shared" si="23"/>
        <v>529.80999999999995</v>
      </c>
      <c r="J1301" s="148" t="str">
        <f>IFERROR(VLOOKUP($C1301,'CEDARS School FRPL'!$C:$G,5,FALSE),"No")</f>
        <v>No</v>
      </c>
      <c r="K1301" s="102">
        <f>IFERROR(VLOOKUP($C1301,'CEDARS School FRPL'!$C:$G,3,FALSE),0)</f>
        <v>0.1714</v>
      </c>
      <c r="M1301" s="149"/>
      <c r="N1301" s="150"/>
    </row>
    <row r="1302" spans="1:14">
      <c r="A1302" s="83" t="s">
        <v>2361</v>
      </c>
      <c r="B1302" s="83" t="s">
        <v>2955</v>
      </c>
      <c r="C1302" s="80">
        <v>3442</v>
      </c>
      <c r="D1302" s="80" t="s">
        <v>989</v>
      </c>
      <c r="E1302" s="109">
        <v>623.97</v>
      </c>
      <c r="F1302" s="109">
        <v>0</v>
      </c>
      <c r="G1302" s="109">
        <v>0</v>
      </c>
      <c r="H1302" s="109">
        <v>0</v>
      </c>
      <c r="I1302" s="143">
        <f t="shared" si="23"/>
        <v>623.97</v>
      </c>
      <c r="J1302" s="148" t="str">
        <f>IFERROR(VLOOKUP($C1302,'CEDARS School FRPL'!$C:$G,5,FALSE),"No")</f>
        <v>No</v>
      </c>
      <c r="K1302" s="102">
        <f>IFERROR(VLOOKUP($C1302,'CEDARS School FRPL'!$C:$G,3,FALSE),0)</f>
        <v>5.3800000000000001E-2</v>
      </c>
      <c r="M1302" s="149"/>
      <c r="N1302" s="150"/>
    </row>
    <row r="1303" spans="1:14">
      <c r="A1303" s="83" t="s">
        <v>2361</v>
      </c>
      <c r="B1303" s="83" t="s">
        <v>2955</v>
      </c>
      <c r="C1303" s="80">
        <v>5481</v>
      </c>
      <c r="D1303" s="80" t="s">
        <v>2725</v>
      </c>
      <c r="E1303" s="109">
        <v>1699.92</v>
      </c>
      <c r="F1303" s="109">
        <v>69.64</v>
      </c>
      <c r="G1303" s="109">
        <v>0</v>
      </c>
      <c r="H1303" s="109">
        <v>0</v>
      </c>
      <c r="I1303" s="143">
        <f t="shared" si="23"/>
        <v>1769.5600000000002</v>
      </c>
      <c r="J1303" s="148" t="str">
        <f>IFERROR(VLOOKUP($C1303,'CEDARS School FRPL'!$C:$G,5,FALSE),"No")</f>
        <v>No</v>
      </c>
      <c r="K1303" s="102">
        <f>IFERROR(VLOOKUP($C1303,'CEDARS School FRPL'!$C:$G,3,FALSE),0)</f>
        <v>0.13689999999999999</v>
      </c>
      <c r="M1303" s="149"/>
      <c r="N1303" s="150"/>
    </row>
    <row r="1304" spans="1:14">
      <c r="A1304" s="83" t="s">
        <v>2361</v>
      </c>
      <c r="B1304" s="83" t="s">
        <v>2955</v>
      </c>
      <c r="C1304" s="80">
        <v>4021</v>
      </c>
      <c r="D1304" s="80" t="s">
        <v>997</v>
      </c>
      <c r="E1304" s="109">
        <v>824.93</v>
      </c>
      <c r="F1304" s="109">
        <v>0</v>
      </c>
      <c r="G1304" s="109">
        <v>0</v>
      </c>
      <c r="H1304" s="109">
        <v>0</v>
      </c>
      <c r="I1304" s="143">
        <f t="shared" si="23"/>
        <v>824.93</v>
      </c>
      <c r="J1304" s="148" t="str">
        <f>IFERROR(VLOOKUP($C1304,'CEDARS School FRPL'!$C:$G,5,FALSE),"No")</f>
        <v>No</v>
      </c>
      <c r="K1304" s="102">
        <f>IFERROR(VLOOKUP($C1304,'CEDARS School FRPL'!$C:$G,3,FALSE),0)</f>
        <v>0.16439999999999999</v>
      </c>
      <c r="M1304" s="149"/>
      <c r="N1304" s="150"/>
    </row>
    <row r="1305" spans="1:14">
      <c r="A1305" s="83" t="s">
        <v>2361</v>
      </c>
      <c r="B1305" s="83" t="s">
        <v>2955</v>
      </c>
      <c r="C1305" s="80">
        <v>1814</v>
      </c>
      <c r="D1305" s="80" t="s">
        <v>978</v>
      </c>
      <c r="E1305" s="109">
        <v>410.21</v>
      </c>
      <c r="F1305" s="109">
        <v>19.950000000000003</v>
      </c>
      <c r="G1305" s="109">
        <v>0</v>
      </c>
      <c r="H1305" s="109">
        <v>0</v>
      </c>
      <c r="I1305" s="143">
        <f t="shared" si="23"/>
        <v>430.15999999999997</v>
      </c>
      <c r="J1305" s="148" t="str">
        <f>IFERROR(VLOOKUP($C1305,'CEDARS School FRPL'!$C:$G,5,FALSE),"No")</f>
        <v>No</v>
      </c>
      <c r="K1305" s="102">
        <f>IFERROR(VLOOKUP($C1305,'CEDARS School FRPL'!$C:$G,3,FALSE),0)</f>
        <v>0.1195</v>
      </c>
      <c r="M1305" s="149"/>
      <c r="N1305" s="150"/>
    </row>
    <row r="1306" spans="1:14">
      <c r="A1306" s="83" t="s">
        <v>2361</v>
      </c>
      <c r="B1306" s="83" t="s">
        <v>2955</v>
      </c>
      <c r="C1306" s="80">
        <v>5331</v>
      </c>
      <c r="D1306" s="80" t="s">
        <v>1008</v>
      </c>
      <c r="E1306" s="109">
        <v>0</v>
      </c>
      <c r="F1306" s="109">
        <v>0</v>
      </c>
      <c r="G1306" s="109">
        <v>7.71</v>
      </c>
      <c r="H1306" s="109">
        <v>0</v>
      </c>
      <c r="I1306" s="143">
        <f t="shared" si="23"/>
        <v>7.71</v>
      </c>
      <c r="J1306" s="148" t="str">
        <f>IFERROR(VLOOKUP($C1306,'CEDARS School FRPL'!$C:$G,5,FALSE),"No")</f>
        <v>No</v>
      </c>
      <c r="K1306" s="102">
        <f>IFERROR(VLOOKUP($C1306,'CEDARS School FRPL'!$C:$G,3,FALSE),0)</f>
        <v>0.16669999999999999</v>
      </c>
      <c r="M1306" s="149"/>
      <c r="N1306" s="150"/>
    </row>
    <row r="1307" spans="1:14">
      <c r="A1307" s="83" t="s">
        <v>2361</v>
      </c>
      <c r="B1307" s="83" t="s">
        <v>2955</v>
      </c>
      <c r="C1307" s="80">
        <v>1815</v>
      </c>
      <c r="D1307" s="80" t="s">
        <v>979</v>
      </c>
      <c r="E1307" s="109">
        <v>22.73</v>
      </c>
      <c r="F1307" s="109">
        <v>0</v>
      </c>
      <c r="G1307" s="109">
        <v>0</v>
      </c>
      <c r="H1307" s="109">
        <v>0</v>
      </c>
      <c r="I1307" s="143">
        <f t="shared" si="23"/>
        <v>22.73</v>
      </c>
      <c r="J1307" s="148" t="str">
        <f>IFERROR(VLOOKUP($C1307,'CEDARS School FRPL'!$C:$G,5,FALSE),"No")</f>
        <v>No</v>
      </c>
      <c r="K1307" s="102">
        <f>IFERROR(VLOOKUP($C1307,'CEDARS School FRPL'!$C:$G,3,FALSE),0)</f>
        <v>6.5000000000000002E-2</v>
      </c>
      <c r="M1307" s="149"/>
      <c r="N1307" s="150"/>
    </row>
    <row r="1308" spans="1:14">
      <c r="A1308" s="83" t="s">
        <v>2361</v>
      </c>
      <c r="B1308" s="83" t="s">
        <v>2955</v>
      </c>
      <c r="C1308" s="80">
        <v>5605</v>
      </c>
      <c r="D1308" s="80" t="s">
        <v>3207</v>
      </c>
      <c r="E1308" s="109">
        <v>459.22</v>
      </c>
      <c r="F1308" s="109">
        <v>0</v>
      </c>
      <c r="G1308" s="109">
        <v>0</v>
      </c>
      <c r="H1308" s="109">
        <v>0</v>
      </c>
      <c r="I1308" s="143">
        <f t="shared" si="23"/>
        <v>459.22</v>
      </c>
      <c r="J1308" s="148" t="str">
        <f>IFERROR(VLOOKUP($C1308,'CEDARS School FRPL'!$C:$G,5,FALSE),"No")</f>
        <v>No</v>
      </c>
      <c r="K1308" s="102">
        <f>IFERROR(VLOOKUP($C1308,'CEDARS School FRPL'!$C:$G,3,FALSE),0)</f>
        <v>8.3199999999999996E-2</v>
      </c>
      <c r="M1308" s="149"/>
      <c r="N1308" s="150"/>
    </row>
    <row r="1309" spans="1:14">
      <c r="A1309" s="83" t="s">
        <v>2361</v>
      </c>
      <c r="B1309" s="83" t="s">
        <v>2955</v>
      </c>
      <c r="C1309" s="80">
        <v>3811</v>
      </c>
      <c r="D1309" s="80" t="s">
        <v>995</v>
      </c>
      <c r="E1309" s="109">
        <v>108.85</v>
      </c>
      <c r="F1309" s="109">
        <v>0.34</v>
      </c>
      <c r="G1309" s="109">
        <v>0</v>
      </c>
      <c r="H1309" s="109">
        <v>0</v>
      </c>
      <c r="I1309" s="143">
        <f t="shared" si="23"/>
        <v>109.19</v>
      </c>
      <c r="J1309" s="148" t="str">
        <f>IFERROR(VLOOKUP($C1309,'CEDARS School FRPL'!$C:$G,5,FALSE),"No")</f>
        <v>No</v>
      </c>
      <c r="K1309" s="102">
        <f>IFERROR(VLOOKUP($C1309,'CEDARS School FRPL'!$C:$G,3,FALSE),0)</f>
        <v>0.3639</v>
      </c>
      <c r="M1309" s="149"/>
      <c r="N1309" s="150"/>
    </row>
    <row r="1310" spans="1:14">
      <c r="A1310" s="83" t="s">
        <v>2361</v>
      </c>
      <c r="B1310" s="83" t="s">
        <v>2955</v>
      </c>
      <c r="C1310" s="80">
        <v>3679</v>
      </c>
      <c r="D1310" s="80" t="s">
        <v>992</v>
      </c>
      <c r="E1310" s="109">
        <v>458.37</v>
      </c>
      <c r="F1310" s="109">
        <v>0</v>
      </c>
      <c r="G1310" s="109">
        <v>0</v>
      </c>
      <c r="H1310" s="109">
        <v>0</v>
      </c>
      <c r="I1310" s="143">
        <f t="shared" si="23"/>
        <v>458.37</v>
      </c>
      <c r="J1310" s="148" t="str">
        <f>IFERROR(VLOOKUP($C1310,'CEDARS School FRPL'!$C:$G,5,FALSE),"No")</f>
        <v>No</v>
      </c>
      <c r="K1310" s="102">
        <f>IFERROR(VLOOKUP($C1310,'CEDARS School FRPL'!$C:$G,3,FALSE),0)</f>
        <v>0.1656</v>
      </c>
      <c r="M1310" s="149"/>
      <c r="N1310" s="150"/>
    </row>
    <row r="1311" spans="1:14">
      <c r="A1311" s="83" t="s">
        <v>2361</v>
      </c>
      <c r="B1311" s="83" t="s">
        <v>2955</v>
      </c>
      <c r="C1311" s="80">
        <v>4371</v>
      </c>
      <c r="D1311" s="80" t="s">
        <v>1003</v>
      </c>
      <c r="E1311" s="109">
        <v>1162.27</v>
      </c>
      <c r="F1311" s="109">
        <v>0</v>
      </c>
      <c r="G1311" s="109">
        <v>0</v>
      </c>
      <c r="H1311" s="109">
        <v>0</v>
      </c>
      <c r="I1311" s="143">
        <f t="shared" si="23"/>
        <v>1162.27</v>
      </c>
      <c r="J1311" s="148" t="str">
        <f>IFERROR(VLOOKUP($C1311,'CEDARS School FRPL'!$C:$G,5,FALSE),"No")</f>
        <v>No</v>
      </c>
      <c r="K1311" s="102">
        <f>IFERROR(VLOOKUP($C1311,'CEDARS School FRPL'!$C:$G,3,FALSE),0)</f>
        <v>0.14419999999999999</v>
      </c>
      <c r="M1311" s="149"/>
      <c r="N1311" s="150"/>
    </row>
    <row r="1312" spans="1:14">
      <c r="A1312" s="83" t="s">
        <v>2361</v>
      </c>
      <c r="B1312" s="83" t="s">
        <v>2955</v>
      </c>
      <c r="C1312" s="80">
        <v>4187</v>
      </c>
      <c r="D1312" s="80" t="s">
        <v>691</v>
      </c>
      <c r="E1312" s="109">
        <v>444.66</v>
      </c>
      <c r="F1312" s="109">
        <v>0</v>
      </c>
      <c r="G1312" s="109">
        <v>0</v>
      </c>
      <c r="H1312" s="109">
        <v>0</v>
      </c>
      <c r="I1312" s="143">
        <f t="shared" si="23"/>
        <v>444.66</v>
      </c>
      <c r="J1312" s="148" t="str">
        <f>IFERROR(VLOOKUP($C1312,'CEDARS School FRPL'!$C:$G,5,FALSE),"No")</f>
        <v>No</v>
      </c>
      <c r="K1312" s="102">
        <f>IFERROR(VLOOKUP($C1312,'CEDARS School FRPL'!$C:$G,3,FALSE),0)</f>
        <v>3.2399999999999998E-2</v>
      </c>
      <c r="M1312" s="149"/>
      <c r="N1312" s="150"/>
    </row>
    <row r="1313" spans="1:14">
      <c r="A1313" s="83" t="s">
        <v>2361</v>
      </c>
      <c r="B1313" s="83" t="s">
        <v>2955</v>
      </c>
      <c r="C1313" s="80">
        <v>4516</v>
      </c>
      <c r="D1313" s="80" t="s">
        <v>1007</v>
      </c>
      <c r="E1313" s="109">
        <v>662.71</v>
      </c>
      <c r="F1313" s="109">
        <v>0</v>
      </c>
      <c r="G1313" s="109">
        <v>0</v>
      </c>
      <c r="H1313" s="109">
        <v>0</v>
      </c>
      <c r="I1313" s="143">
        <f t="shared" si="23"/>
        <v>662.71</v>
      </c>
      <c r="J1313" s="148" t="str">
        <f>IFERROR(VLOOKUP($C1313,'CEDARS School FRPL'!$C:$G,5,FALSE),"No")</f>
        <v>No</v>
      </c>
      <c r="K1313" s="102">
        <f>IFERROR(VLOOKUP($C1313,'CEDARS School FRPL'!$C:$G,3,FALSE),0)</f>
        <v>6.4600000000000005E-2</v>
      </c>
      <c r="M1313" s="149"/>
      <c r="N1313" s="150"/>
    </row>
    <row r="1314" spans="1:14">
      <c r="A1314" s="83" t="s">
        <v>2361</v>
      </c>
      <c r="B1314" s="83" t="s">
        <v>2955</v>
      </c>
      <c r="C1314" s="80">
        <v>4069</v>
      </c>
      <c r="D1314" s="100" t="s">
        <v>998</v>
      </c>
      <c r="E1314" s="109">
        <v>426.65</v>
      </c>
      <c r="F1314" s="109">
        <v>0</v>
      </c>
      <c r="G1314" s="109">
        <v>0</v>
      </c>
      <c r="H1314" s="109">
        <v>0</v>
      </c>
      <c r="I1314" s="143">
        <f t="shared" si="23"/>
        <v>426.65</v>
      </c>
      <c r="J1314" s="148" t="str">
        <f>IFERROR(VLOOKUP($C1314,'CEDARS School FRPL'!$C:$G,5,FALSE),"No")</f>
        <v>No</v>
      </c>
      <c r="K1314" s="102">
        <f>IFERROR(VLOOKUP($C1314,'CEDARS School FRPL'!$C:$G,3,FALSE),0)</f>
        <v>8.6699999999999999E-2</v>
      </c>
      <c r="M1314" s="149"/>
      <c r="N1314" s="150"/>
    </row>
    <row r="1315" spans="1:14">
      <c r="A1315" s="83" t="s">
        <v>2361</v>
      </c>
      <c r="B1315" s="83" t="s">
        <v>2955</v>
      </c>
      <c r="C1315" s="80">
        <v>3287</v>
      </c>
      <c r="D1315" s="80" t="s">
        <v>985</v>
      </c>
      <c r="E1315" s="109">
        <v>401.02</v>
      </c>
      <c r="F1315" s="109">
        <v>0</v>
      </c>
      <c r="G1315" s="109">
        <v>0</v>
      </c>
      <c r="H1315" s="109">
        <v>0</v>
      </c>
      <c r="I1315" s="143">
        <f t="shared" si="23"/>
        <v>401.02</v>
      </c>
      <c r="J1315" s="148" t="str">
        <f>IFERROR(VLOOKUP($C1315,'CEDARS School FRPL'!$C:$G,5,FALSE),"No")</f>
        <v>No</v>
      </c>
      <c r="K1315" s="102">
        <f>IFERROR(VLOOKUP($C1315,'CEDARS School FRPL'!$C:$G,3,FALSE),0)</f>
        <v>0.14219999999999999</v>
      </c>
      <c r="M1315" s="149"/>
      <c r="N1315" s="150"/>
    </row>
    <row r="1316" spans="1:14">
      <c r="A1316" s="83" t="s">
        <v>2361</v>
      </c>
      <c r="B1316" s="83" t="s">
        <v>2955</v>
      </c>
      <c r="C1316" s="80">
        <v>3749</v>
      </c>
      <c r="D1316" s="80" t="s">
        <v>993</v>
      </c>
      <c r="E1316" s="109">
        <v>473.57</v>
      </c>
      <c r="F1316" s="109">
        <v>0</v>
      </c>
      <c r="G1316" s="109">
        <v>0</v>
      </c>
      <c r="H1316" s="109">
        <v>0</v>
      </c>
      <c r="I1316" s="143">
        <f t="shared" si="23"/>
        <v>473.57</v>
      </c>
      <c r="J1316" s="148" t="str">
        <f>IFERROR(VLOOKUP($C1316,'CEDARS School FRPL'!$C:$G,5,FALSE),"No")</f>
        <v>No</v>
      </c>
      <c r="K1316" s="102">
        <f>IFERROR(VLOOKUP($C1316,'CEDARS School FRPL'!$C:$G,3,FALSE),0)</f>
        <v>0.2437</v>
      </c>
      <c r="M1316" s="149"/>
      <c r="N1316" s="150"/>
    </row>
    <row r="1317" spans="1:14">
      <c r="A1317" s="83" t="s">
        <v>2361</v>
      </c>
      <c r="B1317" s="83" t="s">
        <v>2955</v>
      </c>
      <c r="C1317" s="80">
        <v>4208</v>
      </c>
      <c r="D1317" s="80" t="s">
        <v>1000</v>
      </c>
      <c r="E1317" s="109">
        <v>1532.89</v>
      </c>
      <c r="F1317" s="109">
        <v>75.7</v>
      </c>
      <c r="G1317" s="109">
        <v>0</v>
      </c>
      <c r="H1317" s="109">
        <v>0</v>
      </c>
      <c r="I1317" s="143">
        <f t="shared" si="23"/>
        <v>1608.5900000000001</v>
      </c>
      <c r="J1317" s="148" t="str">
        <f>IFERROR(VLOOKUP($C1317,'CEDARS School FRPL'!$C:$G,5,FALSE),"No")</f>
        <v>No</v>
      </c>
      <c r="K1317" s="102">
        <f>IFERROR(VLOOKUP($C1317,'CEDARS School FRPL'!$C:$G,3,FALSE),0)</f>
        <v>9.11E-2</v>
      </c>
      <c r="M1317" s="149"/>
      <c r="N1317" s="150"/>
    </row>
    <row r="1318" spans="1:14">
      <c r="A1318" s="83" t="s">
        <v>2361</v>
      </c>
      <c r="B1318" s="83" t="s">
        <v>2955</v>
      </c>
      <c r="C1318" s="80">
        <v>4377</v>
      </c>
      <c r="D1318" s="80" t="s">
        <v>1004</v>
      </c>
      <c r="E1318" s="109">
        <v>517.9</v>
      </c>
      <c r="F1318" s="109">
        <v>0</v>
      </c>
      <c r="G1318" s="109">
        <v>0</v>
      </c>
      <c r="H1318" s="109">
        <v>0</v>
      </c>
      <c r="I1318" s="143">
        <f t="shared" si="23"/>
        <v>517.9</v>
      </c>
      <c r="J1318" s="148" t="str">
        <f>IFERROR(VLOOKUP($C1318,'CEDARS School FRPL'!$C:$G,5,FALSE),"No")</f>
        <v>No</v>
      </c>
      <c r="K1318" s="102">
        <f>IFERROR(VLOOKUP($C1318,'CEDARS School FRPL'!$C:$G,3,FALSE),0)</f>
        <v>0.2346</v>
      </c>
      <c r="M1318" s="149"/>
      <c r="N1318" s="150"/>
    </row>
    <row r="1319" spans="1:14">
      <c r="A1319" s="83" t="s">
        <v>2335</v>
      </c>
      <c r="B1319" s="83" t="s">
        <v>2956</v>
      </c>
      <c r="C1319" s="80">
        <v>3477</v>
      </c>
      <c r="D1319" s="80" t="s">
        <v>515</v>
      </c>
      <c r="E1319" s="109">
        <v>379</v>
      </c>
      <c r="F1319" s="109">
        <v>0</v>
      </c>
      <c r="G1319" s="109">
        <v>0</v>
      </c>
      <c r="H1319" s="109">
        <v>0</v>
      </c>
      <c r="I1319" s="143">
        <f t="shared" si="23"/>
        <v>379</v>
      </c>
      <c r="J1319" s="148" t="str">
        <f>IFERROR(VLOOKUP($C1319,'CEDARS School FRPL'!$C:$G,5,FALSE),"No")</f>
        <v>No</v>
      </c>
      <c r="K1319" s="102">
        <f>IFERROR(VLOOKUP($C1319,'CEDARS School FRPL'!$C:$G,3,FALSE),0)</f>
        <v>0.41839999999999999</v>
      </c>
      <c r="M1319" s="149"/>
      <c r="N1319" s="150"/>
    </row>
    <row r="1320" spans="1:14">
      <c r="A1320" s="83" t="s">
        <v>2335</v>
      </c>
      <c r="B1320" s="83" t="s">
        <v>2956</v>
      </c>
      <c r="C1320" s="80">
        <v>3377</v>
      </c>
      <c r="D1320" s="80" t="s">
        <v>514</v>
      </c>
      <c r="E1320" s="109">
        <v>472.93</v>
      </c>
      <c r="F1320" s="109">
        <v>0</v>
      </c>
      <c r="G1320" s="109">
        <v>0</v>
      </c>
      <c r="H1320" s="109">
        <v>0</v>
      </c>
      <c r="I1320" s="143">
        <f t="shared" si="23"/>
        <v>472.93</v>
      </c>
      <c r="J1320" s="148" t="str">
        <f>IFERROR(VLOOKUP($C1320,'CEDARS School FRPL'!$C:$G,5,FALSE),"No")</f>
        <v>Yes</v>
      </c>
      <c r="K1320" s="102">
        <f>IFERROR(VLOOKUP($C1320,'CEDARS School FRPL'!$C:$G,3,FALSE),0)</f>
        <v>0.54279999999999995</v>
      </c>
      <c r="M1320" s="149"/>
      <c r="N1320" s="150"/>
    </row>
    <row r="1321" spans="1:14">
      <c r="A1321" s="83" t="s">
        <v>2335</v>
      </c>
      <c r="B1321" s="83" t="s">
        <v>2956</v>
      </c>
      <c r="C1321" s="80">
        <v>4328</v>
      </c>
      <c r="D1321" s="80" t="s">
        <v>518</v>
      </c>
      <c r="E1321" s="109">
        <v>496.47</v>
      </c>
      <c r="F1321" s="109">
        <v>0</v>
      </c>
      <c r="G1321" s="109">
        <v>0</v>
      </c>
      <c r="H1321" s="109">
        <v>0</v>
      </c>
      <c r="I1321" s="143">
        <f t="shared" si="23"/>
        <v>496.47</v>
      </c>
      <c r="J1321" s="148" t="str">
        <f>IFERROR(VLOOKUP($C1321,'CEDARS School FRPL'!$C:$G,5,FALSE),"No")</f>
        <v>No</v>
      </c>
      <c r="K1321" s="102">
        <f>IFERROR(VLOOKUP($C1321,'CEDARS School FRPL'!$C:$G,3,FALSE),0)</f>
        <v>0.25609999999999999</v>
      </c>
      <c r="M1321" s="149"/>
      <c r="N1321" s="150"/>
    </row>
    <row r="1322" spans="1:14">
      <c r="A1322" s="83" t="s">
        <v>2335</v>
      </c>
      <c r="B1322" s="83" t="s">
        <v>2956</v>
      </c>
      <c r="C1322" s="80">
        <v>1758</v>
      </c>
      <c r="D1322" s="80" t="s">
        <v>2957</v>
      </c>
      <c r="E1322" s="109">
        <v>195.05</v>
      </c>
      <c r="F1322" s="109">
        <v>21</v>
      </c>
      <c r="G1322" s="109">
        <v>0</v>
      </c>
      <c r="H1322" s="109">
        <v>0</v>
      </c>
      <c r="I1322" s="143">
        <f t="shared" si="23"/>
        <v>216.05</v>
      </c>
      <c r="J1322" s="148" t="str">
        <f>IFERROR(VLOOKUP($C1322,'CEDARS School FRPL'!$C:$G,5,FALSE),"No")</f>
        <v>No</v>
      </c>
      <c r="K1322" s="102">
        <f>IFERROR(VLOOKUP($C1322,'CEDARS School FRPL'!$C:$G,3,FALSE),0)</f>
        <v>0.21029999999999999</v>
      </c>
      <c r="M1322" s="149"/>
      <c r="N1322" s="150"/>
    </row>
    <row r="1323" spans="1:14">
      <c r="A1323" s="83" t="s">
        <v>2335</v>
      </c>
      <c r="B1323" s="83" t="s">
        <v>2956</v>
      </c>
      <c r="C1323" s="80">
        <v>5343</v>
      </c>
      <c r="D1323" s="80" t="s">
        <v>519</v>
      </c>
      <c r="E1323" s="109">
        <v>0</v>
      </c>
      <c r="F1323" s="109">
        <v>0</v>
      </c>
      <c r="G1323" s="109">
        <v>17.29</v>
      </c>
      <c r="H1323" s="109">
        <v>0</v>
      </c>
      <c r="I1323" s="143">
        <f t="shared" si="23"/>
        <v>17.29</v>
      </c>
      <c r="J1323" s="148" t="str">
        <f>IFERROR(VLOOKUP($C1323,'CEDARS School FRPL'!$C:$G,5,FALSE),"No")</f>
        <v>Yes</v>
      </c>
      <c r="K1323" s="102">
        <f>IFERROR(VLOOKUP($C1323,'CEDARS School FRPL'!$C:$G,3,FALSE),0)</f>
        <v>0.65439999999999998</v>
      </c>
      <c r="M1323" s="149"/>
      <c r="N1323" s="150"/>
    </row>
    <row r="1324" spans="1:14">
      <c r="A1324" s="83" t="s">
        <v>2335</v>
      </c>
      <c r="B1324" s="83" t="s">
        <v>2956</v>
      </c>
      <c r="C1324" s="80">
        <v>3939</v>
      </c>
      <c r="D1324" s="80" t="s">
        <v>517</v>
      </c>
      <c r="E1324" s="109">
        <v>713.47</v>
      </c>
      <c r="F1324" s="109">
        <v>0</v>
      </c>
      <c r="G1324" s="109">
        <v>0</v>
      </c>
      <c r="H1324" s="109">
        <v>0</v>
      </c>
      <c r="I1324" s="143">
        <f t="shared" si="23"/>
        <v>713.47</v>
      </c>
      <c r="J1324" s="148" t="str">
        <f>IFERROR(VLOOKUP($C1324,'CEDARS School FRPL'!$C:$G,5,FALSE),"No")</f>
        <v>No</v>
      </c>
      <c r="K1324" s="102">
        <f>IFERROR(VLOOKUP($C1324,'CEDARS School FRPL'!$C:$G,3,FALSE),0)</f>
        <v>0.38690000000000002</v>
      </c>
      <c r="M1324" s="149"/>
      <c r="N1324" s="150"/>
    </row>
    <row r="1325" spans="1:14">
      <c r="A1325" s="83" t="s">
        <v>2335</v>
      </c>
      <c r="B1325" s="83" t="s">
        <v>2956</v>
      </c>
      <c r="C1325" s="80">
        <v>2696</v>
      </c>
      <c r="D1325" s="100" t="s">
        <v>512</v>
      </c>
      <c r="E1325" s="109">
        <v>366.86</v>
      </c>
      <c r="F1325" s="109">
        <v>0</v>
      </c>
      <c r="G1325" s="109">
        <v>0</v>
      </c>
      <c r="H1325" s="109">
        <v>0</v>
      </c>
      <c r="I1325" s="143">
        <f t="shared" si="23"/>
        <v>366.86</v>
      </c>
      <c r="J1325" s="148" t="str">
        <f>IFERROR(VLOOKUP($C1325,'CEDARS School FRPL'!$C:$G,5,FALSE),"No")</f>
        <v>No</v>
      </c>
      <c r="K1325" s="102">
        <f>IFERROR(VLOOKUP($C1325,'CEDARS School FRPL'!$C:$G,3,FALSE),0)</f>
        <v>0.38080000000000003</v>
      </c>
      <c r="M1325" s="149"/>
      <c r="N1325" s="150"/>
    </row>
    <row r="1326" spans="1:14">
      <c r="A1326" s="83" t="s">
        <v>2335</v>
      </c>
      <c r="B1326" s="83" t="s">
        <v>2956</v>
      </c>
      <c r="C1326" s="80">
        <v>2974</v>
      </c>
      <c r="D1326" s="80" t="s">
        <v>513</v>
      </c>
      <c r="E1326" s="109">
        <v>1491.95</v>
      </c>
      <c r="F1326" s="109">
        <v>63.3</v>
      </c>
      <c r="G1326" s="109">
        <v>0</v>
      </c>
      <c r="H1326" s="109">
        <v>0</v>
      </c>
      <c r="I1326" s="143">
        <f t="shared" si="23"/>
        <v>1555.25</v>
      </c>
      <c r="J1326" s="148" t="str">
        <f>IFERROR(VLOOKUP($C1326,'CEDARS School FRPL'!$C:$G,5,FALSE),"No")</f>
        <v>No</v>
      </c>
      <c r="K1326" s="102">
        <f>IFERROR(VLOOKUP($C1326,'CEDARS School FRPL'!$C:$G,3,FALSE),0)</f>
        <v>0.34499999999999997</v>
      </c>
      <c r="M1326" s="149"/>
      <c r="N1326" s="150"/>
    </row>
    <row r="1327" spans="1:14">
      <c r="A1327" s="83" t="s">
        <v>2335</v>
      </c>
      <c r="B1327" s="83" t="s">
        <v>2956</v>
      </c>
      <c r="C1327" s="80">
        <v>3274</v>
      </c>
      <c r="D1327" s="80" t="s">
        <v>2726</v>
      </c>
      <c r="E1327" s="109">
        <v>764.28</v>
      </c>
      <c r="F1327" s="109">
        <v>0</v>
      </c>
      <c r="G1327" s="109">
        <v>0</v>
      </c>
      <c r="H1327" s="109">
        <v>0</v>
      </c>
      <c r="I1327" s="143">
        <f t="shared" si="23"/>
        <v>764.28</v>
      </c>
      <c r="J1327" s="148" t="str">
        <f>IFERROR(VLOOKUP($C1327,'CEDARS School FRPL'!$C:$G,5,FALSE),"No")</f>
        <v>No</v>
      </c>
      <c r="K1327" s="102">
        <f>IFERROR(VLOOKUP($C1327,'CEDARS School FRPL'!$C:$G,3,FALSE),0)</f>
        <v>0.41739999999999999</v>
      </c>
      <c r="M1327" s="149"/>
      <c r="N1327" s="150"/>
    </row>
    <row r="1328" spans="1:14">
      <c r="A1328" s="83" t="s">
        <v>2335</v>
      </c>
      <c r="B1328" s="83" t="s">
        <v>2956</v>
      </c>
      <c r="C1328" s="80">
        <v>5626</v>
      </c>
      <c r="D1328" s="80" t="s">
        <v>3208</v>
      </c>
      <c r="E1328" s="109">
        <v>100.3</v>
      </c>
      <c r="F1328" s="109">
        <v>0</v>
      </c>
      <c r="G1328" s="109">
        <v>0</v>
      </c>
      <c r="H1328" s="109">
        <v>0</v>
      </c>
      <c r="I1328" s="143">
        <f t="shared" si="23"/>
        <v>100.3</v>
      </c>
      <c r="J1328" s="148" t="str">
        <f>IFERROR(VLOOKUP($C1328,'CEDARS School FRPL'!$C:$G,5,FALSE),"No")</f>
        <v>No</v>
      </c>
      <c r="K1328" s="102">
        <f>IFERROR(VLOOKUP($C1328,'CEDARS School FRPL'!$C:$G,3,FALSE),0)</f>
        <v>0.42470000000000002</v>
      </c>
      <c r="M1328" s="149"/>
      <c r="N1328" s="150"/>
    </row>
    <row r="1329" spans="1:14">
      <c r="A1329" s="83" t="s">
        <v>2335</v>
      </c>
      <c r="B1329" s="83" t="s">
        <v>2956</v>
      </c>
      <c r="C1329" s="80">
        <v>3566</v>
      </c>
      <c r="D1329" s="80" t="s">
        <v>516</v>
      </c>
      <c r="E1329" s="109">
        <v>437.46</v>
      </c>
      <c r="F1329" s="109">
        <v>0</v>
      </c>
      <c r="G1329" s="109">
        <v>0</v>
      </c>
      <c r="H1329" s="109">
        <v>0</v>
      </c>
      <c r="I1329" s="143">
        <f t="shared" si="23"/>
        <v>437.46</v>
      </c>
      <c r="J1329" s="148" t="str">
        <f>IFERROR(VLOOKUP($C1329,'CEDARS School FRPL'!$C:$G,5,FALSE),"No")</f>
        <v>Yes</v>
      </c>
      <c r="K1329" s="102">
        <f>IFERROR(VLOOKUP($C1329,'CEDARS School FRPL'!$C:$G,3,FALSE),0)</f>
        <v>0.5242</v>
      </c>
      <c r="M1329" s="149"/>
      <c r="N1329" s="150"/>
    </row>
    <row r="1330" spans="1:14">
      <c r="A1330" s="83" t="s">
        <v>2547</v>
      </c>
      <c r="B1330" s="83" t="s">
        <v>2958</v>
      </c>
      <c r="C1330" s="80">
        <v>3205</v>
      </c>
      <c r="D1330" s="80" t="s">
        <v>2159</v>
      </c>
      <c r="E1330" s="109">
        <v>68</v>
      </c>
      <c r="F1330" s="109">
        <v>0</v>
      </c>
      <c r="G1330" s="109">
        <v>0</v>
      </c>
      <c r="H1330" s="109">
        <v>0</v>
      </c>
      <c r="I1330" s="143">
        <f t="shared" si="23"/>
        <v>68</v>
      </c>
      <c r="J1330" s="148" t="str">
        <f>IFERROR(VLOOKUP($C1330,'CEDARS School FRPL'!$C:$G,5,FALSE),"No")</f>
        <v>No</v>
      </c>
      <c r="K1330" s="102">
        <f>IFERROR(VLOOKUP($C1330,'CEDARS School FRPL'!$C:$G,3,FALSE),0)</f>
        <v>0.38490000000000002</v>
      </c>
      <c r="M1330" s="149"/>
      <c r="N1330" s="150"/>
    </row>
    <row r="1331" spans="1:14">
      <c r="A1331" s="83" t="s">
        <v>2547</v>
      </c>
      <c r="B1331" s="83" t="s">
        <v>2958</v>
      </c>
      <c r="C1331" s="80">
        <v>2432</v>
      </c>
      <c r="D1331" s="80" t="s">
        <v>2158</v>
      </c>
      <c r="E1331" s="109">
        <v>73.12</v>
      </c>
      <c r="F1331" s="109">
        <v>1.83</v>
      </c>
      <c r="G1331" s="109">
        <v>0</v>
      </c>
      <c r="H1331" s="109">
        <v>0</v>
      </c>
      <c r="I1331" s="143">
        <f t="shared" si="23"/>
        <v>74.95</v>
      </c>
      <c r="J1331" s="148" t="str">
        <f>IFERROR(VLOOKUP($C1331,'CEDARS School FRPL'!$C:$G,5,FALSE),"No")</f>
        <v>No</v>
      </c>
      <c r="K1331" s="102">
        <f>IFERROR(VLOOKUP($C1331,'CEDARS School FRPL'!$C:$G,3,FALSE),0)</f>
        <v>0.37530000000000002</v>
      </c>
      <c r="M1331" s="149"/>
      <c r="N1331" s="150"/>
    </row>
    <row r="1332" spans="1:14">
      <c r="A1332" s="83" t="s">
        <v>2334</v>
      </c>
      <c r="B1332" s="83" t="s">
        <v>2959</v>
      </c>
      <c r="C1332" s="80">
        <v>2922</v>
      </c>
      <c r="D1332" s="80" t="s">
        <v>510</v>
      </c>
      <c r="E1332" s="109">
        <v>158.43</v>
      </c>
      <c r="F1332" s="109">
        <v>0</v>
      </c>
      <c r="G1332" s="109">
        <v>0</v>
      </c>
      <c r="H1332" s="109">
        <v>0</v>
      </c>
      <c r="I1332" s="143">
        <f t="shared" si="23"/>
        <v>158.43</v>
      </c>
      <c r="J1332" s="148" t="str">
        <f>IFERROR(VLOOKUP($C1332,'CEDARS School FRPL'!$C:$G,5,FALSE),"No")</f>
        <v>Yes</v>
      </c>
      <c r="K1332" s="102">
        <f>IFERROR(VLOOKUP($C1332,'CEDARS School FRPL'!$C:$G,3,FALSE),0)</f>
        <v>0.65720000000000001</v>
      </c>
      <c r="M1332" s="149"/>
      <c r="N1332" s="150"/>
    </row>
    <row r="1333" spans="1:14">
      <c r="A1333" s="83" t="s">
        <v>2334</v>
      </c>
      <c r="B1333" s="83" t="s">
        <v>2959</v>
      </c>
      <c r="C1333" s="80">
        <v>2283</v>
      </c>
      <c r="D1333" s="80" t="s">
        <v>509</v>
      </c>
      <c r="E1333" s="109">
        <v>147.54</v>
      </c>
      <c r="F1333" s="109">
        <v>3.77</v>
      </c>
      <c r="G1333" s="109">
        <v>0.71</v>
      </c>
      <c r="H1333" s="109">
        <v>0</v>
      </c>
      <c r="I1333" s="143">
        <f t="shared" si="23"/>
        <v>152.02000000000001</v>
      </c>
      <c r="J1333" s="148" t="str">
        <f>IFERROR(VLOOKUP($C1333,'CEDARS School FRPL'!$C:$G,5,FALSE),"No")</f>
        <v>Yes</v>
      </c>
      <c r="K1333" s="102">
        <f>IFERROR(VLOOKUP($C1333,'CEDARS School FRPL'!$C:$G,3,FALSE),0)</f>
        <v>0.68389999999999995</v>
      </c>
      <c r="M1333" s="149"/>
      <c r="N1333" s="150"/>
    </row>
    <row r="1334" spans="1:14">
      <c r="A1334" s="83" t="s">
        <v>2334</v>
      </c>
      <c r="B1334" s="83" t="s">
        <v>2959</v>
      </c>
      <c r="C1334" s="80">
        <v>5584</v>
      </c>
      <c r="D1334" s="80" t="s">
        <v>3130</v>
      </c>
      <c r="E1334" s="109">
        <v>21.43</v>
      </c>
      <c r="F1334" s="109">
        <v>0</v>
      </c>
      <c r="G1334" s="109">
        <v>0</v>
      </c>
      <c r="H1334" s="109">
        <v>0</v>
      </c>
      <c r="I1334" s="143">
        <f t="shared" si="23"/>
        <v>21.43</v>
      </c>
      <c r="J1334" s="148" t="str">
        <f>IFERROR(VLOOKUP($C1334,'CEDARS School FRPL'!$C:$G,5,FALSE),"No")</f>
        <v>Yes</v>
      </c>
      <c r="K1334" s="102">
        <f>IFERROR(VLOOKUP($C1334,'CEDARS School FRPL'!$C:$G,3,FALSE),0)</f>
        <v>0.53439999999999999</v>
      </c>
      <c r="M1334" s="149"/>
      <c r="N1334" s="150"/>
    </row>
    <row r="1335" spans="1:14">
      <c r="A1335" s="83" t="s">
        <v>2424</v>
      </c>
      <c r="B1335" s="83" t="s">
        <v>2960</v>
      </c>
      <c r="C1335" s="80">
        <v>2517</v>
      </c>
      <c r="D1335" s="80" t="s">
        <v>1260</v>
      </c>
      <c r="E1335" s="109">
        <v>239.78</v>
      </c>
      <c r="F1335" s="109">
        <v>0</v>
      </c>
      <c r="G1335" s="109">
        <v>0</v>
      </c>
      <c r="H1335" s="109">
        <v>0</v>
      </c>
      <c r="I1335" s="143">
        <f t="shared" si="23"/>
        <v>239.78</v>
      </c>
      <c r="J1335" s="148" t="str">
        <f>IFERROR(VLOOKUP($C1335,'CEDARS School FRPL'!$C:$G,5,FALSE),"No")</f>
        <v>Yes</v>
      </c>
      <c r="K1335" s="102">
        <f>IFERROR(VLOOKUP($C1335,'CEDARS School FRPL'!$C:$G,3,FALSE),0)</f>
        <v>0.58889999999999998</v>
      </c>
      <c r="M1335" s="149"/>
      <c r="N1335" s="150"/>
    </row>
    <row r="1336" spans="1:14">
      <c r="A1336" s="83" t="s">
        <v>2424</v>
      </c>
      <c r="B1336" s="83" t="s">
        <v>2960</v>
      </c>
      <c r="C1336" s="80">
        <v>4220</v>
      </c>
      <c r="D1336" s="80" t="s">
        <v>1263</v>
      </c>
      <c r="E1336" s="109">
        <v>276.2</v>
      </c>
      <c r="F1336" s="109">
        <v>13.82</v>
      </c>
      <c r="G1336" s="109">
        <v>0</v>
      </c>
      <c r="H1336" s="109">
        <v>0</v>
      </c>
      <c r="I1336" s="143">
        <f t="shared" si="23"/>
        <v>290.02</v>
      </c>
      <c r="J1336" s="148" t="str">
        <f>IFERROR(VLOOKUP($C1336,'CEDARS School FRPL'!$C:$G,5,FALSE),"No")</f>
        <v>Yes</v>
      </c>
      <c r="K1336" s="102">
        <f>IFERROR(VLOOKUP($C1336,'CEDARS School FRPL'!$C:$G,3,FALSE),0)</f>
        <v>0.58289999999999997</v>
      </c>
      <c r="M1336" s="149"/>
      <c r="N1336" s="150"/>
    </row>
    <row r="1337" spans="1:14">
      <c r="A1337" s="83" t="s">
        <v>2424</v>
      </c>
      <c r="B1337" s="83" t="s">
        <v>2960</v>
      </c>
      <c r="C1337" s="80">
        <v>3531</v>
      </c>
      <c r="D1337" s="80" t="s">
        <v>1261</v>
      </c>
      <c r="E1337" s="109">
        <v>219.41</v>
      </c>
      <c r="F1337" s="109">
        <v>0</v>
      </c>
      <c r="G1337" s="109">
        <v>0</v>
      </c>
      <c r="H1337" s="109">
        <v>0</v>
      </c>
      <c r="I1337" s="143">
        <f t="shared" si="23"/>
        <v>219.41</v>
      </c>
      <c r="J1337" s="148" t="str">
        <f>IFERROR(VLOOKUP($C1337,'CEDARS School FRPL'!$C:$G,5,FALSE),"No")</f>
        <v>Yes</v>
      </c>
      <c r="K1337" s="102">
        <f>IFERROR(VLOOKUP($C1337,'CEDARS School FRPL'!$C:$G,3,FALSE),0)</f>
        <v>0.69969999999999999</v>
      </c>
      <c r="M1337" s="149"/>
      <c r="N1337" s="150"/>
    </row>
    <row r="1338" spans="1:14">
      <c r="A1338" s="83" t="s">
        <v>2424</v>
      </c>
      <c r="B1338" s="83" t="s">
        <v>2960</v>
      </c>
      <c r="C1338" s="80">
        <v>5647</v>
      </c>
      <c r="D1338" s="80" t="s">
        <v>1264</v>
      </c>
      <c r="E1338" s="109">
        <v>66.59</v>
      </c>
      <c r="F1338" s="109">
        <v>0</v>
      </c>
      <c r="G1338" s="109">
        <v>6</v>
      </c>
      <c r="H1338" s="109">
        <v>0</v>
      </c>
      <c r="I1338" s="143">
        <f t="shared" si="23"/>
        <v>72.59</v>
      </c>
      <c r="J1338" s="148" t="str">
        <f>IFERROR(VLOOKUP($C1338,'CEDARS School FRPL'!$C:$G,5,FALSE),"No")</f>
        <v>Yes</v>
      </c>
      <c r="K1338" s="102">
        <f>IFERROR(VLOOKUP($C1338,'CEDARS School FRPL'!$C:$G,3,FALSE),0)</f>
        <v>0.66579999999999995</v>
      </c>
      <c r="M1338" s="149"/>
      <c r="N1338" s="150"/>
    </row>
    <row r="1339" spans="1:14">
      <c r="A1339" s="83" t="s">
        <v>2424</v>
      </c>
      <c r="B1339" s="83" t="s">
        <v>2960</v>
      </c>
      <c r="C1339" s="80">
        <v>4039</v>
      </c>
      <c r="D1339" s="80" t="s">
        <v>1262</v>
      </c>
      <c r="E1339" s="109">
        <v>195.7</v>
      </c>
      <c r="F1339" s="109">
        <v>0</v>
      </c>
      <c r="G1339" s="109">
        <v>0</v>
      </c>
      <c r="H1339" s="109">
        <v>0</v>
      </c>
      <c r="I1339" s="143">
        <f t="shared" si="23"/>
        <v>195.7</v>
      </c>
      <c r="J1339" s="148" t="str">
        <f>IFERROR(VLOOKUP($C1339,'CEDARS School FRPL'!$C:$G,5,FALSE),"No")</f>
        <v>Yes</v>
      </c>
      <c r="K1339" s="102">
        <f>IFERROR(VLOOKUP($C1339,'CEDARS School FRPL'!$C:$G,3,FALSE),0)</f>
        <v>0.69020000000000004</v>
      </c>
      <c r="M1339" s="149"/>
      <c r="N1339" s="150"/>
    </row>
    <row r="1340" spans="1:14">
      <c r="A1340" s="83" t="s">
        <v>2333</v>
      </c>
      <c r="B1340" s="83" t="s">
        <v>2961</v>
      </c>
      <c r="C1340" s="80">
        <v>5708</v>
      </c>
      <c r="D1340" s="80" t="s">
        <v>3366</v>
      </c>
      <c r="E1340" s="109">
        <v>12.77</v>
      </c>
      <c r="F1340" s="109">
        <v>0</v>
      </c>
      <c r="G1340" s="109">
        <v>0</v>
      </c>
      <c r="H1340" s="109">
        <v>0</v>
      </c>
      <c r="I1340" s="143">
        <f t="shared" ref="I1340:I1403" si="24">SUM(E1340:H1340)</f>
        <v>12.77</v>
      </c>
      <c r="J1340" s="148" t="str">
        <f>IFERROR(VLOOKUP($C1340,'CEDARS School FRPL'!$C:$G,5,FALSE),"No")</f>
        <v>Yes</v>
      </c>
      <c r="K1340" s="102">
        <f>IFERROR(VLOOKUP($C1340,'CEDARS School FRPL'!$C:$G,3,FALSE),0)</f>
        <v>0.8095</v>
      </c>
      <c r="M1340" s="149"/>
      <c r="N1340" s="150"/>
    </row>
    <row r="1341" spans="1:14">
      <c r="A1341" s="83" t="s">
        <v>2333</v>
      </c>
      <c r="B1341" s="83" t="s">
        <v>2961</v>
      </c>
      <c r="C1341" s="80">
        <v>3025</v>
      </c>
      <c r="D1341" s="80" t="s">
        <v>507</v>
      </c>
      <c r="E1341" s="109">
        <v>307.22000000000003</v>
      </c>
      <c r="F1341" s="109">
        <v>0</v>
      </c>
      <c r="G1341" s="109">
        <v>0</v>
      </c>
      <c r="H1341" s="109">
        <v>0</v>
      </c>
      <c r="I1341" s="143">
        <f t="shared" si="24"/>
        <v>307.22000000000003</v>
      </c>
      <c r="J1341" s="148" t="str">
        <f>IFERROR(VLOOKUP($C1341,'CEDARS School FRPL'!$C:$G,5,FALSE),"No")</f>
        <v>Yes</v>
      </c>
      <c r="K1341" s="102">
        <f>IFERROR(VLOOKUP($C1341,'CEDARS School FRPL'!$C:$G,3,FALSE),0)</f>
        <v>0.68500000000000005</v>
      </c>
      <c r="M1341" s="149"/>
      <c r="N1341" s="150"/>
    </row>
    <row r="1342" spans="1:14">
      <c r="A1342" s="83" t="s">
        <v>2333</v>
      </c>
      <c r="B1342" s="83" t="s">
        <v>2961</v>
      </c>
      <c r="C1342" s="80">
        <v>3024</v>
      </c>
      <c r="D1342" s="80" t="s">
        <v>506</v>
      </c>
      <c r="E1342" s="109">
        <v>228.57</v>
      </c>
      <c r="F1342" s="109">
        <v>13.030000000000001</v>
      </c>
      <c r="G1342" s="109">
        <v>5.57</v>
      </c>
      <c r="H1342" s="109">
        <v>0</v>
      </c>
      <c r="I1342" s="143">
        <f t="shared" si="24"/>
        <v>247.17</v>
      </c>
      <c r="J1342" s="148" t="str">
        <f>IFERROR(VLOOKUP($C1342,'CEDARS School FRPL'!$C:$G,5,FALSE),"No")</f>
        <v>Yes</v>
      </c>
      <c r="K1342" s="102">
        <f>IFERROR(VLOOKUP($C1342,'CEDARS School FRPL'!$C:$G,3,FALSE),0)</f>
        <v>0.71389999999999998</v>
      </c>
      <c r="M1342" s="149"/>
      <c r="N1342" s="150"/>
    </row>
    <row r="1343" spans="1:14">
      <c r="A1343" s="83" t="s">
        <v>2405</v>
      </c>
      <c r="B1343" s="83" t="s">
        <v>2962</v>
      </c>
      <c r="C1343" s="80">
        <v>2443</v>
      </c>
      <c r="D1343" s="80" t="s">
        <v>1190</v>
      </c>
      <c r="E1343" s="109">
        <v>104.59</v>
      </c>
      <c r="F1343" s="109">
        <v>4.2699999999999996</v>
      </c>
      <c r="G1343" s="109">
        <v>0</v>
      </c>
      <c r="H1343" s="109">
        <v>0</v>
      </c>
      <c r="I1343" s="143">
        <f t="shared" si="24"/>
        <v>108.86</v>
      </c>
      <c r="J1343" s="148" t="str">
        <f>IFERROR(VLOOKUP($C1343,'CEDARS School FRPL'!$C:$G,5,FALSE),"No")</f>
        <v>No</v>
      </c>
      <c r="K1343" s="102">
        <f>IFERROR(VLOOKUP($C1343,'CEDARS School FRPL'!$C:$G,3,FALSE),0)</f>
        <v>0.42559999999999998</v>
      </c>
      <c r="M1343" s="149"/>
      <c r="N1343" s="150"/>
    </row>
    <row r="1344" spans="1:14">
      <c r="A1344" s="83" t="s">
        <v>2405</v>
      </c>
      <c r="B1344" s="83" t="s">
        <v>2962</v>
      </c>
      <c r="C1344" s="80">
        <v>2769</v>
      </c>
      <c r="D1344" s="80" t="s">
        <v>1191</v>
      </c>
      <c r="E1344" s="109">
        <v>109.41</v>
      </c>
      <c r="F1344" s="109">
        <v>0</v>
      </c>
      <c r="G1344" s="109">
        <v>0</v>
      </c>
      <c r="H1344" s="109">
        <v>0</v>
      </c>
      <c r="I1344" s="143">
        <f t="shared" si="24"/>
        <v>109.41</v>
      </c>
      <c r="J1344" s="148" t="str">
        <f>IFERROR(VLOOKUP($C1344,'CEDARS School FRPL'!$C:$G,5,FALSE),"No")</f>
        <v>No</v>
      </c>
      <c r="K1344" s="102">
        <f>IFERROR(VLOOKUP($C1344,'CEDARS School FRPL'!$C:$G,3,FALSE),0)</f>
        <v>0.4713</v>
      </c>
      <c r="M1344" s="149"/>
      <c r="N1344" s="150"/>
    </row>
    <row r="1345" spans="1:14">
      <c r="A1345" s="83" t="s">
        <v>2418</v>
      </c>
      <c r="B1345" s="83" t="s">
        <v>2963</v>
      </c>
      <c r="C1345" s="80">
        <v>2539</v>
      </c>
      <c r="D1345" s="80" t="s">
        <v>1238</v>
      </c>
      <c r="E1345" s="109">
        <v>418.57</v>
      </c>
      <c r="F1345" s="109">
        <v>0</v>
      </c>
      <c r="G1345" s="109">
        <v>0</v>
      </c>
      <c r="H1345" s="109">
        <v>0</v>
      </c>
      <c r="I1345" s="143">
        <f t="shared" si="24"/>
        <v>418.57</v>
      </c>
      <c r="J1345" s="148" t="str">
        <f>IFERROR(VLOOKUP($C1345,'CEDARS School FRPL'!$C:$G,5,FALSE),"No")</f>
        <v>Yes</v>
      </c>
      <c r="K1345" s="102">
        <f>IFERROR(VLOOKUP($C1345,'CEDARS School FRPL'!$C:$G,3,FALSE),0)</f>
        <v>0.69330000000000003</v>
      </c>
      <c r="M1345" s="149"/>
      <c r="N1345" s="150"/>
    </row>
    <row r="1346" spans="1:14">
      <c r="A1346" s="83" t="s">
        <v>2418</v>
      </c>
      <c r="B1346" s="83" t="s">
        <v>2963</v>
      </c>
      <c r="C1346" s="80">
        <v>1980</v>
      </c>
      <c r="D1346" s="80" t="s">
        <v>1235</v>
      </c>
      <c r="E1346" s="109">
        <v>22.29</v>
      </c>
      <c r="F1346" s="109">
        <v>0</v>
      </c>
      <c r="G1346" s="109">
        <v>0</v>
      </c>
      <c r="H1346" s="109">
        <v>0</v>
      </c>
      <c r="I1346" s="143">
        <f t="shared" si="24"/>
        <v>22.29</v>
      </c>
      <c r="J1346" s="148" t="str">
        <f>IFERROR(VLOOKUP($C1346,'CEDARS School FRPL'!$C:$G,5,FALSE),"No")</f>
        <v>Yes</v>
      </c>
      <c r="K1346" s="102">
        <f>IFERROR(VLOOKUP($C1346,'CEDARS School FRPL'!$C:$G,3,FALSE),0)</f>
        <v>0.78439999999999999</v>
      </c>
      <c r="M1346" s="149"/>
      <c r="N1346" s="150"/>
    </row>
    <row r="1347" spans="1:14">
      <c r="A1347" s="83" t="s">
        <v>2418</v>
      </c>
      <c r="B1347" s="83" t="s">
        <v>2963</v>
      </c>
      <c r="C1347" s="80">
        <v>2246</v>
      </c>
      <c r="D1347" s="80" t="s">
        <v>1237</v>
      </c>
      <c r="E1347" s="109">
        <v>298.97000000000003</v>
      </c>
      <c r="F1347" s="109">
        <v>7.39</v>
      </c>
      <c r="G1347" s="109">
        <v>0</v>
      </c>
      <c r="H1347" s="109">
        <v>0</v>
      </c>
      <c r="I1347" s="143">
        <f t="shared" si="24"/>
        <v>306.36</v>
      </c>
      <c r="J1347" s="148" t="str">
        <f>IFERROR(VLOOKUP($C1347,'CEDARS School FRPL'!$C:$G,5,FALSE),"No")</f>
        <v>Yes</v>
      </c>
      <c r="K1347" s="102">
        <f>IFERROR(VLOOKUP($C1347,'CEDARS School FRPL'!$C:$G,3,FALSE),0)</f>
        <v>0.61629999999999996</v>
      </c>
      <c r="M1347" s="149"/>
      <c r="N1347" s="150"/>
    </row>
    <row r="1348" spans="1:14">
      <c r="A1348" s="83" t="s">
        <v>2418</v>
      </c>
      <c r="B1348" s="83" t="s">
        <v>2963</v>
      </c>
      <c r="C1348" s="80">
        <v>2245</v>
      </c>
      <c r="D1348" s="80" t="s">
        <v>1236</v>
      </c>
      <c r="E1348" s="109">
        <v>224.08</v>
      </c>
      <c r="F1348" s="109">
        <v>0</v>
      </c>
      <c r="G1348" s="109">
        <v>0</v>
      </c>
      <c r="H1348" s="109">
        <v>0</v>
      </c>
      <c r="I1348" s="143">
        <f t="shared" si="24"/>
        <v>224.08</v>
      </c>
      <c r="J1348" s="148" t="str">
        <f>IFERROR(VLOOKUP($C1348,'CEDARS School FRPL'!$C:$G,5,FALSE),"No")</f>
        <v>Yes</v>
      </c>
      <c r="K1348" s="102">
        <f>IFERROR(VLOOKUP($C1348,'CEDARS School FRPL'!$C:$G,3,FALSE),0)</f>
        <v>0.67749999999999999</v>
      </c>
      <c r="M1348" s="149"/>
      <c r="N1348" s="150"/>
    </row>
    <row r="1349" spans="1:14">
      <c r="A1349" s="83" t="s">
        <v>2418</v>
      </c>
      <c r="B1349" s="83" t="s">
        <v>2963</v>
      </c>
      <c r="C1349" s="80">
        <v>5151</v>
      </c>
      <c r="D1349" s="80" t="s">
        <v>1239</v>
      </c>
      <c r="E1349" s="109">
        <v>88.39</v>
      </c>
      <c r="F1349" s="109">
        <v>0</v>
      </c>
      <c r="G1349" s="109">
        <v>0</v>
      </c>
      <c r="H1349" s="109">
        <v>0</v>
      </c>
      <c r="I1349" s="143">
        <f t="shared" si="24"/>
        <v>88.39</v>
      </c>
      <c r="J1349" s="148" t="str">
        <f>IFERROR(VLOOKUP($C1349,'CEDARS School FRPL'!$C:$G,5,FALSE),"No")</f>
        <v>Yes</v>
      </c>
      <c r="K1349" s="102">
        <f>IFERROR(VLOOKUP($C1349,'CEDARS School FRPL'!$C:$G,3,FALSE),0)</f>
        <v>0.81269999999999998</v>
      </c>
      <c r="M1349" s="149"/>
      <c r="N1349" s="150"/>
    </row>
    <row r="1350" spans="1:14">
      <c r="A1350" s="83" t="s">
        <v>2513</v>
      </c>
      <c r="B1350" s="83" t="s">
        <v>2964</v>
      </c>
      <c r="C1350" s="80">
        <v>1768</v>
      </c>
      <c r="D1350" s="80" t="s">
        <v>2004</v>
      </c>
      <c r="E1350" s="109">
        <v>169.81</v>
      </c>
      <c r="F1350" s="109">
        <v>6.59</v>
      </c>
      <c r="G1350" s="109">
        <v>39.979999999999997</v>
      </c>
      <c r="H1350" s="109">
        <v>0</v>
      </c>
      <c r="I1350" s="143">
        <f t="shared" si="24"/>
        <v>216.38</v>
      </c>
      <c r="J1350" s="148" t="str">
        <f>IFERROR(VLOOKUP($C1350,'CEDARS School FRPL'!$C:$G,5,FALSE),"No")</f>
        <v>No</v>
      </c>
      <c r="K1350" s="102">
        <f>IFERROR(VLOOKUP($C1350,'CEDARS School FRPL'!$C:$G,3,FALSE),0)</f>
        <v>0.32529999999999998</v>
      </c>
      <c r="M1350" s="149"/>
      <c r="N1350" s="150"/>
    </row>
    <row r="1351" spans="1:14">
      <c r="A1351" s="83" t="s">
        <v>2513</v>
      </c>
      <c r="B1351" s="83" t="s">
        <v>2964</v>
      </c>
      <c r="C1351" s="80">
        <v>2487</v>
      </c>
      <c r="D1351" s="80" t="s">
        <v>2005</v>
      </c>
      <c r="E1351" s="109">
        <v>180.45</v>
      </c>
      <c r="F1351" s="109">
        <v>0</v>
      </c>
      <c r="G1351" s="109">
        <v>0</v>
      </c>
      <c r="H1351" s="109">
        <v>0</v>
      </c>
      <c r="I1351" s="143">
        <f t="shared" si="24"/>
        <v>180.45</v>
      </c>
      <c r="J1351" s="148" t="str">
        <f>IFERROR(VLOOKUP($C1351,'CEDARS School FRPL'!$C:$G,5,FALSE),"No")</f>
        <v>No</v>
      </c>
      <c r="K1351" s="102">
        <f>IFERROR(VLOOKUP($C1351,'CEDARS School FRPL'!$C:$G,3,FALSE),0)</f>
        <v>0.15720000000000001</v>
      </c>
      <c r="M1351" s="149"/>
      <c r="N1351" s="150"/>
    </row>
    <row r="1352" spans="1:14">
      <c r="A1352" s="83" t="s">
        <v>2513</v>
      </c>
      <c r="B1352" s="83" t="s">
        <v>2964</v>
      </c>
      <c r="C1352" s="80">
        <v>3960</v>
      </c>
      <c r="D1352" s="80" t="s">
        <v>2011</v>
      </c>
      <c r="E1352" s="109">
        <v>1151.82</v>
      </c>
      <c r="F1352" s="109">
        <v>163.13</v>
      </c>
      <c r="G1352" s="109">
        <v>0</v>
      </c>
      <c r="H1352" s="109">
        <v>0</v>
      </c>
      <c r="I1352" s="143">
        <f t="shared" si="24"/>
        <v>1314.9499999999998</v>
      </c>
      <c r="J1352" s="148" t="str">
        <f>IFERROR(VLOOKUP($C1352,'CEDARS School FRPL'!$C:$G,5,FALSE),"No")</f>
        <v>No</v>
      </c>
      <c r="K1352" s="102">
        <f>IFERROR(VLOOKUP($C1352,'CEDARS School FRPL'!$C:$G,3,FALSE),0)</f>
        <v>0.32290000000000002</v>
      </c>
      <c r="M1352" s="149"/>
      <c r="N1352" s="150"/>
    </row>
    <row r="1353" spans="1:14">
      <c r="A1353" s="83" t="s">
        <v>2513</v>
      </c>
      <c r="B1353" s="83" t="s">
        <v>2964</v>
      </c>
      <c r="C1353" s="80">
        <v>4367</v>
      </c>
      <c r="D1353" s="80" t="s">
        <v>2012</v>
      </c>
      <c r="E1353" s="109">
        <v>477.21</v>
      </c>
      <c r="F1353" s="109">
        <v>0</v>
      </c>
      <c r="G1353" s="109">
        <v>0</v>
      </c>
      <c r="H1353" s="109">
        <v>0</v>
      </c>
      <c r="I1353" s="143">
        <f t="shared" si="24"/>
        <v>477.21</v>
      </c>
      <c r="J1353" s="148" t="str">
        <f>IFERROR(VLOOKUP($C1353,'CEDARS School FRPL'!$C:$G,5,FALSE),"No")</f>
        <v>No</v>
      </c>
      <c r="K1353" s="102">
        <f>IFERROR(VLOOKUP($C1353,'CEDARS School FRPL'!$C:$G,3,FALSE),0)</f>
        <v>0.15920000000000001</v>
      </c>
      <c r="M1353" s="149"/>
      <c r="N1353" s="150"/>
    </row>
    <row r="1354" spans="1:14">
      <c r="A1354" s="83" t="s">
        <v>2513</v>
      </c>
      <c r="B1354" s="83" t="s">
        <v>2964</v>
      </c>
      <c r="C1354" s="80">
        <v>2448</v>
      </c>
      <c r="D1354" s="80" t="s">
        <v>1595</v>
      </c>
      <c r="E1354" s="109">
        <v>299.45</v>
      </c>
      <c r="F1354" s="109">
        <v>0</v>
      </c>
      <c r="G1354" s="109">
        <v>0</v>
      </c>
      <c r="H1354" s="109">
        <v>0</v>
      </c>
      <c r="I1354" s="143">
        <f t="shared" si="24"/>
        <v>299.45</v>
      </c>
      <c r="J1354" s="148" t="str">
        <f>IFERROR(VLOOKUP($C1354,'CEDARS School FRPL'!$C:$G,5,FALSE),"No")</f>
        <v>Yes</v>
      </c>
      <c r="K1354" s="102">
        <f>IFERROR(VLOOKUP($C1354,'CEDARS School FRPL'!$C:$G,3,FALSE),0)</f>
        <v>0.63</v>
      </c>
      <c r="M1354" s="149"/>
      <c r="N1354" s="150"/>
    </row>
    <row r="1355" spans="1:14">
      <c r="A1355" s="83" t="s">
        <v>2513</v>
      </c>
      <c r="B1355" s="83" t="s">
        <v>2964</v>
      </c>
      <c r="C1355" s="80">
        <v>3133</v>
      </c>
      <c r="D1355" s="80" t="s">
        <v>196</v>
      </c>
      <c r="E1355" s="109">
        <v>443.88</v>
      </c>
      <c r="F1355" s="109">
        <v>0</v>
      </c>
      <c r="G1355" s="109">
        <v>0</v>
      </c>
      <c r="H1355" s="109">
        <v>0</v>
      </c>
      <c r="I1355" s="143">
        <f t="shared" si="24"/>
        <v>443.88</v>
      </c>
      <c r="J1355" s="148" t="str">
        <f>IFERROR(VLOOKUP($C1355,'CEDARS School FRPL'!$C:$G,5,FALSE),"No")</f>
        <v>No</v>
      </c>
      <c r="K1355" s="102">
        <f>IFERROR(VLOOKUP($C1355,'CEDARS School FRPL'!$C:$G,3,FALSE),0)</f>
        <v>0.45400000000000001</v>
      </c>
      <c r="M1355" s="149"/>
      <c r="N1355" s="150"/>
    </row>
    <row r="1356" spans="1:14">
      <c r="A1356" s="83" t="s">
        <v>2513</v>
      </c>
      <c r="B1356" s="83" t="s">
        <v>2964</v>
      </c>
      <c r="C1356" s="80">
        <v>4472</v>
      </c>
      <c r="D1356" s="80" t="s">
        <v>2014</v>
      </c>
      <c r="E1356" s="109">
        <v>455.37</v>
      </c>
      <c r="F1356" s="109">
        <v>0</v>
      </c>
      <c r="G1356" s="109">
        <v>0</v>
      </c>
      <c r="H1356" s="109">
        <v>0</v>
      </c>
      <c r="I1356" s="143">
        <f t="shared" si="24"/>
        <v>455.37</v>
      </c>
      <c r="J1356" s="148" t="str">
        <f>IFERROR(VLOOKUP($C1356,'CEDARS School FRPL'!$C:$G,5,FALSE),"No")</f>
        <v>No</v>
      </c>
      <c r="K1356" s="102">
        <f>IFERROR(VLOOKUP($C1356,'CEDARS School FRPL'!$C:$G,3,FALSE),0)</f>
        <v>0.42559999999999998</v>
      </c>
      <c r="M1356" s="149"/>
      <c r="N1356" s="150"/>
    </row>
    <row r="1357" spans="1:14">
      <c r="A1357" s="83" t="s">
        <v>2513</v>
      </c>
      <c r="B1357" s="83" t="s">
        <v>2964</v>
      </c>
      <c r="C1357" s="80">
        <v>3540</v>
      </c>
      <c r="D1357" s="80" t="s">
        <v>2009</v>
      </c>
      <c r="E1357" s="109">
        <v>324.04000000000002</v>
      </c>
      <c r="F1357" s="109">
        <v>0</v>
      </c>
      <c r="G1357" s="109">
        <v>0</v>
      </c>
      <c r="H1357" s="109">
        <v>0</v>
      </c>
      <c r="I1357" s="143">
        <f t="shared" si="24"/>
        <v>324.04000000000002</v>
      </c>
      <c r="J1357" s="148" t="str">
        <f>IFERROR(VLOOKUP($C1357,'CEDARS School FRPL'!$C:$G,5,FALSE),"No")</f>
        <v>Yes</v>
      </c>
      <c r="K1357" s="102">
        <f>IFERROR(VLOOKUP($C1357,'CEDARS School FRPL'!$C:$G,3,FALSE),0)</f>
        <v>0.56869999999999998</v>
      </c>
      <c r="M1357" s="149"/>
      <c r="N1357" s="150"/>
    </row>
    <row r="1358" spans="1:14">
      <c r="A1358" s="83" t="s">
        <v>2513</v>
      </c>
      <c r="B1358" s="83" t="s">
        <v>2964</v>
      </c>
      <c r="C1358" s="80">
        <v>2342</v>
      </c>
      <c r="D1358" s="80" t="s">
        <v>50</v>
      </c>
      <c r="E1358" s="109">
        <v>266.73</v>
      </c>
      <c r="F1358" s="109">
        <v>0</v>
      </c>
      <c r="G1358" s="109">
        <v>0</v>
      </c>
      <c r="H1358" s="109">
        <v>0</v>
      </c>
      <c r="I1358" s="143">
        <f t="shared" si="24"/>
        <v>266.73</v>
      </c>
      <c r="J1358" s="148" t="str">
        <f>IFERROR(VLOOKUP($C1358,'CEDARS School FRPL'!$C:$G,5,FALSE),"No")</f>
        <v>No</v>
      </c>
      <c r="K1358" s="102">
        <f>IFERROR(VLOOKUP($C1358,'CEDARS School FRPL'!$C:$G,3,FALSE),0)</f>
        <v>0.2611</v>
      </c>
      <c r="M1358" s="149"/>
      <c r="N1358" s="150"/>
    </row>
    <row r="1359" spans="1:14">
      <c r="A1359" s="83" t="s">
        <v>2513</v>
      </c>
      <c r="B1359" s="83" t="s">
        <v>2964</v>
      </c>
      <c r="C1359" s="80">
        <v>3066</v>
      </c>
      <c r="D1359" s="80" t="s">
        <v>2007</v>
      </c>
      <c r="E1359" s="109">
        <v>200.29</v>
      </c>
      <c r="F1359" s="109">
        <v>0</v>
      </c>
      <c r="G1359" s="109">
        <v>0</v>
      </c>
      <c r="H1359" s="109">
        <v>0</v>
      </c>
      <c r="I1359" s="143">
        <f t="shared" si="24"/>
        <v>200.29</v>
      </c>
      <c r="J1359" s="148" t="str">
        <f>IFERROR(VLOOKUP($C1359,'CEDARS School FRPL'!$C:$G,5,FALSE),"No")</f>
        <v>No</v>
      </c>
      <c r="K1359" s="102">
        <f>IFERROR(VLOOKUP($C1359,'CEDARS School FRPL'!$C:$G,3,FALSE),0)</f>
        <v>0.35639999999999999</v>
      </c>
      <c r="M1359" s="149"/>
      <c r="N1359" s="150"/>
    </row>
    <row r="1360" spans="1:14">
      <c r="A1360" s="83" t="s">
        <v>2513</v>
      </c>
      <c r="B1360" s="83" t="s">
        <v>2964</v>
      </c>
      <c r="C1360" s="80">
        <v>4458</v>
      </c>
      <c r="D1360" s="80" t="s">
        <v>2013</v>
      </c>
      <c r="E1360" s="109">
        <v>278.14</v>
      </c>
      <c r="F1360" s="109">
        <v>0</v>
      </c>
      <c r="G1360" s="109">
        <v>0</v>
      </c>
      <c r="H1360" s="109">
        <v>0</v>
      </c>
      <c r="I1360" s="143">
        <f t="shared" si="24"/>
        <v>278.14</v>
      </c>
      <c r="J1360" s="148" t="str">
        <f>IFERROR(VLOOKUP($C1360,'CEDARS School FRPL'!$C:$G,5,FALSE),"No")</f>
        <v>No</v>
      </c>
      <c r="K1360" s="102">
        <f>IFERROR(VLOOKUP($C1360,'CEDARS School FRPL'!$C:$G,3,FALSE),0)</f>
        <v>0.25740000000000002</v>
      </c>
      <c r="M1360" s="149"/>
      <c r="N1360" s="150"/>
    </row>
    <row r="1361" spans="1:14">
      <c r="A1361" s="83" t="s">
        <v>2513</v>
      </c>
      <c r="B1361" s="83" t="s">
        <v>2964</v>
      </c>
      <c r="C1361" s="80">
        <v>2621</v>
      </c>
      <c r="D1361" s="80" t="s">
        <v>2006</v>
      </c>
      <c r="E1361" s="109">
        <v>414.31</v>
      </c>
      <c r="F1361" s="109">
        <v>0</v>
      </c>
      <c r="G1361" s="109">
        <v>0</v>
      </c>
      <c r="H1361" s="109">
        <v>0</v>
      </c>
      <c r="I1361" s="143">
        <f t="shared" si="24"/>
        <v>414.31</v>
      </c>
      <c r="J1361" s="148" t="str">
        <f>IFERROR(VLOOKUP($C1361,'CEDARS School FRPL'!$C:$G,5,FALSE),"No")</f>
        <v>No</v>
      </c>
      <c r="K1361" s="102">
        <f>IFERROR(VLOOKUP($C1361,'CEDARS School FRPL'!$C:$G,3,FALSE),0)</f>
        <v>0.29649999999999999</v>
      </c>
      <c r="M1361" s="149"/>
      <c r="N1361" s="150"/>
    </row>
    <row r="1362" spans="1:14">
      <c r="A1362" s="83" t="s">
        <v>2513</v>
      </c>
      <c r="B1362" s="83" t="s">
        <v>2964</v>
      </c>
      <c r="C1362" s="80">
        <v>3132</v>
      </c>
      <c r="D1362" s="80" t="s">
        <v>2008</v>
      </c>
      <c r="E1362" s="109">
        <v>1640.89</v>
      </c>
      <c r="F1362" s="109">
        <v>176.51000000000002</v>
      </c>
      <c r="G1362" s="109">
        <v>0</v>
      </c>
      <c r="H1362" s="109">
        <v>0</v>
      </c>
      <c r="I1362" s="143">
        <f t="shared" si="24"/>
        <v>1817.4</v>
      </c>
      <c r="J1362" s="148" t="str">
        <f>IFERROR(VLOOKUP($C1362,'CEDARS School FRPL'!$C:$G,5,FALSE),"No")</f>
        <v>No</v>
      </c>
      <c r="K1362" s="102">
        <f>IFERROR(VLOOKUP($C1362,'CEDARS School FRPL'!$C:$G,3,FALSE),0)</f>
        <v>0.1749</v>
      </c>
      <c r="M1362" s="149"/>
      <c r="N1362" s="150"/>
    </row>
    <row r="1363" spans="1:14">
      <c r="A1363" s="83" t="s">
        <v>2513</v>
      </c>
      <c r="B1363" s="83" t="s">
        <v>2964</v>
      </c>
      <c r="C1363" s="80">
        <v>5078</v>
      </c>
      <c r="D1363" s="80" t="s">
        <v>2016</v>
      </c>
      <c r="E1363" s="109">
        <v>426.64</v>
      </c>
      <c r="F1363" s="109">
        <v>21.950000000000003</v>
      </c>
      <c r="G1363" s="109">
        <v>0</v>
      </c>
      <c r="H1363" s="109">
        <v>0</v>
      </c>
      <c r="I1363" s="143">
        <f t="shared" si="24"/>
        <v>448.59</v>
      </c>
      <c r="J1363" s="148" t="str">
        <f>IFERROR(VLOOKUP($C1363,'CEDARS School FRPL'!$C:$G,5,FALSE),"No")</f>
        <v>No</v>
      </c>
      <c r="K1363" s="102">
        <f>IFERROR(VLOOKUP($C1363,'CEDARS School FRPL'!$C:$G,3,FALSE),0)</f>
        <v>0.31790000000000002</v>
      </c>
      <c r="M1363" s="149"/>
      <c r="N1363" s="150"/>
    </row>
    <row r="1364" spans="1:14">
      <c r="A1364" s="83" t="s">
        <v>2513</v>
      </c>
      <c r="B1364" s="83" t="s">
        <v>2964</v>
      </c>
      <c r="C1364" s="80">
        <v>3697</v>
      </c>
      <c r="D1364" s="80" t="s">
        <v>242</v>
      </c>
      <c r="E1364" s="109">
        <v>383.24</v>
      </c>
      <c r="F1364" s="109">
        <v>0</v>
      </c>
      <c r="G1364" s="109">
        <v>0</v>
      </c>
      <c r="H1364" s="109">
        <v>0</v>
      </c>
      <c r="I1364" s="143">
        <f t="shared" si="24"/>
        <v>383.24</v>
      </c>
      <c r="J1364" s="148" t="str">
        <f>IFERROR(VLOOKUP($C1364,'CEDARS School FRPL'!$C:$G,5,FALSE),"No")</f>
        <v>No</v>
      </c>
      <c r="K1364" s="102">
        <f>IFERROR(VLOOKUP($C1364,'CEDARS School FRPL'!$C:$G,3,FALSE),0)</f>
        <v>0.1623</v>
      </c>
      <c r="M1364" s="149"/>
      <c r="N1364" s="150"/>
    </row>
    <row r="1365" spans="1:14">
      <c r="A1365" s="83" t="s">
        <v>2513</v>
      </c>
      <c r="B1365" s="83" t="s">
        <v>2964</v>
      </c>
      <c r="C1365" s="80">
        <v>3696</v>
      </c>
      <c r="D1365" s="80" t="s">
        <v>2010</v>
      </c>
      <c r="E1365" s="109">
        <v>392.63</v>
      </c>
      <c r="F1365" s="109">
        <v>0</v>
      </c>
      <c r="G1365" s="109">
        <v>0</v>
      </c>
      <c r="H1365" s="109">
        <v>0</v>
      </c>
      <c r="I1365" s="143">
        <f t="shared" si="24"/>
        <v>392.63</v>
      </c>
      <c r="J1365" s="148" t="str">
        <f>IFERROR(VLOOKUP($C1365,'CEDARS School FRPL'!$C:$G,5,FALSE),"No")</f>
        <v>No</v>
      </c>
      <c r="K1365" s="102">
        <f>IFERROR(VLOOKUP($C1365,'CEDARS School FRPL'!$C:$G,3,FALSE),0)</f>
        <v>0.34100000000000003</v>
      </c>
      <c r="M1365" s="149"/>
      <c r="N1365" s="150"/>
    </row>
    <row r="1366" spans="1:14">
      <c r="A1366" s="83" t="s">
        <v>2513</v>
      </c>
      <c r="B1366" s="83" t="s">
        <v>2964</v>
      </c>
      <c r="C1366" s="80">
        <v>2778</v>
      </c>
      <c r="D1366" s="80" t="s">
        <v>142</v>
      </c>
      <c r="E1366" s="109">
        <v>381.53</v>
      </c>
      <c r="F1366" s="109">
        <v>0</v>
      </c>
      <c r="G1366" s="109">
        <v>0</v>
      </c>
      <c r="H1366" s="109">
        <v>0</v>
      </c>
      <c r="I1366" s="143">
        <f t="shared" si="24"/>
        <v>381.53</v>
      </c>
      <c r="J1366" s="148" t="str">
        <f>IFERROR(VLOOKUP($C1366,'CEDARS School FRPL'!$C:$G,5,FALSE),"No")</f>
        <v>No</v>
      </c>
      <c r="K1366" s="102">
        <f>IFERROR(VLOOKUP($C1366,'CEDARS School FRPL'!$C:$G,3,FALSE),0)</f>
        <v>0.34399999999999997</v>
      </c>
      <c r="M1366" s="149"/>
      <c r="N1366" s="150"/>
    </row>
    <row r="1367" spans="1:14">
      <c r="A1367" s="83" t="s">
        <v>2513</v>
      </c>
      <c r="B1367" s="83" t="s">
        <v>2964</v>
      </c>
      <c r="C1367" s="80">
        <v>4473</v>
      </c>
      <c r="D1367" s="80" t="s">
        <v>2015</v>
      </c>
      <c r="E1367" s="109">
        <v>438.37</v>
      </c>
      <c r="F1367" s="109">
        <v>0</v>
      </c>
      <c r="G1367" s="109">
        <v>0</v>
      </c>
      <c r="H1367" s="109">
        <v>0</v>
      </c>
      <c r="I1367" s="143">
        <f t="shared" si="24"/>
        <v>438.37</v>
      </c>
      <c r="J1367" s="148" t="str">
        <f>IFERROR(VLOOKUP($C1367,'CEDARS School FRPL'!$C:$G,5,FALSE),"No")</f>
        <v>No</v>
      </c>
      <c r="K1367" s="102">
        <f>IFERROR(VLOOKUP($C1367,'CEDARS School FRPL'!$C:$G,3,FALSE),0)</f>
        <v>0.40810000000000002</v>
      </c>
      <c r="M1367" s="149"/>
      <c r="N1367" s="150"/>
    </row>
    <row r="1368" spans="1:14">
      <c r="A1368" s="83" t="s">
        <v>2513</v>
      </c>
      <c r="B1368" s="83" t="s">
        <v>2964</v>
      </c>
      <c r="C1368" s="80">
        <v>3711</v>
      </c>
      <c r="D1368" s="80" t="s">
        <v>629</v>
      </c>
      <c r="E1368" s="109">
        <v>746.75</v>
      </c>
      <c r="F1368" s="109">
        <v>0</v>
      </c>
      <c r="G1368" s="109">
        <v>0</v>
      </c>
      <c r="H1368" s="109">
        <v>0</v>
      </c>
      <c r="I1368" s="143">
        <f t="shared" si="24"/>
        <v>746.75</v>
      </c>
      <c r="J1368" s="148" t="str">
        <f>IFERROR(VLOOKUP($C1368,'CEDARS School FRPL'!$C:$G,5,FALSE),"No")</f>
        <v>No</v>
      </c>
      <c r="K1368" s="102">
        <f>IFERROR(VLOOKUP($C1368,'CEDARS School FRPL'!$C:$G,3,FALSE),0)</f>
        <v>0.20610000000000001</v>
      </c>
      <c r="M1368" s="149"/>
      <c r="N1368" s="150"/>
    </row>
    <row r="1369" spans="1:14">
      <c r="A1369" s="83" t="s">
        <v>2417</v>
      </c>
      <c r="B1369" s="83" t="s">
        <v>2965</v>
      </c>
      <c r="C1369" s="80">
        <v>3051</v>
      </c>
      <c r="D1369" s="80" t="s">
        <v>1227</v>
      </c>
      <c r="E1369" s="109">
        <v>337.95</v>
      </c>
      <c r="F1369" s="109">
        <v>0</v>
      </c>
      <c r="G1369" s="109">
        <v>0</v>
      </c>
      <c r="H1369" s="109">
        <v>0</v>
      </c>
      <c r="I1369" s="143">
        <f t="shared" si="24"/>
        <v>337.95</v>
      </c>
      <c r="J1369" s="148" t="str">
        <f>IFERROR(VLOOKUP($C1369,'CEDARS School FRPL'!$C:$G,5,FALSE),"No")</f>
        <v>Yes</v>
      </c>
      <c r="K1369" s="102">
        <f>IFERROR(VLOOKUP($C1369,'CEDARS School FRPL'!$C:$G,3,FALSE),0)</f>
        <v>0.80620000000000003</v>
      </c>
      <c r="M1369" s="149"/>
      <c r="N1369" s="150"/>
    </row>
    <row r="1370" spans="1:14">
      <c r="A1370" s="83" t="s">
        <v>2417</v>
      </c>
      <c r="B1370" s="83" t="s">
        <v>2965</v>
      </c>
      <c r="C1370" s="80">
        <v>4279</v>
      </c>
      <c r="D1370" s="80" t="s">
        <v>1230</v>
      </c>
      <c r="E1370" s="109">
        <v>25.43</v>
      </c>
      <c r="F1370" s="109">
        <v>0</v>
      </c>
      <c r="G1370" s="109">
        <v>0</v>
      </c>
      <c r="H1370" s="109">
        <v>0</v>
      </c>
      <c r="I1370" s="143">
        <f t="shared" si="24"/>
        <v>25.43</v>
      </c>
      <c r="J1370" s="148" t="str">
        <f>IFERROR(VLOOKUP($C1370,'CEDARS School FRPL'!$C:$G,5,FALSE),"No")</f>
        <v>Yes</v>
      </c>
      <c r="K1370" s="102">
        <f>IFERROR(VLOOKUP($C1370,'CEDARS School FRPL'!$C:$G,3,FALSE),0)</f>
        <v>0.76600000000000001</v>
      </c>
      <c r="M1370" s="149"/>
      <c r="N1370" s="150"/>
    </row>
    <row r="1371" spans="1:14">
      <c r="A1371" s="83" t="s">
        <v>2417</v>
      </c>
      <c r="B1371" s="83" t="s">
        <v>2965</v>
      </c>
      <c r="C1371" s="80">
        <v>2999</v>
      </c>
      <c r="D1371" s="80" t="s">
        <v>1226</v>
      </c>
      <c r="E1371" s="109">
        <v>349.79</v>
      </c>
      <c r="F1371" s="109">
        <v>0</v>
      </c>
      <c r="G1371" s="109">
        <v>0</v>
      </c>
      <c r="H1371" s="109">
        <v>0</v>
      </c>
      <c r="I1371" s="143">
        <f t="shared" si="24"/>
        <v>349.79</v>
      </c>
      <c r="J1371" s="148" t="str">
        <f>IFERROR(VLOOKUP($C1371,'CEDARS School FRPL'!$C:$G,5,FALSE),"No")</f>
        <v>Yes</v>
      </c>
      <c r="K1371" s="102">
        <f>IFERROR(VLOOKUP($C1371,'CEDARS School FRPL'!$C:$G,3,FALSE),0)</f>
        <v>0.79379999999999995</v>
      </c>
      <c r="M1371" s="149"/>
      <c r="N1371" s="150"/>
    </row>
    <row r="1372" spans="1:14">
      <c r="A1372" s="83" t="s">
        <v>2417</v>
      </c>
      <c r="B1372" s="83" t="s">
        <v>2965</v>
      </c>
      <c r="C1372" s="80">
        <v>2031</v>
      </c>
      <c r="D1372" s="80" t="s">
        <v>1225</v>
      </c>
      <c r="E1372" s="109">
        <v>439.64</v>
      </c>
      <c r="F1372" s="109">
        <v>23.03</v>
      </c>
      <c r="G1372" s="109">
        <v>0</v>
      </c>
      <c r="H1372" s="109">
        <v>0</v>
      </c>
      <c r="I1372" s="143">
        <f t="shared" si="24"/>
        <v>462.66999999999996</v>
      </c>
      <c r="J1372" s="148" t="str">
        <f>IFERROR(VLOOKUP($C1372,'CEDARS School FRPL'!$C:$G,5,FALSE),"No")</f>
        <v>Yes</v>
      </c>
      <c r="K1372" s="102">
        <f>IFERROR(VLOOKUP($C1372,'CEDARS School FRPL'!$C:$G,3,FALSE),0)</f>
        <v>0.70730000000000004</v>
      </c>
      <c r="M1372" s="149"/>
      <c r="N1372" s="150"/>
    </row>
    <row r="1373" spans="1:14">
      <c r="A1373" s="83" t="s">
        <v>2417</v>
      </c>
      <c r="B1373" s="83" t="s">
        <v>2965</v>
      </c>
      <c r="C1373" s="80">
        <v>4237</v>
      </c>
      <c r="D1373" s="80" t="s">
        <v>1228</v>
      </c>
      <c r="E1373" s="109">
        <v>330.5</v>
      </c>
      <c r="F1373" s="109">
        <v>0</v>
      </c>
      <c r="G1373" s="109">
        <v>0</v>
      </c>
      <c r="H1373" s="109">
        <v>0</v>
      </c>
      <c r="I1373" s="143">
        <f t="shared" si="24"/>
        <v>330.5</v>
      </c>
      <c r="J1373" s="148" t="str">
        <f>IFERROR(VLOOKUP($C1373,'CEDARS School FRPL'!$C:$G,5,FALSE),"No")</f>
        <v>Yes</v>
      </c>
      <c r="K1373" s="102">
        <f>IFERROR(VLOOKUP($C1373,'CEDARS School FRPL'!$C:$G,3,FALSE),0)</f>
        <v>0.80189999999999995</v>
      </c>
      <c r="M1373" s="149"/>
      <c r="N1373" s="150"/>
    </row>
    <row r="1374" spans="1:14">
      <c r="A1374" s="83" t="s">
        <v>2417</v>
      </c>
      <c r="B1374" s="83" t="s">
        <v>2965</v>
      </c>
      <c r="C1374" s="80">
        <v>4278</v>
      </c>
      <c r="D1374" s="80" t="s">
        <v>1229</v>
      </c>
      <c r="E1374" s="109">
        <v>143.71</v>
      </c>
      <c r="F1374" s="109">
        <v>0</v>
      </c>
      <c r="G1374" s="109">
        <v>0</v>
      </c>
      <c r="H1374" s="109">
        <v>0</v>
      </c>
      <c r="I1374" s="143">
        <f t="shared" si="24"/>
        <v>143.71</v>
      </c>
      <c r="J1374" s="148" t="str">
        <f>IFERROR(VLOOKUP($C1374,'CEDARS School FRPL'!$C:$G,5,FALSE),"No")</f>
        <v>Yes</v>
      </c>
      <c r="K1374" s="102">
        <f>IFERROR(VLOOKUP($C1374,'CEDARS School FRPL'!$C:$G,3,FALSE),0)</f>
        <v>0.88719999999999999</v>
      </c>
      <c r="M1374" s="149"/>
      <c r="N1374" s="150"/>
    </row>
    <row r="1375" spans="1:14">
      <c r="A1375" s="83" t="s">
        <v>2417</v>
      </c>
      <c r="B1375" s="83" t="s">
        <v>2965</v>
      </c>
      <c r="C1375" s="80">
        <v>5195</v>
      </c>
      <c r="D1375" s="80" t="s">
        <v>1231</v>
      </c>
      <c r="E1375" s="109">
        <v>1475.91</v>
      </c>
      <c r="F1375" s="109">
        <v>0</v>
      </c>
      <c r="G1375" s="109">
        <v>0</v>
      </c>
      <c r="H1375" s="109">
        <v>0</v>
      </c>
      <c r="I1375" s="143">
        <f t="shared" si="24"/>
        <v>1475.91</v>
      </c>
      <c r="J1375" s="148" t="str">
        <f>IFERROR(VLOOKUP($C1375,'CEDARS School FRPL'!$C:$G,5,FALSE),"No")</f>
        <v>No</v>
      </c>
      <c r="K1375" s="102">
        <f>IFERROR(VLOOKUP($C1375,'CEDARS School FRPL'!$C:$G,3,FALSE),0)</f>
        <v>0.44929999999999998</v>
      </c>
      <c r="M1375" s="149"/>
      <c r="N1375" s="150"/>
    </row>
    <row r="1376" spans="1:14">
      <c r="A1376" s="83" t="s">
        <v>2417</v>
      </c>
      <c r="B1376" s="83" t="s">
        <v>2965</v>
      </c>
      <c r="C1376" s="80">
        <v>5197</v>
      </c>
      <c r="D1376" s="80" t="s">
        <v>1233</v>
      </c>
      <c r="E1376" s="109">
        <v>1349.51</v>
      </c>
      <c r="F1376" s="109">
        <v>136.77000000000001</v>
      </c>
      <c r="G1376" s="109">
        <v>0</v>
      </c>
      <c r="H1376" s="109">
        <v>0</v>
      </c>
      <c r="I1376" s="143">
        <f t="shared" si="24"/>
        <v>1486.28</v>
      </c>
      <c r="J1376" s="148" t="str">
        <f>IFERROR(VLOOKUP($C1376,'CEDARS School FRPL'!$C:$G,5,FALSE),"No")</f>
        <v>Yes</v>
      </c>
      <c r="K1376" s="102">
        <f>IFERROR(VLOOKUP($C1376,'CEDARS School FRPL'!$C:$G,3,FALSE),0)</f>
        <v>0.50580000000000003</v>
      </c>
      <c r="M1376" s="149"/>
      <c r="N1376" s="150"/>
    </row>
    <row r="1377" spans="1:14">
      <c r="A1377" s="83" t="s">
        <v>2417</v>
      </c>
      <c r="B1377" s="83" t="s">
        <v>2965</v>
      </c>
      <c r="C1377" s="80">
        <v>5196</v>
      </c>
      <c r="D1377" s="80" t="s">
        <v>1232</v>
      </c>
      <c r="E1377" s="109">
        <v>1353.68</v>
      </c>
      <c r="F1377" s="109">
        <v>0</v>
      </c>
      <c r="G1377" s="109">
        <v>0</v>
      </c>
      <c r="H1377" s="109">
        <v>0</v>
      </c>
      <c r="I1377" s="143">
        <f t="shared" si="24"/>
        <v>1353.68</v>
      </c>
      <c r="J1377" s="148" t="str">
        <f>IFERROR(VLOOKUP($C1377,'CEDARS School FRPL'!$C:$G,5,FALSE),"No")</f>
        <v>No</v>
      </c>
      <c r="K1377" s="102">
        <f>IFERROR(VLOOKUP($C1377,'CEDARS School FRPL'!$C:$G,3,FALSE),0)</f>
        <v>0.48120000000000002</v>
      </c>
      <c r="M1377" s="149"/>
      <c r="N1377" s="150"/>
    </row>
    <row r="1378" spans="1:14">
      <c r="A1378" s="83" t="s">
        <v>2396</v>
      </c>
      <c r="B1378" s="83" t="s">
        <v>2966</v>
      </c>
      <c r="C1378" s="80">
        <v>3239</v>
      </c>
      <c r="D1378" s="80" t="s">
        <v>1159</v>
      </c>
      <c r="E1378" s="109">
        <v>378</v>
      </c>
      <c r="F1378" s="109">
        <v>0</v>
      </c>
      <c r="G1378" s="109">
        <v>0</v>
      </c>
      <c r="H1378" s="109">
        <v>0</v>
      </c>
      <c r="I1378" s="143">
        <f t="shared" si="24"/>
        <v>378</v>
      </c>
      <c r="J1378" s="148" t="str">
        <f>IFERROR(VLOOKUP($C1378,'CEDARS School FRPL'!$C:$G,5,FALSE),"No")</f>
        <v>Yes</v>
      </c>
      <c r="K1378" s="102">
        <f>IFERROR(VLOOKUP($C1378,'CEDARS School FRPL'!$C:$G,3,FALSE),0)</f>
        <v>0.57620000000000005</v>
      </c>
      <c r="M1378" s="149"/>
      <c r="N1378" s="150"/>
    </row>
    <row r="1379" spans="1:14">
      <c r="A1379" s="83" t="s">
        <v>2396</v>
      </c>
      <c r="B1379" s="83" t="s">
        <v>2966</v>
      </c>
      <c r="C1379" s="80">
        <v>2331</v>
      </c>
      <c r="D1379" s="80" t="s">
        <v>1158</v>
      </c>
      <c r="E1379" s="109">
        <v>230.89</v>
      </c>
      <c r="F1379" s="109">
        <v>14.35</v>
      </c>
      <c r="G1379" s="109">
        <v>1.43</v>
      </c>
      <c r="H1379" s="109">
        <v>0</v>
      </c>
      <c r="I1379" s="143">
        <f t="shared" si="24"/>
        <v>246.67</v>
      </c>
      <c r="J1379" s="148" t="str">
        <f>IFERROR(VLOOKUP($C1379,'CEDARS School FRPL'!$C:$G,5,FALSE),"No")</f>
        <v>Yes</v>
      </c>
      <c r="K1379" s="102">
        <f>IFERROR(VLOOKUP($C1379,'CEDARS School FRPL'!$C:$G,3,FALSE),0)</f>
        <v>0.55249999999999999</v>
      </c>
      <c r="M1379" s="149"/>
      <c r="N1379" s="150"/>
    </row>
    <row r="1380" spans="1:14">
      <c r="A1380" s="83" t="s">
        <v>2396</v>
      </c>
      <c r="B1380" s="83" t="s">
        <v>2966</v>
      </c>
      <c r="C1380" s="80">
        <v>4335</v>
      </c>
      <c r="D1380" s="80" t="s">
        <v>1160</v>
      </c>
      <c r="E1380" s="109">
        <v>209.34</v>
      </c>
      <c r="F1380" s="109">
        <v>0</v>
      </c>
      <c r="G1380" s="109">
        <v>0</v>
      </c>
      <c r="H1380" s="109">
        <v>0</v>
      </c>
      <c r="I1380" s="143">
        <f t="shared" si="24"/>
        <v>209.34</v>
      </c>
      <c r="J1380" s="148" t="str">
        <f>IFERROR(VLOOKUP($C1380,'CEDARS School FRPL'!$C:$G,5,FALSE),"No")</f>
        <v>Yes</v>
      </c>
      <c r="K1380" s="102">
        <f>IFERROR(VLOOKUP($C1380,'CEDARS School FRPL'!$C:$G,3,FALSE),0)</f>
        <v>0.56830000000000003</v>
      </c>
      <c r="M1380" s="149"/>
      <c r="N1380" s="150"/>
    </row>
    <row r="1381" spans="1:14">
      <c r="A1381" s="83" t="s">
        <v>2498</v>
      </c>
      <c r="B1381" s="83" t="s">
        <v>2967</v>
      </c>
      <c r="C1381" s="80">
        <v>2049</v>
      </c>
      <c r="D1381" s="80" t="s">
        <v>1920</v>
      </c>
      <c r="E1381" s="109">
        <v>39</v>
      </c>
      <c r="F1381" s="109">
        <v>0</v>
      </c>
      <c r="G1381" s="109">
        <v>0</v>
      </c>
      <c r="H1381" s="109">
        <v>0</v>
      </c>
      <c r="I1381" s="143">
        <f t="shared" si="24"/>
        <v>39</v>
      </c>
      <c r="J1381" s="148" t="str">
        <f>IFERROR(VLOOKUP($C1381,'CEDARS School FRPL'!$C:$G,5,FALSE),"No")</f>
        <v>Yes</v>
      </c>
      <c r="K1381" s="102">
        <f>IFERROR(VLOOKUP($C1381,'CEDARS School FRPL'!$C:$G,3,FALSE),0)</f>
        <v>0.71460000000000001</v>
      </c>
      <c r="M1381" s="149"/>
      <c r="N1381" s="150"/>
    </row>
    <row r="1382" spans="1:14">
      <c r="A1382" s="83" t="s">
        <v>2452</v>
      </c>
      <c r="B1382" s="83" t="s">
        <v>2968</v>
      </c>
      <c r="C1382" s="80">
        <v>1892</v>
      </c>
      <c r="D1382" s="80" t="s">
        <v>1526</v>
      </c>
      <c r="E1382" s="109">
        <v>277.7</v>
      </c>
      <c r="F1382" s="109">
        <v>0</v>
      </c>
      <c r="G1382" s="109">
        <v>0</v>
      </c>
      <c r="H1382" s="109">
        <v>0</v>
      </c>
      <c r="I1382" s="143">
        <f t="shared" si="24"/>
        <v>277.7</v>
      </c>
      <c r="J1382" s="148" t="str">
        <f>IFERROR(VLOOKUP($C1382,'CEDARS School FRPL'!$C:$G,5,FALSE),"No")</f>
        <v>No</v>
      </c>
      <c r="K1382" s="102">
        <f>IFERROR(VLOOKUP($C1382,'CEDARS School FRPL'!$C:$G,3,FALSE),0)</f>
        <v>0.1426</v>
      </c>
      <c r="M1382" s="149"/>
      <c r="N1382" s="150"/>
    </row>
    <row r="1383" spans="1:14">
      <c r="A1383" s="83" t="s">
        <v>2452</v>
      </c>
      <c r="B1383" s="83" t="s">
        <v>2968</v>
      </c>
      <c r="C1383" s="80">
        <v>2749</v>
      </c>
      <c r="D1383" s="80" t="s">
        <v>1527</v>
      </c>
      <c r="E1383" s="109">
        <v>127.78</v>
      </c>
      <c r="F1383" s="109">
        <v>0</v>
      </c>
      <c r="G1383" s="109">
        <v>0</v>
      </c>
      <c r="H1383" s="109">
        <v>0</v>
      </c>
      <c r="I1383" s="143">
        <f t="shared" si="24"/>
        <v>127.78</v>
      </c>
      <c r="J1383" s="148" t="str">
        <f>IFERROR(VLOOKUP($C1383,'CEDARS School FRPL'!$C:$G,5,FALSE),"No")</f>
        <v>No</v>
      </c>
      <c r="K1383" s="102">
        <f>IFERROR(VLOOKUP($C1383,'CEDARS School FRPL'!$C:$G,3,FALSE),0)</f>
        <v>0.35510000000000003</v>
      </c>
      <c r="M1383" s="149"/>
      <c r="N1383" s="150"/>
    </row>
    <row r="1384" spans="1:14">
      <c r="A1384" s="83" t="s">
        <v>2452</v>
      </c>
      <c r="B1384" s="83" t="s">
        <v>2968</v>
      </c>
      <c r="C1384" s="80">
        <v>2750</v>
      </c>
      <c r="D1384" s="80" t="s">
        <v>1528</v>
      </c>
      <c r="E1384" s="109">
        <v>147.49</v>
      </c>
      <c r="F1384" s="109">
        <v>0.45</v>
      </c>
      <c r="G1384" s="109">
        <v>0</v>
      </c>
      <c r="H1384" s="109">
        <v>0</v>
      </c>
      <c r="I1384" s="143">
        <f t="shared" si="24"/>
        <v>147.94</v>
      </c>
      <c r="J1384" s="148" t="str">
        <f>IFERROR(VLOOKUP($C1384,'CEDARS School FRPL'!$C:$G,5,FALSE),"No")</f>
        <v>No</v>
      </c>
      <c r="K1384" s="102">
        <f>IFERROR(VLOOKUP($C1384,'CEDARS School FRPL'!$C:$G,3,FALSE),0)</f>
        <v>0.46410000000000001</v>
      </c>
      <c r="M1384" s="149"/>
      <c r="N1384" s="150"/>
    </row>
    <row r="1385" spans="1:14">
      <c r="A1385" s="83" t="s">
        <v>2452</v>
      </c>
      <c r="B1385" s="83" t="s">
        <v>2968</v>
      </c>
      <c r="C1385" s="80">
        <v>4558</v>
      </c>
      <c r="D1385" s="80" t="s">
        <v>1530</v>
      </c>
      <c r="E1385" s="109">
        <v>105.14</v>
      </c>
      <c r="F1385" s="109">
        <v>0</v>
      </c>
      <c r="G1385" s="109">
        <v>0</v>
      </c>
      <c r="H1385" s="109">
        <v>0</v>
      </c>
      <c r="I1385" s="143">
        <f t="shared" si="24"/>
        <v>105.14</v>
      </c>
      <c r="J1385" s="148" t="str">
        <f>IFERROR(VLOOKUP($C1385,'CEDARS School FRPL'!$C:$G,5,FALSE),"No")</f>
        <v>No</v>
      </c>
      <c r="K1385" s="102">
        <f>IFERROR(VLOOKUP($C1385,'CEDARS School FRPL'!$C:$G,3,FALSE),0)</f>
        <v>0.43020000000000003</v>
      </c>
      <c r="M1385" s="149"/>
      <c r="N1385" s="150"/>
    </row>
    <row r="1386" spans="1:14">
      <c r="A1386" s="83" t="s">
        <v>2452</v>
      </c>
      <c r="B1386" s="83" t="s">
        <v>2968</v>
      </c>
      <c r="C1386" s="80">
        <v>5555</v>
      </c>
      <c r="D1386" s="80" t="s">
        <v>3138</v>
      </c>
      <c r="E1386" s="109">
        <v>23.71</v>
      </c>
      <c r="F1386" s="109">
        <v>0</v>
      </c>
      <c r="G1386" s="109">
        <v>0</v>
      </c>
      <c r="H1386" s="109">
        <v>0</v>
      </c>
      <c r="I1386" s="143">
        <f t="shared" si="24"/>
        <v>23.71</v>
      </c>
      <c r="J1386" s="148" t="str">
        <f>IFERROR(VLOOKUP($C1386,'CEDARS School FRPL'!$C:$G,5,FALSE),"No")</f>
        <v>No</v>
      </c>
      <c r="K1386" s="102">
        <f>IFERROR(VLOOKUP($C1386,'CEDARS School FRPL'!$C:$G,3,FALSE),0)</f>
        <v>0.24729999999999999</v>
      </c>
      <c r="M1386" s="149"/>
      <c r="N1386" s="150"/>
    </row>
    <row r="1387" spans="1:14">
      <c r="A1387" s="83" t="s">
        <v>2452</v>
      </c>
      <c r="B1387" s="83" t="s">
        <v>2968</v>
      </c>
      <c r="C1387" s="80">
        <v>3808</v>
      </c>
      <c r="D1387" s="80" t="s">
        <v>1529</v>
      </c>
      <c r="E1387" s="109">
        <v>10</v>
      </c>
      <c r="F1387" s="109">
        <v>0</v>
      </c>
      <c r="G1387" s="109">
        <v>0</v>
      </c>
      <c r="H1387" s="109">
        <v>0</v>
      </c>
      <c r="I1387" s="143">
        <f t="shared" si="24"/>
        <v>10</v>
      </c>
      <c r="J1387" s="148" t="str">
        <f>IFERROR(VLOOKUP($C1387,'CEDARS School FRPL'!$C:$G,5,FALSE),"No")</f>
        <v>No</v>
      </c>
      <c r="K1387" s="102">
        <f>IFERROR(VLOOKUP($C1387,'CEDARS School FRPL'!$C:$G,3,FALSE),0)</f>
        <v>0</v>
      </c>
      <c r="M1387" s="149"/>
      <c r="N1387" s="150"/>
    </row>
    <row r="1388" spans="1:14">
      <c r="A1388" s="83" t="s">
        <v>2482</v>
      </c>
      <c r="B1388" s="83" t="s">
        <v>2969</v>
      </c>
      <c r="C1388" s="80">
        <v>3723</v>
      </c>
      <c r="D1388" s="80" t="s">
        <v>1819</v>
      </c>
      <c r="E1388" s="109">
        <v>72.430000000000007</v>
      </c>
      <c r="F1388" s="109">
        <v>0</v>
      </c>
      <c r="G1388" s="109">
        <v>0</v>
      </c>
      <c r="H1388" s="109">
        <v>0</v>
      </c>
      <c r="I1388" s="143">
        <f t="shared" si="24"/>
        <v>72.430000000000007</v>
      </c>
      <c r="J1388" s="148" t="str">
        <f>IFERROR(VLOOKUP($C1388,'CEDARS School FRPL'!$C:$G,5,FALSE),"No")</f>
        <v>No</v>
      </c>
      <c r="K1388" s="102">
        <f>IFERROR(VLOOKUP($C1388,'CEDARS School FRPL'!$C:$G,3,FALSE),0)</f>
        <v>8.4900000000000003E-2</v>
      </c>
      <c r="M1388" s="149"/>
      <c r="N1388" s="150"/>
    </row>
    <row r="1389" spans="1:14">
      <c r="A1389" s="83" t="s">
        <v>2304</v>
      </c>
      <c r="B1389" s="83" t="s">
        <v>2970</v>
      </c>
      <c r="C1389" s="80">
        <v>2136</v>
      </c>
      <c r="D1389" s="80" t="s">
        <v>3209</v>
      </c>
      <c r="E1389" s="109">
        <v>39.89</v>
      </c>
      <c r="F1389" s="109">
        <v>0</v>
      </c>
      <c r="G1389" s="109">
        <v>0</v>
      </c>
      <c r="H1389" s="109">
        <v>0</v>
      </c>
      <c r="I1389" s="143">
        <f t="shared" si="24"/>
        <v>39.89</v>
      </c>
      <c r="J1389" s="148" t="str">
        <f>IFERROR(VLOOKUP($C1389,'CEDARS School FRPL'!$C:$G,5,FALSE),"No")</f>
        <v>Yes</v>
      </c>
      <c r="K1389" s="102">
        <f>IFERROR(VLOOKUP($C1389,'CEDARS School FRPL'!$C:$G,3,FALSE),0)</f>
        <v>0.63619999999999999</v>
      </c>
      <c r="M1389" s="149"/>
      <c r="N1389" s="150"/>
    </row>
    <row r="1390" spans="1:14">
      <c r="A1390" s="83" t="s">
        <v>2296</v>
      </c>
      <c r="B1390" s="83" t="s">
        <v>2971</v>
      </c>
      <c r="C1390" s="80">
        <v>2666</v>
      </c>
      <c r="D1390" s="80" t="s">
        <v>336</v>
      </c>
      <c r="E1390" s="109">
        <v>117.76</v>
      </c>
      <c r="F1390" s="109">
        <v>0</v>
      </c>
      <c r="G1390" s="109">
        <v>0</v>
      </c>
      <c r="H1390" s="109">
        <v>0</v>
      </c>
      <c r="I1390" s="143">
        <f t="shared" si="24"/>
        <v>117.76</v>
      </c>
      <c r="J1390" s="148" t="str">
        <f>IFERROR(VLOOKUP($C1390,'CEDARS School FRPL'!$C:$G,5,FALSE),"No")</f>
        <v>Yes</v>
      </c>
      <c r="K1390" s="102">
        <f>IFERROR(VLOOKUP($C1390,'CEDARS School FRPL'!$C:$G,3,FALSE),0)</f>
        <v>0.81010000000000004</v>
      </c>
      <c r="M1390" s="149"/>
      <c r="N1390" s="150"/>
    </row>
    <row r="1391" spans="1:14">
      <c r="A1391" s="83" t="s">
        <v>2423</v>
      </c>
      <c r="B1391" s="83" t="s">
        <v>2972</v>
      </c>
      <c r="C1391" s="80">
        <v>2422</v>
      </c>
      <c r="D1391" s="80" t="s">
        <v>1257</v>
      </c>
      <c r="E1391" s="109">
        <v>260.31</v>
      </c>
      <c r="F1391" s="109">
        <v>0</v>
      </c>
      <c r="G1391" s="109">
        <v>0</v>
      </c>
      <c r="H1391" s="109">
        <v>0</v>
      </c>
      <c r="I1391" s="143">
        <f t="shared" si="24"/>
        <v>260.31</v>
      </c>
      <c r="J1391" s="148" t="str">
        <f>IFERROR(VLOOKUP($C1391,'CEDARS School FRPL'!$C:$G,5,FALSE),"No")</f>
        <v>Yes</v>
      </c>
      <c r="K1391" s="102">
        <f>IFERROR(VLOOKUP($C1391,'CEDARS School FRPL'!$C:$G,3,FALSE),0)</f>
        <v>0.7702</v>
      </c>
      <c r="M1391" s="149"/>
      <c r="N1391" s="150"/>
    </row>
    <row r="1392" spans="1:14">
      <c r="A1392" s="80" t="s">
        <v>2423</v>
      </c>
      <c r="B1392" s="86" t="s">
        <v>2972</v>
      </c>
      <c r="C1392" s="80">
        <v>2706</v>
      </c>
      <c r="D1392" s="80" t="s">
        <v>1258</v>
      </c>
      <c r="E1392" s="109">
        <v>232.19</v>
      </c>
      <c r="F1392" s="109">
        <v>14.67</v>
      </c>
      <c r="G1392" s="109">
        <v>0</v>
      </c>
      <c r="H1392" s="109">
        <v>0</v>
      </c>
      <c r="I1392" s="143">
        <f t="shared" si="24"/>
        <v>246.85999999999999</v>
      </c>
      <c r="J1392" s="148" t="str">
        <f>IFERROR(VLOOKUP($C1392,'CEDARS School FRPL'!$C:$G,5,FALSE),"No")</f>
        <v>Yes</v>
      </c>
      <c r="K1392" s="102">
        <f>IFERROR(VLOOKUP($C1392,'CEDARS School FRPL'!$C:$G,3,FALSE),0)</f>
        <v>0.71319999999999995</v>
      </c>
      <c r="L1392" s="102"/>
      <c r="M1392" s="149"/>
      <c r="N1392" s="150"/>
    </row>
    <row r="1393" spans="1:14">
      <c r="A1393" s="83" t="s">
        <v>2440</v>
      </c>
      <c r="B1393" s="83" t="s">
        <v>2973</v>
      </c>
      <c r="C1393" s="80">
        <v>2942</v>
      </c>
      <c r="D1393" s="80" t="s">
        <v>1413</v>
      </c>
      <c r="E1393" s="109">
        <v>815.33</v>
      </c>
      <c r="F1393" s="109">
        <v>41.779999999999994</v>
      </c>
      <c r="G1393" s="109">
        <v>9.43</v>
      </c>
      <c r="H1393" s="109">
        <v>0</v>
      </c>
      <c r="I1393" s="143">
        <f t="shared" si="24"/>
        <v>866.54</v>
      </c>
      <c r="J1393" s="148" t="str">
        <f>IFERROR(VLOOKUP($C1393,'CEDARS School FRPL'!$C:$G,5,FALSE),"No")</f>
        <v>No</v>
      </c>
      <c r="K1393" s="102">
        <f>IFERROR(VLOOKUP($C1393,'CEDARS School FRPL'!$C:$G,3,FALSE),0)</f>
        <v>0.28799999999999998</v>
      </c>
      <c r="M1393" s="149"/>
      <c r="N1393" s="150"/>
    </row>
    <row r="1394" spans="1:14">
      <c r="A1394" s="83" t="s">
        <v>2440</v>
      </c>
      <c r="B1394" s="83" t="s">
        <v>2973</v>
      </c>
      <c r="C1394" s="80">
        <v>4262</v>
      </c>
      <c r="D1394" s="80" t="s">
        <v>1414</v>
      </c>
      <c r="E1394" s="109">
        <v>632.01</v>
      </c>
      <c r="F1394" s="109">
        <v>0</v>
      </c>
      <c r="G1394" s="109">
        <v>0</v>
      </c>
      <c r="H1394" s="109">
        <v>0</v>
      </c>
      <c r="I1394" s="143">
        <f t="shared" si="24"/>
        <v>632.01</v>
      </c>
      <c r="J1394" s="148" t="str">
        <f>IFERROR(VLOOKUP($C1394,'CEDARS School FRPL'!$C:$G,5,FALSE),"No")</f>
        <v>No</v>
      </c>
      <c r="K1394" s="102">
        <f>IFERROR(VLOOKUP($C1394,'CEDARS School FRPL'!$C:$G,3,FALSE),0)</f>
        <v>0.32150000000000001</v>
      </c>
      <c r="M1394" s="149"/>
      <c r="N1394" s="150"/>
    </row>
    <row r="1395" spans="1:14">
      <c r="A1395" s="83" t="s">
        <v>2440</v>
      </c>
      <c r="B1395" s="83" t="s">
        <v>2973</v>
      </c>
      <c r="C1395" s="80">
        <v>2360</v>
      </c>
      <c r="D1395" s="80" t="s">
        <v>1412</v>
      </c>
      <c r="E1395" s="109">
        <v>540.08000000000004</v>
      </c>
      <c r="F1395" s="109">
        <v>0</v>
      </c>
      <c r="G1395" s="109">
        <v>0</v>
      </c>
      <c r="H1395" s="109">
        <v>0</v>
      </c>
      <c r="I1395" s="143">
        <f t="shared" si="24"/>
        <v>540.08000000000004</v>
      </c>
      <c r="J1395" s="148" t="str">
        <f>IFERROR(VLOOKUP($C1395,'CEDARS School FRPL'!$C:$G,5,FALSE),"No")</f>
        <v>No</v>
      </c>
      <c r="K1395" s="102">
        <f>IFERROR(VLOOKUP($C1395,'CEDARS School FRPL'!$C:$G,3,FALSE),0)</f>
        <v>0.2636</v>
      </c>
      <c r="M1395" s="149"/>
      <c r="N1395" s="150"/>
    </row>
    <row r="1396" spans="1:14">
      <c r="A1396" s="83" t="s">
        <v>2440</v>
      </c>
      <c r="B1396" s="83" t="s">
        <v>2973</v>
      </c>
      <c r="C1396" s="80">
        <v>4547</v>
      </c>
      <c r="D1396" s="80" t="s">
        <v>1415</v>
      </c>
      <c r="E1396" s="109">
        <v>661.64</v>
      </c>
      <c r="F1396" s="109">
        <v>0</v>
      </c>
      <c r="G1396" s="109">
        <v>0</v>
      </c>
      <c r="H1396" s="109">
        <v>0</v>
      </c>
      <c r="I1396" s="143">
        <f t="shared" si="24"/>
        <v>661.64</v>
      </c>
      <c r="J1396" s="148" t="str">
        <f>IFERROR(VLOOKUP($C1396,'CEDARS School FRPL'!$C:$G,5,FALSE),"No")</f>
        <v>No</v>
      </c>
      <c r="K1396" s="102">
        <f>IFERROR(VLOOKUP($C1396,'CEDARS School FRPL'!$C:$G,3,FALSE),0)</f>
        <v>0.30719999999999997</v>
      </c>
      <c r="M1396" s="149"/>
      <c r="N1396" s="150"/>
    </row>
    <row r="1397" spans="1:14">
      <c r="A1397" s="83" t="s">
        <v>2254</v>
      </c>
      <c r="B1397" s="83" t="s">
        <v>2974</v>
      </c>
      <c r="C1397" s="80">
        <v>5367</v>
      </c>
      <c r="D1397" s="80" t="s">
        <v>11</v>
      </c>
      <c r="E1397" s="109">
        <v>107.74</v>
      </c>
      <c r="F1397" s="109">
        <v>0</v>
      </c>
      <c r="G1397" s="109">
        <v>0</v>
      </c>
      <c r="H1397" s="109">
        <v>0</v>
      </c>
      <c r="I1397" s="143">
        <f t="shared" si="24"/>
        <v>107.74</v>
      </c>
      <c r="J1397" s="148" t="str">
        <f>IFERROR(VLOOKUP($C1397,'CEDARS School FRPL'!$C:$G,5,FALSE),"No")</f>
        <v>Yes</v>
      </c>
      <c r="K1397" s="102">
        <f>IFERROR(VLOOKUP($C1397,'CEDARS School FRPL'!$C:$G,3,FALSE),0)</f>
        <v>0.87709999999999999</v>
      </c>
      <c r="M1397" s="149"/>
      <c r="N1397" s="150"/>
    </row>
    <row r="1398" spans="1:14">
      <c r="A1398" s="83" t="s">
        <v>2254</v>
      </c>
      <c r="B1398" s="83" t="s">
        <v>2974</v>
      </c>
      <c r="C1398" s="80">
        <v>5528</v>
      </c>
      <c r="D1398" s="80" t="s">
        <v>3293</v>
      </c>
      <c r="E1398" s="109">
        <v>16.25</v>
      </c>
      <c r="F1398" s="109">
        <v>0</v>
      </c>
      <c r="G1398" s="109">
        <v>0</v>
      </c>
      <c r="H1398" s="109">
        <v>0</v>
      </c>
      <c r="I1398" s="143">
        <f t="shared" si="24"/>
        <v>16.25</v>
      </c>
      <c r="J1398" s="148" t="str">
        <f>IFERROR(VLOOKUP($C1398,'CEDARS School FRPL'!$C:$G,5,FALSE),"No")</f>
        <v>Yes</v>
      </c>
      <c r="K1398" s="102">
        <f>IFERROR(VLOOKUP($C1398,'CEDARS School FRPL'!$C:$G,3,FALSE),0)</f>
        <v>0.74939999999999996</v>
      </c>
      <c r="M1398" s="149"/>
      <c r="N1398" s="150"/>
    </row>
    <row r="1399" spans="1:14">
      <c r="A1399" s="83" t="s">
        <v>2254</v>
      </c>
      <c r="B1399" s="83" t="s">
        <v>2974</v>
      </c>
      <c r="C1399" s="80">
        <v>2961</v>
      </c>
      <c r="D1399" s="80" t="s">
        <v>6</v>
      </c>
      <c r="E1399" s="109">
        <v>604.04</v>
      </c>
      <c r="F1399" s="109">
        <v>0</v>
      </c>
      <c r="G1399" s="109">
        <v>0</v>
      </c>
      <c r="H1399" s="109">
        <v>0</v>
      </c>
      <c r="I1399" s="143">
        <f t="shared" si="24"/>
        <v>604.04</v>
      </c>
      <c r="J1399" s="148" t="str">
        <f>IFERROR(VLOOKUP($C1399,'CEDARS School FRPL'!$C:$G,5,FALSE),"No")</f>
        <v>Yes</v>
      </c>
      <c r="K1399" s="102">
        <f>IFERROR(VLOOKUP($C1399,'CEDARS School FRPL'!$C:$G,3,FALSE),0)</f>
        <v>0.81240000000000001</v>
      </c>
      <c r="M1399" s="149"/>
      <c r="N1399" s="150"/>
    </row>
    <row r="1400" spans="1:14">
      <c r="A1400" s="83" t="s">
        <v>2254</v>
      </c>
      <c r="B1400" s="83" t="s">
        <v>2974</v>
      </c>
      <c r="C1400" s="80">
        <v>2902</v>
      </c>
      <c r="D1400" s="80" t="s">
        <v>5</v>
      </c>
      <c r="E1400" s="109">
        <v>574.77</v>
      </c>
      <c r="F1400" s="109">
        <v>0</v>
      </c>
      <c r="G1400" s="109">
        <v>0</v>
      </c>
      <c r="H1400" s="109">
        <v>0</v>
      </c>
      <c r="I1400" s="143">
        <f t="shared" si="24"/>
        <v>574.77</v>
      </c>
      <c r="J1400" s="148" t="str">
        <f>IFERROR(VLOOKUP($C1400,'CEDARS School FRPL'!$C:$G,5,FALSE),"No")</f>
        <v>Yes</v>
      </c>
      <c r="K1400" s="102">
        <f>IFERROR(VLOOKUP($C1400,'CEDARS School FRPL'!$C:$G,3,FALSE),0)</f>
        <v>0.80930000000000002</v>
      </c>
      <c r="M1400" s="149"/>
      <c r="N1400" s="150"/>
    </row>
    <row r="1401" spans="1:14">
      <c r="A1401" s="83" t="s">
        <v>2254</v>
      </c>
      <c r="B1401" s="83" t="s">
        <v>2974</v>
      </c>
      <c r="C1401" s="80">
        <v>3471</v>
      </c>
      <c r="D1401" s="80" t="s">
        <v>8</v>
      </c>
      <c r="E1401" s="109">
        <v>720.01</v>
      </c>
      <c r="F1401" s="109">
        <v>0</v>
      </c>
      <c r="G1401" s="109">
        <v>0</v>
      </c>
      <c r="H1401" s="109">
        <v>0</v>
      </c>
      <c r="I1401" s="143">
        <f t="shared" si="24"/>
        <v>720.01</v>
      </c>
      <c r="J1401" s="148" t="str">
        <f>IFERROR(VLOOKUP($C1401,'CEDARS School FRPL'!$C:$G,5,FALSE),"No")</f>
        <v>Yes</v>
      </c>
      <c r="K1401" s="102">
        <f>IFERROR(VLOOKUP($C1401,'CEDARS School FRPL'!$C:$G,3,FALSE),0)</f>
        <v>0.83199999999999996</v>
      </c>
      <c r="M1401" s="149"/>
      <c r="N1401" s="150"/>
    </row>
    <row r="1402" spans="1:14">
      <c r="A1402" s="83" t="s">
        <v>2254</v>
      </c>
      <c r="B1402" s="83" t="s">
        <v>2974</v>
      </c>
      <c r="C1402" s="80">
        <v>5634</v>
      </c>
      <c r="D1402" s="80" t="s">
        <v>3281</v>
      </c>
      <c r="E1402" s="109">
        <v>0</v>
      </c>
      <c r="F1402" s="109">
        <v>0</v>
      </c>
      <c r="G1402" s="109">
        <v>24.86</v>
      </c>
      <c r="H1402" s="109">
        <v>0</v>
      </c>
      <c r="I1402" s="143">
        <f t="shared" si="24"/>
        <v>24.86</v>
      </c>
      <c r="J1402" s="148" t="str">
        <f>IFERROR(VLOOKUP($C1402,'CEDARS School FRPL'!$C:$G,5,FALSE),"No")</f>
        <v>Yes</v>
      </c>
      <c r="K1402" s="102">
        <f>IFERROR(VLOOKUP($C1402,'CEDARS School FRPL'!$C:$G,3,FALSE),0)</f>
        <v>0.73919999999999997</v>
      </c>
      <c r="M1402" s="149"/>
      <c r="N1402" s="150"/>
    </row>
    <row r="1403" spans="1:14">
      <c r="A1403" s="83" t="s">
        <v>2254</v>
      </c>
      <c r="B1403" s="83" t="s">
        <v>2974</v>
      </c>
      <c r="C1403" s="80">
        <v>3015</v>
      </c>
      <c r="D1403" s="80" t="s">
        <v>7</v>
      </c>
      <c r="E1403" s="109">
        <v>1239.47</v>
      </c>
      <c r="F1403" s="109">
        <v>59.48</v>
      </c>
      <c r="G1403" s="109">
        <v>0</v>
      </c>
      <c r="H1403" s="109">
        <v>0</v>
      </c>
      <c r="I1403" s="143">
        <f t="shared" si="24"/>
        <v>1298.95</v>
      </c>
      <c r="J1403" s="148" t="str">
        <f>IFERROR(VLOOKUP($C1403,'CEDARS School FRPL'!$C:$G,5,FALSE),"No")</f>
        <v>Yes</v>
      </c>
      <c r="K1403" s="102">
        <f>IFERROR(VLOOKUP($C1403,'CEDARS School FRPL'!$C:$G,3,FALSE),0)</f>
        <v>0.77490000000000003</v>
      </c>
      <c r="M1403" s="149"/>
      <c r="N1403" s="150"/>
    </row>
    <row r="1404" spans="1:14">
      <c r="A1404" s="83" t="s">
        <v>2254</v>
      </c>
      <c r="B1404" s="83" t="s">
        <v>2974</v>
      </c>
      <c r="C1404" s="80">
        <v>3730</v>
      </c>
      <c r="D1404" s="80" t="s">
        <v>9</v>
      </c>
      <c r="E1404" s="109">
        <v>612.61</v>
      </c>
      <c r="F1404" s="109">
        <v>0</v>
      </c>
      <c r="G1404" s="109">
        <v>0</v>
      </c>
      <c r="H1404" s="109">
        <v>0</v>
      </c>
      <c r="I1404" s="143">
        <f t="shared" ref="I1404:I1467" si="25">SUM(E1404:H1404)</f>
        <v>612.61</v>
      </c>
      <c r="J1404" s="148" t="str">
        <f>IFERROR(VLOOKUP($C1404,'CEDARS School FRPL'!$C:$G,5,FALSE),"No")</f>
        <v>Yes</v>
      </c>
      <c r="K1404" s="102">
        <f>IFERROR(VLOOKUP($C1404,'CEDARS School FRPL'!$C:$G,3,FALSE),0)</f>
        <v>0.76929999999999998</v>
      </c>
      <c r="M1404" s="149"/>
      <c r="N1404" s="150"/>
    </row>
    <row r="1405" spans="1:14">
      <c r="A1405" s="83" t="s">
        <v>2254</v>
      </c>
      <c r="B1405" s="83" t="s">
        <v>2974</v>
      </c>
      <c r="C1405" s="80">
        <v>5285</v>
      </c>
      <c r="D1405" s="80" t="s">
        <v>10</v>
      </c>
      <c r="E1405" s="109">
        <v>589.09</v>
      </c>
      <c r="F1405" s="109">
        <v>0</v>
      </c>
      <c r="G1405" s="109">
        <v>0</v>
      </c>
      <c r="H1405" s="109">
        <v>0</v>
      </c>
      <c r="I1405" s="143">
        <f t="shared" si="25"/>
        <v>589.09</v>
      </c>
      <c r="J1405" s="148" t="str">
        <f>IFERROR(VLOOKUP($C1405,'CEDARS School FRPL'!$C:$G,5,FALSE),"No")</f>
        <v>Yes</v>
      </c>
      <c r="K1405" s="102">
        <f>IFERROR(VLOOKUP($C1405,'CEDARS School FRPL'!$C:$G,3,FALSE),0)</f>
        <v>0.79920000000000002</v>
      </c>
      <c r="M1405" s="149"/>
      <c r="N1405" s="150"/>
    </row>
    <row r="1406" spans="1:14">
      <c r="A1406" s="83" t="s">
        <v>2298</v>
      </c>
      <c r="B1406" s="83" t="s">
        <v>2975</v>
      </c>
      <c r="C1406" s="80">
        <v>2502</v>
      </c>
      <c r="D1406" s="80" t="s">
        <v>343</v>
      </c>
      <c r="E1406" s="109">
        <v>26.29</v>
      </c>
      <c r="F1406" s="109">
        <v>0</v>
      </c>
      <c r="G1406" s="109">
        <v>0</v>
      </c>
      <c r="H1406" s="109">
        <v>0</v>
      </c>
      <c r="I1406" s="143">
        <f t="shared" si="25"/>
        <v>26.29</v>
      </c>
      <c r="J1406" s="148" t="str">
        <f>IFERROR(VLOOKUP($C1406,'CEDARS School FRPL'!$C:$G,5,FALSE),"No")</f>
        <v>Yes</v>
      </c>
      <c r="K1406" s="102">
        <f>IFERROR(VLOOKUP($C1406,'CEDARS School FRPL'!$C:$G,3,FALSE),0)</f>
        <v>0.71179999999999999</v>
      </c>
      <c r="M1406" s="149"/>
      <c r="N1406" s="150"/>
    </row>
    <row r="1407" spans="1:14">
      <c r="A1407" s="83" t="s">
        <v>2540</v>
      </c>
      <c r="B1407" s="83" t="s">
        <v>2976</v>
      </c>
      <c r="C1407" s="80">
        <v>1961</v>
      </c>
      <c r="D1407" s="80" t="s">
        <v>2140</v>
      </c>
      <c r="E1407" s="109">
        <v>31.71</v>
      </c>
      <c r="F1407" s="109">
        <v>0</v>
      </c>
      <c r="G1407" s="109">
        <v>0</v>
      </c>
      <c r="H1407" s="109">
        <v>0</v>
      </c>
      <c r="I1407" s="143">
        <f t="shared" si="25"/>
        <v>31.71</v>
      </c>
      <c r="J1407" s="148" t="str">
        <f>IFERROR(VLOOKUP($C1407,'CEDARS School FRPL'!$C:$G,5,FALSE),"No")</f>
        <v>No</v>
      </c>
      <c r="K1407" s="102">
        <f>IFERROR(VLOOKUP($C1407,'CEDARS School FRPL'!$C:$G,3,FALSE),0)</f>
        <v>0.26790000000000003</v>
      </c>
      <c r="M1407" s="149"/>
      <c r="N1407" s="150"/>
    </row>
    <row r="1408" spans="1:14">
      <c r="A1408" s="83" t="s">
        <v>2540</v>
      </c>
      <c r="B1408" s="83" t="s">
        <v>2976</v>
      </c>
      <c r="C1408" s="80">
        <v>2622</v>
      </c>
      <c r="D1408" s="80" t="s">
        <v>2141</v>
      </c>
      <c r="E1408" s="109">
        <v>73.510000000000005</v>
      </c>
      <c r="F1408" s="109">
        <v>0</v>
      </c>
      <c r="G1408" s="109">
        <v>0</v>
      </c>
      <c r="H1408" s="109">
        <v>0</v>
      </c>
      <c r="I1408" s="143">
        <f t="shared" si="25"/>
        <v>73.510000000000005</v>
      </c>
      <c r="J1408" s="148" t="str">
        <f>IFERROR(VLOOKUP($C1408,'CEDARS School FRPL'!$C:$G,5,FALSE),"No")</f>
        <v>No</v>
      </c>
      <c r="K1408" s="102">
        <f>IFERROR(VLOOKUP($C1408,'CEDARS School FRPL'!$C:$G,3,FALSE),0)</f>
        <v>0.39810000000000001</v>
      </c>
      <c r="M1408" s="149"/>
      <c r="N1408" s="150"/>
    </row>
    <row r="1409" spans="1:14">
      <c r="A1409" s="83" t="s">
        <v>2540</v>
      </c>
      <c r="B1409" s="83" t="s">
        <v>2976</v>
      </c>
      <c r="C1409" s="80">
        <v>2634</v>
      </c>
      <c r="D1409" s="80" t="s">
        <v>2142</v>
      </c>
      <c r="E1409" s="109">
        <v>49.78</v>
      </c>
      <c r="F1409" s="109">
        <v>2.66</v>
      </c>
      <c r="G1409" s="109">
        <v>0</v>
      </c>
      <c r="H1409" s="109">
        <v>0</v>
      </c>
      <c r="I1409" s="143">
        <f t="shared" si="25"/>
        <v>52.44</v>
      </c>
      <c r="J1409" s="148" t="str">
        <f>IFERROR(VLOOKUP($C1409,'CEDARS School FRPL'!$C:$G,5,FALSE),"No")</f>
        <v>No</v>
      </c>
      <c r="K1409" s="102">
        <f>IFERROR(VLOOKUP($C1409,'CEDARS School FRPL'!$C:$G,3,FALSE),0)</f>
        <v>0.33950000000000002</v>
      </c>
      <c r="M1409" s="149"/>
      <c r="N1409" s="150"/>
    </row>
    <row r="1410" spans="1:14">
      <c r="A1410" s="83" t="s">
        <v>2307</v>
      </c>
      <c r="B1410" s="83" t="s">
        <v>2977</v>
      </c>
      <c r="C1410" s="80">
        <v>5391</v>
      </c>
      <c r="D1410" s="80" t="s">
        <v>387</v>
      </c>
      <c r="E1410" s="109">
        <v>686.87</v>
      </c>
      <c r="F1410" s="109">
        <v>0</v>
      </c>
      <c r="G1410" s="109">
        <v>0</v>
      </c>
      <c r="H1410" s="109">
        <v>0</v>
      </c>
      <c r="I1410" s="143">
        <f t="shared" si="25"/>
        <v>686.87</v>
      </c>
      <c r="J1410" s="148" t="str">
        <f>IFERROR(VLOOKUP($C1410,'CEDARS School FRPL'!$C:$G,5,FALSE),"No")</f>
        <v>Yes</v>
      </c>
      <c r="K1410" s="102">
        <f>IFERROR(VLOOKUP($C1410,'CEDARS School FRPL'!$C:$G,3,FALSE),0)</f>
        <v>0.56779999999999997</v>
      </c>
      <c r="M1410" s="149"/>
      <c r="N1410" s="150"/>
    </row>
    <row r="1411" spans="1:14">
      <c r="A1411" s="83" t="s">
        <v>2307</v>
      </c>
      <c r="B1411" s="83" t="s">
        <v>2977</v>
      </c>
      <c r="C1411" s="80">
        <v>5392</v>
      </c>
      <c r="D1411" s="80" t="s">
        <v>388</v>
      </c>
      <c r="E1411" s="109">
        <v>452.14</v>
      </c>
      <c r="F1411" s="109">
        <v>0</v>
      </c>
      <c r="G1411" s="109">
        <v>0</v>
      </c>
      <c r="H1411" s="109">
        <v>0</v>
      </c>
      <c r="I1411" s="143">
        <f t="shared" si="25"/>
        <v>452.14</v>
      </c>
      <c r="J1411" s="148" t="str">
        <f>IFERROR(VLOOKUP($C1411,'CEDARS School FRPL'!$C:$G,5,FALSE),"No")</f>
        <v>Yes</v>
      </c>
      <c r="K1411" s="102">
        <f>IFERROR(VLOOKUP($C1411,'CEDARS School FRPL'!$C:$G,3,FALSE),0)</f>
        <v>0.94710000000000005</v>
      </c>
      <c r="M1411" s="149"/>
      <c r="N1411" s="150"/>
    </row>
    <row r="1412" spans="1:14">
      <c r="A1412" s="83" t="s">
        <v>2307</v>
      </c>
      <c r="B1412" s="83" t="s">
        <v>2977</v>
      </c>
      <c r="C1412" s="80">
        <v>5164</v>
      </c>
      <c r="D1412" s="80" t="s">
        <v>385</v>
      </c>
      <c r="E1412" s="109">
        <v>2688.98</v>
      </c>
      <c r="F1412" s="109">
        <v>229.01000000000002</v>
      </c>
      <c r="G1412" s="109">
        <v>0</v>
      </c>
      <c r="H1412" s="109">
        <v>0</v>
      </c>
      <c r="I1412" s="143">
        <f t="shared" si="25"/>
        <v>2917.9900000000002</v>
      </c>
      <c r="J1412" s="148" t="str">
        <f>IFERROR(VLOOKUP($C1412,'CEDARS School FRPL'!$C:$G,5,FALSE),"No")</f>
        <v>Yes</v>
      </c>
      <c r="K1412" s="102">
        <f>IFERROR(VLOOKUP($C1412,'CEDARS School FRPL'!$C:$G,3,FALSE),0)</f>
        <v>0.66469999999999996</v>
      </c>
      <c r="M1412" s="149"/>
      <c r="N1412" s="150"/>
    </row>
    <row r="1413" spans="1:14">
      <c r="A1413" s="83" t="s">
        <v>2307</v>
      </c>
      <c r="B1413" s="83" t="s">
        <v>2977</v>
      </c>
      <c r="C1413" s="80">
        <v>5623</v>
      </c>
      <c r="D1413" s="80" t="s">
        <v>3212</v>
      </c>
      <c r="E1413" s="109">
        <v>528.14</v>
      </c>
      <c r="F1413" s="109">
        <v>0</v>
      </c>
      <c r="G1413" s="109">
        <v>0</v>
      </c>
      <c r="H1413" s="109">
        <v>0</v>
      </c>
      <c r="I1413" s="143">
        <f t="shared" si="25"/>
        <v>528.14</v>
      </c>
      <c r="J1413" s="148" t="str">
        <f>IFERROR(VLOOKUP($C1413,'CEDARS School FRPL'!$C:$G,5,FALSE),"No")</f>
        <v>No</v>
      </c>
      <c r="K1413" s="102">
        <f>IFERROR(VLOOKUP($C1413,'CEDARS School FRPL'!$C:$G,3,FALSE),0)</f>
        <v>0.49359999999999998</v>
      </c>
      <c r="M1413" s="149"/>
      <c r="N1413" s="150"/>
    </row>
    <row r="1414" spans="1:14">
      <c r="A1414" s="83" t="s">
        <v>2307</v>
      </c>
      <c r="B1414" s="83" t="s">
        <v>2977</v>
      </c>
      <c r="C1414" s="80">
        <v>3425</v>
      </c>
      <c r="D1414" s="80" t="s">
        <v>375</v>
      </c>
      <c r="E1414" s="109">
        <v>197.36</v>
      </c>
      <c r="F1414" s="109">
        <v>0</v>
      </c>
      <c r="G1414" s="109">
        <v>0</v>
      </c>
      <c r="H1414" s="109">
        <v>0</v>
      </c>
      <c r="I1414" s="143">
        <f t="shared" si="25"/>
        <v>197.36</v>
      </c>
      <c r="J1414" s="148" t="str">
        <f>IFERROR(VLOOKUP($C1414,'CEDARS School FRPL'!$C:$G,5,FALSE),"No")</f>
        <v>Yes</v>
      </c>
      <c r="K1414" s="102">
        <f>IFERROR(VLOOKUP($C1414,'CEDARS School FRPL'!$C:$G,3,FALSE),0)</f>
        <v>0.54500000000000004</v>
      </c>
      <c r="M1414" s="149"/>
      <c r="N1414" s="150"/>
    </row>
    <row r="1415" spans="1:14">
      <c r="A1415" s="83" t="s">
        <v>2307</v>
      </c>
      <c r="B1415" s="83" t="s">
        <v>2977</v>
      </c>
      <c r="C1415" s="80">
        <v>4564</v>
      </c>
      <c r="D1415" s="80" t="s">
        <v>382</v>
      </c>
      <c r="E1415" s="109">
        <v>882.56</v>
      </c>
      <c r="F1415" s="109">
        <v>0</v>
      </c>
      <c r="G1415" s="109">
        <v>0</v>
      </c>
      <c r="H1415" s="109">
        <v>0</v>
      </c>
      <c r="I1415" s="143">
        <f t="shared" si="25"/>
        <v>882.56</v>
      </c>
      <c r="J1415" s="148" t="str">
        <f>IFERROR(VLOOKUP($C1415,'CEDARS School FRPL'!$C:$G,5,FALSE),"No")</f>
        <v>Yes</v>
      </c>
      <c r="K1415" s="102">
        <f>IFERROR(VLOOKUP($C1415,'CEDARS School FRPL'!$C:$G,3,FALSE),0)</f>
        <v>0.94989999999999997</v>
      </c>
      <c r="M1415" s="149"/>
      <c r="N1415" s="150"/>
    </row>
    <row r="1416" spans="1:14">
      <c r="A1416" s="83" t="s">
        <v>2307</v>
      </c>
      <c r="B1416" s="83" t="s">
        <v>2977</v>
      </c>
      <c r="C1416" s="80">
        <v>2967</v>
      </c>
      <c r="D1416" s="80" t="s">
        <v>373</v>
      </c>
      <c r="E1416" s="109">
        <v>390.94</v>
      </c>
      <c r="F1416" s="109">
        <v>0</v>
      </c>
      <c r="G1416" s="109">
        <v>0</v>
      </c>
      <c r="H1416" s="109">
        <v>0</v>
      </c>
      <c r="I1416" s="143">
        <f t="shared" si="25"/>
        <v>390.94</v>
      </c>
      <c r="J1416" s="148" t="str">
        <f>IFERROR(VLOOKUP($C1416,'CEDARS School FRPL'!$C:$G,5,FALSE),"No")</f>
        <v>Yes</v>
      </c>
      <c r="K1416" s="102">
        <f>IFERROR(VLOOKUP($C1416,'CEDARS School FRPL'!$C:$G,3,FALSE),0)</f>
        <v>0.91590000000000005</v>
      </c>
      <c r="M1416" s="149"/>
      <c r="N1416" s="150"/>
    </row>
    <row r="1417" spans="1:14">
      <c r="A1417" s="83" t="s">
        <v>2307</v>
      </c>
      <c r="B1417" s="83" t="s">
        <v>2977</v>
      </c>
      <c r="C1417" s="80">
        <v>5393</v>
      </c>
      <c r="D1417" s="80" t="s">
        <v>389</v>
      </c>
      <c r="E1417" s="109">
        <v>63.19</v>
      </c>
      <c r="F1417" s="109">
        <v>0</v>
      </c>
      <c r="G1417" s="109">
        <v>0</v>
      </c>
      <c r="H1417" s="109">
        <v>0</v>
      </c>
      <c r="I1417" s="143">
        <f t="shared" si="25"/>
        <v>63.19</v>
      </c>
      <c r="J1417" s="148" t="str">
        <f>IFERROR(VLOOKUP($C1417,'CEDARS School FRPL'!$C:$G,5,FALSE),"No")</f>
        <v>No</v>
      </c>
      <c r="K1417" s="102">
        <f>IFERROR(VLOOKUP($C1417,'CEDARS School FRPL'!$C:$G,3,FALSE),0)</f>
        <v>0.47760000000000002</v>
      </c>
      <c r="M1417" s="149"/>
      <c r="N1417" s="150"/>
    </row>
    <row r="1418" spans="1:14">
      <c r="A1418" s="83" t="s">
        <v>2307</v>
      </c>
      <c r="B1418" s="83" t="s">
        <v>2977</v>
      </c>
      <c r="C1418" s="80">
        <v>4155</v>
      </c>
      <c r="D1418" s="80" t="s">
        <v>379</v>
      </c>
      <c r="E1418" s="109">
        <v>456.22</v>
      </c>
      <c r="F1418" s="109">
        <v>0</v>
      </c>
      <c r="G1418" s="109">
        <v>0</v>
      </c>
      <c r="H1418" s="109">
        <v>0</v>
      </c>
      <c r="I1418" s="143">
        <f t="shared" si="25"/>
        <v>456.22</v>
      </c>
      <c r="J1418" s="148" t="str">
        <f>IFERROR(VLOOKUP($C1418,'CEDARS School FRPL'!$C:$G,5,FALSE),"No")</f>
        <v>Yes</v>
      </c>
      <c r="K1418" s="102">
        <f>IFERROR(VLOOKUP($C1418,'CEDARS School FRPL'!$C:$G,3,FALSE),0)</f>
        <v>0.51259999999999994</v>
      </c>
      <c r="M1418" s="149"/>
      <c r="N1418" s="150"/>
    </row>
    <row r="1419" spans="1:14">
      <c r="A1419" s="83" t="s">
        <v>2307</v>
      </c>
      <c r="B1419" s="83" t="s">
        <v>2977</v>
      </c>
      <c r="C1419" s="80">
        <v>2790</v>
      </c>
      <c r="D1419" s="80" t="s">
        <v>371</v>
      </c>
      <c r="E1419" s="109">
        <v>328.69</v>
      </c>
      <c r="F1419" s="109">
        <v>0</v>
      </c>
      <c r="G1419" s="109">
        <v>0</v>
      </c>
      <c r="H1419" s="109">
        <v>0</v>
      </c>
      <c r="I1419" s="143">
        <f t="shared" si="25"/>
        <v>328.69</v>
      </c>
      <c r="J1419" s="148" t="str">
        <f>IFERROR(VLOOKUP($C1419,'CEDARS School FRPL'!$C:$G,5,FALSE),"No")</f>
        <v>Yes</v>
      </c>
      <c r="K1419" s="102">
        <f>IFERROR(VLOOKUP($C1419,'CEDARS School FRPL'!$C:$G,3,FALSE),0)</f>
        <v>0.95609999999999995</v>
      </c>
      <c r="M1419" s="149"/>
      <c r="N1419" s="150"/>
    </row>
    <row r="1420" spans="1:14">
      <c r="A1420" s="83" t="s">
        <v>2307</v>
      </c>
      <c r="B1420" s="83" t="s">
        <v>2977</v>
      </c>
      <c r="C1420" s="80">
        <v>5394</v>
      </c>
      <c r="D1420" s="80" t="s">
        <v>390</v>
      </c>
      <c r="E1420" s="109">
        <v>370.71</v>
      </c>
      <c r="F1420" s="109">
        <v>0</v>
      </c>
      <c r="G1420" s="109">
        <v>0</v>
      </c>
      <c r="H1420" s="109">
        <v>0</v>
      </c>
      <c r="I1420" s="143">
        <f t="shared" si="25"/>
        <v>370.71</v>
      </c>
      <c r="J1420" s="148" t="str">
        <f>IFERROR(VLOOKUP($C1420,'CEDARS School FRPL'!$C:$G,5,FALSE),"No")</f>
        <v>Yes</v>
      </c>
      <c r="K1420" s="102">
        <f>IFERROR(VLOOKUP($C1420,'CEDARS School FRPL'!$C:$G,3,FALSE),0)</f>
        <v>0.93859999999999999</v>
      </c>
      <c r="M1420" s="149"/>
      <c r="N1420" s="150"/>
    </row>
    <row r="1421" spans="1:14">
      <c r="A1421" s="83" t="s">
        <v>2307</v>
      </c>
      <c r="B1421" s="83" t="s">
        <v>2977</v>
      </c>
      <c r="C1421" s="80">
        <v>3085</v>
      </c>
      <c r="D1421" s="80" t="s">
        <v>374</v>
      </c>
      <c r="E1421" s="109">
        <v>569.58000000000004</v>
      </c>
      <c r="F1421" s="109">
        <v>0</v>
      </c>
      <c r="G1421" s="109">
        <v>0</v>
      </c>
      <c r="H1421" s="109">
        <v>0</v>
      </c>
      <c r="I1421" s="143">
        <f t="shared" si="25"/>
        <v>569.58000000000004</v>
      </c>
      <c r="J1421" s="148" t="str">
        <f>IFERROR(VLOOKUP($C1421,'CEDARS School FRPL'!$C:$G,5,FALSE),"No")</f>
        <v>Yes</v>
      </c>
      <c r="K1421" s="102">
        <f>IFERROR(VLOOKUP($C1421,'CEDARS School FRPL'!$C:$G,3,FALSE),0)</f>
        <v>0.68930000000000002</v>
      </c>
      <c r="M1421" s="149"/>
      <c r="N1421" s="150"/>
    </row>
    <row r="1422" spans="1:14">
      <c r="A1422" s="83" t="s">
        <v>2307</v>
      </c>
      <c r="B1422" s="83" t="s">
        <v>2977</v>
      </c>
      <c r="C1422" s="80">
        <v>4595</v>
      </c>
      <c r="D1422" s="80" t="s">
        <v>383</v>
      </c>
      <c r="E1422" s="109">
        <v>588.72</v>
      </c>
      <c r="F1422" s="109">
        <v>0</v>
      </c>
      <c r="G1422" s="109">
        <v>0</v>
      </c>
      <c r="H1422" s="109">
        <v>0</v>
      </c>
      <c r="I1422" s="143">
        <f t="shared" si="25"/>
        <v>588.72</v>
      </c>
      <c r="J1422" s="148" t="str">
        <f>IFERROR(VLOOKUP($C1422,'CEDARS School FRPL'!$C:$G,5,FALSE),"No")</f>
        <v>Yes</v>
      </c>
      <c r="K1422" s="102">
        <f>IFERROR(VLOOKUP($C1422,'CEDARS School FRPL'!$C:$G,3,FALSE),0)</f>
        <v>0.56440000000000001</v>
      </c>
      <c r="M1422" s="149"/>
      <c r="N1422" s="150"/>
    </row>
    <row r="1423" spans="1:14">
      <c r="A1423" s="83" t="s">
        <v>2307</v>
      </c>
      <c r="B1423" s="83" t="s">
        <v>2977</v>
      </c>
      <c r="C1423" s="80">
        <v>2267</v>
      </c>
      <c r="D1423" s="80" t="s">
        <v>179</v>
      </c>
      <c r="E1423" s="109">
        <v>1069.01</v>
      </c>
      <c r="F1423" s="109">
        <v>0</v>
      </c>
      <c r="G1423" s="109">
        <v>0</v>
      </c>
      <c r="H1423" s="109">
        <v>0</v>
      </c>
      <c r="I1423" s="143">
        <f t="shared" si="25"/>
        <v>1069.01</v>
      </c>
      <c r="J1423" s="148" t="str">
        <f>IFERROR(VLOOKUP($C1423,'CEDARS School FRPL'!$C:$G,5,FALSE),"No")</f>
        <v>Yes</v>
      </c>
      <c r="K1423" s="102">
        <f>IFERROR(VLOOKUP($C1423,'CEDARS School FRPL'!$C:$G,3,FALSE),0)</f>
        <v>0.61460000000000004</v>
      </c>
      <c r="M1423" s="149"/>
      <c r="N1423" s="150"/>
    </row>
    <row r="1424" spans="1:14">
      <c r="A1424" s="83" t="s">
        <v>2307</v>
      </c>
      <c r="B1424" s="83" t="s">
        <v>2977</v>
      </c>
      <c r="C1424" s="80">
        <v>3912</v>
      </c>
      <c r="D1424" s="80" t="s">
        <v>377</v>
      </c>
      <c r="E1424" s="109">
        <v>277.93</v>
      </c>
      <c r="F1424" s="109">
        <v>7.0000000000000007E-2</v>
      </c>
      <c r="G1424" s="109">
        <v>8.7799999999999994</v>
      </c>
      <c r="H1424" s="109">
        <v>0</v>
      </c>
      <c r="I1424" s="143">
        <f t="shared" si="25"/>
        <v>286.77999999999997</v>
      </c>
      <c r="J1424" s="148" t="str">
        <f>IFERROR(VLOOKUP($C1424,'CEDARS School FRPL'!$C:$G,5,FALSE),"No")</f>
        <v>Yes</v>
      </c>
      <c r="K1424" s="102">
        <f>IFERROR(VLOOKUP($C1424,'CEDARS School FRPL'!$C:$G,3,FALSE),0)</f>
        <v>0.78369999999999995</v>
      </c>
      <c r="M1424" s="149"/>
      <c r="N1424" s="150"/>
    </row>
    <row r="1425" spans="1:14">
      <c r="A1425" s="83" t="s">
        <v>2307</v>
      </c>
      <c r="B1425" s="83" t="s">
        <v>2977</v>
      </c>
      <c r="C1425" s="80">
        <v>5711</v>
      </c>
      <c r="D1425" s="80" t="s">
        <v>3367</v>
      </c>
      <c r="E1425" s="109">
        <v>127.57</v>
      </c>
      <c r="F1425" s="109">
        <v>0</v>
      </c>
      <c r="G1425" s="109">
        <v>0</v>
      </c>
      <c r="H1425" s="109">
        <v>0</v>
      </c>
      <c r="I1425" s="143">
        <f t="shared" si="25"/>
        <v>127.57</v>
      </c>
      <c r="J1425" s="148" t="str">
        <f>IFERROR(VLOOKUP($C1425,'CEDARS School FRPL'!$C:$G,5,FALSE),"No")</f>
        <v>Yes</v>
      </c>
      <c r="K1425" s="102">
        <f>IFERROR(VLOOKUP($C1425,'CEDARS School FRPL'!$C:$G,3,FALSE),0)</f>
        <v>0.68899999999999995</v>
      </c>
      <c r="M1425" s="149"/>
      <c r="N1425" s="150"/>
    </row>
    <row r="1426" spans="1:14">
      <c r="A1426" s="83" t="s">
        <v>2307</v>
      </c>
      <c r="B1426" s="83" t="s">
        <v>2977</v>
      </c>
      <c r="C1426" s="80">
        <v>2917</v>
      </c>
      <c r="D1426" s="80" t="s">
        <v>372</v>
      </c>
      <c r="E1426" s="109">
        <v>2243.96</v>
      </c>
      <c r="F1426" s="109">
        <v>125.58</v>
      </c>
      <c r="G1426" s="109">
        <v>0</v>
      </c>
      <c r="H1426" s="109">
        <v>0</v>
      </c>
      <c r="I1426" s="143">
        <f t="shared" si="25"/>
        <v>2369.54</v>
      </c>
      <c r="J1426" s="148" t="str">
        <f>IFERROR(VLOOKUP($C1426,'CEDARS School FRPL'!$C:$G,5,FALSE),"No")</f>
        <v>Yes</v>
      </c>
      <c r="K1426" s="102">
        <f>IFERROR(VLOOKUP($C1426,'CEDARS School FRPL'!$C:$G,3,FALSE),0)</f>
        <v>0.7782</v>
      </c>
      <c r="L1426" s="102"/>
      <c r="M1426" s="86" t="s">
        <v>3295</v>
      </c>
      <c r="N1426" s="150"/>
    </row>
    <row r="1427" spans="1:14">
      <c r="A1427" s="83" t="s">
        <v>2307</v>
      </c>
      <c r="B1427" s="83" t="s">
        <v>2977</v>
      </c>
      <c r="C1427" s="80">
        <v>5624</v>
      </c>
      <c r="D1427" s="80" t="s">
        <v>3213</v>
      </c>
      <c r="E1427" s="109">
        <v>1251.9100000000001</v>
      </c>
      <c r="F1427" s="109">
        <v>0</v>
      </c>
      <c r="G1427" s="109">
        <v>0</v>
      </c>
      <c r="H1427" s="109">
        <v>0</v>
      </c>
      <c r="I1427" s="143">
        <f t="shared" si="25"/>
        <v>1251.9100000000001</v>
      </c>
      <c r="J1427" s="148" t="str">
        <f>IFERROR(VLOOKUP($C1427,'CEDARS School FRPL'!$C:$G,5,FALSE),"No")</f>
        <v>Yes</v>
      </c>
      <c r="K1427" s="102">
        <f>IFERROR(VLOOKUP($C1427,'CEDARS School FRPL'!$C:$G,3,FALSE),0)</f>
        <v>0.55910000000000004</v>
      </c>
      <c r="M1427" s="149"/>
      <c r="N1427" s="150"/>
    </row>
    <row r="1428" spans="1:14">
      <c r="A1428" s="83" t="s">
        <v>2307</v>
      </c>
      <c r="B1428" s="83" t="s">
        <v>2977</v>
      </c>
      <c r="C1428" s="80">
        <v>3515</v>
      </c>
      <c r="D1428" s="80" t="s">
        <v>376</v>
      </c>
      <c r="E1428" s="109">
        <v>499.29</v>
      </c>
      <c r="F1428" s="109">
        <v>0</v>
      </c>
      <c r="G1428" s="109">
        <v>0</v>
      </c>
      <c r="H1428" s="109">
        <v>0</v>
      </c>
      <c r="I1428" s="143">
        <f t="shared" si="25"/>
        <v>499.29</v>
      </c>
      <c r="J1428" s="148" t="str">
        <f>IFERROR(VLOOKUP($C1428,'CEDARS School FRPL'!$C:$G,5,FALSE),"No")</f>
        <v>Yes</v>
      </c>
      <c r="K1428" s="102">
        <f>IFERROR(VLOOKUP($C1428,'CEDARS School FRPL'!$C:$G,3,FALSE),0)</f>
        <v>0.94650000000000001</v>
      </c>
      <c r="M1428" s="149"/>
      <c r="N1428" s="150"/>
    </row>
    <row r="1429" spans="1:14">
      <c r="A1429" s="83" t="s">
        <v>2307</v>
      </c>
      <c r="B1429" s="83" t="s">
        <v>2977</v>
      </c>
      <c r="C1429" s="80">
        <v>5345</v>
      </c>
      <c r="D1429" s="80" t="s">
        <v>386</v>
      </c>
      <c r="E1429" s="109">
        <v>517.82000000000005</v>
      </c>
      <c r="F1429" s="109">
        <v>0</v>
      </c>
      <c r="G1429" s="109">
        <v>0</v>
      </c>
      <c r="H1429" s="109">
        <v>0</v>
      </c>
      <c r="I1429" s="143">
        <f t="shared" si="25"/>
        <v>517.82000000000005</v>
      </c>
      <c r="J1429" s="148" t="str">
        <f>IFERROR(VLOOKUP($C1429,'CEDARS School FRPL'!$C:$G,5,FALSE),"No")</f>
        <v>Yes</v>
      </c>
      <c r="K1429" s="102">
        <f>IFERROR(VLOOKUP($C1429,'CEDARS School FRPL'!$C:$G,3,FALSE),0)</f>
        <v>0.50280000000000002</v>
      </c>
      <c r="M1429" s="149"/>
      <c r="N1429" s="150"/>
    </row>
    <row r="1430" spans="1:14">
      <c r="A1430" s="83" t="s">
        <v>2307</v>
      </c>
      <c r="B1430" s="83" t="s">
        <v>2977</v>
      </c>
      <c r="C1430" s="80">
        <v>4555</v>
      </c>
      <c r="D1430" s="80" t="s">
        <v>381</v>
      </c>
      <c r="E1430" s="109">
        <v>428.28</v>
      </c>
      <c r="F1430" s="109">
        <v>0</v>
      </c>
      <c r="G1430" s="109">
        <v>0</v>
      </c>
      <c r="H1430" s="109">
        <v>0</v>
      </c>
      <c r="I1430" s="143">
        <f t="shared" si="25"/>
        <v>428.28</v>
      </c>
      <c r="J1430" s="148" t="str">
        <f>IFERROR(VLOOKUP($C1430,'CEDARS School FRPL'!$C:$G,5,FALSE),"No")</f>
        <v>Yes</v>
      </c>
      <c r="K1430" s="102">
        <f>IFERROR(VLOOKUP($C1430,'CEDARS School FRPL'!$C:$G,3,FALSE),0)</f>
        <v>0.92159999999999997</v>
      </c>
      <c r="M1430" s="149"/>
      <c r="N1430" s="150"/>
    </row>
    <row r="1431" spans="1:14">
      <c r="A1431" s="83" t="s">
        <v>2307</v>
      </c>
      <c r="B1431" s="83" t="s">
        <v>2977</v>
      </c>
      <c r="C1431" s="80">
        <v>4041</v>
      </c>
      <c r="D1431" s="80" t="s">
        <v>378</v>
      </c>
      <c r="E1431" s="109">
        <v>578.96</v>
      </c>
      <c r="F1431" s="109">
        <v>0</v>
      </c>
      <c r="G1431" s="109">
        <v>0</v>
      </c>
      <c r="H1431" s="109">
        <v>0</v>
      </c>
      <c r="I1431" s="143">
        <f t="shared" si="25"/>
        <v>578.96</v>
      </c>
      <c r="J1431" s="148" t="str">
        <f>IFERROR(VLOOKUP($C1431,'CEDARS School FRPL'!$C:$G,5,FALSE),"No")</f>
        <v>No</v>
      </c>
      <c r="K1431" s="102">
        <f>IFERROR(VLOOKUP($C1431,'CEDARS School FRPL'!$C:$G,3,FALSE),0)</f>
        <v>0.38650000000000001</v>
      </c>
      <c r="M1431" s="149"/>
      <c r="N1431" s="150"/>
    </row>
    <row r="1432" spans="1:14">
      <c r="A1432" s="83" t="s">
        <v>2307</v>
      </c>
      <c r="B1432" s="83" t="s">
        <v>2977</v>
      </c>
      <c r="C1432" s="80">
        <v>5596</v>
      </c>
      <c r="D1432" s="80" t="s">
        <v>3368</v>
      </c>
      <c r="E1432" s="109">
        <v>32.880000000000003</v>
      </c>
      <c r="F1432" s="109">
        <v>0</v>
      </c>
      <c r="G1432" s="109">
        <v>32.880000000000003</v>
      </c>
      <c r="H1432" s="109">
        <v>0</v>
      </c>
      <c r="I1432" s="143">
        <f t="shared" si="25"/>
        <v>65.760000000000005</v>
      </c>
      <c r="J1432" s="148" t="str">
        <f>IFERROR(VLOOKUP($C1432,'CEDARS School FRPL'!$C:$G,5,FALSE),"No")</f>
        <v>No</v>
      </c>
      <c r="K1432" s="102">
        <f>IFERROR(VLOOKUP($C1432,'CEDARS School FRPL'!$C:$G,3,FALSE),0)</f>
        <v>0</v>
      </c>
      <c r="M1432" s="149"/>
      <c r="N1432" s="150"/>
    </row>
    <row r="1433" spans="1:14">
      <c r="A1433" s="83" t="s">
        <v>2307</v>
      </c>
      <c r="B1433" s="83" t="s">
        <v>2977</v>
      </c>
      <c r="C1433" s="80">
        <v>3324</v>
      </c>
      <c r="D1433" s="80" t="s">
        <v>139</v>
      </c>
      <c r="E1433" s="109">
        <v>979.12</v>
      </c>
      <c r="F1433" s="109">
        <v>0</v>
      </c>
      <c r="G1433" s="109">
        <v>0</v>
      </c>
      <c r="H1433" s="109">
        <v>0</v>
      </c>
      <c r="I1433" s="143">
        <f t="shared" si="25"/>
        <v>979.12</v>
      </c>
      <c r="J1433" s="148" t="str">
        <f>IFERROR(VLOOKUP($C1433,'CEDARS School FRPL'!$C:$G,5,FALSE),"No")</f>
        <v>Yes</v>
      </c>
      <c r="K1433" s="102">
        <f>IFERROR(VLOOKUP($C1433,'CEDARS School FRPL'!$C:$G,3,FALSE),0)</f>
        <v>0.9597</v>
      </c>
      <c r="M1433" s="149"/>
      <c r="N1433" s="150"/>
    </row>
    <row r="1434" spans="1:14">
      <c r="A1434" s="83" t="s">
        <v>2307</v>
      </c>
      <c r="B1434" s="83" t="s">
        <v>2977</v>
      </c>
      <c r="C1434" s="80">
        <v>5556</v>
      </c>
      <c r="D1434" s="80" t="s">
        <v>3128</v>
      </c>
      <c r="E1434" s="109">
        <v>616.79</v>
      </c>
      <c r="F1434" s="109">
        <v>0</v>
      </c>
      <c r="G1434" s="109">
        <v>0</v>
      </c>
      <c r="H1434" s="109">
        <v>0</v>
      </c>
      <c r="I1434" s="143">
        <f t="shared" si="25"/>
        <v>616.79</v>
      </c>
      <c r="J1434" s="148" t="str">
        <f>IFERROR(VLOOKUP($C1434,'CEDARS School FRPL'!$C:$G,5,FALSE),"No")</f>
        <v>Yes</v>
      </c>
      <c r="K1434" s="102">
        <f>IFERROR(VLOOKUP($C1434,'CEDARS School FRPL'!$C:$G,3,FALSE),0)</f>
        <v>0.6946</v>
      </c>
      <c r="M1434" s="149"/>
      <c r="N1434" s="150"/>
    </row>
    <row r="1435" spans="1:14">
      <c r="A1435" s="83" t="s">
        <v>2307</v>
      </c>
      <c r="B1435" s="83" t="s">
        <v>2977</v>
      </c>
      <c r="C1435" s="80">
        <v>5020</v>
      </c>
      <c r="D1435" s="80" t="s">
        <v>384</v>
      </c>
      <c r="E1435" s="109">
        <v>500.71</v>
      </c>
      <c r="F1435" s="109">
        <v>0</v>
      </c>
      <c r="G1435" s="109">
        <v>0</v>
      </c>
      <c r="H1435" s="109">
        <v>0</v>
      </c>
      <c r="I1435" s="143">
        <f t="shared" si="25"/>
        <v>500.71</v>
      </c>
      <c r="J1435" s="148" t="str">
        <f>IFERROR(VLOOKUP($C1435,'CEDARS School FRPL'!$C:$G,5,FALSE),"No")</f>
        <v>Yes</v>
      </c>
      <c r="K1435" s="102">
        <f>IFERROR(VLOOKUP($C1435,'CEDARS School FRPL'!$C:$G,3,FALSE),0)</f>
        <v>0.93240000000000001</v>
      </c>
      <c r="M1435" s="149"/>
      <c r="N1435" s="150"/>
    </row>
    <row r="1436" spans="1:14">
      <c r="A1436" s="83" t="s">
        <v>2307</v>
      </c>
      <c r="B1436" s="83" t="s">
        <v>2977</v>
      </c>
      <c r="C1436" s="80">
        <v>4526</v>
      </c>
      <c r="D1436" s="80" t="s">
        <v>380</v>
      </c>
      <c r="E1436" s="109">
        <v>363.43</v>
      </c>
      <c r="F1436" s="109">
        <v>0</v>
      </c>
      <c r="G1436" s="109">
        <v>0</v>
      </c>
      <c r="H1436" s="109">
        <v>0</v>
      </c>
      <c r="I1436" s="143">
        <f t="shared" si="25"/>
        <v>363.43</v>
      </c>
      <c r="J1436" s="148" t="str">
        <f>IFERROR(VLOOKUP($C1436,'CEDARS School FRPL'!$C:$G,5,FALSE),"No")</f>
        <v>Yes</v>
      </c>
      <c r="K1436" s="102">
        <f>IFERROR(VLOOKUP($C1436,'CEDARS School FRPL'!$C:$G,3,FALSE),0)</f>
        <v>0.91769999999999996</v>
      </c>
      <c r="M1436" s="149"/>
      <c r="N1436" s="150"/>
    </row>
    <row r="1437" spans="1:14">
      <c r="A1437" s="83" t="s">
        <v>2420</v>
      </c>
      <c r="B1437" s="83" t="s">
        <v>2978</v>
      </c>
      <c r="C1437" s="80">
        <v>5639</v>
      </c>
      <c r="D1437" s="80" t="s">
        <v>3294</v>
      </c>
      <c r="E1437" s="109">
        <v>2.62</v>
      </c>
      <c r="F1437" s="109">
        <v>0</v>
      </c>
      <c r="G1437" s="109">
        <v>0</v>
      </c>
      <c r="H1437" s="109">
        <v>0</v>
      </c>
      <c r="I1437" s="143">
        <f t="shared" si="25"/>
        <v>2.62</v>
      </c>
      <c r="J1437" s="148" t="str">
        <f>IFERROR(VLOOKUP($C1437,'CEDARS School FRPL'!$C:$G,5,FALSE),"No")</f>
        <v>No</v>
      </c>
      <c r="K1437" s="102">
        <f>IFERROR(VLOOKUP($C1437,'CEDARS School FRPL'!$C:$G,3,FALSE),0)</f>
        <v>0</v>
      </c>
      <c r="M1437" s="149"/>
      <c r="N1437" s="150"/>
    </row>
    <row r="1438" spans="1:14">
      <c r="A1438" s="83" t="s">
        <v>2420</v>
      </c>
      <c r="B1438" s="83" t="s">
        <v>2978</v>
      </c>
      <c r="C1438" s="80">
        <v>2396</v>
      </c>
      <c r="D1438" s="80" t="s">
        <v>1246</v>
      </c>
      <c r="E1438" s="109">
        <v>130.71</v>
      </c>
      <c r="F1438" s="109">
        <v>0</v>
      </c>
      <c r="G1438" s="109">
        <v>0</v>
      </c>
      <c r="H1438" s="109">
        <v>0</v>
      </c>
      <c r="I1438" s="143">
        <f t="shared" si="25"/>
        <v>130.71</v>
      </c>
      <c r="J1438" s="148" t="str">
        <f>IFERROR(VLOOKUP($C1438,'CEDARS School FRPL'!$C:$G,5,FALSE),"No")</f>
        <v>Yes</v>
      </c>
      <c r="K1438" s="102">
        <f>IFERROR(VLOOKUP($C1438,'CEDARS School FRPL'!$C:$G,3,FALSE),0)</f>
        <v>0.65349999999999997</v>
      </c>
      <c r="M1438" s="149"/>
      <c r="N1438" s="150"/>
    </row>
    <row r="1439" spans="1:14">
      <c r="A1439" s="83" t="s">
        <v>2420</v>
      </c>
      <c r="B1439" s="83" t="s">
        <v>2978</v>
      </c>
      <c r="C1439" s="80">
        <v>2397</v>
      </c>
      <c r="D1439" s="80" t="s">
        <v>1247</v>
      </c>
      <c r="E1439" s="109">
        <v>120.35</v>
      </c>
      <c r="F1439" s="109">
        <v>11.34</v>
      </c>
      <c r="G1439" s="109">
        <v>0</v>
      </c>
      <c r="H1439" s="109">
        <v>0</v>
      </c>
      <c r="I1439" s="143">
        <f t="shared" si="25"/>
        <v>131.69</v>
      </c>
      <c r="J1439" s="148" t="str">
        <f>IFERROR(VLOOKUP($C1439,'CEDARS School FRPL'!$C:$G,5,FALSE),"No")</f>
        <v>Yes</v>
      </c>
      <c r="K1439" s="102">
        <f>IFERROR(VLOOKUP($C1439,'CEDARS School FRPL'!$C:$G,3,FALSE),0)</f>
        <v>0.72750000000000004</v>
      </c>
      <c r="M1439" s="149"/>
      <c r="N1439" s="150"/>
    </row>
    <row r="1440" spans="1:14">
      <c r="A1440" s="83" t="s">
        <v>2260</v>
      </c>
      <c r="B1440" s="83" t="s">
        <v>2979</v>
      </c>
      <c r="C1440" s="80">
        <v>2133</v>
      </c>
      <c r="D1440" s="80" t="s">
        <v>61</v>
      </c>
      <c r="E1440" s="109">
        <v>140.71</v>
      </c>
      <c r="F1440" s="109">
        <v>0</v>
      </c>
      <c r="G1440" s="109">
        <v>0</v>
      </c>
      <c r="H1440" s="109">
        <v>0</v>
      </c>
      <c r="I1440" s="143">
        <f t="shared" si="25"/>
        <v>140.71</v>
      </c>
      <c r="J1440" s="148" t="str">
        <f>IFERROR(VLOOKUP($C1440,'CEDARS School FRPL'!$C:$G,5,FALSE),"No")</f>
        <v>Yes</v>
      </c>
      <c r="K1440" s="102">
        <f>IFERROR(VLOOKUP($C1440,'CEDARS School FRPL'!$C:$G,3,FALSE),0)</f>
        <v>0.9929</v>
      </c>
      <c r="M1440" s="149"/>
      <c r="N1440" s="150"/>
    </row>
    <row r="1441" spans="1:14">
      <c r="A1441" s="83" t="s">
        <v>2397</v>
      </c>
      <c r="B1441" s="83" t="s">
        <v>2980</v>
      </c>
      <c r="C1441" s="80">
        <v>2858</v>
      </c>
      <c r="D1441" s="80" t="s">
        <v>1162</v>
      </c>
      <c r="E1441" s="109">
        <v>260.27</v>
      </c>
      <c r="F1441" s="109">
        <v>2.77</v>
      </c>
      <c r="G1441" s="109">
        <v>0.56999999999999995</v>
      </c>
      <c r="H1441" s="109">
        <v>0</v>
      </c>
      <c r="I1441" s="143">
        <f t="shared" si="25"/>
        <v>263.60999999999996</v>
      </c>
      <c r="J1441" s="148" t="str">
        <f>IFERROR(VLOOKUP($C1441,'CEDARS School FRPL'!$C:$G,5,FALSE),"No")</f>
        <v>Yes</v>
      </c>
      <c r="K1441" s="102">
        <f>IFERROR(VLOOKUP($C1441,'CEDARS School FRPL'!$C:$G,3,FALSE),0)</f>
        <v>0.57920000000000005</v>
      </c>
      <c r="M1441" s="149"/>
      <c r="N1441" s="150"/>
    </row>
    <row r="1442" spans="1:14">
      <c r="A1442" s="83" t="s">
        <v>2442</v>
      </c>
      <c r="B1442" s="83" t="s">
        <v>2981</v>
      </c>
      <c r="C1442" s="80">
        <v>3299</v>
      </c>
      <c r="D1442" s="80" t="s">
        <v>1448</v>
      </c>
      <c r="E1442" s="109">
        <v>376.29</v>
      </c>
      <c r="F1442" s="109">
        <v>0</v>
      </c>
      <c r="G1442" s="109">
        <v>0</v>
      </c>
      <c r="H1442" s="109">
        <v>0</v>
      </c>
      <c r="I1442" s="143">
        <f t="shared" si="25"/>
        <v>376.29</v>
      </c>
      <c r="J1442" s="148" t="str">
        <f>IFERROR(VLOOKUP($C1442,'CEDARS School FRPL'!$C:$G,5,FALSE),"No")</f>
        <v>No</v>
      </c>
      <c r="K1442" s="102">
        <f>IFERROR(VLOOKUP($C1442,'CEDARS School FRPL'!$C:$G,3,FALSE),0)</f>
        <v>0.1303</v>
      </c>
      <c r="M1442" s="149"/>
      <c r="N1442" s="150"/>
    </row>
    <row r="1443" spans="1:14">
      <c r="A1443" s="83" t="s">
        <v>2442</v>
      </c>
      <c r="B1443" s="83" t="s">
        <v>2981</v>
      </c>
      <c r="C1443" s="80">
        <v>4080</v>
      </c>
      <c r="D1443" s="80" t="s">
        <v>1450</v>
      </c>
      <c r="E1443" s="109">
        <v>326.44</v>
      </c>
      <c r="F1443" s="109">
        <v>0</v>
      </c>
      <c r="G1443" s="109">
        <v>0</v>
      </c>
      <c r="H1443" s="109">
        <v>0</v>
      </c>
      <c r="I1443" s="143">
        <f t="shared" si="25"/>
        <v>326.44</v>
      </c>
      <c r="J1443" s="148" t="str">
        <f>IFERROR(VLOOKUP($C1443,'CEDARS School FRPL'!$C:$G,5,FALSE),"No")</f>
        <v>No</v>
      </c>
      <c r="K1443" s="102">
        <f>IFERROR(VLOOKUP($C1443,'CEDARS School FRPL'!$C:$G,3,FALSE),0)</f>
        <v>0.16850000000000001</v>
      </c>
      <c r="M1443" s="149"/>
      <c r="N1443" s="150"/>
    </row>
    <row r="1444" spans="1:14">
      <c r="A1444" s="83" t="s">
        <v>2442</v>
      </c>
      <c r="B1444" s="83" t="s">
        <v>2981</v>
      </c>
      <c r="C1444" s="80">
        <v>3055</v>
      </c>
      <c r="D1444" s="80" t="s">
        <v>1446</v>
      </c>
      <c r="E1444" s="109">
        <v>276.8</v>
      </c>
      <c r="F1444" s="109">
        <v>0</v>
      </c>
      <c r="G1444" s="109">
        <v>0</v>
      </c>
      <c r="H1444" s="109">
        <v>0</v>
      </c>
      <c r="I1444" s="143">
        <f t="shared" si="25"/>
        <v>276.8</v>
      </c>
      <c r="J1444" s="148" t="str">
        <f>IFERROR(VLOOKUP($C1444,'CEDARS School FRPL'!$C:$G,5,FALSE),"No")</f>
        <v>No</v>
      </c>
      <c r="K1444" s="102">
        <f>IFERROR(VLOOKUP($C1444,'CEDARS School FRPL'!$C:$G,3,FALSE),0)</f>
        <v>0.49409999999999998</v>
      </c>
      <c r="M1444" s="149"/>
      <c r="N1444" s="150"/>
    </row>
    <row r="1445" spans="1:14">
      <c r="A1445" s="83" t="s">
        <v>2442</v>
      </c>
      <c r="B1445" s="83" t="s">
        <v>2981</v>
      </c>
      <c r="C1445" s="80">
        <v>4081</v>
      </c>
      <c r="D1445" s="80" t="s">
        <v>1451</v>
      </c>
      <c r="E1445" s="109">
        <v>1212.54</v>
      </c>
      <c r="F1445" s="109">
        <v>199.20000000000002</v>
      </c>
      <c r="G1445" s="109">
        <v>0</v>
      </c>
      <c r="H1445" s="109">
        <v>0</v>
      </c>
      <c r="I1445" s="143">
        <f t="shared" si="25"/>
        <v>1411.74</v>
      </c>
      <c r="J1445" s="148" t="str">
        <f>IFERROR(VLOOKUP($C1445,'CEDARS School FRPL'!$C:$G,5,FALSE),"No")</f>
        <v>No</v>
      </c>
      <c r="K1445" s="102">
        <f>IFERROR(VLOOKUP($C1445,'CEDARS School FRPL'!$C:$G,3,FALSE),0)</f>
        <v>0.11650000000000001</v>
      </c>
      <c r="M1445" s="149"/>
      <c r="N1445" s="150"/>
    </row>
    <row r="1446" spans="1:14">
      <c r="A1446" s="83" t="s">
        <v>2442</v>
      </c>
      <c r="B1446" s="83" t="s">
        <v>2981</v>
      </c>
      <c r="C1446" s="80">
        <v>2294</v>
      </c>
      <c r="D1446" s="80" t="s">
        <v>1443</v>
      </c>
      <c r="E1446" s="109">
        <v>459.65</v>
      </c>
      <c r="F1446" s="109">
        <v>0</v>
      </c>
      <c r="G1446" s="109">
        <v>0</v>
      </c>
      <c r="H1446" s="109">
        <v>0</v>
      </c>
      <c r="I1446" s="143">
        <f t="shared" si="25"/>
        <v>459.65</v>
      </c>
      <c r="J1446" s="148" t="str">
        <f>IFERROR(VLOOKUP($C1446,'CEDARS School FRPL'!$C:$G,5,FALSE),"No")</f>
        <v>No</v>
      </c>
      <c r="K1446" s="102">
        <f>IFERROR(VLOOKUP($C1446,'CEDARS School FRPL'!$C:$G,3,FALSE),0)</f>
        <v>0.17910000000000001</v>
      </c>
      <c r="M1446" s="149"/>
      <c r="N1446" s="150"/>
    </row>
    <row r="1447" spans="1:14">
      <c r="A1447" s="83" t="s">
        <v>2442</v>
      </c>
      <c r="B1447" s="83" t="s">
        <v>2981</v>
      </c>
      <c r="C1447" s="80">
        <v>2944</v>
      </c>
      <c r="D1447" s="80" t="s">
        <v>1445</v>
      </c>
      <c r="E1447" s="109">
        <v>429.82</v>
      </c>
      <c r="F1447" s="109">
        <v>0</v>
      </c>
      <c r="G1447" s="109">
        <v>0</v>
      </c>
      <c r="H1447" s="109">
        <v>0</v>
      </c>
      <c r="I1447" s="143">
        <f t="shared" si="25"/>
        <v>429.82</v>
      </c>
      <c r="J1447" s="148" t="str">
        <f>IFERROR(VLOOKUP($C1447,'CEDARS School FRPL'!$C:$G,5,FALSE),"No")</f>
        <v>No</v>
      </c>
      <c r="K1447" s="102">
        <f>IFERROR(VLOOKUP($C1447,'CEDARS School FRPL'!$C:$G,3,FALSE),0)</f>
        <v>0.16739999999999999</v>
      </c>
      <c r="M1447" s="149"/>
      <c r="N1447" s="150"/>
    </row>
    <row r="1448" spans="1:14">
      <c r="A1448" t="s">
        <v>2442</v>
      </c>
      <c r="B1448" t="s">
        <v>2981</v>
      </c>
      <c r="C1448">
        <v>4387</v>
      </c>
      <c r="D1448" t="s">
        <v>1456</v>
      </c>
      <c r="E1448" s="109">
        <v>600.03</v>
      </c>
      <c r="F1448" s="109">
        <v>0</v>
      </c>
      <c r="G1448" s="109">
        <v>0</v>
      </c>
      <c r="H1448" s="109">
        <v>0</v>
      </c>
      <c r="I1448" s="143">
        <f t="shared" si="25"/>
        <v>600.03</v>
      </c>
      <c r="J1448" s="148" t="str">
        <f>IFERROR(VLOOKUP($C1448,'CEDARS School FRPL'!$C:$G,5,FALSE),"No")</f>
        <v>No</v>
      </c>
      <c r="K1448" s="102">
        <f>IFERROR(VLOOKUP($C1448,'CEDARS School FRPL'!$C:$G,3,FALSE),0)</f>
        <v>0.14760000000000001</v>
      </c>
      <c r="M1448" s="149"/>
      <c r="N1448" s="150"/>
    </row>
    <row r="1449" spans="1:14">
      <c r="A1449" s="83" t="s">
        <v>2442</v>
      </c>
      <c r="B1449" s="83" t="s">
        <v>2981</v>
      </c>
      <c r="C1449" s="80">
        <v>1516</v>
      </c>
      <c r="D1449" s="80" t="s">
        <v>1442</v>
      </c>
      <c r="E1449" s="109">
        <v>105.7</v>
      </c>
      <c r="F1449" s="109">
        <v>1.1300000000000001</v>
      </c>
      <c r="G1449" s="109">
        <v>0</v>
      </c>
      <c r="H1449" s="109">
        <v>0</v>
      </c>
      <c r="I1449" s="143">
        <f t="shared" si="25"/>
        <v>106.83</v>
      </c>
      <c r="J1449" s="148" t="str">
        <f>IFERROR(VLOOKUP($C1449,'CEDARS School FRPL'!$C:$G,5,FALSE),"No")</f>
        <v>No</v>
      </c>
      <c r="K1449" s="102">
        <f>IFERROR(VLOOKUP($C1449,'CEDARS School FRPL'!$C:$G,3,FALSE),0)</f>
        <v>0.46870000000000001</v>
      </c>
      <c r="M1449" s="149"/>
      <c r="N1449" s="150"/>
    </row>
    <row r="1450" spans="1:14">
      <c r="A1450" s="83" t="s">
        <v>2442</v>
      </c>
      <c r="B1450" s="83" t="s">
        <v>2981</v>
      </c>
      <c r="C1450" s="80">
        <v>4156</v>
      </c>
      <c r="D1450" s="80" t="s">
        <v>1452</v>
      </c>
      <c r="E1450" s="109">
        <v>465.45</v>
      </c>
      <c r="F1450" s="109">
        <v>0</v>
      </c>
      <c r="G1450" s="109">
        <v>0</v>
      </c>
      <c r="H1450" s="109">
        <v>0</v>
      </c>
      <c r="I1450" s="143">
        <f t="shared" si="25"/>
        <v>465.45</v>
      </c>
      <c r="J1450" s="148" t="str">
        <f>IFERROR(VLOOKUP($C1450,'CEDARS School FRPL'!$C:$G,5,FALSE),"No")</f>
        <v>No</v>
      </c>
      <c r="K1450" s="102">
        <f>IFERROR(VLOOKUP($C1450,'CEDARS School FRPL'!$C:$G,3,FALSE),0)</f>
        <v>0.40050000000000002</v>
      </c>
      <c r="M1450" s="149"/>
      <c r="N1450" s="150"/>
    </row>
    <row r="1451" spans="1:14">
      <c r="A1451" s="83" t="s">
        <v>2442</v>
      </c>
      <c r="B1451" s="83" t="s">
        <v>2981</v>
      </c>
      <c r="C1451" s="80">
        <v>4219</v>
      </c>
      <c r="D1451" s="80" t="s">
        <v>1454</v>
      </c>
      <c r="E1451" s="109">
        <v>457.01</v>
      </c>
      <c r="F1451" s="109">
        <v>0</v>
      </c>
      <c r="G1451" s="109">
        <v>0</v>
      </c>
      <c r="H1451" s="109">
        <v>0</v>
      </c>
      <c r="I1451" s="143">
        <f t="shared" si="25"/>
        <v>457.01</v>
      </c>
      <c r="J1451" s="148" t="str">
        <f>IFERROR(VLOOKUP($C1451,'CEDARS School FRPL'!$C:$G,5,FALSE),"No")</f>
        <v>No</v>
      </c>
      <c r="K1451" s="102">
        <f>IFERROR(VLOOKUP($C1451,'CEDARS School FRPL'!$C:$G,3,FALSE),0)</f>
        <v>0.151</v>
      </c>
      <c r="M1451" s="149"/>
      <c r="N1451" s="150"/>
    </row>
    <row r="1452" spans="1:14">
      <c r="A1452" s="83" t="s">
        <v>2442</v>
      </c>
      <c r="B1452" s="83" t="s">
        <v>2981</v>
      </c>
      <c r="C1452" s="80">
        <v>4189</v>
      </c>
      <c r="D1452" s="80" t="s">
        <v>1453</v>
      </c>
      <c r="E1452" s="109">
        <v>288.81</v>
      </c>
      <c r="F1452" s="109">
        <v>0</v>
      </c>
      <c r="G1452" s="109">
        <v>0</v>
      </c>
      <c r="H1452" s="109">
        <v>0</v>
      </c>
      <c r="I1452" s="143">
        <f t="shared" si="25"/>
        <v>288.81</v>
      </c>
      <c r="J1452" s="148" t="str">
        <f>IFERROR(VLOOKUP($C1452,'CEDARS School FRPL'!$C:$G,5,FALSE),"No")</f>
        <v>No</v>
      </c>
      <c r="K1452" s="102">
        <f>IFERROR(VLOOKUP($C1452,'CEDARS School FRPL'!$C:$G,3,FALSE),0)</f>
        <v>0.30940000000000001</v>
      </c>
      <c r="M1452" s="149"/>
      <c r="N1452" s="150"/>
    </row>
    <row r="1453" spans="1:14">
      <c r="A1453" s="83" t="s">
        <v>2442</v>
      </c>
      <c r="B1453" s="83" t="s">
        <v>2981</v>
      </c>
      <c r="C1453" s="80">
        <v>5707</v>
      </c>
      <c r="D1453" s="80" t="s">
        <v>3214</v>
      </c>
      <c r="E1453" s="109">
        <v>87</v>
      </c>
      <c r="F1453" s="109">
        <v>3.97</v>
      </c>
      <c r="G1453" s="109">
        <v>19.39</v>
      </c>
      <c r="H1453" s="109">
        <v>0</v>
      </c>
      <c r="I1453" s="143">
        <f t="shared" si="25"/>
        <v>110.36</v>
      </c>
      <c r="J1453" s="148" t="str">
        <f>IFERROR(VLOOKUP($C1453,'CEDARS School FRPL'!$C:$G,5,FALSE),"No")</f>
        <v>No</v>
      </c>
      <c r="K1453" s="102">
        <f>IFERROR(VLOOKUP($C1453,'CEDARS School FRPL'!$C:$G,3,FALSE),0)</f>
        <v>0.2747</v>
      </c>
      <c r="M1453" s="149"/>
      <c r="N1453" s="150"/>
    </row>
    <row r="1454" spans="1:14">
      <c r="A1454" s="83" t="s">
        <v>2442</v>
      </c>
      <c r="B1454" s="83" t="s">
        <v>2981</v>
      </c>
      <c r="C1454" s="80">
        <v>2681</v>
      </c>
      <c r="D1454" s="80" t="s">
        <v>1444</v>
      </c>
      <c r="E1454" s="109">
        <v>1205.73</v>
      </c>
      <c r="F1454" s="109">
        <v>143.79999999999998</v>
      </c>
      <c r="G1454" s="109">
        <v>0</v>
      </c>
      <c r="H1454" s="109">
        <v>0</v>
      </c>
      <c r="I1454" s="143">
        <f t="shared" si="25"/>
        <v>1349.53</v>
      </c>
      <c r="J1454" s="148" t="str">
        <f>IFERROR(VLOOKUP($C1454,'CEDARS School FRPL'!$C:$G,5,FALSE),"No")</f>
        <v>No</v>
      </c>
      <c r="K1454" s="102">
        <f>IFERROR(VLOOKUP($C1454,'CEDARS School FRPL'!$C:$G,3,FALSE),0)</f>
        <v>0.22059999999999999</v>
      </c>
      <c r="M1454" s="149"/>
      <c r="N1454" s="150"/>
    </row>
    <row r="1455" spans="1:14">
      <c r="A1455" s="83" t="s">
        <v>2442</v>
      </c>
      <c r="B1455" s="83" t="s">
        <v>2981</v>
      </c>
      <c r="C1455" s="80">
        <v>5631</v>
      </c>
      <c r="D1455" s="80" t="s">
        <v>242</v>
      </c>
      <c r="E1455" s="109">
        <v>506.64</v>
      </c>
      <c r="F1455" s="109">
        <v>0</v>
      </c>
      <c r="G1455" s="109">
        <v>0</v>
      </c>
      <c r="H1455" s="109">
        <v>0</v>
      </c>
      <c r="I1455" s="143">
        <f t="shared" si="25"/>
        <v>506.64</v>
      </c>
      <c r="J1455" s="148" t="str">
        <f>IFERROR(VLOOKUP($C1455,'CEDARS School FRPL'!$C:$G,5,FALSE),"No")</f>
        <v>No</v>
      </c>
      <c r="K1455" s="102">
        <f>IFERROR(VLOOKUP($C1455,'CEDARS School FRPL'!$C:$G,3,FALSE),0)</f>
        <v>0.11119999999999999</v>
      </c>
      <c r="M1455" s="149"/>
      <c r="N1455" s="150"/>
    </row>
    <row r="1456" spans="1:14">
      <c r="A1456" s="83" t="s">
        <v>2442</v>
      </c>
      <c r="B1456" s="83" t="s">
        <v>2981</v>
      </c>
      <c r="C1456" s="80">
        <v>3685</v>
      </c>
      <c r="D1456" s="80" t="s">
        <v>1449</v>
      </c>
      <c r="E1456" s="109">
        <v>462.69</v>
      </c>
      <c r="F1456" s="109">
        <v>0</v>
      </c>
      <c r="G1456" s="109">
        <v>0</v>
      </c>
      <c r="H1456" s="109">
        <v>0</v>
      </c>
      <c r="I1456" s="143">
        <f t="shared" si="25"/>
        <v>462.69</v>
      </c>
      <c r="J1456" s="148" t="str">
        <f>IFERROR(VLOOKUP($C1456,'CEDARS School FRPL'!$C:$G,5,FALSE),"No")</f>
        <v>No</v>
      </c>
      <c r="K1456" s="102">
        <f>IFERROR(VLOOKUP($C1456,'CEDARS School FRPL'!$C:$G,3,FALSE),0)</f>
        <v>0.17319999999999999</v>
      </c>
      <c r="M1456" s="149"/>
      <c r="N1456" s="150"/>
    </row>
    <row r="1457" spans="1:14">
      <c r="A1457" s="83" t="s">
        <v>2442</v>
      </c>
      <c r="B1457" s="83" t="s">
        <v>2981</v>
      </c>
      <c r="C1457" s="80">
        <v>5685</v>
      </c>
      <c r="D1457" s="80" t="s">
        <v>3369</v>
      </c>
      <c r="E1457" s="109">
        <v>478.02</v>
      </c>
      <c r="F1457" s="109">
        <v>0</v>
      </c>
      <c r="G1457" s="109">
        <v>0</v>
      </c>
      <c r="H1457" s="109">
        <v>0</v>
      </c>
      <c r="I1457" s="143">
        <f t="shared" si="25"/>
        <v>478.02</v>
      </c>
      <c r="J1457" s="148" t="str">
        <f>IFERROR(VLOOKUP($C1457,'CEDARS School FRPL'!$C:$G,5,FALSE),"No")</f>
        <v>No</v>
      </c>
      <c r="K1457" s="102">
        <f>IFERROR(VLOOKUP($C1457,'CEDARS School FRPL'!$C:$G,3,FALSE),0)</f>
        <v>0.1045</v>
      </c>
      <c r="M1457" s="149"/>
      <c r="N1457" s="150"/>
    </row>
    <row r="1458" spans="1:14">
      <c r="A1458" s="83" t="s">
        <v>2442</v>
      </c>
      <c r="B1458" s="83" t="s">
        <v>2981</v>
      </c>
      <c r="C1458" s="80">
        <v>3056</v>
      </c>
      <c r="D1458" s="80" t="s">
        <v>1447</v>
      </c>
      <c r="E1458" s="109">
        <v>301.39999999999998</v>
      </c>
      <c r="F1458" s="109">
        <v>0</v>
      </c>
      <c r="G1458" s="109">
        <v>0</v>
      </c>
      <c r="H1458" s="109">
        <v>0</v>
      </c>
      <c r="I1458" s="143">
        <f t="shared" si="25"/>
        <v>301.39999999999998</v>
      </c>
      <c r="J1458" s="148" t="str">
        <f>IFERROR(VLOOKUP($C1458,'CEDARS School FRPL'!$C:$G,5,FALSE),"No")</f>
        <v>No</v>
      </c>
      <c r="K1458" s="102">
        <f>IFERROR(VLOOKUP($C1458,'CEDARS School FRPL'!$C:$G,3,FALSE),0)</f>
        <v>0.33450000000000002</v>
      </c>
      <c r="M1458" s="149"/>
      <c r="N1458" s="150"/>
    </row>
    <row r="1459" spans="1:14">
      <c r="A1459" s="83" t="s">
        <v>2442</v>
      </c>
      <c r="B1459" s="83" t="s">
        <v>2981</v>
      </c>
      <c r="C1459" s="80">
        <v>4307</v>
      </c>
      <c r="D1459" s="80" t="s">
        <v>1455</v>
      </c>
      <c r="E1459" s="109">
        <v>469.02</v>
      </c>
      <c r="F1459" s="109">
        <v>0</v>
      </c>
      <c r="G1459" s="109">
        <v>0</v>
      </c>
      <c r="H1459" s="109">
        <v>0</v>
      </c>
      <c r="I1459" s="143">
        <f t="shared" si="25"/>
        <v>469.02</v>
      </c>
      <c r="J1459" s="148" t="str">
        <f>IFERROR(VLOOKUP($C1459,'CEDARS School FRPL'!$C:$G,5,FALSE),"No")</f>
        <v>No</v>
      </c>
      <c r="K1459" s="102">
        <f>IFERROR(VLOOKUP($C1459,'CEDARS School FRPL'!$C:$G,3,FALSE),0)</f>
        <v>0.1105</v>
      </c>
      <c r="M1459" s="149"/>
      <c r="N1459" s="150"/>
    </row>
    <row r="1460" spans="1:14">
      <c r="A1460" s="83" t="s">
        <v>3263</v>
      </c>
      <c r="B1460" s="83" t="s">
        <v>3370</v>
      </c>
      <c r="C1460" s="80">
        <v>5686</v>
      </c>
      <c r="D1460" s="80" t="s">
        <v>3371</v>
      </c>
      <c r="E1460" s="109">
        <v>167.2</v>
      </c>
      <c r="F1460" s="109">
        <v>0</v>
      </c>
      <c r="G1460" s="109">
        <v>0</v>
      </c>
      <c r="H1460" s="109">
        <v>0</v>
      </c>
      <c r="I1460" s="143">
        <f t="shared" si="25"/>
        <v>167.2</v>
      </c>
      <c r="J1460" s="148" t="str">
        <f>IFERROR(VLOOKUP($C1460,'CEDARS School FRPL'!$C:$G,5,FALSE),"No")</f>
        <v>No</v>
      </c>
      <c r="K1460" s="102">
        <f>IFERROR(VLOOKUP($C1460,'CEDARS School FRPL'!$C:$G,3,FALSE),0)</f>
        <v>0.46379999999999999</v>
      </c>
      <c r="M1460" s="149"/>
      <c r="N1460" s="150"/>
    </row>
    <row r="1461" spans="1:14">
      <c r="A1461" s="83" t="s">
        <v>2413</v>
      </c>
      <c r="B1461" s="83" t="s">
        <v>2982</v>
      </c>
      <c r="C1461" s="80">
        <v>4463</v>
      </c>
      <c r="D1461" s="80" t="s">
        <v>242</v>
      </c>
      <c r="E1461" s="109">
        <v>487.5</v>
      </c>
      <c r="F1461" s="109">
        <v>0</v>
      </c>
      <c r="G1461" s="109">
        <v>0</v>
      </c>
      <c r="H1461" s="109">
        <v>0</v>
      </c>
      <c r="I1461" s="143">
        <f t="shared" si="25"/>
        <v>487.5</v>
      </c>
      <c r="J1461" s="148" t="str">
        <f>IFERROR(VLOOKUP($C1461,'CEDARS School FRPL'!$C:$G,5,FALSE),"No")</f>
        <v>Yes</v>
      </c>
      <c r="K1461" s="102">
        <f>IFERROR(VLOOKUP($C1461,'CEDARS School FRPL'!$C:$G,3,FALSE),0)</f>
        <v>0.53610000000000002</v>
      </c>
      <c r="M1461" s="149"/>
      <c r="N1461" s="150"/>
    </row>
    <row r="1462" spans="1:14">
      <c r="A1462" s="83" t="s">
        <v>2413</v>
      </c>
      <c r="B1462" s="83" t="s">
        <v>2982</v>
      </c>
      <c r="C1462" s="80">
        <v>2865</v>
      </c>
      <c r="D1462" s="80" t="s">
        <v>128</v>
      </c>
      <c r="E1462" s="109">
        <v>239.95</v>
      </c>
      <c r="F1462" s="109">
        <v>0</v>
      </c>
      <c r="G1462" s="109">
        <v>0</v>
      </c>
      <c r="H1462" s="109">
        <v>0</v>
      </c>
      <c r="I1462" s="143">
        <f t="shared" si="25"/>
        <v>239.95</v>
      </c>
      <c r="J1462" s="148" t="str">
        <f>IFERROR(VLOOKUP($C1462,'CEDARS School FRPL'!$C:$G,5,FALSE),"No")</f>
        <v>Yes</v>
      </c>
      <c r="K1462" s="102">
        <f>IFERROR(VLOOKUP($C1462,'CEDARS School FRPL'!$C:$G,3,FALSE),0)</f>
        <v>0.60699999999999998</v>
      </c>
      <c r="M1462" s="149"/>
      <c r="N1462" s="150"/>
    </row>
    <row r="1463" spans="1:14">
      <c r="A1463" s="83" t="s">
        <v>2413</v>
      </c>
      <c r="B1463" s="83" t="s">
        <v>2982</v>
      </c>
      <c r="C1463" s="80">
        <v>5704</v>
      </c>
      <c r="D1463" s="80" t="s">
        <v>3372</v>
      </c>
      <c r="E1463" s="109">
        <v>14.86</v>
      </c>
      <c r="F1463" s="109">
        <v>0</v>
      </c>
      <c r="G1463" s="109">
        <v>0</v>
      </c>
      <c r="H1463" s="109">
        <v>0</v>
      </c>
      <c r="I1463" s="143">
        <f t="shared" si="25"/>
        <v>14.86</v>
      </c>
      <c r="J1463" s="148" t="str">
        <f>IFERROR(VLOOKUP($C1463,'CEDARS School FRPL'!$C:$G,5,FALSE),"No")</f>
        <v>Yes</v>
      </c>
      <c r="K1463" s="102">
        <f>IFERROR(VLOOKUP($C1463,'CEDARS School FRPL'!$C:$G,3,FALSE),0)</f>
        <v>0.66239999999999999</v>
      </c>
      <c r="M1463" s="149"/>
      <c r="N1463" s="150"/>
    </row>
    <row r="1464" spans="1:14">
      <c r="A1464" s="83" t="s">
        <v>2311</v>
      </c>
      <c r="B1464" s="83" t="s">
        <v>2983</v>
      </c>
      <c r="C1464" s="80">
        <v>3087</v>
      </c>
      <c r="D1464" s="80" t="s">
        <v>405</v>
      </c>
      <c r="E1464" s="109">
        <v>208.29</v>
      </c>
      <c r="F1464" s="109">
        <v>0</v>
      </c>
      <c r="G1464" s="109">
        <v>0</v>
      </c>
      <c r="H1464" s="109">
        <v>0</v>
      </c>
      <c r="I1464" s="143">
        <f t="shared" si="25"/>
        <v>208.29</v>
      </c>
      <c r="J1464" s="148" t="str">
        <f>IFERROR(VLOOKUP($C1464,'CEDARS School FRPL'!$C:$G,5,FALSE),"No")</f>
        <v>No</v>
      </c>
      <c r="K1464" s="102">
        <f>IFERROR(VLOOKUP($C1464,'CEDARS School FRPL'!$C:$G,3,FALSE),0)</f>
        <v>0.49380000000000002</v>
      </c>
      <c r="M1464" s="149"/>
      <c r="N1464" s="150"/>
    </row>
    <row r="1465" spans="1:14">
      <c r="A1465" s="83" t="s">
        <v>2311</v>
      </c>
      <c r="B1465" s="83" t="s">
        <v>2983</v>
      </c>
      <c r="C1465" s="80">
        <v>2241</v>
      </c>
      <c r="D1465" s="80" t="s">
        <v>404</v>
      </c>
      <c r="E1465" s="109">
        <v>136.04</v>
      </c>
      <c r="F1465" s="109">
        <v>4.54</v>
      </c>
      <c r="G1465" s="109">
        <v>0</v>
      </c>
      <c r="H1465" s="109">
        <v>0</v>
      </c>
      <c r="I1465" s="143">
        <f t="shared" si="25"/>
        <v>140.57999999999998</v>
      </c>
      <c r="J1465" s="148" t="str">
        <f>IFERROR(VLOOKUP($C1465,'CEDARS School FRPL'!$C:$G,5,FALSE),"No")</f>
        <v>Yes</v>
      </c>
      <c r="K1465" s="102">
        <f>IFERROR(VLOOKUP($C1465,'CEDARS School FRPL'!$C:$G,3,FALSE),0)</f>
        <v>0.51200000000000001</v>
      </c>
      <c r="M1465" s="149"/>
      <c r="N1465" s="150"/>
    </row>
    <row r="1466" spans="1:14">
      <c r="A1466" s="83" t="s">
        <v>2272</v>
      </c>
      <c r="B1466" s="83" t="s">
        <v>2984</v>
      </c>
      <c r="C1466" s="80">
        <v>4494</v>
      </c>
      <c r="D1466" s="80" t="s">
        <v>141</v>
      </c>
      <c r="E1466" s="109">
        <v>357.95</v>
      </c>
      <c r="F1466" s="109">
        <v>0</v>
      </c>
      <c r="G1466" s="109">
        <v>0</v>
      </c>
      <c r="H1466" s="109">
        <v>0</v>
      </c>
      <c r="I1466" s="143">
        <f t="shared" si="25"/>
        <v>357.95</v>
      </c>
      <c r="J1466" s="148" t="str">
        <f>IFERROR(VLOOKUP($C1466,'CEDARS School FRPL'!$C:$G,5,FALSE),"No")</f>
        <v>Yes</v>
      </c>
      <c r="K1466" s="102">
        <f>IFERROR(VLOOKUP($C1466,'CEDARS School FRPL'!$C:$G,3,FALSE),0)</f>
        <v>0.59750000000000003</v>
      </c>
      <c r="M1466" s="149"/>
      <c r="N1466" s="150"/>
    </row>
    <row r="1467" spans="1:14">
      <c r="A1467" s="83" t="s">
        <v>2272</v>
      </c>
      <c r="B1467" s="83" t="s">
        <v>2984</v>
      </c>
      <c r="C1467" s="80">
        <v>2909</v>
      </c>
      <c r="D1467" s="80" t="s">
        <v>137</v>
      </c>
      <c r="E1467" s="109">
        <v>351.36</v>
      </c>
      <c r="F1467" s="109">
        <v>0</v>
      </c>
      <c r="G1467" s="109">
        <v>0</v>
      </c>
      <c r="H1467" s="109">
        <v>0</v>
      </c>
      <c r="I1467" s="143">
        <f t="shared" si="25"/>
        <v>351.36</v>
      </c>
      <c r="J1467" s="148" t="str">
        <f>IFERROR(VLOOKUP($C1467,'CEDARS School FRPL'!$C:$G,5,FALSE),"No")</f>
        <v>Yes</v>
      </c>
      <c r="K1467" s="102">
        <f>IFERROR(VLOOKUP($C1467,'CEDARS School FRPL'!$C:$G,3,FALSE),0)</f>
        <v>0.56910000000000005</v>
      </c>
      <c r="M1467" s="149"/>
      <c r="N1467" s="150"/>
    </row>
    <row r="1468" spans="1:14">
      <c r="A1468" s="83" t="s">
        <v>2272</v>
      </c>
      <c r="B1468" s="83" t="s">
        <v>2984</v>
      </c>
      <c r="C1468" s="80">
        <v>3079</v>
      </c>
      <c r="D1468" s="80" t="s">
        <v>138</v>
      </c>
      <c r="E1468" s="109">
        <v>365.53</v>
      </c>
      <c r="F1468" s="109">
        <v>0</v>
      </c>
      <c r="G1468" s="109">
        <v>0</v>
      </c>
      <c r="H1468" s="109">
        <v>0</v>
      </c>
      <c r="I1468" s="143">
        <f t="shared" ref="I1468:I1531" si="26">SUM(E1468:H1468)</f>
        <v>365.53</v>
      </c>
      <c r="J1468" s="148" t="str">
        <f>IFERROR(VLOOKUP($C1468,'CEDARS School FRPL'!$C:$G,5,FALSE),"No")</f>
        <v>Yes</v>
      </c>
      <c r="K1468" s="102">
        <f>IFERROR(VLOOKUP($C1468,'CEDARS School FRPL'!$C:$G,3,FALSE),0)</f>
        <v>0.54279999999999995</v>
      </c>
      <c r="M1468" s="149"/>
      <c r="N1468" s="150"/>
    </row>
    <row r="1469" spans="1:14">
      <c r="A1469" s="83" t="s">
        <v>2272</v>
      </c>
      <c r="B1469" s="83" t="s">
        <v>2984</v>
      </c>
      <c r="C1469" s="80">
        <v>2368</v>
      </c>
      <c r="D1469" s="80" t="s">
        <v>77</v>
      </c>
      <c r="E1469" s="109">
        <v>263.16000000000003</v>
      </c>
      <c r="F1469" s="109">
        <v>0</v>
      </c>
      <c r="G1469" s="109">
        <v>0</v>
      </c>
      <c r="H1469" s="109">
        <v>0</v>
      </c>
      <c r="I1469" s="143">
        <f t="shared" si="26"/>
        <v>263.16000000000003</v>
      </c>
      <c r="J1469" s="148" t="str">
        <f>IFERROR(VLOOKUP($C1469,'CEDARS School FRPL'!$C:$G,5,FALSE),"No")</f>
        <v>Yes</v>
      </c>
      <c r="K1469" s="102">
        <f>IFERROR(VLOOKUP($C1469,'CEDARS School FRPL'!$C:$G,3,FALSE),0)</f>
        <v>0.61299999999999999</v>
      </c>
      <c r="M1469" s="149"/>
      <c r="N1469" s="150"/>
    </row>
    <row r="1470" spans="1:14">
      <c r="A1470" s="83" t="s">
        <v>2272</v>
      </c>
      <c r="B1470" s="83" t="s">
        <v>2984</v>
      </c>
      <c r="C1470" s="80">
        <v>4003</v>
      </c>
      <c r="D1470" s="80" t="s">
        <v>140</v>
      </c>
      <c r="E1470" s="109">
        <v>55.44</v>
      </c>
      <c r="F1470" s="109">
        <v>0.5</v>
      </c>
      <c r="G1470" s="109">
        <v>0</v>
      </c>
      <c r="H1470" s="109">
        <v>0</v>
      </c>
      <c r="I1470" s="143">
        <f t="shared" si="26"/>
        <v>55.94</v>
      </c>
      <c r="J1470" s="148" t="str">
        <f>IFERROR(VLOOKUP($C1470,'CEDARS School FRPL'!$C:$G,5,FALSE),"No")</f>
        <v>Yes</v>
      </c>
      <c r="K1470" s="102">
        <f>IFERROR(VLOOKUP($C1470,'CEDARS School FRPL'!$C:$G,3,FALSE),0)</f>
        <v>0.72150000000000003</v>
      </c>
      <c r="M1470" s="149"/>
      <c r="N1470" s="150"/>
    </row>
    <row r="1471" spans="1:14">
      <c r="A1471" s="83" t="s">
        <v>2272</v>
      </c>
      <c r="B1471" s="83" t="s">
        <v>2984</v>
      </c>
      <c r="C1471" s="80">
        <v>2908</v>
      </c>
      <c r="D1471" s="80" t="s">
        <v>136</v>
      </c>
      <c r="E1471" s="109">
        <v>847.55</v>
      </c>
      <c r="F1471" s="109">
        <v>86.92</v>
      </c>
      <c r="G1471" s="109">
        <v>0</v>
      </c>
      <c r="H1471" s="109">
        <v>0</v>
      </c>
      <c r="I1471" s="143">
        <f t="shared" si="26"/>
        <v>934.46999999999991</v>
      </c>
      <c r="J1471" s="148" t="str">
        <f>IFERROR(VLOOKUP($C1471,'CEDARS School FRPL'!$C:$G,5,FALSE),"No")</f>
        <v>No</v>
      </c>
      <c r="K1471" s="102">
        <f>IFERROR(VLOOKUP($C1471,'CEDARS School FRPL'!$C:$G,3,FALSE),0)</f>
        <v>0.47710000000000002</v>
      </c>
      <c r="M1471" s="149"/>
      <c r="N1471" s="150"/>
    </row>
    <row r="1472" spans="1:14">
      <c r="A1472" s="83" t="s">
        <v>2272</v>
      </c>
      <c r="B1472" s="83" t="s">
        <v>2984</v>
      </c>
      <c r="C1472" s="80">
        <v>5115</v>
      </c>
      <c r="D1472" s="80" t="s">
        <v>142</v>
      </c>
      <c r="E1472" s="109">
        <v>395.46</v>
      </c>
      <c r="F1472" s="109">
        <v>0</v>
      </c>
      <c r="G1472" s="109">
        <v>0</v>
      </c>
      <c r="H1472" s="109">
        <v>0</v>
      </c>
      <c r="I1472" s="143">
        <f t="shared" si="26"/>
        <v>395.46</v>
      </c>
      <c r="J1472" s="148" t="str">
        <f>IFERROR(VLOOKUP($C1472,'CEDARS School FRPL'!$C:$G,5,FALSE),"No")</f>
        <v>Yes</v>
      </c>
      <c r="K1472" s="102">
        <f>IFERROR(VLOOKUP($C1472,'CEDARS School FRPL'!$C:$G,3,FALSE),0)</f>
        <v>0.57989999999999997</v>
      </c>
      <c r="M1472" s="149"/>
      <c r="N1472" s="150"/>
    </row>
    <row r="1473" spans="1:14">
      <c r="A1473" s="83" t="s">
        <v>2272</v>
      </c>
      <c r="B1473" s="83" t="s">
        <v>2984</v>
      </c>
      <c r="C1473" s="80">
        <v>5611</v>
      </c>
      <c r="D1473" s="80" t="s">
        <v>3215</v>
      </c>
      <c r="E1473" s="109">
        <v>261.85000000000002</v>
      </c>
      <c r="F1473" s="109">
        <v>3.4</v>
      </c>
      <c r="G1473" s="109">
        <v>0</v>
      </c>
      <c r="H1473" s="109">
        <v>0</v>
      </c>
      <c r="I1473" s="143">
        <f t="shared" si="26"/>
        <v>265.25</v>
      </c>
      <c r="J1473" s="148" t="str">
        <f>IFERROR(VLOOKUP($C1473,'CEDARS School FRPL'!$C:$G,5,FALSE),"No")</f>
        <v>Yes</v>
      </c>
      <c r="K1473" s="102">
        <f>IFERROR(VLOOKUP($C1473,'CEDARS School FRPL'!$C:$G,3,FALSE),0)</f>
        <v>0.55720000000000003</v>
      </c>
      <c r="M1473" s="149"/>
      <c r="N1473" s="150"/>
    </row>
    <row r="1474" spans="1:14">
      <c r="A1474" s="83" t="s">
        <v>2272</v>
      </c>
      <c r="B1474" s="83" t="s">
        <v>2984</v>
      </c>
      <c r="C1474" s="80">
        <v>3318</v>
      </c>
      <c r="D1474" s="80" t="s">
        <v>139</v>
      </c>
      <c r="E1474" s="109">
        <v>485.6</v>
      </c>
      <c r="F1474" s="109">
        <v>0</v>
      </c>
      <c r="G1474" s="109">
        <v>0</v>
      </c>
      <c r="H1474" s="109">
        <v>0</v>
      </c>
      <c r="I1474" s="143">
        <f t="shared" si="26"/>
        <v>485.6</v>
      </c>
      <c r="J1474" s="148" t="str">
        <f>IFERROR(VLOOKUP($C1474,'CEDARS School FRPL'!$C:$G,5,FALSE),"No")</f>
        <v>Yes</v>
      </c>
      <c r="K1474" s="102">
        <f>IFERROR(VLOOKUP($C1474,'CEDARS School FRPL'!$C:$G,3,FALSE),0)</f>
        <v>0.56210000000000004</v>
      </c>
      <c r="M1474" s="149"/>
      <c r="N1474" s="150"/>
    </row>
    <row r="1475" spans="1:14">
      <c r="A1475" s="83" t="s">
        <v>2342</v>
      </c>
      <c r="B1475" s="83" t="s">
        <v>2985</v>
      </c>
      <c r="C1475" s="80">
        <v>4475</v>
      </c>
      <c r="D1475" s="80" t="s">
        <v>544</v>
      </c>
      <c r="E1475" s="109">
        <v>253.92</v>
      </c>
      <c r="F1475" s="109">
        <v>0</v>
      </c>
      <c r="G1475" s="109">
        <v>0</v>
      </c>
      <c r="H1475" s="109">
        <v>0</v>
      </c>
      <c r="I1475" s="143">
        <f t="shared" si="26"/>
        <v>253.92</v>
      </c>
      <c r="J1475" s="148" t="str">
        <f>IFERROR(VLOOKUP($C1475,'CEDARS School FRPL'!$C:$G,5,FALSE),"No")</f>
        <v>No</v>
      </c>
      <c r="K1475" s="102">
        <f>IFERROR(VLOOKUP($C1475,'CEDARS School FRPL'!$C:$G,3,FALSE),0)</f>
        <v>0.45619999999999999</v>
      </c>
      <c r="M1475" s="149"/>
      <c r="N1475" s="150"/>
    </row>
    <row r="1476" spans="1:14">
      <c r="A1476" s="83" t="s">
        <v>2342</v>
      </c>
      <c r="B1476" s="83" t="s">
        <v>2985</v>
      </c>
      <c r="C1476" s="80">
        <v>1798</v>
      </c>
      <c r="D1476" s="80" t="s">
        <v>542</v>
      </c>
      <c r="E1476" s="109">
        <v>124.35</v>
      </c>
      <c r="F1476" s="109">
        <v>2.52</v>
      </c>
      <c r="G1476" s="109">
        <v>0</v>
      </c>
      <c r="H1476" s="109">
        <v>0</v>
      </c>
      <c r="I1476" s="143">
        <f t="shared" si="26"/>
        <v>126.86999999999999</v>
      </c>
      <c r="J1476" s="148" t="str">
        <f>IFERROR(VLOOKUP($C1476,'CEDARS School FRPL'!$C:$G,5,FALSE),"No")</f>
        <v>Yes</v>
      </c>
      <c r="K1476" s="102">
        <f>IFERROR(VLOOKUP($C1476,'CEDARS School FRPL'!$C:$G,3,FALSE),0)</f>
        <v>0.51380000000000003</v>
      </c>
      <c r="M1476" s="149"/>
      <c r="N1476" s="150"/>
    </row>
    <row r="1477" spans="1:14">
      <c r="A1477" s="83" t="s">
        <v>2342</v>
      </c>
      <c r="B1477" s="83" t="s">
        <v>2985</v>
      </c>
      <c r="C1477" s="80">
        <v>2503</v>
      </c>
      <c r="D1477" s="80" t="s">
        <v>543</v>
      </c>
      <c r="E1477" s="109">
        <v>337.98</v>
      </c>
      <c r="F1477" s="109">
        <v>23.38</v>
      </c>
      <c r="G1477" s="109">
        <v>0</v>
      </c>
      <c r="H1477" s="109">
        <v>0</v>
      </c>
      <c r="I1477" s="143">
        <f t="shared" si="26"/>
        <v>361.36</v>
      </c>
      <c r="J1477" s="148" t="str">
        <f>IFERROR(VLOOKUP($C1477,'CEDARS School FRPL'!$C:$G,5,FALSE),"No")</f>
        <v>No</v>
      </c>
      <c r="K1477" s="102">
        <f>IFERROR(VLOOKUP($C1477,'CEDARS School FRPL'!$C:$G,3,FALSE),0)</f>
        <v>0.41010000000000002</v>
      </c>
      <c r="M1477" s="149"/>
      <c r="N1477" s="150"/>
    </row>
    <row r="1478" spans="1:14">
      <c r="A1478" s="83" t="s">
        <v>2342</v>
      </c>
      <c r="B1478" s="83" t="s">
        <v>2985</v>
      </c>
      <c r="C1478" s="80">
        <v>3094</v>
      </c>
      <c r="D1478" s="80" t="s">
        <v>2986</v>
      </c>
      <c r="E1478" s="109">
        <v>432.19</v>
      </c>
      <c r="F1478" s="109">
        <v>0</v>
      </c>
      <c r="G1478" s="109">
        <v>0</v>
      </c>
      <c r="H1478" s="109">
        <v>0</v>
      </c>
      <c r="I1478" s="143">
        <f t="shared" si="26"/>
        <v>432.19</v>
      </c>
      <c r="J1478" s="148" t="str">
        <f>IFERROR(VLOOKUP($C1478,'CEDARS School FRPL'!$C:$G,5,FALSE),"No")</f>
        <v>No</v>
      </c>
      <c r="K1478" s="102">
        <f>IFERROR(VLOOKUP($C1478,'CEDARS School FRPL'!$C:$G,3,FALSE),0)</f>
        <v>0.45019999999999999</v>
      </c>
      <c r="M1478" s="149"/>
      <c r="N1478" s="150"/>
    </row>
    <row r="1479" spans="1:14">
      <c r="A1479" s="83" t="s">
        <v>2526</v>
      </c>
      <c r="B1479" s="83" t="s">
        <v>2987</v>
      </c>
      <c r="C1479" s="80">
        <v>3574</v>
      </c>
      <c r="D1479" s="80" t="s">
        <v>2058</v>
      </c>
      <c r="E1479" s="109">
        <v>123</v>
      </c>
      <c r="F1479" s="109">
        <v>0</v>
      </c>
      <c r="G1479" s="109">
        <v>0</v>
      </c>
      <c r="H1479" s="109">
        <v>0</v>
      </c>
      <c r="I1479" s="143">
        <f t="shared" si="26"/>
        <v>123</v>
      </c>
      <c r="J1479" s="148" t="str">
        <f>IFERROR(VLOOKUP($C1479,'CEDARS School FRPL'!$C:$G,5,FALSE),"No")</f>
        <v>Yes</v>
      </c>
      <c r="K1479" s="102">
        <f>IFERROR(VLOOKUP($C1479,'CEDARS School FRPL'!$C:$G,3,FALSE),0)</f>
        <v>0.7369</v>
      </c>
      <c r="M1479" s="149"/>
      <c r="N1479" s="150"/>
    </row>
    <row r="1480" spans="1:14">
      <c r="A1480" s="83" t="s">
        <v>2526</v>
      </c>
      <c r="B1480" s="83" t="s">
        <v>2987</v>
      </c>
      <c r="C1480" s="80">
        <v>3575</v>
      </c>
      <c r="D1480" s="80" t="s">
        <v>2059</v>
      </c>
      <c r="E1480" s="109">
        <v>67.39</v>
      </c>
      <c r="F1480" s="109">
        <v>0</v>
      </c>
      <c r="G1480" s="109">
        <v>0</v>
      </c>
      <c r="H1480" s="109">
        <v>0</v>
      </c>
      <c r="I1480" s="143">
        <f t="shared" si="26"/>
        <v>67.39</v>
      </c>
      <c r="J1480" s="148" t="str">
        <f>IFERROR(VLOOKUP($C1480,'CEDARS School FRPL'!$C:$G,5,FALSE),"No")</f>
        <v>Yes</v>
      </c>
      <c r="K1480" s="102">
        <f>IFERROR(VLOOKUP($C1480,'CEDARS School FRPL'!$C:$G,3,FALSE),0)</f>
        <v>0.82540000000000002</v>
      </c>
      <c r="M1480" s="149"/>
      <c r="N1480" s="150"/>
    </row>
    <row r="1481" spans="1:14">
      <c r="A1481" s="83" t="s">
        <v>2526</v>
      </c>
      <c r="B1481" s="83" t="s">
        <v>2987</v>
      </c>
      <c r="C1481" s="80">
        <v>5687</v>
      </c>
      <c r="D1481" s="80" t="s">
        <v>3373</v>
      </c>
      <c r="E1481" s="109">
        <v>53.14</v>
      </c>
      <c r="F1481" s="109">
        <v>0</v>
      </c>
      <c r="G1481" s="109">
        <v>0</v>
      </c>
      <c r="H1481" s="109">
        <v>0</v>
      </c>
      <c r="I1481" s="143">
        <f t="shared" si="26"/>
        <v>53.14</v>
      </c>
      <c r="J1481" s="148" t="str">
        <f>IFERROR(VLOOKUP($C1481,'CEDARS School FRPL'!$C:$G,5,FALSE),"No")</f>
        <v>Yes</v>
      </c>
      <c r="K1481" s="102">
        <f>IFERROR(VLOOKUP($C1481,'CEDARS School FRPL'!$C:$G,3,FALSE),0)</f>
        <v>0.78879999999999995</v>
      </c>
      <c r="M1481" s="149"/>
      <c r="N1481" s="150"/>
    </row>
    <row r="1482" spans="1:14">
      <c r="A1482" t="s">
        <v>2497</v>
      </c>
      <c r="B1482" t="s">
        <v>2988</v>
      </c>
      <c r="C1482">
        <v>5339</v>
      </c>
      <c r="D1482" t="s">
        <v>3216</v>
      </c>
      <c r="E1482" s="109">
        <v>493.41</v>
      </c>
      <c r="F1482" s="109">
        <v>14.91</v>
      </c>
      <c r="G1482" s="109">
        <v>0.14000000000000001</v>
      </c>
      <c r="H1482" s="109">
        <v>0</v>
      </c>
      <c r="I1482" s="143">
        <f t="shared" si="26"/>
        <v>508.46000000000004</v>
      </c>
      <c r="J1482" s="148" t="str">
        <f>IFERROR(VLOOKUP($C1482,'CEDARS School FRPL'!$C:$G,5,FALSE),"No")</f>
        <v>Yes</v>
      </c>
      <c r="K1482" s="102">
        <f>IFERROR(VLOOKUP($C1482,'CEDARS School FRPL'!$C:$G,3,FALSE),0)</f>
        <v>0.57150000000000001</v>
      </c>
      <c r="N1482" s="150"/>
    </row>
    <row r="1483" spans="1:14">
      <c r="A1483" s="83" t="s">
        <v>2263</v>
      </c>
      <c r="B1483" s="83" t="s">
        <v>2989</v>
      </c>
      <c r="C1483" s="80">
        <v>2906</v>
      </c>
      <c r="D1483" s="80" t="s">
        <v>73</v>
      </c>
      <c r="E1483" s="109">
        <v>574.26</v>
      </c>
      <c r="F1483" s="109">
        <v>0</v>
      </c>
      <c r="G1483" s="109">
        <v>0</v>
      </c>
      <c r="H1483" s="109">
        <v>0</v>
      </c>
      <c r="I1483" s="143">
        <f t="shared" si="26"/>
        <v>574.26</v>
      </c>
      <c r="J1483" s="148" t="str">
        <f>IFERROR(VLOOKUP($C1483,'CEDARS School FRPL'!$C:$G,5,FALSE),"No")</f>
        <v>Yes</v>
      </c>
      <c r="K1483" s="102">
        <f>IFERROR(VLOOKUP($C1483,'CEDARS School FRPL'!$C:$G,3,FALSE),0)</f>
        <v>0.77549999999999997</v>
      </c>
      <c r="M1483" s="149"/>
      <c r="N1483" s="150"/>
    </row>
    <row r="1484" spans="1:14">
      <c r="A1484" s="83" t="s">
        <v>2263</v>
      </c>
      <c r="B1484" s="83" t="s">
        <v>2989</v>
      </c>
      <c r="C1484" s="80">
        <v>2195</v>
      </c>
      <c r="D1484" s="80" t="s">
        <v>70</v>
      </c>
      <c r="E1484" s="109">
        <v>384.89</v>
      </c>
      <c r="F1484" s="109">
        <v>0</v>
      </c>
      <c r="G1484" s="109">
        <v>0</v>
      </c>
      <c r="H1484" s="109">
        <v>0</v>
      </c>
      <c r="I1484" s="143">
        <f t="shared" si="26"/>
        <v>384.89</v>
      </c>
      <c r="J1484" s="148" t="str">
        <f>IFERROR(VLOOKUP($C1484,'CEDARS School FRPL'!$C:$G,5,FALSE),"No")</f>
        <v>Yes</v>
      </c>
      <c r="K1484" s="102">
        <f>IFERROR(VLOOKUP($C1484,'CEDARS School FRPL'!$C:$G,3,FALSE),0)</f>
        <v>0.71530000000000005</v>
      </c>
      <c r="M1484" s="149"/>
      <c r="N1484" s="150"/>
    </row>
    <row r="1485" spans="1:14">
      <c r="A1485" s="83" t="s">
        <v>2263</v>
      </c>
      <c r="B1485" s="83" t="s">
        <v>2989</v>
      </c>
      <c r="C1485" s="80">
        <v>3316</v>
      </c>
      <c r="D1485" s="80" t="s">
        <v>74</v>
      </c>
      <c r="E1485" s="109">
        <v>358.57</v>
      </c>
      <c r="F1485" s="109">
        <v>0</v>
      </c>
      <c r="G1485" s="109">
        <v>0</v>
      </c>
      <c r="H1485" s="109">
        <v>0</v>
      </c>
      <c r="I1485" s="143">
        <f t="shared" si="26"/>
        <v>358.57</v>
      </c>
      <c r="J1485" s="148" t="str">
        <f>IFERROR(VLOOKUP($C1485,'CEDARS School FRPL'!$C:$G,5,FALSE),"No")</f>
        <v>Yes</v>
      </c>
      <c r="K1485" s="102">
        <f>IFERROR(VLOOKUP($C1485,'CEDARS School FRPL'!$C:$G,3,FALSE),0)</f>
        <v>0.7702</v>
      </c>
      <c r="M1485" s="149"/>
      <c r="N1485" s="150"/>
    </row>
    <row r="1486" spans="1:14">
      <c r="A1486" s="83" t="s">
        <v>2263</v>
      </c>
      <c r="B1486" s="83" t="s">
        <v>2989</v>
      </c>
      <c r="C1486" s="80">
        <v>2508</v>
      </c>
      <c r="D1486" s="80" t="s">
        <v>71</v>
      </c>
      <c r="E1486" s="109">
        <v>780.35</v>
      </c>
      <c r="F1486" s="109">
        <v>39.64</v>
      </c>
      <c r="G1486" s="109">
        <v>0</v>
      </c>
      <c r="H1486" s="109">
        <v>0</v>
      </c>
      <c r="I1486" s="143">
        <f t="shared" si="26"/>
        <v>819.99</v>
      </c>
      <c r="J1486" s="148" t="str">
        <f>IFERROR(VLOOKUP($C1486,'CEDARS School FRPL'!$C:$G,5,FALSE),"No")</f>
        <v>Yes</v>
      </c>
      <c r="K1486" s="102">
        <f>IFERROR(VLOOKUP($C1486,'CEDARS School FRPL'!$C:$G,3,FALSE),0)</f>
        <v>0.70199999999999996</v>
      </c>
      <c r="M1486" s="149"/>
      <c r="N1486" s="150"/>
    </row>
    <row r="1487" spans="1:14">
      <c r="A1487" s="83" t="s">
        <v>2263</v>
      </c>
      <c r="B1487" s="83" t="s">
        <v>2989</v>
      </c>
      <c r="C1487" s="80">
        <v>5537</v>
      </c>
      <c r="D1487" s="80" t="s">
        <v>3217</v>
      </c>
      <c r="E1487" s="109">
        <v>0</v>
      </c>
      <c r="F1487" s="109">
        <v>0</v>
      </c>
      <c r="G1487" s="109">
        <v>19.510000000000002</v>
      </c>
      <c r="H1487" s="109">
        <v>0</v>
      </c>
      <c r="I1487" s="143">
        <f t="shared" si="26"/>
        <v>19.510000000000002</v>
      </c>
      <c r="J1487" s="148" t="str">
        <f>IFERROR(VLOOKUP($C1487,'CEDARS School FRPL'!$C:$G,5,FALSE),"No")</f>
        <v>Yes</v>
      </c>
      <c r="K1487" s="102">
        <f>IFERROR(VLOOKUP($C1487,'CEDARS School FRPL'!$C:$G,3,FALSE),0)</f>
        <v>0.81559999999999999</v>
      </c>
      <c r="M1487" s="149"/>
      <c r="N1487" s="150"/>
    </row>
    <row r="1488" spans="1:14">
      <c r="A1488" s="83" t="s">
        <v>2263</v>
      </c>
      <c r="B1488" s="83" t="s">
        <v>2989</v>
      </c>
      <c r="C1488" s="80">
        <v>2905</v>
      </c>
      <c r="D1488" s="80" t="s">
        <v>72</v>
      </c>
      <c r="E1488" s="109">
        <v>234.16</v>
      </c>
      <c r="F1488" s="109">
        <v>0</v>
      </c>
      <c r="G1488" s="109">
        <v>0</v>
      </c>
      <c r="H1488" s="109">
        <v>0</v>
      </c>
      <c r="I1488" s="143">
        <f t="shared" si="26"/>
        <v>234.16</v>
      </c>
      <c r="J1488" s="148" t="str">
        <f>IFERROR(VLOOKUP($C1488,'CEDARS School FRPL'!$C:$G,5,FALSE),"No")</f>
        <v>Yes</v>
      </c>
      <c r="K1488" s="102">
        <f>IFERROR(VLOOKUP($C1488,'CEDARS School FRPL'!$C:$G,3,FALSE),0)</f>
        <v>0.76280000000000003</v>
      </c>
      <c r="M1488" s="149"/>
      <c r="N1488" s="150"/>
    </row>
    <row r="1489" spans="1:14">
      <c r="A1489" s="83" t="s">
        <v>2538</v>
      </c>
      <c r="B1489" s="83" t="s">
        <v>2990</v>
      </c>
      <c r="C1489" s="80">
        <v>2587</v>
      </c>
      <c r="D1489" s="80" t="s">
        <v>137</v>
      </c>
      <c r="E1489" s="109">
        <v>262.70999999999998</v>
      </c>
      <c r="F1489" s="109">
        <v>0</v>
      </c>
      <c r="G1489" s="109">
        <v>0</v>
      </c>
      <c r="H1489" s="109">
        <v>0</v>
      </c>
      <c r="I1489" s="143">
        <f t="shared" si="26"/>
        <v>262.70999999999998</v>
      </c>
      <c r="J1489" s="148" t="str">
        <f>IFERROR(VLOOKUP($C1489,'CEDARS School FRPL'!$C:$G,5,FALSE),"No")</f>
        <v>No</v>
      </c>
      <c r="K1489" s="102">
        <f>IFERROR(VLOOKUP($C1489,'CEDARS School FRPL'!$C:$G,3,FALSE),0)</f>
        <v>0.24229999999999999</v>
      </c>
      <c r="M1489" s="149"/>
      <c r="N1489" s="150"/>
    </row>
    <row r="1490" spans="1:14">
      <c r="A1490" s="83" t="s">
        <v>2538</v>
      </c>
      <c r="B1490" s="83" t="s">
        <v>2990</v>
      </c>
      <c r="C1490" s="80">
        <v>3203</v>
      </c>
      <c r="D1490" s="80" t="s">
        <v>77</v>
      </c>
      <c r="E1490" s="109">
        <v>314.72000000000003</v>
      </c>
      <c r="F1490" s="109">
        <v>0</v>
      </c>
      <c r="G1490" s="109">
        <v>0</v>
      </c>
      <c r="H1490" s="109">
        <v>0</v>
      </c>
      <c r="I1490" s="143">
        <f t="shared" si="26"/>
        <v>314.72000000000003</v>
      </c>
      <c r="J1490" s="148" t="str">
        <f>IFERROR(VLOOKUP($C1490,'CEDARS School FRPL'!$C:$G,5,FALSE),"No")</f>
        <v>Yes</v>
      </c>
      <c r="K1490" s="102">
        <f>IFERROR(VLOOKUP($C1490,'CEDARS School FRPL'!$C:$G,3,FALSE),0)</f>
        <v>0.50239999999999996</v>
      </c>
      <c r="M1490" s="149"/>
      <c r="N1490" s="150"/>
    </row>
    <row r="1491" spans="1:14">
      <c r="A1491" s="83" t="s">
        <v>2538</v>
      </c>
      <c r="B1491" s="83" t="s">
        <v>2990</v>
      </c>
      <c r="C1491" s="80">
        <v>5574</v>
      </c>
      <c r="D1491" s="80" t="s">
        <v>3218</v>
      </c>
      <c r="E1491" s="109">
        <v>365.29</v>
      </c>
      <c r="F1491" s="109">
        <v>0</v>
      </c>
      <c r="G1491" s="109">
        <v>0</v>
      </c>
      <c r="H1491" s="109">
        <v>0</v>
      </c>
      <c r="I1491" s="143">
        <f t="shared" si="26"/>
        <v>365.29</v>
      </c>
      <c r="J1491" s="148" t="str">
        <f>IFERROR(VLOOKUP($C1491,'CEDARS School FRPL'!$C:$G,5,FALSE),"No")</f>
        <v>No</v>
      </c>
      <c r="K1491" s="102">
        <f>IFERROR(VLOOKUP($C1491,'CEDARS School FRPL'!$C:$G,3,FALSE),0)</f>
        <v>0.44450000000000001</v>
      </c>
      <c r="M1491" s="149"/>
      <c r="N1491" s="150"/>
    </row>
    <row r="1492" spans="1:14">
      <c r="A1492" s="83" t="s">
        <v>2538</v>
      </c>
      <c r="B1492" s="83" t="s">
        <v>2990</v>
      </c>
      <c r="C1492" s="80">
        <v>3419</v>
      </c>
      <c r="D1492" s="80" t="s">
        <v>23</v>
      </c>
      <c r="E1492" s="109">
        <v>587.37</v>
      </c>
      <c r="F1492" s="109">
        <v>0</v>
      </c>
      <c r="G1492" s="109">
        <v>0</v>
      </c>
      <c r="H1492" s="109">
        <v>0</v>
      </c>
      <c r="I1492" s="143">
        <f t="shared" si="26"/>
        <v>587.37</v>
      </c>
      <c r="J1492" s="148" t="str">
        <f>IFERROR(VLOOKUP($C1492,'CEDARS School FRPL'!$C:$G,5,FALSE),"No")</f>
        <v>No</v>
      </c>
      <c r="K1492" s="102">
        <f>IFERROR(VLOOKUP($C1492,'CEDARS School FRPL'!$C:$G,3,FALSE),0)</f>
        <v>0.31409999999999999</v>
      </c>
      <c r="M1492" s="149"/>
      <c r="N1492" s="150"/>
    </row>
    <row r="1493" spans="1:14">
      <c r="A1493" s="83" t="s">
        <v>2538</v>
      </c>
      <c r="B1493" s="83" t="s">
        <v>2990</v>
      </c>
      <c r="C1493" s="80">
        <v>2499</v>
      </c>
      <c r="D1493" s="80" t="s">
        <v>2135</v>
      </c>
      <c r="E1493" s="109">
        <v>843.24</v>
      </c>
      <c r="F1493" s="109">
        <v>45.9</v>
      </c>
      <c r="G1493" s="109">
        <v>1.43</v>
      </c>
      <c r="H1493" s="109">
        <v>0</v>
      </c>
      <c r="I1493" s="143">
        <f t="shared" si="26"/>
        <v>890.56999999999994</v>
      </c>
      <c r="J1493" s="148" t="str">
        <f>IFERROR(VLOOKUP($C1493,'CEDARS School FRPL'!$C:$G,5,FALSE),"No")</f>
        <v>No</v>
      </c>
      <c r="K1493" s="102">
        <f>IFERROR(VLOOKUP($C1493,'CEDARS School FRPL'!$C:$G,3,FALSE),0)</f>
        <v>0.26879999999999998</v>
      </c>
      <c r="M1493" s="149"/>
      <c r="N1493" s="150"/>
    </row>
    <row r="1494" spans="1:14">
      <c r="A1494" s="83" t="s">
        <v>2538</v>
      </c>
      <c r="B1494" s="83" t="s">
        <v>2990</v>
      </c>
      <c r="C1494" s="80">
        <v>3614</v>
      </c>
      <c r="D1494" s="80" t="s">
        <v>1695</v>
      </c>
      <c r="E1494" s="109">
        <v>276.86</v>
      </c>
      <c r="F1494" s="109">
        <v>0</v>
      </c>
      <c r="G1494" s="109">
        <v>0</v>
      </c>
      <c r="H1494" s="109">
        <v>0</v>
      </c>
      <c r="I1494" s="143">
        <f t="shared" si="26"/>
        <v>276.86</v>
      </c>
      <c r="J1494" s="148" t="str">
        <f>IFERROR(VLOOKUP($C1494,'CEDARS School FRPL'!$C:$G,5,FALSE),"No")</f>
        <v>No</v>
      </c>
      <c r="K1494" s="102">
        <f>IFERROR(VLOOKUP($C1494,'CEDARS School FRPL'!$C:$G,3,FALSE),0)</f>
        <v>0.17080000000000001</v>
      </c>
      <c r="M1494" s="149"/>
      <c r="N1494" s="150"/>
    </row>
    <row r="1495" spans="1:14">
      <c r="A1495" s="83" t="s">
        <v>3260</v>
      </c>
      <c r="B1495" s="83" t="s">
        <v>3374</v>
      </c>
      <c r="C1495" s="80">
        <v>5659</v>
      </c>
      <c r="D1495" s="80" t="s">
        <v>3261</v>
      </c>
      <c r="E1495" s="109">
        <v>95</v>
      </c>
      <c r="F1495" s="109">
        <v>0</v>
      </c>
      <c r="G1495" s="109">
        <v>0</v>
      </c>
      <c r="H1495" s="109">
        <v>0</v>
      </c>
      <c r="I1495" s="143">
        <f t="shared" si="26"/>
        <v>95</v>
      </c>
      <c r="J1495" s="148" t="str">
        <f>IFERROR(VLOOKUP($C1495,'CEDARS School FRPL'!$C:$G,5,FALSE),"No")</f>
        <v>No</v>
      </c>
      <c r="K1495" s="102">
        <f>IFERROR(VLOOKUP($C1495,'CEDARS School FRPL'!$C:$G,3,FALSE),0)</f>
        <v>0.22220000000000001</v>
      </c>
      <c r="M1495" s="149"/>
      <c r="N1495" s="150"/>
    </row>
    <row r="1496" spans="1:14">
      <c r="A1496" s="83" t="s">
        <v>2434</v>
      </c>
      <c r="B1496" s="83" t="s">
        <v>2991</v>
      </c>
      <c r="C1496" s="80">
        <v>3447</v>
      </c>
      <c r="D1496" s="80" t="s">
        <v>1309</v>
      </c>
      <c r="E1496" s="109">
        <v>705.09</v>
      </c>
      <c r="F1496" s="109">
        <v>0</v>
      </c>
      <c r="G1496" s="109">
        <v>0</v>
      </c>
      <c r="H1496" s="109">
        <v>0</v>
      </c>
      <c r="I1496" s="143">
        <f t="shared" si="26"/>
        <v>705.09</v>
      </c>
      <c r="J1496" s="148" t="str">
        <f>IFERROR(VLOOKUP($C1496,'CEDARS School FRPL'!$C:$G,5,FALSE),"No")</f>
        <v>No</v>
      </c>
      <c r="K1496" s="102">
        <f>IFERROR(VLOOKUP($C1496,'CEDARS School FRPL'!$C:$G,3,FALSE),0)</f>
        <v>0.39140000000000003</v>
      </c>
      <c r="M1496" s="149"/>
      <c r="N1496" s="150"/>
    </row>
    <row r="1497" spans="1:14">
      <c r="A1497" s="83" t="s">
        <v>2434</v>
      </c>
      <c r="B1497" s="83" t="s">
        <v>2991</v>
      </c>
      <c r="C1497" s="80">
        <v>3750</v>
      </c>
      <c r="D1497" s="80" t="s">
        <v>1314</v>
      </c>
      <c r="E1497" s="109">
        <v>876.7</v>
      </c>
      <c r="F1497" s="109">
        <v>0</v>
      </c>
      <c r="G1497" s="109">
        <v>0</v>
      </c>
      <c r="H1497" s="109">
        <v>0</v>
      </c>
      <c r="I1497" s="143">
        <f t="shared" si="26"/>
        <v>876.7</v>
      </c>
      <c r="J1497" s="148" t="str">
        <f>IFERROR(VLOOKUP($C1497,'CEDARS School FRPL'!$C:$G,5,FALSE),"No")</f>
        <v>No</v>
      </c>
      <c r="K1497" s="102">
        <f>IFERROR(VLOOKUP($C1497,'CEDARS School FRPL'!$C:$G,3,FALSE),0)</f>
        <v>0.43840000000000001</v>
      </c>
      <c r="M1497" s="149"/>
      <c r="N1497" s="150"/>
    </row>
    <row r="1498" spans="1:14">
      <c r="A1498" s="83" t="s">
        <v>2434</v>
      </c>
      <c r="B1498" s="83" t="s">
        <v>2991</v>
      </c>
      <c r="C1498" s="80">
        <v>4361</v>
      </c>
      <c r="D1498" s="80" t="s">
        <v>1320</v>
      </c>
      <c r="E1498" s="109">
        <v>551.76</v>
      </c>
      <c r="F1498" s="109">
        <v>0</v>
      </c>
      <c r="G1498" s="109">
        <v>0</v>
      </c>
      <c r="H1498" s="109">
        <v>0</v>
      </c>
      <c r="I1498" s="143">
        <f t="shared" si="26"/>
        <v>551.76</v>
      </c>
      <c r="J1498" s="148" t="str">
        <f>IFERROR(VLOOKUP($C1498,'CEDARS School FRPL'!$C:$G,5,FALSE),"No")</f>
        <v>No</v>
      </c>
      <c r="K1498" s="102">
        <f>IFERROR(VLOOKUP($C1498,'CEDARS School FRPL'!$C:$G,3,FALSE),0)</f>
        <v>0.34010000000000001</v>
      </c>
      <c r="M1498" s="149"/>
      <c r="N1498" s="150"/>
    </row>
    <row r="1499" spans="1:14">
      <c r="A1499" s="83" t="s">
        <v>2434</v>
      </c>
      <c r="B1499" s="83" t="s">
        <v>2991</v>
      </c>
      <c r="C1499" s="80">
        <v>5088</v>
      </c>
      <c r="D1499" s="80" t="s">
        <v>935</v>
      </c>
      <c r="E1499" s="109">
        <v>722.59</v>
      </c>
      <c r="F1499" s="109">
        <v>0</v>
      </c>
      <c r="G1499" s="109">
        <v>0</v>
      </c>
      <c r="H1499" s="109">
        <v>0</v>
      </c>
      <c r="I1499" s="143">
        <f t="shared" si="26"/>
        <v>722.59</v>
      </c>
      <c r="J1499" s="148" t="str">
        <f>IFERROR(VLOOKUP($C1499,'CEDARS School FRPL'!$C:$G,5,FALSE),"No")</f>
        <v>No</v>
      </c>
      <c r="K1499" s="102">
        <f>IFERROR(VLOOKUP($C1499,'CEDARS School FRPL'!$C:$G,3,FALSE),0)</f>
        <v>0.3957</v>
      </c>
      <c r="M1499" s="149"/>
      <c r="N1499" s="150"/>
    </row>
    <row r="1500" spans="1:14">
      <c r="A1500" s="83" t="s">
        <v>2434</v>
      </c>
      <c r="B1500" s="83" t="s">
        <v>2991</v>
      </c>
      <c r="C1500" s="80">
        <v>5557</v>
      </c>
      <c r="D1500" s="80" t="s">
        <v>3219</v>
      </c>
      <c r="E1500" s="109">
        <v>957.58</v>
      </c>
      <c r="F1500" s="109">
        <v>0</v>
      </c>
      <c r="G1500" s="109">
        <v>0</v>
      </c>
      <c r="H1500" s="109">
        <v>0</v>
      </c>
      <c r="I1500" s="143">
        <f t="shared" si="26"/>
        <v>957.58</v>
      </c>
      <c r="J1500" s="148" t="str">
        <f>IFERROR(VLOOKUP($C1500,'CEDARS School FRPL'!$C:$G,5,FALSE),"No")</f>
        <v>No</v>
      </c>
      <c r="K1500" s="102">
        <f>IFERROR(VLOOKUP($C1500,'CEDARS School FRPL'!$C:$G,3,FALSE),0)</f>
        <v>0.39100000000000001</v>
      </c>
      <c r="M1500" s="149"/>
      <c r="N1500" s="150"/>
    </row>
    <row r="1501" spans="1:14">
      <c r="A1501" s="83" t="s">
        <v>2434</v>
      </c>
      <c r="B1501" s="83" t="s">
        <v>2991</v>
      </c>
      <c r="C1501" s="80">
        <v>2575</v>
      </c>
      <c r="D1501" s="80" t="s">
        <v>1306</v>
      </c>
      <c r="E1501" s="109">
        <v>508.13</v>
      </c>
      <c r="F1501" s="109">
        <v>0</v>
      </c>
      <c r="G1501" s="109">
        <v>0</v>
      </c>
      <c r="H1501" s="109">
        <v>0</v>
      </c>
      <c r="I1501" s="143">
        <f t="shared" si="26"/>
        <v>508.13</v>
      </c>
      <c r="J1501" s="148" t="str">
        <f>IFERROR(VLOOKUP($C1501,'CEDARS School FRPL'!$C:$G,5,FALSE),"No")</f>
        <v>No</v>
      </c>
      <c r="K1501" s="102">
        <f>IFERROR(VLOOKUP($C1501,'CEDARS School FRPL'!$C:$G,3,FALSE),0)</f>
        <v>0.33860000000000001</v>
      </c>
      <c r="M1501" s="149"/>
      <c r="N1501" s="150"/>
    </row>
    <row r="1502" spans="1:14">
      <c r="A1502" s="83" t="s">
        <v>2434</v>
      </c>
      <c r="B1502" s="83" t="s">
        <v>2991</v>
      </c>
      <c r="C1502" s="80">
        <v>5093</v>
      </c>
      <c r="D1502" s="80" t="s">
        <v>1325</v>
      </c>
      <c r="E1502" s="109">
        <v>755.87</v>
      </c>
      <c r="F1502" s="109">
        <v>0</v>
      </c>
      <c r="G1502" s="109">
        <v>0</v>
      </c>
      <c r="H1502" s="109">
        <v>0</v>
      </c>
      <c r="I1502" s="143">
        <f t="shared" si="26"/>
        <v>755.87</v>
      </c>
      <c r="J1502" s="148" t="str">
        <f>IFERROR(VLOOKUP($C1502,'CEDARS School FRPL'!$C:$G,5,FALSE),"No")</f>
        <v>No</v>
      </c>
      <c r="K1502" s="102">
        <f>IFERROR(VLOOKUP($C1502,'CEDARS School FRPL'!$C:$G,3,FALSE),0)</f>
        <v>0.27260000000000001</v>
      </c>
      <c r="M1502" s="149"/>
      <c r="N1502" s="150"/>
    </row>
    <row r="1503" spans="1:14">
      <c r="A1503" s="83" t="s">
        <v>2434</v>
      </c>
      <c r="B1503" s="83" t="s">
        <v>2991</v>
      </c>
      <c r="C1503" s="80">
        <v>4540</v>
      </c>
      <c r="D1503" s="80" t="s">
        <v>1324</v>
      </c>
      <c r="E1503" s="109">
        <v>1363.47</v>
      </c>
      <c r="F1503" s="109">
        <v>169.73</v>
      </c>
      <c r="G1503" s="109">
        <v>0</v>
      </c>
      <c r="H1503" s="109">
        <v>0</v>
      </c>
      <c r="I1503" s="143">
        <f t="shared" si="26"/>
        <v>1533.2</v>
      </c>
      <c r="J1503" s="148" t="str">
        <f>IFERROR(VLOOKUP($C1503,'CEDARS School FRPL'!$C:$G,5,FALSE),"No")</f>
        <v>No</v>
      </c>
      <c r="K1503" s="102">
        <f>IFERROR(VLOOKUP($C1503,'CEDARS School FRPL'!$C:$G,3,FALSE),0)</f>
        <v>0.35</v>
      </c>
      <c r="M1503" s="149"/>
      <c r="N1503" s="150"/>
    </row>
    <row r="1504" spans="1:14">
      <c r="A1504" s="83" t="s">
        <v>2434</v>
      </c>
      <c r="B1504" s="83" t="s">
        <v>2991</v>
      </c>
      <c r="C1504" s="80">
        <v>4183</v>
      </c>
      <c r="D1504" s="80" t="s">
        <v>1319</v>
      </c>
      <c r="E1504" s="109">
        <v>810.44</v>
      </c>
      <c r="F1504" s="109">
        <v>0</v>
      </c>
      <c r="G1504" s="109">
        <v>0</v>
      </c>
      <c r="H1504" s="109">
        <v>0</v>
      </c>
      <c r="I1504" s="143">
        <f t="shared" si="26"/>
        <v>810.44</v>
      </c>
      <c r="J1504" s="148" t="str">
        <f>IFERROR(VLOOKUP($C1504,'CEDARS School FRPL'!$C:$G,5,FALSE),"No")</f>
        <v>No</v>
      </c>
      <c r="K1504" s="102">
        <f>IFERROR(VLOOKUP($C1504,'CEDARS School FRPL'!$C:$G,3,FALSE),0)</f>
        <v>0.47020000000000001</v>
      </c>
      <c r="M1504" s="149"/>
      <c r="N1504" s="150"/>
    </row>
    <row r="1505" spans="1:14">
      <c r="A1505" s="83" t="s">
        <v>2434</v>
      </c>
      <c r="B1505" s="83" t="s">
        <v>2991</v>
      </c>
      <c r="C1505" s="80">
        <v>2496</v>
      </c>
      <c r="D1505" s="80" t="s">
        <v>1302</v>
      </c>
      <c r="E1505" s="109">
        <v>594.95000000000005</v>
      </c>
      <c r="F1505" s="109">
        <v>0</v>
      </c>
      <c r="G1505" s="109">
        <v>0</v>
      </c>
      <c r="H1505" s="109">
        <v>0</v>
      </c>
      <c r="I1505" s="143">
        <f t="shared" si="26"/>
        <v>594.95000000000005</v>
      </c>
      <c r="J1505" s="148" t="str">
        <f>IFERROR(VLOOKUP($C1505,'CEDARS School FRPL'!$C:$G,5,FALSE),"No")</f>
        <v>Yes</v>
      </c>
      <c r="K1505" s="102">
        <f>IFERROR(VLOOKUP($C1505,'CEDARS School FRPL'!$C:$G,3,FALSE),0)</f>
        <v>0.58020000000000005</v>
      </c>
      <c r="M1505" s="149"/>
      <c r="N1505" s="150"/>
    </row>
    <row r="1506" spans="1:14">
      <c r="A1506" s="83" t="s">
        <v>2434</v>
      </c>
      <c r="B1506" s="83" t="s">
        <v>2991</v>
      </c>
      <c r="C1506" s="80">
        <v>3557</v>
      </c>
      <c r="D1506" s="80" t="s">
        <v>1310</v>
      </c>
      <c r="E1506" s="109">
        <v>605.71</v>
      </c>
      <c r="F1506" s="109">
        <v>0</v>
      </c>
      <c r="G1506" s="109">
        <v>0</v>
      </c>
      <c r="H1506" s="109">
        <v>0</v>
      </c>
      <c r="I1506" s="143">
        <f t="shared" si="26"/>
        <v>605.71</v>
      </c>
      <c r="J1506" s="148" t="str">
        <f>IFERROR(VLOOKUP($C1506,'CEDARS School FRPL'!$C:$G,5,FALSE),"No")</f>
        <v>No</v>
      </c>
      <c r="K1506" s="102">
        <f>IFERROR(VLOOKUP($C1506,'CEDARS School FRPL'!$C:$G,3,FALSE),0)</f>
        <v>0.23910000000000001</v>
      </c>
      <c r="M1506" s="149"/>
      <c r="N1506" s="150"/>
    </row>
    <row r="1507" spans="1:14">
      <c r="A1507" s="83" t="s">
        <v>2434</v>
      </c>
      <c r="B1507" s="83" t="s">
        <v>2991</v>
      </c>
      <c r="C1507" s="80">
        <v>5142</v>
      </c>
      <c r="D1507" s="80" t="s">
        <v>1326</v>
      </c>
      <c r="E1507" s="109">
        <v>822.6</v>
      </c>
      <c r="F1507" s="109">
        <v>0</v>
      </c>
      <c r="G1507" s="109">
        <v>0</v>
      </c>
      <c r="H1507" s="109">
        <v>0</v>
      </c>
      <c r="I1507" s="143">
        <f t="shared" si="26"/>
        <v>822.6</v>
      </c>
      <c r="J1507" s="148" t="str">
        <f>IFERROR(VLOOKUP($C1507,'CEDARS School FRPL'!$C:$G,5,FALSE),"No")</f>
        <v>No</v>
      </c>
      <c r="K1507" s="102">
        <f>IFERROR(VLOOKUP($C1507,'CEDARS School FRPL'!$C:$G,3,FALSE),0)</f>
        <v>0.35160000000000002</v>
      </c>
      <c r="M1507" s="149"/>
      <c r="N1507" s="150"/>
    </row>
    <row r="1508" spans="1:14">
      <c r="A1508" s="83" t="s">
        <v>2434</v>
      </c>
      <c r="B1508" s="83" t="s">
        <v>2991</v>
      </c>
      <c r="C1508" s="80">
        <v>4360</v>
      </c>
      <c r="D1508" s="80" t="s">
        <v>3220</v>
      </c>
      <c r="E1508" s="109">
        <v>727</v>
      </c>
      <c r="F1508" s="109">
        <v>0</v>
      </c>
      <c r="G1508" s="109">
        <v>0</v>
      </c>
      <c r="H1508" s="109">
        <v>0</v>
      </c>
      <c r="I1508" s="143">
        <f t="shared" si="26"/>
        <v>727</v>
      </c>
      <c r="J1508" s="148" t="str">
        <f>IFERROR(VLOOKUP($C1508,'CEDARS School FRPL'!$C:$G,5,FALSE),"No")</f>
        <v>No</v>
      </c>
      <c r="K1508" s="102">
        <f>IFERROR(VLOOKUP($C1508,'CEDARS School FRPL'!$C:$G,3,FALSE),0)</f>
        <v>0.40600000000000003</v>
      </c>
      <c r="M1508" s="149"/>
      <c r="N1508" s="150"/>
    </row>
    <row r="1509" spans="1:14">
      <c r="A1509" s="83" t="s">
        <v>2434</v>
      </c>
      <c r="B1509" s="83" t="s">
        <v>2991</v>
      </c>
      <c r="C1509" s="80">
        <v>3052</v>
      </c>
      <c r="D1509" s="80" t="s">
        <v>1308</v>
      </c>
      <c r="E1509" s="109">
        <v>822.51</v>
      </c>
      <c r="F1509" s="109">
        <v>0</v>
      </c>
      <c r="G1509" s="109">
        <v>0</v>
      </c>
      <c r="H1509" s="109">
        <v>0</v>
      </c>
      <c r="I1509" s="143">
        <f t="shared" si="26"/>
        <v>822.51</v>
      </c>
      <c r="J1509" s="148" t="str">
        <f>IFERROR(VLOOKUP($C1509,'CEDARS School FRPL'!$C:$G,5,FALSE),"No")</f>
        <v>No</v>
      </c>
      <c r="K1509" s="102">
        <f>IFERROR(VLOOKUP($C1509,'CEDARS School FRPL'!$C:$G,3,FALSE),0)</f>
        <v>0.35539999999999999</v>
      </c>
      <c r="M1509" s="149"/>
      <c r="N1509" s="150"/>
    </row>
    <row r="1510" spans="1:14">
      <c r="A1510" s="83" t="s">
        <v>2434</v>
      </c>
      <c r="B1510" s="83" t="s">
        <v>2991</v>
      </c>
      <c r="C1510" s="80">
        <v>2870</v>
      </c>
      <c r="D1510" s="80" t="s">
        <v>1307</v>
      </c>
      <c r="E1510" s="109">
        <v>387</v>
      </c>
      <c r="F1510" s="109">
        <v>0</v>
      </c>
      <c r="G1510" s="109">
        <v>0</v>
      </c>
      <c r="H1510" s="109">
        <v>0</v>
      </c>
      <c r="I1510" s="143">
        <f t="shared" si="26"/>
        <v>387</v>
      </c>
      <c r="J1510" s="148" t="str">
        <f>IFERROR(VLOOKUP($C1510,'CEDARS School FRPL'!$C:$G,5,FALSE),"No")</f>
        <v>No</v>
      </c>
      <c r="K1510" s="102">
        <f>IFERROR(VLOOKUP($C1510,'CEDARS School FRPL'!$C:$G,3,FALSE),0)</f>
        <v>0.48139999999999999</v>
      </c>
      <c r="M1510" s="149"/>
      <c r="N1510" s="150"/>
    </row>
    <row r="1511" spans="1:14">
      <c r="A1511" s="83" t="s">
        <v>2434</v>
      </c>
      <c r="B1511" s="83" t="s">
        <v>2991</v>
      </c>
      <c r="C1511" s="80">
        <v>2498</v>
      </c>
      <c r="D1511" s="80" t="s">
        <v>1304</v>
      </c>
      <c r="E1511" s="109">
        <v>318.37</v>
      </c>
      <c r="F1511" s="109">
        <v>0</v>
      </c>
      <c r="G1511" s="109">
        <v>0</v>
      </c>
      <c r="H1511" s="109">
        <v>0</v>
      </c>
      <c r="I1511" s="143">
        <f t="shared" si="26"/>
        <v>318.37</v>
      </c>
      <c r="J1511" s="148" t="str">
        <f>IFERROR(VLOOKUP($C1511,'CEDARS School FRPL'!$C:$G,5,FALSE),"No")</f>
        <v>No</v>
      </c>
      <c r="K1511" s="102">
        <f>IFERROR(VLOOKUP($C1511,'CEDARS School FRPL'!$C:$G,3,FALSE),0)</f>
        <v>0.28510000000000002</v>
      </c>
      <c r="M1511" s="149"/>
      <c r="N1511" s="150"/>
    </row>
    <row r="1512" spans="1:14">
      <c r="A1512" s="83" t="s">
        <v>2434</v>
      </c>
      <c r="B1512" s="83" t="s">
        <v>2991</v>
      </c>
      <c r="C1512" s="80">
        <v>2334</v>
      </c>
      <c r="D1512" s="80" t="s">
        <v>1300</v>
      </c>
      <c r="E1512" s="109">
        <v>384.69</v>
      </c>
      <c r="F1512" s="109">
        <v>0</v>
      </c>
      <c r="G1512" s="109">
        <v>0</v>
      </c>
      <c r="H1512" s="109">
        <v>0</v>
      </c>
      <c r="I1512" s="143">
        <f t="shared" si="26"/>
        <v>384.69</v>
      </c>
      <c r="J1512" s="148" t="str">
        <f>IFERROR(VLOOKUP($C1512,'CEDARS School FRPL'!$C:$G,5,FALSE),"No")</f>
        <v>No</v>
      </c>
      <c r="K1512" s="102">
        <f>IFERROR(VLOOKUP($C1512,'CEDARS School FRPL'!$C:$G,3,FALSE),0)</f>
        <v>0.37959999999999999</v>
      </c>
      <c r="M1512" s="149"/>
      <c r="N1512" s="150"/>
    </row>
    <row r="1513" spans="1:14">
      <c r="A1513" s="83" t="s">
        <v>2434</v>
      </c>
      <c r="B1513" s="83" t="s">
        <v>2991</v>
      </c>
      <c r="C1513" s="80">
        <v>3572</v>
      </c>
      <c r="D1513" s="80" t="s">
        <v>1312</v>
      </c>
      <c r="E1513" s="109">
        <v>285.16000000000003</v>
      </c>
      <c r="F1513" s="109">
        <v>0</v>
      </c>
      <c r="G1513" s="109">
        <v>0</v>
      </c>
      <c r="H1513" s="109">
        <v>0</v>
      </c>
      <c r="I1513" s="143">
        <f t="shared" si="26"/>
        <v>285.16000000000003</v>
      </c>
      <c r="J1513" s="148" t="str">
        <f>IFERROR(VLOOKUP($C1513,'CEDARS School FRPL'!$C:$G,5,FALSE),"No")</f>
        <v>No</v>
      </c>
      <c r="K1513" s="102">
        <f>IFERROR(VLOOKUP($C1513,'CEDARS School FRPL'!$C:$G,3,FALSE),0)</f>
        <v>0.34939999999999999</v>
      </c>
      <c r="M1513" s="149"/>
      <c r="N1513" s="150"/>
    </row>
    <row r="1514" spans="1:14">
      <c r="A1514" s="83" t="s">
        <v>2434</v>
      </c>
      <c r="B1514" s="83" t="s">
        <v>2991</v>
      </c>
      <c r="C1514" s="80">
        <v>3927</v>
      </c>
      <c r="D1514" s="80" t="s">
        <v>1315</v>
      </c>
      <c r="E1514" s="109">
        <v>686.88</v>
      </c>
      <c r="F1514" s="109">
        <v>0</v>
      </c>
      <c r="G1514" s="109">
        <v>0</v>
      </c>
      <c r="H1514" s="109">
        <v>0</v>
      </c>
      <c r="I1514" s="143">
        <f t="shared" si="26"/>
        <v>686.88</v>
      </c>
      <c r="J1514" s="148" t="str">
        <f>IFERROR(VLOOKUP($C1514,'CEDARS School FRPL'!$C:$G,5,FALSE),"No")</f>
        <v>No</v>
      </c>
      <c r="K1514" s="102">
        <f>IFERROR(VLOOKUP($C1514,'CEDARS School FRPL'!$C:$G,3,FALSE),0)</f>
        <v>0.31069999999999998</v>
      </c>
      <c r="M1514" s="149"/>
      <c r="N1514" s="150"/>
    </row>
    <row r="1515" spans="1:14">
      <c r="A1515" s="83" t="s">
        <v>2434</v>
      </c>
      <c r="B1515" s="83" t="s">
        <v>2991</v>
      </c>
      <c r="C1515" s="80">
        <v>4146</v>
      </c>
      <c r="D1515" s="80" t="s">
        <v>1318</v>
      </c>
      <c r="E1515" s="109">
        <v>694.87</v>
      </c>
      <c r="F1515" s="109">
        <v>0</v>
      </c>
      <c r="G1515" s="109">
        <v>0</v>
      </c>
      <c r="H1515" s="109">
        <v>0</v>
      </c>
      <c r="I1515" s="143">
        <f t="shared" si="26"/>
        <v>694.87</v>
      </c>
      <c r="J1515" s="148" t="str">
        <f>IFERROR(VLOOKUP($C1515,'CEDARS School FRPL'!$C:$G,5,FALSE),"No")</f>
        <v>No</v>
      </c>
      <c r="K1515" s="102">
        <f>IFERROR(VLOOKUP($C1515,'CEDARS School FRPL'!$C:$G,3,FALSE),0)</f>
        <v>0.41010000000000002</v>
      </c>
      <c r="M1515" s="149"/>
      <c r="N1515" s="150"/>
    </row>
    <row r="1516" spans="1:14">
      <c r="A1516" s="83" t="s">
        <v>2434</v>
      </c>
      <c r="B1516" s="83" t="s">
        <v>2991</v>
      </c>
      <c r="C1516" s="80">
        <v>2125</v>
      </c>
      <c r="D1516" s="80" t="s">
        <v>1298</v>
      </c>
      <c r="E1516" s="109">
        <v>1480.07</v>
      </c>
      <c r="F1516" s="109">
        <v>219.46</v>
      </c>
      <c r="G1516" s="109">
        <v>0</v>
      </c>
      <c r="H1516" s="109">
        <v>0</v>
      </c>
      <c r="I1516" s="143">
        <f t="shared" si="26"/>
        <v>1699.53</v>
      </c>
      <c r="J1516" s="148" t="str">
        <f>IFERROR(VLOOKUP($C1516,'CEDARS School FRPL'!$C:$G,5,FALSE),"No")</f>
        <v>No</v>
      </c>
      <c r="K1516" s="102">
        <f>IFERROR(VLOOKUP($C1516,'CEDARS School FRPL'!$C:$G,3,FALSE),0)</f>
        <v>0.3236</v>
      </c>
      <c r="M1516" s="149"/>
      <c r="N1516" s="150"/>
    </row>
    <row r="1517" spans="1:14">
      <c r="A1517" s="83" t="s">
        <v>2434</v>
      </c>
      <c r="B1517" s="83" t="s">
        <v>2991</v>
      </c>
      <c r="C1517" s="80">
        <v>1640</v>
      </c>
      <c r="D1517" s="80" t="s">
        <v>3221</v>
      </c>
      <c r="E1517" s="109">
        <v>321.95999999999998</v>
      </c>
      <c r="F1517" s="109">
        <v>16.940000000000001</v>
      </c>
      <c r="G1517" s="109">
        <v>0</v>
      </c>
      <c r="H1517" s="109">
        <v>0</v>
      </c>
      <c r="I1517" s="143">
        <f t="shared" si="26"/>
        <v>338.9</v>
      </c>
      <c r="J1517" s="148" t="str">
        <f>IFERROR(VLOOKUP($C1517,'CEDARS School FRPL'!$C:$G,5,FALSE),"No")</f>
        <v>Yes</v>
      </c>
      <c r="K1517" s="102">
        <f>IFERROR(VLOOKUP($C1517,'CEDARS School FRPL'!$C:$G,3,FALSE),0)</f>
        <v>0.52400000000000002</v>
      </c>
      <c r="M1517" s="149"/>
      <c r="N1517" s="150"/>
    </row>
    <row r="1518" spans="1:14">
      <c r="A1518" s="83" t="s">
        <v>2434</v>
      </c>
      <c r="B1518" s="83" t="s">
        <v>2991</v>
      </c>
      <c r="C1518" s="80">
        <v>5321</v>
      </c>
      <c r="D1518" s="80" t="s">
        <v>3222</v>
      </c>
      <c r="E1518" s="109">
        <v>0</v>
      </c>
      <c r="F1518" s="109">
        <v>0</v>
      </c>
      <c r="G1518" s="109">
        <v>75.569999999999993</v>
      </c>
      <c r="H1518" s="109">
        <v>0</v>
      </c>
      <c r="I1518" s="143">
        <f t="shared" si="26"/>
        <v>75.569999999999993</v>
      </c>
      <c r="J1518" s="148" t="str">
        <f>IFERROR(VLOOKUP($C1518,'CEDARS School FRPL'!$C:$G,5,FALSE),"No")</f>
        <v>Yes</v>
      </c>
      <c r="K1518" s="102">
        <f>IFERROR(VLOOKUP($C1518,'CEDARS School FRPL'!$C:$G,3,FALSE),0)</f>
        <v>0.55549999999999999</v>
      </c>
      <c r="M1518" s="149"/>
      <c r="N1518" s="150"/>
    </row>
    <row r="1519" spans="1:14">
      <c r="A1519" s="83" t="s">
        <v>2434</v>
      </c>
      <c r="B1519" s="83" t="s">
        <v>2991</v>
      </c>
      <c r="C1519" s="80">
        <v>5322</v>
      </c>
      <c r="D1519" s="80" t="s">
        <v>1327</v>
      </c>
      <c r="E1519" s="109">
        <v>149.32</v>
      </c>
      <c r="F1519" s="109">
        <v>0</v>
      </c>
      <c r="G1519" s="109">
        <v>0</v>
      </c>
      <c r="H1519" s="109">
        <v>0</v>
      </c>
      <c r="I1519" s="143">
        <f t="shared" si="26"/>
        <v>149.32</v>
      </c>
      <c r="J1519" s="148" t="str">
        <f>IFERROR(VLOOKUP($C1519,'CEDARS School FRPL'!$C:$G,5,FALSE),"No")</f>
        <v>No</v>
      </c>
      <c r="K1519" s="102">
        <f>IFERROR(VLOOKUP($C1519,'CEDARS School FRPL'!$C:$G,3,FALSE),0)</f>
        <v>0.38719999999999999</v>
      </c>
      <c r="M1519" s="149"/>
      <c r="N1519" s="150"/>
    </row>
    <row r="1520" spans="1:14">
      <c r="A1520" s="83" t="s">
        <v>2434</v>
      </c>
      <c r="B1520" s="83" t="s">
        <v>2991</v>
      </c>
      <c r="C1520" s="80">
        <v>4121</v>
      </c>
      <c r="D1520" s="80" t="s">
        <v>874</v>
      </c>
      <c r="E1520" s="109">
        <v>478.31</v>
      </c>
      <c r="F1520" s="109">
        <v>0</v>
      </c>
      <c r="G1520" s="109">
        <v>0</v>
      </c>
      <c r="H1520" s="109">
        <v>0</v>
      </c>
      <c r="I1520" s="143">
        <f t="shared" si="26"/>
        <v>478.31</v>
      </c>
      <c r="J1520" s="148" t="str">
        <f>IFERROR(VLOOKUP($C1520,'CEDARS School FRPL'!$C:$G,5,FALSE),"No")</f>
        <v>No</v>
      </c>
      <c r="K1520" s="102">
        <f>IFERROR(VLOOKUP($C1520,'CEDARS School FRPL'!$C:$G,3,FALSE),0)</f>
        <v>0.40799999999999997</v>
      </c>
      <c r="M1520" s="149"/>
      <c r="N1520" s="150"/>
    </row>
    <row r="1521" spans="1:14">
      <c r="A1521" s="83" t="s">
        <v>2434</v>
      </c>
      <c r="B1521" s="83" t="s">
        <v>2991</v>
      </c>
      <c r="C1521" s="80">
        <v>3645</v>
      </c>
      <c r="D1521" s="80" t="s">
        <v>1313</v>
      </c>
      <c r="E1521" s="109">
        <v>1507.35</v>
      </c>
      <c r="F1521" s="109">
        <v>226.54999999999998</v>
      </c>
      <c r="G1521" s="109">
        <v>0</v>
      </c>
      <c r="H1521" s="109">
        <v>0</v>
      </c>
      <c r="I1521" s="143">
        <f t="shared" si="26"/>
        <v>1733.8999999999999</v>
      </c>
      <c r="J1521" s="148" t="str">
        <f>IFERROR(VLOOKUP($C1521,'CEDARS School FRPL'!$C:$G,5,FALSE),"No")</f>
        <v>No</v>
      </c>
      <c r="K1521" s="102">
        <f>IFERROR(VLOOKUP($C1521,'CEDARS School FRPL'!$C:$G,3,FALSE),0)</f>
        <v>0.38169999999999998</v>
      </c>
      <c r="M1521" s="149"/>
      <c r="N1521" s="150"/>
    </row>
    <row r="1522" spans="1:14">
      <c r="A1522" s="83" t="s">
        <v>2434</v>
      </c>
      <c r="B1522" s="83" t="s">
        <v>2991</v>
      </c>
      <c r="C1522" s="80">
        <v>4414</v>
      </c>
      <c r="D1522" s="80" t="s">
        <v>1321</v>
      </c>
      <c r="E1522" s="109">
        <v>645.20000000000005</v>
      </c>
      <c r="F1522" s="109">
        <v>0</v>
      </c>
      <c r="G1522" s="109">
        <v>0</v>
      </c>
      <c r="H1522" s="109">
        <v>0</v>
      </c>
      <c r="I1522" s="143">
        <f t="shared" si="26"/>
        <v>645.20000000000005</v>
      </c>
      <c r="J1522" s="148" t="str">
        <f>IFERROR(VLOOKUP($C1522,'CEDARS School FRPL'!$C:$G,5,FALSE),"No")</f>
        <v>No</v>
      </c>
      <c r="K1522" s="102">
        <f>IFERROR(VLOOKUP($C1522,'CEDARS School FRPL'!$C:$G,3,FALSE),0)</f>
        <v>0.2707</v>
      </c>
      <c r="M1522" s="149"/>
      <c r="N1522" s="150"/>
    </row>
    <row r="1523" spans="1:14">
      <c r="A1523" s="83" t="s">
        <v>2434</v>
      </c>
      <c r="B1523" s="83" t="s">
        <v>2991</v>
      </c>
      <c r="C1523" s="80">
        <v>2497</v>
      </c>
      <c r="D1523" s="80" t="s">
        <v>1303</v>
      </c>
      <c r="E1523" s="109">
        <v>282.86</v>
      </c>
      <c r="F1523" s="109">
        <v>0</v>
      </c>
      <c r="G1523" s="109">
        <v>0</v>
      </c>
      <c r="H1523" s="109">
        <v>0</v>
      </c>
      <c r="I1523" s="143">
        <f t="shared" si="26"/>
        <v>282.86</v>
      </c>
      <c r="J1523" s="148" t="str">
        <f>IFERROR(VLOOKUP($C1523,'CEDARS School FRPL'!$C:$G,5,FALSE),"No")</f>
        <v>No</v>
      </c>
      <c r="K1523" s="102">
        <f>IFERROR(VLOOKUP($C1523,'CEDARS School FRPL'!$C:$G,3,FALSE),0)</f>
        <v>0.49840000000000001</v>
      </c>
      <c r="M1523" s="149"/>
      <c r="N1523" s="150"/>
    </row>
    <row r="1524" spans="1:14">
      <c r="A1524" s="83" t="s">
        <v>2434</v>
      </c>
      <c r="B1524" s="83" t="s">
        <v>2991</v>
      </c>
      <c r="C1524" s="80">
        <v>4443</v>
      </c>
      <c r="D1524" s="80" t="s">
        <v>1322</v>
      </c>
      <c r="E1524" s="109">
        <v>904.21</v>
      </c>
      <c r="F1524" s="109">
        <v>0</v>
      </c>
      <c r="G1524" s="109">
        <v>0</v>
      </c>
      <c r="H1524" s="109">
        <v>0</v>
      </c>
      <c r="I1524" s="143">
        <f t="shared" si="26"/>
        <v>904.21</v>
      </c>
      <c r="J1524" s="148" t="str">
        <f>IFERROR(VLOOKUP($C1524,'CEDARS School FRPL'!$C:$G,5,FALSE),"No")</f>
        <v>No</v>
      </c>
      <c r="K1524" s="102">
        <f>IFERROR(VLOOKUP($C1524,'CEDARS School FRPL'!$C:$G,3,FALSE),0)</f>
        <v>0.41899999999999998</v>
      </c>
      <c r="M1524" s="149"/>
      <c r="N1524" s="150"/>
    </row>
    <row r="1525" spans="1:14">
      <c r="A1525" s="83" t="s">
        <v>2434</v>
      </c>
      <c r="B1525" s="83" t="s">
        <v>2991</v>
      </c>
      <c r="C1525" s="80">
        <v>2311</v>
      </c>
      <c r="D1525" s="80" t="s">
        <v>1299</v>
      </c>
      <c r="E1525" s="109">
        <v>317.58999999999997</v>
      </c>
      <c r="F1525" s="109">
        <v>0</v>
      </c>
      <c r="G1525" s="109">
        <v>0</v>
      </c>
      <c r="H1525" s="109">
        <v>0</v>
      </c>
      <c r="I1525" s="143">
        <f t="shared" si="26"/>
        <v>317.58999999999997</v>
      </c>
      <c r="J1525" s="148" t="str">
        <f>IFERROR(VLOOKUP($C1525,'CEDARS School FRPL'!$C:$G,5,FALSE),"No")</f>
        <v>Yes</v>
      </c>
      <c r="K1525" s="102">
        <f>IFERROR(VLOOKUP($C1525,'CEDARS School FRPL'!$C:$G,3,FALSE),0)</f>
        <v>0.60529999999999995</v>
      </c>
      <c r="M1525" s="149"/>
      <c r="N1525" s="150"/>
    </row>
    <row r="1526" spans="1:14">
      <c r="A1526" s="83" t="s">
        <v>2434</v>
      </c>
      <c r="B1526" s="83" t="s">
        <v>2991</v>
      </c>
      <c r="C1526" s="80">
        <v>3896</v>
      </c>
      <c r="D1526" s="80" t="s">
        <v>691</v>
      </c>
      <c r="E1526" s="109">
        <v>658.14</v>
      </c>
      <c r="F1526" s="109">
        <v>0</v>
      </c>
      <c r="G1526" s="109">
        <v>0</v>
      </c>
      <c r="H1526" s="109">
        <v>0</v>
      </c>
      <c r="I1526" s="143">
        <f t="shared" si="26"/>
        <v>658.14</v>
      </c>
      <c r="J1526" s="148" t="str">
        <f>IFERROR(VLOOKUP($C1526,'CEDARS School FRPL'!$C:$G,5,FALSE),"No")</f>
        <v>Yes</v>
      </c>
      <c r="K1526" s="102">
        <f>IFERROR(VLOOKUP($C1526,'CEDARS School FRPL'!$C:$G,3,FALSE),0)</f>
        <v>0.50939999999999996</v>
      </c>
      <c r="M1526" s="149"/>
      <c r="N1526" s="150"/>
    </row>
    <row r="1527" spans="1:14">
      <c r="A1527" s="83" t="s">
        <v>2434</v>
      </c>
      <c r="B1527" s="83" t="s">
        <v>2991</v>
      </c>
      <c r="C1527" s="80">
        <v>3972</v>
      </c>
      <c r="D1527" s="80" t="s">
        <v>1316</v>
      </c>
      <c r="E1527" s="109">
        <v>112.27</v>
      </c>
      <c r="F1527" s="109">
        <v>31.849999999999998</v>
      </c>
      <c r="G1527" s="109">
        <v>0</v>
      </c>
      <c r="H1527" s="109">
        <v>0</v>
      </c>
      <c r="I1527" s="143">
        <f t="shared" si="26"/>
        <v>144.12</v>
      </c>
      <c r="J1527" s="148" t="str">
        <f>IFERROR(VLOOKUP($C1527,'CEDARS School FRPL'!$C:$G,5,FALSE),"No")</f>
        <v>Yes</v>
      </c>
      <c r="K1527" s="102">
        <f>IFERROR(VLOOKUP($C1527,'CEDARS School FRPL'!$C:$G,3,FALSE),0)</f>
        <v>0.55089999999999995</v>
      </c>
      <c r="M1527" s="149"/>
      <c r="N1527" s="150"/>
    </row>
    <row r="1528" spans="1:14">
      <c r="A1528" s="83" t="s">
        <v>2434</v>
      </c>
      <c r="B1528" s="83" t="s">
        <v>2991</v>
      </c>
      <c r="C1528" s="80">
        <v>2495</v>
      </c>
      <c r="D1528" s="80" t="s">
        <v>1301</v>
      </c>
      <c r="E1528" s="109">
        <v>309.86</v>
      </c>
      <c r="F1528" s="109">
        <v>0</v>
      </c>
      <c r="G1528" s="109">
        <v>0</v>
      </c>
      <c r="H1528" s="109">
        <v>0</v>
      </c>
      <c r="I1528" s="143">
        <f t="shared" si="26"/>
        <v>309.86</v>
      </c>
      <c r="J1528" s="148" t="str">
        <f>IFERROR(VLOOKUP($C1528,'CEDARS School FRPL'!$C:$G,5,FALSE),"No")</f>
        <v>Yes</v>
      </c>
      <c r="K1528" s="102">
        <f>IFERROR(VLOOKUP($C1528,'CEDARS School FRPL'!$C:$G,3,FALSE),0)</f>
        <v>0.5474</v>
      </c>
      <c r="M1528" s="149"/>
      <c r="N1528" s="150"/>
    </row>
    <row r="1529" spans="1:14">
      <c r="A1529" s="83" t="s">
        <v>2434</v>
      </c>
      <c r="B1529" s="83" t="s">
        <v>2991</v>
      </c>
      <c r="C1529" s="80">
        <v>3558</v>
      </c>
      <c r="D1529" s="80" t="s">
        <v>1311</v>
      </c>
      <c r="E1529" s="109">
        <v>343.59</v>
      </c>
      <c r="F1529" s="109">
        <v>0</v>
      </c>
      <c r="G1529" s="109">
        <v>0</v>
      </c>
      <c r="H1529" s="109">
        <v>0</v>
      </c>
      <c r="I1529" s="143">
        <f t="shared" si="26"/>
        <v>343.59</v>
      </c>
      <c r="J1529" s="148" t="str">
        <f>IFERROR(VLOOKUP($C1529,'CEDARS School FRPL'!$C:$G,5,FALSE),"No")</f>
        <v>Yes</v>
      </c>
      <c r="K1529" s="102">
        <f>IFERROR(VLOOKUP($C1529,'CEDARS School FRPL'!$C:$G,3,FALSE),0)</f>
        <v>0.5706</v>
      </c>
      <c r="M1529" s="149"/>
      <c r="N1529" s="150"/>
    </row>
    <row r="1530" spans="1:14">
      <c r="A1530" s="83" t="s">
        <v>2434</v>
      </c>
      <c r="B1530" s="83" t="s">
        <v>2991</v>
      </c>
      <c r="C1530" s="80">
        <v>2519</v>
      </c>
      <c r="D1530" s="80" t="s">
        <v>1305</v>
      </c>
      <c r="E1530" s="109">
        <v>576.5</v>
      </c>
      <c r="F1530" s="109">
        <v>0</v>
      </c>
      <c r="G1530" s="109">
        <v>0</v>
      </c>
      <c r="H1530" s="109">
        <v>0</v>
      </c>
      <c r="I1530" s="143">
        <f t="shared" si="26"/>
        <v>576.5</v>
      </c>
      <c r="J1530" s="148" t="str">
        <f>IFERROR(VLOOKUP($C1530,'CEDARS School FRPL'!$C:$G,5,FALSE),"No")</f>
        <v>No</v>
      </c>
      <c r="K1530" s="102">
        <f>IFERROR(VLOOKUP($C1530,'CEDARS School FRPL'!$C:$G,3,FALSE),0)</f>
        <v>0.41</v>
      </c>
      <c r="M1530" s="149"/>
      <c r="N1530" s="150"/>
    </row>
    <row r="1531" spans="1:14">
      <c r="A1531" s="83" t="s">
        <v>2434</v>
      </c>
      <c r="B1531" s="83" t="s">
        <v>2991</v>
      </c>
      <c r="C1531" s="80">
        <v>4496</v>
      </c>
      <c r="D1531" s="80" t="s">
        <v>1323</v>
      </c>
      <c r="E1531" s="109">
        <v>483.58</v>
      </c>
      <c r="F1531" s="109">
        <v>0</v>
      </c>
      <c r="G1531" s="109">
        <v>0</v>
      </c>
      <c r="H1531" s="109">
        <v>0</v>
      </c>
      <c r="I1531" s="143">
        <f t="shared" si="26"/>
        <v>483.58</v>
      </c>
      <c r="J1531" s="148" t="str">
        <f>IFERROR(VLOOKUP($C1531,'CEDARS School FRPL'!$C:$G,5,FALSE),"No")</f>
        <v>No</v>
      </c>
      <c r="K1531" s="102">
        <f>IFERROR(VLOOKUP($C1531,'CEDARS School FRPL'!$C:$G,3,FALSE),0)</f>
        <v>0.47289999999999999</v>
      </c>
      <c r="M1531" s="149"/>
      <c r="N1531" s="150"/>
    </row>
    <row r="1532" spans="1:14">
      <c r="A1532" s="83" t="s">
        <v>2338</v>
      </c>
      <c r="B1532" s="83" t="s">
        <v>2992</v>
      </c>
      <c r="C1532" s="80">
        <v>2491</v>
      </c>
      <c r="D1532" s="80" t="s">
        <v>531</v>
      </c>
      <c r="E1532" s="109">
        <v>37.57</v>
      </c>
      <c r="F1532" s="109">
        <v>0</v>
      </c>
      <c r="G1532" s="109">
        <v>0</v>
      </c>
      <c r="H1532" s="109">
        <v>0</v>
      </c>
      <c r="I1532" s="143">
        <f t="shared" ref="I1532:I1593" si="27">SUM(E1532:H1532)</f>
        <v>37.57</v>
      </c>
      <c r="J1532" s="148" t="str">
        <f>IFERROR(VLOOKUP($C1532,'CEDARS School FRPL'!$C:$G,5,FALSE),"No")</f>
        <v>Yes</v>
      </c>
      <c r="K1532" s="102">
        <f>IFERROR(VLOOKUP($C1532,'CEDARS School FRPL'!$C:$G,3,FALSE),0)</f>
        <v>0.97170000000000001</v>
      </c>
      <c r="M1532" s="149"/>
      <c r="N1532" s="150"/>
    </row>
    <row r="1533" spans="1:14">
      <c r="A1533" s="83" t="s">
        <v>2340</v>
      </c>
      <c r="B1533" s="83" t="s">
        <v>2993</v>
      </c>
      <c r="C1533" s="80">
        <v>5236</v>
      </c>
      <c r="D1533" s="80" t="s">
        <v>536</v>
      </c>
      <c r="E1533" s="109">
        <v>455.9</v>
      </c>
      <c r="F1533" s="109">
        <v>0</v>
      </c>
      <c r="G1533" s="109">
        <v>0</v>
      </c>
      <c r="H1533" s="109">
        <v>0</v>
      </c>
      <c r="I1533" s="143">
        <f t="shared" si="27"/>
        <v>455.9</v>
      </c>
      <c r="J1533" s="148" t="str">
        <f>IFERROR(VLOOKUP($C1533,'CEDARS School FRPL'!$C:$G,5,FALSE),"No")</f>
        <v>No</v>
      </c>
      <c r="K1533" s="102">
        <f>IFERROR(VLOOKUP($C1533,'CEDARS School FRPL'!$C:$G,3,FALSE),0)</f>
        <v>0.24249999999999999</v>
      </c>
      <c r="M1533" s="149"/>
      <c r="N1533" s="150"/>
    </row>
    <row r="1534" spans="1:14">
      <c r="A1534" s="83" t="s">
        <v>2340</v>
      </c>
      <c r="B1534" s="83" t="s">
        <v>2993</v>
      </c>
      <c r="C1534" s="80">
        <v>2474</v>
      </c>
      <c r="D1534" s="80" t="s">
        <v>535</v>
      </c>
      <c r="E1534" s="109">
        <v>199.14</v>
      </c>
      <c r="F1534" s="109">
        <v>5</v>
      </c>
      <c r="G1534" s="109">
        <v>0</v>
      </c>
      <c r="H1534" s="109">
        <v>0</v>
      </c>
      <c r="I1534" s="143">
        <f t="shared" si="27"/>
        <v>204.14</v>
      </c>
      <c r="J1534" s="148" t="str">
        <f>IFERROR(VLOOKUP($C1534,'CEDARS School FRPL'!$C:$G,5,FALSE),"No")</f>
        <v>Yes</v>
      </c>
      <c r="K1534" s="102">
        <f>IFERROR(VLOOKUP($C1534,'CEDARS School FRPL'!$C:$G,3,FALSE),0)</f>
        <v>0.52769999999999995</v>
      </c>
      <c r="M1534" s="149"/>
      <c r="N1534" s="150"/>
    </row>
    <row r="1535" spans="1:14">
      <c r="A1535" s="83" t="s">
        <v>2277</v>
      </c>
      <c r="B1535" s="83" t="s">
        <v>2994</v>
      </c>
      <c r="C1535" s="80">
        <v>5430</v>
      </c>
      <c r="D1535" s="80" t="s">
        <v>161</v>
      </c>
      <c r="E1535" s="109">
        <v>140.52000000000001</v>
      </c>
      <c r="F1535" s="109">
        <v>2.3600000000000003</v>
      </c>
      <c r="G1535" s="109">
        <v>0</v>
      </c>
      <c r="H1535" s="109">
        <v>0</v>
      </c>
      <c r="I1535" s="143">
        <f t="shared" si="27"/>
        <v>142.88000000000002</v>
      </c>
      <c r="J1535" s="148" t="str">
        <f>IFERROR(VLOOKUP($C1535,'CEDARS School FRPL'!$C:$G,5,FALSE),"No")</f>
        <v>Yes</v>
      </c>
      <c r="K1535" s="102">
        <f>IFERROR(VLOOKUP($C1535,'CEDARS School FRPL'!$C:$G,3,FALSE),0)</f>
        <v>0.89729999999999999</v>
      </c>
      <c r="M1535" s="149"/>
      <c r="N1535" s="150"/>
    </row>
    <row r="1536" spans="1:14">
      <c r="A1536" s="83" t="s">
        <v>2276</v>
      </c>
      <c r="B1536" s="83" t="s">
        <v>2995</v>
      </c>
      <c r="C1536" s="80">
        <v>1671</v>
      </c>
      <c r="D1536" s="80" t="s">
        <v>156</v>
      </c>
      <c r="E1536" s="109">
        <v>10.220000000000001</v>
      </c>
      <c r="F1536" s="109">
        <v>0</v>
      </c>
      <c r="G1536" s="109">
        <v>0</v>
      </c>
      <c r="H1536" s="109">
        <v>0</v>
      </c>
      <c r="I1536" s="143">
        <f t="shared" si="27"/>
        <v>10.220000000000001</v>
      </c>
      <c r="J1536" s="148" t="str">
        <f>IFERROR(VLOOKUP($C1536,'CEDARS School FRPL'!$C:$G,5,FALSE),"No")</f>
        <v>Yes</v>
      </c>
      <c r="K1536" s="102">
        <f>IFERROR(VLOOKUP($C1536,'CEDARS School FRPL'!$C:$G,3,FALSE),0)</f>
        <v>0.68679999999999997</v>
      </c>
      <c r="M1536" s="149"/>
      <c r="N1536" s="150"/>
    </row>
    <row r="1537" spans="1:14">
      <c r="A1537" s="80" t="s">
        <v>2276</v>
      </c>
      <c r="B1537" s="86" t="s">
        <v>2995</v>
      </c>
      <c r="C1537" s="80">
        <v>3737</v>
      </c>
      <c r="D1537" s="80" t="s">
        <v>158</v>
      </c>
      <c r="E1537" s="109">
        <v>340.81</v>
      </c>
      <c r="F1537" s="109">
        <v>0</v>
      </c>
      <c r="G1537" s="109">
        <v>0</v>
      </c>
      <c r="H1537" s="109">
        <v>0</v>
      </c>
      <c r="I1537" s="143">
        <f t="shared" si="27"/>
        <v>340.81</v>
      </c>
      <c r="J1537" s="148" t="str">
        <f>IFERROR(VLOOKUP($C1537,'CEDARS School FRPL'!$C:$G,5,FALSE),"No")</f>
        <v>Yes</v>
      </c>
      <c r="K1537" s="102">
        <f>IFERROR(VLOOKUP($C1537,'CEDARS School FRPL'!$C:$G,3,FALSE),0)</f>
        <v>0.69810000000000005</v>
      </c>
      <c r="L1537" s="102"/>
      <c r="M1537" s="149"/>
      <c r="N1537" s="150"/>
    </row>
    <row r="1538" spans="1:14">
      <c r="A1538" s="83" t="s">
        <v>2276</v>
      </c>
      <c r="B1538" s="83" t="s">
        <v>2995</v>
      </c>
      <c r="C1538" s="80">
        <v>2349</v>
      </c>
      <c r="D1538" s="80" t="s">
        <v>157</v>
      </c>
      <c r="E1538" s="109">
        <v>256.88</v>
      </c>
      <c r="F1538" s="109">
        <v>22.28</v>
      </c>
      <c r="G1538" s="109">
        <v>0</v>
      </c>
      <c r="H1538" s="109">
        <v>0</v>
      </c>
      <c r="I1538" s="143">
        <f t="shared" si="27"/>
        <v>279.15999999999997</v>
      </c>
      <c r="J1538" s="148" t="str">
        <f>IFERROR(VLOOKUP($C1538,'CEDARS School FRPL'!$C:$G,5,FALSE),"No")</f>
        <v>Yes</v>
      </c>
      <c r="K1538" s="102">
        <f>IFERROR(VLOOKUP($C1538,'CEDARS School FRPL'!$C:$G,3,FALSE),0)</f>
        <v>0.61580000000000001</v>
      </c>
      <c r="M1538" s="149"/>
      <c r="N1538" s="150"/>
    </row>
    <row r="1539" spans="1:14">
      <c r="A1539" s="83" t="s">
        <v>2276</v>
      </c>
      <c r="B1539" s="83" t="s">
        <v>2995</v>
      </c>
      <c r="C1539" s="80">
        <v>2609</v>
      </c>
      <c r="D1539" s="80" t="s">
        <v>3223</v>
      </c>
      <c r="E1539" s="109">
        <v>275.86</v>
      </c>
      <c r="F1539" s="109">
        <v>0</v>
      </c>
      <c r="G1539" s="109">
        <v>0</v>
      </c>
      <c r="H1539" s="109">
        <v>0</v>
      </c>
      <c r="I1539" s="143">
        <f t="shared" si="27"/>
        <v>275.86</v>
      </c>
      <c r="J1539" s="148" t="str">
        <f>IFERROR(VLOOKUP($C1539,'CEDARS School FRPL'!$C:$G,5,FALSE),"No")</f>
        <v>Yes</v>
      </c>
      <c r="K1539" s="102">
        <f>IFERROR(VLOOKUP($C1539,'CEDARS School FRPL'!$C:$G,3,FALSE),0)</f>
        <v>0.67610000000000003</v>
      </c>
      <c r="M1539" s="149"/>
      <c r="N1539" s="150"/>
    </row>
    <row r="1540" spans="1:14">
      <c r="A1540" s="83" t="s">
        <v>2276</v>
      </c>
      <c r="B1540" s="83" t="s">
        <v>2995</v>
      </c>
      <c r="C1540" s="80">
        <v>5071</v>
      </c>
      <c r="D1540" s="80" t="s">
        <v>159</v>
      </c>
      <c r="E1540" s="109">
        <v>2145.66</v>
      </c>
      <c r="F1540" s="109">
        <v>71.099999999999994</v>
      </c>
      <c r="G1540" s="109">
        <v>4.71</v>
      </c>
      <c r="H1540" s="109">
        <v>0</v>
      </c>
      <c r="I1540" s="143">
        <f t="shared" si="27"/>
        <v>2221.4699999999998</v>
      </c>
      <c r="J1540" s="148" t="str">
        <f>IFERROR(VLOOKUP($C1540,'CEDARS School FRPL'!$C:$G,5,FALSE),"No")</f>
        <v>Yes</v>
      </c>
      <c r="K1540" s="102">
        <f>IFERROR(VLOOKUP($C1540,'CEDARS School FRPL'!$C:$G,3,FALSE),0)</f>
        <v>0.59470000000000001</v>
      </c>
      <c r="M1540" s="149"/>
      <c r="N1540" s="150"/>
    </row>
    <row r="1541" spans="1:14">
      <c r="A1541" s="83" t="s">
        <v>2329</v>
      </c>
      <c r="B1541" s="83" t="s">
        <v>2996</v>
      </c>
      <c r="C1541" s="80">
        <v>2921</v>
      </c>
      <c r="D1541" s="80" t="s">
        <v>2997</v>
      </c>
      <c r="E1541" s="109">
        <v>196.44</v>
      </c>
      <c r="F1541" s="109">
        <v>4.18</v>
      </c>
      <c r="G1541" s="109">
        <v>0.28999999999999998</v>
      </c>
      <c r="H1541" s="109">
        <v>0</v>
      </c>
      <c r="I1541" s="143">
        <f t="shared" si="27"/>
        <v>200.91</v>
      </c>
      <c r="J1541" s="148" t="str">
        <f>IFERROR(VLOOKUP($C1541,'CEDARS School FRPL'!$C:$G,5,FALSE),"No")</f>
        <v>Yes</v>
      </c>
      <c r="K1541" s="102">
        <f>IFERROR(VLOOKUP($C1541,'CEDARS School FRPL'!$C:$G,3,FALSE),0)</f>
        <v>0.99660000000000004</v>
      </c>
      <c r="M1541" s="149"/>
      <c r="N1541" s="150"/>
    </row>
    <row r="1542" spans="1:14">
      <c r="A1542" s="83" t="s">
        <v>2313</v>
      </c>
      <c r="B1542" s="83" t="s">
        <v>2998</v>
      </c>
      <c r="C1542" s="80">
        <v>5585</v>
      </c>
      <c r="D1542" s="80" t="s">
        <v>3129</v>
      </c>
      <c r="E1542" s="109">
        <v>374.88</v>
      </c>
      <c r="F1542" s="109">
        <v>0</v>
      </c>
      <c r="G1542" s="109">
        <v>0</v>
      </c>
      <c r="H1542" s="109">
        <v>0</v>
      </c>
      <c r="I1542" s="143">
        <f t="shared" si="27"/>
        <v>374.88</v>
      </c>
      <c r="J1542" s="148" t="str">
        <f>IFERROR(VLOOKUP($C1542,'CEDARS School FRPL'!$C:$G,5,FALSE),"No")</f>
        <v>Yes</v>
      </c>
      <c r="K1542" s="102">
        <f>IFERROR(VLOOKUP($C1542,'CEDARS School FRPL'!$C:$G,3,FALSE),0)</f>
        <v>0.72860000000000003</v>
      </c>
      <c r="M1542" s="149"/>
      <c r="N1542" s="150"/>
    </row>
    <row r="1543" spans="1:14">
      <c r="A1543" s="83" t="s">
        <v>2313</v>
      </c>
      <c r="B1543" s="95" t="s">
        <v>2998</v>
      </c>
      <c r="C1543" s="80">
        <v>3426</v>
      </c>
      <c r="D1543" s="80" t="s">
        <v>417</v>
      </c>
      <c r="E1543" s="109">
        <v>176.76</v>
      </c>
      <c r="F1543" s="109">
        <v>0</v>
      </c>
      <c r="G1543" s="109">
        <v>0</v>
      </c>
      <c r="H1543" s="109">
        <v>0</v>
      </c>
      <c r="I1543" s="143">
        <f t="shared" si="27"/>
        <v>176.76</v>
      </c>
      <c r="J1543" s="148" t="str">
        <f>IFERROR(VLOOKUP($C1543,'CEDARS School FRPL'!$C:$G,5,FALSE),"No")</f>
        <v>Yes</v>
      </c>
      <c r="K1543" s="102">
        <f>IFERROR(VLOOKUP($C1543,'CEDARS School FRPL'!$C:$G,3,FALSE),0)</f>
        <v>0.85729999999999995</v>
      </c>
      <c r="M1543" s="149"/>
      <c r="N1543" s="150"/>
    </row>
    <row r="1544" spans="1:14">
      <c r="A1544" s="83" t="s">
        <v>2313</v>
      </c>
      <c r="B1544" s="83" t="s">
        <v>2998</v>
      </c>
      <c r="C1544" s="80">
        <v>4536</v>
      </c>
      <c r="D1544" s="80" t="s">
        <v>418</v>
      </c>
      <c r="E1544" s="109">
        <v>276.98</v>
      </c>
      <c r="F1544" s="109">
        <v>0</v>
      </c>
      <c r="G1544" s="109">
        <v>0</v>
      </c>
      <c r="H1544" s="109">
        <v>0</v>
      </c>
      <c r="I1544" s="143">
        <f t="shared" si="27"/>
        <v>276.98</v>
      </c>
      <c r="J1544" s="148" t="str">
        <f>IFERROR(VLOOKUP($C1544,'CEDARS School FRPL'!$C:$G,5,FALSE),"No")</f>
        <v>Yes</v>
      </c>
      <c r="K1544" s="102">
        <f>IFERROR(VLOOKUP($C1544,'CEDARS School FRPL'!$C:$G,3,FALSE),0)</f>
        <v>0.68810000000000004</v>
      </c>
      <c r="M1544" s="149"/>
      <c r="N1544" s="150"/>
    </row>
    <row r="1545" spans="1:14">
      <c r="A1545" s="83" t="s">
        <v>2313</v>
      </c>
      <c r="B1545" s="83" t="s">
        <v>2998</v>
      </c>
      <c r="C1545" s="80">
        <v>3020</v>
      </c>
      <c r="D1545" s="80" t="s">
        <v>415</v>
      </c>
      <c r="E1545" s="109">
        <v>288</v>
      </c>
      <c r="F1545" s="109">
        <v>0</v>
      </c>
      <c r="G1545" s="109">
        <v>0</v>
      </c>
      <c r="H1545" s="109">
        <v>0</v>
      </c>
      <c r="I1545" s="143">
        <f t="shared" si="27"/>
        <v>288</v>
      </c>
      <c r="J1545" s="148" t="str">
        <f>IFERROR(VLOOKUP($C1545,'CEDARS School FRPL'!$C:$G,5,FALSE),"No")</f>
        <v>Yes</v>
      </c>
      <c r="K1545" s="102">
        <f>IFERROR(VLOOKUP($C1545,'CEDARS School FRPL'!$C:$G,3,FALSE),0)</f>
        <v>0.79120000000000001</v>
      </c>
      <c r="M1545" s="149"/>
      <c r="N1545" s="150"/>
    </row>
    <row r="1546" spans="1:14">
      <c r="A1546" s="83" t="s">
        <v>2313</v>
      </c>
      <c r="B1546" s="83" t="s">
        <v>2998</v>
      </c>
      <c r="C1546" s="80">
        <v>2919</v>
      </c>
      <c r="D1546" s="80" t="s">
        <v>414</v>
      </c>
      <c r="E1546" s="109">
        <v>274.45</v>
      </c>
      <c r="F1546" s="109">
        <v>0</v>
      </c>
      <c r="G1546" s="109">
        <v>0</v>
      </c>
      <c r="H1546" s="109">
        <v>0</v>
      </c>
      <c r="I1546" s="143">
        <f t="shared" si="27"/>
        <v>274.45</v>
      </c>
      <c r="J1546" s="148" t="str">
        <f>IFERROR(VLOOKUP($C1546,'CEDARS School FRPL'!$C:$G,5,FALSE),"No")</f>
        <v>Yes</v>
      </c>
      <c r="K1546" s="102">
        <f>IFERROR(VLOOKUP($C1546,'CEDARS School FRPL'!$C:$G,3,FALSE),0)</f>
        <v>0.85119999999999996</v>
      </c>
      <c r="M1546" s="149"/>
      <c r="N1546" s="150"/>
    </row>
    <row r="1547" spans="1:14">
      <c r="A1547" s="83" t="s">
        <v>2313</v>
      </c>
      <c r="B1547" s="83" t="s">
        <v>2998</v>
      </c>
      <c r="C1547" s="80">
        <v>3088</v>
      </c>
      <c r="D1547" s="80" t="s">
        <v>416</v>
      </c>
      <c r="E1547" s="109">
        <v>852.66</v>
      </c>
      <c r="F1547" s="109">
        <v>33.619999999999997</v>
      </c>
      <c r="G1547" s="109">
        <v>0</v>
      </c>
      <c r="H1547" s="109">
        <v>0</v>
      </c>
      <c r="I1547" s="143">
        <f t="shared" si="27"/>
        <v>886.28</v>
      </c>
      <c r="J1547" s="148" t="str">
        <f>IFERROR(VLOOKUP($C1547,'CEDARS School FRPL'!$C:$G,5,FALSE),"No")</f>
        <v>Yes</v>
      </c>
      <c r="K1547" s="102">
        <f>IFERROR(VLOOKUP($C1547,'CEDARS School FRPL'!$C:$G,3,FALSE),0)</f>
        <v>0.82609999999999995</v>
      </c>
      <c r="M1547" s="149"/>
      <c r="N1547" s="150"/>
    </row>
    <row r="1548" spans="1:14">
      <c r="A1548" s="83" t="s">
        <v>2313</v>
      </c>
      <c r="B1548" s="83" t="s">
        <v>2998</v>
      </c>
      <c r="C1548" s="80">
        <v>5648</v>
      </c>
      <c r="D1548" s="80" t="s">
        <v>3224</v>
      </c>
      <c r="E1548" s="109">
        <v>59.58</v>
      </c>
      <c r="F1548" s="109">
        <v>0</v>
      </c>
      <c r="G1548" s="109">
        <v>0</v>
      </c>
      <c r="H1548" s="109">
        <v>0</v>
      </c>
      <c r="I1548" s="143">
        <f t="shared" si="27"/>
        <v>59.58</v>
      </c>
      <c r="J1548" s="148" t="str">
        <f>IFERROR(VLOOKUP($C1548,'CEDARS School FRPL'!$C:$G,5,FALSE),"No")</f>
        <v>Yes</v>
      </c>
      <c r="K1548" s="102">
        <f>IFERROR(VLOOKUP($C1548,'CEDARS School FRPL'!$C:$G,3,FALSE),0)</f>
        <v>0.68799999999999994</v>
      </c>
      <c r="M1548" s="149"/>
      <c r="N1548" s="150"/>
    </row>
    <row r="1549" spans="1:14">
      <c r="A1549" s="83" t="s">
        <v>2313</v>
      </c>
      <c r="B1549" s="83" t="s">
        <v>2998</v>
      </c>
      <c r="C1549" s="80">
        <v>5650</v>
      </c>
      <c r="D1549" s="80" t="s">
        <v>3282</v>
      </c>
      <c r="E1549" s="109">
        <v>29.26</v>
      </c>
      <c r="F1549" s="109">
        <v>0</v>
      </c>
      <c r="G1549" s="109">
        <v>0</v>
      </c>
      <c r="H1549" s="109">
        <v>0</v>
      </c>
      <c r="I1549" s="143">
        <f t="shared" si="27"/>
        <v>29.26</v>
      </c>
      <c r="J1549" s="148" t="str">
        <f>IFERROR(VLOOKUP($C1549,'CEDARS School FRPL'!$C:$G,5,FALSE),"No")</f>
        <v>Yes</v>
      </c>
      <c r="K1549" s="102">
        <f>IFERROR(VLOOKUP($C1549,'CEDARS School FRPL'!$C:$G,3,FALSE),0)</f>
        <v>0.68720000000000003</v>
      </c>
      <c r="M1549" s="149"/>
      <c r="N1549" s="150"/>
    </row>
    <row r="1550" spans="1:14">
      <c r="A1550" s="83" t="s">
        <v>2313</v>
      </c>
      <c r="B1550" s="83" t="s">
        <v>2998</v>
      </c>
      <c r="C1550" s="80">
        <v>2510</v>
      </c>
      <c r="D1550" s="80" t="s">
        <v>3225</v>
      </c>
      <c r="E1550" s="109">
        <v>752.88</v>
      </c>
      <c r="F1550" s="109">
        <v>0</v>
      </c>
      <c r="G1550" s="109">
        <v>0</v>
      </c>
      <c r="H1550" s="109">
        <v>0</v>
      </c>
      <c r="I1550" s="143">
        <f t="shared" si="27"/>
        <v>752.88</v>
      </c>
      <c r="J1550" s="148" t="str">
        <f>IFERROR(VLOOKUP($C1550,'CEDARS School FRPL'!$C:$G,5,FALSE),"No")</f>
        <v>Yes</v>
      </c>
      <c r="K1550" s="102">
        <f>IFERROR(VLOOKUP($C1550,'CEDARS School FRPL'!$C:$G,3,FALSE),0)</f>
        <v>0.85409999999999997</v>
      </c>
      <c r="M1550" s="149"/>
      <c r="N1550" s="150"/>
    </row>
    <row r="1551" spans="1:14">
      <c r="A1551" s="83" t="s">
        <v>2514</v>
      </c>
      <c r="B1551" s="83" t="s">
        <v>2999</v>
      </c>
      <c r="C1551" s="80">
        <v>4486</v>
      </c>
      <c r="D1551" s="80" t="s">
        <v>1438</v>
      </c>
      <c r="E1551" s="109">
        <v>427.69</v>
      </c>
      <c r="F1551" s="109">
        <v>0</v>
      </c>
      <c r="G1551" s="109">
        <v>0</v>
      </c>
      <c r="H1551" s="109">
        <v>0</v>
      </c>
      <c r="I1551" s="143">
        <f t="shared" si="27"/>
        <v>427.69</v>
      </c>
      <c r="J1551" s="148" t="str">
        <f>IFERROR(VLOOKUP($C1551,'CEDARS School FRPL'!$C:$G,5,FALSE),"No")</f>
        <v>No</v>
      </c>
      <c r="K1551" s="102">
        <f>IFERROR(VLOOKUP($C1551,'CEDARS School FRPL'!$C:$G,3,FALSE),0)</f>
        <v>0.3881</v>
      </c>
      <c r="M1551" s="149"/>
      <c r="N1551" s="150"/>
    </row>
    <row r="1552" spans="1:14">
      <c r="A1552" s="83" t="s">
        <v>2514</v>
      </c>
      <c r="B1552" s="83" t="s">
        <v>2999</v>
      </c>
      <c r="C1552" s="80">
        <v>2158</v>
      </c>
      <c r="D1552" s="80" t="s">
        <v>817</v>
      </c>
      <c r="E1552" s="109">
        <v>222.67</v>
      </c>
      <c r="F1552" s="109">
        <v>0</v>
      </c>
      <c r="G1552" s="109">
        <v>0</v>
      </c>
      <c r="H1552" s="109">
        <v>0</v>
      </c>
      <c r="I1552" s="143">
        <f t="shared" si="27"/>
        <v>222.67</v>
      </c>
      <c r="J1552" s="148" t="str">
        <f>IFERROR(VLOOKUP($C1552,'CEDARS School FRPL'!$C:$G,5,FALSE),"No")</f>
        <v>No</v>
      </c>
      <c r="K1552" s="102">
        <f>IFERROR(VLOOKUP($C1552,'CEDARS School FRPL'!$C:$G,3,FALSE),0)</f>
        <v>0.46360000000000001</v>
      </c>
      <c r="M1552" s="149"/>
      <c r="N1552" s="150"/>
    </row>
    <row r="1553" spans="1:14">
      <c r="A1553" s="83" t="s">
        <v>2514</v>
      </c>
      <c r="B1553" s="83" t="s">
        <v>2999</v>
      </c>
      <c r="C1553" s="80">
        <v>2468</v>
      </c>
      <c r="D1553" s="80" t="s">
        <v>2018</v>
      </c>
      <c r="E1553" s="109">
        <v>225.1</v>
      </c>
      <c r="F1553" s="109">
        <v>15.209999999999999</v>
      </c>
      <c r="G1553" s="109">
        <v>5.14</v>
      </c>
      <c r="H1553" s="109">
        <v>0</v>
      </c>
      <c r="I1553" s="143">
        <f t="shared" si="27"/>
        <v>245.45</v>
      </c>
      <c r="J1553" s="148" t="str">
        <f>IFERROR(VLOOKUP($C1553,'CEDARS School FRPL'!$C:$G,5,FALSE),"No")</f>
        <v>No</v>
      </c>
      <c r="K1553" s="102">
        <f>IFERROR(VLOOKUP($C1553,'CEDARS School FRPL'!$C:$G,3,FALSE),0)</f>
        <v>0.41930000000000001</v>
      </c>
      <c r="M1553" s="149"/>
      <c r="N1553" s="150"/>
    </row>
    <row r="1554" spans="1:14">
      <c r="A1554" s="83" t="s">
        <v>2364</v>
      </c>
      <c r="B1554" s="83" t="s">
        <v>3000</v>
      </c>
      <c r="C1554" s="80">
        <v>5380</v>
      </c>
      <c r="D1554" s="80" t="s">
        <v>1013</v>
      </c>
      <c r="E1554" s="109">
        <v>333.29</v>
      </c>
      <c r="F1554" s="109">
        <v>0</v>
      </c>
      <c r="G1554" s="109">
        <v>0</v>
      </c>
      <c r="H1554" s="109">
        <v>0</v>
      </c>
      <c r="I1554" s="143">
        <f t="shared" si="27"/>
        <v>333.29</v>
      </c>
      <c r="J1554" s="148" t="str">
        <f>IFERROR(VLOOKUP($C1554,'CEDARS School FRPL'!$C:$G,5,FALSE),"No")</f>
        <v>Yes</v>
      </c>
      <c r="K1554" s="102">
        <f>IFERROR(VLOOKUP($C1554,'CEDARS School FRPL'!$C:$G,3,FALSE),0)</f>
        <v>0.68120000000000003</v>
      </c>
      <c r="M1554" s="149"/>
      <c r="N1554" s="150"/>
    </row>
    <row r="1555" spans="1:14">
      <c r="A1555" s="83" t="s">
        <v>2583</v>
      </c>
      <c r="B1555" s="83" t="s">
        <v>3226</v>
      </c>
      <c r="C1555" s="80">
        <v>5468</v>
      </c>
      <c r="D1555" s="80" t="s">
        <v>2717</v>
      </c>
      <c r="E1555" s="109">
        <v>143.93</v>
      </c>
      <c r="F1555" s="109">
        <v>1.96</v>
      </c>
      <c r="G1555" s="109">
        <v>0</v>
      </c>
      <c r="H1555" s="109">
        <v>0</v>
      </c>
      <c r="I1555" s="143">
        <f t="shared" si="27"/>
        <v>145.89000000000001</v>
      </c>
      <c r="J1555" s="148" t="str">
        <f>IFERROR(VLOOKUP($C1555,'CEDARS School FRPL'!$C:$G,5,FALSE),"No")</f>
        <v>Yes</v>
      </c>
      <c r="K1555" s="102">
        <f>IFERROR(VLOOKUP($C1555,'CEDARS School FRPL'!$C:$G,3,FALSE),0)</f>
        <v>0.79149999999999998</v>
      </c>
      <c r="M1555" s="149"/>
      <c r="N1555" s="150"/>
    </row>
    <row r="1556" spans="1:14">
      <c r="A1556" s="83" t="s">
        <v>2425</v>
      </c>
      <c r="B1556" s="83" t="s">
        <v>3001</v>
      </c>
      <c r="C1556" s="80">
        <v>2803</v>
      </c>
      <c r="D1556" s="80" t="s">
        <v>1267</v>
      </c>
      <c r="E1556" s="109">
        <v>220.29</v>
      </c>
      <c r="F1556" s="109">
        <v>0</v>
      </c>
      <c r="G1556" s="109">
        <v>0</v>
      </c>
      <c r="H1556" s="109">
        <v>0</v>
      </c>
      <c r="I1556" s="143">
        <f t="shared" si="27"/>
        <v>220.29</v>
      </c>
      <c r="J1556" s="148" t="str">
        <f>IFERROR(VLOOKUP($C1556,'CEDARS School FRPL'!$C:$G,5,FALSE),"No")</f>
        <v>Yes</v>
      </c>
      <c r="K1556" s="102">
        <f>IFERROR(VLOOKUP($C1556,'CEDARS School FRPL'!$C:$G,3,FALSE),0)</f>
        <v>0.72089999999999999</v>
      </c>
      <c r="M1556" s="149"/>
      <c r="N1556" s="150"/>
    </row>
    <row r="1557" spans="1:14">
      <c r="A1557" s="83" t="s">
        <v>2425</v>
      </c>
      <c r="B1557" s="83" t="s">
        <v>3001</v>
      </c>
      <c r="C1557" s="80">
        <v>2357</v>
      </c>
      <c r="D1557" s="80" t="s">
        <v>1266</v>
      </c>
      <c r="E1557" s="109">
        <v>246.87</v>
      </c>
      <c r="F1557" s="109">
        <v>14</v>
      </c>
      <c r="G1557" s="109">
        <v>1.71</v>
      </c>
      <c r="H1557" s="109">
        <v>0</v>
      </c>
      <c r="I1557" s="143">
        <f t="shared" si="27"/>
        <v>262.58</v>
      </c>
      <c r="J1557" s="148" t="str">
        <f>IFERROR(VLOOKUP($C1557,'CEDARS School FRPL'!$C:$G,5,FALSE),"No")</f>
        <v>Yes</v>
      </c>
      <c r="K1557" s="102">
        <f>IFERROR(VLOOKUP($C1557,'CEDARS School FRPL'!$C:$G,3,FALSE),0)</f>
        <v>0.63770000000000004</v>
      </c>
      <c r="M1557" s="149"/>
      <c r="N1557" s="150"/>
    </row>
    <row r="1558" spans="1:14">
      <c r="A1558" s="83" t="s">
        <v>2402</v>
      </c>
      <c r="B1558" s="83" t="s">
        <v>3002</v>
      </c>
      <c r="C1558" s="80">
        <v>2864</v>
      </c>
      <c r="D1558" s="80" t="s">
        <v>1183</v>
      </c>
      <c r="E1558" s="109">
        <v>380.63</v>
      </c>
      <c r="F1558" s="109">
        <v>0</v>
      </c>
      <c r="G1558" s="109">
        <v>0</v>
      </c>
      <c r="H1558" s="109">
        <v>0</v>
      </c>
      <c r="I1558" s="143">
        <f t="shared" si="27"/>
        <v>380.63</v>
      </c>
      <c r="J1558" s="148" t="str">
        <f>IFERROR(VLOOKUP($C1558,'CEDARS School FRPL'!$C:$G,5,FALSE),"No")</f>
        <v>No</v>
      </c>
      <c r="K1558" s="102">
        <f>IFERROR(VLOOKUP($C1558,'CEDARS School FRPL'!$C:$G,3,FALSE),0)</f>
        <v>0.48259999999999997</v>
      </c>
      <c r="M1558" s="149"/>
      <c r="N1558" s="150"/>
    </row>
    <row r="1559" spans="1:14">
      <c r="A1559" s="83" t="s">
        <v>2402</v>
      </c>
      <c r="B1559" s="83" t="s">
        <v>3002</v>
      </c>
      <c r="C1559" s="80">
        <v>2478</v>
      </c>
      <c r="D1559" s="80" t="s">
        <v>1182</v>
      </c>
      <c r="E1559" s="109">
        <v>306.85000000000002</v>
      </c>
      <c r="F1559" s="109">
        <v>9.58</v>
      </c>
      <c r="G1559" s="109">
        <v>0</v>
      </c>
      <c r="H1559" s="109">
        <v>0</v>
      </c>
      <c r="I1559" s="143">
        <f t="shared" si="27"/>
        <v>316.43</v>
      </c>
      <c r="J1559" s="148" t="str">
        <f>IFERROR(VLOOKUP($C1559,'CEDARS School FRPL'!$C:$G,5,FALSE),"No")</f>
        <v>No</v>
      </c>
      <c r="K1559" s="102">
        <f>IFERROR(VLOOKUP($C1559,'CEDARS School FRPL'!$C:$G,3,FALSE),0)</f>
        <v>0.3972</v>
      </c>
      <c r="M1559" s="149"/>
      <c r="N1559" s="150"/>
    </row>
    <row r="1560" spans="1:14">
      <c r="A1560" s="83" t="s">
        <v>2402</v>
      </c>
      <c r="B1560" s="83" t="s">
        <v>3002</v>
      </c>
      <c r="C1560" s="80">
        <v>5688</v>
      </c>
      <c r="D1560" s="80" t="s">
        <v>3375</v>
      </c>
      <c r="E1560" s="109">
        <v>41.95</v>
      </c>
      <c r="F1560" s="109">
        <v>0</v>
      </c>
      <c r="G1560" s="109">
        <v>0</v>
      </c>
      <c r="H1560" s="109">
        <v>0</v>
      </c>
      <c r="I1560" s="143">
        <f t="shared" si="27"/>
        <v>41.95</v>
      </c>
      <c r="J1560" s="148" t="str">
        <f>IFERROR(VLOOKUP($C1560,'CEDARS School FRPL'!$C:$G,5,FALSE),"No")</f>
        <v>No</v>
      </c>
      <c r="K1560" s="102">
        <f>IFERROR(VLOOKUP($C1560,'CEDARS School FRPL'!$C:$G,3,FALSE),0)</f>
        <v>0.34129999999999999</v>
      </c>
      <c r="M1560" s="149"/>
      <c r="N1560" s="150"/>
    </row>
    <row r="1561" spans="1:14">
      <c r="A1561" s="83" t="s">
        <v>2349</v>
      </c>
      <c r="B1561" s="83" t="s">
        <v>3003</v>
      </c>
      <c r="C1561" s="80">
        <v>3587</v>
      </c>
      <c r="D1561" s="80" t="s">
        <v>748</v>
      </c>
      <c r="E1561" s="109">
        <v>477.38</v>
      </c>
      <c r="F1561" s="109">
        <v>0</v>
      </c>
      <c r="G1561" s="109">
        <v>0</v>
      </c>
      <c r="H1561" s="109">
        <v>0</v>
      </c>
      <c r="I1561" s="143">
        <f t="shared" si="27"/>
        <v>477.38</v>
      </c>
      <c r="J1561" s="148" t="str">
        <f>IFERROR(VLOOKUP($C1561,'CEDARS School FRPL'!$C:$G,5,FALSE),"No")</f>
        <v>No</v>
      </c>
      <c r="K1561" s="102">
        <f>IFERROR(VLOOKUP($C1561,'CEDARS School FRPL'!$C:$G,3,FALSE),0)</f>
        <v>0.44209999999999999</v>
      </c>
      <c r="M1561" s="149"/>
      <c r="N1561" s="150"/>
    </row>
    <row r="1562" spans="1:14">
      <c r="A1562" s="83" t="s">
        <v>2349</v>
      </c>
      <c r="B1562" s="83" t="s">
        <v>3003</v>
      </c>
      <c r="C1562" s="80">
        <v>2439</v>
      </c>
      <c r="D1562" s="80" t="s">
        <v>737</v>
      </c>
      <c r="E1562" s="109">
        <v>392.54</v>
      </c>
      <c r="F1562" s="109">
        <v>0</v>
      </c>
      <c r="G1562" s="109">
        <v>0</v>
      </c>
      <c r="H1562" s="109">
        <v>0</v>
      </c>
      <c r="I1562" s="143">
        <f t="shared" si="27"/>
        <v>392.54</v>
      </c>
      <c r="J1562" s="148" t="str">
        <f>IFERROR(VLOOKUP($C1562,'CEDARS School FRPL'!$C:$G,5,FALSE),"No")</f>
        <v>Yes</v>
      </c>
      <c r="K1562" s="102">
        <f>IFERROR(VLOOKUP($C1562,'CEDARS School FRPL'!$C:$G,3,FALSE),0)</f>
        <v>0.56730000000000003</v>
      </c>
      <c r="M1562" s="149"/>
      <c r="N1562" s="150"/>
    </row>
    <row r="1563" spans="1:14">
      <c r="A1563" s="83" t="s">
        <v>2349</v>
      </c>
      <c r="B1563" s="83" t="s">
        <v>3003</v>
      </c>
      <c r="C1563" s="80">
        <v>3034</v>
      </c>
      <c r="D1563" s="80" t="s">
        <v>741</v>
      </c>
      <c r="E1563" s="109">
        <v>353.02</v>
      </c>
      <c r="F1563" s="109">
        <v>0</v>
      </c>
      <c r="G1563" s="109">
        <v>0</v>
      </c>
      <c r="H1563" s="109">
        <v>0</v>
      </c>
      <c r="I1563" s="143">
        <f t="shared" si="27"/>
        <v>353.02</v>
      </c>
      <c r="J1563" s="148" t="str">
        <f>IFERROR(VLOOKUP($C1563,'CEDARS School FRPL'!$C:$G,5,FALSE),"No")</f>
        <v>Yes</v>
      </c>
      <c r="K1563" s="102">
        <f>IFERROR(VLOOKUP($C1563,'CEDARS School FRPL'!$C:$G,3,FALSE),0)</f>
        <v>0.70620000000000005</v>
      </c>
      <c r="M1563" s="149"/>
      <c r="N1563" s="150"/>
    </row>
    <row r="1564" spans="1:14">
      <c r="A1564" s="83" t="s">
        <v>2349</v>
      </c>
      <c r="B1564" s="83" t="s">
        <v>3003</v>
      </c>
      <c r="C1564" s="80">
        <v>3337</v>
      </c>
      <c r="D1564" s="80" t="s">
        <v>51</v>
      </c>
      <c r="E1564" s="109">
        <v>431.75</v>
      </c>
      <c r="F1564" s="109">
        <v>0</v>
      </c>
      <c r="G1564" s="109">
        <v>0</v>
      </c>
      <c r="H1564" s="109">
        <v>0</v>
      </c>
      <c r="I1564" s="143">
        <f t="shared" si="27"/>
        <v>431.75</v>
      </c>
      <c r="J1564" s="148" t="str">
        <f>IFERROR(VLOOKUP($C1564,'CEDARS School FRPL'!$C:$G,5,FALSE),"No")</f>
        <v>Yes</v>
      </c>
      <c r="K1564" s="102">
        <f>IFERROR(VLOOKUP($C1564,'CEDARS School FRPL'!$C:$G,3,FALSE),0)</f>
        <v>0.58040000000000003</v>
      </c>
      <c r="M1564" s="149"/>
      <c r="N1564" s="150"/>
    </row>
    <row r="1565" spans="1:14">
      <c r="A1565" s="83" t="s">
        <v>2349</v>
      </c>
      <c r="B1565" s="83" t="s">
        <v>3003</v>
      </c>
      <c r="C1565" s="80">
        <v>3280</v>
      </c>
      <c r="D1565" s="80" t="s">
        <v>743</v>
      </c>
      <c r="E1565" s="109">
        <v>658.61</v>
      </c>
      <c r="F1565" s="109">
        <v>0</v>
      </c>
      <c r="G1565" s="109">
        <v>0</v>
      </c>
      <c r="H1565" s="109">
        <v>0</v>
      </c>
      <c r="I1565" s="143">
        <f t="shared" si="27"/>
        <v>658.61</v>
      </c>
      <c r="J1565" s="148" t="str">
        <f>IFERROR(VLOOKUP($C1565,'CEDARS School FRPL'!$C:$G,5,FALSE),"No")</f>
        <v>Yes</v>
      </c>
      <c r="K1565" s="102">
        <f>IFERROR(VLOOKUP($C1565,'CEDARS School FRPL'!$C:$G,3,FALSE),0)</f>
        <v>0.66439999999999999</v>
      </c>
      <c r="M1565" s="149"/>
      <c r="N1565" s="150"/>
    </row>
    <row r="1566" spans="1:14">
      <c r="A1566" s="83" t="s">
        <v>2349</v>
      </c>
      <c r="B1566" s="83" t="s">
        <v>3003</v>
      </c>
      <c r="C1566" s="80">
        <v>1534</v>
      </c>
      <c r="D1566" s="80" t="s">
        <v>735</v>
      </c>
      <c r="E1566" s="109">
        <v>2.4300000000000002</v>
      </c>
      <c r="F1566" s="109">
        <v>0</v>
      </c>
      <c r="G1566" s="109">
        <v>0</v>
      </c>
      <c r="H1566" s="109">
        <v>0</v>
      </c>
      <c r="I1566" s="143">
        <f t="shared" si="27"/>
        <v>2.4300000000000002</v>
      </c>
      <c r="J1566" s="148" t="str">
        <f>IFERROR(VLOOKUP($C1566,'CEDARS School FRPL'!$C:$G,5,FALSE),"No")</f>
        <v>Yes</v>
      </c>
      <c r="K1566" s="102">
        <f>IFERROR(VLOOKUP($C1566,'CEDARS School FRPL'!$C:$G,3,FALSE),0)</f>
        <v>0.66669999999999996</v>
      </c>
      <c r="M1566" s="149"/>
      <c r="N1566" s="150"/>
    </row>
    <row r="1567" spans="1:14">
      <c r="A1567" s="83" t="s">
        <v>2349</v>
      </c>
      <c r="B1567" s="83" t="s">
        <v>3003</v>
      </c>
      <c r="C1567" s="80">
        <v>1784</v>
      </c>
      <c r="D1567" s="80" t="s">
        <v>2728</v>
      </c>
      <c r="E1567" s="109">
        <v>132.1</v>
      </c>
      <c r="F1567" s="109">
        <v>0</v>
      </c>
      <c r="G1567" s="109">
        <v>0</v>
      </c>
      <c r="H1567" s="109">
        <v>0</v>
      </c>
      <c r="I1567" s="143">
        <f t="shared" si="27"/>
        <v>132.1</v>
      </c>
      <c r="J1567" s="148" t="str">
        <f>IFERROR(VLOOKUP($C1567,'CEDARS School FRPL'!$C:$G,5,FALSE),"No")</f>
        <v>No</v>
      </c>
      <c r="K1567" s="102">
        <f>IFERROR(VLOOKUP($C1567,'CEDARS School FRPL'!$C:$G,3,FALSE),0)</f>
        <v>0.1502</v>
      </c>
      <c r="M1567" s="149"/>
      <c r="N1567" s="150"/>
    </row>
    <row r="1568" spans="1:14">
      <c r="A1568" s="83" t="s">
        <v>2349</v>
      </c>
      <c r="B1568" s="83" t="s">
        <v>3003</v>
      </c>
      <c r="C1568" s="80">
        <v>3485</v>
      </c>
      <c r="D1568" s="80" t="s">
        <v>745</v>
      </c>
      <c r="E1568" s="109">
        <v>552.71</v>
      </c>
      <c r="F1568" s="109">
        <v>0</v>
      </c>
      <c r="G1568" s="109">
        <v>0</v>
      </c>
      <c r="H1568" s="109">
        <v>0</v>
      </c>
      <c r="I1568" s="143">
        <f t="shared" si="27"/>
        <v>552.71</v>
      </c>
      <c r="J1568" s="148" t="str">
        <f>IFERROR(VLOOKUP($C1568,'CEDARS School FRPL'!$C:$G,5,FALSE),"No")</f>
        <v>No</v>
      </c>
      <c r="K1568" s="102">
        <f>IFERROR(VLOOKUP($C1568,'CEDARS School FRPL'!$C:$G,3,FALSE),0)</f>
        <v>0.19600000000000001</v>
      </c>
      <c r="M1568" s="149"/>
      <c r="N1568" s="150"/>
    </row>
    <row r="1569" spans="1:14">
      <c r="A1569" s="83" t="s">
        <v>2349</v>
      </c>
      <c r="B1569" s="83" t="s">
        <v>3003</v>
      </c>
      <c r="C1569" s="80">
        <v>3630</v>
      </c>
      <c r="D1569" s="80" t="s">
        <v>749</v>
      </c>
      <c r="E1569" s="109">
        <v>1611.53</v>
      </c>
      <c r="F1569" s="109">
        <v>245.15</v>
      </c>
      <c r="G1569" s="109">
        <v>0</v>
      </c>
      <c r="H1569" s="109">
        <v>0</v>
      </c>
      <c r="I1569" s="143">
        <f t="shared" si="27"/>
        <v>1856.68</v>
      </c>
      <c r="J1569" s="148" t="str">
        <f>IFERROR(VLOOKUP($C1569,'CEDARS School FRPL'!$C:$G,5,FALSE),"No")</f>
        <v>No</v>
      </c>
      <c r="K1569" s="102">
        <f>IFERROR(VLOOKUP($C1569,'CEDARS School FRPL'!$C:$G,3,FALSE),0)</f>
        <v>0.35639999999999999</v>
      </c>
      <c r="M1569" s="149"/>
      <c r="N1569" s="150"/>
    </row>
    <row r="1570" spans="1:14">
      <c r="A1570" s="83" t="s">
        <v>2349</v>
      </c>
      <c r="B1570" s="83" t="s">
        <v>3003</v>
      </c>
      <c r="C1570" s="80">
        <v>2640</v>
      </c>
      <c r="D1570" s="80" t="s">
        <v>740</v>
      </c>
      <c r="E1570" s="109">
        <v>467.16</v>
      </c>
      <c r="F1570" s="109">
        <v>0</v>
      </c>
      <c r="G1570" s="109">
        <v>0</v>
      </c>
      <c r="H1570" s="109">
        <v>0</v>
      </c>
      <c r="I1570" s="143">
        <f t="shared" si="27"/>
        <v>467.16</v>
      </c>
      <c r="J1570" s="148" t="str">
        <f>IFERROR(VLOOKUP($C1570,'CEDARS School FRPL'!$C:$G,5,FALSE),"No")</f>
        <v>Yes</v>
      </c>
      <c r="K1570" s="102">
        <f>IFERROR(VLOOKUP($C1570,'CEDARS School FRPL'!$C:$G,3,FALSE),0)</f>
        <v>0.6663</v>
      </c>
      <c r="M1570" s="149"/>
      <c r="N1570" s="150"/>
    </row>
    <row r="1571" spans="1:14">
      <c r="A1571" s="83" t="s">
        <v>2349</v>
      </c>
      <c r="B1571" s="83" t="s">
        <v>3003</v>
      </c>
      <c r="C1571" s="80">
        <v>5229</v>
      </c>
      <c r="D1571" s="80" t="s">
        <v>755</v>
      </c>
      <c r="E1571" s="109">
        <v>356.29</v>
      </c>
      <c r="F1571" s="109">
        <v>0</v>
      </c>
      <c r="G1571" s="109">
        <v>0</v>
      </c>
      <c r="H1571" s="109">
        <v>0</v>
      </c>
      <c r="I1571" s="143">
        <f t="shared" si="27"/>
        <v>356.29</v>
      </c>
      <c r="J1571" s="148" t="str">
        <f>IFERROR(VLOOKUP($C1571,'CEDARS School FRPL'!$C:$G,5,FALSE),"No")</f>
        <v>Yes</v>
      </c>
      <c r="K1571" s="102">
        <f>IFERROR(VLOOKUP($C1571,'CEDARS School FRPL'!$C:$G,3,FALSE),0)</f>
        <v>0.59719999999999995</v>
      </c>
      <c r="M1571" s="149"/>
      <c r="N1571" s="150"/>
    </row>
    <row r="1572" spans="1:14">
      <c r="A1572" s="83" t="s">
        <v>2349</v>
      </c>
      <c r="B1572" s="83" t="s">
        <v>3003</v>
      </c>
      <c r="C1572" s="80">
        <v>2597</v>
      </c>
      <c r="D1572" s="80" t="s">
        <v>739</v>
      </c>
      <c r="E1572" s="109">
        <v>559.16999999999996</v>
      </c>
      <c r="F1572" s="109">
        <v>0</v>
      </c>
      <c r="G1572" s="109">
        <v>0</v>
      </c>
      <c r="H1572" s="109">
        <v>0</v>
      </c>
      <c r="I1572" s="143">
        <f t="shared" si="27"/>
        <v>559.16999999999996</v>
      </c>
      <c r="J1572" s="148" t="str">
        <f>IFERROR(VLOOKUP($C1572,'CEDARS School FRPL'!$C:$G,5,FALSE),"No")</f>
        <v>No</v>
      </c>
      <c r="K1572" s="102">
        <f>IFERROR(VLOOKUP($C1572,'CEDARS School FRPL'!$C:$G,3,FALSE),0)</f>
        <v>0.3266</v>
      </c>
      <c r="M1572" s="149"/>
      <c r="N1572" s="150"/>
    </row>
    <row r="1573" spans="1:14">
      <c r="A1573" s="83" t="s">
        <v>2349</v>
      </c>
      <c r="B1573" s="83" t="s">
        <v>3003</v>
      </c>
      <c r="C1573" s="80">
        <v>2929</v>
      </c>
      <c r="D1573" s="80" t="s">
        <v>694</v>
      </c>
      <c r="E1573" s="109">
        <v>353.39</v>
      </c>
      <c r="F1573" s="109">
        <v>0</v>
      </c>
      <c r="G1573" s="109">
        <v>0</v>
      </c>
      <c r="H1573" s="109">
        <v>0</v>
      </c>
      <c r="I1573" s="143">
        <f t="shared" si="27"/>
        <v>353.39</v>
      </c>
      <c r="J1573" s="148" t="str">
        <f>IFERROR(VLOOKUP($C1573,'CEDARS School FRPL'!$C:$G,5,FALSE),"No")</f>
        <v>Yes</v>
      </c>
      <c r="K1573" s="102">
        <f>IFERROR(VLOOKUP($C1573,'CEDARS School FRPL'!$C:$G,3,FALSE),0)</f>
        <v>0.72440000000000004</v>
      </c>
      <c r="M1573" s="149"/>
      <c r="N1573" s="150"/>
    </row>
    <row r="1574" spans="1:14">
      <c r="A1574" s="83" t="s">
        <v>2349</v>
      </c>
      <c r="B1574" s="83" t="s">
        <v>3003</v>
      </c>
      <c r="C1574" s="80">
        <v>3741</v>
      </c>
      <c r="D1574" s="80" t="s">
        <v>753</v>
      </c>
      <c r="E1574" s="109">
        <v>1139.25</v>
      </c>
      <c r="F1574" s="109">
        <v>120.88999999999999</v>
      </c>
      <c r="G1574" s="109">
        <v>0</v>
      </c>
      <c r="H1574" s="109">
        <v>0</v>
      </c>
      <c r="I1574" s="143">
        <f t="shared" si="27"/>
        <v>1260.1399999999999</v>
      </c>
      <c r="J1574" s="148" t="str">
        <f>IFERROR(VLOOKUP($C1574,'CEDARS School FRPL'!$C:$G,5,FALSE),"No")</f>
        <v>Yes</v>
      </c>
      <c r="K1574" s="102">
        <f>IFERROR(VLOOKUP($C1574,'CEDARS School FRPL'!$C:$G,3,FALSE),0)</f>
        <v>0.52929999999999999</v>
      </c>
      <c r="M1574" s="149"/>
      <c r="N1574" s="150"/>
    </row>
    <row r="1575" spans="1:14">
      <c r="A1575" s="83" t="s">
        <v>2349</v>
      </c>
      <c r="B1575" s="83" t="s">
        <v>3003</v>
      </c>
      <c r="C1575" s="80">
        <v>3586</v>
      </c>
      <c r="D1575" s="80" t="s">
        <v>747</v>
      </c>
      <c r="E1575" s="109">
        <v>607.59</v>
      </c>
      <c r="F1575" s="109">
        <v>0</v>
      </c>
      <c r="G1575" s="109">
        <v>0</v>
      </c>
      <c r="H1575" s="109">
        <v>0</v>
      </c>
      <c r="I1575" s="143">
        <f t="shared" si="27"/>
        <v>607.59</v>
      </c>
      <c r="J1575" s="148" t="str">
        <f>IFERROR(VLOOKUP($C1575,'CEDARS School FRPL'!$C:$G,5,FALSE),"No")</f>
        <v>No</v>
      </c>
      <c r="K1575" s="102">
        <f>IFERROR(VLOOKUP($C1575,'CEDARS School FRPL'!$C:$G,3,FALSE),0)</f>
        <v>0.24460000000000001</v>
      </c>
      <c r="M1575" s="149"/>
      <c r="N1575" s="150"/>
    </row>
    <row r="1576" spans="1:14">
      <c r="A1576" s="83" t="s">
        <v>2349</v>
      </c>
      <c r="B1576" s="83" t="s">
        <v>3003</v>
      </c>
      <c r="C1576" s="80">
        <v>3035</v>
      </c>
      <c r="D1576" s="80" t="s">
        <v>742</v>
      </c>
      <c r="E1576" s="109">
        <v>858.53</v>
      </c>
      <c r="F1576" s="109">
        <v>0</v>
      </c>
      <c r="G1576" s="109">
        <v>0</v>
      </c>
      <c r="H1576" s="109">
        <v>0</v>
      </c>
      <c r="I1576" s="143">
        <f t="shared" si="27"/>
        <v>858.53</v>
      </c>
      <c r="J1576" s="148" t="str">
        <f>IFERROR(VLOOKUP($C1576,'CEDARS School FRPL'!$C:$G,5,FALSE),"No")</f>
        <v>No</v>
      </c>
      <c r="K1576" s="102">
        <f>IFERROR(VLOOKUP($C1576,'CEDARS School FRPL'!$C:$G,3,FALSE),0)</f>
        <v>0.47449999999999998</v>
      </c>
      <c r="M1576" s="149"/>
      <c r="N1576" s="150"/>
    </row>
    <row r="1577" spans="1:14">
      <c r="A1577" s="83" t="s">
        <v>2349</v>
      </c>
      <c r="B1577" s="83" t="s">
        <v>3003</v>
      </c>
      <c r="C1577" s="80">
        <v>3434</v>
      </c>
      <c r="D1577" s="80" t="s">
        <v>744</v>
      </c>
      <c r="E1577" s="109">
        <v>901.32</v>
      </c>
      <c r="F1577" s="109">
        <v>0</v>
      </c>
      <c r="G1577" s="109">
        <v>0</v>
      </c>
      <c r="H1577" s="109">
        <v>0</v>
      </c>
      <c r="I1577" s="143">
        <f t="shared" si="27"/>
        <v>901.32</v>
      </c>
      <c r="J1577" s="148" t="str">
        <f>IFERROR(VLOOKUP($C1577,'CEDARS School FRPL'!$C:$G,5,FALSE),"No")</f>
        <v>Yes</v>
      </c>
      <c r="K1577" s="102">
        <f>IFERROR(VLOOKUP($C1577,'CEDARS School FRPL'!$C:$G,3,FALSE),0)</f>
        <v>0.56320000000000003</v>
      </c>
      <c r="M1577" s="149"/>
      <c r="N1577" s="150"/>
    </row>
    <row r="1578" spans="1:14">
      <c r="A1578" s="83" t="s">
        <v>2349</v>
      </c>
      <c r="B1578" s="83" t="s">
        <v>3003</v>
      </c>
      <c r="C1578" s="80">
        <v>5335</v>
      </c>
      <c r="D1578" s="80" t="s">
        <v>757</v>
      </c>
      <c r="E1578" s="109">
        <v>0</v>
      </c>
      <c r="F1578" s="109">
        <v>0</v>
      </c>
      <c r="G1578" s="109">
        <v>34</v>
      </c>
      <c r="H1578" s="109">
        <v>0</v>
      </c>
      <c r="I1578" s="143">
        <f t="shared" si="27"/>
        <v>34</v>
      </c>
      <c r="J1578" s="148" t="str">
        <f>IFERROR(VLOOKUP($C1578,'CEDARS School FRPL'!$C:$G,5,FALSE),"No")</f>
        <v>Yes</v>
      </c>
      <c r="K1578" s="102">
        <f>IFERROR(VLOOKUP($C1578,'CEDARS School FRPL'!$C:$G,3,FALSE),0)</f>
        <v>0.62119999999999997</v>
      </c>
      <c r="M1578" s="149"/>
      <c r="N1578" s="150"/>
    </row>
    <row r="1579" spans="1:14">
      <c r="A1579" s="83" t="s">
        <v>2349</v>
      </c>
      <c r="B1579" s="83" t="s">
        <v>3003</v>
      </c>
      <c r="C1579" s="80">
        <v>1648</v>
      </c>
      <c r="D1579" s="80" t="s">
        <v>736</v>
      </c>
      <c r="E1579" s="109">
        <v>15.04</v>
      </c>
      <c r="F1579" s="109">
        <v>0</v>
      </c>
      <c r="G1579" s="109">
        <v>0</v>
      </c>
      <c r="H1579" s="109">
        <v>0</v>
      </c>
      <c r="I1579" s="143">
        <f t="shared" si="27"/>
        <v>15.04</v>
      </c>
      <c r="J1579" s="148" t="str">
        <f>IFERROR(VLOOKUP($C1579,'CEDARS School FRPL'!$C:$G,5,FALSE),"No")</f>
        <v>No</v>
      </c>
      <c r="K1579" s="102">
        <f>IFERROR(VLOOKUP($C1579,'CEDARS School FRPL'!$C:$G,3,FALSE),0)</f>
        <v>0.42299999999999999</v>
      </c>
      <c r="M1579" s="149"/>
      <c r="N1579" s="150"/>
    </row>
    <row r="1580" spans="1:14">
      <c r="A1580" s="83" t="s">
        <v>2349</v>
      </c>
      <c r="B1580" s="83" t="s">
        <v>3003</v>
      </c>
      <c r="C1580" s="80">
        <v>5070</v>
      </c>
      <c r="D1580" s="80" t="s">
        <v>754</v>
      </c>
      <c r="E1580" s="109">
        <v>28</v>
      </c>
      <c r="F1580" s="109">
        <v>0</v>
      </c>
      <c r="G1580" s="109">
        <v>0</v>
      </c>
      <c r="H1580" s="109">
        <v>0</v>
      </c>
      <c r="I1580" s="143">
        <f t="shared" si="27"/>
        <v>28</v>
      </c>
      <c r="J1580" s="148" t="str">
        <f>IFERROR(VLOOKUP($C1580,'CEDARS School FRPL'!$C:$G,5,FALSE),"No")</f>
        <v>Yes</v>
      </c>
      <c r="K1580" s="102">
        <f>IFERROR(VLOOKUP($C1580,'CEDARS School FRPL'!$C:$G,3,FALSE),0)</f>
        <v>0.72960000000000003</v>
      </c>
      <c r="M1580" s="149"/>
      <c r="N1580" s="150"/>
    </row>
    <row r="1581" spans="1:14">
      <c r="A1581" s="83" t="s">
        <v>2349</v>
      </c>
      <c r="B1581" s="83" t="s">
        <v>3003</v>
      </c>
      <c r="C1581" s="80">
        <v>3521</v>
      </c>
      <c r="D1581" s="80" t="s">
        <v>746</v>
      </c>
      <c r="E1581" s="109">
        <v>366.43</v>
      </c>
      <c r="F1581" s="109">
        <v>0</v>
      </c>
      <c r="G1581" s="109">
        <v>0</v>
      </c>
      <c r="H1581" s="109">
        <v>0</v>
      </c>
      <c r="I1581" s="143">
        <f t="shared" si="27"/>
        <v>366.43</v>
      </c>
      <c r="J1581" s="148" t="str">
        <f>IFERROR(VLOOKUP($C1581,'CEDARS School FRPL'!$C:$G,5,FALSE),"No")</f>
        <v>Yes</v>
      </c>
      <c r="K1581" s="102">
        <f>IFERROR(VLOOKUP($C1581,'CEDARS School FRPL'!$C:$G,3,FALSE),0)</f>
        <v>0.59740000000000004</v>
      </c>
      <c r="M1581" s="149"/>
      <c r="N1581" s="150"/>
    </row>
    <row r="1582" spans="1:14">
      <c r="A1582" s="83" t="s">
        <v>2349</v>
      </c>
      <c r="B1582" s="83" t="s">
        <v>3003</v>
      </c>
      <c r="C1582" s="80">
        <v>2475</v>
      </c>
      <c r="D1582" s="80" t="s">
        <v>738</v>
      </c>
      <c r="E1582" s="109">
        <v>1119.9000000000001</v>
      </c>
      <c r="F1582" s="109">
        <v>91.52</v>
      </c>
      <c r="G1582" s="109">
        <v>0</v>
      </c>
      <c r="H1582" s="109">
        <v>0</v>
      </c>
      <c r="I1582" s="143">
        <f t="shared" si="27"/>
        <v>1211.42</v>
      </c>
      <c r="J1582" s="148" t="str">
        <f>IFERROR(VLOOKUP($C1582,'CEDARS School FRPL'!$C:$G,5,FALSE),"No")</f>
        <v>Yes</v>
      </c>
      <c r="K1582" s="102">
        <f>IFERROR(VLOOKUP($C1582,'CEDARS School FRPL'!$C:$G,3,FALSE),0)</f>
        <v>0.63460000000000005</v>
      </c>
      <c r="M1582" s="149"/>
      <c r="N1582" s="150"/>
    </row>
    <row r="1583" spans="1:14">
      <c r="A1583" s="83" t="s">
        <v>2349</v>
      </c>
      <c r="B1583" s="83" t="s">
        <v>3003</v>
      </c>
      <c r="C1583" s="80">
        <v>5484</v>
      </c>
      <c r="D1583" s="80" t="s">
        <v>2729</v>
      </c>
      <c r="E1583" s="109">
        <v>780.55</v>
      </c>
      <c r="F1583" s="109">
        <v>0</v>
      </c>
      <c r="G1583" s="109">
        <v>0</v>
      </c>
      <c r="H1583" s="109">
        <v>0</v>
      </c>
      <c r="I1583" s="143">
        <f t="shared" si="27"/>
        <v>780.55</v>
      </c>
      <c r="J1583" s="148" t="str">
        <f>IFERROR(VLOOKUP($C1583,'CEDARS School FRPL'!$C:$G,5,FALSE),"No")</f>
        <v>No</v>
      </c>
      <c r="K1583" s="102">
        <f>IFERROR(VLOOKUP($C1583,'CEDARS School FRPL'!$C:$G,3,FALSE),0)</f>
        <v>0.38740000000000002</v>
      </c>
      <c r="M1583" s="149"/>
      <c r="N1583" s="150"/>
    </row>
    <row r="1584" spans="1:14">
      <c r="A1584" s="83" t="s">
        <v>2349</v>
      </c>
      <c r="B1584" s="83" t="s">
        <v>3003</v>
      </c>
      <c r="C1584" s="80">
        <v>5519</v>
      </c>
      <c r="D1584" s="80" t="s">
        <v>3112</v>
      </c>
      <c r="E1584" s="109">
        <v>516.42999999999995</v>
      </c>
      <c r="F1584" s="109">
        <v>0</v>
      </c>
      <c r="G1584" s="109">
        <v>0</v>
      </c>
      <c r="H1584" s="109">
        <v>0</v>
      </c>
      <c r="I1584" s="143">
        <f t="shared" si="27"/>
        <v>516.42999999999995</v>
      </c>
      <c r="J1584" s="148" t="str">
        <f>IFERROR(VLOOKUP($C1584,'CEDARS School FRPL'!$C:$G,5,FALSE),"No")</f>
        <v>No</v>
      </c>
      <c r="K1584" s="102">
        <f>IFERROR(VLOOKUP($C1584,'CEDARS School FRPL'!$C:$G,3,FALSE),0)</f>
        <v>0.33589999999999998</v>
      </c>
      <c r="M1584" s="149"/>
      <c r="N1584" s="150"/>
    </row>
    <row r="1585" spans="1:14">
      <c r="A1585" s="83" t="s">
        <v>2349</v>
      </c>
      <c r="B1585" s="83" t="s">
        <v>3003</v>
      </c>
      <c r="C1585" s="80">
        <v>3668</v>
      </c>
      <c r="D1585" s="80" t="s">
        <v>750</v>
      </c>
      <c r="E1585" s="109">
        <v>437.23</v>
      </c>
      <c r="F1585" s="109">
        <v>0</v>
      </c>
      <c r="G1585" s="109">
        <v>0</v>
      </c>
      <c r="H1585" s="109">
        <v>0</v>
      </c>
      <c r="I1585" s="143">
        <f t="shared" si="27"/>
        <v>437.23</v>
      </c>
      <c r="J1585" s="148" t="str">
        <f>IFERROR(VLOOKUP($C1585,'CEDARS School FRPL'!$C:$G,5,FALSE),"No")</f>
        <v>No</v>
      </c>
      <c r="K1585" s="102">
        <f>IFERROR(VLOOKUP($C1585,'CEDARS School FRPL'!$C:$G,3,FALSE),0)</f>
        <v>0.44750000000000001</v>
      </c>
      <c r="M1585" s="149"/>
      <c r="N1585" s="150"/>
    </row>
    <row r="1586" spans="1:14">
      <c r="A1586" s="83" t="s">
        <v>2349</v>
      </c>
      <c r="B1586" s="83" t="s">
        <v>3003</v>
      </c>
      <c r="C1586" s="80">
        <v>3740</v>
      </c>
      <c r="D1586" s="80" t="s">
        <v>752</v>
      </c>
      <c r="E1586" s="109">
        <v>390.71</v>
      </c>
      <c r="F1586" s="109">
        <v>0</v>
      </c>
      <c r="G1586" s="109">
        <v>0</v>
      </c>
      <c r="H1586" s="109">
        <v>0</v>
      </c>
      <c r="I1586" s="143">
        <f t="shared" si="27"/>
        <v>390.71</v>
      </c>
      <c r="J1586" s="148" t="str">
        <f>IFERROR(VLOOKUP($C1586,'CEDARS School FRPL'!$C:$G,5,FALSE),"No")</f>
        <v>No</v>
      </c>
      <c r="K1586" s="102">
        <f>IFERROR(VLOOKUP($C1586,'CEDARS School FRPL'!$C:$G,3,FALSE),0)</f>
        <v>0.43940000000000001</v>
      </c>
      <c r="M1586" s="149"/>
      <c r="N1586" s="150"/>
    </row>
    <row r="1587" spans="1:14">
      <c r="A1587" s="83" t="s">
        <v>2349</v>
      </c>
      <c r="B1587" s="83" t="s">
        <v>3003</v>
      </c>
      <c r="C1587" s="80">
        <v>5282</v>
      </c>
      <c r="D1587" s="80" t="s">
        <v>756</v>
      </c>
      <c r="E1587" s="109">
        <v>191.99</v>
      </c>
      <c r="F1587" s="109">
        <v>9.1100000000000012</v>
      </c>
      <c r="G1587" s="109">
        <v>0</v>
      </c>
      <c r="H1587" s="109">
        <v>0</v>
      </c>
      <c r="I1587" s="143">
        <f t="shared" si="27"/>
        <v>201.10000000000002</v>
      </c>
      <c r="J1587" s="148" t="str">
        <f>IFERROR(VLOOKUP($C1587,'CEDARS School FRPL'!$C:$G,5,FALSE),"No")</f>
        <v>Yes</v>
      </c>
      <c r="K1587" s="102">
        <f>IFERROR(VLOOKUP($C1587,'CEDARS School FRPL'!$C:$G,3,FALSE),0)</f>
        <v>0.67269999999999996</v>
      </c>
      <c r="M1587" s="149"/>
      <c r="N1587" s="150"/>
    </row>
    <row r="1588" spans="1:14">
      <c r="A1588" s="83" t="s">
        <v>2349</v>
      </c>
      <c r="B1588" s="83" t="s">
        <v>3003</v>
      </c>
      <c r="C1588" s="80">
        <v>3702</v>
      </c>
      <c r="D1588" s="80" t="s">
        <v>751</v>
      </c>
      <c r="E1588" s="109">
        <v>388.43</v>
      </c>
      <c r="F1588" s="109">
        <v>0</v>
      </c>
      <c r="G1588" s="109">
        <v>0</v>
      </c>
      <c r="H1588" s="109">
        <v>0</v>
      </c>
      <c r="I1588" s="143">
        <f t="shared" si="27"/>
        <v>388.43</v>
      </c>
      <c r="J1588" s="148" t="str">
        <f>IFERROR(VLOOKUP($C1588,'CEDARS School FRPL'!$C:$G,5,FALSE),"No")</f>
        <v>Yes</v>
      </c>
      <c r="K1588" s="102">
        <f>IFERROR(VLOOKUP($C1588,'CEDARS School FRPL'!$C:$G,3,FALSE),0)</f>
        <v>0.51900000000000002</v>
      </c>
      <c r="M1588" s="149"/>
      <c r="N1588" s="150"/>
    </row>
    <row r="1589" spans="1:14">
      <c r="A1589" s="83" t="s">
        <v>2306</v>
      </c>
      <c r="B1589" s="83" t="s">
        <v>3004</v>
      </c>
      <c r="C1589" s="80">
        <v>2789</v>
      </c>
      <c r="D1589" s="80" t="s">
        <v>367</v>
      </c>
      <c r="E1589" s="109">
        <v>169.15</v>
      </c>
      <c r="F1589" s="109">
        <v>0</v>
      </c>
      <c r="G1589" s="109">
        <v>0</v>
      </c>
      <c r="H1589" s="109">
        <v>0</v>
      </c>
      <c r="I1589" s="143">
        <f t="shared" si="27"/>
        <v>169.15</v>
      </c>
      <c r="J1589" s="148" t="str">
        <f>IFERROR(VLOOKUP($C1589,'CEDARS School FRPL'!$C:$G,5,FALSE),"No")</f>
        <v>Yes</v>
      </c>
      <c r="K1589" s="102">
        <f>IFERROR(VLOOKUP($C1589,'CEDARS School FRPL'!$C:$G,3,FALSE),0)</f>
        <v>0.69020000000000004</v>
      </c>
      <c r="M1589" s="149"/>
      <c r="N1589" s="150"/>
    </row>
    <row r="1590" spans="1:14">
      <c r="A1590" s="83" t="s">
        <v>2306</v>
      </c>
      <c r="B1590" s="80" t="s">
        <v>3004</v>
      </c>
      <c r="C1590" s="80">
        <v>3559</v>
      </c>
      <c r="D1590" t="s">
        <v>368</v>
      </c>
      <c r="E1590" s="109">
        <v>55.15</v>
      </c>
      <c r="F1590" s="109">
        <v>0</v>
      </c>
      <c r="G1590" s="109">
        <v>0</v>
      </c>
      <c r="H1590" s="109">
        <v>0</v>
      </c>
      <c r="I1590" s="143">
        <f t="shared" si="27"/>
        <v>55.15</v>
      </c>
      <c r="J1590" s="148" t="str">
        <f>IFERROR(VLOOKUP($C1590,'CEDARS School FRPL'!$C:$G,5,FALSE),"No")</f>
        <v>Yes</v>
      </c>
      <c r="K1590" s="102">
        <f>IFERROR(VLOOKUP($C1590,'CEDARS School FRPL'!$C:$G,3,FALSE),0)</f>
        <v>0.72460000000000002</v>
      </c>
      <c r="M1590" s="149"/>
      <c r="N1590" s="150"/>
    </row>
    <row r="1591" spans="1:14">
      <c r="A1591" s="83" t="s">
        <v>2306</v>
      </c>
      <c r="B1591" s="83" t="s">
        <v>3004</v>
      </c>
      <c r="C1591" s="80">
        <v>1898</v>
      </c>
      <c r="D1591" s="80" t="s">
        <v>366</v>
      </c>
      <c r="E1591" s="109">
        <v>45.95</v>
      </c>
      <c r="F1591" s="109">
        <v>0</v>
      </c>
      <c r="G1591" s="109">
        <v>0</v>
      </c>
      <c r="H1591" s="109">
        <v>0</v>
      </c>
      <c r="I1591" s="143">
        <f t="shared" si="27"/>
        <v>45.95</v>
      </c>
      <c r="J1591" s="148" t="str">
        <f>IFERROR(VLOOKUP($C1591,'CEDARS School FRPL'!$C:$G,5,FALSE),"No")</f>
        <v>No</v>
      </c>
      <c r="K1591" s="102">
        <f>IFERROR(VLOOKUP($C1591,'CEDARS School FRPL'!$C:$G,3,FALSE),0)</f>
        <v>0.1699</v>
      </c>
      <c r="M1591" s="149"/>
      <c r="N1591" s="150"/>
    </row>
    <row r="1592" spans="1:14">
      <c r="A1592" s="83" t="s">
        <v>2306</v>
      </c>
      <c r="B1592" s="83" t="s">
        <v>3004</v>
      </c>
      <c r="C1592" s="80">
        <v>3579</v>
      </c>
      <c r="D1592" s="80" t="s">
        <v>369</v>
      </c>
      <c r="E1592" s="109">
        <v>96.59</v>
      </c>
      <c r="F1592" s="109">
        <v>9.6900000000000013</v>
      </c>
      <c r="G1592" s="109">
        <v>0</v>
      </c>
      <c r="H1592" s="109">
        <v>0</v>
      </c>
      <c r="I1592" s="143">
        <f t="shared" si="27"/>
        <v>106.28</v>
      </c>
      <c r="J1592" s="148" t="str">
        <f>IFERROR(VLOOKUP($C1592,'CEDARS School FRPL'!$C:$G,5,FALSE),"No")</f>
        <v>Yes</v>
      </c>
      <c r="K1592" s="102">
        <f>IFERROR(VLOOKUP($C1592,'CEDARS School FRPL'!$C:$G,3,FALSE),0)</f>
        <v>0.70040000000000002</v>
      </c>
      <c r="M1592" s="149"/>
      <c r="N1592" s="150"/>
    </row>
    <row r="1593" spans="1:14">
      <c r="A1593" s="83" t="s">
        <v>2264</v>
      </c>
      <c r="B1593" s="83" t="s">
        <v>3005</v>
      </c>
      <c r="C1593" s="80">
        <v>4060</v>
      </c>
      <c r="D1593" s="80" t="s">
        <v>88</v>
      </c>
      <c r="E1593" s="109">
        <v>568.58000000000004</v>
      </c>
      <c r="F1593" s="109">
        <v>0</v>
      </c>
      <c r="G1593" s="109">
        <v>0</v>
      </c>
      <c r="H1593" s="109">
        <v>0</v>
      </c>
      <c r="I1593" s="143">
        <f t="shared" si="27"/>
        <v>568.58000000000004</v>
      </c>
      <c r="J1593" s="148" t="str">
        <f>IFERROR(VLOOKUP($C1593,'CEDARS School FRPL'!$C:$G,5,FALSE),"No")</f>
        <v>No</v>
      </c>
      <c r="K1593" s="102">
        <f>IFERROR(VLOOKUP($C1593,'CEDARS School FRPL'!$C:$G,3,FALSE),0)</f>
        <v>0.25719999999999998</v>
      </c>
      <c r="M1593" s="149"/>
      <c r="N1593" s="150"/>
    </row>
    <row r="1594" spans="1:14">
      <c r="A1594" s="83" t="s">
        <v>2264</v>
      </c>
      <c r="B1594" s="83" t="s">
        <v>3005</v>
      </c>
      <c r="C1594" s="80">
        <v>2721</v>
      </c>
      <c r="D1594" s="80" t="s">
        <v>80</v>
      </c>
      <c r="E1594" s="109">
        <v>808.26</v>
      </c>
      <c r="F1594" s="109">
        <v>0</v>
      </c>
      <c r="G1594" s="109">
        <v>0</v>
      </c>
      <c r="H1594" s="109">
        <v>0</v>
      </c>
      <c r="I1594" s="143">
        <f t="shared" ref="I1594:I1657" si="28">SUM(E1594:H1594)</f>
        <v>808.26</v>
      </c>
      <c r="J1594" s="148" t="str">
        <f>IFERROR(VLOOKUP($C1594,'CEDARS School FRPL'!$C:$G,5,FALSE),"No")</f>
        <v>No</v>
      </c>
      <c r="K1594" s="102">
        <f>IFERROR(VLOOKUP($C1594,'CEDARS School FRPL'!$C:$G,3,FALSE),0)</f>
        <v>0.42480000000000001</v>
      </c>
      <c r="M1594" s="149"/>
      <c r="N1594" s="150"/>
    </row>
    <row r="1595" spans="1:14">
      <c r="A1595" s="83" t="s">
        <v>2264</v>
      </c>
      <c r="B1595" s="83" t="s">
        <v>3005</v>
      </c>
      <c r="C1595" s="80">
        <v>2785</v>
      </c>
      <c r="D1595" s="80" t="s">
        <v>81</v>
      </c>
      <c r="E1595" s="109">
        <v>682.38</v>
      </c>
      <c r="F1595" s="109">
        <v>0</v>
      </c>
      <c r="G1595" s="109">
        <v>0</v>
      </c>
      <c r="H1595" s="109">
        <v>0</v>
      </c>
      <c r="I1595" s="143">
        <f t="shared" si="28"/>
        <v>682.38</v>
      </c>
      <c r="J1595" s="148" t="str">
        <f>IFERROR(VLOOKUP($C1595,'CEDARS School FRPL'!$C:$G,5,FALSE),"No")</f>
        <v>No</v>
      </c>
      <c r="K1595" s="102">
        <f>IFERROR(VLOOKUP($C1595,'CEDARS School FRPL'!$C:$G,3,FALSE),0)</f>
        <v>0.49490000000000001</v>
      </c>
      <c r="M1595" s="149"/>
      <c r="N1595" s="150"/>
    </row>
    <row r="1596" spans="1:14">
      <c r="A1596" s="83" t="s">
        <v>2264</v>
      </c>
      <c r="B1596" s="83" t="s">
        <v>3005</v>
      </c>
      <c r="C1596" s="80">
        <v>5732</v>
      </c>
      <c r="D1596" s="80" t="s">
        <v>3376</v>
      </c>
      <c r="E1596" s="109">
        <v>409.34</v>
      </c>
      <c r="F1596" s="109">
        <v>0</v>
      </c>
      <c r="G1596" s="109">
        <v>0</v>
      </c>
      <c r="H1596" s="109">
        <v>0</v>
      </c>
      <c r="I1596" s="143">
        <f t="shared" si="28"/>
        <v>409.34</v>
      </c>
      <c r="J1596" s="148" t="str">
        <f>IFERROR(VLOOKUP($C1596,'CEDARS School FRPL'!$C:$G,5,FALSE),"No")</f>
        <v>No</v>
      </c>
      <c r="K1596" s="102">
        <f>IFERROR(VLOOKUP($C1596,'CEDARS School FRPL'!$C:$G,3,FALSE),0)</f>
        <v>0.1716</v>
      </c>
      <c r="M1596" s="149"/>
      <c r="N1596" s="150"/>
    </row>
    <row r="1597" spans="1:14">
      <c r="A1597" s="83" t="s">
        <v>2264</v>
      </c>
      <c r="B1597" s="83" t="s">
        <v>3005</v>
      </c>
      <c r="C1597" s="80">
        <v>3926</v>
      </c>
      <c r="D1597" s="80" t="s">
        <v>86</v>
      </c>
      <c r="E1597" s="109">
        <v>697.76</v>
      </c>
      <c r="F1597" s="109">
        <v>0</v>
      </c>
      <c r="G1597" s="109">
        <v>0</v>
      </c>
      <c r="H1597" s="109">
        <v>0</v>
      </c>
      <c r="I1597" s="143">
        <f t="shared" si="28"/>
        <v>697.76</v>
      </c>
      <c r="J1597" s="148" t="str">
        <f>IFERROR(VLOOKUP($C1597,'CEDARS School FRPL'!$C:$G,5,FALSE),"No")</f>
        <v>No</v>
      </c>
      <c r="K1597" s="102">
        <f>IFERROR(VLOOKUP($C1597,'CEDARS School FRPL'!$C:$G,3,FALSE),0)</f>
        <v>0.25359999999999999</v>
      </c>
      <c r="M1597" s="149"/>
      <c r="N1597" s="150"/>
    </row>
    <row r="1598" spans="1:14">
      <c r="A1598" s="83" t="s">
        <v>2264</v>
      </c>
      <c r="B1598" s="83" t="s">
        <v>3005</v>
      </c>
      <c r="C1598" s="80">
        <v>3833</v>
      </c>
      <c r="D1598" s="80" t="s">
        <v>85</v>
      </c>
      <c r="E1598" s="109">
        <v>1686.85</v>
      </c>
      <c r="F1598" s="109">
        <v>87.01</v>
      </c>
      <c r="G1598" s="109">
        <v>0</v>
      </c>
      <c r="H1598" s="109">
        <v>0</v>
      </c>
      <c r="I1598" s="143">
        <f t="shared" si="28"/>
        <v>1773.86</v>
      </c>
      <c r="J1598" s="148" t="str">
        <f>IFERROR(VLOOKUP($C1598,'CEDARS School FRPL'!$C:$G,5,FALSE),"No")</f>
        <v>No</v>
      </c>
      <c r="K1598" s="102">
        <f>IFERROR(VLOOKUP($C1598,'CEDARS School FRPL'!$C:$G,3,FALSE),0)</f>
        <v>0.22570000000000001</v>
      </c>
      <c r="M1598" s="149"/>
      <c r="N1598" s="150"/>
    </row>
    <row r="1599" spans="1:14">
      <c r="A1599" s="83" t="s">
        <v>2264</v>
      </c>
      <c r="B1599" s="83" t="s">
        <v>3005</v>
      </c>
      <c r="C1599" s="80">
        <v>2786</v>
      </c>
      <c r="D1599" s="80" t="s">
        <v>82</v>
      </c>
      <c r="E1599" s="109">
        <v>508.71</v>
      </c>
      <c r="F1599" s="109">
        <v>0</v>
      </c>
      <c r="G1599" s="109">
        <v>0</v>
      </c>
      <c r="H1599" s="109">
        <v>0</v>
      </c>
      <c r="I1599" s="143">
        <f t="shared" si="28"/>
        <v>508.71</v>
      </c>
      <c r="J1599" s="148" t="str">
        <f>IFERROR(VLOOKUP($C1599,'CEDARS School FRPL'!$C:$G,5,FALSE),"No")</f>
        <v>Yes</v>
      </c>
      <c r="K1599" s="102">
        <f>IFERROR(VLOOKUP($C1599,'CEDARS School FRPL'!$C:$G,3,FALSE),0)</f>
        <v>0.54110000000000003</v>
      </c>
      <c r="M1599" s="149"/>
      <c r="N1599" s="150"/>
    </row>
    <row r="1600" spans="1:14">
      <c r="A1600" s="83" t="s">
        <v>2264</v>
      </c>
      <c r="B1600" s="83" t="s">
        <v>3005</v>
      </c>
      <c r="C1600" s="80">
        <v>2642</v>
      </c>
      <c r="D1600" s="80" t="s">
        <v>77</v>
      </c>
      <c r="E1600" s="109">
        <v>412.85</v>
      </c>
      <c r="F1600" s="109">
        <v>0</v>
      </c>
      <c r="G1600" s="109">
        <v>0</v>
      </c>
      <c r="H1600" s="109">
        <v>0</v>
      </c>
      <c r="I1600" s="143">
        <f t="shared" si="28"/>
        <v>412.85</v>
      </c>
      <c r="J1600" s="148" t="str">
        <f>IFERROR(VLOOKUP($C1600,'CEDARS School FRPL'!$C:$G,5,FALSE),"No")</f>
        <v>Yes</v>
      </c>
      <c r="K1600" s="102">
        <f>IFERROR(VLOOKUP($C1600,'CEDARS School FRPL'!$C:$G,3,FALSE),0)</f>
        <v>0.46439999999999998</v>
      </c>
      <c r="M1600" s="149"/>
      <c r="N1600" s="150"/>
    </row>
    <row r="1601" spans="1:14">
      <c r="A1601" s="83" t="s">
        <v>2264</v>
      </c>
      <c r="B1601" s="83" t="s">
        <v>3005</v>
      </c>
      <c r="C1601" s="80">
        <v>5493</v>
      </c>
      <c r="D1601" s="80" t="s">
        <v>2730</v>
      </c>
      <c r="E1601" s="109">
        <v>794.08</v>
      </c>
      <c r="F1601" s="109">
        <v>0</v>
      </c>
      <c r="G1601" s="109">
        <v>0</v>
      </c>
      <c r="H1601" s="109">
        <v>0</v>
      </c>
      <c r="I1601" s="143">
        <f t="shared" si="28"/>
        <v>794.08</v>
      </c>
      <c r="J1601" s="148" t="str">
        <f>IFERROR(VLOOKUP($C1601,'CEDARS School FRPL'!$C:$G,5,FALSE),"No")</f>
        <v>No</v>
      </c>
      <c r="K1601" s="102">
        <f>IFERROR(VLOOKUP($C1601,'CEDARS School FRPL'!$C:$G,3,FALSE),0)</f>
        <v>0.13689999999999999</v>
      </c>
      <c r="M1601" s="149"/>
      <c r="N1601" s="150"/>
    </row>
    <row r="1602" spans="1:14">
      <c r="A1602" s="83" t="s">
        <v>2264</v>
      </c>
      <c r="B1602" s="83" t="s">
        <v>3005</v>
      </c>
      <c r="C1602" s="80">
        <v>2657</v>
      </c>
      <c r="D1602" s="80" t="s">
        <v>79</v>
      </c>
      <c r="E1602" s="109">
        <v>482.4</v>
      </c>
      <c r="F1602" s="109">
        <v>0</v>
      </c>
      <c r="G1602" s="109">
        <v>0</v>
      </c>
      <c r="H1602" s="109">
        <v>0</v>
      </c>
      <c r="I1602" s="143">
        <f t="shared" si="28"/>
        <v>482.4</v>
      </c>
      <c r="J1602" s="148" t="str">
        <f>IFERROR(VLOOKUP($C1602,'CEDARS School FRPL'!$C:$G,5,FALSE),"No")</f>
        <v>Yes</v>
      </c>
      <c r="K1602" s="102">
        <f>IFERROR(VLOOKUP($C1602,'CEDARS School FRPL'!$C:$G,3,FALSE),0)</f>
        <v>0.4501</v>
      </c>
      <c r="M1602" s="149"/>
      <c r="N1602" s="150"/>
    </row>
    <row r="1603" spans="1:14">
      <c r="A1603" s="83" t="s">
        <v>2264</v>
      </c>
      <c r="B1603" s="83" t="s">
        <v>3005</v>
      </c>
      <c r="C1603" s="80">
        <v>2656</v>
      </c>
      <c r="D1603" s="80" t="s">
        <v>78</v>
      </c>
      <c r="E1603" s="109">
        <v>487.29</v>
      </c>
      <c r="F1603" s="109">
        <v>0</v>
      </c>
      <c r="G1603" s="109">
        <v>0</v>
      </c>
      <c r="H1603" s="109">
        <v>0</v>
      </c>
      <c r="I1603" s="143">
        <f t="shared" si="28"/>
        <v>487.29</v>
      </c>
      <c r="J1603" s="148" t="str">
        <f>IFERROR(VLOOKUP($C1603,'CEDARS School FRPL'!$C:$G,5,FALSE),"No")</f>
        <v>Yes</v>
      </c>
      <c r="K1603" s="102">
        <f>IFERROR(VLOOKUP($C1603,'CEDARS School FRPL'!$C:$G,3,FALSE),0)</f>
        <v>0.45889999999999997</v>
      </c>
      <c r="M1603" s="149"/>
      <c r="N1603" s="150"/>
    </row>
    <row r="1604" spans="1:14">
      <c r="A1604" s="83" t="s">
        <v>2264</v>
      </c>
      <c r="B1604" s="83" t="s">
        <v>3005</v>
      </c>
      <c r="C1604" s="80">
        <v>5419</v>
      </c>
      <c r="D1604" s="80" t="s">
        <v>93</v>
      </c>
      <c r="E1604" s="109">
        <v>620.39</v>
      </c>
      <c r="F1604" s="109">
        <v>0</v>
      </c>
      <c r="G1604" s="109">
        <v>0</v>
      </c>
      <c r="H1604" s="109">
        <v>0</v>
      </c>
      <c r="I1604" s="143">
        <f t="shared" si="28"/>
        <v>620.39</v>
      </c>
      <c r="J1604" s="148" t="str">
        <f>IFERROR(VLOOKUP($C1604,'CEDARS School FRPL'!$C:$G,5,FALSE),"No")</f>
        <v>No</v>
      </c>
      <c r="K1604" s="102">
        <f>IFERROR(VLOOKUP($C1604,'CEDARS School FRPL'!$C:$G,3,FALSE),0)</f>
        <v>0.1686</v>
      </c>
      <c r="M1604" s="149"/>
      <c r="N1604" s="150"/>
    </row>
    <row r="1605" spans="1:14">
      <c r="A1605" s="83" t="s">
        <v>2264</v>
      </c>
      <c r="B1605" s="83" t="s">
        <v>3005</v>
      </c>
      <c r="C1605" s="80">
        <v>5689</v>
      </c>
      <c r="D1605" s="80" t="s">
        <v>3377</v>
      </c>
      <c r="E1605" s="109">
        <v>338.82</v>
      </c>
      <c r="F1605" s="109">
        <v>3.1999999999999997</v>
      </c>
      <c r="G1605" s="109">
        <v>0</v>
      </c>
      <c r="H1605" s="109">
        <v>0</v>
      </c>
      <c r="I1605" s="143">
        <f t="shared" si="28"/>
        <v>342.02</v>
      </c>
      <c r="J1605" s="148" t="str">
        <f>IFERROR(VLOOKUP($C1605,'CEDARS School FRPL'!$C:$G,5,FALSE),"No")</f>
        <v>Yes</v>
      </c>
      <c r="K1605" s="102">
        <f>IFERROR(VLOOKUP($C1605,'CEDARS School FRPL'!$C:$G,3,FALSE),0)</f>
        <v>0.55359999999999998</v>
      </c>
      <c r="M1605" s="149"/>
      <c r="N1605" s="150"/>
    </row>
    <row r="1606" spans="1:14">
      <c r="A1606" s="83" t="s">
        <v>2264</v>
      </c>
      <c r="B1606" s="83" t="s">
        <v>3005</v>
      </c>
      <c r="C1606" s="80">
        <v>3511</v>
      </c>
      <c r="D1606" s="80" t="s">
        <v>83</v>
      </c>
      <c r="E1606" s="109">
        <v>1985.99</v>
      </c>
      <c r="F1606" s="109">
        <v>99.01</v>
      </c>
      <c r="G1606" s="109">
        <v>0</v>
      </c>
      <c r="H1606" s="109">
        <v>0</v>
      </c>
      <c r="I1606" s="143">
        <f t="shared" si="28"/>
        <v>2085</v>
      </c>
      <c r="J1606" s="148" t="str">
        <f>IFERROR(VLOOKUP($C1606,'CEDARS School FRPL'!$C:$G,5,FALSE),"No")</f>
        <v>No</v>
      </c>
      <c r="K1606" s="102">
        <f>IFERROR(VLOOKUP($C1606,'CEDARS School FRPL'!$C:$G,3,FALSE),0)</f>
        <v>0.2581</v>
      </c>
      <c r="M1606" s="149"/>
      <c r="N1606" s="150"/>
    </row>
    <row r="1607" spans="1:14">
      <c r="A1607" s="83" t="s">
        <v>2264</v>
      </c>
      <c r="B1607" s="83" t="s">
        <v>3005</v>
      </c>
      <c r="C1607" s="80">
        <v>5526</v>
      </c>
      <c r="D1607" s="80" t="s">
        <v>3227</v>
      </c>
      <c r="E1607" s="109">
        <v>27.86</v>
      </c>
      <c r="F1607" s="109">
        <v>0</v>
      </c>
      <c r="G1607" s="109">
        <v>0</v>
      </c>
      <c r="H1607" s="109">
        <v>0</v>
      </c>
      <c r="I1607" s="143">
        <f t="shared" si="28"/>
        <v>27.86</v>
      </c>
      <c r="J1607" s="148" t="str">
        <f>IFERROR(VLOOKUP($C1607,'CEDARS School FRPL'!$C:$G,5,FALSE),"No")</f>
        <v>Yes</v>
      </c>
      <c r="K1607" s="102">
        <f>IFERROR(VLOOKUP($C1607,'CEDARS School FRPL'!$C:$G,3,FALSE),0)</f>
        <v>0.22220000000000001</v>
      </c>
      <c r="M1607" s="149"/>
      <c r="N1607" s="150"/>
    </row>
    <row r="1608" spans="1:14">
      <c r="A1608" s="83" t="s">
        <v>2264</v>
      </c>
      <c r="B1608" s="83" t="s">
        <v>3005</v>
      </c>
      <c r="C1608" s="80">
        <v>4295</v>
      </c>
      <c r="D1608" s="80" t="s">
        <v>89</v>
      </c>
      <c r="E1608" s="109">
        <v>151.19</v>
      </c>
      <c r="F1608" s="109">
        <v>2.38</v>
      </c>
      <c r="G1608" s="109">
        <v>58.52</v>
      </c>
      <c r="H1608" s="109">
        <v>0</v>
      </c>
      <c r="I1608" s="143">
        <f t="shared" si="28"/>
        <v>212.09</v>
      </c>
      <c r="J1608" s="148" t="str">
        <f>IFERROR(VLOOKUP($C1608,'CEDARS School FRPL'!$C:$G,5,FALSE),"No")</f>
        <v>Yes</v>
      </c>
      <c r="K1608" s="102">
        <f>IFERROR(VLOOKUP($C1608,'CEDARS School FRPL'!$C:$G,3,FALSE),0)</f>
        <v>0.48060000000000003</v>
      </c>
      <c r="M1608" s="149"/>
      <c r="N1608" s="150"/>
    </row>
    <row r="1609" spans="1:14">
      <c r="A1609" s="83" t="s">
        <v>2264</v>
      </c>
      <c r="B1609" s="83" t="s">
        <v>3005</v>
      </c>
      <c r="C1609" s="80">
        <v>3732</v>
      </c>
      <c r="D1609" s="80" t="s">
        <v>84</v>
      </c>
      <c r="E1609" s="109">
        <v>460.29</v>
      </c>
      <c r="F1609" s="109">
        <v>0</v>
      </c>
      <c r="G1609" s="109">
        <v>0</v>
      </c>
      <c r="H1609" s="109">
        <v>0</v>
      </c>
      <c r="I1609" s="143">
        <f t="shared" si="28"/>
        <v>460.29</v>
      </c>
      <c r="J1609" s="148" t="str">
        <f>IFERROR(VLOOKUP($C1609,'CEDARS School FRPL'!$C:$G,5,FALSE),"No")</f>
        <v>No</v>
      </c>
      <c r="K1609" s="102">
        <f>IFERROR(VLOOKUP($C1609,'CEDARS School FRPL'!$C:$G,3,FALSE),0)</f>
        <v>0.35959999999999998</v>
      </c>
      <c r="M1609" s="149"/>
      <c r="N1609" s="150"/>
    </row>
    <row r="1610" spans="1:14">
      <c r="A1610" s="83" t="s">
        <v>2264</v>
      </c>
      <c r="B1610" s="83" t="s">
        <v>3005</v>
      </c>
      <c r="C1610" s="80">
        <v>2001</v>
      </c>
      <c r="D1610" s="80" t="s">
        <v>76</v>
      </c>
      <c r="E1610" s="109">
        <v>0.64</v>
      </c>
      <c r="F1610" s="109">
        <v>0</v>
      </c>
      <c r="G1610" s="109">
        <v>0</v>
      </c>
      <c r="H1610" s="109">
        <v>0</v>
      </c>
      <c r="I1610" s="143">
        <f t="shared" si="28"/>
        <v>0.64</v>
      </c>
      <c r="J1610" s="148" t="str">
        <f>IFERROR(VLOOKUP($C1610,'CEDARS School FRPL'!$C:$G,5,FALSE),"No")</f>
        <v>No</v>
      </c>
      <c r="K1610" s="102">
        <f>IFERROR(VLOOKUP($C1610,'CEDARS School FRPL'!$C:$G,3,FALSE),0)</f>
        <v>7.7799999999999994E-2</v>
      </c>
      <c r="M1610" s="149"/>
      <c r="N1610" s="150"/>
    </row>
    <row r="1611" spans="1:14">
      <c r="A1611" s="83" t="s">
        <v>2264</v>
      </c>
      <c r="B1611" s="83" t="s">
        <v>3005</v>
      </c>
      <c r="C1611" s="80">
        <v>4059</v>
      </c>
      <c r="D1611" s="80" t="s">
        <v>87</v>
      </c>
      <c r="E1611" s="109">
        <v>470.14</v>
      </c>
      <c r="F1611" s="109">
        <v>0</v>
      </c>
      <c r="G1611" s="109">
        <v>0</v>
      </c>
      <c r="H1611" s="109">
        <v>0</v>
      </c>
      <c r="I1611" s="143">
        <f t="shared" si="28"/>
        <v>470.14</v>
      </c>
      <c r="J1611" s="148" t="str">
        <f>IFERROR(VLOOKUP($C1611,'CEDARS School FRPL'!$C:$G,5,FALSE),"No")</f>
        <v>No</v>
      </c>
      <c r="K1611" s="102">
        <f>IFERROR(VLOOKUP($C1611,'CEDARS School FRPL'!$C:$G,3,FALSE),0)</f>
        <v>0.40960000000000002</v>
      </c>
      <c r="M1611" s="149"/>
      <c r="N1611" s="150"/>
    </row>
    <row r="1612" spans="1:14">
      <c r="A1612" s="83" t="s">
        <v>2264</v>
      </c>
      <c r="B1612" s="83" t="s">
        <v>3005</v>
      </c>
      <c r="C1612" s="80">
        <v>5165</v>
      </c>
      <c r="D1612" s="80" t="s">
        <v>92</v>
      </c>
      <c r="E1612" s="109">
        <v>633.72</v>
      </c>
      <c r="F1612" s="109">
        <v>9.2000000000000011</v>
      </c>
      <c r="G1612" s="109">
        <v>0</v>
      </c>
      <c r="H1612" s="109">
        <v>0</v>
      </c>
      <c r="I1612" s="143">
        <f t="shared" si="28"/>
        <v>642.92000000000007</v>
      </c>
      <c r="J1612" s="148" t="str">
        <f>IFERROR(VLOOKUP($C1612,'CEDARS School FRPL'!$C:$G,5,FALSE),"No")</f>
        <v>No</v>
      </c>
      <c r="K1612" s="102">
        <f>IFERROR(VLOOKUP($C1612,'CEDARS School FRPL'!$C:$G,3,FALSE),0)</f>
        <v>0.15709999999999999</v>
      </c>
      <c r="M1612" s="149"/>
      <c r="N1612" s="150"/>
    </row>
    <row r="1613" spans="1:14">
      <c r="A1613" s="83" t="s">
        <v>2264</v>
      </c>
      <c r="B1613" s="83" t="s">
        <v>3005</v>
      </c>
      <c r="C1613" s="80">
        <v>5092</v>
      </c>
      <c r="D1613" s="80" t="s">
        <v>91</v>
      </c>
      <c r="E1613" s="109">
        <v>629.01</v>
      </c>
      <c r="F1613" s="109">
        <v>0</v>
      </c>
      <c r="G1613" s="109">
        <v>0</v>
      </c>
      <c r="H1613" s="109">
        <v>0</v>
      </c>
      <c r="I1613" s="143">
        <f t="shared" si="28"/>
        <v>629.01</v>
      </c>
      <c r="J1613" s="148" t="str">
        <f>IFERROR(VLOOKUP($C1613,'CEDARS School FRPL'!$C:$G,5,FALSE),"No")</f>
        <v>No</v>
      </c>
      <c r="K1613" s="102">
        <f>IFERROR(VLOOKUP($C1613,'CEDARS School FRPL'!$C:$G,3,FALSE),0)</f>
        <v>0.16039999999999999</v>
      </c>
      <c r="M1613" s="149"/>
      <c r="N1613" s="150"/>
    </row>
    <row r="1614" spans="1:14">
      <c r="A1614" s="83" t="s">
        <v>2264</v>
      </c>
      <c r="B1614" s="83" t="s">
        <v>3005</v>
      </c>
      <c r="C1614" s="80">
        <v>4543</v>
      </c>
      <c r="D1614" s="80" t="s">
        <v>90</v>
      </c>
      <c r="E1614" s="109">
        <v>524.33000000000004</v>
      </c>
      <c r="F1614" s="109">
        <v>0</v>
      </c>
      <c r="G1614" s="109">
        <v>0</v>
      </c>
      <c r="H1614" s="109">
        <v>0</v>
      </c>
      <c r="I1614" s="143">
        <f t="shared" si="28"/>
        <v>524.33000000000004</v>
      </c>
      <c r="J1614" s="148" t="str">
        <f>IFERROR(VLOOKUP($C1614,'CEDARS School FRPL'!$C:$G,5,FALSE),"No")</f>
        <v>No</v>
      </c>
      <c r="K1614" s="102">
        <f>IFERROR(VLOOKUP($C1614,'CEDARS School FRPL'!$C:$G,3,FALSE),0)</f>
        <v>0.2114</v>
      </c>
      <c r="M1614" s="149"/>
      <c r="N1614" s="150"/>
    </row>
    <row r="1615" spans="1:14">
      <c r="A1615" s="83" t="s">
        <v>2286</v>
      </c>
      <c r="B1615" s="83" t="s">
        <v>3006</v>
      </c>
      <c r="C1615" s="80">
        <v>2390</v>
      </c>
      <c r="D1615" s="80" t="s">
        <v>283</v>
      </c>
      <c r="E1615" s="109">
        <v>1049.82</v>
      </c>
      <c r="F1615" s="109">
        <v>47.779999999999994</v>
      </c>
      <c r="G1615" s="109">
        <v>7</v>
      </c>
      <c r="H1615" s="109">
        <v>0</v>
      </c>
      <c r="I1615" s="143">
        <f t="shared" si="28"/>
        <v>1104.5999999999999</v>
      </c>
      <c r="J1615" s="148" t="str">
        <f>IFERROR(VLOOKUP($C1615,'CEDARS School FRPL'!$C:$G,5,FALSE),"No")</f>
        <v>No</v>
      </c>
      <c r="K1615" s="102">
        <f>IFERROR(VLOOKUP($C1615,'CEDARS School FRPL'!$C:$G,3,FALSE),0)</f>
        <v>0.2445</v>
      </c>
      <c r="M1615" s="149"/>
      <c r="N1615" s="150"/>
    </row>
    <row r="1616" spans="1:14">
      <c r="A1616" s="83" t="s">
        <v>2286</v>
      </c>
      <c r="B1616" s="83" t="s">
        <v>3006</v>
      </c>
      <c r="C1616" s="80">
        <v>3321</v>
      </c>
      <c r="D1616" s="80" t="s">
        <v>284</v>
      </c>
      <c r="E1616" s="109">
        <v>727.33</v>
      </c>
      <c r="F1616" s="109">
        <v>0</v>
      </c>
      <c r="G1616" s="109">
        <v>0</v>
      </c>
      <c r="H1616" s="109">
        <v>0</v>
      </c>
      <c r="I1616" s="143">
        <f t="shared" si="28"/>
        <v>727.33</v>
      </c>
      <c r="J1616" s="148" t="str">
        <f>IFERROR(VLOOKUP($C1616,'CEDARS School FRPL'!$C:$G,5,FALSE),"No")</f>
        <v>No</v>
      </c>
      <c r="K1616" s="102">
        <f>IFERROR(VLOOKUP($C1616,'CEDARS School FRPL'!$C:$G,3,FALSE),0)</f>
        <v>0.23130000000000001</v>
      </c>
      <c r="M1616" s="149"/>
      <c r="N1616" s="150"/>
    </row>
    <row r="1617" spans="1:14">
      <c r="A1617" s="83" t="s">
        <v>2286</v>
      </c>
      <c r="B1617" s="83" t="s">
        <v>3006</v>
      </c>
      <c r="C1617" s="80">
        <v>5518</v>
      </c>
      <c r="D1617" s="80" t="s">
        <v>3113</v>
      </c>
      <c r="E1617" s="109">
        <v>627.42999999999995</v>
      </c>
      <c r="F1617" s="109">
        <v>0</v>
      </c>
      <c r="G1617" s="109">
        <v>0</v>
      </c>
      <c r="H1617" s="109">
        <v>0</v>
      </c>
      <c r="I1617" s="143">
        <f t="shared" si="28"/>
        <v>627.42999999999995</v>
      </c>
      <c r="J1617" s="148" t="str">
        <f>IFERROR(VLOOKUP($C1617,'CEDARS School FRPL'!$C:$G,5,FALSE),"No")</f>
        <v>No</v>
      </c>
      <c r="K1617" s="102">
        <f>IFERROR(VLOOKUP($C1617,'CEDARS School FRPL'!$C:$G,3,FALSE),0)</f>
        <v>0.2374</v>
      </c>
      <c r="M1617" s="149"/>
      <c r="N1617" s="150"/>
    </row>
    <row r="1618" spans="1:14">
      <c r="A1618" s="83" t="s">
        <v>2286</v>
      </c>
      <c r="B1618" s="83" t="s">
        <v>3006</v>
      </c>
      <c r="C1618" s="80">
        <v>3786</v>
      </c>
      <c r="D1618" s="80" t="s">
        <v>285</v>
      </c>
      <c r="E1618" s="109">
        <v>711.75</v>
      </c>
      <c r="F1618" s="109">
        <v>0</v>
      </c>
      <c r="G1618" s="109">
        <v>0</v>
      </c>
      <c r="H1618" s="109">
        <v>0</v>
      </c>
      <c r="I1618" s="143">
        <f t="shared" si="28"/>
        <v>711.75</v>
      </c>
      <c r="J1618" s="148" t="str">
        <f>IFERROR(VLOOKUP($C1618,'CEDARS School FRPL'!$C:$G,5,FALSE),"No")</f>
        <v>No</v>
      </c>
      <c r="K1618" s="102">
        <f>IFERROR(VLOOKUP($C1618,'CEDARS School FRPL'!$C:$G,3,FALSE),0)</f>
        <v>0.20319999999999999</v>
      </c>
      <c r="M1618" s="149"/>
      <c r="N1618" s="150"/>
    </row>
    <row r="1619" spans="1:14">
      <c r="A1619" s="83" t="s">
        <v>2286</v>
      </c>
      <c r="B1619" s="83" t="s">
        <v>3006</v>
      </c>
      <c r="C1619" s="80">
        <v>3891</v>
      </c>
      <c r="D1619" s="80" t="s">
        <v>286</v>
      </c>
      <c r="E1619" s="109">
        <v>594.30999999999995</v>
      </c>
      <c r="F1619" s="109">
        <v>0</v>
      </c>
      <c r="G1619" s="109">
        <v>0</v>
      </c>
      <c r="H1619" s="109">
        <v>0</v>
      </c>
      <c r="I1619" s="143">
        <f t="shared" si="28"/>
        <v>594.30999999999995</v>
      </c>
      <c r="J1619" s="148" t="str">
        <f>IFERROR(VLOOKUP($C1619,'CEDARS School FRPL'!$C:$G,5,FALSE),"No")</f>
        <v>No</v>
      </c>
      <c r="K1619" s="102">
        <f>IFERROR(VLOOKUP($C1619,'CEDARS School FRPL'!$C:$G,3,FALSE),0)</f>
        <v>0.25190000000000001</v>
      </c>
      <c r="M1619" s="149"/>
      <c r="N1619" s="150"/>
    </row>
    <row r="1620" spans="1:14">
      <c r="A1620" s="83" t="s">
        <v>2286</v>
      </c>
      <c r="B1620" s="83" t="s">
        <v>3006</v>
      </c>
      <c r="C1620" s="80">
        <v>5690</v>
      </c>
      <c r="D1620" s="80" t="s">
        <v>3378</v>
      </c>
      <c r="E1620" s="109">
        <v>114.97</v>
      </c>
      <c r="F1620" s="109">
        <v>0</v>
      </c>
      <c r="G1620" s="109">
        <v>0</v>
      </c>
      <c r="H1620" s="109">
        <v>0</v>
      </c>
      <c r="I1620" s="143">
        <f t="shared" si="28"/>
        <v>114.97</v>
      </c>
      <c r="J1620" s="148" t="str">
        <f>IFERROR(VLOOKUP($C1620,'CEDARS School FRPL'!$C:$G,5,FALSE),"No")</f>
        <v>No</v>
      </c>
      <c r="K1620" s="102">
        <f>IFERROR(VLOOKUP($C1620,'CEDARS School FRPL'!$C:$G,3,FALSE),0)</f>
        <v>0.29299999999999998</v>
      </c>
      <c r="M1620" s="149"/>
      <c r="N1620" s="150"/>
    </row>
    <row r="1621" spans="1:14">
      <c r="A1621" s="83" t="s">
        <v>2256</v>
      </c>
      <c r="B1621" s="83" t="s">
        <v>3007</v>
      </c>
      <c r="C1621" s="80">
        <v>5303</v>
      </c>
      <c r="D1621" s="80" t="s">
        <v>19</v>
      </c>
      <c r="E1621" s="109">
        <v>93.42</v>
      </c>
      <c r="F1621" s="109">
        <v>0</v>
      </c>
      <c r="G1621" s="109">
        <v>0</v>
      </c>
      <c r="H1621" s="109">
        <v>0</v>
      </c>
      <c r="I1621" s="143">
        <f t="shared" si="28"/>
        <v>93.42</v>
      </c>
      <c r="J1621" s="148" t="str">
        <f>IFERROR(VLOOKUP($C1621,'CEDARS School FRPL'!$C:$G,5,FALSE),"No")</f>
        <v>No</v>
      </c>
      <c r="K1621" s="102">
        <f>IFERROR(VLOOKUP($C1621,'CEDARS School FRPL'!$C:$G,3,FALSE),0)</f>
        <v>0.49080000000000001</v>
      </c>
      <c r="M1621" s="149"/>
      <c r="N1621" s="150"/>
    </row>
    <row r="1622" spans="1:14">
      <c r="A1622" s="83" t="s">
        <v>2256</v>
      </c>
      <c r="B1622" s="83" t="s">
        <v>3007</v>
      </c>
      <c r="C1622" s="80">
        <v>2719</v>
      </c>
      <c r="D1622" s="80" t="s">
        <v>18</v>
      </c>
      <c r="E1622" s="109">
        <v>153.36000000000001</v>
      </c>
      <c r="F1622" s="109">
        <v>0</v>
      </c>
      <c r="G1622" s="109">
        <v>0</v>
      </c>
      <c r="H1622" s="109">
        <v>0</v>
      </c>
      <c r="I1622" s="143">
        <f t="shared" si="28"/>
        <v>153.36000000000001</v>
      </c>
      <c r="J1622" s="148" t="str">
        <f>IFERROR(VLOOKUP($C1622,'CEDARS School FRPL'!$C:$G,5,FALSE),"No")</f>
        <v>Yes</v>
      </c>
      <c r="K1622" s="102">
        <f>IFERROR(VLOOKUP($C1622,'CEDARS School FRPL'!$C:$G,3,FALSE),0)</f>
        <v>0.51659999999999995</v>
      </c>
      <c r="M1622" s="149"/>
      <c r="N1622" s="150"/>
    </row>
    <row r="1623" spans="1:14">
      <c r="A1623" s="83" t="s">
        <v>2256</v>
      </c>
      <c r="B1623" s="83" t="s">
        <v>3007</v>
      </c>
      <c r="C1623" s="80">
        <v>2132</v>
      </c>
      <c r="D1623" s="80" t="s">
        <v>17</v>
      </c>
      <c r="E1623" s="109">
        <v>106.55</v>
      </c>
      <c r="F1623" s="109">
        <v>1</v>
      </c>
      <c r="G1623" s="109">
        <v>0</v>
      </c>
      <c r="H1623" s="109">
        <v>0</v>
      </c>
      <c r="I1623" s="143">
        <f t="shared" si="28"/>
        <v>107.55</v>
      </c>
      <c r="J1623" s="148" t="str">
        <f>IFERROR(VLOOKUP($C1623,'CEDARS School FRPL'!$C:$G,5,FALSE),"No")</f>
        <v>No</v>
      </c>
      <c r="K1623" s="102">
        <f>IFERROR(VLOOKUP($C1623,'CEDARS School FRPL'!$C:$G,3,FALSE),0)</f>
        <v>0.37459999999999999</v>
      </c>
      <c r="M1623" s="149"/>
      <c r="N1623" s="150"/>
    </row>
    <row r="1624" spans="1:14">
      <c r="A1624" s="83" t="s">
        <v>2494</v>
      </c>
      <c r="B1624" s="83" t="s">
        <v>3008</v>
      </c>
      <c r="C1624" s="80">
        <v>2525</v>
      </c>
      <c r="D1624" s="80" t="s">
        <v>1912</v>
      </c>
      <c r="E1624" s="109">
        <v>231.57</v>
      </c>
      <c r="F1624" s="109">
        <v>0</v>
      </c>
      <c r="G1624" s="109">
        <v>0</v>
      </c>
      <c r="H1624" s="109">
        <v>0</v>
      </c>
      <c r="I1624" s="143">
        <f t="shared" si="28"/>
        <v>231.57</v>
      </c>
      <c r="J1624" s="148" t="str">
        <f>IFERROR(VLOOKUP($C1624,'CEDARS School FRPL'!$C:$G,5,FALSE),"No")</f>
        <v>Yes</v>
      </c>
      <c r="K1624" s="102">
        <f>IFERROR(VLOOKUP($C1624,'CEDARS School FRPL'!$C:$G,3,FALSE),0)</f>
        <v>0.50680000000000003</v>
      </c>
      <c r="M1624" s="149"/>
      <c r="N1624" s="150"/>
    </row>
    <row r="1625" spans="1:14">
      <c r="A1625" s="83" t="s">
        <v>2494</v>
      </c>
      <c r="B1625" s="83" t="s">
        <v>3008</v>
      </c>
      <c r="C1625" s="80">
        <v>1919</v>
      </c>
      <c r="D1625" s="80" t="s">
        <v>1911</v>
      </c>
      <c r="E1625" s="109">
        <v>100.27</v>
      </c>
      <c r="F1625" s="109">
        <v>3.3</v>
      </c>
      <c r="G1625" s="109">
        <v>0</v>
      </c>
      <c r="H1625" s="109">
        <v>0</v>
      </c>
      <c r="I1625" s="143">
        <f t="shared" si="28"/>
        <v>103.57</v>
      </c>
      <c r="J1625" s="148" t="str">
        <f>IFERROR(VLOOKUP($C1625,'CEDARS School FRPL'!$C:$G,5,FALSE),"No")</f>
        <v>No</v>
      </c>
      <c r="K1625" s="102">
        <f>IFERROR(VLOOKUP($C1625,'CEDARS School FRPL'!$C:$G,3,FALSE),0)</f>
        <v>0.49340000000000001</v>
      </c>
      <c r="M1625" s="149"/>
      <c r="N1625" s="150"/>
    </row>
    <row r="1626" spans="1:14">
      <c r="A1626" s="83" t="s">
        <v>2494</v>
      </c>
      <c r="B1626" s="83" t="s">
        <v>3008</v>
      </c>
      <c r="C1626" s="80">
        <v>4033</v>
      </c>
      <c r="D1626" s="80" t="s">
        <v>1914</v>
      </c>
      <c r="E1626" s="109">
        <v>397.43</v>
      </c>
      <c r="F1626" s="109">
        <v>0</v>
      </c>
      <c r="G1626" s="109">
        <v>0</v>
      </c>
      <c r="H1626" s="109">
        <v>0</v>
      </c>
      <c r="I1626" s="143">
        <f t="shared" si="28"/>
        <v>397.43</v>
      </c>
      <c r="J1626" s="148" t="str">
        <f>IFERROR(VLOOKUP($C1626,'CEDARS School FRPL'!$C:$G,5,FALSE),"No")</f>
        <v>Yes</v>
      </c>
      <c r="K1626" s="102">
        <f>IFERROR(VLOOKUP($C1626,'CEDARS School FRPL'!$C:$G,3,FALSE),0)</f>
        <v>0.53759999999999997</v>
      </c>
      <c r="M1626" s="149"/>
      <c r="N1626" s="150"/>
    </row>
    <row r="1627" spans="1:14">
      <c r="A1627" s="83" t="s">
        <v>2494</v>
      </c>
      <c r="B1627" s="83" t="s">
        <v>3008</v>
      </c>
      <c r="C1627" s="80">
        <v>4228</v>
      </c>
      <c r="D1627" s="80" t="s">
        <v>1915</v>
      </c>
      <c r="E1627" s="109">
        <v>433.35</v>
      </c>
      <c r="F1627" s="109">
        <v>25.8</v>
      </c>
      <c r="G1627" s="109">
        <v>4.71</v>
      </c>
      <c r="H1627" s="109">
        <v>0</v>
      </c>
      <c r="I1627" s="143">
        <f t="shared" si="28"/>
        <v>463.86</v>
      </c>
      <c r="J1627" s="148" t="str">
        <f>IFERROR(VLOOKUP($C1627,'CEDARS School FRPL'!$C:$G,5,FALSE),"No")</f>
        <v>No</v>
      </c>
      <c r="K1627" s="102">
        <f>IFERROR(VLOOKUP($C1627,'CEDARS School FRPL'!$C:$G,3,FALSE),0)</f>
        <v>0.42580000000000001</v>
      </c>
      <c r="M1627" s="149"/>
      <c r="N1627" s="150"/>
    </row>
    <row r="1628" spans="1:14">
      <c r="A1628" s="83" t="s">
        <v>2494</v>
      </c>
      <c r="B1628" s="83" t="s">
        <v>3008</v>
      </c>
      <c r="C1628" s="80">
        <v>3466</v>
      </c>
      <c r="D1628" s="80" t="s">
        <v>1913</v>
      </c>
      <c r="E1628" s="109">
        <v>317.06</v>
      </c>
      <c r="F1628" s="109">
        <v>0</v>
      </c>
      <c r="G1628" s="109">
        <v>0</v>
      </c>
      <c r="H1628" s="109">
        <v>0</v>
      </c>
      <c r="I1628" s="143">
        <f t="shared" si="28"/>
        <v>317.06</v>
      </c>
      <c r="J1628" s="148" t="str">
        <f>IFERROR(VLOOKUP($C1628,'CEDARS School FRPL'!$C:$G,5,FALSE),"No")</f>
        <v>Yes</v>
      </c>
      <c r="K1628" s="102">
        <f>IFERROR(VLOOKUP($C1628,'CEDARS School FRPL'!$C:$G,3,FALSE),0)</f>
        <v>0.50070000000000003</v>
      </c>
      <c r="M1628" s="149"/>
      <c r="N1628" s="150"/>
    </row>
    <row r="1629" spans="1:14">
      <c r="A1629" s="83" t="s">
        <v>2353</v>
      </c>
      <c r="B1629" s="83" t="s">
        <v>3009</v>
      </c>
      <c r="C1629" s="80">
        <v>2485</v>
      </c>
      <c r="D1629" s="80" t="s">
        <v>799</v>
      </c>
      <c r="E1629" s="109">
        <v>337.73</v>
      </c>
      <c r="F1629" s="109">
        <v>0</v>
      </c>
      <c r="G1629" s="109">
        <v>0</v>
      </c>
      <c r="H1629" s="109">
        <v>0</v>
      </c>
      <c r="I1629" s="143">
        <f t="shared" si="28"/>
        <v>337.73</v>
      </c>
      <c r="J1629" s="148" t="str">
        <f>IFERROR(VLOOKUP($C1629,'CEDARS School FRPL'!$C:$G,5,FALSE),"No")</f>
        <v>No</v>
      </c>
      <c r="K1629" s="102">
        <f>IFERROR(VLOOKUP($C1629,'CEDARS School FRPL'!$C:$G,3,FALSE),0)</f>
        <v>0.19040000000000001</v>
      </c>
      <c r="M1629" s="149"/>
      <c r="N1629" s="150"/>
    </row>
    <row r="1630" spans="1:14">
      <c r="A1630" s="83" t="s">
        <v>2353</v>
      </c>
      <c r="B1630" s="83" t="s">
        <v>3009</v>
      </c>
      <c r="C1630" s="80">
        <v>3524</v>
      </c>
      <c r="D1630" s="80" t="s">
        <v>802</v>
      </c>
      <c r="E1630" s="109">
        <v>857.59</v>
      </c>
      <c r="F1630" s="109">
        <v>74.42</v>
      </c>
      <c r="G1630" s="109">
        <v>0</v>
      </c>
      <c r="H1630" s="109">
        <v>0</v>
      </c>
      <c r="I1630" s="143">
        <f t="shared" si="28"/>
        <v>932.01</v>
      </c>
      <c r="J1630" s="148" t="str">
        <f>IFERROR(VLOOKUP($C1630,'CEDARS School FRPL'!$C:$G,5,FALSE),"No")</f>
        <v>No</v>
      </c>
      <c r="K1630" s="102">
        <f>IFERROR(VLOOKUP($C1630,'CEDARS School FRPL'!$C:$G,3,FALSE),0)</f>
        <v>0.1111</v>
      </c>
      <c r="M1630" s="149"/>
      <c r="N1630" s="150"/>
    </row>
    <row r="1631" spans="1:14">
      <c r="A1631" s="83" t="s">
        <v>2353</v>
      </c>
      <c r="B1631" s="83" t="s">
        <v>3009</v>
      </c>
      <c r="C1631" s="80">
        <v>3101</v>
      </c>
      <c r="D1631" s="80" t="s">
        <v>801</v>
      </c>
      <c r="E1631" s="109">
        <v>439.47</v>
      </c>
      <c r="F1631" s="109">
        <v>0</v>
      </c>
      <c r="G1631" s="109">
        <v>0</v>
      </c>
      <c r="H1631" s="109">
        <v>0</v>
      </c>
      <c r="I1631" s="143">
        <f t="shared" si="28"/>
        <v>439.47</v>
      </c>
      <c r="J1631" s="148" t="str">
        <f>IFERROR(VLOOKUP($C1631,'CEDARS School FRPL'!$C:$G,5,FALSE),"No")</f>
        <v>No</v>
      </c>
      <c r="K1631" s="102">
        <f>IFERROR(VLOOKUP($C1631,'CEDARS School FRPL'!$C:$G,3,FALSE),0)</f>
        <v>0.1205</v>
      </c>
      <c r="M1631" s="149"/>
      <c r="N1631" s="150"/>
    </row>
    <row r="1632" spans="1:14">
      <c r="A1632" s="83" t="s">
        <v>2353</v>
      </c>
      <c r="B1632" s="83" t="s">
        <v>3009</v>
      </c>
      <c r="C1632" s="80">
        <v>5244</v>
      </c>
      <c r="D1632" s="80" t="s">
        <v>805</v>
      </c>
      <c r="E1632" s="109">
        <v>14.43</v>
      </c>
      <c r="F1632" s="109">
        <v>0</v>
      </c>
      <c r="G1632" s="109">
        <v>0</v>
      </c>
      <c r="H1632" s="109">
        <v>0</v>
      </c>
      <c r="I1632" s="143">
        <f t="shared" si="28"/>
        <v>14.43</v>
      </c>
      <c r="J1632" s="148" t="str">
        <f>IFERROR(VLOOKUP($C1632,'CEDARS School FRPL'!$C:$G,5,FALSE),"No")</f>
        <v>No</v>
      </c>
      <c r="K1632" s="102">
        <f>IFERROR(VLOOKUP($C1632,'CEDARS School FRPL'!$C:$G,3,FALSE),0)</f>
        <v>0.2</v>
      </c>
      <c r="M1632" s="149"/>
      <c r="N1632" s="150"/>
    </row>
    <row r="1633" spans="1:14">
      <c r="A1633" s="83" t="s">
        <v>2353</v>
      </c>
      <c r="B1633" s="83" t="s">
        <v>3009</v>
      </c>
      <c r="C1633" s="80">
        <v>1756</v>
      </c>
      <c r="D1633" s="80" t="s">
        <v>797</v>
      </c>
      <c r="E1633" s="109">
        <v>40.6</v>
      </c>
      <c r="F1633" s="109">
        <v>0.96000000000000008</v>
      </c>
      <c r="G1633" s="109">
        <v>0</v>
      </c>
      <c r="H1633" s="109">
        <v>0</v>
      </c>
      <c r="I1633" s="143">
        <f t="shared" si="28"/>
        <v>41.56</v>
      </c>
      <c r="J1633" s="148" t="str">
        <f>IFERROR(VLOOKUP($C1633,'CEDARS School FRPL'!$C:$G,5,FALSE),"No")</f>
        <v>No</v>
      </c>
      <c r="K1633" s="102">
        <f>IFERROR(VLOOKUP($C1633,'CEDARS School FRPL'!$C:$G,3,FALSE),0)</f>
        <v>0.1686</v>
      </c>
      <c r="M1633" s="149"/>
      <c r="N1633" s="150"/>
    </row>
    <row r="1634" spans="1:14">
      <c r="A1634" s="83" t="s">
        <v>2353</v>
      </c>
      <c r="B1634" s="83" t="s">
        <v>3009</v>
      </c>
      <c r="C1634" s="80">
        <v>3006</v>
      </c>
      <c r="D1634" s="80" t="s">
        <v>800</v>
      </c>
      <c r="E1634" s="109">
        <v>58.86</v>
      </c>
      <c r="F1634" s="109">
        <v>0</v>
      </c>
      <c r="G1634" s="109">
        <v>0</v>
      </c>
      <c r="H1634" s="109">
        <v>0</v>
      </c>
      <c r="I1634" s="143">
        <f t="shared" si="28"/>
        <v>58.86</v>
      </c>
      <c r="J1634" s="148" t="str">
        <f>IFERROR(VLOOKUP($C1634,'CEDARS School FRPL'!$C:$G,5,FALSE),"No")</f>
        <v>No</v>
      </c>
      <c r="K1634" s="102">
        <f>IFERROR(VLOOKUP($C1634,'CEDARS School FRPL'!$C:$G,3,FALSE),0)</f>
        <v>2.87E-2</v>
      </c>
      <c r="M1634" s="149"/>
      <c r="N1634" s="150"/>
    </row>
    <row r="1635" spans="1:14">
      <c r="A1635" s="83" t="s">
        <v>2353</v>
      </c>
      <c r="B1635" s="80" t="s">
        <v>3009</v>
      </c>
      <c r="C1635" s="80">
        <v>1854</v>
      </c>
      <c r="D1635" t="s">
        <v>798</v>
      </c>
      <c r="E1635" s="109">
        <v>116.08</v>
      </c>
      <c r="F1635" s="109">
        <v>3.63</v>
      </c>
      <c r="G1635" s="109">
        <v>0</v>
      </c>
      <c r="H1635" s="109">
        <v>0</v>
      </c>
      <c r="I1635" s="143">
        <f t="shared" si="28"/>
        <v>119.71</v>
      </c>
      <c r="J1635" s="148" t="str">
        <f>IFERROR(VLOOKUP($C1635,'CEDARS School FRPL'!$C:$G,5,FALSE),"No")</f>
        <v>No</v>
      </c>
      <c r="K1635" s="102">
        <f>IFERROR(VLOOKUP($C1635,'CEDARS School FRPL'!$C:$G,3,FALSE),0)</f>
        <v>9.4E-2</v>
      </c>
      <c r="M1635" s="149"/>
      <c r="N1635" s="150"/>
    </row>
    <row r="1636" spans="1:14">
      <c r="A1636" s="83" t="s">
        <v>2353</v>
      </c>
      <c r="B1636" s="83" t="s">
        <v>3009</v>
      </c>
      <c r="C1636" s="80">
        <v>4332</v>
      </c>
      <c r="D1636" s="80" t="s">
        <v>804</v>
      </c>
      <c r="E1636" s="109">
        <v>486.01</v>
      </c>
      <c r="F1636" s="109">
        <v>0</v>
      </c>
      <c r="G1636" s="109">
        <v>0</v>
      </c>
      <c r="H1636" s="109">
        <v>0</v>
      </c>
      <c r="I1636" s="143">
        <f t="shared" si="28"/>
        <v>486.01</v>
      </c>
      <c r="J1636" s="148" t="str">
        <f>IFERROR(VLOOKUP($C1636,'CEDARS School FRPL'!$C:$G,5,FALSE),"No")</f>
        <v>No</v>
      </c>
      <c r="K1636" s="102">
        <f>IFERROR(VLOOKUP($C1636,'CEDARS School FRPL'!$C:$G,3,FALSE),0)</f>
        <v>0.1331</v>
      </c>
      <c r="M1636" s="149"/>
      <c r="N1636" s="150"/>
    </row>
    <row r="1637" spans="1:14">
      <c r="A1637" s="83" t="s">
        <v>2353</v>
      </c>
      <c r="B1637" s="83" t="s">
        <v>3009</v>
      </c>
      <c r="C1637" s="80">
        <v>4318</v>
      </c>
      <c r="D1637" s="80" t="s">
        <v>803</v>
      </c>
      <c r="E1637" s="109">
        <v>644.11</v>
      </c>
      <c r="F1637" s="109">
        <v>0</v>
      </c>
      <c r="G1637" s="109">
        <v>0</v>
      </c>
      <c r="H1637" s="109">
        <v>0</v>
      </c>
      <c r="I1637" s="143">
        <f t="shared" si="28"/>
        <v>644.11</v>
      </c>
      <c r="J1637" s="148" t="str">
        <f>IFERROR(VLOOKUP($C1637,'CEDARS School FRPL'!$C:$G,5,FALSE),"No")</f>
        <v>No</v>
      </c>
      <c r="K1637" s="102">
        <f>IFERROR(VLOOKUP($C1637,'CEDARS School FRPL'!$C:$G,3,FALSE),0)</f>
        <v>0.16719999999999999</v>
      </c>
      <c r="M1637" s="149"/>
      <c r="N1637" s="150"/>
    </row>
    <row r="1638" spans="1:14">
      <c r="A1638" s="83" t="s">
        <v>2516</v>
      </c>
      <c r="B1638" s="83" t="s">
        <v>3010</v>
      </c>
      <c r="C1638" s="80">
        <v>3801</v>
      </c>
      <c r="D1638" s="80" t="s">
        <v>2025</v>
      </c>
      <c r="E1638" s="109">
        <v>497.14</v>
      </c>
      <c r="F1638" s="109">
        <v>0</v>
      </c>
      <c r="G1638" s="109">
        <v>0</v>
      </c>
      <c r="H1638" s="109">
        <v>0</v>
      </c>
      <c r="I1638" s="143">
        <f t="shared" si="28"/>
        <v>497.14</v>
      </c>
      <c r="J1638" s="148" t="str">
        <f>IFERROR(VLOOKUP($C1638,'CEDARS School FRPL'!$C:$G,5,FALSE),"No")</f>
        <v>Yes</v>
      </c>
      <c r="K1638" s="102">
        <f>IFERROR(VLOOKUP($C1638,'CEDARS School FRPL'!$C:$G,3,FALSE),0)</f>
        <v>0.55920000000000003</v>
      </c>
      <c r="M1638" s="149"/>
      <c r="N1638" s="150"/>
    </row>
    <row r="1639" spans="1:14">
      <c r="A1639" s="83" t="s">
        <v>2516</v>
      </c>
      <c r="B1639" s="83" t="s">
        <v>3010</v>
      </c>
      <c r="C1639" s="80">
        <v>1735</v>
      </c>
      <c r="D1639" s="80" t="s">
        <v>2022</v>
      </c>
      <c r="E1639" s="109">
        <v>38.47</v>
      </c>
      <c r="F1639" s="109">
        <v>0.97</v>
      </c>
      <c r="G1639" s="109">
        <v>3.57</v>
      </c>
      <c r="H1639" s="109">
        <v>0</v>
      </c>
      <c r="I1639" s="143">
        <f t="shared" si="28"/>
        <v>43.01</v>
      </c>
      <c r="J1639" s="148" t="str">
        <f>IFERROR(VLOOKUP($C1639,'CEDARS School FRPL'!$C:$G,5,FALSE),"No")</f>
        <v>Yes</v>
      </c>
      <c r="K1639" s="102">
        <f>IFERROR(VLOOKUP($C1639,'CEDARS School FRPL'!$C:$G,3,FALSE),0)</f>
        <v>0.56369999999999998</v>
      </c>
      <c r="M1639" s="149"/>
      <c r="N1639" s="150"/>
    </row>
    <row r="1640" spans="1:14">
      <c r="A1640" s="83" t="s">
        <v>2516</v>
      </c>
      <c r="B1640" s="83" t="s">
        <v>3010</v>
      </c>
      <c r="C1640" s="80">
        <v>4326</v>
      </c>
      <c r="D1640" s="80" t="s">
        <v>2026</v>
      </c>
      <c r="E1640" s="109">
        <v>511.61</v>
      </c>
      <c r="F1640" s="109">
        <v>61.379999999999995</v>
      </c>
      <c r="G1640" s="109">
        <v>0</v>
      </c>
      <c r="H1640" s="109">
        <v>0</v>
      </c>
      <c r="I1640" s="143">
        <f t="shared" si="28"/>
        <v>572.99</v>
      </c>
      <c r="J1640" s="148" t="str">
        <f>IFERROR(VLOOKUP($C1640,'CEDARS School FRPL'!$C:$G,5,FALSE),"No")</f>
        <v>No</v>
      </c>
      <c r="K1640" s="102">
        <f>IFERROR(VLOOKUP($C1640,'CEDARS School FRPL'!$C:$G,3,FALSE),0)</f>
        <v>0.46310000000000001</v>
      </c>
      <c r="M1640" s="149"/>
      <c r="N1640" s="150"/>
    </row>
    <row r="1641" spans="1:14">
      <c r="A1641" s="83" t="s">
        <v>2516</v>
      </c>
      <c r="B1641" s="83" t="s">
        <v>3010</v>
      </c>
      <c r="C1641" s="80">
        <v>3067</v>
      </c>
      <c r="D1641" s="80" t="s">
        <v>2024</v>
      </c>
      <c r="E1641" s="109">
        <v>497.72</v>
      </c>
      <c r="F1641" s="109">
        <v>0</v>
      </c>
      <c r="G1641" s="109">
        <v>0</v>
      </c>
      <c r="H1641" s="109">
        <v>0</v>
      </c>
      <c r="I1641" s="143">
        <f t="shared" si="28"/>
        <v>497.72</v>
      </c>
      <c r="J1641" s="148" t="str">
        <f>IFERROR(VLOOKUP($C1641,'CEDARS School FRPL'!$C:$G,5,FALSE),"No")</f>
        <v>Yes</v>
      </c>
      <c r="K1641" s="102">
        <f>IFERROR(VLOOKUP($C1641,'CEDARS School FRPL'!$C:$G,3,FALSE),0)</f>
        <v>0.54600000000000004</v>
      </c>
      <c r="M1641" s="149"/>
      <c r="N1641" s="150"/>
    </row>
    <row r="1642" spans="1:14">
      <c r="A1642" s="83" t="s">
        <v>2516</v>
      </c>
      <c r="B1642" s="83" t="s">
        <v>3010</v>
      </c>
      <c r="C1642" s="80">
        <v>2527</v>
      </c>
      <c r="D1642" s="80" t="s">
        <v>2023</v>
      </c>
      <c r="E1642" s="109">
        <v>499.44</v>
      </c>
      <c r="F1642" s="109">
        <v>0</v>
      </c>
      <c r="G1642" s="109">
        <v>0</v>
      </c>
      <c r="H1642" s="109">
        <v>0</v>
      </c>
      <c r="I1642" s="143">
        <f t="shared" si="28"/>
        <v>499.44</v>
      </c>
      <c r="J1642" s="148" t="str">
        <f>IFERROR(VLOOKUP($C1642,'CEDARS School FRPL'!$C:$G,5,FALSE),"No")</f>
        <v>Yes</v>
      </c>
      <c r="K1642" s="102">
        <f>IFERROR(VLOOKUP($C1642,'CEDARS School FRPL'!$C:$G,3,FALSE),0)</f>
        <v>0.5212</v>
      </c>
      <c r="M1642" s="149"/>
      <c r="N1642" s="150"/>
    </row>
    <row r="1643" spans="1:14">
      <c r="A1643" s="83" t="s">
        <v>2384</v>
      </c>
      <c r="B1643" s="83" t="s">
        <v>1341</v>
      </c>
      <c r="C1643" s="80">
        <v>3530</v>
      </c>
      <c r="D1643" s="80" t="s">
        <v>142</v>
      </c>
      <c r="E1643" s="109">
        <v>25.71</v>
      </c>
      <c r="F1643" s="109">
        <v>0</v>
      </c>
      <c r="G1643" s="109">
        <v>0</v>
      </c>
      <c r="H1643" s="109">
        <v>0</v>
      </c>
      <c r="I1643" s="143">
        <f t="shared" si="28"/>
        <v>25.71</v>
      </c>
      <c r="J1643" s="148" t="str">
        <f>IFERROR(VLOOKUP($C1643,'CEDARS School FRPL'!$C:$G,5,FALSE),"No")</f>
        <v>No</v>
      </c>
      <c r="K1643" s="102">
        <f>IFERROR(VLOOKUP($C1643,'CEDARS School FRPL'!$C:$G,3,FALSE),0)</f>
        <v>0</v>
      </c>
      <c r="M1643" s="149"/>
      <c r="N1643" s="150"/>
    </row>
    <row r="1644" spans="1:14">
      <c r="A1644" s="83" t="s">
        <v>2545</v>
      </c>
      <c r="B1644" s="83" t="s">
        <v>3011</v>
      </c>
      <c r="C1644" s="80">
        <v>3204</v>
      </c>
      <c r="D1644" s="80" t="s">
        <v>2153</v>
      </c>
      <c r="E1644" s="109">
        <v>147.66</v>
      </c>
      <c r="F1644" s="109">
        <v>1.85</v>
      </c>
      <c r="G1644" s="109">
        <v>0</v>
      </c>
      <c r="H1644" s="109">
        <v>0</v>
      </c>
      <c r="I1644" s="143">
        <f t="shared" si="28"/>
        <v>149.51</v>
      </c>
      <c r="J1644" s="148" t="str">
        <f>IFERROR(VLOOKUP($C1644,'CEDARS School FRPL'!$C:$G,5,FALSE),"No")</f>
        <v>Yes</v>
      </c>
      <c r="K1644" s="102">
        <f>IFERROR(VLOOKUP($C1644,'CEDARS School FRPL'!$C:$G,3,FALSE),0)</f>
        <v>0.63429999999999997</v>
      </c>
      <c r="M1644" s="149"/>
      <c r="N1644" s="150"/>
    </row>
    <row r="1645" spans="1:14">
      <c r="A1645" s="83" t="s">
        <v>2317</v>
      </c>
      <c r="B1645" s="83" t="s">
        <v>3012</v>
      </c>
      <c r="C1645" s="80">
        <v>3090</v>
      </c>
      <c r="D1645" s="80" t="s">
        <v>430</v>
      </c>
      <c r="E1645" s="109">
        <v>496.71</v>
      </c>
      <c r="F1645" s="109">
        <v>0</v>
      </c>
      <c r="G1645" s="109">
        <v>0</v>
      </c>
      <c r="H1645" s="109">
        <v>0</v>
      </c>
      <c r="I1645" s="143">
        <f t="shared" si="28"/>
        <v>496.71</v>
      </c>
      <c r="J1645" s="148" t="str">
        <f>IFERROR(VLOOKUP($C1645,'CEDARS School FRPL'!$C:$G,5,FALSE),"No")</f>
        <v>Yes</v>
      </c>
      <c r="K1645" s="102">
        <f>IFERROR(VLOOKUP($C1645,'CEDARS School FRPL'!$C:$G,3,FALSE),0)</f>
        <v>0.7752</v>
      </c>
      <c r="M1645" s="149"/>
      <c r="N1645" s="150"/>
    </row>
    <row r="1646" spans="1:14">
      <c r="A1646" s="83" t="s">
        <v>2317</v>
      </c>
      <c r="B1646" s="83" t="s">
        <v>3012</v>
      </c>
      <c r="C1646" s="80">
        <v>3516</v>
      </c>
      <c r="D1646" s="80" t="s">
        <v>431</v>
      </c>
      <c r="E1646" s="109">
        <v>492.55</v>
      </c>
      <c r="F1646" s="109">
        <v>42.339999999999996</v>
      </c>
      <c r="G1646" s="109">
        <v>7.57</v>
      </c>
      <c r="H1646" s="109">
        <v>0</v>
      </c>
      <c r="I1646" s="143">
        <f t="shared" si="28"/>
        <v>542.46</v>
      </c>
      <c r="J1646" s="148" t="str">
        <f>IFERROR(VLOOKUP($C1646,'CEDARS School FRPL'!$C:$G,5,FALSE),"No")</f>
        <v>Yes</v>
      </c>
      <c r="K1646" s="102">
        <f>IFERROR(VLOOKUP($C1646,'CEDARS School FRPL'!$C:$G,3,FALSE),0)</f>
        <v>0.74970000000000003</v>
      </c>
      <c r="M1646" s="149"/>
      <c r="N1646" s="150"/>
    </row>
    <row r="1647" spans="1:14">
      <c r="A1647" s="83" t="s">
        <v>2317</v>
      </c>
      <c r="B1647" s="83" t="s">
        <v>3012</v>
      </c>
      <c r="C1647" s="80">
        <v>5388</v>
      </c>
      <c r="D1647" s="80" t="s">
        <v>433</v>
      </c>
      <c r="E1647" s="109">
        <v>406.79</v>
      </c>
      <c r="F1647" s="109">
        <v>0</v>
      </c>
      <c r="G1647" s="109">
        <v>0</v>
      </c>
      <c r="H1647" s="109">
        <v>0</v>
      </c>
      <c r="I1647" s="143">
        <f t="shared" si="28"/>
        <v>406.79</v>
      </c>
      <c r="J1647" s="148" t="str">
        <f>IFERROR(VLOOKUP($C1647,'CEDARS School FRPL'!$C:$G,5,FALSE),"No")</f>
        <v>Yes</v>
      </c>
      <c r="K1647" s="102">
        <f>IFERROR(VLOOKUP($C1647,'CEDARS School FRPL'!$C:$G,3,FALSE),0)</f>
        <v>0.79290000000000005</v>
      </c>
      <c r="M1647" s="149"/>
      <c r="N1647" s="150"/>
    </row>
    <row r="1648" spans="1:14">
      <c r="A1648" s="83" t="s">
        <v>2317</v>
      </c>
      <c r="B1648" s="83" t="s">
        <v>3012</v>
      </c>
      <c r="C1648" s="80">
        <v>3620</v>
      </c>
      <c r="D1648" s="80" t="s">
        <v>432</v>
      </c>
      <c r="E1648" s="109">
        <v>286.57</v>
      </c>
      <c r="F1648" s="109">
        <v>0</v>
      </c>
      <c r="G1648" s="109">
        <v>0</v>
      </c>
      <c r="H1648" s="109">
        <v>0</v>
      </c>
      <c r="I1648" s="143">
        <f t="shared" si="28"/>
        <v>286.57</v>
      </c>
      <c r="J1648" s="148" t="str">
        <f>IFERROR(VLOOKUP($C1648,'CEDARS School FRPL'!$C:$G,5,FALSE),"No")</f>
        <v>Yes</v>
      </c>
      <c r="K1648" s="102">
        <f>IFERROR(VLOOKUP($C1648,'CEDARS School FRPL'!$C:$G,3,FALSE),0)</f>
        <v>0.76539999999999997</v>
      </c>
      <c r="M1648" s="149"/>
      <c r="N1648" s="150"/>
    </row>
    <row r="1649" spans="1:14">
      <c r="A1649" s="83" t="s">
        <v>2454</v>
      </c>
      <c r="B1649" s="83" t="s">
        <v>3013</v>
      </c>
      <c r="C1649" s="80">
        <v>2520</v>
      </c>
      <c r="D1649" s="80" t="s">
        <v>1537</v>
      </c>
      <c r="E1649" s="109">
        <v>315.81</v>
      </c>
      <c r="F1649" s="109">
        <v>0</v>
      </c>
      <c r="G1649" s="109">
        <v>0</v>
      </c>
      <c r="H1649" s="109">
        <v>0</v>
      </c>
      <c r="I1649" s="143">
        <f t="shared" si="28"/>
        <v>315.81</v>
      </c>
      <c r="J1649" s="148" t="str">
        <f>IFERROR(VLOOKUP($C1649,'CEDARS School FRPL'!$C:$G,5,FALSE),"No")</f>
        <v>No</v>
      </c>
      <c r="K1649" s="102">
        <f>IFERROR(VLOOKUP($C1649,'CEDARS School FRPL'!$C:$G,3,FALSE),0)</f>
        <v>0.32840000000000003</v>
      </c>
      <c r="M1649" s="149"/>
      <c r="N1649" s="150"/>
    </row>
    <row r="1650" spans="1:14">
      <c r="A1650" s="83" t="s">
        <v>2454</v>
      </c>
      <c r="B1650" s="83" t="s">
        <v>3013</v>
      </c>
      <c r="C1650" s="80">
        <v>2879</v>
      </c>
      <c r="D1650" s="80" t="s">
        <v>1538</v>
      </c>
      <c r="E1650" s="109">
        <v>237.73</v>
      </c>
      <c r="F1650" s="109">
        <v>5.33</v>
      </c>
      <c r="G1650" s="109">
        <v>0</v>
      </c>
      <c r="H1650" s="109">
        <v>0</v>
      </c>
      <c r="I1650" s="143">
        <f t="shared" si="28"/>
        <v>243.06</v>
      </c>
      <c r="J1650" s="148" t="str">
        <f>IFERROR(VLOOKUP($C1650,'CEDARS School FRPL'!$C:$G,5,FALSE),"No")</f>
        <v>No</v>
      </c>
      <c r="K1650" s="102">
        <f>IFERROR(VLOOKUP($C1650,'CEDARS School FRPL'!$C:$G,3,FALSE),0)</f>
        <v>0.35720000000000002</v>
      </c>
      <c r="M1650" s="149"/>
      <c r="N1650" s="150"/>
    </row>
    <row r="1651" spans="1:14">
      <c r="A1651" s="83" t="s">
        <v>2454</v>
      </c>
      <c r="B1651" s="83" t="s">
        <v>3013</v>
      </c>
      <c r="C1651" s="80">
        <v>3011</v>
      </c>
      <c r="D1651" s="80" t="s">
        <v>1539</v>
      </c>
      <c r="E1651" s="109">
        <v>172.82</v>
      </c>
      <c r="F1651" s="109">
        <v>0</v>
      </c>
      <c r="G1651" s="109">
        <v>0</v>
      </c>
      <c r="H1651" s="109">
        <v>0</v>
      </c>
      <c r="I1651" s="143">
        <f t="shared" si="28"/>
        <v>172.82</v>
      </c>
      <c r="J1651" s="148" t="str">
        <f>IFERROR(VLOOKUP($C1651,'CEDARS School FRPL'!$C:$G,5,FALSE),"No")</f>
        <v>No</v>
      </c>
      <c r="K1651" s="102">
        <f>IFERROR(VLOOKUP($C1651,'CEDARS School FRPL'!$C:$G,3,FALSE),0)</f>
        <v>0.41570000000000001</v>
      </c>
      <c r="M1651" s="149"/>
      <c r="N1651" s="150"/>
    </row>
    <row r="1652" spans="1:14">
      <c r="A1652" s="83" t="s">
        <v>2454</v>
      </c>
      <c r="B1652" s="83" t="s">
        <v>3013</v>
      </c>
      <c r="C1652" s="80">
        <v>1963</v>
      </c>
      <c r="D1652" s="80" t="s">
        <v>1536</v>
      </c>
      <c r="E1652" s="109">
        <v>42.59</v>
      </c>
      <c r="F1652" s="109">
        <v>1.1200000000000001</v>
      </c>
      <c r="G1652" s="109">
        <v>0</v>
      </c>
      <c r="H1652" s="109">
        <v>0</v>
      </c>
      <c r="I1652" s="143">
        <f t="shared" si="28"/>
        <v>43.71</v>
      </c>
      <c r="J1652" s="148" t="str">
        <f>IFERROR(VLOOKUP($C1652,'CEDARS School FRPL'!$C:$G,5,FALSE),"No")</f>
        <v>No</v>
      </c>
      <c r="K1652" s="102">
        <f>IFERROR(VLOOKUP($C1652,'CEDARS School FRPL'!$C:$G,3,FALSE),0)</f>
        <v>0.37540000000000001</v>
      </c>
      <c r="M1652" s="149"/>
      <c r="N1652" s="150"/>
    </row>
    <row r="1653" spans="1:14">
      <c r="A1653" s="83" t="s">
        <v>2454</v>
      </c>
      <c r="B1653" s="83" t="s">
        <v>3013</v>
      </c>
      <c r="C1653" s="80">
        <v>5559</v>
      </c>
      <c r="D1653" s="80" t="s">
        <v>3228</v>
      </c>
      <c r="E1653" s="109">
        <v>0</v>
      </c>
      <c r="F1653" s="109">
        <v>0</v>
      </c>
      <c r="G1653" s="109">
        <v>2.4300000000000002</v>
      </c>
      <c r="H1653" s="109">
        <v>0</v>
      </c>
      <c r="I1653" s="143">
        <f t="shared" si="28"/>
        <v>2.4300000000000002</v>
      </c>
      <c r="J1653" s="148" t="str">
        <f>IFERROR(VLOOKUP($C1653,'CEDARS School FRPL'!$C:$G,5,FALSE),"No")</f>
        <v>No</v>
      </c>
      <c r="K1653" s="102">
        <f>IFERROR(VLOOKUP($C1653,'CEDARS School FRPL'!$C:$G,3,FALSE),0)</f>
        <v>0.1333</v>
      </c>
      <c r="M1653" s="149"/>
      <c r="N1653" s="150"/>
    </row>
    <row r="1654" spans="1:14">
      <c r="A1654" s="83" t="s">
        <v>2331</v>
      </c>
      <c r="B1654" s="83" t="s">
        <v>3014</v>
      </c>
      <c r="C1654" s="80">
        <v>2010</v>
      </c>
      <c r="D1654" s="80" t="s">
        <v>502</v>
      </c>
      <c r="E1654" s="109">
        <v>53</v>
      </c>
      <c r="F1654" s="109">
        <v>0</v>
      </c>
      <c r="G1654" s="109">
        <v>0</v>
      </c>
      <c r="H1654" s="109">
        <v>0</v>
      </c>
      <c r="I1654" s="143">
        <f t="shared" si="28"/>
        <v>53</v>
      </c>
      <c r="J1654" s="148" t="str">
        <f>IFERROR(VLOOKUP($C1654,'CEDARS School FRPL'!$C:$G,5,FALSE),"No")</f>
        <v>Yes</v>
      </c>
      <c r="K1654" s="102">
        <f>IFERROR(VLOOKUP($C1654,'CEDARS School FRPL'!$C:$G,3,FALSE),0)</f>
        <v>0.55600000000000005</v>
      </c>
      <c r="M1654" s="149"/>
      <c r="N1654" s="150"/>
    </row>
    <row r="1655" spans="1:14">
      <c r="A1655" s="83" t="s">
        <v>2343</v>
      </c>
      <c r="B1655" s="83" t="s">
        <v>3015</v>
      </c>
      <c r="C1655" s="80">
        <v>2138</v>
      </c>
      <c r="D1655" s="80" t="s">
        <v>565</v>
      </c>
      <c r="E1655" s="109">
        <v>318.17</v>
      </c>
      <c r="F1655" s="109">
        <v>0</v>
      </c>
      <c r="G1655" s="109">
        <v>0</v>
      </c>
      <c r="H1655" s="109">
        <v>0</v>
      </c>
      <c r="I1655" s="143">
        <f t="shared" si="28"/>
        <v>318.17</v>
      </c>
      <c r="J1655" s="148" t="str">
        <f>IFERROR(VLOOKUP($C1655,'CEDARS School FRPL'!$C:$G,5,FALSE),"No")</f>
        <v>No</v>
      </c>
      <c r="K1655" s="102">
        <f>IFERROR(VLOOKUP($C1655,'CEDARS School FRPL'!$C:$G,3,FALSE),0)</f>
        <v>9.7100000000000006E-2</v>
      </c>
      <c r="M1655" s="149"/>
      <c r="N1655" s="150"/>
    </row>
    <row r="1656" spans="1:14">
      <c r="A1656" s="83" t="s">
        <v>2343</v>
      </c>
      <c r="B1656" s="83" t="s">
        <v>3015</v>
      </c>
      <c r="C1656" s="80">
        <v>3774</v>
      </c>
      <c r="D1656" s="80" t="s">
        <v>623</v>
      </c>
      <c r="E1656" s="109">
        <v>780.66</v>
      </c>
      <c r="F1656" s="109">
        <v>0</v>
      </c>
      <c r="G1656" s="109">
        <v>0</v>
      </c>
      <c r="H1656" s="109">
        <v>0</v>
      </c>
      <c r="I1656" s="143">
        <f t="shared" si="28"/>
        <v>780.66</v>
      </c>
      <c r="J1656" s="148" t="str">
        <f>IFERROR(VLOOKUP($C1656,'CEDARS School FRPL'!$C:$G,5,FALSE),"No")</f>
        <v>Yes</v>
      </c>
      <c r="K1656" s="102">
        <f>IFERROR(VLOOKUP($C1656,'CEDARS School FRPL'!$C:$G,3,FALSE),0)</f>
        <v>0.58660000000000001</v>
      </c>
      <c r="M1656" s="149"/>
      <c r="N1656" s="150"/>
    </row>
    <row r="1657" spans="1:14">
      <c r="A1657" s="83" t="s">
        <v>2343</v>
      </c>
      <c r="B1657" s="83" t="s">
        <v>3015</v>
      </c>
      <c r="C1657" s="80">
        <v>2181</v>
      </c>
      <c r="D1657" s="80" t="s">
        <v>570</v>
      </c>
      <c r="E1657" s="109">
        <v>295.86</v>
      </c>
      <c r="F1657" s="109">
        <v>0</v>
      </c>
      <c r="G1657" s="109">
        <v>0</v>
      </c>
      <c r="H1657" s="109">
        <v>0</v>
      </c>
      <c r="I1657" s="143">
        <f t="shared" si="28"/>
        <v>295.86</v>
      </c>
      <c r="J1657" s="148" t="str">
        <f>IFERROR(VLOOKUP($C1657,'CEDARS School FRPL'!$C:$G,5,FALSE),"No")</f>
        <v>No</v>
      </c>
      <c r="K1657" s="102">
        <f>IFERROR(VLOOKUP($C1657,'CEDARS School FRPL'!$C:$G,3,FALSE),0)</f>
        <v>9.64E-2</v>
      </c>
      <c r="M1657" s="149"/>
      <c r="N1657" s="150"/>
    </row>
    <row r="1658" spans="1:14">
      <c r="A1658" s="83" t="s">
        <v>2343</v>
      </c>
      <c r="B1658" s="83" t="s">
        <v>3015</v>
      </c>
      <c r="C1658" s="80">
        <v>2730</v>
      </c>
      <c r="D1658" s="80" t="s">
        <v>596</v>
      </c>
      <c r="E1658" s="109">
        <v>486</v>
      </c>
      <c r="F1658" s="109">
        <v>0</v>
      </c>
      <c r="G1658" s="109">
        <v>0</v>
      </c>
      <c r="H1658" s="109">
        <v>0</v>
      </c>
      <c r="I1658" s="143">
        <f t="shared" ref="I1658:I1721" si="29">SUM(E1658:H1658)</f>
        <v>486</v>
      </c>
      <c r="J1658" s="148" t="str">
        <f>IFERROR(VLOOKUP($C1658,'CEDARS School FRPL'!$C:$G,5,FALSE),"No")</f>
        <v>No</v>
      </c>
      <c r="K1658" s="102">
        <f>IFERROR(VLOOKUP($C1658,'CEDARS School FRPL'!$C:$G,3,FALSE),0)</f>
        <v>0.16569999999999999</v>
      </c>
      <c r="M1658" s="149"/>
      <c r="N1658" s="150"/>
    </row>
    <row r="1659" spans="1:14">
      <c r="A1659" s="83" t="s">
        <v>2343</v>
      </c>
      <c r="B1659" s="83" t="s">
        <v>3015</v>
      </c>
      <c r="C1659" s="80">
        <v>3717</v>
      </c>
      <c r="D1659" s="80" t="s">
        <v>622</v>
      </c>
      <c r="E1659" s="109">
        <v>355.57</v>
      </c>
      <c r="F1659" s="109">
        <v>0</v>
      </c>
      <c r="G1659" s="109">
        <v>0</v>
      </c>
      <c r="H1659" s="109">
        <v>0</v>
      </c>
      <c r="I1659" s="143">
        <f t="shared" si="29"/>
        <v>355.57</v>
      </c>
      <c r="J1659" s="148" t="str">
        <f>IFERROR(VLOOKUP($C1659,'CEDARS School FRPL'!$C:$G,5,FALSE),"No")</f>
        <v>No</v>
      </c>
      <c r="K1659" s="102">
        <f>IFERROR(VLOOKUP($C1659,'CEDARS School FRPL'!$C:$G,3,FALSE),0)</f>
        <v>0.14230000000000001</v>
      </c>
      <c r="M1659" s="149"/>
      <c r="N1659" s="150"/>
    </row>
    <row r="1660" spans="1:14">
      <c r="A1660" s="83" t="s">
        <v>2343</v>
      </c>
      <c r="B1660" s="83" t="s">
        <v>3015</v>
      </c>
      <c r="C1660" s="80">
        <v>2307</v>
      </c>
      <c r="D1660" s="80" t="s">
        <v>582</v>
      </c>
      <c r="E1660" s="109">
        <v>319.43</v>
      </c>
      <c r="F1660" s="109">
        <v>0</v>
      </c>
      <c r="G1660" s="109">
        <v>0</v>
      </c>
      <c r="H1660" s="109">
        <v>0</v>
      </c>
      <c r="I1660" s="143">
        <f t="shared" si="29"/>
        <v>319.43</v>
      </c>
      <c r="J1660" s="148" t="str">
        <f>IFERROR(VLOOKUP($C1660,'CEDARS School FRPL'!$C:$G,5,FALSE),"No")</f>
        <v>Yes</v>
      </c>
      <c r="K1660" s="102">
        <f>IFERROR(VLOOKUP($C1660,'CEDARS School FRPL'!$C:$G,3,FALSE),0)</f>
        <v>0.66090000000000004</v>
      </c>
      <c r="M1660" s="149"/>
      <c r="N1660" s="150"/>
    </row>
    <row r="1661" spans="1:14">
      <c r="A1661" s="83" t="s">
        <v>2343</v>
      </c>
      <c r="B1661" s="83" t="s">
        <v>3015</v>
      </c>
      <c r="C1661" s="80">
        <v>2220</v>
      </c>
      <c r="D1661" s="80" t="s">
        <v>576</v>
      </c>
      <c r="E1661" s="109">
        <v>1517.23</v>
      </c>
      <c r="F1661" s="109">
        <v>50.46</v>
      </c>
      <c r="G1661" s="109">
        <v>0</v>
      </c>
      <c r="H1661" s="109">
        <v>0</v>
      </c>
      <c r="I1661" s="143">
        <f t="shared" si="29"/>
        <v>1567.69</v>
      </c>
      <c r="J1661" s="148" t="str">
        <f>IFERROR(VLOOKUP($C1661,'CEDARS School FRPL'!$C:$G,5,FALSE),"No")</f>
        <v>No</v>
      </c>
      <c r="K1661" s="102">
        <f>IFERROR(VLOOKUP($C1661,'CEDARS School FRPL'!$C:$G,3,FALSE),0)</f>
        <v>9.3600000000000003E-2</v>
      </c>
      <c r="M1661" s="149"/>
      <c r="N1661" s="150"/>
    </row>
    <row r="1662" spans="1:14">
      <c r="A1662" s="83" t="s">
        <v>2343</v>
      </c>
      <c r="B1662" s="83" t="s">
        <v>3015</v>
      </c>
      <c r="C1662" s="80">
        <v>2070</v>
      </c>
      <c r="D1662" s="80" t="s">
        <v>557</v>
      </c>
      <c r="E1662" s="109">
        <v>345.29</v>
      </c>
      <c r="F1662" s="109">
        <v>0</v>
      </c>
      <c r="G1662" s="109">
        <v>0</v>
      </c>
      <c r="H1662" s="109">
        <v>0</v>
      </c>
      <c r="I1662" s="143">
        <f t="shared" si="29"/>
        <v>345.29</v>
      </c>
      <c r="J1662" s="148" t="str">
        <f>IFERROR(VLOOKUP($C1662,'CEDARS School FRPL'!$C:$G,5,FALSE),"No")</f>
        <v>No</v>
      </c>
      <c r="K1662" s="102">
        <f>IFERROR(VLOOKUP($C1662,'CEDARS School FRPL'!$C:$G,3,FALSE),0)</f>
        <v>0.46949999999999997</v>
      </c>
      <c r="M1662" s="149"/>
      <c r="N1662" s="150"/>
    </row>
    <row r="1663" spans="1:14">
      <c r="A1663" s="83" t="s">
        <v>2343</v>
      </c>
      <c r="B1663" s="83" t="s">
        <v>3015</v>
      </c>
      <c r="C1663" s="80">
        <v>5406</v>
      </c>
      <c r="D1663" s="80" t="s">
        <v>642</v>
      </c>
      <c r="E1663" s="109">
        <v>125.86</v>
      </c>
      <c r="F1663" s="109">
        <v>0</v>
      </c>
      <c r="G1663" s="109">
        <v>0</v>
      </c>
      <c r="H1663" s="109">
        <v>0</v>
      </c>
      <c r="I1663" s="143">
        <f t="shared" si="29"/>
        <v>125.86</v>
      </c>
      <c r="J1663" s="148" t="str">
        <f>IFERROR(VLOOKUP($C1663,'CEDARS School FRPL'!$C:$G,5,FALSE),"No")</f>
        <v>No</v>
      </c>
      <c r="K1663" s="102">
        <f>IFERROR(VLOOKUP($C1663,'CEDARS School FRPL'!$C:$G,3,FALSE),0)</f>
        <v>0.49990000000000001</v>
      </c>
      <c r="M1663" s="149"/>
      <c r="N1663" s="150"/>
    </row>
    <row r="1664" spans="1:14">
      <c r="A1664" s="83" t="s">
        <v>2343</v>
      </c>
      <c r="B1664" s="83" t="s">
        <v>3015</v>
      </c>
      <c r="C1664" s="80">
        <v>2209</v>
      </c>
      <c r="D1664" s="80" t="s">
        <v>575</v>
      </c>
      <c r="E1664" s="109">
        <v>514.07000000000005</v>
      </c>
      <c r="F1664" s="109">
        <v>0</v>
      </c>
      <c r="G1664" s="109">
        <v>0</v>
      </c>
      <c r="H1664" s="109">
        <v>0</v>
      </c>
      <c r="I1664" s="143">
        <f t="shared" si="29"/>
        <v>514.07000000000005</v>
      </c>
      <c r="J1664" s="148" t="str">
        <f>IFERROR(VLOOKUP($C1664,'CEDARS School FRPL'!$C:$G,5,FALSE),"No")</f>
        <v>Yes</v>
      </c>
      <c r="K1664" s="102">
        <f>IFERROR(VLOOKUP($C1664,'CEDARS School FRPL'!$C:$G,3,FALSE),0)</f>
        <v>0.55069999999999997</v>
      </c>
      <c r="M1664" s="149"/>
      <c r="N1664" s="150"/>
    </row>
    <row r="1665" spans="1:14">
      <c r="A1665" s="83" t="s">
        <v>2343</v>
      </c>
      <c r="B1665" s="83" t="s">
        <v>3015</v>
      </c>
      <c r="C1665" s="80">
        <v>2372</v>
      </c>
      <c r="D1665" s="80" t="s">
        <v>587</v>
      </c>
      <c r="E1665" s="109">
        <v>480.48</v>
      </c>
      <c r="F1665" s="109">
        <v>0</v>
      </c>
      <c r="G1665" s="109">
        <v>0</v>
      </c>
      <c r="H1665" s="109">
        <v>0</v>
      </c>
      <c r="I1665" s="143">
        <f t="shared" si="29"/>
        <v>480.48</v>
      </c>
      <c r="J1665" s="148" t="str">
        <f>IFERROR(VLOOKUP($C1665,'CEDARS School FRPL'!$C:$G,5,FALSE),"No")</f>
        <v>No</v>
      </c>
      <c r="K1665" s="102">
        <f>IFERROR(VLOOKUP($C1665,'CEDARS School FRPL'!$C:$G,3,FALSE),0)</f>
        <v>3.7100000000000001E-2</v>
      </c>
      <c r="M1665" s="149"/>
      <c r="N1665" s="150"/>
    </row>
    <row r="1666" spans="1:14">
      <c r="A1666" s="83" t="s">
        <v>2343</v>
      </c>
      <c r="B1666" s="83" t="s">
        <v>3015</v>
      </c>
      <c r="C1666" s="80">
        <v>5649</v>
      </c>
      <c r="D1666" s="80" t="s">
        <v>551</v>
      </c>
      <c r="E1666" s="109">
        <v>347.88</v>
      </c>
      <c r="F1666" s="109">
        <v>0.33</v>
      </c>
      <c r="G1666" s="109">
        <v>0</v>
      </c>
      <c r="H1666" s="109">
        <v>0</v>
      </c>
      <c r="I1666" s="143">
        <f t="shared" si="29"/>
        <v>348.21</v>
      </c>
      <c r="J1666" s="148" t="str">
        <f>IFERROR(VLOOKUP($C1666,'CEDARS School FRPL'!$C:$G,5,FALSE),"No")</f>
        <v>No</v>
      </c>
      <c r="K1666" s="102">
        <f>IFERROR(VLOOKUP($C1666,'CEDARS School FRPL'!$C:$G,3,FALSE),0)</f>
        <v>0.2306</v>
      </c>
      <c r="M1666" s="149"/>
      <c r="N1666" s="150"/>
    </row>
    <row r="1667" spans="1:14">
      <c r="A1667" s="83" t="s">
        <v>2343</v>
      </c>
      <c r="B1667" s="83" t="s">
        <v>3015</v>
      </c>
      <c r="C1667" s="80">
        <v>5292</v>
      </c>
      <c r="D1667" s="80" t="s">
        <v>639</v>
      </c>
      <c r="E1667" s="109">
        <v>474.43</v>
      </c>
      <c r="F1667" s="109">
        <v>0</v>
      </c>
      <c r="G1667" s="109">
        <v>0</v>
      </c>
      <c r="H1667" s="109">
        <v>0</v>
      </c>
      <c r="I1667" s="143">
        <f t="shared" si="29"/>
        <v>474.43</v>
      </c>
      <c r="J1667" s="148" t="str">
        <f>IFERROR(VLOOKUP($C1667,'CEDARS School FRPL'!$C:$G,5,FALSE),"No")</f>
        <v>No</v>
      </c>
      <c r="K1667" s="102">
        <f>IFERROR(VLOOKUP($C1667,'CEDARS School FRPL'!$C:$G,3,FALSE),0)</f>
        <v>5.1200000000000002E-2</v>
      </c>
      <c r="M1667" s="149"/>
      <c r="N1667" s="150"/>
    </row>
    <row r="1668" spans="1:14">
      <c r="A1668" s="83" t="s">
        <v>2343</v>
      </c>
      <c r="B1668" s="83" t="s">
        <v>3015</v>
      </c>
      <c r="C1668" s="80">
        <v>2838</v>
      </c>
      <c r="D1668" s="80" t="s">
        <v>598</v>
      </c>
      <c r="E1668" s="109">
        <v>451.63</v>
      </c>
      <c r="F1668" s="109">
        <v>0</v>
      </c>
      <c r="G1668" s="109">
        <v>0</v>
      </c>
      <c r="H1668" s="109">
        <v>0</v>
      </c>
      <c r="I1668" s="143">
        <f t="shared" si="29"/>
        <v>451.63</v>
      </c>
      <c r="J1668" s="148" t="str">
        <f>IFERROR(VLOOKUP($C1668,'CEDARS School FRPL'!$C:$G,5,FALSE),"No")</f>
        <v>No</v>
      </c>
      <c r="K1668" s="102">
        <f>IFERROR(VLOOKUP($C1668,'CEDARS School FRPL'!$C:$G,3,FALSE),0)</f>
        <v>3.9E-2</v>
      </c>
      <c r="M1668" s="149"/>
      <c r="N1668" s="150"/>
    </row>
    <row r="1669" spans="1:14">
      <c r="A1669" s="83" t="s">
        <v>2343</v>
      </c>
      <c r="B1669" s="83" t="s">
        <v>3015</v>
      </c>
      <c r="C1669" s="80">
        <v>5487</v>
      </c>
      <c r="D1669" s="80" t="s">
        <v>2731</v>
      </c>
      <c r="E1669" s="109">
        <v>203.57</v>
      </c>
      <c r="F1669" s="109">
        <v>0</v>
      </c>
      <c r="G1669" s="109">
        <v>0</v>
      </c>
      <c r="H1669" s="109">
        <v>0</v>
      </c>
      <c r="I1669" s="143">
        <f t="shared" si="29"/>
        <v>203.57</v>
      </c>
      <c r="J1669" s="148" t="str">
        <f>IFERROR(VLOOKUP($C1669,'CEDARS School FRPL'!$C:$G,5,FALSE),"No")</f>
        <v>No</v>
      </c>
      <c r="K1669" s="102">
        <f>IFERROR(VLOOKUP($C1669,'CEDARS School FRPL'!$C:$G,3,FALSE),0)</f>
        <v>0.1686</v>
      </c>
      <c r="M1669" s="149"/>
      <c r="N1669" s="150"/>
    </row>
    <row r="1670" spans="1:14">
      <c r="A1670" s="83" t="s">
        <v>2343</v>
      </c>
      <c r="B1670" s="83" t="s">
        <v>3015</v>
      </c>
      <c r="C1670" s="80">
        <v>3096</v>
      </c>
      <c r="D1670" s="80" t="s">
        <v>606</v>
      </c>
      <c r="E1670" s="109">
        <v>1094.2</v>
      </c>
      <c r="F1670" s="109">
        <v>145.03</v>
      </c>
      <c r="G1670" s="109">
        <v>0</v>
      </c>
      <c r="H1670" s="109">
        <v>0</v>
      </c>
      <c r="I1670" s="143">
        <f t="shared" si="29"/>
        <v>1239.23</v>
      </c>
      <c r="J1670" s="148" t="str">
        <f>IFERROR(VLOOKUP($C1670,'CEDARS School FRPL'!$C:$G,5,FALSE),"No")</f>
        <v>Yes</v>
      </c>
      <c r="K1670" s="102">
        <f>IFERROR(VLOOKUP($C1670,'CEDARS School FRPL'!$C:$G,3,FALSE),0)</f>
        <v>0.6079</v>
      </c>
      <c r="M1670" s="149"/>
      <c r="N1670" s="150"/>
    </row>
    <row r="1671" spans="1:14">
      <c r="A1671" s="83" t="s">
        <v>2343</v>
      </c>
      <c r="B1671" s="83" t="s">
        <v>3015</v>
      </c>
      <c r="C1671" s="80">
        <v>2392</v>
      </c>
      <c r="D1671" s="80" t="s">
        <v>588</v>
      </c>
      <c r="E1671" s="109">
        <v>789.4</v>
      </c>
      <c r="F1671" s="109">
        <v>98.800000000000011</v>
      </c>
      <c r="G1671" s="109">
        <v>0</v>
      </c>
      <c r="H1671" s="109">
        <v>0</v>
      </c>
      <c r="I1671" s="143">
        <f t="shared" si="29"/>
        <v>888.2</v>
      </c>
      <c r="J1671" s="148" t="str">
        <f>IFERROR(VLOOKUP($C1671,'CEDARS School FRPL'!$C:$G,5,FALSE),"No")</f>
        <v>Yes</v>
      </c>
      <c r="K1671" s="102">
        <f>IFERROR(VLOOKUP($C1671,'CEDARS School FRPL'!$C:$G,3,FALSE),0)</f>
        <v>0.53320000000000001</v>
      </c>
      <c r="M1671" s="149"/>
      <c r="N1671" s="150"/>
    </row>
    <row r="1672" spans="1:14">
      <c r="A1672" s="83" t="s">
        <v>2343</v>
      </c>
      <c r="B1672" s="83" t="s">
        <v>3015</v>
      </c>
      <c r="C1672" s="80">
        <v>2199</v>
      </c>
      <c r="D1672" s="80" t="s">
        <v>573</v>
      </c>
      <c r="E1672" s="109">
        <v>286.43</v>
      </c>
      <c r="F1672" s="109">
        <v>0</v>
      </c>
      <c r="G1672" s="109">
        <v>0</v>
      </c>
      <c r="H1672" s="109">
        <v>0</v>
      </c>
      <c r="I1672" s="143">
        <f t="shared" si="29"/>
        <v>286.43</v>
      </c>
      <c r="J1672" s="148" t="str">
        <f>IFERROR(VLOOKUP($C1672,'CEDARS School FRPL'!$C:$G,5,FALSE),"No")</f>
        <v>Yes</v>
      </c>
      <c r="K1672" s="102">
        <f>IFERROR(VLOOKUP($C1672,'CEDARS School FRPL'!$C:$G,3,FALSE),0)</f>
        <v>0.60899999999999999</v>
      </c>
      <c r="M1672" s="149"/>
      <c r="N1672" s="150"/>
    </row>
    <row r="1673" spans="1:14">
      <c r="A1673" s="83" t="s">
        <v>2343</v>
      </c>
      <c r="B1673" s="83" t="s">
        <v>3015</v>
      </c>
      <c r="C1673" s="80">
        <v>2450</v>
      </c>
      <c r="D1673" s="80" t="s">
        <v>591</v>
      </c>
      <c r="E1673" s="109">
        <v>319.70999999999998</v>
      </c>
      <c r="F1673" s="109">
        <v>0</v>
      </c>
      <c r="G1673" s="109">
        <v>0</v>
      </c>
      <c r="H1673" s="109">
        <v>0</v>
      </c>
      <c r="I1673" s="143">
        <f t="shared" si="29"/>
        <v>319.70999999999998</v>
      </c>
      <c r="J1673" s="148" t="str">
        <f>IFERROR(VLOOKUP($C1673,'CEDARS School FRPL'!$C:$G,5,FALSE),"No")</f>
        <v>No</v>
      </c>
      <c r="K1673" s="102">
        <f>IFERROR(VLOOKUP($C1673,'CEDARS School FRPL'!$C:$G,3,FALSE),0)</f>
        <v>0.13159999999999999</v>
      </c>
      <c r="M1673" s="149"/>
      <c r="N1673" s="150"/>
    </row>
    <row r="1674" spans="1:14">
      <c r="A1674" s="83" t="s">
        <v>2343</v>
      </c>
      <c r="B1674" s="83" t="s">
        <v>3015</v>
      </c>
      <c r="C1674" s="80">
        <v>2839</v>
      </c>
      <c r="D1674" s="80" t="s">
        <v>599</v>
      </c>
      <c r="E1674" s="109">
        <v>812.2</v>
      </c>
      <c r="F1674" s="109">
        <v>0</v>
      </c>
      <c r="G1674" s="109">
        <v>0</v>
      </c>
      <c r="H1674" s="109">
        <v>0</v>
      </c>
      <c r="I1674" s="143">
        <f t="shared" si="29"/>
        <v>812.2</v>
      </c>
      <c r="J1674" s="148" t="str">
        <f>IFERROR(VLOOKUP($C1674,'CEDARS School FRPL'!$C:$G,5,FALSE),"No")</f>
        <v>Yes</v>
      </c>
      <c r="K1674" s="102">
        <f>IFERROR(VLOOKUP($C1674,'CEDARS School FRPL'!$C:$G,3,FALSE),0)</f>
        <v>0.5917</v>
      </c>
      <c r="M1674" s="149"/>
      <c r="N1674" s="150"/>
    </row>
    <row r="1675" spans="1:14">
      <c r="A1675" s="83" t="s">
        <v>2343</v>
      </c>
      <c r="B1675" s="83" t="s">
        <v>3015</v>
      </c>
      <c r="C1675" s="80">
        <v>3803</v>
      </c>
      <c r="D1675" s="80" t="s">
        <v>625</v>
      </c>
      <c r="E1675" s="109">
        <v>306.43</v>
      </c>
      <c r="F1675" s="109">
        <v>0</v>
      </c>
      <c r="G1675" s="109">
        <v>0</v>
      </c>
      <c r="H1675" s="109">
        <v>0</v>
      </c>
      <c r="I1675" s="143">
        <f t="shared" si="29"/>
        <v>306.43</v>
      </c>
      <c r="J1675" s="148" t="str">
        <f>IFERROR(VLOOKUP($C1675,'CEDARS School FRPL'!$C:$G,5,FALSE),"No")</f>
        <v>Yes</v>
      </c>
      <c r="K1675" s="102">
        <f>IFERROR(VLOOKUP($C1675,'CEDARS School FRPL'!$C:$G,3,FALSE),0)</f>
        <v>0.50190000000000001</v>
      </c>
      <c r="M1675" s="149"/>
      <c r="N1675" s="150"/>
    </row>
    <row r="1676" spans="1:14">
      <c r="A1676" s="83" t="s">
        <v>2343</v>
      </c>
      <c r="B1676" s="83" t="s">
        <v>3015</v>
      </c>
      <c r="C1676" s="80">
        <v>5488</v>
      </c>
      <c r="D1676" s="80" t="s">
        <v>2732</v>
      </c>
      <c r="E1676" s="109">
        <v>208.43</v>
      </c>
      <c r="F1676" s="109">
        <v>0</v>
      </c>
      <c r="G1676" s="109">
        <v>0</v>
      </c>
      <c r="H1676" s="109">
        <v>0</v>
      </c>
      <c r="I1676" s="143">
        <f t="shared" si="29"/>
        <v>208.43</v>
      </c>
      <c r="J1676" s="148" t="str">
        <f>IFERROR(VLOOKUP($C1676,'CEDARS School FRPL'!$C:$G,5,FALSE),"No")</f>
        <v>No</v>
      </c>
      <c r="K1676" s="102">
        <f>IFERROR(VLOOKUP($C1676,'CEDARS School FRPL'!$C:$G,3,FALSE),0)</f>
        <v>2.7199999999999998E-2</v>
      </c>
      <c r="M1676" s="149"/>
      <c r="N1676" s="150"/>
    </row>
    <row r="1677" spans="1:14">
      <c r="A1677" s="83" t="s">
        <v>2343</v>
      </c>
      <c r="B1677" s="83" t="s">
        <v>3015</v>
      </c>
      <c r="C1677" s="80">
        <v>2321</v>
      </c>
      <c r="D1677" s="80" t="s">
        <v>583</v>
      </c>
      <c r="E1677" s="109">
        <v>239.86</v>
      </c>
      <c r="F1677" s="109">
        <v>0</v>
      </c>
      <c r="G1677" s="109">
        <v>0</v>
      </c>
      <c r="H1677" s="109">
        <v>0</v>
      </c>
      <c r="I1677" s="143">
        <f t="shared" si="29"/>
        <v>239.86</v>
      </c>
      <c r="J1677" s="148" t="str">
        <f>IFERROR(VLOOKUP($C1677,'CEDARS School FRPL'!$C:$G,5,FALSE),"No")</f>
        <v>Yes</v>
      </c>
      <c r="K1677" s="102">
        <f>IFERROR(VLOOKUP($C1677,'CEDARS School FRPL'!$C:$G,3,FALSE),0)</f>
        <v>0.62649999999999995</v>
      </c>
      <c r="M1677" s="149"/>
      <c r="N1677" s="150"/>
    </row>
    <row r="1678" spans="1:14">
      <c r="A1678" s="83" t="s">
        <v>2343</v>
      </c>
      <c r="B1678" s="83" t="s">
        <v>3015</v>
      </c>
      <c r="C1678" s="80">
        <v>2729</v>
      </c>
      <c r="D1678" s="80" t="s">
        <v>595</v>
      </c>
      <c r="E1678" s="109">
        <v>1047.6199999999999</v>
      </c>
      <c r="F1678" s="109">
        <v>0</v>
      </c>
      <c r="G1678" s="109">
        <v>0</v>
      </c>
      <c r="H1678" s="109">
        <v>0</v>
      </c>
      <c r="I1678" s="143">
        <f t="shared" si="29"/>
        <v>1047.6199999999999</v>
      </c>
      <c r="J1678" s="148" t="str">
        <f>IFERROR(VLOOKUP($C1678,'CEDARS School FRPL'!$C:$G,5,FALSE),"No")</f>
        <v>No</v>
      </c>
      <c r="K1678" s="102">
        <f>IFERROR(VLOOKUP($C1678,'CEDARS School FRPL'!$C:$G,3,FALSE),0)</f>
        <v>0.1472</v>
      </c>
      <c r="M1678" s="149"/>
      <c r="N1678" s="150"/>
    </row>
    <row r="1679" spans="1:14">
      <c r="A1679" s="83" t="s">
        <v>2343</v>
      </c>
      <c r="B1679" s="83" t="s">
        <v>3015</v>
      </c>
      <c r="C1679" s="80">
        <v>2118</v>
      </c>
      <c r="D1679" s="80" t="s">
        <v>562</v>
      </c>
      <c r="E1679" s="109">
        <v>313.14</v>
      </c>
      <c r="F1679" s="109">
        <v>0</v>
      </c>
      <c r="G1679" s="109">
        <v>0</v>
      </c>
      <c r="H1679" s="109">
        <v>0</v>
      </c>
      <c r="I1679" s="143">
        <f t="shared" si="29"/>
        <v>313.14</v>
      </c>
      <c r="J1679" s="148" t="str">
        <f>IFERROR(VLOOKUP($C1679,'CEDARS School FRPL'!$C:$G,5,FALSE),"No")</f>
        <v>Yes</v>
      </c>
      <c r="K1679" s="102">
        <f>IFERROR(VLOOKUP($C1679,'CEDARS School FRPL'!$C:$G,3,FALSE),0)</f>
        <v>0.64380000000000004</v>
      </c>
      <c r="M1679" s="149"/>
      <c r="N1679" s="150"/>
    </row>
    <row r="1680" spans="1:14">
      <c r="A1680" s="83" t="s">
        <v>2343</v>
      </c>
      <c r="B1680" s="83" t="s">
        <v>3015</v>
      </c>
      <c r="C1680" s="80">
        <v>3518</v>
      </c>
      <c r="D1680" s="80" t="s">
        <v>618</v>
      </c>
      <c r="E1680" s="109">
        <v>416.5</v>
      </c>
      <c r="F1680" s="109">
        <v>0</v>
      </c>
      <c r="G1680" s="109">
        <v>0</v>
      </c>
      <c r="H1680" s="109">
        <v>0</v>
      </c>
      <c r="I1680" s="143">
        <f t="shared" si="29"/>
        <v>416.5</v>
      </c>
      <c r="J1680" s="148" t="str">
        <f>IFERROR(VLOOKUP($C1680,'CEDARS School FRPL'!$C:$G,5,FALSE),"No")</f>
        <v>No</v>
      </c>
      <c r="K1680" s="102">
        <f>IFERROR(VLOOKUP($C1680,'CEDARS School FRPL'!$C:$G,3,FALSE),0)</f>
        <v>0.15260000000000001</v>
      </c>
      <c r="M1680" s="149"/>
      <c r="N1680" s="150"/>
    </row>
    <row r="1681" spans="1:14">
      <c r="A1681" s="83" t="s">
        <v>2343</v>
      </c>
      <c r="B1681" s="83" t="s">
        <v>3015</v>
      </c>
      <c r="C1681" s="80">
        <v>2182</v>
      </c>
      <c r="D1681" s="80" t="s">
        <v>571</v>
      </c>
      <c r="E1681" s="109">
        <v>1103.71</v>
      </c>
      <c r="F1681" s="109">
        <v>84.76</v>
      </c>
      <c r="G1681" s="109">
        <v>0</v>
      </c>
      <c r="H1681" s="109">
        <v>0</v>
      </c>
      <c r="I1681" s="143">
        <f t="shared" si="29"/>
        <v>1188.47</v>
      </c>
      <c r="J1681" s="148" t="str">
        <f>IFERROR(VLOOKUP($C1681,'CEDARS School FRPL'!$C:$G,5,FALSE),"No")</f>
        <v>Yes</v>
      </c>
      <c r="K1681" s="102">
        <f>IFERROR(VLOOKUP($C1681,'CEDARS School FRPL'!$C:$G,3,FALSE),0)</f>
        <v>0.62539999999999996</v>
      </c>
      <c r="M1681" s="149"/>
      <c r="N1681" s="150"/>
    </row>
    <row r="1682" spans="1:14">
      <c r="A1682" s="83" t="s">
        <v>2343</v>
      </c>
      <c r="B1682" s="83" t="s">
        <v>3015</v>
      </c>
      <c r="C1682" s="80">
        <v>2090</v>
      </c>
      <c r="D1682" s="80" t="s">
        <v>560</v>
      </c>
      <c r="E1682" s="109">
        <v>455.74</v>
      </c>
      <c r="F1682" s="109">
        <v>0</v>
      </c>
      <c r="G1682" s="109">
        <v>0</v>
      </c>
      <c r="H1682" s="109">
        <v>0</v>
      </c>
      <c r="I1682" s="143">
        <f t="shared" si="29"/>
        <v>455.74</v>
      </c>
      <c r="J1682" s="148" t="str">
        <f>IFERROR(VLOOKUP($C1682,'CEDARS School FRPL'!$C:$G,5,FALSE),"No")</f>
        <v>No</v>
      </c>
      <c r="K1682" s="102">
        <f>IFERROR(VLOOKUP($C1682,'CEDARS School FRPL'!$C:$G,3,FALSE),0)</f>
        <v>5.7500000000000002E-2</v>
      </c>
      <c r="M1682" s="149"/>
      <c r="N1682" s="150"/>
    </row>
    <row r="1683" spans="1:14">
      <c r="A1683" s="83" t="s">
        <v>2343</v>
      </c>
      <c r="B1683" s="83" t="s">
        <v>3015</v>
      </c>
      <c r="C1683" s="80">
        <v>2306</v>
      </c>
      <c r="D1683" s="80" t="s">
        <v>581</v>
      </c>
      <c r="E1683" s="109">
        <v>1483.19</v>
      </c>
      <c r="F1683" s="109">
        <v>114.94</v>
      </c>
      <c r="G1683" s="109">
        <v>0</v>
      </c>
      <c r="H1683" s="109">
        <v>0</v>
      </c>
      <c r="I1683" s="143">
        <f t="shared" si="29"/>
        <v>1598.13</v>
      </c>
      <c r="J1683" s="148" t="str">
        <f>IFERROR(VLOOKUP($C1683,'CEDARS School FRPL'!$C:$G,5,FALSE),"No")</f>
        <v>No</v>
      </c>
      <c r="K1683" s="102">
        <f>IFERROR(VLOOKUP($C1683,'CEDARS School FRPL'!$C:$G,3,FALSE),0)</f>
        <v>0.33850000000000002</v>
      </c>
      <c r="M1683" s="149"/>
      <c r="N1683" s="150"/>
    </row>
    <row r="1684" spans="1:14">
      <c r="A1684" s="83" t="s">
        <v>2343</v>
      </c>
      <c r="B1684" s="83" t="s">
        <v>3015</v>
      </c>
      <c r="C1684" s="80">
        <v>2139</v>
      </c>
      <c r="D1684" s="80" t="s">
        <v>566</v>
      </c>
      <c r="E1684" s="109">
        <v>370.73</v>
      </c>
      <c r="F1684" s="109">
        <v>0</v>
      </c>
      <c r="G1684" s="109">
        <v>0</v>
      </c>
      <c r="H1684" s="109">
        <v>0</v>
      </c>
      <c r="I1684" s="143">
        <f t="shared" si="29"/>
        <v>370.73</v>
      </c>
      <c r="J1684" s="148" t="str">
        <f>IFERROR(VLOOKUP($C1684,'CEDARS School FRPL'!$C:$G,5,FALSE),"No")</f>
        <v>No</v>
      </c>
      <c r="K1684" s="102">
        <f>IFERROR(VLOOKUP($C1684,'CEDARS School FRPL'!$C:$G,3,FALSE),0)</f>
        <v>0.1235</v>
      </c>
      <c r="M1684" s="149"/>
      <c r="N1684" s="150"/>
    </row>
    <row r="1685" spans="1:14">
      <c r="A1685" s="83" t="s">
        <v>2343</v>
      </c>
      <c r="B1685" s="83" t="s">
        <v>3015</v>
      </c>
      <c r="C1685" s="80">
        <v>3429</v>
      </c>
      <c r="D1685" s="80" t="s">
        <v>614</v>
      </c>
      <c r="E1685" s="109">
        <v>519.29</v>
      </c>
      <c r="F1685" s="109">
        <v>0</v>
      </c>
      <c r="G1685" s="109">
        <v>0</v>
      </c>
      <c r="H1685" s="109">
        <v>0</v>
      </c>
      <c r="I1685" s="143">
        <f t="shared" si="29"/>
        <v>519.29</v>
      </c>
      <c r="J1685" s="148" t="str">
        <f>IFERROR(VLOOKUP($C1685,'CEDARS School FRPL'!$C:$G,5,FALSE),"No")</f>
        <v>No</v>
      </c>
      <c r="K1685" s="102">
        <f>IFERROR(VLOOKUP($C1685,'CEDARS School FRPL'!$C:$G,3,FALSE),0)</f>
        <v>7.7200000000000005E-2</v>
      </c>
      <c r="M1685" s="149"/>
      <c r="N1685" s="150"/>
    </row>
    <row r="1686" spans="1:14">
      <c r="A1686" s="83" t="s">
        <v>2343</v>
      </c>
      <c r="B1686" s="83" t="s">
        <v>3015</v>
      </c>
      <c r="C1686" s="80">
        <v>3378</v>
      </c>
      <c r="D1686" s="80" t="s">
        <v>612</v>
      </c>
      <c r="E1686" s="109">
        <v>263.14</v>
      </c>
      <c r="F1686" s="109">
        <v>0</v>
      </c>
      <c r="G1686" s="109">
        <v>0</v>
      </c>
      <c r="H1686" s="109">
        <v>0</v>
      </c>
      <c r="I1686" s="143">
        <f t="shared" si="29"/>
        <v>263.14</v>
      </c>
      <c r="J1686" s="148" t="str">
        <f>IFERROR(VLOOKUP($C1686,'CEDARS School FRPL'!$C:$G,5,FALSE),"No")</f>
        <v>Yes</v>
      </c>
      <c r="K1686" s="102">
        <f>IFERROR(VLOOKUP($C1686,'CEDARS School FRPL'!$C:$G,3,FALSE),0)</f>
        <v>0.48380000000000001</v>
      </c>
      <c r="M1686" s="149"/>
      <c r="N1686" s="150"/>
    </row>
    <row r="1687" spans="1:14">
      <c r="A1687" s="83" t="s">
        <v>2343</v>
      </c>
      <c r="B1687" s="83" t="s">
        <v>3015</v>
      </c>
      <c r="C1687" s="80">
        <v>2061</v>
      </c>
      <c r="D1687" s="80" t="s">
        <v>554</v>
      </c>
      <c r="E1687" s="109">
        <v>337</v>
      </c>
      <c r="F1687" s="109">
        <v>0</v>
      </c>
      <c r="G1687" s="109">
        <v>0</v>
      </c>
      <c r="H1687" s="109">
        <v>0</v>
      </c>
      <c r="I1687" s="143">
        <f t="shared" si="29"/>
        <v>337</v>
      </c>
      <c r="J1687" s="148" t="str">
        <f>IFERROR(VLOOKUP($C1687,'CEDARS School FRPL'!$C:$G,5,FALSE),"No")</f>
        <v>No</v>
      </c>
      <c r="K1687" s="102">
        <f>IFERROR(VLOOKUP($C1687,'CEDARS School FRPL'!$C:$G,3,FALSE),0)</f>
        <v>0.1326</v>
      </c>
      <c r="M1687" s="149"/>
      <c r="N1687" s="150"/>
    </row>
    <row r="1688" spans="1:14">
      <c r="A1688" s="83" t="s">
        <v>2343</v>
      </c>
      <c r="B1688" s="83" t="s">
        <v>3015</v>
      </c>
      <c r="C1688" s="80">
        <v>2123</v>
      </c>
      <c r="D1688" s="80" t="s">
        <v>564</v>
      </c>
      <c r="E1688" s="109">
        <v>320.69</v>
      </c>
      <c r="F1688" s="109">
        <v>0</v>
      </c>
      <c r="G1688" s="109">
        <v>0</v>
      </c>
      <c r="H1688" s="109">
        <v>0</v>
      </c>
      <c r="I1688" s="143">
        <f t="shared" si="29"/>
        <v>320.69</v>
      </c>
      <c r="J1688" s="148" t="str">
        <f>IFERROR(VLOOKUP($C1688,'CEDARS School FRPL'!$C:$G,5,FALSE),"No")</f>
        <v>No</v>
      </c>
      <c r="K1688" s="102">
        <f>IFERROR(VLOOKUP($C1688,'CEDARS School FRPL'!$C:$G,3,FALSE),0)</f>
        <v>8.5300000000000001E-2</v>
      </c>
      <c r="M1688" s="149"/>
      <c r="N1688" s="150"/>
    </row>
    <row r="1689" spans="1:14">
      <c r="A1689" s="83" t="s">
        <v>2343</v>
      </c>
      <c r="B1689" s="83" t="s">
        <v>3015</v>
      </c>
      <c r="C1689" s="80">
        <v>2371</v>
      </c>
      <c r="D1689" s="80" t="s">
        <v>586</v>
      </c>
      <c r="E1689" s="109">
        <v>923.86</v>
      </c>
      <c r="F1689" s="109">
        <v>0</v>
      </c>
      <c r="G1689" s="109">
        <v>0</v>
      </c>
      <c r="H1689" s="109">
        <v>0</v>
      </c>
      <c r="I1689" s="143">
        <f t="shared" si="29"/>
        <v>923.86</v>
      </c>
      <c r="J1689" s="148" t="str">
        <f>IFERROR(VLOOKUP($C1689,'CEDARS School FRPL'!$C:$G,5,FALSE),"No")</f>
        <v>No</v>
      </c>
      <c r="K1689" s="102">
        <f>IFERROR(VLOOKUP($C1689,'CEDARS School FRPL'!$C:$G,3,FALSE),0)</f>
        <v>9.35E-2</v>
      </c>
      <c r="M1689" s="149"/>
      <c r="N1689" s="150"/>
    </row>
    <row r="1690" spans="1:14">
      <c r="A1690" s="83" t="s">
        <v>2343</v>
      </c>
      <c r="B1690" s="83" t="s">
        <v>3015</v>
      </c>
      <c r="C1690" s="80">
        <v>4248</v>
      </c>
      <c r="D1690" s="80" t="s">
        <v>632</v>
      </c>
      <c r="E1690" s="109">
        <v>362.71</v>
      </c>
      <c r="F1690" s="109">
        <v>0</v>
      </c>
      <c r="G1690" s="109">
        <v>0</v>
      </c>
      <c r="H1690" s="109">
        <v>0</v>
      </c>
      <c r="I1690" s="143">
        <f t="shared" si="29"/>
        <v>362.71</v>
      </c>
      <c r="J1690" s="148" t="str">
        <f>IFERROR(VLOOKUP($C1690,'CEDARS School FRPL'!$C:$G,5,FALSE),"No")</f>
        <v>No</v>
      </c>
      <c r="K1690" s="102">
        <f>IFERROR(VLOOKUP($C1690,'CEDARS School FRPL'!$C:$G,3,FALSE),0)</f>
        <v>0.3</v>
      </c>
      <c r="M1690" s="149"/>
      <c r="N1690" s="150"/>
    </row>
    <row r="1691" spans="1:14">
      <c r="A1691" s="83" t="s">
        <v>2343</v>
      </c>
      <c r="B1691" s="83" t="s">
        <v>3015</v>
      </c>
      <c r="C1691" s="80">
        <v>5175</v>
      </c>
      <c r="D1691" s="80" t="s">
        <v>634</v>
      </c>
      <c r="E1691" s="109">
        <v>721.63</v>
      </c>
      <c r="F1691" s="109">
        <v>0</v>
      </c>
      <c r="G1691" s="109">
        <v>0</v>
      </c>
      <c r="H1691" s="109">
        <v>0</v>
      </c>
      <c r="I1691" s="143">
        <f t="shared" si="29"/>
        <v>721.63</v>
      </c>
      <c r="J1691" s="148" t="str">
        <f>IFERROR(VLOOKUP($C1691,'CEDARS School FRPL'!$C:$G,5,FALSE),"No")</f>
        <v>No</v>
      </c>
      <c r="K1691" s="102">
        <f>IFERROR(VLOOKUP($C1691,'CEDARS School FRPL'!$C:$G,3,FALSE),0)</f>
        <v>0.18229999999999999</v>
      </c>
      <c r="M1691" s="149"/>
      <c r="N1691" s="150"/>
    </row>
    <row r="1692" spans="1:14">
      <c r="A1692" s="83" t="s">
        <v>2343</v>
      </c>
      <c r="B1692" s="83" t="s">
        <v>3015</v>
      </c>
      <c r="C1692" s="80">
        <v>2269</v>
      </c>
      <c r="D1692" s="80" t="s">
        <v>579</v>
      </c>
      <c r="E1692" s="109">
        <v>286.45</v>
      </c>
      <c r="F1692" s="109">
        <v>0</v>
      </c>
      <c r="G1692" s="109">
        <v>0</v>
      </c>
      <c r="H1692" s="109">
        <v>0</v>
      </c>
      <c r="I1692" s="143">
        <f t="shared" si="29"/>
        <v>286.45</v>
      </c>
      <c r="J1692" s="148" t="str">
        <f>IFERROR(VLOOKUP($C1692,'CEDARS School FRPL'!$C:$G,5,FALSE),"No")</f>
        <v>Yes</v>
      </c>
      <c r="K1692" s="102">
        <f>IFERROR(VLOOKUP($C1692,'CEDARS School FRPL'!$C:$G,3,FALSE),0)</f>
        <v>0.5585</v>
      </c>
      <c r="M1692" s="149"/>
      <c r="N1692" s="150"/>
    </row>
    <row r="1693" spans="1:14">
      <c r="A1693" s="83" t="s">
        <v>2343</v>
      </c>
      <c r="B1693" s="83" t="s">
        <v>3015</v>
      </c>
      <c r="C1693" s="80">
        <v>3276</v>
      </c>
      <c r="D1693" s="80" t="s">
        <v>609</v>
      </c>
      <c r="E1693" s="109">
        <v>1331.71</v>
      </c>
      <c r="F1693" s="109">
        <v>83.84</v>
      </c>
      <c r="G1693" s="109">
        <v>0</v>
      </c>
      <c r="H1693" s="109">
        <v>0</v>
      </c>
      <c r="I1693" s="143">
        <f t="shared" si="29"/>
        <v>1415.55</v>
      </c>
      <c r="J1693" s="148" t="str">
        <f>IFERROR(VLOOKUP($C1693,'CEDARS School FRPL'!$C:$G,5,FALSE),"No")</f>
        <v>No</v>
      </c>
      <c r="K1693" s="102">
        <f>IFERROR(VLOOKUP($C1693,'CEDARS School FRPL'!$C:$G,3,FALSE),0)</f>
        <v>0.28370000000000001</v>
      </c>
      <c r="M1693" s="149"/>
      <c r="N1693" s="150"/>
    </row>
    <row r="1694" spans="1:14">
      <c r="A1694" s="83" t="s">
        <v>2343</v>
      </c>
      <c r="B1694" s="83" t="s">
        <v>3015</v>
      </c>
      <c r="C1694" s="80">
        <v>5405</v>
      </c>
      <c r="D1694" s="80" t="s">
        <v>641</v>
      </c>
      <c r="E1694" s="109">
        <v>0</v>
      </c>
      <c r="F1694" s="109">
        <v>0.06</v>
      </c>
      <c r="G1694" s="109">
        <v>52.63</v>
      </c>
      <c r="H1694" s="109">
        <v>0</v>
      </c>
      <c r="I1694" s="143">
        <f t="shared" si="29"/>
        <v>52.690000000000005</v>
      </c>
      <c r="J1694" s="148" t="str">
        <f>IFERROR(VLOOKUP($C1694,'CEDARS School FRPL'!$C:$G,5,FALSE),"No")</f>
        <v>No</v>
      </c>
      <c r="K1694" s="102">
        <f>IFERROR(VLOOKUP($C1694,'CEDARS School FRPL'!$C:$G,3,FALSE),0)</f>
        <v>0.48</v>
      </c>
      <c r="M1694" s="149"/>
      <c r="N1694" s="150"/>
    </row>
    <row r="1695" spans="1:14">
      <c r="A1695" s="83" t="s">
        <v>2343</v>
      </c>
      <c r="B1695" s="83" t="s">
        <v>3015</v>
      </c>
      <c r="C1695" s="80">
        <v>1635</v>
      </c>
      <c r="D1695" s="80" t="s">
        <v>550</v>
      </c>
      <c r="E1695" s="109">
        <v>218.67</v>
      </c>
      <c r="F1695" s="109">
        <v>0.74</v>
      </c>
      <c r="G1695" s="109">
        <v>0</v>
      </c>
      <c r="H1695" s="109">
        <v>0</v>
      </c>
      <c r="I1695" s="143">
        <f t="shared" si="29"/>
        <v>219.41</v>
      </c>
      <c r="J1695" s="148" t="str">
        <f>IFERROR(VLOOKUP($C1695,'CEDARS School FRPL'!$C:$G,5,FALSE),"No")</f>
        <v>Yes</v>
      </c>
      <c r="K1695" s="102">
        <f>IFERROR(VLOOKUP($C1695,'CEDARS School FRPL'!$C:$G,3,FALSE),0)</f>
        <v>0.68169999999999997</v>
      </c>
      <c r="M1695" s="149"/>
      <c r="N1695" s="150"/>
    </row>
    <row r="1696" spans="1:14">
      <c r="A1696" s="83" t="s">
        <v>2343</v>
      </c>
      <c r="B1696" s="83" t="s">
        <v>3015</v>
      </c>
      <c r="C1696" s="80">
        <v>5351</v>
      </c>
      <c r="D1696" s="80" t="s">
        <v>640</v>
      </c>
      <c r="E1696" s="109">
        <v>881.05</v>
      </c>
      <c r="F1696" s="109">
        <v>0</v>
      </c>
      <c r="G1696" s="109">
        <v>0</v>
      </c>
      <c r="H1696" s="109">
        <v>0</v>
      </c>
      <c r="I1696" s="143">
        <f t="shared" si="29"/>
        <v>881.05</v>
      </c>
      <c r="J1696" s="148" t="str">
        <f>IFERROR(VLOOKUP($C1696,'CEDARS School FRPL'!$C:$G,5,FALSE),"No")</f>
        <v>No</v>
      </c>
      <c r="K1696" s="102">
        <f>IFERROR(VLOOKUP($C1696,'CEDARS School FRPL'!$C:$G,3,FALSE),0)</f>
        <v>0.30680000000000002</v>
      </c>
      <c r="M1696" s="149"/>
      <c r="N1696" s="150"/>
    </row>
    <row r="1697" spans="1:14">
      <c r="A1697" s="83" t="s">
        <v>2343</v>
      </c>
      <c r="B1697" s="83" t="s">
        <v>3015</v>
      </c>
      <c r="C1697" s="80">
        <v>2063</v>
      </c>
      <c r="D1697" s="80" t="s">
        <v>555</v>
      </c>
      <c r="E1697" s="109">
        <v>271.61</v>
      </c>
      <c r="F1697" s="109">
        <v>0</v>
      </c>
      <c r="G1697" s="109">
        <v>0</v>
      </c>
      <c r="H1697" s="109">
        <v>0</v>
      </c>
      <c r="I1697" s="143">
        <f t="shared" si="29"/>
        <v>271.61</v>
      </c>
      <c r="J1697" s="148" t="str">
        <f>IFERROR(VLOOKUP($C1697,'CEDARS School FRPL'!$C:$G,5,FALSE),"No")</f>
        <v>No</v>
      </c>
      <c r="K1697" s="102">
        <f>IFERROR(VLOOKUP($C1697,'CEDARS School FRPL'!$C:$G,3,FALSE),0)</f>
        <v>0.15110000000000001</v>
      </c>
      <c r="M1697" s="149"/>
      <c r="N1697" s="150"/>
    </row>
    <row r="1698" spans="1:14">
      <c r="A1698" s="83" t="s">
        <v>2343</v>
      </c>
      <c r="B1698" s="83" t="s">
        <v>3015</v>
      </c>
      <c r="C1698" s="80">
        <v>2143</v>
      </c>
      <c r="D1698" s="80" t="s">
        <v>569</v>
      </c>
      <c r="E1698" s="109">
        <v>320.70999999999998</v>
      </c>
      <c r="F1698" s="109">
        <v>0</v>
      </c>
      <c r="G1698" s="109">
        <v>0</v>
      </c>
      <c r="H1698" s="109">
        <v>0</v>
      </c>
      <c r="I1698" s="143">
        <f t="shared" si="29"/>
        <v>320.70999999999998</v>
      </c>
      <c r="J1698" s="148" t="str">
        <f>IFERROR(VLOOKUP($C1698,'CEDARS School FRPL'!$C:$G,5,FALSE),"No")</f>
        <v>Yes</v>
      </c>
      <c r="K1698" s="102">
        <f>IFERROR(VLOOKUP($C1698,'CEDARS School FRPL'!$C:$G,3,FALSE),0)</f>
        <v>0.53669999999999995</v>
      </c>
      <c r="M1698" s="149"/>
      <c r="N1698" s="150"/>
    </row>
    <row r="1699" spans="1:14">
      <c r="A1699" s="83" t="s">
        <v>2343</v>
      </c>
      <c r="B1699" s="83" t="s">
        <v>3015</v>
      </c>
      <c r="C1699" s="80">
        <v>2975</v>
      </c>
      <c r="D1699" s="80" t="s">
        <v>600</v>
      </c>
      <c r="E1699" s="109">
        <v>254.14</v>
      </c>
      <c r="F1699" s="109">
        <v>0</v>
      </c>
      <c r="G1699" s="109">
        <v>0</v>
      </c>
      <c r="H1699" s="109">
        <v>0</v>
      </c>
      <c r="I1699" s="143">
        <f t="shared" si="29"/>
        <v>254.14</v>
      </c>
      <c r="J1699" s="148" t="str">
        <f>IFERROR(VLOOKUP($C1699,'CEDARS School FRPL'!$C:$G,5,FALSE),"No")</f>
        <v>No</v>
      </c>
      <c r="K1699" s="102">
        <f>IFERROR(VLOOKUP($C1699,'CEDARS School FRPL'!$C:$G,3,FALSE),0)</f>
        <v>0.3629</v>
      </c>
      <c r="M1699" s="149"/>
      <c r="N1699" s="150"/>
    </row>
    <row r="1700" spans="1:14">
      <c r="A1700" s="83" t="s">
        <v>2343</v>
      </c>
      <c r="B1700" s="83" t="s">
        <v>3015</v>
      </c>
      <c r="C1700" s="80">
        <v>2081</v>
      </c>
      <c r="D1700" s="80" t="s">
        <v>558</v>
      </c>
      <c r="E1700" s="109">
        <v>430</v>
      </c>
      <c r="F1700" s="109">
        <v>0</v>
      </c>
      <c r="G1700" s="109">
        <v>0</v>
      </c>
      <c r="H1700" s="109">
        <v>0</v>
      </c>
      <c r="I1700" s="143">
        <f t="shared" si="29"/>
        <v>430</v>
      </c>
      <c r="J1700" s="148" t="str">
        <f>IFERROR(VLOOKUP($C1700,'CEDARS School FRPL'!$C:$G,5,FALSE),"No")</f>
        <v>No</v>
      </c>
      <c r="K1700" s="102">
        <f>IFERROR(VLOOKUP($C1700,'CEDARS School FRPL'!$C:$G,3,FALSE),0)</f>
        <v>6.7000000000000004E-2</v>
      </c>
      <c r="M1700" s="149"/>
      <c r="N1700" s="150"/>
    </row>
    <row r="1701" spans="1:14">
      <c r="A1701" s="83" t="s">
        <v>2343</v>
      </c>
      <c r="B1701" s="83" t="s">
        <v>3015</v>
      </c>
      <c r="C1701" s="80">
        <v>3478</v>
      </c>
      <c r="D1701" s="80" t="s">
        <v>615</v>
      </c>
      <c r="E1701" s="109">
        <v>376.43</v>
      </c>
      <c r="F1701" s="109">
        <v>0</v>
      </c>
      <c r="G1701" s="109">
        <v>0</v>
      </c>
      <c r="H1701" s="109">
        <v>0</v>
      </c>
      <c r="I1701" s="143">
        <f t="shared" si="29"/>
        <v>376.43</v>
      </c>
      <c r="J1701" s="148" t="str">
        <f>IFERROR(VLOOKUP($C1701,'CEDARS School FRPL'!$C:$G,5,FALSE),"No")</f>
        <v>No</v>
      </c>
      <c r="K1701" s="102">
        <f>IFERROR(VLOOKUP($C1701,'CEDARS School FRPL'!$C:$G,3,FALSE),0)</f>
        <v>0.39489999999999997</v>
      </c>
      <c r="M1701" s="149"/>
      <c r="N1701" s="150"/>
    </row>
    <row r="1702" spans="1:14">
      <c r="A1702" s="83" t="s">
        <v>2343</v>
      </c>
      <c r="B1702" s="83" t="s">
        <v>3015</v>
      </c>
      <c r="C1702" s="80">
        <v>2733</v>
      </c>
      <c r="D1702" s="80" t="s">
        <v>597</v>
      </c>
      <c r="E1702" s="109">
        <v>468.71</v>
      </c>
      <c r="F1702" s="109">
        <v>0</v>
      </c>
      <c r="G1702" s="109">
        <v>0</v>
      </c>
      <c r="H1702" s="109">
        <v>0</v>
      </c>
      <c r="I1702" s="143">
        <f t="shared" si="29"/>
        <v>468.71</v>
      </c>
      <c r="J1702" s="148" t="str">
        <f>IFERROR(VLOOKUP($C1702,'CEDARS School FRPL'!$C:$G,5,FALSE),"No")</f>
        <v>No</v>
      </c>
      <c r="K1702" s="102">
        <f>IFERROR(VLOOKUP($C1702,'CEDARS School FRPL'!$C:$G,3,FALSE),0)</f>
        <v>0.1333</v>
      </c>
      <c r="M1702" s="149"/>
      <c r="N1702" s="150"/>
    </row>
    <row r="1703" spans="1:14">
      <c r="A1703" s="83" t="s">
        <v>2343</v>
      </c>
      <c r="B1703" s="83" t="s">
        <v>3015</v>
      </c>
      <c r="C1703" s="80">
        <v>2437</v>
      </c>
      <c r="D1703" s="80" t="s">
        <v>590</v>
      </c>
      <c r="E1703" s="109">
        <v>273.93</v>
      </c>
      <c r="F1703" s="109">
        <v>0</v>
      </c>
      <c r="G1703" s="109">
        <v>0</v>
      </c>
      <c r="H1703" s="109">
        <v>0</v>
      </c>
      <c r="I1703" s="143">
        <f t="shared" si="29"/>
        <v>273.93</v>
      </c>
      <c r="J1703" s="148" t="str">
        <f>IFERROR(VLOOKUP($C1703,'CEDARS School FRPL'!$C:$G,5,FALSE),"No")</f>
        <v>No</v>
      </c>
      <c r="K1703" s="102">
        <f>IFERROR(VLOOKUP($C1703,'CEDARS School FRPL'!$C:$G,3,FALSE),0)</f>
        <v>0.2747</v>
      </c>
      <c r="M1703" s="149"/>
      <c r="N1703" s="150"/>
    </row>
    <row r="1704" spans="1:14">
      <c r="A1704" s="83" t="s">
        <v>2343</v>
      </c>
      <c r="B1704" s="83" t="s">
        <v>3015</v>
      </c>
      <c r="C1704" s="80">
        <v>2183</v>
      </c>
      <c r="D1704" s="80" t="s">
        <v>572</v>
      </c>
      <c r="E1704" s="109">
        <v>335</v>
      </c>
      <c r="F1704" s="109">
        <v>0</v>
      </c>
      <c r="G1704" s="109">
        <v>0</v>
      </c>
      <c r="H1704" s="109">
        <v>0</v>
      </c>
      <c r="I1704" s="143">
        <f t="shared" si="29"/>
        <v>335</v>
      </c>
      <c r="J1704" s="148" t="str">
        <f>IFERROR(VLOOKUP($C1704,'CEDARS School FRPL'!$C:$G,5,FALSE),"No")</f>
        <v>No</v>
      </c>
      <c r="K1704" s="102">
        <f>IFERROR(VLOOKUP($C1704,'CEDARS School FRPL'!$C:$G,3,FALSE),0)</f>
        <v>5.6599999999999998E-2</v>
      </c>
      <c r="M1704" s="149"/>
      <c r="N1704" s="150"/>
    </row>
    <row r="1705" spans="1:14">
      <c r="A1705" s="83" t="s">
        <v>2343</v>
      </c>
      <c r="B1705" s="83" t="s">
        <v>3015</v>
      </c>
      <c r="C1705" s="80">
        <v>2121</v>
      </c>
      <c r="D1705" s="80" t="s">
        <v>563</v>
      </c>
      <c r="E1705" s="109">
        <v>278.14</v>
      </c>
      <c r="F1705" s="109">
        <v>0</v>
      </c>
      <c r="G1705" s="109">
        <v>0</v>
      </c>
      <c r="H1705" s="109">
        <v>0</v>
      </c>
      <c r="I1705" s="143">
        <f t="shared" si="29"/>
        <v>278.14</v>
      </c>
      <c r="J1705" s="148" t="str">
        <f>IFERROR(VLOOKUP($C1705,'CEDARS School FRPL'!$C:$G,5,FALSE),"No")</f>
        <v>No</v>
      </c>
      <c r="K1705" s="102">
        <f>IFERROR(VLOOKUP($C1705,'CEDARS School FRPL'!$C:$G,3,FALSE),0)</f>
        <v>0.42359999999999998</v>
      </c>
      <c r="M1705" s="149"/>
      <c r="N1705" s="150"/>
    </row>
    <row r="1706" spans="1:14">
      <c r="A1706" s="83" t="s">
        <v>2343</v>
      </c>
      <c r="B1706" s="83" t="s">
        <v>3015</v>
      </c>
      <c r="C1706" s="80">
        <v>3874</v>
      </c>
      <c r="D1706" s="80" t="s">
        <v>627</v>
      </c>
      <c r="E1706" s="109">
        <v>96.43</v>
      </c>
      <c r="F1706" s="109">
        <v>0</v>
      </c>
      <c r="G1706" s="109">
        <v>0</v>
      </c>
      <c r="H1706" s="109">
        <v>0</v>
      </c>
      <c r="I1706" s="143">
        <f t="shared" si="29"/>
        <v>96.43</v>
      </c>
      <c r="J1706" s="148" t="str">
        <f>IFERROR(VLOOKUP($C1706,'CEDARS School FRPL'!$C:$G,5,FALSE),"No")</f>
        <v>Yes</v>
      </c>
      <c r="K1706" s="102">
        <f>IFERROR(VLOOKUP($C1706,'CEDARS School FRPL'!$C:$G,3,FALSE),0)</f>
        <v>0.497</v>
      </c>
      <c r="M1706" s="149"/>
      <c r="N1706" s="150"/>
    </row>
    <row r="1707" spans="1:14">
      <c r="A1707" s="83" t="s">
        <v>2343</v>
      </c>
      <c r="B1707" s="83" t="s">
        <v>3015</v>
      </c>
      <c r="C1707" s="80">
        <v>5566</v>
      </c>
      <c r="D1707" s="80" t="s">
        <v>140</v>
      </c>
      <c r="E1707" s="109">
        <v>1600.31</v>
      </c>
      <c r="F1707" s="109">
        <v>38.97</v>
      </c>
      <c r="G1707" s="109">
        <v>0</v>
      </c>
      <c r="H1707" s="109">
        <v>0</v>
      </c>
      <c r="I1707" s="143">
        <f t="shared" si="29"/>
        <v>1639.28</v>
      </c>
      <c r="J1707" s="148" t="str">
        <f>IFERROR(VLOOKUP($C1707,'CEDARS School FRPL'!$C:$G,5,FALSE),"No")</f>
        <v>No</v>
      </c>
      <c r="K1707" s="102">
        <f>IFERROR(VLOOKUP($C1707,'CEDARS School FRPL'!$C:$G,3,FALSE),0)</f>
        <v>9.2799999999999994E-2</v>
      </c>
      <c r="M1707" s="149"/>
      <c r="N1707" s="150"/>
    </row>
    <row r="1708" spans="1:14">
      <c r="A1708" s="83" t="s">
        <v>2343</v>
      </c>
      <c r="B1708" s="83" t="s">
        <v>3015</v>
      </c>
      <c r="C1708" s="80">
        <v>5276</v>
      </c>
      <c r="D1708" s="80" t="s">
        <v>638</v>
      </c>
      <c r="E1708" s="109">
        <v>471.1</v>
      </c>
      <c r="F1708" s="109">
        <v>0</v>
      </c>
      <c r="G1708" s="109">
        <v>0</v>
      </c>
      <c r="H1708" s="109">
        <v>0</v>
      </c>
      <c r="I1708" s="143">
        <f t="shared" si="29"/>
        <v>471.1</v>
      </c>
      <c r="J1708" s="148" t="str">
        <f>IFERROR(VLOOKUP($C1708,'CEDARS School FRPL'!$C:$G,5,FALSE),"No")</f>
        <v>No</v>
      </c>
      <c r="K1708" s="102">
        <f>IFERROR(VLOOKUP($C1708,'CEDARS School FRPL'!$C:$G,3,FALSE),0)</f>
        <v>0.32250000000000001</v>
      </c>
      <c r="M1708" s="149"/>
      <c r="N1708" s="150"/>
    </row>
    <row r="1709" spans="1:14">
      <c r="A1709" s="83" t="s">
        <v>2343</v>
      </c>
      <c r="B1709" s="83" t="s">
        <v>3015</v>
      </c>
      <c r="C1709" s="80">
        <v>3714</v>
      </c>
      <c r="D1709" s="80" t="s">
        <v>621</v>
      </c>
      <c r="E1709" s="109">
        <v>321.70999999999998</v>
      </c>
      <c r="F1709" s="109">
        <v>0</v>
      </c>
      <c r="G1709" s="109">
        <v>0</v>
      </c>
      <c r="H1709" s="109">
        <v>0</v>
      </c>
      <c r="I1709" s="143">
        <f t="shared" si="29"/>
        <v>321.70999999999998</v>
      </c>
      <c r="J1709" s="148" t="str">
        <f>IFERROR(VLOOKUP($C1709,'CEDARS School FRPL'!$C:$G,5,FALSE),"No")</f>
        <v>Yes</v>
      </c>
      <c r="K1709" s="102">
        <f>IFERROR(VLOOKUP($C1709,'CEDARS School FRPL'!$C:$G,3,FALSE),0)</f>
        <v>0.57420000000000004</v>
      </c>
      <c r="M1709" s="149"/>
      <c r="N1709" s="150"/>
    </row>
    <row r="1710" spans="1:14">
      <c r="A1710" s="83" t="s">
        <v>2343</v>
      </c>
      <c r="B1710" s="83" t="s">
        <v>3015</v>
      </c>
      <c r="C1710" s="80">
        <v>2462</v>
      </c>
      <c r="D1710" s="80" t="s">
        <v>592</v>
      </c>
      <c r="E1710" s="109">
        <v>502</v>
      </c>
      <c r="F1710" s="109">
        <v>0</v>
      </c>
      <c r="G1710" s="109">
        <v>0</v>
      </c>
      <c r="H1710" s="109">
        <v>0</v>
      </c>
      <c r="I1710" s="143">
        <f t="shared" si="29"/>
        <v>502</v>
      </c>
      <c r="J1710" s="148" t="str">
        <f>IFERROR(VLOOKUP($C1710,'CEDARS School FRPL'!$C:$G,5,FALSE),"No")</f>
        <v>No</v>
      </c>
      <c r="K1710" s="102">
        <f>IFERROR(VLOOKUP($C1710,'CEDARS School FRPL'!$C:$G,3,FALSE),0)</f>
        <v>8.0500000000000002E-2</v>
      </c>
      <c r="M1710" s="149"/>
      <c r="N1710" s="150"/>
    </row>
    <row r="1711" spans="1:14">
      <c r="A1711" s="83" t="s">
        <v>2343</v>
      </c>
      <c r="B1711" s="83" t="s">
        <v>3015</v>
      </c>
      <c r="C1711" s="80">
        <v>2435</v>
      </c>
      <c r="D1711" s="80" t="s">
        <v>589</v>
      </c>
      <c r="E1711" s="109">
        <v>983.71</v>
      </c>
      <c r="F1711" s="109">
        <v>0</v>
      </c>
      <c r="G1711" s="109">
        <v>0</v>
      </c>
      <c r="H1711" s="109">
        <v>0</v>
      </c>
      <c r="I1711" s="143">
        <f t="shared" si="29"/>
        <v>983.71</v>
      </c>
      <c r="J1711" s="148" t="str">
        <f>IFERROR(VLOOKUP($C1711,'CEDARS School FRPL'!$C:$G,5,FALSE),"No")</f>
        <v>No</v>
      </c>
      <c r="K1711" s="102">
        <f>IFERROR(VLOOKUP($C1711,'CEDARS School FRPL'!$C:$G,3,FALSE),0)</f>
        <v>0.16869999999999999</v>
      </c>
      <c r="M1711" s="149"/>
      <c r="N1711" s="150"/>
    </row>
    <row r="1712" spans="1:14">
      <c r="A1712" s="83" t="s">
        <v>2343</v>
      </c>
      <c r="B1712" s="83" t="s">
        <v>3015</v>
      </c>
      <c r="C1712" s="80">
        <v>2069</v>
      </c>
      <c r="D1712" s="80" t="s">
        <v>556</v>
      </c>
      <c r="E1712" s="109">
        <v>214.29</v>
      </c>
      <c r="F1712" s="109">
        <v>0</v>
      </c>
      <c r="G1712" s="109">
        <v>0</v>
      </c>
      <c r="H1712" s="109">
        <v>0</v>
      </c>
      <c r="I1712" s="143">
        <f t="shared" si="29"/>
        <v>214.29</v>
      </c>
      <c r="J1712" s="148" t="str">
        <f>IFERROR(VLOOKUP($C1712,'CEDARS School FRPL'!$C:$G,5,FALSE),"No")</f>
        <v>No</v>
      </c>
      <c r="K1712" s="102">
        <f>IFERROR(VLOOKUP($C1712,'CEDARS School FRPL'!$C:$G,3,FALSE),0)</f>
        <v>0.41670000000000001</v>
      </c>
      <c r="M1712" s="149"/>
      <c r="N1712" s="150"/>
    </row>
    <row r="1713" spans="1:14">
      <c r="A1713" s="83" t="s">
        <v>2343</v>
      </c>
      <c r="B1713" s="83" t="s">
        <v>3015</v>
      </c>
      <c r="C1713" s="80">
        <v>5565</v>
      </c>
      <c r="D1713" s="80" t="s">
        <v>3229</v>
      </c>
      <c r="E1713" s="109">
        <v>318.43</v>
      </c>
      <c r="F1713" s="109">
        <v>0</v>
      </c>
      <c r="G1713" s="109">
        <v>0</v>
      </c>
      <c r="H1713" s="109">
        <v>0</v>
      </c>
      <c r="I1713" s="143">
        <f t="shared" si="29"/>
        <v>318.43</v>
      </c>
      <c r="J1713" s="148" t="str">
        <f>IFERROR(VLOOKUP($C1713,'CEDARS School FRPL'!$C:$G,5,FALSE),"No")</f>
        <v>No</v>
      </c>
      <c r="K1713" s="102">
        <f>IFERROR(VLOOKUP($C1713,'CEDARS School FRPL'!$C:$G,3,FALSE),0)</f>
        <v>9.5200000000000007E-2</v>
      </c>
      <c r="M1713" s="149"/>
      <c r="N1713" s="150"/>
    </row>
    <row r="1714" spans="1:14">
      <c r="A1714" s="83" t="s">
        <v>2343</v>
      </c>
      <c r="B1714" s="83" t="s">
        <v>3015</v>
      </c>
      <c r="C1714" s="80">
        <v>2353</v>
      </c>
      <c r="D1714" s="80" t="s">
        <v>585</v>
      </c>
      <c r="E1714" s="109">
        <v>434</v>
      </c>
      <c r="F1714" s="109">
        <v>0</v>
      </c>
      <c r="G1714" s="109">
        <v>0</v>
      </c>
      <c r="H1714" s="109">
        <v>0</v>
      </c>
      <c r="I1714" s="143">
        <f t="shared" si="29"/>
        <v>434</v>
      </c>
      <c r="J1714" s="148" t="str">
        <f>IFERROR(VLOOKUP($C1714,'CEDARS School FRPL'!$C:$G,5,FALSE),"No")</f>
        <v>No</v>
      </c>
      <c r="K1714" s="102">
        <f>IFERROR(VLOOKUP($C1714,'CEDARS School FRPL'!$C:$G,3,FALSE),0)</f>
        <v>0.48</v>
      </c>
      <c r="M1714" s="149"/>
      <c r="N1714" s="150"/>
    </row>
    <row r="1715" spans="1:14">
      <c r="A1715" s="83" t="s">
        <v>2343</v>
      </c>
      <c r="B1715" s="83" t="s">
        <v>3015</v>
      </c>
      <c r="C1715" s="80">
        <v>2089</v>
      </c>
      <c r="D1715" s="80" t="s">
        <v>559</v>
      </c>
      <c r="E1715" s="109">
        <v>243.29</v>
      </c>
      <c r="F1715" s="109">
        <v>0</v>
      </c>
      <c r="G1715" s="109">
        <v>0</v>
      </c>
      <c r="H1715" s="109">
        <v>0</v>
      </c>
      <c r="I1715" s="143">
        <f t="shared" si="29"/>
        <v>243.29</v>
      </c>
      <c r="J1715" s="148" t="str">
        <f>IFERROR(VLOOKUP($C1715,'CEDARS School FRPL'!$C:$G,5,FALSE),"No")</f>
        <v>Yes</v>
      </c>
      <c r="K1715" s="102">
        <f>IFERROR(VLOOKUP($C1715,'CEDARS School FRPL'!$C:$G,3,FALSE),0)</f>
        <v>0.63119999999999998</v>
      </c>
      <c r="M1715" s="149"/>
      <c r="N1715" s="150"/>
    </row>
    <row r="1716" spans="1:14">
      <c r="A1716" s="83" t="s">
        <v>2343</v>
      </c>
      <c r="B1716" s="83" t="s">
        <v>3015</v>
      </c>
      <c r="C1716" s="80">
        <v>3517</v>
      </c>
      <c r="D1716" s="80" t="s">
        <v>617</v>
      </c>
      <c r="E1716" s="109">
        <v>426.57</v>
      </c>
      <c r="F1716" s="109">
        <v>0</v>
      </c>
      <c r="G1716" s="109">
        <v>0</v>
      </c>
      <c r="H1716" s="109">
        <v>0</v>
      </c>
      <c r="I1716" s="143">
        <f t="shared" si="29"/>
        <v>426.57</v>
      </c>
      <c r="J1716" s="148" t="str">
        <f>IFERROR(VLOOKUP($C1716,'CEDARS School FRPL'!$C:$G,5,FALSE),"No")</f>
        <v>No</v>
      </c>
      <c r="K1716" s="102">
        <f>IFERROR(VLOOKUP($C1716,'CEDARS School FRPL'!$C:$G,3,FALSE),0)</f>
        <v>0.15959999999999999</v>
      </c>
      <c r="M1716" s="149"/>
      <c r="N1716" s="150"/>
    </row>
    <row r="1717" spans="1:14">
      <c r="A1717" s="83" t="s">
        <v>2343</v>
      </c>
      <c r="B1717" s="83" t="s">
        <v>3015</v>
      </c>
      <c r="C1717" s="80">
        <v>5203</v>
      </c>
      <c r="D1717" s="80" t="s">
        <v>635</v>
      </c>
      <c r="E1717" s="109">
        <v>458.43</v>
      </c>
      <c r="F1717" s="109">
        <v>0</v>
      </c>
      <c r="G1717" s="109">
        <v>0</v>
      </c>
      <c r="H1717" s="109">
        <v>0</v>
      </c>
      <c r="I1717" s="143">
        <f t="shared" si="29"/>
        <v>458.43</v>
      </c>
      <c r="J1717" s="148" t="str">
        <f>IFERROR(VLOOKUP($C1717,'CEDARS School FRPL'!$C:$G,5,FALSE),"No")</f>
        <v>No</v>
      </c>
      <c r="K1717" s="102">
        <f>IFERROR(VLOOKUP($C1717,'CEDARS School FRPL'!$C:$G,3,FALSE),0)</f>
        <v>3.04E-2</v>
      </c>
      <c r="M1717" s="149"/>
      <c r="N1717" s="150"/>
    </row>
    <row r="1718" spans="1:14">
      <c r="A1718" s="83" t="s">
        <v>2343</v>
      </c>
      <c r="B1718" s="83" t="s">
        <v>3015</v>
      </c>
      <c r="C1718" s="80">
        <v>2201</v>
      </c>
      <c r="D1718" s="80" t="s">
        <v>574</v>
      </c>
      <c r="E1718" s="109">
        <v>221.15</v>
      </c>
      <c r="F1718" s="109">
        <v>0</v>
      </c>
      <c r="G1718" s="109">
        <v>0</v>
      </c>
      <c r="H1718" s="109">
        <v>0</v>
      </c>
      <c r="I1718" s="143">
        <f t="shared" si="29"/>
        <v>221.15</v>
      </c>
      <c r="J1718" s="148" t="str">
        <f>IFERROR(VLOOKUP($C1718,'CEDARS School FRPL'!$C:$G,5,FALSE),"No")</f>
        <v>No</v>
      </c>
      <c r="K1718" s="102">
        <f>IFERROR(VLOOKUP($C1718,'CEDARS School FRPL'!$C:$G,3,FALSE),0)</f>
        <v>7.7399999999999997E-2</v>
      </c>
      <c r="M1718" s="149"/>
      <c r="N1718" s="150"/>
    </row>
    <row r="1719" spans="1:14">
      <c r="A1719" s="83" t="s">
        <v>2343</v>
      </c>
      <c r="B1719" s="83" t="s">
        <v>3015</v>
      </c>
      <c r="C1719" s="80">
        <v>5485</v>
      </c>
      <c r="D1719" s="80" t="s">
        <v>2733</v>
      </c>
      <c r="E1719" s="109">
        <v>506.65</v>
      </c>
      <c r="F1719" s="109">
        <v>0</v>
      </c>
      <c r="G1719" s="109">
        <v>0</v>
      </c>
      <c r="H1719" s="109">
        <v>0</v>
      </c>
      <c r="I1719" s="143">
        <f t="shared" si="29"/>
        <v>506.65</v>
      </c>
      <c r="J1719" s="148" t="str">
        <f>IFERROR(VLOOKUP($C1719,'CEDARS School FRPL'!$C:$G,5,FALSE),"No")</f>
        <v>No</v>
      </c>
      <c r="K1719" s="102">
        <f>IFERROR(VLOOKUP($C1719,'CEDARS School FRPL'!$C:$G,3,FALSE),0)</f>
        <v>0.4602</v>
      </c>
      <c r="M1719" s="149"/>
      <c r="N1719" s="150"/>
    </row>
    <row r="1720" spans="1:14">
      <c r="A1720" s="83" t="s">
        <v>2343</v>
      </c>
      <c r="B1720" s="83" t="s">
        <v>3015</v>
      </c>
      <c r="C1720" s="80">
        <v>3095</v>
      </c>
      <c r="D1720" s="80" t="s">
        <v>605</v>
      </c>
      <c r="E1720" s="109">
        <v>857.94</v>
      </c>
      <c r="F1720" s="109">
        <v>0</v>
      </c>
      <c r="G1720" s="109">
        <v>0</v>
      </c>
      <c r="H1720" s="109">
        <v>0</v>
      </c>
      <c r="I1720" s="143">
        <f t="shared" si="29"/>
        <v>857.94</v>
      </c>
      <c r="J1720" s="148" t="str">
        <f>IFERROR(VLOOKUP($C1720,'CEDARS School FRPL'!$C:$G,5,FALSE),"No")</f>
        <v>Yes</v>
      </c>
      <c r="K1720" s="102">
        <f>IFERROR(VLOOKUP($C1720,'CEDARS School FRPL'!$C:$G,3,FALSE),0)</f>
        <v>0.60099999999999998</v>
      </c>
      <c r="M1720" s="149"/>
      <c r="N1720" s="150"/>
    </row>
    <row r="1721" spans="1:14">
      <c r="A1721" s="83" t="s">
        <v>2343</v>
      </c>
      <c r="B1721" s="83" t="s">
        <v>3015</v>
      </c>
      <c r="C1721" s="80">
        <v>1547</v>
      </c>
      <c r="D1721" s="80" t="s">
        <v>546</v>
      </c>
      <c r="E1721" s="109">
        <v>51.81</v>
      </c>
      <c r="F1721" s="109">
        <v>46.13</v>
      </c>
      <c r="G1721" s="109">
        <v>0</v>
      </c>
      <c r="H1721" s="109">
        <v>0</v>
      </c>
      <c r="I1721" s="143">
        <f t="shared" si="29"/>
        <v>97.94</v>
      </c>
      <c r="J1721" s="148" t="str">
        <f>IFERROR(VLOOKUP($C1721,'CEDARS School FRPL'!$C:$G,5,FALSE),"No")</f>
        <v>No</v>
      </c>
      <c r="K1721" s="102">
        <f>IFERROR(VLOOKUP($C1721,'CEDARS School FRPL'!$C:$G,3,FALSE),0)</f>
        <v>0.41970000000000002</v>
      </c>
      <c r="M1721" s="149"/>
      <c r="N1721" s="150"/>
    </row>
    <row r="1722" spans="1:14">
      <c r="A1722" s="83" t="s">
        <v>2343</v>
      </c>
      <c r="B1722" s="83" t="s">
        <v>3015</v>
      </c>
      <c r="C1722" s="80">
        <v>2322</v>
      </c>
      <c r="D1722" s="80" t="s">
        <v>584</v>
      </c>
      <c r="E1722" s="109">
        <v>182.71</v>
      </c>
      <c r="F1722" s="109">
        <v>0</v>
      </c>
      <c r="G1722" s="109">
        <v>0</v>
      </c>
      <c r="H1722" s="109">
        <v>0</v>
      </c>
      <c r="I1722" s="143">
        <f t="shared" ref="I1722:I1784" si="30">SUM(E1722:H1722)</f>
        <v>182.71</v>
      </c>
      <c r="J1722" s="148" t="str">
        <f>IFERROR(VLOOKUP($C1722,'CEDARS School FRPL'!$C:$G,5,FALSE),"No")</f>
        <v>No</v>
      </c>
      <c r="K1722" s="102">
        <f>IFERROR(VLOOKUP($C1722,'CEDARS School FRPL'!$C:$G,3,FALSE),0)</f>
        <v>5.7500000000000002E-2</v>
      </c>
      <c r="M1722" s="149"/>
      <c r="N1722" s="150"/>
    </row>
    <row r="1723" spans="1:14">
      <c r="A1723" s="83" t="s">
        <v>2343</v>
      </c>
      <c r="B1723" s="83" t="s">
        <v>3015</v>
      </c>
      <c r="C1723" s="80">
        <v>3479</v>
      </c>
      <c r="D1723" s="80" t="s">
        <v>616</v>
      </c>
      <c r="E1723" s="109">
        <v>1025.58</v>
      </c>
      <c r="F1723" s="109">
        <v>50.13</v>
      </c>
      <c r="G1723" s="109">
        <v>0</v>
      </c>
      <c r="H1723" s="109">
        <v>0</v>
      </c>
      <c r="I1723" s="143">
        <f t="shared" si="30"/>
        <v>1075.71</v>
      </c>
      <c r="J1723" s="148" t="str">
        <f>IFERROR(VLOOKUP($C1723,'CEDARS School FRPL'!$C:$G,5,FALSE),"No")</f>
        <v>No</v>
      </c>
      <c r="K1723" s="102">
        <f>IFERROR(VLOOKUP($C1723,'CEDARS School FRPL'!$C:$G,3,FALSE),0)</f>
        <v>0.33110000000000001</v>
      </c>
      <c r="M1723" s="149"/>
      <c r="N1723" s="150"/>
    </row>
    <row r="1724" spans="1:14">
      <c r="A1724" s="83" t="s">
        <v>2343</v>
      </c>
      <c r="B1724" s="83" t="s">
        <v>3015</v>
      </c>
      <c r="C1724" s="80">
        <v>3218</v>
      </c>
      <c r="D1724" s="80" t="s">
        <v>608</v>
      </c>
      <c r="E1724" s="109">
        <v>339.86</v>
      </c>
      <c r="F1724" s="109">
        <v>0</v>
      </c>
      <c r="G1724" s="109">
        <v>0</v>
      </c>
      <c r="H1724" s="109">
        <v>0</v>
      </c>
      <c r="I1724" s="143">
        <f t="shared" si="30"/>
        <v>339.86</v>
      </c>
      <c r="J1724" s="148" t="str">
        <f>IFERROR(VLOOKUP($C1724,'CEDARS School FRPL'!$C:$G,5,FALSE),"No")</f>
        <v>No</v>
      </c>
      <c r="K1724" s="102">
        <f>IFERROR(VLOOKUP($C1724,'CEDARS School FRPL'!$C:$G,3,FALSE),0)</f>
        <v>9.2299999999999993E-2</v>
      </c>
      <c r="M1724" s="149"/>
      <c r="N1724" s="150"/>
    </row>
    <row r="1725" spans="1:14">
      <c r="A1725" s="151" t="s">
        <v>2343</v>
      </c>
      <c r="B1725" s="86" t="s">
        <v>3015</v>
      </c>
      <c r="C1725" s="95">
        <v>3027</v>
      </c>
      <c r="D1725" s="80" t="s">
        <v>604</v>
      </c>
      <c r="E1725" s="109">
        <v>187.57</v>
      </c>
      <c r="F1725" s="109">
        <v>0</v>
      </c>
      <c r="G1725" s="109">
        <v>0</v>
      </c>
      <c r="H1725" s="109">
        <v>0</v>
      </c>
      <c r="I1725" s="143">
        <f t="shared" si="30"/>
        <v>187.57</v>
      </c>
      <c r="J1725" s="148" t="str">
        <f>IFERROR(VLOOKUP($C1725,'CEDARS School FRPL'!$C:$G,5,FALSE),"No")</f>
        <v>Yes</v>
      </c>
      <c r="K1725" s="102">
        <f>IFERROR(VLOOKUP($C1725,'CEDARS School FRPL'!$C:$G,3,FALSE),0)</f>
        <v>0.60599999999999998</v>
      </c>
      <c r="L1725" s="102"/>
      <c r="M1725" s="149"/>
      <c r="N1725" s="150"/>
    </row>
    <row r="1726" spans="1:14">
      <c r="A1726" s="83" t="s">
        <v>2343</v>
      </c>
      <c r="B1726" s="83" t="s">
        <v>3015</v>
      </c>
      <c r="C1726" s="80">
        <v>3868</v>
      </c>
      <c r="D1726" s="80" t="s">
        <v>626</v>
      </c>
      <c r="E1726" s="109">
        <v>266.08999999999997</v>
      </c>
      <c r="F1726" s="109">
        <v>4.67</v>
      </c>
      <c r="G1726" s="109">
        <v>0</v>
      </c>
      <c r="H1726" s="109">
        <v>0</v>
      </c>
      <c r="I1726" s="143">
        <f t="shared" si="30"/>
        <v>270.76</v>
      </c>
      <c r="J1726" s="148" t="str">
        <f>IFERROR(VLOOKUP($C1726,'CEDARS School FRPL'!$C:$G,5,FALSE),"No")</f>
        <v>No</v>
      </c>
      <c r="K1726" s="102">
        <f>IFERROR(VLOOKUP($C1726,'CEDARS School FRPL'!$C:$G,3,FALSE),0)</f>
        <v>0.28999999999999998</v>
      </c>
      <c r="M1726" s="149"/>
      <c r="N1726" s="150"/>
    </row>
    <row r="1727" spans="1:14">
      <c r="A1727" s="83" t="s">
        <v>2343</v>
      </c>
      <c r="B1727" s="83" t="s">
        <v>3015</v>
      </c>
      <c r="C1727" s="80">
        <v>2976</v>
      </c>
      <c r="D1727" s="80" t="s">
        <v>601</v>
      </c>
      <c r="E1727" s="109">
        <v>451.43</v>
      </c>
      <c r="F1727" s="109">
        <v>0</v>
      </c>
      <c r="G1727" s="109">
        <v>0</v>
      </c>
      <c r="H1727" s="109">
        <v>0</v>
      </c>
      <c r="I1727" s="143">
        <f t="shared" si="30"/>
        <v>451.43</v>
      </c>
      <c r="J1727" s="148" t="str">
        <f>IFERROR(VLOOKUP($C1727,'CEDARS School FRPL'!$C:$G,5,FALSE),"No")</f>
        <v>Yes</v>
      </c>
      <c r="K1727" s="102">
        <f>IFERROR(VLOOKUP($C1727,'CEDARS School FRPL'!$C:$G,3,FALSE),0)</f>
        <v>0.49619999999999997</v>
      </c>
      <c r="M1727" s="149"/>
      <c r="N1727" s="150"/>
    </row>
    <row r="1728" spans="1:14">
      <c r="A1728" s="83" t="s">
        <v>2343</v>
      </c>
      <c r="B1728" s="83" t="s">
        <v>3015</v>
      </c>
      <c r="C1728" s="80">
        <v>2256</v>
      </c>
      <c r="D1728" s="80" t="s">
        <v>578</v>
      </c>
      <c r="E1728" s="109">
        <v>358.73</v>
      </c>
      <c r="F1728" s="109">
        <v>0</v>
      </c>
      <c r="G1728" s="109">
        <v>0</v>
      </c>
      <c r="H1728" s="109">
        <v>0</v>
      </c>
      <c r="I1728" s="143">
        <f t="shared" si="30"/>
        <v>358.73</v>
      </c>
      <c r="J1728" s="148" t="str">
        <f>IFERROR(VLOOKUP($C1728,'CEDARS School FRPL'!$C:$G,5,FALSE),"No")</f>
        <v>No</v>
      </c>
      <c r="K1728" s="102">
        <f>IFERROR(VLOOKUP($C1728,'CEDARS School FRPL'!$C:$G,3,FALSE),0)</f>
        <v>0.33090000000000003</v>
      </c>
      <c r="M1728" s="149"/>
      <c r="N1728" s="150"/>
    </row>
    <row r="1729" spans="1:14">
      <c r="A1729" s="83" t="s">
        <v>2343</v>
      </c>
      <c r="B1729" s="83" t="s">
        <v>3015</v>
      </c>
      <c r="C1729" s="80">
        <v>4065</v>
      </c>
      <c r="D1729" s="80" t="s">
        <v>630</v>
      </c>
      <c r="E1729" s="109">
        <v>396.46</v>
      </c>
      <c r="F1729" s="109">
        <v>0</v>
      </c>
      <c r="G1729" s="109">
        <v>0</v>
      </c>
      <c r="H1729" s="109">
        <v>0</v>
      </c>
      <c r="I1729" s="143">
        <f t="shared" si="30"/>
        <v>396.46</v>
      </c>
      <c r="J1729" s="148" t="str">
        <f>IFERROR(VLOOKUP($C1729,'CEDARS School FRPL'!$C:$G,5,FALSE),"No")</f>
        <v>No</v>
      </c>
      <c r="K1729" s="102">
        <f>IFERROR(VLOOKUP($C1729,'CEDARS School FRPL'!$C:$G,3,FALSE),0)</f>
        <v>0.34089999999999998</v>
      </c>
      <c r="M1729" s="149"/>
      <c r="N1729" s="150"/>
    </row>
    <row r="1730" spans="1:14">
      <c r="A1730" s="83" t="s">
        <v>2343</v>
      </c>
      <c r="B1730" s="83" t="s">
        <v>3015</v>
      </c>
      <c r="C1730" s="80">
        <v>1620</v>
      </c>
      <c r="D1730" s="80" t="s">
        <v>549</v>
      </c>
      <c r="E1730" s="109">
        <v>463.68</v>
      </c>
      <c r="F1730" s="109">
        <v>0</v>
      </c>
      <c r="G1730" s="109">
        <v>0</v>
      </c>
      <c r="H1730" s="109">
        <v>0</v>
      </c>
      <c r="I1730" s="143">
        <f t="shared" si="30"/>
        <v>463.68</v>
      </c>
      <c r="J1730" s="148" t="str">
        <f>IFERROR(VLOOKUP($C1730,'CEDARS School FRPL'!$C:$G,5,FALSE),"No")</f>
        <v>No</v>
      </c>
      <c r="K1730" s="102">
        <f>IFERROR(VLOOKUP($C1730,'CEDARS School FRPL'!$C:$G,3,FALSE),0)</f>
        <v>0.11459999999999999</v>
      </c>
      <c r="M1730" s="149"/>
      <c r="N1730" s="150"/>
    </row>
    <row r="1731" spans="1:14">
      <c r="A1731" s="83" t="s">
        <v>2343</v>
      </c>
      <c r="B1731" s="83" t="s">
        <v>3015</v>
      </c>
      <c r="C1731" s="80">
        <v>5046</v>
      </c>
      <c r="D1731" s="80" t="s">
        <v>633</v>
      </c>
      <c r="E1731" s="109">
        <v>104.32</v>
      </c>
      <c r="F1731" s="109">
        <v>0.1</v>
      </c>
      <c r="G1731" s="109">
        <v>0</v>
      </c>
      <c r="H1731" s="109">
        <v>0</v>
      </c>
      <c r="I1731" s="143">
        <f t="shared" si="30"/>
        <v>104.41999999999999</v>
      </c>
      <c r="J1731" s="148" t="str">
        <f>IFERROR(VLOOKUP($C1731,'CEDARS School FRPL'!$C:$G,5,FALSE),"No")</f>
        <v>No</v>
      </c>
      <c r="K1731" s="102">
        <f>IFERROR(VLOOKUP($C1731,'CEDARS School FRPL'!$C:$G,3,FALSE),0)</f>
        <v>0.14710000000000001</v>
      </c>
      <c r="M1731" s="149"/>
      <c r="N1731" s="150"/>
    </row>
    <row r="1732" spans="1:14">
      <c r="A1732" s="83" t="s">
        <v>2343</v>
      </c>
      <c r="B1732" s="83" t="s">
        <v>3015</v>
      </c>
      <c r="C1732" s="80">
        <v>5204</v>
      </c>
      <c r="D1732" s="80" t="s">
        <v>636</v>
      </c>
      <c r="E1732" s="109">
        <v>203</v>
      </c>
      <c r="F1732" s="109">
        <v>0</v>
      </c>
      <c r="G1732" s="109">
        <v>0</v>
      </c>
      <c r="H1732" s="109">
        <v>0</v>
      </c>
      <c r="I1732" s="143">
        <f t="shared" si="30"/>
        <v>203</v>
      </c>
      <c r="J1732" s="148" t="str">
        <f>IFERROR(VLOOKUP($C1732,'CEDARS School FRPL'!$C:$G,5,FALSE),"No")</f>
        <v>No</v>
      </c>
      <c r="K1732" s="102">
        <f>IFERROR(VLOOKUP($C1732,'CEDARS School FRPL'!$C:$G,3,FALSE),0)</f>
        <v>0.1643</v>
      </c>
      <c r="M1732" s="149"/>
      <c r="N1732" s="150"/>
    </row>
    <row r="1733" spans="1:14">
      <c r="A1733" s="83" t="s">
        <v>2343</v>
      </c>
      <c r="B1733" s="83" t="s">
        <v>3015</v>
      </c>
      <c r="C1733" s="80">
        <v>3327</v>
      </c>
      <c r="D1733" s="80" t="s">
        <v>611</v>
      </c>
      <c r="E1733" s="109">
        <v>733.19</v>
      </c>
      <c r="F1733" s="109">
        <v>42.629999999999995</v>
      </c>
      <c r="G1733" s="109">
        <v>0</v>
      </c>
      <c r="H1733" s="109">
        <v>0</v>
      </c>
      <c r="I1733" s="143">
        <f t="shared" si="30"/>
        <v>775.82</v>
      </c>
      <c r="J1733" s="148" t="str">
        <f>IFERROR(VLOOKUP($C1733,'CEDARS School FRPL'!$C:$G,5,FALSE),"No")</f>
        <v>Yes</v>
      </c>
      <c r="K1733" s="102">
        <f>IFERROR(VLOOKUP($C1733,'CEDARS School FRPL'!$C:$G,3,FALSE),0)</f>
        <v>0.72899999999999998</v>
      </c>
      <c r="M1733" s="149"/>
      <c r="N1733" s="150"/>
    </row>
    <row r="1734" spans="1:14">
      <c r="A1734" s="83" t="s">
        <v>2343</v>
      </c>
      <c r="B1734" s="83" t="s">
        <v>3015</v>
      </c>
      <c r="C1734" s="80">
        <v>3380</v>
      </c>
      <c r="D1734" s="80" t="s">
        <v>613</v>
      </c>
      <c r="E1734" s="109">
        <v>239.71</v>
      </c>
      <c r="F1734" s="109">
        <v>0</v>
      </c>
      <c r="G1734" s="109">
        <v>0</v>
      </c>
      <c r="H1734" s="109">
        <v>0</v>
      </c>
      <c r="I1734" s="143">
        <f t="shared" si="30"/>
        <v>239.71</v>
      </c>
      <c r="J1734" s="148" t="str">
        <f>IFERROR(VLOOKUP($C1734,'CEDARS School FRPL'!$C:$G,5,FALSE),"No")</f>
        <v>Yes</v>
      </c>
      <c r="K1734" s="102">
        <f>IFERROR(VLOOKUP($C1734,'CEDARS School FRPL'!$C:$G,3,FALSE),0)</f>
        <v>0.59709999999999996</v>
      </c>
      <c r="M1734" s="149"/>
      <c r="N1734" s="150"/>
    </row>
    <row r="1735" spans="1:14">
      <c r="A1735" s="83" t="s">
        <v>2343</v>
      </c>
      <c r="B1735" s="83" t="s">
        <v>3015</v>
      </c>
      <c r="C1735" s="80">
        <v>2120</v>
      </c>
      <c r="D1735" s="80" t="s">
        <v>3230</v>
      </c>
      <c r="E1735" s="109">
        <v>306.70999999999998</v>
      </c>
      <c r="F1735" s="109">
        <v>0</v>
      </c>
      <c r="G1735" s="109">
        <v>0</v>
      </c>
      <c r="H1735" s="109">
        <v>0</v>
      </c>
      <c r="I1735" s="143">
        <f t="shared" si="30"/>
        <v>306.70999999999998</v>
      </c>
      <c r="J1735" s="148" t="str">
        <f>IFERROR(VLOOKUP($C1735,'CEDARS School FRPL'!$C:$G,5,FALSE),"No")</f>
        <v>Yes</v>
      </c>
      <c r="K1735" s="102">
        <f>IFERROR(VLOOKUP($C1735,'CEDARS School FRPL'!$C:$G,3,FALSE),0)</f>
        <v>0.67869999999999997</v>
      </c>
      <c r="M1735" s="149"/>
      <c r="N1735" s="150"/>
    </row>
    <row r="1736" spans="1:14">
      <c r="A1736" s="83" t="s">
        <v>2343</v>
      </c>
      <c r="B1736" s="83" t="s">
        <v>3015</v>
      </c>
      <c r="C1736" s="80">
        <v>5486</v>
      </c>
      <c r="D1736" s="80" t="s">
        <v>2734</v>
      </c>
      <c r="E1736" s="109">
        <v>679.62</v>
      </c>
      <c r="F1736" s="109">
        <v>0</v>
      </c>
      <c r="G1736" s="109">
        <v>0</v>
      </c>
      <c r="H1736" s="109">
        <v>0</v>
      </c>
      <c r="I1736" s="143">
        <f t="shared" si="30"/>
        <v>679.62</v>
      </c>
      <c r="J1736" s="148" t="str">
        <f>IFERROR(VLOOKUP($C1736,'CEDARS School FRPL'!$C:$G,5,FALSE),"No")</f>
        <v>No</v>
      </c>
      <c r="K1736" s="102">
        <f>IFERROR(VLOOKUP($C1736,'CEDARS School FRPL'!$C:$G,3,FALSE),0)</f>
        <v>0.2671</v>
      </c>
      <c r="M1736" s="149"/>
      <c r="N1736" s="150"/>
    </row>
    <row r="1737" spans="1:14">
      <c r="A1737" s="83" t="s">
        <v>2343</v>
      </c>
      <c r="B1737" s="83" t="s">
        <v>3015</v>
      </c>
      <c r="C1737" s="80">
        <v>2285</v>
      </c>
      <c r="D1737" s="80" t="s">
        <v>580</v>
      </c>
      <c r="E1737" s="109">
        <v>1434.81</v>
      </c>
      <c r="F1737" s="109">
        <v>69.28</v>
      </c>
      <c r="G1737" s="109">
        <v>0</v>
      </c>
      <c r="H1737" s="109">
        <v>0</v>
      </c>
      <c r="I1737" s="143">
        <f t="shared" si="30"/>
        <v>1504.09</v>
      </c>
      <c r="J1737" s="148" t="str">
        <f>IFERROR(VLOOKUP($C1737,'CEDARS School FRPL'!$C:$G,5,FALSE),"No")</f>
        <v>No</v>
      </c>
      <c r="K1737" s="102">
        <f>IFERROR(VLOOKUP($C1737,'CEDARS School FRPL'!$C:$G,3,FALSE),0)</f>
        <v>0.1149</v>
      </c>
      <c r="M1737" s="149"/>
      <c r="N1737" s="150"/>
    </row>
    <row r="1738" spans="1:14">
      <c r="A1738" s="83" t="s">
        <v>2343</v>
      </c>
      <c r="B1738" s="83" t="s">
        <v>3015</v>
      </c>
      <c r="C1738" s="80">
        <v>3157</v>
      </c>
      <c r="D1738" s="80" t="s">
        <v>607</v>
      </c>
      <c r="E1738" s="109">
        <v>246.25</v>
      </c>
      <c r="F1738" s="109">
        <v>0</v>
      </c>
      <c r="G1738" s="109">
        <v>0</v>
      </c>
      <c r="H1738" s="109">
        <v>0</v>
      </c>
      <c r="I1738" s="143">
        <f t="shared" si="30"/>
        <v>246.25</v>
      </c>
      <c r="J1738" s="148" t="str">
        <f>IFERROR(VLOOKUP($C1738,'CEDARS School FRPL'!$C:$G,5,FALSE),"No")</f>
        <v>Yes</v>
      </c>
      <c r="K1738" s="102">
        <f>IFERROR(VLOOKUP($C1738,'CEDARS School FRPL'!$C:$G,3,FALSE),0)</f>
        <v>0.5292</v>
      </c>
      <c r="M1738" s="149"/>
      <c r="N1738" s="150"/>
    </row>
    <row r="1739" spans="1:14">
      <c r="A1739" s="83" t="s">
        <v>2343</v>
      </c>
      <c r="B1739" s="83" t="s">
        <v>3015</v>
      </c>
      <c r="C1739" s="80">
        <v>3028</v>
      </c>
      <c r="D1739" s="80" t="s">
        <v>190</v>
      </c>
      <c r="E1739" s="109">
        <v>199.29</v>
      </c>
      <c r="F1739" s="109">
        <v>0</v>
      </c>
      <c r="G1739" s="109">
        <v>0</v>
      </c>
      <c r="H1739" s="109">
        <v>0</v>
      </c>
      <c r="I1739" s="143">
        <f t="shared" si="30"/>
        <v>199.29</v>
      </c>
      <c r="J1739" s="148" t="str">
        <f>IFERROR(VLOOKUP($C1739,'CEDARS School FRPL'!$C:$G,5,FALSE),"No")</f>
        <v>No</v>
      </c>
      <c r="K1739" s="102">
        <f>IFERROR(VLOOKUP($C1739,'CEDARS School FRPL'!$C:$G,3,FALSE),0)</f>
        <v>0.23269999999999999</v>
      </c>
      <c r="M1739" s="149"/>
      <c r="N1739" s="150"/>
    </row>
    <row r="1740" spans="1:14">
      <c r="A1740" s="83" t="s">
        <v>2343</v>
      </c>
      <c r="B1740" s="83" t="s">
        <v>3015</v>
      </c>
      <c r="C1740" s="80">
        <v>1796</v>
      </c>
      <c r="D1740" s="80" t="s">
        <v>552</v>
      </c>
      <c r="E1740" s="109">
        <v>660.52</v>
      </c>
      <c r="F1740" s="109">
        <v>0</v>
      </c>
      <c r="G1740" s="109">
        <v>0</v>
      </c>
      <c r="H1740" s="109">
        <v>0</v>
      </c>
      <c r="I1740" s="143">
        <f t="shared" si="30"/>
        <v>660.52</v>
      </c>
      <c r="J1740" s="148" t="str">
        <f>IFERROR(VLOOKUP($C1740,'CEDARS School FRPL'!$C:$G,5,FALSE),"No")</f>
        <v>No</v>
      </c>
      <c r="K1740" s="102">
        <f>IFERROR(VLOOKUP($C1740,'CEDARS School FRPL'!$C:$G,3,FALSE),0)</f>
        <v>9.3899999999999997E-2</v>
      </c>
      <c r="M1740" s="149"/>
      <c r="N1740" s="150"/>
    </row>
    <row r="1741" spans="1:14">
      <c r="A1741" s="83" t="s">
        <v>2343</v>
      </c>
      <c r="B1741" s="83" t="s">
        <v>3015</v>
      </c>
      <c r="C1741" s="80">
        <v>5205</v>
      </c>
      <c r="D1741" s="80" t="s">
        <v>637</v>
      </c>
      <c r="E1741" s="109">
        <v>160.57</v>
      </c>
      <c r="F1741" s="109">
        <v>0</v>
      </c>
      <c r="G1741" s="109">
        <v>0</v>
      </c>
      <c r="H1741" s="109">
        <v>0</v>
      </c>
      <c r="I1741" s="143">
        <f t="shared" si="30"/>
        <v>160.57</v>
      </c>
      <c r="J1741" s="148" t="str">
        <f>IFERROR(VLOOKUP($C1741,'CEDARS School FRPL'!$C:$G,5,FALSE),"No")</f>
        <v>No</v>
      </c>
      <c r="K1741" s="102">
        <f>IFERROR(VLOOKUP($C1741,'CEDARS School FRPL'!$C:$G,3,FALSE),0)</f>
        <v>0.40939999999999999</v>
      </c>
      <c r="M1741" s="149"/>
      <c r="N1741" s="150"/>
    </row>
    <row r="1742" spans="1:14">
      <c r="A1742" s="83" t="s">
        <v>2343</v>
      </c>
      <c r="B1742" s="83" t="s">
        <v>3015</v>
      </c>
      <c r="C1742" s="80">
        <v>3665</v>
      </c>
      <c r="D1742" s="80" t="s">
        <v>620</v>
      </c>
      <c r="E1742" s="109">
        <v>178.14</v>
      </c>
      <c r="F1742" s="109">
        <v>0</v>
      </c>
      <c r="G1742" s="109">
        <v>0</v>
      </c>
      <c r="H1742" s="109">
        <v>0</v>
      </c>
      <c r="I1742" s="143">
        <f t="shared" si="30"/>
        <v>178.14</v>
      </c>
      <c r="J1742" s="148" t="str">
        <f>IFERROR(VLOOKUP($C1742,'CEDARS School FRPL'!$C:$G,5,FALSE),"No")</f>
        <v>Yes</v>
      </c>
      <c r="K1742" s="102">
        <f>IFERROR(VLOOKUP($C1742,'CEDARS School FRPL'!$C:$G,3,FALSE),0)</f>
        <v>0.52610000000000001</v>
      </c>
      <c r="M1742" s="149"/>
      <c r="N1742" s="150"/>
    </row>
    <row r="1743" spans="1:14">
      <c r="A1743" s="83" t="s">
        <v>2343</v>
      </c>
      <c r="B1743" s="83" t="s">
        <v>3015</v>
      </c>
      <c r="C1743" s="80">
        <v>1596</v>
      </c>
      <c r="D1743" s="80" t="s">
        <v>548</v>
      </c>
      <c r="E1743" s="109">
        <v>187.49</v>
      </c>
      <c r="F1743" s="109">
        <v>2.71</v>
      </c>
      <c r="G1743" s="109">
        <v>0</v>
      </c>
      <c r="H1743" s="109">
        <v>0</v>
      </c>
      <c r="I1743" s="143">
        <f t="shared" si="30"/>
        <v>190.20000000000002</v>
      </c>
      <c r="J1743" s="148" t="str">
        <f>IFERROR(VLOOKUP($C1743,'CEDARS School FRPL'!$C:$G,5,FALSE),"No")</f>
        <v>Yes</v>
      </c>
      <c r="K1743" s="102">
        <f>IFERROR(VLOOKUP($C1743,'CEDARS School FRPL'!$C:$G,3,FALSE),0)</f>
        <v>0.73260000000000003</v>
      </c>
      <c r="M1743" s="149"/>
      <c r="N1743" s="150"/>
    </row>
    <row r="1744" spans="1:14">
      <c r="A1744" s="83" t="s">
        <v>2343</v>
      </c>
      <c r="B1744" s="83" t="s">
        <v>3015</v>
      </c>
      <c r="C1744" s="80">
        <v>3778</v>
      </c>
      <c r="D1744" s="80" t="s">
        <v>624</v>
      </c>
      <c r="E1744" s="109">
        <v>30.28</v>
      </c>
      <c r="F1744" s="109">
        <v>1</v>
      </c>
      <c r="G1744" s="109">
        <v>0</v>
      </c>
      <c r="H1744" s="109">
        <v>0</v>
      </c>
      <c r="I1744" s="143">
        <f t="shared" si="30"/>
        <v>31.28</v>
      </c>
      <c r="J1744" s="148" t="str">
        <f>IFERROR(VLOOKUP($C1744,'CEDARS School FRPL'!$C:$G,5,FALSE),"No")</f>
        <v>Yes</v>
      </c>
      <c r="K1744" s="102">
        <f>IFERROR(VLOOKUP($C1744,'CEDARS School FRPL'!$C:$G,3,FALSE),0)</f>
        <v>0.63570000000000004</v>
      </c>
      <c r="M1744" s="149"/>
      <c r="N1744" s="150"/>
    </row>
    <row r="1745" spans="1:14">
      <c r="A1745" s="83" t="s">
        <v>2343</v>
      </c>
      <c r="B1745" s="83" t="s">
        <v>3015</v>
      </c>
      <c r="C1745" s="80">
        <v>4218</v>
      </c>
      <c r="D1745" s="80" t="s">
        <v>631</v>
      </c>
      <c r="E1745" s="109">
        <v>561.77</v>
      </c>
      <c r="F1745" s="109">
        <v>0</v>
      </c>
      <c r="G1745" s="109">
        <v>0</v>
      </c>
      <c r="H1745" s="109">
        <v>0</v>
      </c>
      <c r="I1745" s="143">
        <f t="shared" si="30"/>
        <v>561.77</v>
      </c>
      <c r="J1745" s="148" t="str">
        <f>IFERROR(VLOOKUP($C1745,'CEDARS School FRPL'!$C:$G,5,FALSE),"No")</f>
        <v>Yes</v>
      </c>
      <c r="K1745" s="102">
        <f>IFERROR(VLOOKUP($C1745,'CEDARS School FRPL'!$C:$G,3,FALSE),0)</f>
        <v>0.63629999999999998</v>
      </c>
      <c r="M1745" s="149"/>
      <c r="N1745" s="150"/>
    </row>
    <row r="1746" spans="1:14">
      <c r="A1746" s="83" t="s">
        <v>2343</v>
      </c>
      <c r="B1746" s="83" t="s">
        <v>3015</v>
      </c>
      <c r="C1746" s="80">
        <v>2080</v>
      </c>
      <c r="D1746" s="80" t="s">
        <v>467</v>
      </c>
      <c r="E1746" s="109">
        <v>169.4</v>
      </c>
      <c r="F1746" s="109">
        <v>0</v>
      </c>
      <c r="G1746" s="109">
        <v>0</v>
      </c>
      <c r="H1746" s="109">
        <v>0</v>
      </c>
      <c r="I1746" s="143">
        <f t="shared" si="30"/>
        <v>169.4</v>
      </c>
      <c r="J1746" s="148" t="str">
        <f>IFERROR(VLOOKUP($C1746,'CEDARS School FRPL'!$C:$G,5,FALSE),"No")</f>
        <v>No</v>
      </c>
      <c r="K1746" s="102">
        <f>IFERROR(VLOOKUP($C1746,'CEDARS School FRPL'!$C:$G,3,FALSE),0)</f>
        <v>0.28120000000000001</v>
      </c>
      <c r="M1746" s="149"/>
      <c r="N1746" s="150"/>
    </row>
    <row r="1747" spans="1:14">
      <c r="A1747" s="80" t="s">
        <v>2343</v>
      </c>
      <c r="B1747" s="86" t="s">
        <v>3015</v>
      </c>
      <c r="C1747" s="80">
        <v>1856</v>
      </c>
      <c r="D1747" s="80" t="s">
        <v>553</v>
      </c>
      <c r="E1747" s="109">
        <v>201.35</v>
      </c>
      <c r="F1747" s="109">
        <v>22.509999999999998</v>
      </c>
      <c r="G1747" s="109">
        <v>0</v>
      </c>
      <c r="H1747" s="109">
        <v>0</v>
      </c>
      <c r="I1747" s="143">
        <f t="shared" si="30"/>
        <v>223.85999999999999</v>
      </c>
      <c r="J1747" s="148" t="str">
        <f>IFERROR(VLOOKUP($C1747,'CEDARS School FRPL'!$C:$G,5,FALSE),"No")</f>
        <v>No</v>
      </c>
      <c r="K1747" s="102">
        <f>IFERROR(VLOOKUP($C1747,'CEDARS School FRPL'!$C:$G,3,FALSE),0)</f>
        <v>0.18190000000000001</v>
      </c>
      <c r="L1747" s="102"/>
      <c r="M1747" s="149"/>
      <c r="N1747" s="150"/>
    </row>
    <row r="1748" spans="1:14">
      <c r="A1748" s="83" t="s">
        <v>2343</v>
      </c>
      <c r="B1748" s="83" t="s">
        <v>3015</v>
      </c>
      <c r="C1748" s="80">
        <v>3974</v>
      </c>
      <c r="D1748" s="80" t="s">
        <v>628</v>
      </c>
      <c r="E1748" s="109">
        <v>418.29</v>
      </c>
      <c r="F1748" s="109">
        <v>0</v>
      </c>
      <c r="G1748" s="109">
        <v>0</v>
      </c>
      <c r="H1748" s="109">
        <v>0</v>
      </c>
      <c r="I1748" s="143">
        <f t="shared" si="30"/>
        <v>418.29</v>
      </c>
      <c r="J1748" s="148" t="str">
        <f>IFERROR(VLOOKUP($C1748,'CEDARS School FRPL'!$C:$G,5,FALSE),"No")</f>
        <v>No</v>
      </c>
      <c r="K1748" s="102">
        <f>IFERROR(VLOOKUP($C1748,'CEDARS School FRPL'!$C:$G,3,FALSE),0)</f>
        <v>8.1000000000000003E-2</v>
      </c>
      <c r="M1748" s="149"/>
      <c r="N1748" s="150"/>
    </row>
    <row r="1749" spans="1:14">
      <c r="A1749" s="83" t="s">
        <v>2343</v>
      </c>
      <c r="B1749" s="83" t="s">
        <v>3015</v>
      </c>
      <c r="C1749" s="80">
        <v>2141</v>
      </c>
      <c r="D1749" s="80" t="s">
        <v>567</v>
      </c>
      <c r="E1749" s="109">
        <v>461.29</v>
      </c>
      <c r="F1749" s="109">
        <v>0</v>
      </c>
      <c r="G1749" s="109">
        <v>0</v>
      </c>
      <c r="H1749" s="109">
        <v>0</v>
      </c>
      <c r="I1749" s="143">
        <f t="shared" si="30"/>
        <v>461.29</v>
      </c>
      <c r="J1749" s="148" t="str">
        <f>IFERROR(VLOOKUP($C1749,'CEDARS School FRPL'!$C:$G,5,FALSE),"No")</f>
        <v>No</v>
      </c>
      <c r="K1749" s="102">
        <f>IFERROR(VLOOKUP($C1749,'CEDARS School FRPL'!$C:$G,3,FALSE),0)</f>
        <v>0.34920000000000001</v>
      </c>
      <c r="M1749" s="149"/>
      <c r="N1749" s="150"/>
    </row>
    <row r="1750" spans="1:14">
      <c r="A1750" s="83" t="s">
        <v>2343</v>
      </c>
      <c r="B1750" s="83" t="s">
        <v>3015</v>
      </c>
      <c r="C1750" s="80">
        <v>1579</v>
      </c>
      <c r="D1750" s="80" t="s">
        <v>547</v>
      </c>
      <c r="E1750" s="109">
        <v>476.21</v>
      </c>
      <c r="F1750" s="109">
        <v>0</v>
      </c>
      <c r="G1750" s="109">
        <v>0</v>
      </c>
      <c r="H1750" s="109">
        <v>0</v>
      </c>
      <c r="I1750" s="143">
        <f t="shared" si="30"/>
        <v>476.21</v>
      </c>
      <c r="J1750" s="148" t="str">
        <f>IFERROR(VLOOKUP($C1750,'CEDARS School FRPL'!$C:$G,5,FALSE),"No")</f>
        <v>No</v>
      </c>
      <c r="K1750" s="102">
        <f>IFERROR(VLOOKUP($C1750,'CEDARS School FRPL'!$C:$G,3,FALSE),0)</f>
        <v>0.2666</v>
      </c>
      <c r="M1750" s="149"/>
      <c r="N1750" s="150"/>
    </row>
    <row r="1751" spans="1:14">
      <c r="A1751" s="83" t="s">
        <v>2343</v>
      </c>
      <c r="B1751" s="83" t="s">
        <v>3015</v>
      </c>
      <c r="C1751" s="80">
        <v>2667</v>
      </c>
      <c r="D1751" s="80" t="s">
        <v>594</v>
      </c>
      <c r="E1751" s="109">
        <v>301.20999999999998</v>
      </c>
      <c r="F1751" s="109">
        <v>0</v>
      </c>
      <c r="G1751" s="109">
        <v>0</v>
      </c>
      <c r="H1751" s="109">
        <v>0</v>
      </c>
      <c r="I1751" s="143">
        <f t="shared" si="30"/>
        <v>301.20999999999998</v>
      </c>
      <c r="J1751" s="148" t="str">
        <f>IFERROR(VLOOKUP($C1751,'CEDARS School FRPL'!$C:$G,5,FALSE),"No")</f>
        <v>No</v>
      </c>
      <c r="K1751" s="102">
        <f>IFERROR(VLOOKUP($C1751,'CEDARS School FRPL'!$C:$G,3,FALSE),0)</f>
        <v>9.0399999999999994E-2</v>
      </c>
      <c r="M1751" s="149"/>
      <c r="N1751" s="150"/>
    </row>
    <row r="1752" spans="1:14">
      <c r="A1752" s="83" t="s">
        <v>2343</v>
      </c>
      <c r="B1752" s="83" t="s">
        <v>3015</v>
      </c>
      <c r="C1752" s="80">
        <v>2977</v>
      </c>
      <c r="D1752" s="80" t="s">
        <v>602</v>
      </c>
      <c r="E1752" s="109">
        <v>272.29000000000002</v>
      </c>
      <c r="F1752" s="109">
        <v>0</v>
      </c>
      <c r="G1752" s="109">
        <v>0</v>
      </c>
      <c r="H1752" s="109">
        <v>0</v>
      </c>
      <c r="I1752" s="143">
        <f t="shared" si="30"/>
        <v>272.29000000000002</v>
      </c>
      <c r="J1752" s="148" t="str">
        <f>IFERROR(VLOOKUP($C1752,'CEDARS School FRPL'!$C:$G,5,FALSE),"No")</f>
        <v>No</v>
      </c>
      <c r="K1752" s="102">
        <f>IFERROR(VLOOKUP($C1752,'CEDARS School FRPL'!$C:$G,3,FALSE),0)</f>
        <v>0.31919999999999998</v>
      </c>
      <c r="M1752" s="149"/>
      <c r="N1752" s="150"/>
    </row>
    <row r="1753" spans="1:14">
      <c r="A1753" s="83" t="s">
        <v>2343</v>
      </c>
      <c r="B1753" s="83" t="s">
        <v>3015</v>
      </c>
      <c r="C1753" s="80">
        <v>4064</v>
      </c>
      <c r="D1753" s="80" t="s">
        <v>629</v>
      </c>
      <c r="E1753" s="109">
        <v>552</v>
      </c>
      <c r="F1753" s="109">
        <v>0</v>
      </c>
      <c r="G1753" s="109">
        <v>0</v>
      </c>
      <c r="H1753" s="109">
        <v>0</v>
      </c>
      <c r="I1753" s="143">
        <f t="shared" si="30"/>
        <v>552</v>
      </c>
      <c r="J1753" s="148" t="str">
        <f>IFERROR(VLOOKUP($C1753,'CEDARS School FRPL'!$C:$G,5,FALSE),"No")</f>
        <v>Yes</v>
      </c>
      <c r="K1753" s="102">
        <f>IFERROR(VLOOKUP($C1753,'CEDARS School FRPL'!$C:$G,3,FALSE),0)</f>
        <v>0.53690000000000004</v>
      </c>
      <c r="M1753" s="149"/>
      <c r="N1753" s="150"/>
    </row>
    <row r="1754" spans="1:14">
      <c r="A1754" s="83" t="s">
        <v>2343</v>
      </c>
      <c r="B1754" s="83" t="s">
        <v>3015</v>
      </c>
      <c r="C1754" s="80">
        <v>3026</v>
      </c>
      <c r="D1754" s="80" t="s">
        <v>603</v>
      </c>
      <c r="E1754" s="109">
        <v>358.71</v>
      </c>
      <c r="F1754" s="109">
        <v>0</v>
      </c>
      <c r="G1754" s="109">
        <v>0</v>
      </c>
      <c r="H1754" s="109">
        <v>0</v>
      </c>
      <c r="I1754" s="143">
        <f t="shared" si="30"/>
        <v>358.71</v>
      </c>
      <c r="J1754" s="148" t="str">
        <f>IFERROR(VLOOKUP($C1754,'CEDARS School FRPL'!$C:$G,5,FALSE),"No")</f>
        <v>No</v>
      </c>
      <c r="K1754" s="102">
        <f>IFERROR(VLOOKUP($C1754,'CEDARS School FRPL'!$C:$G,3,FALSE),0)</f>
        <v>6.6900000000000001E-2</v>
      </c>
      <c r="M1754" s="149"/>
      <c r="N1754" s="150"/>
    </row>
    <row r="1755" spans="1:14">
      <c r="A1755" s="83" t="s">
        <v>2343</v>
      </c>
      <c r="B1755" s="83" t="s">
        <v>3015</v>
      </c>
      <c r="C1755" s="80">
        <v>2645</v>
      </c>
      <c r="D1755" s="80" t="s">
        <v>593</v>
      </c>
      <c r="E1755" s="109">
        <v>327.14</v>
      </c>
      <c r="F1755" s="109">
        <v>0</v>
      </c>
      <c r="G1755" s="109">
        <v>0</v>
      </c>
      <c r="H1755" s="109">
        <v>0</v>
      </c>
      <c r="I1755" s="143">
        <f t="shared" si="30"/>
        <v>327.14</v>
      </c>
      <c r="J1755" s="148" t="str">
        <f>IFERROR(VLOOKUP($C1755,'CEDARS School FRPL'!$C:$G,5,FALSE),"No")</f>
        <v>Yes</v>
      </c>
      <c r="K1755" s="102">
        <f>IFERROR(VLOOKUP($C1755,'CEDARS School FRPL'!$C:$G,3,FALSE),0)</f>
        <v>0.75080000000000002</v>
      </c>
      <c r="M1755" s="149"/>
      <c r="N1755" s="150"/>
    </row>
    <row r="1756" spans="1:14">
      <c r="A1756" s="83" t="s">
        <v>2343</v>
      </c>
      <c r="B1756" s="83" t="s">
        <v>3015</v>
      </c>
      <c r="C1756" s="80">
        <v>2234</v>
      </c>
      <c r="D1756" s="80" t="s">
        <v>577</v>
      </c>
      <c r="E1756" s="109">
        <v>1242.73</v>
      </c>
      <c r="F1756" s="109">
        <v>63.800000000000004</v>
      </c>
      <c r="G1756" s="109">
        <v>0</v>
      </c>
      <c r="H1756" s="109">
        <v>0</v>
      </c>
      <c r="I1756" s="143">
        <f t="shared" si="30"/>
        <v>1306.53</v>
      </c>
      <c r="J1756" s="148" t="str">
        <f>IFERROR(VLOOKUP($C1756,'CEDARS School FRPL'!$C:$G,5,FALSE),"No")</f>
        <v>No</v>
      </c>
      <c r="K1756" s="102">
        <f>IFERROR(VLOOKUP($C1756,'CEDARS School FRPL'!$C:$G,3,FALSE),0)</f>
        <v>0.16109999999999999</v>
      </c>
      <c r="M1756" s="149"/>
      <c r="N1756" s="150"/>
    </row>
    <row r="1757" spans="1:14">
      <c r="A1757" s="83" t="s">
        <v>2343</v>
      </c>
      <c r="B1757" s="83" t="s">
        <v>3015</v>
      </c>
      <c r="C1757" s="80">
        <v>2142</v>
      </c>
      <c r="D1757" s="80" t="s">
        <v>568</v>
      </c>
      <c r="E1757" s="109">
        <v>397.43</v>
      </c>
      <c r="F1757" s="109">
        <v>0</v>
      </c>
      <c r="G1757" s="109">
        <v>0</v>
      </c>
      <c r="H1757" s="109">
        <v>0</v>
      </c>
      <c r="I1757" s="143">
        <f t="shared" si="30"/>
        <v>397.43</v>
      </c>
      <c r="J1757" s="148" t="str">
        <f>IFERROR(VLOOKUP($C1757,'CEDARS School FRPL'!$C:$G,5,FALSE),"No")</f>
        <v>No</v>
      </c>
      <c r="K1757" s="102">
        <f>IFERROR(VLOOKUP($C1757,'CEDARS School FRPL'!$C:$G,3,FALSE),0)</f>
        <v>5.4199999999999998E-2</v>
      </c>
      <c r="M1757" s="149"/>
      <c r="N1757" s="150"/>
    </row>
    <row r="1758" spans="1:14">
      <c r="A1758" s="83" t="s">
        <v>2343</v>
      </c>
      <c r="B1758" s="83" t="s">
        <v>3015</v>
      </c>
      <c r="C1758" s="80">
        <v>3277</v>
      </c>
      <c r="D1758" s="80" t="s">
        <v>610</v>
      </c>
      <c r="E1758" s="109">
        <v>678.28</v>
      </c>
      <c r="F1758" s="109">
        <v>0</v>
      </c>
      <c r="G1758" s="109">
        <v>0</v>
      </c>
      <c r="H1758" s="109">
        <v>0</v>
      </c>
      <c r="I1758" s="143">
        <f t="shared" si="30"/>
        <v>678.28</v>
      </c>
      <c r="J1758" s="148" t="str">
        <f>IFERROR(VLOOKUP($C1758,'CEDARS School FRPL'!$C:$G,5,FALSE),"No")</f>
        <v>No</v>
      </c>
      <c r="K1758" s="102">
        <f>IFERROR(VLOOKUP($C1758,'CEDARS School FRPL'!$C:$G,3,FALSE),0)</f>
        <v>0.1341</v>
      </c>
      <c r="M1758" s="149"/>
      <c r="N1758" s="150"/>
    </row>
    <row r="1759" spans="1:14">
      <c r="A1759" s="83" t="s">
        <v>2343</v>
      </c>
      <c r="B1759" s="83" t="s">
        <v>3015</v>
      </c>
      <c r="C1759" s="80">
        <v>2092</v>
      </c>
      <c r="D1759" s="80" t="s">
        <v>561</v>
      </c>
      <c r="E1759" s="109">
        <v>362.58</v>
      </c>
      <c r="F1759" s="109">
        <v>0</v>
      </c>
      <c r="G1759" s="109">
        <v>0</v>
      </c>
      <c r="H1759" s="109">
        <v>0</v>
      </c>
      <c r="I1759" s="143">
        <f t="shared" si="30"/>
        <v>362.58</v>
      </c>
      <c r="J1759" s="148" t="str">
        <f>IFERROR(VLOOKUP($C1759,'CEDARS School FRPL'!$C:$G,5,FALSE),"No")</f>
        <v>No</v>
      </c>
      <c r="K1759" s="102">
        <f>IFERROR(VLOOKUP($C1759,'CEDARS School FRPL'!$C:$G,3,FALSE),0)</f>
        <v>7.2300000000000003E-2</v>
      </c>
      <c r="M1759" s="149"/>
      <c r="N1759" s="150"/>
    </row>
    <row r="1760" spans="1:14">
      <c r="A1760" s="83" t="s">
        <v>2343</v>
      </c>
      <c r="B1760" s="83" t="s">
        <v>3015</v>
      </c>
      <c r="C1760" s="80">
        <v>3581</v>
      </c>
      <c r="D1760" s="80" t="s">
        <v>619</v>
      </c>
      <c r="E1760" s="109">
        <v>285.86</v>
      </c>
      <c r="F1760" s="109">
        <v>0</v>
      </c>
      <c r="G1760" s="109">
        <v>0</v>
      </c>
      <c r="H1760" s="109">
        <v>0</v>
      </c>
      <c r="I1760" s="143">
        <f t="shared" si="30"/>
        <v>285.86</v>
      </c>
      <c r="J1760" s="148" t="str">
        <f>IFERROR(VLOOKUP($C1760,'CEDARS School FRPL'!$C:$G,5,FALSE),"No")</f>
        <v>Yes</v>
      </c>
      <c r="K1760" s="102">
        <f>IFERROR(VLOOKUP($C1760,'CEDARS School FRPL'!$C:$G,3,FALSE),0)</f>
        <v>0.65739999999999998</v>
      </c>
      <c r="M1760" s="149"/>
      <c r="N1760" s="150"/>
    </row>
    <row r="1761" spans="1:14">
      <c r="A1761" s="83" t="s">
        <v>2457</v>
      </c>
      <c r="B1761" s="83" t="s">
        <v>3016</v>
      </c>
      <c r="C1761" s="80">
        <v>2521</v>
      </c>
      <c r="D1761" s="80" t="s">
        <v>1555</v>
      </c>
      <c r="E1761" s="109">
        <v>273.44</v>
      </c>
      <c r="F1761" s="109">
        <v>0</v>
      </c>
      <c r="G1761" s="109">
        <v>0</v>
      </c>
      <c r="H1761" s="109">
        <v>0</v>
      </c>
      <c r="I1761" s="143">
        <f t="shared" si="30"/>
        <v>273.44</v>
      </c>
      <c r="J1761" s="148" t="str">
        <f>IFERROR(VLOOKUP($C1761,'CEDARS School FRPL'!$C:$G,5,FALSE),"No")</f>
        <v>No</v>
      </c>
      <c r="K1761" s="102">
        <f>IFERROR(VLOOKUP($C1761,'CEDARS School FRPL'!$C:$G,3,FALSE),0)</f>
        <v>0.2341</v>
      </c>
      <c r="M1761" s="149"/>
      <c r="N1761" s="150"/>
    </row>
    <row r="1762" spans="1:14">
      <c r="A1762" s="83" t="s">
        <v>2457</v>
      </c>
      <c r="B1762" s="83" t="s">
        <v>3016</v>
      </c>
      <c r="C1762" s="80">
        <v>3181</v>
      </c>
      <c r="D1762" s="80" t="s">
        <v>229</v>
      </c>
      <c r="E1762" s="109">
        <v>688.72</v>
      </c>
      <c r="F1762" s="109">
        <v>0</v>
      </c>
      <c r="G1762" s="109">
        <v>0</v>
      </c>
      <c r="H1762" s="109">
        <v>0</v>
      </c>
      <c r="I1762" s="143">
        <f t="shared" si="30"/>
        <v>688.72</v>
      </c>
      <c r="J1762" s="148" t="str">
        <f>IFERROR(VLOOKUP($C1762,'CEDARS School FRPL'!$C:$G,5,FALSE),"No")</f>
        <v>Yes</v>
      </c>
      <c r="K1762" s="102">
        <f>IFERROR(VLOOKUP($C1762,'CEDARS School FRPL'!$C:$G,3,FALSE),0)</f>
        <v>0.53649999999999998</v>
      </c>
      <c r="M1762" s="149"/>
      <c r="N1762" s="150"/>
    </row>
    <row r="1763" spans="1:14">
      <c r="A1763" s="83" t="s">
        <v>2457</v>
      </c>
      <c r="B1763" s="83" t="s">
        <v>3016</v>
      </c>
      <c r="C1763" s="80">
        <v>2380</v>
      </c>
      <c r="D1763" s="80" t="s">
        <v>474</v>
      </c>
      <c r="E1763" s="109">
        <v>470.86</v>
      </c>
      <c r="F1763" s="109">
        <v>0</v>
      </c>
      <c r="G1763" s="109">
        <v>0</v>
      </c>
      <c r="H1763" s="109">
        <v>0</v>
      </c>
      <c r="I1763" s="143">
        <f t="shared" si="30"/>
        <v>470.86</v>
      </c>
      <c r="J1763" s="148" t="str">
        <f>IFERROR(VLOOKUP($C1763,'CEDARS School FRPL'!$C:$G,5,FALSE),"No")</f>
        <v>Yes</v>
      </c>
      <c r="K1763" s="102">
        <f>IFERROR(VLOOKUP($C1763,'CEDARS School FRPL'!$C:$G,3,FALSE),0)</f>
        <v>0.55820000000000003</v>
      </c>
      <c r="M1763" s="149"/>
      <c r="N1763" s="150"/>
    </row>
    <row r="1764" spans="1:14">
      <c r="A1764" s="83" t="s">
        <v>2457</v>
      </c>
      <c r="B1764" s="83" t="s">
        <v>3016</v>
      </c>
      <c r="C1764" s="80">
        <v>3403</v>
      </c>
      <c r="D1764" s="80" t="s">
        <v>1559</v>
      </c>
      <c r="E1764" s="109">
        <v>296.67</v>
      </c>
      <c r="F1764" s="109">
        <v>0</v>
      </c>
      <c r="G1764" s="109">
        <v>0</v>
      </c>
      <c r="H1764" s="109">
        <v>0</v>
      </c>
      <c r="I1764" s="143">
        <f t="shared" si="30"/>
        <v>296.67</v>
      </c>
      <c r="J1764" s="148" t="str">
        <f>IFERROR(VLOOKUP($C1764,'CEDARS School FRPL'!$C:$G,5,FALSE),"No")</f>
        <v>No</v>
      </c>
      <c r="K1764" s="102">
        <f>IFERROR(VLOOKUP($C1764,'CEDARS School FRPL'!$C:$G,3,FALSE),0)</f>
        <v>0.36230000000000001</v>
      </c>
      <c r="M1764" s="149"/>
      <c r="N1764" s="150"/>
    </row>
    <row r="1765" spans="1:14">
      <c r="A1765" s="83" t="s">
        <v>2457</v>
      </c>
      <c r="B1765" s="83" t="s">
        <v>3016</v>
      </c>
      <c r="C1765" s="80">
        <v>3942</v>
      </c>
      <c r="D1765" s="80" t="s">
        <v>1206</v>
      </c>
      <c r="E1765" s="109">
        <v>548.73</v>
      </c>
      <c r="F1765" s="109">
        <v>0</v>
      </c>
      <c r="G1765" s="109">
        <v>0</v>
      </c>
      <c r="H1765" s="109">
        <v>0</v>
      </c>
      <c r="I1765" s="143">
        <f t="shared" si="30"/>
        <v>548.73</v>
      </c>
      <c r="J1765" s="148" t="str">
        <f>IFERROR(VLOOKUP($C1765,'CEDARS School FRPL'!$C:$G,5,FALSE),"No")</f>
        <v>Yes</v>
      </c>
      <c r="K1765" s="102">
        <f>IFERROR(VLOOKUP($C1765,'CEDARS School FRPL'!$C:$G,3,FALSE),0)</f>
        <v>0.60919999999999996</v>
      </c>
      <c r="M1765" s="149"/>
      <c r="N1765" s="150"/>
    </row>
    <row r="1766" spans="1:14">
      <c r="A1766" s="83" t="s">
        <v>2457</v>
      </c>
      <c r="B1766" s="83" t="s">
        <v>3016</v>
      </c>
      <c r="C1766" s="80">
        <v>2620</v>
      </c>
      <c r="D1766" s="80" t="s">
        <v>1556</v>
      </c>
      <c r="E1766" s="109">
        <v>164.57</v>
      </c>
      <c r="F1766" s="109">
        <v>0</v>
      </c>
      <c r="G1766" s="109">
        <v>0</v>
      </c>
      <c r="H1766" s="109">
        <v>0</v>
      </c>
      <c r="I1766" s="143">
        <f t="shared" si="30"/>
        <v>164.57</v>
      </c>
      <c r="J1766" s="148" t="str">
        <f>IFERROR(VLOOKUP($C1766,'CEDARS School FRPL'!$C:$G,5,FALSE),"No")</f>
        <v>No</v>
      </c>
      <c r="K1766" s="102">
        <f>IFERROR(VLOOKUP($C1766,'CEDARS School FRPL'!$C:$G,3,FALSE),0)</f>
        <v>0.44290000000000002</v>
      </c>
      <c r="M1766" s="149"/>
      <c r="N1766" s="150"/>
    </row>
    <row r="1767" spans="1:14">
      <c r="A1767" s="83" t="s">
        <v>2457</v>
      </c>
      <c r="B1767" s="83" t="s">
        <v>3016</v>
      </c>
      <c r="C1767" s="80">
        <v>2774</v>
      </c>
      <c r="D1767" s="80" t="s">
        <v>1557</v>
      </c>
      <c r="E1767" s="109">
        <v>421.14</v>
      </c>
      <c r="F1767" s="109">
        <v>0</v>
      </c>
      <c r="G1767" s="109">
        <v>0</v>
      </c>
      <c r="H1767" s="109">
        <v>0</v>
      </c>
      <c r="I1767" s="143">
        <f t="shared" si="30"/>
        <v>421.14</v>
      </c>
      <c r="J1767" s="148" t="str">
        <f>IFERROR(VLOOKUP($C1767,'CEDARS School FRPL'!$C:$G,5,FALSE),"No")</f>
        <v>Yes</v>
      </c>
      <c r="K1767" s="102">
        <f>IFERROR(VLOOKUP($C1767,'CEDARS School FRPL'!$C:$G,3,FALSE),0)</f>
        <v>0.68169999999999997</v>
      </c>
      <c r="M1767" s="149"/>
      <c r="N1767" s="150"/>
    </row>
    <row r="1768" spans="1:14">
      <c r="A1768" s="83" t="s">
        <v>2457</v>
      </c>
      <c r="B1768" s="83" t="s">
        <v>3016</v>
      </c>
      <c r="C1768" s="80">
        <v>3402</v>
      </c>
      <c r="D1768" s="80" t="s">
        <v>1558</v>
      </c>
      <c r="E1768" s="109">
        <v>175.29</v>
      </c>
      <c r="F1768" s="109">
        <v>0</v>
      </c>
      <c r="G1768" s="109">
        <v>0</v>
      </c>
      <c r="H1768" s="109">
        <v>0</v>
      </c>
      <c r="I1768" s="143">
        <f t="shared" si="30"/>
        <v>175.29</v>
      </c>
      <c r="J1768" s="148" t="str">
        <f>IFERROR(VLOOKUP($C1768,'CEDARS School FRPL'!$C:$G,5,FALSE),"No")</f>
        <v>No</v>
      </c>
      <c r="K1768" s="102">
        <f>IFERROR(VLOOKUP($C1768,'CEDARS School FRPL'!$C:$G,3,FALSE),0)</f>
        <v>0.41599999999999998</v>
      </c>
      <c r="M1768" s="149"/>
      <c r="N1768" s="150"/>
    </row>
    <row r="1769" spans="1:14">
      <c r="A1769" s="83" t="s">
        <v>2457</v>
      </c>
      <c r="B1769" s="83" t="s">
        <v>3016</v>
      </c>
      <c r="C1769" s="80">
        <v>2150</v>
      </c>
      <c r="D1769" s="80" t="s">
        <v>1554</v>
      </c>
      <c r="E1769" s="109">
        <v>1117.4100000000001</v>
      </c>
      <c r="F1769" s="109">
        <v>64.27</v>
      </c>
      <c r="G1769" s="109">
        <v>0</v>
      </c>
      <c r="H1769" s="109">
        <v>0</v>
      </c>
      <c r="I1769" s="143">
        <f t="shared" si="30"/>
        <v>1181.68</v>
      </c>
      <c r="J1769" s="148" t="str">
        <f>IFERROR(VLOOKUP($C1769,'CEDARS School FRPL'!$C:$G,5,FALSE),"No")</f>
        <v>No</v>
      </c>
      <c r="K1769" s="102">
        <f>IFERROR(VLOOKUP($C1769,'CEDARS School FRPL'!$C:$G,3,FALSE),0)</f>
        <v>0.47920000000000001</v>
      </c>
      <c r="M1769" s="149"/>
      <c r="N1769" s="150"/>
    </row>
    <row r="1770" spans="1:14">
      <c r="A1770" s="83" t="s">
        <v>2457</v>
      </c>
      <c r="B1770" s="83" t="s">
        <v>3016</v>
      </c>
      <c r="C1770" s="80">
        <v>1537</v>
      </c>
      <c r="D1770" s="80" t="s">
        <v>1553</v>
      </c>
      <c r="E1770" s="109">
        <v>140.24</v>
      </c>
      <c r="F1770" s="109">
        <v>5.7299999999999995</v>
      </c>
      <c r="G1770" s="109">
        <v>5.5699999999999994</v>
      </c>
      <c r="H1770" s="109">
        <v>0</v>
      </c>
      <c r="I1770" s="143">
        <f t="shared" si="30"/>
        <v>151.54</v>
      </c>
      <c r="J1770" s="148" t="str">
        <f>IFERROR(VLOOKUP($C1770,'CEDARS School FRPL'!$C:$G,5,FALSE),"No")</f>
        <v>Yes</v>
      </c>
      <c r="K1770" s="102">
        <f>IFERROR(VLOOKUP($C1770,'CEDARS School FRPL'!$C:$G,3,FALSE),0)</f>
        <v>0.65869999999999995</v>
      </c>
      <c r="M1770" s="149"/>
      <c r="N1770" s="150"/>
    </row>
    <row r="1771" spans="1:14">
      <c r="A1771" s="83" t="s">
        <v>2552</v>
      </c>
      <c r="B1771" s="83" t="s">
        <v>3017</v>
      </c>
      <c r="C1771" s="80">
        <v>5383</v>
      </c>
      <c r="D1771" s="80" t="s">
        <v>2193</v>
      </c>
      <c r="E1771" s="109">
        <v>519.66999999999996</v>
      </c>
      <c r="F1771" s="109">
        <v>0</v>
      </c>
      <c r="G1771" s="109">
        <v>0</v>
      </c>
      <c r="H1771" s="109">
        <v>0</v>
      </c>
      <c r="I1771" s="143">
        <f t="shared" si="30"/>
        <v>519.66999999999996</v>
      </c>
      <c r="J1771" s="148" t="str">
        <f>IFERROR(VLOOKUP($C1771,'CEDARS School FRPL'!$C:$G,5,FALSE),"No")</f>
        <v>Yes</v>
      </c>
      <c r="K1771" s="102">
        <f>IFERROR(VLOOKUP($C1771,'CEDARS School FRPL'!$C:$G,3,FALSE),0)</f>
        <v>0.60109999999999997</v>
      </c>
      <c r="M1771" s="149"/>
      <c r="N1771" s="150"/>
    </row>
    <row r="1772" spans="1:14">
      <c r="A1772" s="83" t="s">
        <v>2552</v>
      </c>
      <c r="B1772" s="83" t="s">
        <v>3017</v>
      </c>
      <c r="C1772" s="80">
        <v>5232</v>
      </c>
      <c r="D1772" s="80" t="s">
        <v>3231</v>
      </c>
      <c r="E1772" s="109">
        <v>267.52999999999997</v>
      </c>
      <c r="F1772" s="109">
        <v>0</v>
      </c>
      <c r="G1772" s="109">
        <v>0</v>
      </c>
      <c r="H1772" s="109">
        <v>0</v>
      </c>
      <c r="I1772" s="143">
        <f t="shared" si="30"/>
        <v>267.52999999999997</v>
      </c>
      <c r="J1772" s="148" t="str">
        <f>IFERROR(VLOOKUP($C1772,'CEDARS School FRPL'!$C:$G,5,FALSE),"No")</f>
        <v>Yes</v>
      </c>
      <c r="K1772" s="102">
        <f>IFERROR(VLOOKUP($C1772,'CEDARS School FRPL'!$C:$G,3,FALSE),0)</f>
        <v>0.55620000000000003</v>
      </c>
      <c r="M1772" s="149"/>
      <c r="N1772" s="150"/>
    </row>
    <row r="1773" spans="1:14">
      <c r="A1773" s="83" t="s">
        <v>2552</v>
      </c>
      <c r="B1773" s="83" t="s">
        <v>3017</v>
      </c>
      <c r="C1773" s="80">
        <v>5560</v>
      </c>
      <c r="D1773" s="80" t="s">
        <v>3143</v>
      </c>
      <c r="E1773" s="109">
        <v>8.86</v>
      </c>
      <c r="F1773" s="109">
        <v>0</v>
      </c>
      <c r="G1773" s="109">
        <v>0</v>
      </c>
      <c r="H1773" s="109">
        <v>0</v>
      </c>
      <c r="I1773" s="143">
        <f t="shared" si="30"/>
        <v>8.86</v>
      </c>
      <c r="J1773" s="148" t="str">
        <f>IFERROR(VLOOKUP($C1773,'CEDARS School FRPL'!$C:$G,5,FALSE),"No")</f>
        <v>No</v>
      </c>
      <c r="K1773" s="102">
        <f>IFERROR(VLOOKUP($C1773,'CEDARS School FRPL'!$C:$G,3,FALSE),0)</f>
        <v>0.41049999999999998</v>
      </c>
      <c r="M1773" s="149"/>
      <c r="N1773" s="150"/>
    </row>
    <row r="1774" spans="1:14">
      <c r="A1774" s="83" t="s">
        <v>2552</v>
      </c>
      <c r="B1774" s="83" t="s">
        <v>3017</v>
      </c>
      <c r="C1774" s="80">
        <v>5561</v>
      </c>
      <c r="D1774" s="80" t="s">
        <v>3144</v>
      </c>
      <c r="E1774" s="109">
        <v>8.23</v>
      </c>
      <c r="F1774" s="109">
        <v>0</v>
      </c>
      <c r="G1774" s="109">
        <v>0</v>
      </c>
      <c r="H1774" s="109">
        <v>0</v>
      </c>
      <c r="I1774" s="143">
        <f t="shared" si="30"/>
        <v>8.23</v>
      </c>
      <c r="J1774" s="148" t="str">
        <f>IFERROR(VLOOKUP($C1774,'CEDARS School FRPL'!$C:$G,5,FALSE),"No")</f>
        <v>Yes</v>
      </c>
      <c r="K1774" s="102">
        <f>IFERROR(VLOOKUP($C1774,'CEDARS School FRPL'!$C:$G,3,FALSE),0)</f>
        <v>0.6522</v>
      </c>
      <c r="M1774" s="149"/>
      <c r="N1774" s="150"/>
    </row>
    <row r="1775" spans="1:14">
      <c r="A1775" s="83" t="s">
        <v>2552</v>
      </c>
      <c r="B1775" s="83" t="s">
        <v>3017</v>
      </c>
      <c r="C1775" s="80">
        <v>4272</v>
      </c>
      <c r="D1775" s="80" t="s">
        <v>3232</v>
      </c>
      <c r="E1775" s="109">
        <v>29.71</v>
      </c>
      <c r="F1775" s="109">
        <v>0</v>
      </c>
      <c r="G1775" s="109">
        <v>0</v>
      </c>
      <c r="H1775" s="109">
        <v>0</v>
      </c>
      <c r="I1775" s="143">
        <f t="shared" si="30"/>
        <v>29.71</v>
      </c>
      <c r="J1775" s="148" t="str">
        <f>IFERROR(VLOOKUP($C1775,'CEDARS School FRPL'!$C:$G,5,FALSE),"No")</f>
        <v>Yes</v>
      </c>
      <c r="K1775" s="102">
        <f>IFERROR(VLOOKUP($C1775,'CEDARS School FRPL'!$C:$G,3,FALSE),0)</f>
        <v>0.62129999999999996</v>
      </c>
      <c r="M1775" s="149"/>
      <c r="N1775" s="150"/>
    </row>
    <row r="1776" spans="1:14">
      <c r="A1776" s="83" t="s">
        <v>2552</v>
      </c>
      <c r="B1776" s="83" t="s">
        <v>3017</v>
      </c>
      <c r="C1776" s="80">
        <v>5334</v>
      </c>
      <c r="D1776" s="80" t="s">
        <v>3379</v>
      </c>
      <c r="E1776" s="109">
        <v>0</v>
      </c>
      <c r="F1776" s="109">
        <v>0</v>
      </c>
      <c r="G1776" s="109">
        <v>17.29</v>
      </c>
      <c r="H1776" s="109">
        <v>0</v>
      </c>
      <c r="I1776" s="143">
        <f t="shared" si="30"/>
        <v>17.29</v>
      </c>
      <c r="J1776" s="148" t="str">
        <f>IFERROR(VLOOKUP($C1776,'CEDARS School FRPL'!$C:$G,5,FALSE),"No")</f>
        <v>No</v>
      </c>
      <c r="K1776" s="102">
        <f>IFERROR(VLOOKUP($C1776,'CEDARS School FRPL'!$C:$G,3,FALSE),0)</f>
        <v>0</v>
      </c>
      <c r="M1776" s="149"/>
      <c r="N1776" s="150"/>
    </row>
    <row r="1777" spans="1:14">
      <c r="A1777" s="83" t="s">
        <v>2552</v>
      </c>
      <c r="B1777" s="83" t="s">
        <v>3017</v>
      </c>
      <c r="C1777" s="80">
        <v>2388</v>
      </c>
      <c r="D1777" s="80" t="s">
        <v>2191</v>
      </c>
      <c r="E1777" s="109">
        <v>1072.92</v>
      </c>
      <c r="F1777" s="109">
        <v>39.86</v>
      </c>
      <c r="G1777" s="109">
        <v>0</v>
      </c>
      <c r="H1777" s="109">
        <v>0</v>
      </c>
      <c r="I1777" s="143">
        <f t="shared" si="30"/>
        <v>1112.78</v>
      </c>
      <c r="J1777" s="148" t="str">
        <f>IFERROR(VLOOKUP($C1777,'CEDARS School FRPL'!$C:$G,5,FALSE),"No")</f>
        <v>Yes</v>
      </c>
      <c r="K1777" s="102">
        <f>IFERROR(VLOOKUP($C1777,'CEDARS School FRPL'!$C:$G,3,FALSE),0)</f>
        <v>0.52700000000000002</v>
      </c>
      <c r="M1777" s="149"/>
      <c r="N1777" s="150"/>
    </row>
    <row r="1778" spans="1:14">
      <c r="A1778" s="83" t="s">
        <v>2552</v>
      </c>
      <c r="B1778" s="83" t="s">
        <v>3017</v>
      </c>
      <c r="C1778" s="80">
        <v>5231</v>
      </c>
      <c r="D1778" s="80" t="s">
        <v>2192</v>
      </c>
      <c r="E1778" s="109">
        <v>18.23</v>
      </c>
      <c r="F1778" s="109">
        <v>0</v>
      </c>
      <c r="G1778" s="109">
        <v>0</v>
      </c>
      <c r="H1778" s="109">
        <v>0</v>
      </c>
      <c r="I1778" s="143">
        <f t="shared" si="30"/>
        <v>18.23</v>
      </c>
      <c r="J1778" s="148" t="str">
        <f>IFERROR(VLOOKUP($C1778,'CEDARS School FRPL'!$C:$G,5,FALSE),"No")</f>
        <v>No</v>
      </c>
      <c r="K1778" s="102">
        <f>IFERROR(VLOOKUP($C1778,'CEDARS School FRPL'!$C:$G,3,FALSE),0)</f>
        <v>0.49580000000000002</v>
      </c>
      <c r="M1778" s="149"/>
      <c r="N1778" s="150"/>
    </row>
    <row r="1779" spans="1:14">
      <c r="A1779" s="83" t="s">
        <v>2552</v>
      </c>
      <c r="B1779" s="83" t="s">
        <v>3017</v>
      </c>
      <c r="C1779" s="80">
        <v>5384</v>
      </c>
      <c r="D1779" s="80" t="s">
        <v>2194</v>
      </c>
      <c r="E1779" s="109">
        <v>821.32</v>
      </c>
      <c r="F1779" s="109">
        <v>0</v>
      </c>
      <c r="G1779" s="109">
        <v>0</v>
      </c>
      <c r="H1779" s="109">
        <v>0</v>
      </c>
      <c r="I1779" s="143">
        <f t="shared" si="30"/>
        <v>821.32</v>
      </c>
      <c r="J1779" s="148" t="str">
        <f>IFERROR(VLOOKUP($C1779,'CEDARS School FRPL'!$C:$G,5,FALSE),"No")</f>
        <v>Yes</v>
      </c>
      <c r="K1779" s="102">
        <f>IFERROR(VLOOKUP($C1779,'CEDARS School FRPL'!$C:$G,3,FALSE),0)</f>
        <v>0.59</v>
      </c>
      <c r="M1779" s="149"/>
      <c r="N1779" s="150"/>
    </row>
    <row r="1780" spans="1:14">
      <c r="A1780" s="83" t="s">
        <v>2552</v>
      </c>
      <c r="B1780" s="83" t="s">
        <v>3017</v>
      </c>
      <c r="C1780" s="80">
        <v>5385</v>
      </c>
      <c r="D1780" s="80" t="s">
        <v>2195</v>
      </c>
      <c r="E1780" s="109">
        <v>895.81</v>
      </c>
      <c r="F1780" s="109">
        <v>0</v>
      </c>
      <c r="G1780" s="109">
        <v>0</v>
      </c>
      <c r="H1780" s="109">
        <v>0</v>
      </c>
      <c r="I1780" s="143">
        <f t="shared" si="30"/>
        <v>895.81</v>
      </c>
      <c r="J1780" s="148" t="str">
        <f>IFERROR(VLOOKUP($C1780,'CEDARS School FRPL'!$C:$G,5,FALSE),"No")</f>
        <v>Yes</v>
      </c>
      <c r="K1780" s="102">
        <f>IFERROR(VLOOKUP($C1780,'CEDARS School FRPL'!$C:$G,3,FALSE),0)</f>
        <v>0.60019999999999996</v>
      </c>
      <c r="M1780" s="149"/>
      <c r="N1780" s="150"/>
    </row>
    <row r="1781" spans="1:14">
      <c r="A1781" s="83" t="s">
        <v>2432</v>
      </c>
      <c r="B1781" s="83" t="s">
        <v>3018</v>
      </c>
      <c r="C1781" s="80">
        <v>5075</v>
      </c>
      <c r="D1781" s="80" t="s">
        <v>1287</v>
      </c>
      <c r="E1781" s="109">
        <v>123.23</v>
      </c>
      <c r="F1781" s="109">
        <v>0</v>
      </c>
      <c r="G1781" s="109">
        <v>0</v>
      </c>
      <c r="H1781" s="109">
        <v>0</v>
      </c>
      <c r="I1781" s="143">
        <f t="shared" si="30"/>
        <v>123.23</v>
      </c>
      <c r="J1781" s="148" t="str">
        <f>IFERROR(VLOOKUP($C1781,'CEDARS School FRPL'!$C:$G,5,FALSE),"No")</f>
        <v>Yes</v>
      </c>
      <c r="K1781" s="102">
        <f>IFERROR(VLOOKUP($C1781,'CEDARS School FRPL'!$C:$G,3,FALSE),0)</f>
        <v>0.63280000000000003</v>
      </c>
      <c r="M1781" s="149"/>
      <c r="N1781" s="150"/>
    </row>
    <row r="1782" spans="1:14">
      <c r="A1782" s="83" t="s">
        <v>2432</v>
      </c>
      <c r="B1782" s="83" t="s">
        <v>3018</v>
      </c>
      <c r="C1782" s="80">
        <v>5226</v>
      </c>
      <c r="D1782" s="80" t="s">
        <v>1289</v>
      </c>
      <c r="E1782" s="109">
        <v>74.06</v>
      </c>
      <c r="F1782" s="109">
        <v>2.17</v>
      </c>
      <c r="G1782" s="109">
        <v>0</v>
      </c>
      <c r="H1782" s="109">
        <v>0</v>
      </c>
      <c r="I1782" s="143">
        <f t="shared" si="30"/>
        <v>76.23</v>
      </c>
      <c r="J1782" s="148" t="str">
        <f>IFERROR(VLOOKUP($C1782,'CEDARS School FRPL'!$C:$G,5,FALSE),"No")</f>
        <v>No</v>
      </c>
      <c r="K1782" s="102">
        <f>IFERROR(VLOOKUP($C1782,'CEDARS School FRPL'!$C:$G,3,FALSE),0)</f>
        <v>0.45669999999999999</v>
      </c>
      <c r="M1782" s="149"/>
      <c r="N1782" s="150"/>
    </row>
    <row r="1783" spans="1:14">
      <c r="A1783" s="83" t="s">
        <v>2432</v>
      </c>
      <c r="B1783" s="83" t="s">
        <v>3018</v>
      </c>
      <c r="C1783" s="80">
        <v>5225</v>
      </c>
      <c r="D1783" s="80" t="s">
        <v>1288</v>
      </c>
      <c r="E1783" s="109">
        <v>63.07</v>
      </c>
      <c r="F1783" s="109">
        <v>0</v>
      </c>
      <c r="G1783" s="109">
        <v>0</v>
      </c>
      <c r="H1783" s="109">
        <v>0</v>
      </c>
      <c r="I1783" s="143">
        <f t="shared" si="30"/>
        <v>63.07</v>
      </c>
      <c r="J1783" s="148" t="str">
        <f>IFERROR(VLOOKUP($C1783,'CEDARS School FRPL'!$C:$G,5,FALSE),"No")</f>
        <v>Yes</v>
      </c>
      <c r="K1783" s="102">
        <f>IFERROR(VLOOKUP($C1783,'CEDARS School FRPL'!$C:$G,3,FALSE),0)</f>
        <v>0.58950000000000002</v>
      </c>
      <c r="M1783" s="149"/>
      <c r="N1783" s="150"/>
    </row>
    <row r="1784" spans="1:14">
      <c r="A1784" s="83" t="s">
        <v>2274</v>
      </c>
      <c r="B1784" s="83" t="s">
        <v>3019</v>
      </c>
      <c r="C1784" s="80">
        <v>5613</v>
      </c>
      <c r="D1784" s="80" t="s">
        <v>3233</v>
      </c>
      <c r="E1784" s="109">
        <v>103.41</v>
      </c>
      <c r="F1784" s="109">
        <v>0</v>
      </c>
      <c r="G1784" s="109">
        <v>0</v>
      </c>
      <c r="H1784" s="109">
        <v>0</v>
      </c>
      <c r="I1784" s="143">
        <f t="shared" si="30"/>
        <v>103.41</v>
      </c>
      <c r="J1784" s="148" t="str">
        <f>IFERROR(VLOOKUP($C1784,'CEDARS School FRPL'!$C:$G,5,FALSE),"No")</f>
        <v>No</v>
      </c>
      <c r="K1784" s="102">
        <f>IFERROR(VLOOKUP($C1784,'CEDARS School FRPL'!$C:$G,3,FALSE),0)</f>
        <v>0.47549999999999998</v>
      </c>
      <c r="M1784" s="149"/>
      <c r="N1784" s="150"/>
    </row>
    <row r="1785" spans="1:14">
      <c r="A1785" s="83" t="s">
        <v>2274</v>
      </c>
      <c r="B1785" s="83" t="s">
        <v>3019</v>
      </c>
      <c r="C1785" s="80">
        <v>4378</v>
      </c>
      <c r="D1785" s="80" t="s">
        <v>149</v>
      </c>
      <c r="E1785" s="109">
        <v>529.67999999999995</v>
      </c>
      <c r="F1785" s="109">
        <v>0</v>
      </c>
      <c r="G1785" s="109">
        <v>0</v>
      </c>
      <c r="H1785" s="109">
        <v>0</v>
      </c>
      <c r="I1785" s="143">
        <f t="shared" ref="I1785:I1848" si="31">SUM(E1785:H1785)</f>
        <v>529.67999999999995</v>
      </c>
      <c r="J1785" s="148" t="str">
        <f>IFERROR(VLOOKUP($C1785,'CEDARS School FRPL'!$C:$G,5,FALSE),"No")</f>
        <v>No</v>
      </c>
      <c r="K1785" s="102">
        <f>IFERROR(VLOOKUP($C1785,'CEDARS School FRPL'!$C:$G,3,FALSE),0)</f>
        <v>0.44990000000000002</v>
      </c>
      <c r="M1785" s="149"/>
      <c r="N1785" s="150"/>
    </row>
    <row r="1786" spans="1:14">
      <c r="A1786" s="83" t="s">
        <v>2274</v>
      </c>
      <c r="B1786" s="83" t="s">
        <v>3019</v>
      </c>
      <c r="C1786" s="80">
        <v>2722</v>
      </c>
      <c r="D1786" s="80" t="s">
        <v>148</v>
      </c>
      <c r="E1786" s="109">
        <v>503.23</v>
      </c>
      <c r="F1786" s="109">
        <v>0</v>
      </c>
      <c r="G1786" s="109">
        <v>0</v>
      </c>
      <c r="H1786" s="109">
        <v>0</v>
      </c>
      <c r="I1786" s="143">
        <f t="shared" si="31"/>
        <v>503.23</v>
      </c>
      <c r="J1786" s="148" t="str">
        <f>IFERROR(VLOOKUP($C1786,'CEDARS School FRPL'!$C:$G,5,FALSE),"No")</f>
        <v>Yes</v>
      </c>
      <c r="K1786" s="102">
        <f>IFERROR(VLOOKUP($C1786,'CEDARS School FRPL'!$C:$G,3,FALSE),0)</f>
        <v>0.53439999999999999</v>
      </c>
      <c r="M1786" s="149"/>
      <c r="N1786" s="150"/>
    </row>
    <row r="1787" spans="1:14">
      <c r="A1787" s="83" t="s">
        <v>2274</v>
      </c>
      <c r="B1787" t="s">
        <v>3019</v>
      </c>
      <c r="C1787" s="80">
        <v>1708</v>
      </c>
      <c r="D1787" t="s">
        <v>3234</v>
      </c>
      <c r="E1787" s="109">
        <v>103.99</v>
      </c>
      <c r="F1787" s="109">
        <v>0</v>
      </c>
      <c r="G1787" s="109">
        <v>0</v>
      </c>
      <c r="H1787" s="109">
        <v>0</v>
      </c>
      <c r="I1787" s="143">
        <f t="shared" si="31"/>
        <v>103.99</v>
      </c>
      <c r="J1787" s="148" t="str">
        <f>IFERROR(VLOOKUP($C1787,'CEDARS School FRPL'!$C:$G,5,FALSE),"No")</f>
        <v>No</v>
      </c>
      <c r="K1787" s="102">
        <f>IFERROR(VLOOKUP($C1787,'CEDARS School FRPL'!$C:$G,3,FALSE),0)</f>
        <v>0.376</v>
      </c>
      <c r="M1787" s="149"/>
      <c r="N1787" s="150"/>
    </row>
    <row r="1788" spans="1:14">
      <c r="A1788" s="83" t="s">
        <v>2274</v>
      </c>
      <c r="B1788" s="83" t="s">
        <v>3019</v>
      </c>
      <c r="C1788" s="80">
        <v>4519</v>
      </c>
      <c r="D1788" s="80" t="s">
        <v>150</v>
      </c>
      <c r="E1788" s="109">
        <v>565.45000000000005</v>
      </c>
      <c r="F1788" s="109">
        <v>0</v>
      </c>
      <c r="G1788" s="109">
        <v>0</v>
      </c>
      <c r="H1788" s="109">
        <v>0</v>
      </c>
      <c r="I1788" s="143">
        <f t="shared" si="31"/>
        <v>565.45000000000005</v>
      </c>
      <c r="J1788" s="148" t="str">
        <f>IFERROR(VLOOKUP($C1788,'CEDARS School FRPL'!$C:$G,5,FALSE),"No")</f>
        <v>No</v>
      </c>
      <c r="K1788" s="102">
        <f>IFERROR(VLOOKUP($C1788,'CEDARS School FRPL'!$C:$G,3,FALSE),0)</f>
        <v>0.44359999999999999</v>
      </c>
      <c r="M1788" s="149"/>
      <c r="N1788" s="150"/>
    </row>
    <row r="1789" spans="1:14">
      <c r="A1789" s="83" t="s">
        <v>2274</v>
      </c>
      <c r="B1789" s="83" t="s">
        <v>3019</v>
      </c>
      <c r="C1789" s="80">
        <v>2471</v>
      </c>
      <c r="D1789" s="80" t="s">
        <v>147</v>
      </c>
      <c r="E1789" s="109">
        <v>704.8</v>
      </c>
      <c r="F1789" s="109">
        <v>65.33</v>
      </c>
      <c r="G1789" s="109">
        <v>0</v>
      </c>
      <c r="H1789" s="109">
        <v>0</v>
      </c>
      <c r="I1789" s="143">
        <f t="shared" si="31"/>
        <v>770.13</v>
      </c>
      <c r="J1789" s="148" t="str">
        <f>IFERROR(VLOOKUP($C1789,'CEDARS School FRPL'!$C:$G,5,FALSE),"No")</f>
        <v>No</v>
      </c>
      <c r="K1789" s="102">
        <f>IFERROR(VLOOKUP($C1789,'CEDARS School FRPL'!$C:$G,3,FALSE),0)</f>
        <v>0.41239999999999999</v>
      </c>
      <c r="M1789" s="149"/>
      <c r="N1789" s="150"/>
    </row>
    <row r="1790" spans="1:14">
      <c r="A1790" s="83" t="s">
        <v>2451</v>
      </c>
      <c r="B1790" s="83" t="s">
        <v>3020</v>
      </c>
      <c r="C1790" s="80">
        <v>3725</v>
      </c>
      <c r="D1790" s="80" t="s">
        <v>1524</v>
      </c>
      <c r="E1790" s="109">
        <v>9</v>
      </c>
      <c r="F1790" s="109">
        <v>0</v>
      </c>
      <c r="G1790" s="109">
        <v>0</v>
      </c>
      <c r="H1790" s="109">
        <v>0</v>
      </c>
      <c r="I1790" s="143">
        <f t="shared" si="31"/>
        <v>9</v>
      </c>
      <c r="J1790" s="148" t="str">
        <f>IFERROR(VLOOKUP($C1790,'CEDARS School FRPL'!$C:$G,5,FALSE),"No")</f>
        <v>No</v>
      </c>
      <c r="K1790" s="102">
        <f>IFERROR(VLOOKUP($C1790,'CEDARS School FRPL'!$C:$G,3,FALSE),0)</f>
        <v>0</v>
      </c>
      <c r="M1790" s="149"/>
      <c r="N1790" s="150"/>
    </row>
    <row r="1791" spans="1:14">
      <c r="A1791" s="83" t="s">
        <v>2411</v>
      </c>
      <c r="B1791" s="83" t="s">
        <v>3021</v>
      </c>
      <c r="C1791" s="80">
        <v>3291</v>
      </c>
      <c r="D1791" s="80" t="s">
        <v>1208</v>
      </c>
      <c r="E1791" s="109">
        <v>503.08</v>
      </c>
      <c r="F1791" s="109">
        <v>0</v>
      </c>
      <c r="G1791" s="109">
        <v>0</v>
      </c>
      <c r="H1791" s="109">
        <v>0</v>
      </c>
      <c r="I1791" s="143">
        <f t="shared" si="31"/>
        <v>503.08</v>
      </c>
      <c r="J1791" s="148" t="str">
        <f>IFERROR(VLOOKUP($C1791,'CEDARS School FRPL'!$C:$G,5,FALSE),"No")</f>
        <v>Yes</v>
      </c>
      <c r="K1791" s="102">
        <f>IFERROR(VLOOKUP($C1791,'CEDARS School FRPL'!$C:$G,3,FALSE),0)</f>
        <v>0.61250000000000004</v>
      </c>
      <c r="M1791" s="149"/>
      <c r="N1791" s="150"/>
    </row>
    <row r="1792" spans="1:14">
      <c r="A1792" s="83" t="s">
        <v>2411</v>
      </c>
      <c r="B1792" s="83" t="s">
        <v>3021</v>
      </c>
      <c r="C1792" s="80">
        <v>5621</v>
      </c>
      <c r="D1792" s="80" t="s">
        <v>3235</v>
      </c>
      <c r="E1792" s="109">
        <v>86.01</v>
      </c>
      <c r="F1792" s="109">
        <v>3.83</v>
      </c>
      <c r="G1792" s="109">
        <v>0</v>
      </c>
      <c r="H1792" s="109">
        <v>0</v>
      </c>
      <c r="I1792" s="143">
        <f t="shared" si="31"/>
        <v>89.84</v>
      </c>
      <c r="J1792" s="148" t="str">
        <f>IFERROR(VLOOKUP($C1792,'CEDARS School FRPL'!$C:$G,5,FALSE),"No")</f>
        <v>Yes</v>
      </c>
      <c r="K1792" s="102">
        <f>IFERROR(VLOOKUP($C1792,'CEDARS School FRPL'!$C:$G,3,FALSE),0)</f>
        <v>0.61990000000000001</v>
      </c>
      <c r="M1792" s="149"/>
      <c r="N1792" s="150"/>
    </row>
    <row r="1793" spans="1:14">
      <c r="A1793" s="83" t="s">
        <v>2411</v>
      </c>
      <c r="B1793" s="83" t="s">
        <v>3021</v>
      </c>
      <c r="C1793" s="80">
        <v>4288</v>
      </c>
      <c r="D1793" s="80" t="s">
        <v>3236</v>
      </c>
      <c r="E1793" s="109">
        <v>160.72</v>
      </c>
      <c r="F1793" s="109">
        <v>12.75</v>
      </c>
      <c r="G1793" s="109">
        <v>0</v>
      </c>
      <c r="H1793" s="109">
        <v>0</v>
      </c>
      <c r="I1793" s="143">
        <f t="shared" si="31"/>
        <v>173.47</v>
      </c>
      <c r="J1793" s="148" t="str">
        <f>IFERROR(VLOOKUP($C1793,'CEDARS School FRPL'!$C:$G,5,FALSE),"No")</f>
        <v>Yes</v>
      </c>
      <c r="K1793" s="102">
        <f>IFERROR(VLOOKUP($C1793,'CEDARS School FRPL'!$C:$G,3,FALSE),0)</f>
        <v>0.67010000000000003</v>
      </c>
      <c r="M1793" s="149"/>
      <c r="N1793" s="150"/>
    </row>
    <row r="1794" spans="1:14">
      <c r="A1794" s="83" t="s">
        <v>2411</v>
      </c>
      <c r="B1794" s="83" t="s">
        <v>3021</v>
      </c>
      <c r="C1794" s="80">
        <v>2745</v>
      </c>
      <c r="D1794" s="80" t="s">
        <v>1206</v>
      </c>
      <c r="E1794" s="109">
        <v>431.8</v>
      </c>
      <c r="F1794" s="109">
        <v>0</v>
      </c>
      <c r="G1794" s="109">
        <v>0</v>
      </c>
      <c r="H1794" s="109">
        <v>0</v>
      </c>
      <c r="I1794" s="143">
        <f t="shared" si="31"/>
        <v>431.8</v>
      </c>
      <c r="J1794" s="148" t="str">
        <f>IFERROR(VLOOKUP($C1794,'CEDARS School FRPL'!$C:$G,5,FALSE),"No")</f>
        <v>Yes</v>
      </c>
      <c r="K1794" s="102">
        <f>IFERROR(VLOOKUP($C1794,'CEDARS School FRPL'!$C:$G,3,FALSE),0)</f>
        <v>0.83299999999999996</v>
      </c>
      <c r="M1794" s="149"/>
      <c r="N1794" s="150"/>
    </row>
    <row r="1795" spans="1:14">
      <c r="A1795" s="83" t="s">
        <v>2411</v>
      </c>
      <c r="B1795" s="83" t="s">
        <v>3021</v>
      </c>
      <c r="C1795" s="80">
        <v>3292</v>
      </c>
      <c r="D1795" s="80" t="s">
        <v>415</v>
      </c>
      <c r="E1795" s="109">
        <v>521.35</v>
      </c>
      <c r="F1795" s="109">
        <v>0</v>
      </c>
      <c r="G1795" s="109">
        <v>0</v>
      </c>
      <c r="H1795" s="109">
        <v>0</v>
      </c>
      <c r="I1795" s="143">
        <f t="shared" si="31"/>
        <v>521.35</v>
      </c>
      <c r="J1795" s="148" t="str">
        <f>IFERROR(VLOOKUP($C1795,'CEDARS School FRPL'!$C:$G,5,FALSE),"No")</f>
        <v>Yes</v>
      </c>
      <c r="K1795" s="102">
        <f>IFERROR(VLOOKUP($C1795,'CEDARS School FRPL'!$C:$G,3,FALSE),0)</f>
        <v>0.66279999999999994</v>
      </c>
      <c r="M1795" s="149"/>
      <c r="N1795" s="150"/>
    </row>
    <row r="1796" spans="1:14">
      <c r="A1796" s="83" t="s">
        <v>2411</v>
      </c>
      <c r="B1796" s="83" t="s">
        <v>3021</v>
      </c>
      <c r="C1796" s="80">
        <v>4363</v>
      </c>
      <c r="D1796" s="80" t="s">
        <v>1209</v>
      </c>
      <c r="E1796" s="109">
        <v>602.49</v>
      </c>
      <c r="F1796" s="109">
        <v>0</v>
      </c>
      <c r="G1796" s="109">
        <v>0</v>
      </c>
      <c r="H1796" s="109">
        <v>0</v>
      </c>
      <c r="I1796" s="143">
        <f t="shared" si="31"/>
        <v>602.49</v>
      </c>
      <c r="J1796" s="148" t="str">
        <f>IFERROR(VLOOKUP($C1796,'CEDARS School FRPL'!$C:$G,5,FALSE),"No")</f>
        <v>Yes</v>
      </c>
      <c r="K1796" s="102">
        <f>IFERROR(VLOOKUP($C1796,'CEDARS School FRPL'!$C:$G,3,FALSE),0)</f>
        <v>0.69279999999999997</v>
      </c>
      <c r="M1796" s="149"/>
      <c r="N1796" s="150"/>
    </row>
    <row r="1797" spans="1:14">
      <c r="A1797" s="83" t="s">
        <v>2411</v>
      </c>
      <c r="B1797" s="83" t="s">
        <v>3021</v>
      </c>
      <c r="C1797" s="80">
        <v>4586</v>
      </c>
      <c r="D1797" s="80" t="s">
        <v>811</v>
      </c>
      <c r="E1797" s="109">
        <v>535.41</v>
      </c>
      <c r="F1797" s="109">
        <v>0</v>
      </c>
      <c r="G1797" s="109">
        <v>0</v>
      </c>
      <c r="H1797" s="109">
        <v>0</v>
      </c>
      <c r="I1797" s="143">
        <f t="shared" si="31"/>
        <v>535.41</v>
      </c>
      <c r="J1797" s="148" t="str">
        <f>IFERROR(VLOOKUP($C1797,'CEDARS School FRPL'!$C:$G,5,FALSE),"No")</f>
        <v>Yes</v>
      </c>
      <c r="K1797" s="102">
        <f>IFERROR(VLOOKUP($C1797,'CEDARS School FRPL'!$C:$G,3,FALSE),0)</f>
        <v>0.74280000000000002</v>
      </c>
      <c r="M1797" s="149"/>
      <c r="N1797" s="150"/>
    </row>
    <row r="1798" spans="1:14">
      <c r="A1798" s="83" t="s">
        <v>2411</v>
      </c>
      <c r="B1798" s="83" t="s">
        <v>3021</v>
      </c>
      <c r="C1798" s="80">
        <v>3241</v>
      </c>
      <c r="D1798" s="80" t="s">
        <v>1207</v>
      </c>
      <c r="E1798" s="109">
        <v>1385.55</v>
      </c>
      <c r="F1798" s="109">
        <v>55.92</v>
      </c>
      <c r="G1798" s="109">
        <v>0</v>
      </c>
      <c r="H1798" s="109">
        <v>0</v>
      </c>
      <c r="I1798" s="143">
        <f t="shared" si="31"/>
        <v>1441.47</v>
      </c>
      <c r="J1798" s="148" t="str">
        <f>IFERROR(VLOOKUP($C1798,'CEDARS School FRPL'!$C:$G,5,FALSE),"No")</f>
        <v>Yes</v>
      </c>
      <c r="K1798" s="102">
        <f>IFERROR(VLOOKUP($C1798,'CEDARS School FRPL'!$C:$G,3,FALSE),0)</f>
        <v>0.58279999999999998</v>
      </c>
      <c r="M1798" s="149"/>
      <c r="N1798" s="150"/>
    </row>
    <row r="1799" spans="1:14">
      <c r="A1799" s="83" t="s">
        <v>2411</v>
      </c>
      <c r="B1799" s="83" t="s">
        <v>3021</v>
      </c>
      <c r="C1799" s="80">
        <v>5548</v>
      </c>
      <c r="D1799" s="80" t="s">
        <v>3114</v>
      </c>
      <c r="E1799" s="109">
        <v>0</v>
      </c>
      <c r="F1799" s="109">
        <v>0</v>
      </c>
      <c r="G1799" s="109">
        <v>51</v>
      </c>
      <c r="H1799" s="109">
        <v>0</v>
      </c>
      <c r="I1799" s="143">
        <f t="shared" si="31"/>
        <v>51</v>
      </c>
      <c r="J1799" s="148" t="str">
        <f>IFERROR(VLOOKUP($C1799,'CEDARS School FRPL'!$C:$G,5,FALSE),"No")</f>
        <v>Yes</v>
      </c>
      <c r="K1799" s="102">
        <f>IFERROR(VLOOKUP($C1799,'CEDARS School FRPL'!$C:$G,3,FALSE),0)</f>
        <v>0.50239999999999996</v>
      </c>
      <c r="M1799" s="149"/>
      <c r="N1799" s="150"/>
    </row>
    <row r="1800" spans="1:14">
      <c r="A1800" s="83" t="s">
        <v>2358</v>
      </c>
      <c r="B1800" s="83" t="s">
        <v>3022</v>
      </c>
      <c r="C1800" s="80">
        <v>3674</v>
      </c>
      <c r="D1800" s="80" t="s">
        <v>883</v>
      </c>
      <c r="E1800" s="109">
        <v>1011.09</v>
      </c>
      <c r="F1800" s="109">
        <v>0</v>
      </c>
      <c r="G1800" s="109">
        <v>0</v>
      </c>
      <c r="H1800" s="109">
        <v>0</v>
      </c>
      <c r="I1800" s="143">
        <f t="shared" si="31"/>
        <v>1011.09</v>
      </c>
      <c r="J1800" s="148" t="str">
        <f>IFERROR(VLOOKUP($C1800,'CEDARS School FRPL'!$C:$G,5,FALSE),"No")</f>
        <v>No</v>
      </c>
      <c r="K1800" s="102">
        <f>IFERROR(VLOOKUP($C1800,'CEDARS School FRPL'!$C:$G,3,FALSE),0)</f>
        <v>0.26140000000000002</v>
      </c>
      <c r="M1800" s="149"/>
      <c r="N1800" s="150"/>
    </row>
    <row r="1801" spans="1:14">
      <c r="A1801" s="83" t="s">
        <v>2358</v>
      </c>
      <c r="B1801" s="83" t="s">
        <v>3022</v>
      </c>
      <c r="C1801" s="80">
        <v>2990</v>
      </c>
      <c r="D1801" s="80" t="s">
        <v>875</v>
      </c>
      <c r="E1801" s="109">
        <v>461.25</v>
      </c>
      <c r="F1801" s="109">
        <v>0</v>
      </c>
      <c r="G1801" s="109">
        <v>0</v>
      </c>
      <c r="H1801" s="109">
        <v>0</v>
      </c>
      <c r="I1801" s="143">
        <f t="shared" si="31"/>
        <v>461.25</v>
      </c>
      <c r="J1801" s="148" t="str">
        <f>IFERROR(VLOOKUP($C1801,'CEDARS School FRPL'!$C:$G,5,FALSE),"No")</f>
        <v>No</v>
      </c>
      <c r="K1801" s="102">
        <f>IFERROR(VLOOKUP($C1801,'CEDARS School FRPL'!$C:$G,3,FALSE),0)</f>
        <v>0.32219999999999999</v>
      </c>
      <c r="M1801" s="149"/>
      <c r="N1801" s="150"/>
    </row>
    <row r="1802" spans="1:14">
      <c r="A1802" s="83" t="s">
        <v>2358</v>
      </c>
      <c r="B1802" s="83" t="s">
        <v>3022</v>
      </c>
      <c r="C1802" s="80">
        <v>3230</v>
      </c>
      <c r="D1802" s="80" t="s">
        <v>877</v>
      </c>
      <c r="E1802" s="109">
        <v>339.8</v>
      </c>
      <c r="F1802" s="109">
        <v>0</v>
      </c>
      <c r="G1802" s="109">
        <v>0</v>
      </c>
      <c r="H1802" s="109">
        <v>0</v>
      </c>
      <c r="I1802" s="143">
        <f t="shared" si="31"/>
        <v>339.8</v>
      </c>
      <c r="J1802" s="148" t="str">
        <f>IFERROR(VLOOKUP($C1802,'CEDARS School FRPL'!$C:$G,5,FALSE),"No")</f>
        <v>No</v>
      </c>
      <c r="K1802" s="102">
        <f>IFERROR(VLOOKUP($C1802,'CEDARS School FRPL'!$C:$G,3,FALSE),0)</f>
        <v>0.1512</v>
      </c>
      <c r="M1802" s="149"/>
      <c r="N1802" s="150"/>
    </row>
    <row r="1803" spans="1:14">
      <c r="A1803" s="83" t="s">
        <v>2358</v>
      </c>
      <c r="B1803" s="83" t="s">
        <v>3022</v>
      </c>
      <c r="C1803" s="80">
        <v>1942</v>
      </c>
      <c r="D1803" s="80" t="s">
        <v>872</v>
      </c>
      <c r="E1803" s="109">
        <v>209.24</v>
      </c>
      <c r="F1803" s="109">
        <v>0</v>
      </c>
      <c r="G1803" s="109">
        <v>0</v>
      </c>
      <c r="H1803" s="109">
        <v>0</v>
      </c>
      <c r="I1803" s="143">
        <f t="shared" si="31"/>
        <v>209.24</v>
      </c>
      <c r="J1803" s="148" t="str">
        <f>IFERROR(VLOOKUP($C1803,'CEDARS School FRPL'!$C:$G,5,FALSE),"No")</f>
        <v>No</v>
      </c>
      <c r="K1803" s="102">
        <f>IFERROR(VLOOKUP($C1803,'CEDARS School FRPL'!$C:$G,3,FALSE),0)</f>
        <v>0.1913</v>
      </c>
      <c r="M1803" s="149"/>
      <c r="N1803" s="150"/>
    </row>
    <row r="1804" spans="1:14">
      <c r="A1804" s="83" t="s">
        <v>2358</v>
      </c>
      <c r="B1804" s="83" t="s">
        <v>3022</v>
      </c>
      <c r="C1804" s="80">
        <v>3104</v>
      </c>
      <c r="D1804" s="80" t="s">
        <v>876</v>
      </c>
      <c r="E1804" s="109">
        <v>409</v>
      </c>
      <c r="F1804" s="109">
        <v>0</v>
      </c>
      <c r="G1804" s="109">
        <v>0</v>
      </c>
      <c r="H1804" s="109">
        <v>0</v>
      </c>
      <c r="I1804" s="143">
        <f t="shared" si="31"/>
        <v>409</v>
      </c>
      <c r="J1804" s="148" t="str">
        <f>IFERROR(VLOOKUP($C1804,'CEDARS School FRPL'!$C:$G,5,FALSE),"No")</f>
        <v>No</v>
      </c>
      <c r="K1804" s="102">
        <f>IFERROR(VLOOKUP($C1804,'CEDARS School FRPL'!$C:$G,3,FALSE),0)</f>
        <v>0.36530000000000001</v>
      </c>
      <c r="M1804" s="149"/>
      <c r="N1804" s="150"/>
    </row>
    <row r="1805" spans="1:14">
      <c r="A1805" s="83" t="s">
        <v>2358</v>
      </c>
      <c r="B1805" s="83" t="s">
        <v>3022</v>
      </c>
      <c r="C1805" s="80">
        <v>1667</v>
      </c>
      <c r="D1805" s="80" t="s">
        <v>870</v>
      </c>
      <c r="E1805" s="109">
        <v>9.2100000000000009</v>
      </c>
      <c r="F1805" s="109">
        <v>0</v>
      </c>
      <c r="G1805" s="109">
        <v>0</v>
      </c>
      <c r="H1805" s="109">
        <v>0</v>
      </c>
      <c r="I1805" s="143">
        <f t="shared" si="31"/>
        <v>9.2100000000000009</v>
      </c>
      <c r="J1805" s="148" t="str">
        <f>IFERROR(VLOOKUP($C1805,'CEDARS School FRPL'!$C:$G,5,FALSE),"No")</f>
        <v>No</v>
      </c>
      <c r="K1805" s="102">
        <f>IFERROR(VLOOKUP($C1805,'CEDARS School FRPL'!$C:$G,3,FALSE),0)</f>
        <v>0.2661</v>
      </c>
      <c r="M1805" s="149"/>
      <c r="N1805" s="150"/>
    </row>
    <row r="1806" spans="1:14">
      <c r="A1806" s="83" t="s">
        <v>2358</v>
      </c>
      <c r="B1806" s="83" t="s">
        <v>3022</v>
      </c>
      <c r="C1806" s="80">
        <v>3231</v>
      </c>
      <c r="D1806" s="80" t="s">
        <v>878</v>
      </c>
      <c r="E1806" s="109">
        <v>346.58</v>
      </c>
      <c r="F1806" s="109">
        <v>0</v>
      </c>
      <c r="G1806" s="109">
        <v>0</v>
      </c>
      <c r="H1806" s="109">
        <v>0</v>
      </c>
      <c r="I1806" s="143">
        <f t="shared" si="31"/>
        <v>346.58</v>
      </c>
      <c r="J1806" s="148" t="str">
        <f>IFERROR(VLOOKUP($C1806,'CEDARS School FRPL'!$C:$G,5,FALSE),"No")</f>
        <v>No</v>
      </c>
      <c r="K1806" s="102">
        <f>IFERROR(VLOOKUP($C1806,'CEDARS School FRPL'!$C:$G,3,FALSE),0)</f>
        <v>0.13250000000000001</v>
      </c>
      <c r="M1806" s="149"/>
      <c r="N1806" s="150"/>
    </row>
    <row r="1807" spans="1:14">
      <c r="A1807" s="83" t="s">
        <v>2358</v>
      </c>
      <c r="B1807" s="83" t="s">
        <v>3022</v>
      </c>
      <c r="C1807" s="80">
        <v>1771</v>
      </c>
      <c r="D1807" s="80" t="s">
        <v>871</v>
      </c>
      <c r="E1807" s="109">
        <v>94.27</v>
      </c>
      <c r="F1807" s="109">
        <v>0</v>
      </c>
      <c r="G1807" s="109">
        <v>0</v>
      </c>
      <c r="H1807" s="109">
        <v>0</v>
      </c>
      <c r="I1807" s="143">
        <f t="shared" si="31"/>
        <v>94.27</v>
      </c>
      <c r="J1807" s="148" t="str">
        <f>IFERROR(VLOOKUP($C1807,'CEDARS School FRPL'!$C:$G,5,FALSE),"No")</f>
        <v>No</v>
      </c>
      <c r="K1807" s="102">
        <f>IFERROR(VLOOKUP($C1807,'CEDARS School FRPL'!$C:$G,3,FALSE),0)</f>
        <v>9.2299999999999993E-2</v>
      </c>
      <c r="M1807" s="149"/>
      <c r="N1807" s="150"/>
    </row>
    <row r="1808" spans="1:14">
      <c r="A1808" s="83" t="s">
        <v>2358</v>
      </c>
      <c r="B1808" s="83" t="s">
        <v>3022</v>
      </c>
      <c r="C1808" s="80">
        <v>3387</v>
      </c>
      <c r="D1808" s="80" t="s">
        <v>880</v>
      </c>
      <c r="E1808" s="109">
        <v>979.52</v>
      </c>
      <c r="F1808" s="109">
        <v>0</v>
      </c>
      <c r="G1808" s="109">
        <v>0</v>
      </c>
      <c r="H1808" s="109">
        <v>0</v>
      </c>
      <c r="I1808" s="143">
        <f t="shared" si="31"/>
        <v>979.52</v>
      </c>
      <c r="J1808" s="148" t="str">
        <f>IFERROR(VLOOKUP($C1808,'CEDARS School FRPL'!$C:$G,5,FALSE),"No")</f>
        <v>No</v>
      </c>
      <c r="K1808" s="102">
        <f>IFERROR(VLOOKUP($C1808,'CEDARS School FRPL'!$C:$G,3,FALSE),0)</f>
        <v>0.2954</v>
      </c>
      <c r="M1808" s="149"/>
      <c r="N1808" s="150"/>
    </row>
    <row r="1809" spans="1:14">
      <c r="A1809" s="83" t="s">
        <v>2358</v>
      </c>
      <c r="B1809" s="83" t="s">
        <v>3022</v>
      </c>
      <c r="C1809" s="80">
        <v>2185</v>
      </c>
      <c r="D1809" s="80" t="s">
        <v>873</v>
      </c>
      <c r="E1809" s="109">
        <v>419.16</v>
      </c>
      <c r="F1809" s="109">
        <v>0</v>
      </c>
      <c r="G1809" s="109">
        <v>0</v>
      </c>
      <c r="H1809" s="109">
        <v>0</v>
      </c>
      <c r="I1809" s="143">
        <f t="shared" si="31"/>
        <v>419.16</v>
      </c>
      <c r="J1809" s="148" t="str">
        <f>IFERROR(VLOOKUP($C1809,'CEDARS School FRPL'!$C:$G,5,FALSE),"No")</f>
        <v>No</v>
      </c>
      <c r="K1809" s="102">
        <f>IFERROR(VLOOKUP($C1809,'CEDARS School FRPL'!$C:$G,3,FALSE),0)</f>
        <v>0.23719999999999999</v>
      </c>
      <c r="M1809" s="149"/>
      <c r="N1809" s="150"/>
    </row>
    <row r="1810" spans="1:14">
      <c r="A1810" s="83" t="s">
        <v>2358</v>
      </c>
      <c r="B1810" s="83" t="s">
        <v>3022</v>
      </c>
      <c r="C1810" s="80">
        <v>3527</v>
      </c>
      <c r="D1810" s="80" t="s">
        <v>882</v>
      </c>
      <c r="E1810" s="109">
        <v>474.15</v>
      </c>
      <c r="F1810" s="109">
        <v>0</v>
      </c>
      <c r="G1810" s="109">
        <v>0</v>
      </c>
      <c r="H1810" s="109">
        <v>0</v>
      </c>
      <c r="I1810" s="143">
        <f t="shared" si="31"/>
        <v>474.15</v>
      </c>
      <c r="J1810" s="148" t="str">
        <f>IFERROR(VLOOKUP($C1810,'CEDARS School FRPL'!$C:$G,5,FALSE),"No")</f>
        <v>No</v>
      </c>
      <c r="K1810" s="102">
        <f>IFERROR(VLOOKUP($C1810,'CEDARS School FRPL'!$C:$G,3,FALSE),0)</f>
        <v>0.13950000000000001</v>
      </c>
      <c r="M1810" s="149"/>
      <c r="N1810" s="150"/>
    </row>
    <row r="1811" spans="1:14">
      <c r="A1811" s="83" t="s">
        <v>2358</v>
      </c>
      <c r="B1811" s="83" t="s">
        <v>3022</v>
      </c>
      <c r="C1811" s="80">
        <v>3958</v>
      </c>
      <c r="D1811" s="80" t="s">
        <v>885</v>
      </c>
      <c r="E1811" s="109">
        <v>526.34</v>
      </c>
      <c r="F1811" s="109">
        <v>0</v>
      </c>
      <c r="G1811" s="109">
        <v>0</v>
      </c>
      <c r="H1811" s="109">
        <v>0</v>
      </c>
      <c r="I1811" s="143">
        <f t="shared" si="31"/>
        <v>526.34</v>
      </c>
      <c r="J1811" s="148" t="str">
        <f>IFERROR(VLOOKUP($C1811,'CEDARS School FRPL'!$C:$G,5,FALSE),"No")</f>
        <v>No</v>
      </c>
      <c r="K1811" s="102">
        <f>IFERROR(VLOOKUP($C1811,'CEDARS School FRPL'!$C:$G,3,FALSE),0)</f>
        <v>0.317</v>
      </c>
      <c r="M1811" s="149"/>
      <c r="N1811" s="150"/>
    </row>
    <row r="1812" spans="1:14">
      <c r="A1812" s="83" t="s">
        <v>2358</v>
      </c>
      <c r="B1812" s="83" t="s">
        <v>3022</v>
      </c>
      <c r="C1812" s="80">
        <v>3489</v>
      </c>
      <c r="D1812" s="80" t="s">
        <v>881</v>
      </c>
      <c r="E1812" s="109">
        <v>418.61</v>
      </c>
      <c r="F1812" s="109">
        <v>0</v>
      </c>
      <c r="G1812" s="109">
        <v>0</v>
      </c>
      <c r="H1812" s="109">
        <v>0</v>
      </c>
      <c r="I1812" s="143">
        <f t="shared" si="31"/>
        <v>418.61</v>
      </c>
      <c r="J1812" s="148" t="str">
        <f>IFERROR(VLOOKUP($C1812,'CEDARS School FRPL'!$C:$G,5,FALSE),"No")</f>
        <v>No</v>
      </c>
      <c r="K1812" s="102">
        <f>IFERROR(VLOOKUP($C1812,'CEDARS School FRPL'!$C:$G,3,FALSE),0)</f>
        <v>0.31659999999999999</v>
      </c>
      <c r="M1812" s="149"/>
      <c r="N1812" s="150"/>
    </row>
    <row r="1813" spans="1:14">
      <c r="A1813" s="83" t="s">
        <v>2358</v>
      </c>
      <c r="B1813" s="83" t="s">
        <v>3022</v>
      </c>
      <c r="C1813" s="80">
        <v>2703</v>
      </c>
      <c r="D1813" s="80" t="s">
        <v>874</v>
      </c>
      <c r="E1813" s="109">
        <v>453.03</v>
      </c>
      <c r="F1813" s="109">
        <v>0</v>
      </c>
      <c r="G1813" s="109">
        <v>0</v>
      </c>
      <c r="H1813" s="109">
        <v>0</v>
      </c>
      <c r="I1813" s="143">
        <f t="shared" si="31"/>
        <v>453.03</v>
      </c>
      <c r="J1813" s="148" t="str">
        <f>IFERROR(VLOOKUP($C1813,'CEDARS School FRPL'!$C:$G,5,FALSE),"No")</f>
        <v>No</v>
      </c>
      <c r="K1813" s="102">
        <f>IFERROR(VLOOKUP($C1813,'CEDARS School FRPL'!$C:$G,3,FALSE),0)</f>
        <v>0.34079999999999999</v>
      </c>
      <c r="M1813" s="149"/>
      <c r="N1813" s="150"/>
    </row>
    <row r="1814" spans="1:14">
      <c r="A1814" s="83" t="s">
        <v>2358</v>
      </c>
      <c r="B1814" s="83" t="s">
        <v>3022</v>
      </c>
      <c r="C1814" s="80">
        <v>3343</v>
      </c>
      <c r="D1814" s="80" t="s">
        <v>879</v>
      </c>
      <c r="E1814" s="109">
        <v>1398.05</v>
      </c>
      <c r="F1814" s="109">
        <v>77.809999999999988</v>
      </c>
      <c r="G1814" s="109">
        <v>0</v>
      </c>
      <c r="H1814" s="109">
        <v>0</v>
      </c>
      <c r="I1814" s="143">
        <f t="shared" si="31"/>
        <v>1475.86</v>
      </c>
      <c r="J1814" s="148" t="str">
        <f>IFERROR(VLOOKUP($C1814,'CEDARS School FRPL'!$C:$G,5,FALSE),"No")</f>
        <v>No</v>
      </c>
      <c r="K1814" s="102">
        <f>IFERROR(VLOOKUP($C1814,'CEDARS School FRPL'!$C:$G,3,FALSE),0)</f>
        <v>0.28010000000000002</v>
      </c>
      <c r="M1814" s="149"/>
      <c r="N1814" s="150"/>
    </row>
    <row r="1815" spans="1:14">
      <c r="A1815" s="83" t="s">
        <v>2358</v>
      </c>
      <c r="B1815" s="83" t="s">
        <v>3022</v>
      </c>
      <c r="C1815" s="80">
        <v>3921</v>
      </c>
      <c r="D1815" s="80" t="s">
        <v>884</v>
      </c>
      <c r="E1815" s="109">
        <v>1406.09</v>
      </c>
      <c r="F1815" s="109">
        <v>126.4</v>
      </c>
      <c r="G1815" s="109">
        <v>0</v>
      </c>
      <c r="H1815" s="109">
        <v>0</v>
      </c>
      <c r="I1815" s="143">
        <f t="shared" si="31"/>
        <v>1532.49</v>
      </c>
      <c r="J1815" s="148" t="str">
        <f>IFERROR(VLOOKUP($C1815,'CEDARS School FRPL'!$C:$G,5,FALSE),"No")</f>
        <v>No</v>
      </c>
      <c r="K1815" s="102">
        <f>IFERROR(VLOOKUP($C1815,'CEDARS School FRPL'!$C:$G,3,FALSE),0)</f>
        <v>0.2621</v>
      </c>
      <c r="M1815" s="149"/>
      <c r="N1815" s="150"/>
    </row>
    <row r="1816" spans="1:14">
      <c r="A1816" s="83" t="s">
        <v>2463</v>
      </c>
      <c r="B1816" s="83" t="s">
        <v>3023</v>
      </c>
      <c r="C1816" s="80">
        <v>3405</v>
      </c>
      <c r="D1816" s="80" t="s">
        <v>1584</v>
      </c>
      <c r="E1816" s="109">
        <v>73.58</v>
      </c>
      <c r="F1816" s="109">
        <v>0</v>
      </c>
      <c r="G1816" s="109">
        <v>0</v>
      </c>
      <c r="H1816" s="109">
        <v>0</v>
      </c>
      <c r="I1816" s="143">
        <f t="shared" si="31"/>
        <v>73.58</v>
      </c>
      <c r="J1816" s="148" t="str">
        <f>IFERROR(VLOOKUP($C1816,'CEDARS School FRPL'!$C:$G,5,FALSE),"No")</f>
        <v>No</v>
      </c>
      <c r="K1816" s="102">
        <f>IFERROR(VLOOKUP($C1816,'CEDARS School FRPL'!$C:$G,3,FALSE),0)</f>
        <v>0.38940000000000002</v>
      </c>
      <c r="M1816" s="149"/>
      <c r="N1816" s="150"/>
    </row>
    <row r="1817" spans="1:14">
      <c r="A1817" s="83" t="s">
        <v>2350</v>
      </c>
      <c r="B1817" s="83" t="s">
        <v>3024</v>
      </c>
      <c r="C1817" s="80">
        <v>2512</v>
      </c>
      <c r="D1817" s="80" t="s">
        <v>759</v>
      </c>
      <c r="E1817" s="109">
        <v>26.14</v>
      </c>
      <c r="F1817" s="109">
        <v>0</v>
      </c>
      <c r="G1817" s="109">
        <v>0</v>
      </c>
      <c r="H1817" s="109">
        <v>0</v>
      </c>
      <c r="I1817" s="143">
        <f t="shared" si="31"/>
        <v>26.14</v>
      </c>
      <c r="J1817" s="148" t="str">
        <f>IFERROR(VLOOKUP($C1817,'CEDARS School FRPL'!$C:$G,5,FALSE),"No")</f>
        <v>Yes</v>
      </c>
      <c r="K1817" s="102">
        <f>IFERROR(VLOOKUP($C1817,'CEDARS School FRPL'!$C:$G,3,FALSE),0)</f>
        <v>0.64070000000000005</v>
      </c>
      <c r="M1817" s="149"/>
      <c r="N1817" s="150"/>
    </row>
    <row r="1818" spans="1:14">
      <c r="A1818" s="83" t="s">
        <v>2350</v>
      </c>
      <c r="B1818" s="83" t="s">
        <v>3024</v>
      </c>
      <c r="C1818" s="80">
        <v>2513</v>
      </c>
      <c r="D1818" s="80" t="s">
        <v>760</v>
      </c>
      <c r="E1818" s="109">
        <v>8.56</v>
      </c>
      <c r="F1818" s="109">
        <v>0.56999999999999995</v>
      </c>
      <c r="G1818" s="109">
        <v>0</v>
      </c>
      <c r="H1818" s="109">
        <v>0</v>
      </c>
      <c r="I1818" s="143">
        <f t="shared" si="31"/>
        <v>9.1300000000000008</v>
      </c>
      <c r="J1818" s="148" t="str">
        <f>IFERROR(VLOOKUP($C1818,'CEDARS School FRPL'!$C:$G,5,FALSE),"No")</f>
        <v>Yes</v>
      </c>
      <c r="K1818" s="102">
        <f>IFERROR(VLOOKUP($C1818,'CEDARS School FRPL'!$C:$G,3,FALSE),0)</f>
        <v>0.4718</v>
      </c>
      <c r="M1818" s="149"/>
      <c r="N1818" s="150"/>
    </row>
    <row r="1819" spans="1:14">
      <c r="A1819" s="83" t="s">
        <v>2475</v>
      </c>
      <c r="B1819" s="83" t="s">
        <v>3025</v>
      </c>
      <c r="C1819" s="80">
        <v>4265</v>
      </c>
      <c r="D1819" s="80" t="s">
        <v>1731</v>
      </c>
      <c r="E1819" s="109">
        <v>145.77000000000001</v>
      </c>
      <c r="F1819" s="109">
        <v>1</v>
      </c>
      <c r="G1819" s="109">
        <v>0</v>
      </c>
      <c r="H1819" s="109">
        <v>0</v>
      </c>
      <c r="I1819" s="143">
        <f t="shared" si="31"/>
        <v>146.77000000000001</v>
      </c>
      <c r="J1819" s="148" t="str">
        <f>IFERROR(VLOOKUP($C1819,'CEDARS School FRPL'!$C:$G,5,FALSE),"No")</f>
        <v>No</v>
      </c>
      <c r="K1819" s="102">
        <f>IFERROR(VLOOKUP($C1819,'CEDARS School FRPL'!$C:$G,3,FALSE),0)</f>
        <v>0.3473</v>
      </c>
      <c r="M1819" s="149"/>
      <c r="N1819" s="150"/>
    </row>
    <row r="1820" spans="1:14">
      <c r="A1820" s="83" t="s">
        <v>2475</v>
      </c>
      <c r="B1820" s="83" t="s">
        <v>3025</v>
      </c>
      <c r="C1820" s="80">
        <v>4366</v>
      </c>
      <c r="D1820" s="80" t="s">
        <v>793</v>
      </c>
      <c r="E1820" s="109">
        <v>360.29</v>
      </c>
      <c r="F1820" s="109">
        <v>0</v>
      </c>
      <c r="G1820" s="109">
        <v>0</v>
      </c>
      <c r="H1820" s="109">
        <v>0</v>
      </c>
      <c r="I1820" s="143">
        <f t="shared" si="31"/>
        <v>360.29</v>
      </c>
      <c r="J1820" s="148" t="str">
        <f>IFERROR(VLOOKUP($C1820,'CEDARS School FRPL'!$C:$G,5,FALSE),"No")</f>
        <v>No</v>
      </c>
      <c r="K1820" s="102">
        <f>IFERROR(VLOOKUP($C1820,'CEDARS School FRPL'!$C:$G,3,FALSE),0)</f>
        <v>0.2253</v>
      </c>
      <c r="M1820" s="149"/>
      <c r="N1820" s="150"/>
    </row>
    <row r="1821" spans="1:14">
      <c r="A1821" s="83" t="s">
        <v>2475</v>
      </c>
      <c r="B1821" s="83" t="s">
        <v>3025</v>
      </c>
      <c r="C1821" s="80">
        <v>3305</v>
      </c>
      <c r="D1821" s="80" t="s">
        <v>1725</v>
      </c>
      <c r="E1821" s="109">
        <v>437.66</v>
      </c>
      <c r="F1821" s="109">
        <v>0</v>
      </c>
      <c r="G1821" s="109">
        <v>0</v>
      </c>
      <c r="H1821" s="109">
        <v>0</v>
      </c>
      <c r="I1821" s="143">
        <f t="shared" si="31"/>
        <v>437.66</v>
      </c>
      <c r="J1821" s="148" t="str">
        <f>IFERROR(VLOOKUP($C1821,'CEDARS School FRPL'!$C:$G,5,FALSE),"No")</f>
        <v>No</v>
      </c>
      <c r="K1821" s="102">
        <f>IFERROR(VLOOKUP($C1821,'CEDARS School FRPL'!$C:$G,3,FALSE),0)</f>
        <v>0.25669999999999998</v>
      </c>
      <c r="M1821" s="149"/>
      <c r="N1821" s="150"/>
    </row>
    <row r="1822" spans="1:14">
      <c r="A1822" s="83" t="s">
        <v>2475</v>
      </c>
      <c r="B1822" s="83" t="s">
        <v>3025</v>
      </c>
      <c r="C1822" s="80">
        <v>4395</v>
      </c>
      <c r="D1822" s="80" t="s">
        <v>1733</v>
      </c>
      <c r="E1822" s="109">
        <v>719.71</v>
      </c>
      <c r="F1822" s="109">
        <v>0</v>
      </c>
      <c r="G1822" s="109">
        <v>0</v>
      </c>
      <c r="H1822" s="109">
        <v>0</v>
      </c>
      <c r="I1822" s="143">
        <f t="shared" si="31"/>
        <v>719.71</v>
      </c>
      <c r="J1822" s="148" t="str">
        <f>IFERROR(VLOOKUP($C1822,'CEDARS School FRPL'!$C:$G,5,FALSE),"No")</f>
        <v>No</v>
      </c>
      <c r="K1822" s="102">
        <f>IFERROR(VLOOKUP($C1822,'CEDARS School FRPL'!$C:$G,3,FALSE),0)</f>
        <v>0.25259999999999999</v>
      </c>
      <c r="M1822" s="149"/>
      <c r="N1822" s="150"/>
    </row>
    <row r="1823" spans="1:14">
      <c r="A1823" s="83" t="s">
        <v>2475</v>
      </c>
      <c r="B1823" s="83" t="s">
        <v>3025</v>
      </c>
      <c r="C1823" s="80">
        <v>4241</v>
      </c>
      <c r="D1823" s="80" t="s">
        <v>1730</v>
      </c>
      <c r="E1823" s="109">
        <v>650.44000000000005</v>
      </c>
      <c r="F1823" s="109">
        <v>0</v>
      </c>
      <c r="G1823" s="109">
        <v>0</v>
      </c>
      <c r="H1823" s="109">
        <v>0</v>
      </c>
      <c r="I1823" s="143">
        <f t="shared" si="31"/>
        <v>650.44000000000005</v>
      </c>
      <c r="J1823" s="148" t="str">
        <f>IFERROR(VLOOKUP($C1823,'CEDARS School FRPL'!$C:$G,5,FALSE),"No")</f>
        <v>No</v>
      </c>
      <c r="K1823" s="102">
        <f>IFERROR(VLOOKUP($C1823,'CEDARS School FRPL'!$C:$G,3,FALSE),0)</f>
        <v>0.13589999999999999</v>
      </c>
      <c r="M1823" s="149"/>
      <c r="N1823" s="150"/>
    </row>
    <row r="1824" spans="1:14">
      <c r="A1824" s="83" t="s">
        <v>2475</v>
      </c>
      <c r="B1824" s="83" t="s">
        <v>3025</v>
      </c>
      <c r="C1824" s="80">
        <v>3005</v>
      </c>
      <c r="D1824" s="80" t="s">
        <v>373</v>
      </c>
      <c r="E1824" s="109">
        <v>459.64</v>
      </c>
      <c r="F1824" s="109">
        <v>0</v>
      </c>
      <c r="G1824" s="109">
        <v>0</v>
      </c>
      <c r="H1824" s="109">
        <v>0</v>
      </c>
      <c r="I1824" s="143">
        <f t="shared" si="31"/>
        <v>459.64</v>
      </c>
      <c r="J1824" s="148" t="str">
        <f>IFERROR(VLOOKUP($C1824,'CEDARS School FRPL'!$C:$G,5,FALSE),"No")</f>
        <v>No</v>
      </c>
      <c r="K1824" s="102">
        <f>IFERROR(VLOOKUP($C1824,'CEDARS School FRPL'!$C:$G,3,FALSE),0)</f>
        <v>0.46710000000000002</v>
      </c>
      <c r="M1824" s="149"/>
      <c r="N1824" s="150"/>
    </row>
    <row r="1825" spans="1:14">
      <c r="A1825" s="83" t="s">
        <v>2475</v>
      </c>
      <c r="B1825" s="83" t="s">
        <v>3025</v>
      </c>
      <c r="C1825" s="80">
        <v>5128</v>
      </c>
      <c r="D1825" s="80" t="s">
        <v>1735</v>
      </c>
      <c r="E1825" s="109">
        <v>1503.95</v>
      </c>
      <c r="F1825" s="109">
        <v>91.04</v>
      </c>
      <c r="G1825" s="109">
        <v>0</v>
      </c>
      <c r="H1825" s="109">
        <v>0</v>
      </c>
      <c r="I1825" s="143">
        <f t="shared" si="31"/>
        <v>1594.99</v>
      </c>
      <c r="J1825" s="148" t="str">
        <f>IFERROR(VLOOKUP($C1825,'CEDARS School FRPL'!$C:$G,5,FALSE),"No")</f>
        <v>No</v>
      </c>
      <c r="K1825" s="102">
        <f>IFERROR(VLOOKUP($C1825,'CEDARS School FRPL'!$C:$G,3,FALSE),0)</f>
        <v>0.13089999999999999</v>
      </c>
      <c r="M1825" s="149"/>
      <c r="N1825" s="150"/>
    </row>
    <row r="1826" spans="1:14">
      <c r="A1826" s="83" t="s">
        <v>2475</v>
      </c>
      <c r="B1826" s="83" t="s">
        <v>3025</v>
      </c>
      <c r="C1826" s="80">
        <v>3981</v>
      </c>
      <c r="D1826" s="80" t="s">
        <v>1727</v>
      </c>
      <c r="E1826" s="109">
        <v>7.86</v>
      </c>
      <c r="F1826" s="109">
        <v>0</v>
      </c>
      <c r="G1826" s="109">
        <v>0</v>
      </c>
      <c r="H1826" s="109">
        <v>0</v>
      </c>
      <c r="I1826" s="143">
        <f t="shared" si="31"/>
        <v>7.86</v>
      </c>
      <c r="J1826" s="148" t="str">
        <f>IFERROR(VLOOKUP($C1826,'CEDARS School FRPL'!$C:$G,5,FALSE),"No")</f>
        <v>No</v>
      </c>
      <c r="K1826" s="102">
        <f>IFERROR(VLOOKUP($C1826,'CEDARS School FRPL'!$C:$G,3,FALSE),0)</f>
        <v>0</v>
      </c>
      <c r="M1826" s="149"/>
      <c r="N1826" s="150"/>
    </row>
    <row r="1827" spans="1:14">
      <c r="A1827" s="83" t="s">
        <v>2475</v>
      </c>
      <c r="B1827" s="83" t="s">
        <v>3025</v>
      </c>
      <c r="C1827" s="80">
        <v>5100</v>
      </c>
      <c r="D1827" s="80" t="s">
        <v>1734</v>
      </c>
      <c r="E1827" s="109">
        <v>610.87</v>
      </c>
      <c r="F1827" s="109">
        <v>0</v>
      </c>
      <c r="G1827" s="109">
        <v>0</v>
      </c>
      <c r="H1827" s="109">
        <v>0</v>
      </c>
      <c r="I1827" s="143">
        <f t="shared" si="31"/>
        <v>610.87</v>
      </c>
      <c r="J1827" s="148" t="str">
        <f>IFERROR(VLOOKUP($C1827,'CEDARS School FRPL'!$C:$G,5,FALSE),"No")</f>
        <v>No</v>
      </c>
      <c r="K1827" s="102">
        <f>IFERROR(VLOOKUP($C1827,'CEDARS School FRPL'!$C:$G,3,FALSE),0)</f>
        <v>0.11700000000000001</v>
      </c>
      <c r="M1827" s="149"/>
      <c r="N1827" s="150"/>
    </row>
    <row r="1828" spans="1:14">
      <c r="A1828" s="83" t="s">
        <v>2475</v>
      </c>
      <c r="B1828" s="83" t="s">
        <v>3025</v>
      </c>
      <c r="C1828" s="80">
        <v>2073</v>
      </c>
      <c r="D1828" s="80" t="s">
        <v>1722</v>
      </c>
      <c r="E1828" s="109">
        <v>607.5</v>
      </c>
      <c r="F1828" s="109">
        <v>0</v>
      </c>
      <c r="G1828" s="109">
        <v>0</v>
      </c>
      <c r="H1828" s="109">
        <v>0</v>
      </c>
      <c r="I1828" s="143">
        <f t="shared" si="31"/>
        <v>607.5</v>
      </c>
      <c r="J1828" s="148" t="str">
        <f>IFERROR(VLOOKUP($C1828,'CEDARS School FRPL'!$C:$G,5,FALSE),"No")</f>
        <v>No</v>
      </c>
      <c r="K1828" s="102">
        <f>IFERROR(VLOOKUP($C1828,'CEDARS School FRPL'!$C:$G,3,FALSE),0)</f>
        <v>0.15970000000000001</v>
      </c>
      <c r="M1828" s="149"/>
      <c r="N1828" s="150"/>
    </row>
    <row r="1829" spans="1:14">
      <c r="A1829" s="83" t="s">
        <v>2475</v>
      </c>
      <c r="B1829" s="83" t="s">
        <v>3025</v>
      </c>
      <c r="C1829" s="80">
        <v>1904</v>
      </c>
      <c r="D1829" s="80" t="s">
        <v>3237</v>
      </c>
      <c r="E1829" s="109">
        <v>74.87</v>
      </c>
      <c r="F1829" s="109">
        <v>14.94</v>
      </c>
      <c r="G1829" s="109">
        <v>0</v>
      </c>
      <c r="H1829" s="109">
        <v>0</v>
      </c>
      <c r="I1829" s="143">
        <f t="shared" si="31"/>
        <v>89.81</v>
      </c>
      <c r="J1829" s="148" t="str">
        <f>IFERROR(VLOOKUP($C1829,'CEDARS School FRPL'!$C:$G,5,FALSE),"No")</f>
        <v>No</v>
      </c>
      <c r="K1829" s="102">
        <f>IFERROR(VLOOKUP($C1829,'CEDARS School FRPL'!$C:$G,3,FALSE),0)</f>
        <v>0.1535</v>
      </c>
      <c r="M1829" s="149"/>
      <c r="N1829" s="150"/>
    </row>
    <row r="1830" spans="1:14">
      <c r="A1830" s="83" t="s">
        <v>2475</v>
      </c>
      <c r="B1830" s="83" t="s">
        <v>3025</v>
      </c>
      <c r="C1830" s="80">
        <v>3561</v>
      </c>
      <c r="D1830" s="80" t="s">
        <v>1726</v>
      </c>
      <c r="E1830" s="109">
        <v>464.12</v>
      </c>
      <c r="F1830" s="109">
        <v>0</v>
      </c>
      <c r="G1830" s="109">
        <v>0</v>
      </c>
      <c r="H1830" s="109">
        <v>0</v>
      </c>
      <c r="I1830" s="143">
        <f t="shared" si="31"/>
        <v>464.12</v>
      </c>
      <c r="J1830" s="148" t="str">
        <f>IFERROR(VLOOKUP($C1830,'CEDARS School FRPL'!$C:$G,5,FALSE),"No")</f>
        <v>No</v>
      </c>
      <c r="K1830" s="102">
        <f>IFERROR(VLOOKUP($C1830,'CEDARS School FRPL'!$C:$G,3,FALSE),0)</f>
        <v>0.22409999999999999</v>
      </c>
      <c r="M1830" s="149"/>
      <c r="N1830" s="150"/>
    </row>
    <row r="1831" spans="1:14">
      <c r="A1831" s="83" t="s">
        <v>2475</v>
      </c>
      <c r="B1831" s="83" t="s">
        <v>3025</v>
      </c>
      <c r="C1831" s="80">
        <v>4184</v>
      </c>
      <c r="D1831" s="80" t="s">
        <v>1729</v>
      </c>
      <c r="E1831" s="109">
        <v>578.63</v>
      </c>
      <c r="F1831" s="109">
        <v>0</v>
      </c>
      <c r="G1831" s="109">
        <v>0</v>
      </c>
      <c r="H1831" s="109">
        <v>0</v>
      </c>
      <c r="I1831" s="143">
        <f t="shared" si="31"/>
        <v>578.63</v>
      </c>
      <c r="J1831" s="148" t="str">
        <f>IFERROR(VLOOKUP($C1831,'CEDARS School FRPL'!$C:$G,5,FALSE),"No")</f>
        <v>No</v>
      </c>
      <c r="K1831" s="102">
        <f>IFERROR(VLOOKUP($C1831,'CEDARS School FRPL'!$C:$G,3,FALSE),0)</f>
        <v>0.1535</v>
      </c>
      <c r="M1831" s="149"/>
      <c r="N1831" s="150"/>
    </row>
    <row r="1832" spans="1:14">
      <c r="A1832" s="83" t="s">
        <v>2475</v>
      </c>
      <c r="B1832" s="83" t="s">
        <v>3025</v>
      </c>
      <c r="C1832" s="80">
        <v>1730</v>
      </c>
      <c r="D1832" s="80" t="s">
        <v>1721</v>
      </c>
      <c r="E1832" s="109">
        <v>7.45</v>
      </c>
      <c r="F1832" s="109">
        <v>0</v>
      </c>
      <c r="G1832" s="109">
        <v>0</v>
      </c>
      <c r="H1832" s="109">
        <v>0</v>
      </c>
      <c r="I1832" s="143">
        <f t="shared" si="31"/>
        <v>7.45</v>
      </c>
      <c r="J1832" s="148" t="str">
        <f>IFERROR(VLOOKUP($C1832,'CEDARS School FRPL'!$C:$G,5,FALSE),"No")</f>
        <v>No</v>
      </c>
      <c r="K1832" s="102">
        <f>IFERROR(VLOOKUP($C1832,'CEDARS School FRPL'!$C:$G,3,FALSE),0)</f>
        <v>0.26750000000000002</v>
      </c>
      <c r="M1832" s="149"/>
      <c r="N1832" s="150"/>
    </row>
    <row r="1833" spans="1:14">
      <c r="A1833" s="83" t="s">
        <v>2475</v>
      </c>
      <c r="B1833" s="83" t="s">
        <v>3025</v>
      </c>
      <c r="C1833" s="80">
        <v>2428</v>
      </c>
      <c r="D1833" s="80" t="s">
        <v>1723</v>
      </c>
      <c r="E1833" s="109">
        <v>1403.53</v>
      </c>
      <c r="F1833" s="109">
        <v>94.91</v>
      </c>
      <c r="G1833" s="109">
        <v>2.94</v>
      </c>
      <c r="H1833" s="109">
        <v>0</v>
      </c>
      <c r="I1833" s="143">
        <f t="shared" si="31"/>
        <v>1501.38</v>
      </c>
      <c r="J1833" s="148" t="str">
        <f>IFERROR(VLOOKUP($C1833,'CEDARS School FRPL'!$C:$G,5,FALSE),"No")</f>
        <v>No</v>
      </c>
      <c r="K1833" s="102">
        <f>IFERROR(VLOOKUP($C1833,'CEDARS School FRPL'!$C:$G,3,FALSE),0)</f>
        <v>0.215</v>
      </c>
      <c r="M1833" s="149"/>
      <c r="N1833" s="150"/>
    </row>
    <row r="1834" spans="1:14">
      <c r="A1834" s="83" t="s">
        <v>2475</v>
      </c>
      <c r="B1834" s="83" t="s">
        <v>3025</v>
      </c>
      <c r="C1834" s="80">
        <v>4383</v>
      </c>
      <c r="D1834" s="80" t="s">
        <v>1732</v>
      </c>
      <c r="E1834" s="109">
        <v>389.77</v>
      </c>
      <c r="F1834" s="109">
        <v>0</v>
      </c>
      <c r="G1834" s="109">
        <v>0</v>
      </c>
      <c r="H1834" s="109">
        <v>0</v>
      </c>
      <c r="I1834" s="143">
        <f t="shared" si="31"/>
        <v>389.77</v>
      </c>
      <c r="J1834" s="148" t="str">
        <f>IFERROR(VLOOKUP($C1834,'CEDARS School FRPL'!$C:$G,5,FALSE),"No")</f>
        <v>No</v>
      </c>
      <c r="K1834" s="102">
        <f>IFERROR(VLOOKUP($C1834,'CEDARS School FRPL'!$C:$G,3,FALSE),0)</f>
        <v>0.09</v>
      </c>
      <c r="M1834" s="149"/>
      <c r="N1834" s="150"/>
    </row>
    <row r="1835" spans="1:14">
      <c r="A1835" s="83" t="s">
        <v>2475</v>
      </c>
      <c r="B1835" s="83" t="s">
        <v>3025</v>
      </c>
      <c r="C1835" s="80">
        <v>4145</v>
      </c>
      <c r="D1835" s="80" t="s">
        <v>1728</v>
      </c>
      <c r="E1835" s="109">
        <v>638.77</v>
      </c>
      <c r="F1835" s="109">
        <v>0</v>
      </c>
      <c r="G1835" s="109">
        <v>0</v>
      </c>
      <c r="H1835" s="109">
        <v>0</v>
      </c>
      <c r="I1835" s="143">
        <f t="shared" si="31"/>
        <v>638.77</v>
      </c>
      <c r="J1835" s="148" t="str">
        <f>IFERROR(VLOOKUP($C1835,'CEDARS School FRPL'!$C:$G,5,FALSE),"No")</f>
        <v>No</v>
      </c>
      <c r="K1835" s="102">
        <f>IFERROR(VLOOKUP($C1835,'CEDARS School FRPL'!$C:$G,3,FALSE),0)</f>
        <v>0.1605</v>
      </c>
      <c r="M1835" s="149"/>
      <c r="N1835" s="150"/>
    </row>
    <row r="1836" spans="1:14">
      <c r="A1836" s="83" t="s">
        <v>2356</v>
      </c>
      <c r="B1836" s="83" t="s">
        <v>3026</v>
      </c>
      <c r="C1836" s="80">
        <v>5015</v>
      </c>
      <c r="D1836" s="80" t="s">
        <v>838</v>
      </c>
      <c r="E1836" s="109">
        <v>549.64</v>
      </c>
      <c r="F1836" s="109">
        <v>0</v>
      </c>
      <c r="G1836" s="109">
        <v>0</v>
      </c>
      <c r="H1836" s="109">
        <v>0</v>
      </c>
      <c r="I1836" s="143">
        <f t="shared" si="31"/>
        <v>549.64</v>
      </c>
      <c r="J1836" s="148" t="str">
        <f>IFERROR(VLOOKUP($C1836,'CEDARS School FRPL'!$C:$G,5,FALSE),"No")</f>
        <v>No</v>
      </c>
      <c r="K1836" s="102">
        <f>IFERROR(VLOOKUP($C1836,'CEDARS School FRPL'!$C:$G,3,FALSE),0)</f>
        <v>2.47E-2</v>
      </c>
      <c r="M1836" s="149"/>
      <c r="N1836" s="150"/>
    </row>
    <row r="1837" spans="1:14">
      <c r="A1837" s="83" t="s">
        <v>2356</v>
      </c>
      <c r="B1837" s="83" t="s">
        <v>3026</v>
      </c>
      <c r="C1837" s="80">
        <v>4397</v>
      </c>
      <c r="D1837" s="80" t="s">
        <v>837</v>
      </c>
      <c r="E1837" s="109">
        <v>581.80999999999995</v>
      </c>
      <c r="F1837" s="109">
        <v>0</v>
      </c>
      <c r="G1837" s="109">
        <v>0</v>
      </c>
      <c r="H1837" s="109">
        <v>0</v>
      </c>
      <c r="I1837" s="143">
        <f t="shared" si="31"/>
        <v>581.80999999999995</v>
      </c>
      <c r="J1837" s="148" t="str">
        <f>IFERROR(VLOOKUP($C1837,'CEDARS School FRPL'!$C:$G,5,FALSE),"No")</f>
        <v>No</v>
      </c>
      <c r="K1837" s="102">
        <f>IFERROR(VLOOKUP($C1837,'CEDARS School FRPL'!$C:$G,3,FALSE),0)</f>
        <v>9.4500000000000001E-2</v>
      </c>
      <c r="M1837" s="149"/>
      <c r="N1837" s="150"/>
    </row>
    <row r="1838" spans="1:14">
      <c r="A1838" s="83" t="s">
        <v>2356</v>
      </c>
      <c r="B1838" s="83" t="s">
        <v>3026</v>
      </c>
      <c r="C1838" s="80">
        <v>4308</v>
      </c>
      <c r="D1838" s="80" t="s">
        <v>836</v>
      </c>
      <c r="E1838" s="109">
        <v>562.01</v>
      </c>
      <c r="F1838" s="109">
        <v>0</v>
      </c>
      <c r="G1838" s="109">
        <v>0</v>
      </c>
      <c r="H1838" s="109">
        <v>0</v>
      </c>
      <c r="I1838" s="143">
        <f t="shared" si="31"/>
        <v>562.01</v>
      </c>
      <c r="J1838" s="148" t="str">
        <f>IFERROR(VLOOKUP($C1838,'CEDARS School FRPL'!$C:$G,5,FALSE),"No")</f>
        <v>No</v>
      </c>
      <c r="K1838" s="102">
        <f>IFERROR(VLOOKUP($C1838,'CEDARS School FRPL'!$C:$G,3,FALSE),0)</f>
        <v>0.10639999999999999</v>
      </c>
      <c r="M1838" s="149"/>
      <c r="N1838" s="150"/>
    </row>
    <row r="1839" spans="1:14">
      <c r="A1839" s="83" t="s">
        <v>2356</v>
      </c>
      <c r="B1839" s="83" t="s">
        <v>3026</v>
      </c>
      <c r="C1839" s="80">
        <v>2222</v>
      </c>
      <c r="D1839" s="80" t="s">
        <v>832</v>
      </c>
      <c r="E1839" s="109">
        <v>462.05</v>
      </c>
      <c r="F1839" s="109">
        <v>0</v>
      </c>
      <c r="G1839" s="109">
        <v>0</v>
      </c>
      <c r="H1839" s="109">
        <v>0</v>
      </c>
      <c r="I1839" s="143">
        <f t="shared" si="31"/>
        <v>462.05</v>
      </c>
      <c r="J1839" s="148" t="str">
        <f>IFERROR(VLOOKUP($C1839,'CEDARS School FRPL'!$C:$G,5,FALSE),"No")</f>
        <v>No</v>
      </c>
      <c r="K1839" s="102">
        <f>IFERROR(VLOOKUP($C1839,'CEDARS School FRPL'!$C:$G,3,FALSE),0)</f>
        <v>0.1004</v>
      </c>
      <c r="M1839" s="149"/>
      <c r="N1839" s="150"/>
    </row>
    <row r="1840" spans="1:14">
      <c r="A1840" s="83" t="s">
        <v>2356</v>
      </c>
      <c r="B1840" s="83" t="s">
        <v>3026</v>
      </c>
      <c r="C1840" s="80">
        <v>2850</v>
      </c>
      <c r="D1840" s="80" t="s">
        <v>835</v>
      </c>
      <c r="E1840" s="109">
        <v>1860.06</v>
      </c>
      <c r="F1840" s="109">
        <v>186.75</v>
      </c>
      <c r="G1840" s="109">
        <v>0</v>
      </c>
      <c r="H1840" s="109">
        <v>0</v>
      </c>
      <c r="I1840" s="143">
        <f t="shared" si="31"/>
        <v>2046.81</v>
      </c>
      <c r="J1840" s="148" t="str">
        <f>IFERROR(VLOOKUP($C1840,'CEDARS School FRPL'!$C:$G,5,FALSE),"No")</f>
        <v>No</v>
      </c>
      <c r="K1840" s="102">
        <f>IFERROR(VLOOKUP($C1840,'CEDARS School FRPL'!$C:$G,3,FALSE),0)</f>
        <v>0.10829999999999999</v>
      </c>
      <c r="M1840" s="149"/>
      <c r="N1840" s="150"/>
    </row>
    <row r="1841" spans="1:14">
      <c r="A1841" s="83" t="s">
        <v>2356</v>
      </c>
      <c r="B1841" s="83" t="s">
        <v>3026</v>
      </c>
      <c r="C1841" s="80">
        <v>2287</v>
      </c>
      <c r="D1841" s="80" t="s">
        <v>833</v>
      </c>
      <c r="E1841" s="109">
        <v>457.38</v>
      </c>
      <c r="F1841" s="109">
        <v>0</v>
      </c>
      <c r="G1841" s="109">
        <v>0</v>
      </c>
      <c r="H1841" s="109">
        <v>0</v>
      </c>
      <c r="I1841" s="143">
        <f t="shared" si="31"/>
        <v>457.38</v>
      </c>
      <c r="J1841" s="148" t="str">
        <f>IFERROR(VLOOKUP($C1841,'CEDARS School FRPL'!$C:$G,5,FALSE),"No")</f>
        <v>No</v>
      </c>
      <c r="K1841" s="102">
        <f>IFERROR(VLOOKUP($C1841,'CEDARS School FRPL'!$C:$G,3,FALSE),0)</f>
        <v>0.15060000000000001</v>
      </c>
      <c r="M1841" s="149"/>
      <c r="N1841" s="150"/>
    </row>
    <row r="1842" spans="1:14">
      <c r="A1842" s="83" t="s">
        <v>2356</v>
      </c>
      <c r="B1842" s="83" t="s">
        <v>3026</v>
      </c>
      <c r="C1842" s="80">
        <v>5181</v>
      </c>
      <c r="D1842" s="80" t="s">
        <v>840</v>
      </c>
      <c r="E1842" s="109">
        <v>20.22</v>
      </c>
      <c r="F1842" s="109">
        <v>0</v>
      </c>
      <c r="G1842" s="109">
        <v>0</v>
      </c>
      <c r="H1842" s="109">
        <v>0</v>
      </c>
      <c r="I1842" s="143">
        <f t="shared" si="31"/>
        <v>20.22</v>
      </c>
      <c r="J1842" s="148" t="str">
        <f>IFERROR(VLOOKUP($C1842,'CEDARS School FRPL'!$C:$G,5,FALSE),"No")</f>
        <v>No</v>
      </c>
      <c r="K1842" s="102">
        <f>IFERROR(VLOOKUP($C1842,'CEDARS School FRPL'!$C:$G,3,FALSE),0)</f>
        <v>3.1699999999999999E-2</v>
      </c>
      <c r="M1842" s="149"/>
      <c r="N1842" s="150"/>
    </row>
    <row r="1843" spans="1:14">
      <c r="A1843" s="83" t="s">
        <v>2356</v>
      </c>
      <c r="B1843" s="83" t="s">
        <v>3026</v>
      </c>
      <c r="C1843" s="80">
        <v>2288</v>
      </c>
      <c r="D1843" s="80" t="s">
        <v>834</v>
      </c>
      <c r="E1843" s="109">
        <v>421.61</v>
      </c>
      <c r="F1843" s="109">
        <v>0</v>
      </c>
      <c r="G1843" s="109">
        <v>0</v>
      </c>
      <c r="H1843" s="109">
        <v>0</v>
      </c>
      <c r="I1843" s="143">
        <f t="shared" si="31"/>
        <v>421.61</v>
      </c>
      <c r="J1843" s="148" t="str">
        <f>IFERROR(VLOOKUP($C1843,'CEDARS School FRPL'!$C:$G,5,FALSE),"No")</f>
        <v>No</v>
      </c>
      <c r="K1843" s="102">
        <f>IFERROR(VLOOKUP($C1843,'CEDARS School FRPL'!$C:$G,3,FALSE),0)</f>
        <v>0.1278</v>
      </c>
      <c r="M1843" s="149"/>
      <c r="N1843" s="150"/>
    </row>
    <row r="1844" spans="1:14">
      <c r="A1844" s="83" t="s">
        <v>2356</v>
      </c>
      <c r="B1844" s="83" t="s">
        <v>3026</v>
      </c>
      <c r="C1844" s="80">
        <v>2124</v>
      </c>
      <c r="D1844" s="80" t="s">
        <v>3131</v>
      </c>
      <c r="E1844" s="109">
        <v>504.27</v>
      </c>
      <c r="F1844" s="109">
        <v>0</v>
      </c>
      <c r="G1844" s="109">
        <v>0</v>
      </c>
      <c r="H1844" s="109">
        <v>0</v>
      </c>
      <c r="I1844" s="143">
        <f t="shared" si="31"/>
        <v>504.27</v>
      </c>
      <c r="J1844" s="148" t="str">
        <f>IFERROR(VLOOKUP($C1844,'CEDARS School FRPL'!$C:$G,5,FALSE),"No")</f>
        <v>No</v>
      </c>
      <c r="K1844" s="102">
        <f>IFERROR(VLOOKUP($C1844,'CEDARS School FRPL'!$C:$G,3,FALSE),0)</f>
        <v>8.8400000000000006E-2</v>
      </c>
      <c r="M1844" s="149"/>
      <c r="N1844" s="150"/>
    </row>
    <row r="1845" spans="1:14">
      <c r="A1845" s="83" t="s">
        <v>2356</v>
      </c>
      <c r="B1845" s="83" t="s">
        <v>3026</v>
      </c>
      <c r="C1845" s="80">
        <v>5296</v>
      </c>
      <c r="D1845" s="80" t="s">
        <v>841</v>
      </c>
      <c r="E1845" s="109">
        <v>152.55000000000001</v>
      </c>
      <c r="F1845" s="109">
        <v>0</v>
      </c>
      <c r="G1845" s="109">
        <v>0</v>
      </c>
      <c r="H1845" s="109">
        <v>0</v>
      </c>
      <c r="I1845" s="143">
        <f t="shared" si="31"/>
        <v>152.55000000000001</v>
      </c>
      <c r="J1845" s="148" t="str">
        <f>IFERROR(VLOOKUP($C1845,'CEDARS School FRPL'!$C:$G,5,FALSE),"No")</f>
        <v>No</v>
      </c>
      <c r="K1845" s="102">
        <f>IFERROR(VLOOKUP($C1845,'CEDARS School FRPL'!$C:$G,3,FALSE),0)</f>
        <v>8.2000000000000003E-2</v>
      </c>
      <c r="M1845" s="149"/>
      <c r="N1845" s="150"/>
    </row>
    <row r="1846" spans="1:14">
      <c r="A1846" s="83" t="s">
        <v>2356</v>
      </c>
      <c r="B1846" s="83" t="s">
        <v>3026</v>
      </c>
      <c r="C1846" s="80">
        <v>5374</v>
      </c>
      <c r="D1846" s="80" t="s">
        <v>842</v>
      </c>
      <c r="E1846" s="109">
        <v>0</v>
      </c>
      <c r="F1846" s="109">
        <v>0</v>
      </c>
      <c r="G1846" s="109">
        <v>33.14</v>
      </c>
      <c r="H1846" s="109">
        <v>0</v>
      </c>
      <c r="I1846" s="143">
        <f t="shared" si="31"/>
        <v>33.14</v>
      </c>
      <c r="J1846" s="148" t="str">
        <f>IFERROR(VLOOKUP($C1846,'CEDARS School FRPL'!$C:$G,5,FALSE),"No")</f>
        <v>No</v>
      </c>
      <c r="K1846" s="102">
        <f>IFERROR(VLOOKUP($C1846,'CEDARS School FRPL'!$C:$G,3,FALSE),0)</f>
        <v>0.39240000000000003</v>
      </c>
      <c r="M1846" s="149"/>
      <c r="N1846" s="150"/>
    </row>
    <row r="1847" spans="1:14">
      <c r="A1847" s="83" t="s">
        <v>2356</v>
      </c>
      <c r="B1847" s="83" t="s">
        <v>3026</v>
      </c>
      <c r="C1847" s="80">
        <v>5457</v>
      </c>
      <c r="D1847" s="80" t="s">
        <v>843</v>
      </c>
      <c r="E1847" s="109">
        <v>631.83000000000004</v>
      </c>
      <c r="F1847" s="109">
        <v>0</v>
      </c>
      <c r="G1847" s="109">
        <v>0</v>
      </c>
      <c r="H1847" s="109">
        <v>0</v>
      </c>
      <c r="I1847" s="143">
        <f t="shared" si="31"/>
        <v>631.83000000000004</v>
      </c>
      <c r="J1847" s="148" t="str">
        <f>IFERROR(VLOOKUP($C1847,'CEDARS School FRPL'!$C:$G,5,FALSE),"No")</f>
        <v>No</v>
      </c>
      <c r="K1847" s="102">
        <f>IFERROR(VLOOKUP($C1847,'CEDARS School FRPL'!$C:$G,3,FALSE),0)</f>
        <v>9.4500000000000001E-2</v>
      </c>
      <c r="M1847" s="149"/>
      <c r="N1847" s="150"/>
    </row>
    <row r="1848" spans="1:14">
      <c r="A1848" s="83" t="s">
        <v>2356</v>
      </c>
      <c r="B1848" s="83" t="s">
        <v>3026</v>
      </c>
      <c r="C1848" s="80">
        <v>5135</v>
      </c>
      <c r="D1848" s="80" t="s">
        <v>839</v>
      </c>
      <c r="E1848" s="109">
        <v>540.30999999999995</v>
      </c>
      <c r="F1848" s="109">
        <v>0</v>
      </c>
      <c r="G1848" s="109">
        <v>0</v>
      </c>
      <c r="H1848" s="109">
        <v>0</v>
      </c>
      <c r="I1848" s="143">
        <f t="shared" si="31"/>
        <v>540.30999999999995</v>
      </c>
      <c r="J1848" s="148" t="str">
        <f>IFERROR(VLOOKUP($C1848,'CEDARS School FRPL'!$C:$G,5,FALSE),"No")</f>
        <v>No</v>
      </c>
      <c r="K1848" s="102">
        <f>IFERROR(VLOOKUP($C1848,'CEDARS School FRPL'!$C:$G,3,FALSE),0)</f>
        <v>0.1656</v>
      </c>
      <c r="M1848" s="149"/>
      <c r="N1848" s="150"/>
    </row>
    <row r="1849" spans="1:14">
      <c r="A1849" s="83" t="s">
        <v>2356</v>
      </c>
      <c r="B1849" s="83" t="s">
        <v>3026</v>
      </c>
      <c r="C1849" s="80">
        <v>1502</v>
      </c>
      <c r="D1849" s="80" t="s">
        <v>831</v>
      </c>
      <c r="E1849" s="109">
        <v>44.38</v>
      </c>
      <c r="F1849" s="109">
        <v>0.77</v>
      </c>
      <c r="G1849" s="109">
        <v>0</v>
      </c>
      <c r="H1849" s="109">
        <v>0</v>
      </c>
      <c r="I1849" s="143">
        <f t="shared" ref="I1849:I1912" si="32">SUM(E1849:H1849)</f>
        <v>45.150000000000006</v>
      </c>
      <c r="J1849" s="148" t="str">
        <f>IFERROR(VLOOKUP($C1849,'CEDARS School FRPL'!$C:$G,5,FALSE),"No")</f>
        <v>No</v>
      </c>
      <c r="K1849" s="102">
        <f>IFERROR(VLOOKUP($C1849,'CEDARS School FRPL'!$C:$G,3,FALSE),0)</f>
        <v>0.1704</v>
      </c>
      <c r="M1849" s="149"/>
      <c r="N1849" s="150"/>
    </row>
    <row r="1850" spans="1:14">
      <c r="A1850" s="83" t="s">
        <v>2316</v>
      </c>
      <c r="B1850" s="83" t="s">
        <v>3027</v>
      </c>
      <c r="C1850" s="80">
        <v>2694</v>
      </c>
      <c r="D1850" s="80" t="s">
        <v>427</v>
      </c>
      <c r="E1850" s="109">
        <v>229.75</v>
      </c>
      <c r="F1850" s="109">
        <v>0</v>
      </c>
      <c r="G1850" s="109">
        <v>0</v>
      </c>
      <c r="H1850" s="109">
        <v>0</v>
      </c>
      <c r="I1850" s="143">
        <f t="shared" si="32"/>
        <v>229.75</v>
      </c>
      <c r="J1850" s="148" t="str">
        <f>IFERROR(VLOOKUP($C1850,'CEDARS School FRPL'!$C:$G,5,FALSE),"No")</f>
        <v>Yes</v>
      </c>
      <c r="K1850" s="102">
        <f>IFERROR(VLOOKUP($C1850,'CEDARS School FRPL'!$C:$G,3,FALSE),0)</f>
        <v>0.88039999999999996</v>
      </c>
      <c r="M1850" s="149"/>
      <c r="N1850" s="150"/>
    </row>
    <row r="1851" spans="1:14">
      <c r="A1851" s="83" t="s">
        <v>2316</v>
      </c>
      <c r="B1851" s="83" t="s">
        <v>3027</v>
      </c>
      <c r="C1851" s="80">
        <v>3089</v>
      </c>
      <c r="D1851" s="80" t="s">
        <v>428</v>
      </c>
      <c r="E1851" s="109">
        <v>245</v>
      </c>
      <c r="F1851" s="109">
        <v>17.93</v>
      </c>
      <c r="G1851" s="109">
        <v>0</v>
      </c>
      <c r="H1851" s="109">
        <v>0</v>
      </c>
      <c r="I1851" s="143">
        <f t="shared" si="32"/>
        <v>262.93</v>
      </c>
      <c r="J1851" s="148" t="str">
        <f>IFERROR(VLOOKUP($C1851,'CEDARS School FRPL'!$C:$G,5,FALSE),"No")</f>
        <v>Yes</v>
      </c>
      <c r="K1851" s="102">
        <f>IFERROR(VLOOKUP($C1851,'CEDARS School FRPL'!$C:$G,3,FALSE),0)</f>
        <v>0.83579999999999999</v>
      </c>
      <c r="M1851" s="149"/>
      <c r="N1851" s="150"/>
    </row>
    <row r="1852" spans="1:14">
      <c r="A1852" s="83" t="s">
        <v>2426</v>
      </c>
      <c r="B1852" s="83" t="s">
        <v>3028</v>
      </c>
      <c r="C1852" s="80">
        <v>2804</v>
      </c>
      <c r="D1852" s="80" t="s">
        <v>3239</v>
      </c>
      <c r="E1852" s="109">
        <v>292.14</v>
      </c>
      <c r="F1852" s="109">
        <v>0</v>
      </c>
      <c r="G1852" s="109">
        <v>0</v>
      </c>
      <c r="H1852" s="109">
        <v>0</v>
      </c>
      <c r="I1852" s="143">
        <f t="shared" si="32"/>
        <v>292.14</v>
      </c>
      <c r="J1852" s="148" t="str">
        <f>IFERROR(VLOOKUP($C1852,'CEDARS School FRPL'!$C:$G,5,FALSE),"No")</f>
        <v>Yes</v>
      </c>
      <c r="K1852" s="102">
        <f>IFERROR(VLOOKUP($C1852,'CEDARS School FRPL'!$C:$G,3,FALSE),0)</f>
        <v>0.7137</v>
      </c>
      <c r="M1852" s="149"/>
      <c r="N1852" s="150"/>
    </row>
    <row r="1853" spans="1:14">
      <c r="A1853" s="83" t="s">
        <v>2426</v>
      </c>
      <c r="B1853" s="83" t="s">
        <v>3028</v>
      </c>
      <c r="C1853" s="80">
        <v>5243</v>
      </c>
      <c r="D1853" s="80" t="s">
        <v>3240</v>
      </c>
      <c r="E1853" s="109">
        <v>14.26</v>
      </c>
      <c r="F1853" s="109">
        <v>0</v>
      </c>
      <c r="G1853" s="109">
        <v>0</v>
      </c>
      <c r="H1853" s="109">
        <v>0</v>
      </c>
      <c r="I1853" s="143">
        <f t="shared" si="32"/>
        <v>14.26</v>
      </c>
      <c r="J1853" s="148" t="str">
        <f>IFERROR(VLOOKUP($C1853,'CEDARS School FRPL'!$C:$G,5,FALSE),"No")</f>
        <v>No</v>
      </c>
      <c r="K1853" s="102">
        <f>IFERROR(VLOOKUP($C1853,'CEDARS School FRPL'!$C:$G,3,FALSE),0)</f>
        <v>0.35699999999999998</v>
      </c>
      <c r="M1853" s="149"/>
      <c r="N1853" s="150"/>
    </row>
    <row r="1854" spans="1:14">
      <c r="A1854" s="83" t="s">
        <v>2426</v>
      </c>
      <c r="B1854" s="83" t="s">
        <v>3028</v>
      </c>
      <c r="C1854" s="80">
        <v>2214</v>
      </c>
      <c r="D1854" s="80" t="s">
        <v>1269</v>
      </c>
      <c r="E1854" s="109">
        <v>243.6</v>
      </c>
      <c r="F1854" s="109">
        <v>16.57</v>
      </c>
      <c r="G1854" s="109">
        <v>1</v>
      </c>
      <c r="H1854" s="109">
        <v>0</v>
      </c>
      <c r="I1854" s="143">
        <f t="shared" si="32"/>
        <v>261.17</v>
      </c>
      <c r="J1854" s="148" t="str">
        <f>IFERROR(VLOOKUP($C1854,'CEDARS School FRPL'!$C:$G,5,FALSE),"No")</f>
        <v>Yes</v>
      </c>
      <c r="K1854" s="102">
        <f>IFERROR(VLOOKUP($C1854,'CEDARS School FRPL'!$C:$G,3,FALSE),0)</f>
        <v>0.71640000000000004</v>
      </c>
      <c r="M1854" s="149"/>
      <c r="N1854" s="150"/>
    </row>
    <row r="1855" spans="1:14">
      <c r="A1855" s="83" t="s">
        <v>2370</v>
      </c>
      <c r="B1855" s="83" t="s">
        <v>3029</v>
      </c>
      <c r="C1855" s="80">
        <v>4029</v>
      </c>
      <c r="D1855" s="80" t="s">
        <v>1073</v>
      </c>
      <c r="E1855" s="109">
        <v>435.91</v>
      </c>
      <c r="F1855" s="109">
        <v>0</v>
      </c>
      <c r="G1855" s="109">
        <v>0</v>
      </c>
      <c r="H1855" s="109">
        <v>0</v>
      </c>
      <c r="I1855" s="143">
        <f t="shared" si="32"/>
        <v>435.91</v>
      </c>
      <c r="J1855" s="148" t="str">
        <f>IFERROR(VLOOKUP($C1855,'CEDARS School FRPL'!$C:$G,5,FALSE),"No")</f>
        <v>No</v>
      </c>
      <c r="K1855" s="102">
        <f>IFERROR(VLOOKUP($C1855,'CEDARS School FRPL'!$C:$G,3,FALSE),0)</f>
        <v>0.31180000000000002</v>
      </c>
      <c r="M1855" s="149"/>
      <c r="N1855" s="150"/>
    </row>
    <row r="1856" spans="1:14">
      <c r="A1856" s="83" t="s">
        <v>2370</v>
      </c>
      <c r="B1856" s="83" t="s">
        <v>3029</v>
      </c>
      <c r="C1856" s="80">
        <v>3680</v>
      </c>
      <c r="D1856" s="80" t="s">
        <v>965</v>
      </c>
      <c r="E1856" s="109">
        <v>656.83</v>
      </c>
      <c r="F1856" s="109">
        <v>0</v>
      </c>
      <c r="G1856" s="109">
        <v>0</v>
      </c>
      <c r="H1856" s="109">
        <v>0</v>
      </c>
      <c r="I1856" s="143">
        <f t="shared" si="32"/>
        <v>656.83</v>
      </c>
      <c r="J1856" s="148" t="str">
        <f>IFERROR(VLOOKUP($C1856,'CEDARS School FRPL'!$C:$G,5,FALSE),"No")</f>
        <v>No</v>
      </c>
      <c r="K1856" s="102">
        <f>IFERROR(VLOOKUP($C1856,'CEDARS School FRPL'!$C:$G,3,FALSE),0)</f>
        <v>0.39900000000000002</v>
      </c>
      <c r="M1856" s="149"/>
      <c r="N1856" s="150"/>
    </row>
    <row r="1857" spans="1:14">
      <c r="A1857" s="83" t="s">
        <v>2370</v>
      </c>
      <c r="B1857" s="83" t="s">
        <v>3029</v>
      </c>
      <c r="C1857" s="80">
        <v>3899</v>
      </c>
      <c r="D1857" s="80" t="s">
        <v>1072</v>
      </c>
      <c r="E1857" s="109">
        <v>193.77</v>
      </c>
      <c r="F1857" s="109">
        <v>1.3</v>
      </c>
      <c r="G1857" s="109">
        <v>0</v>
      </c>
      <c r="H1857" s="109">
        <v>0</v>
      </c>
      <c r="I1857" s="143">
        <f t="shared" si="32"/>
        <v>195.07000000000002</v>
      </c>
      <c r="J1857" s="148" t="str">
        <f>IFERROR(VLOOKUP($C1857,'CEDARS School FRPL'!$C:$G,5,FALSE),"No")</f>
        <v>Yes</v>
      </c>
      <c r="K1857" s="102">
        <f>IFERROR(VLOOKUP($C1857,'CEDARS School FRPL'!$C:$G,3,FALSE),0)</f>
        <v>0.62390000000000001</v>
      </c>
      <c r="M1857" s="149"/>
      <c r="N1857" s="150"/>
    </row>
    <row r="1858" spans="1:14">
      <c r="A1858" s="83" t="s">
        <v>2370</v>
      </c>
      <c r="B1858" s="83" t="s">
        <v>3029</v>
      </c>
      <c r="C1858" s="80">
        <v>2641</v>
      </c>
      <c r="D1858" s="80" t="s">
        <v>1068</v>
      </c>
      <c r="E1858" s="109">
        <v>464.93</v>
      </c>
      <c r="F1858" s="109">
        <v>0</v>
      </c>
      <c r="G1858" s="109">
        <v>0</v>
      </c>
      <c r="H1858" s="109">
        <v>0</v>
      </c>
      <c r="I1858" s="143">
        <f t="shared" si="32"/>
        <v>464.93</v>
      </c>
      <c r="J1858" s="148" t="str">
        <f>IFERROR(VLOOKUP($C1858,'CEDARS School FRPL'!$C:$G,5,FALSE),"No")</f>
        <v>Yes</v>
      </c>
      <c r="K1858" s="102">
        <f>IFERROR(VLOOKUP($C1858,'CEDARS School FRPL'!$C:$G,3,FALSE),0)</f>
        <v>0.51259999999999994</v>
      </c>
      <c r="M1858" s="149"/>
      <c r="N1858" s="150"/>
    </row>
    <row r="1859" spans="1:14">
      <c r="A1859" s="83" t="s">
        <v>2370</v>
      </c>
      <c r="B1859" s="83" t="s">
        <v>3029</v>
      </c>
      <c r="C1859" s="80">
        <v>1718</v>
      </c>
      <c r="D1859" s="80" t="s">
        <v>1066</v>
      </c>
      <c r="E1859" s="109">
        <v>253.53</v>
      </c>
      <c r="F1859" s="109">
        <v>7.0200000000000005</v>
      </c>
      <c r="G1859" s="109">
        <v>0</v>
      </c>
      <c r="H1859" s="109">
        <v>0</v>
      </c>
      <c r="I1859" s="143">
        <f t="shared" si="32"/>
        <v>260.55</v>
      </c>
      <c r="J1859" s="148" t="str">
        <f>IFERROR(VLOOKUP($C1859,'CEDARS School FRPL'!$C:$G,5,FALSE),"No")</f>
        <v>No</v>
      </c>
      <c r="K1859" s="102">
        <f>IFERROR(VLOOKUP($C1859,'CEDARS School FRPL'!$C:$G,3,FALSE),0)</f>
        <v>0.3448</v>
      </c>
      <c r="M1859" s="149"/>
      <c r="N1859" s="150"/>
    </row>
    <row r="1860" spans="1:14">
      <c r="A1860" s="83" t="s">
        <v>2370</v>
      </c>
      <c r="B1860" s="83" t="s">
        <v>3029</v>
      </c>
      <c r="C1860" s="80">
        <v>4348</v>
      </c>
      <c r="D1860" s="80" t="s">
        <v>1075</v>
      </c>
      <c r="E1860" s="109">
        <v>398.54</v>
      </c>
      <c r="F1860" s="109">
        <v>0</v>
      </c>
      <c r="G1860" s="109">
        <v>0</v>
      </c>
      <c r="H1860" s="109">
        <v>0</v>
      </c>
      <c r="I1860" s="143">
        <f t="shared" si="32"/>
        <v>398.54</v>
      </c>
      <c r="J1860" s="148" t="str">
        <f>IFERROR(VLOOKUP($C1860,'CEDARS School FRPL'!$C:$G,5,FALSE),"No")</f>
        <v>No</v>
      </c>
      <c r="K1860" s="102">
        <f>IFERROR(VLOOKUP($C1860,'CEDARS School FRPL'!$C:$G,3,FALSE),0)</f>
        <v>0.36709999999999998</v>
      </c>
      <c r="M1860" s="149"/>
      <c r="N1860" s="150"/>
    </row>
    <row r="1861" spans="1:14">
      <c r="A1861" s="83" t="s">
        <v>2370</v>
      </c>
      <c r="B1861" s="83" t="s">
        <v>3029</v>
      </c>
      <c r="C1861" s="80">
        <v>4142</v>
      </c>
      <c r="D1861" s="80" t="s">
        <v>3241</v>
      </c>
      <c r="E1861" s="109">
        <v>726.99</v>
      </c>
      <c r="F1861" s="109">
        <v>0</v>
      </c>
      <c r="G1861" s="109">
        <v>0</v>
      </c>
      <c r="H1861" s="109">
        <v>0</v>
      </c>
      <c r="I1861" s="143">
        <f t="shared" si="32"/>
        <v>726.99</v>
      </c>
      <c r="J1861" s="148" t="str">
        <f>IFERROR(VLOOKUP($C1861,'CEDARS School FRPL'!$C:$G,5,FALSE),"No")</f>
        <v>No</v>
      </c>
      <c r="K1861" s="102">
        <f>IFERROR(VLOOKUP($C1861,'CEDARS School FRPL'!$C:$G,3,FALSE),0)</f>
        <v>0.31280000000000002</v>
      </c>
      <c r="M1861" s="149"/>
      <c r="N1861" s="150"/>
    </row>
    <row r="1862" spans="1:14">
      <c r="A1862" s="83" t="s">
        <v>2370</v>
      </c>
      <c r="B1862" s="83" t="s">
        <v>3029</v>
      </c>
      <c r="C1862" s="80">
        <v>4079</v>
      </c>
      <c r="D1862" s="80" t="s">
        <v>1074</v>
      </c>
      <c r="E1862" s="109">
        <v>465.14</v>
      </c>
      <c r="F1862" s="109">
        <v>0</v>
      </c>
      <c r="G1862" s="109">
        <v>0</v>
      </c>
      <c r="H1862" s="109">
        <v>0</v>
      </c>
      <c r="I1862" s="143">
        <f t="shared" si="32"/>
        <v>465.14</v>
      </c>
      <c r="J1862" s="148" t="str">
        <f>IFERROR(VLOOKUP($C1862,'CEDARS School FRPL'!$C:$G,5,FALSE),"No")</f>
        <v>No</v>
      </c>
      <c r="K1862" s="102">
        <f>IFERROR(VLOOKUP($C1862,'CEDARS School FRPL'!$C:$G,3,FALSE),0)</f>
        <v>0.34060000000000001</v>
      </c>
      <c r="M1862" s="149"/>
      <c r="N1862" s="150"/>
    </row>
    <row r="1863" spans="1:14">
      <c r="A1863" s="83" t="s">
        <v>2370</v>
      </c>
      <c r="B1863" s="83" t="s">
        <v>3029</v>
      </c>
      <c r="C1863" s="80">
        <v>3046</v>
      </c>
      <c r="D1863" s="80" t="s">
        <v>3242</v>
      </c>
      <c r="E1863" s="109">
        <v>683.56</v>
      </c>
      <c r="F1863" s="109">
        <v>0</v>
      </c>
      <c r="G1863" s="109">
        <v>0</v>
      </c>
      <c r="H1863" s="109">
        <v>0</v>
      </c>
      <c r="I1863" s="143">
        <f t="shared" si="32"/>
        <v>683.56</v>
      </c>
      <c r="J1863" s="148" t="str">
        <f>IFERROR(VLOOKUP($C1863,'CEDARS School FRPL'!$C:$G,5,FALSE),"No")</f>
        <v>Yes</v>
      </c>
      <c r="K1863" s="102">
        <f>IFERROR(VLOOKUP($C1863,'CEDARS School FRPL'!$C:$G,3,FALSE),0)</f>
        <v>0.50219999999999998</v>
      </c>
      <c r="M1863" s="149"/>
      <c r="N1863" s="150"/>
    </row>
    <row r="1864" spans="1:14">
      <c r="A1864" s="83" t="s">
        <v>2370</v>
      </c>
      <c r="B1864" s="83" t="s">
        <v>3029</v>
      </c>
      <c r="C1864" s="80">
        <v>4350</v>
      </c>
      <c r="D1864" s="80" t="s">
        <v>1077</v>
      </c>
      <c r="E1864" s="109">
        <v>363.91</v>
      </c>
      <c r="F1864" s="109">
        <v>0</v>
      </c>
      <c r="G1864" s="109">
        <v>0</v>
      </c>
      <c r="H1864" s="109">
        <v>0</v>
      </c>
      <c r="I1864" s="143">
        <f t="shared" si="32"/>
        <v>363.91</v>
      </c>
      <c r="J1864" s="148" t="str">
        <f>IFERROR(VLOOKUP($C1864,'CEDARS School FRPL'!$C:$G,5,FALSE),"No")</f>
        <v>No</v>
      </c>
      <c r="K1864" s="102">
        <f>IFERROR(VLOOKUP($C1864,'CEDARS School FRPL'!$C:$G,3,FALSE),0)</f>
        <v>0.28710000000000002</v>
      </c>
      <c r="M1864" s="149"/>
      <c r="N1864" s="150"/>
    </row>
    <row r="1865" spans="1:14">
      <c r="A1865" s="83" t="s">
        <v>2370</v>
      </c>
      <c r="B1865" s="83" t="s">
        <v>3029</v>
      </c>
      <c r="C1865" s="80">
        <v>2995</v>
      </c>
      <c r="D1865" s="80" t="s">
        <v>1070</v>
      </c>
      <c r="E1865" s="109">
        <v>271.14999999999998</v>
      </c>
      <c r="F1865" s="109">
        <v>0</v>
      </c>
      <c r="G1865" s="109">
        <v>0</v>
      </c>
      <c r="H1865" s="109">
        <v>0</v>
      </c>
      <c r="I1865" s="143">
        <f t="shared" si="32"/>
        <v>271.14999999999998</v>
      </c>
      <c r="J1865" s="148" t="str">
        <f>IFERROR(VLOOKUP($C1865,'CEDARS School FRPL'!$C:$G,5,FALSE),"No")</f>
        <v>No</v>
      </c>
      <c r="K1865" s="102">
        <f>IFERROR(VLOOKUP($C1865,'CEDARS School FRPL'!$C:$G,3,FALSE),0)</f>
        <v>0.34139999999999998</v>
      </c>
      <c r="M1865" s="149"/>
      <c r="N1865" s="150"/>
    </row>
    <row r="1866" spans="1:14">
      <c r="A1866" s="83" t="s">
        <v>2370</v>
      </c>
      <c r="B1866" s="83" t="s">
        <v>3029</v>
      </c>
      <c r="C1866" s="80">
        <v>2650</v>
      </c>
      <c r="D1866" s="80" t="s">
        <v>1069</v>
      </c>
      <c r="E1866" s="109">
        <v>549.24</v>
      </c>
      <c r="F1866" s="109">
        <v>0</v>
      </c>
      <c r="G1866" s="109">
        <v>0</v>
      </c>
      <c r="H1866" s="109">
        <v>0</v>
      </c>
      <c r="I1866" s="143">
        <f t="shared" si="32"/>
        <v>549.24</v>
      </c>
      <c r="J1866" s="148" t="str">
        <f>IFERROR(VLOOKUP($C1866,'CEDARS School FRPL'!$C:$G,5,FALSE),"No")</f>
        <v>No</v>
      </c>
      <c r="K1866" s="102">
        <f>IFERROR(VLOOKUP($C1866,'CEDARS School FRPL'!$C:$G,3,FALSE),0)</f>
        <v>0.41909999999999997</v>
      </c>
      <c r="M1866" s="149"/>
      <c r="N1866" s="150"/>
    </row>
    <row r="1867" spans="1:14">
      <c r="A1867" s="83" t="s">
        <v>2370</v>
      </c>
      <c r="B1867" s="83" t="s">
        <v>3029</v>
      </c>
      <c r="C1867" s="80">
        <v>4349</v>
      </c>
      <c r="D1867" s="80" t="s">
        <v>1076</v>
      </c>
      <c r="E1867" s="109">
        <v>462.91</v>
      </c>
      <c r="F1867" s="109">
        <v>0</v>
      </c>
      <c r="G1867" s="109">
        <v>0</v>
      </c>
      <c r="H1867" s="109">
        <v>0</v>
      </c>
      <c r="I1867" s="143">
        <f t="shared" si="32"/>
        <v>462.91</v>
      </c>
      <c r="J1867" s="148" t="str">
        <f>IFERROR(VLOOKUP($C1867,'CEDARS School FRPL'!$C:$G,5,FALSE),"No")</f>
        <v>No</v>
      </c>
      <c r="K1867" s="102">
        <f>IFERROR(VLOOKUP($C1867,'CEDARS School FRPL'!$C:$G,3,FALSE),0)</f>
        <v>0.39639999999999997</v>
      </c>
      <c r="M1867" s="149"/>
      <c r="N1867" s="150"/>
    </row>
    <row r="1868" spans="1:14">
      <c r="A1868" s="83" t="s">
        <v>2370</v>
      </c>
      <c r="B1868" s="83" t="s">
        <v>3029</v>
      </c>
      <c r="C1868" s="80">
        <v>3110</v>
      </c>
      <c r="D1868" s="80" t="s">
        <v>1071</v>
      </c>
      <c r="E1868" s="109">
        <v>294.14999999999998</v>
      </c>
      <c r="F1868" s="109">
        <v>0</v>
      </c>
      <c r="G1868" s="109">
        <v>0</v>
      </c>
      <c r="H1868" s="109">
        <v>0</v>
      </c>
      <c r="I1868" s="143">
        <f t="shared" si="32"/>
        <v>294.14999999999998</v>
      </c>
      <c r="J1868" s="148" t="str">
        <f>IFERROR(VLOOKUP($C1868,'CEDARS School FRPL'!$C:$G,5,FALSE),"No")</f>
        <v>No</v>
      </c>
      <c r="K1868" s="102">
        <f>IFERROR(VLOOKUP($C1868,'CEDARS School FRPL'!$C:$G,3,FALSE),0)</f>
        <v>0.23569999999999999</v>
      </c>
      <c r="M1868" s="149"/>
      <c r="N1868" s="150"/>
    </row>
    <row r="1869" spans="1:14">
      <c r="A1869" s="83" t="s">
        <v>2370</v>
      </c>
      <c r="B1869" s="83" t="s">
        <v>3029</v>
      </c>
      <c r="C1869" s="80">
        <v>2272</v>
      </c>
      <c r="D1869" s="80" t="s">
        <v>1067</v>
      </c>
      <c r="E1869" s="109">
        <v>2114.58</v>
      </c>
      <c r="F1869" s="109">
        <v>207.15</v>
      </c>
      <c r="G1869" s="109">
        <v>0</v>
      </c>
      <c r="H1869" s="109">
        <v>0</v>
      </c>
      <c r="I1869" s="143">
        <f t="shared" si="32"/>
        <v>2321.73</v>
      </c>
      <c r="J1869" s="148" t="str">
        <f>IFERROR(VLOOKUP($C1869,'CEDARS School FRPL'!$C:$G,5,FALSE),"No")</f>
        <v>No</v>
      </c>
      <c r="K1869" s="102">
        <f>IFERROR(VLOOKUP($C1869,'CEDARS School FRPL'!$C:$G,3,FALSE),0)</f>
        <v>0.34510000000000002</v>
      </c>
      <c r="M1869" s="149"/>
      <c r="N1869" s="150"/>
    </row>
    <row r="1870" spans="1:14">
      <c r="A1870" s="83" t="s">
        <v>2370</v>
      </c>
      <c r="B1870" s="83" t="s">
        <v>3029</v>
      </c>
      <c r="C1870" s="80">
        <v>4141</v>
      </c>
      <c r="D1870" s="80" t="s">
        <v>126</v>
      </c>
      <c r="E1870" s="109">
        <v>446.59</v>
      </c>
      <c r="F1870" s="109">
        <v>0</v>
      </c>
      <c r="G1870" s="109">
        <v>0</v>
      </c>
      <c r="H1870" s="109">
        <v>0</v>
      </c>
      <c r="I1870" s="143">
        <f t="shared" si="32"/>
        <v>446.59</v>
      </c>
      <c r="J1870" s="148" t="str">
        <f>IFERROR(VLOOKUP($C1870,'CEDARS School FRPL'!$C:$G,5,FALSE),"No")</f>
        <v>No</v>
      </c>
      <c r="K1870" s="102">
        <f>IFERROR(VLOOKUP($C1870,'CEDARS School FRPL'!$C:$G,3,FALSE),0)</f>
        <v>0.25650000000000001</v>
      </c>
      <c r="M1870" s="149"/>
      <c r="N1870" s="150"/>
    </row>
    <row r="1871" spans="1:14">
      <c r="A1871" s="83" t="s">
        <v>2337</v>
      </c>
      <c r="B1871" s="83" t="s">
        <v>3030</v>
      </c>
      <c r="C1871" s="80">
        <v>1682</v>
      </c>
      <c r="D1871" s="80" t="s">
        <v>526</v>
      </c>
      <c r="E1871" s="109">
        <v>25.08</v>
      </c>
      <c r="F1871" s="109">
        <v>0</v>
      </c>
      <c r="G1871" s="109">
        <v>0</v>
      </c>
      <c r="H1871" s="109">
        <v>0</v>
      </c>
      <c r="I1871" s="143">
        <f t="shared" si="32"/>
        <v>25.08</v>
      </c>
      <c r="J1871" s="148" t="str">
        <f>IFERROR(VLOOKUP($C1871,'CEDARS School FRPL'!$C:$G,5,FALSE),"No")</f>
        <v>Yes</v>
      </c>
      <c r="K1871" s="102">
        <f>IFERROR(VLOOKUP($C1871,'CEDARS School FRPL'!$C:$G,3,FALSE),0)</f>
        <v>0.55759999999999998</v>
      </c>
      <c r="M1871" s="149"/>
      <c r="N1871" s="150"/>
    </row>
    <row r="1872" spans="1:14">
      <c r="A1872" s="83" t="s">
        <v>2337</v>
      </c>
      <c r="B1872" s="83" t="s">
        <v>3030</v>
      </c>
      <c r="C1872" s="80">
        <v>4321</v>
      </c>
      <c r="D1872" s="80" t="s">
        <v>529</v>
      </c>
      <c r="E1872" s="109">
        <v>567.33000000000004</v>
      </c>
      <c r="F1872" s="109">
        <v>0</v>
      </c>
      <c r="G1872" s="109">
        <v>0</v>
      </c>
      <c r="H1872" s="109">
        <v>0</v>
      </c>
      <c r="I1872" s="143">
        <f t="shared" si="32"/>
        <v>567.33000000000004</v>
      </c>
      <c r="J1872" s="148" t="str">
        <f>IFERROR(VLOOKUP($C1872,'CEDARS School FRPL'!$C:$G,5,FALSE),"No")</f>
        <v>No</v>
      </c>
      <c r="K1872" s="102">
        <f>IFERROR(VLOOKUP($C1872,'CEDARS School FRPL'!$C:$G,3,FALSE),0)</f>
        <v>0.28689999999999999</v>
      </c>
      <c r="M1872" s="149"/>
      <c r="N1872" s="150"/>
    </row>
    <row r="1873" spans="1:14">
      <c r="A1873" s="83" t="s">
        <v>2337</v>
      </c>
      <c r="B1873" s="83" t="s">
        <v>3030</v>
      </c>
      <c r="C1873" s="80">
        <v>4149</v>
      </c>
      <c r="D1873" s="80" t="s">
        <v>528</v>
      </c>
      <c r="E1873" s="109">
        <v>359.84</v>
      </c>
      <c r="F1873" s="109">
        <v>37.11</v>
      </c>
      <c r="G1873" s="109">
        <v>0</v>
      </c>
      <c r="H1873" s="109">
        <v>0</v>
      </c>
      <c r="I1873" s="143">
        <f t="shared" si="32"/>
        <v>396.95</v>
      </c>
      <c r="J1873" s="148" t="str">
        <f>IFERROR(VLOOKUP($C1873,'CEDARS School FRPL'!$C:$G,5,FALSE),"No")</f>
        <v>No</v>
      </c>
      <c r="K1873" s="102">
        <f>IFERROR(VLOOKUP($C1873,'CEDARS School FRPL'!$C:$G,3,FALSE),0)</f>
        <v>0.24510000000000001</v>
      </c>
      <c r="M1873" s="149"/>
      <c r="N1873" s="150"/>
    </row>
    <row r="1874" spans="1:14">
      <c r="A1874" s="83" t="s">
        <v>2337</v>
      </c>
      <c r="B1874" s="83" t="s">
        <v>3030</v>
      </c>
      <c r="C1874" s="80">
        <v>2511</v>
      </c>
      <c r="D1874" s="80" t="s">
        <v>527</v>
      </c>
      <c r="E1874" s="109">
        <v>199.76</v>
      </c>
      <c r="F1874" s="109">
        <v>0</v>
      </c>
      <c r="G1874" s="109">
        <v>0</v>
      </c>
      <c r="H1874" s="109">
        <v>0</v>
      </c>
      <c r="I1874" s="143">
        <f t="shared" si="32"/>
        <v>199.76</v>
      </c>
      <c r="J1874" s="148" t="str">
        <f>IFERROR(VLOOKUP($C1874,'CEDARS School FRPL'!$C:$G,5,FALSE),"No")</f>
        <v>No</v>
      </c>
      <c r="K1874" s="102">
        <f>IFERROR(VLOOKUP($C1874,'CEDARS School FRPL'!$C:$G,3,FALSE),0)</f>
        <v>0.30990000000000001</v>
      </c>
      <c r="M1874" s="149"/>
      <c r="N1874" s="150"/>
    </row>
    <row r="1875" spans="1:14">
      <c r="A1875" s="83" t="s">
        <v>2409</v>
      </c>
      <c r="B1875" s="83" t="s">
        <v>3031</v>
      </c>
      <c r="C1875" s="80">
        <v>2744</v>
      </c>
      <c r="D1875" s="80" t="s">
        <v>1202</v>
      </c>
      <c r="E1875" s="109">
        <v>194.57</v>
      </c>
      <c r="F1875" s="109">
        <v>0</v>
      </c>
      <c r="G1875" s="109">
        <v>0</v>
      </c>
      <c r="H1875" s="109">
        <v>0</v>
      </c>
      <c r="I1875" s="143">
        <f t="shared" si="32"/>
        <v>194.57</v>
      </c>
      <c r="J1875" s="148" t="str">
        <f>IFERROR(VLOOKUP($C1875,'CEDARS School FRPL'!$C:$G,5,FALSE),"No")</f>
        <v>No</v>
      </c>
      <c r="K1875" s="102">
        <f>IFERROR(VLOOKUP($C1875,'CEDARS School FRPL'!$C:$G,3,FALSE),0)</f>
        <v>0.42330000000000001</v>
      </c>
      <c r="M1875" s="149"/>
      <c r="N1875" s="150"/>
    </row>
    <row r="1876" spans="1:14">
      <c r="A1876" s="83" t="s">
        <v>2481</v>
      </c>
      <c r="B1876" s="83" t="s">
        <v>3032</v>
      </c>
      <c r="C1876" s="80">
        <v>1533</v>
      </c>
      <c r="D1876" s="80" t="s">
        <v>1770</v>
      </c>
      <c r="E1876" s="109">
        <v>26.4</v>
      </c>
      <c r="F1876" s="109">
        <v>0</v>
      </c>
      <c r="G1876" s="109">
        <v>0</v>
      </c>
      <c r="H1876" s="109">
        <v>0</v>
      </c>
      <c r="I1876" s="143">
        <f t="shared" si="32"/>
        <v>26.4</v>
      </c>
      <c r="J1876" s="148" t="str">
        <f>IFERROR(VLOOKUP($C1876,'CEDARS School FRPL'!$C:$G,5,FALSE),"No")</f>
        <v>Yes</v>
      </c>
      <c r="K1876" s="102">
        <f>IFERROR(VLOOKUP($C1876,'CEDARS School FRPL'!$C:$G,3,FALSE),0)</f>
        <v>0.77170000000000005</v>
      </c>
      <c r="M1876" s="149"/>
      <c r="N1876" s="150"/>
    </row>
    <row r="1877" spans="1:14">
      <c r="A1877" s="83" t="s">
        <v>2481</v>
      </c>
      <c r="B1877" s="83" t="s">
        <v>3032</v>
      </c>
      <c r="C1877" s="80">
        <v>2156</v>
      </c>
      <c r="D1877" s="80" t="s">
        <v>1784</v>
      </c>
      <c r="E1877" s="109">
        <v>341.57</v>
      </c>
      <c r="F1877" s="109">
        <v>0</v>
      </c>
      <c r="G1877" s="109">
        <v>0</v>
      </c>
      <c r="H1877" s="109">
        <v>0</v>
      </c>
      <c r="I1877" s="143">
        <f t="shared" si="32"/>
        <v>341.57</v>
      </c>
      <c r="J1877" s="148" t="str">
        <f>IFERROR(VLOOKUP($C1877,'CEDARS School FRPL'!$C:$G,5,FALSE),"No")</f>
        <v>Yes</v>
      </c>
      <c r="K1877" s="102">
        <f>IFERROR(VLOOKUP($C1877,'CEDARS School FRPL'!$C:$G,3,FALSE),0)</f>
        <v>0.65780000000000005</v>
      </c>
      <c r="M1877" s="149"/>
      <c r="N1877" s="150"/>
    </row>
    <row r="1878" spans="1:14">
      <c r="A1878" s="83" t="s">
        <v>2481</v>
      </c>
      <c r="B1878" s="83" t="s">
        <v>3032</v>
      </c>
      <c r="C1878" s="80">
        <v>1604</v>
      </c>
      <c r="D1878" s="80" t="s">
        <v>1772</v>
      </c>
      <c r="E1878" s="109">
        <v>1.57</v>
      </c>
      <c r="F1878" s="109">
        <v>0</v>
      </c>
      <c r="G1878" s="109">
        <v>0</v>
      </c>
      <c r="H1878" s="109">
        <v>0</v>
      </c>
      <c r="I1878" s="143">
        <f t="shared" si="32"/>
        <v>1.57</v>
      </c>
      <c r="J1878" s="148" t="str">
        <f>IFERROR(VLOOKUP($C1878,'CEDARS School FRPL'!$C:$G,5,FALSE),"No")</f>
        <v>No</v>
      </c>
      <c r="K1878" s="102">
        <f>IFERROR(VLOOKUP($C1878,'CEDARS School FRPL'!$C:$G,3,FALSE),0)</f>
        <v>0.47620000000000001</v>
      </c>
      <c r="M1878" s="149"/>
      <c r="N1878" s="150"/>
    </row>
    <row r="1879" spans="1:14">
      <c r="A1879" s="83" t="s">
        <v>2481</v>
      </c>
      <c r="B1879" s="83" t="s">
        <v>3032</v>
      </c>
      <c r="C1879" s="80">
        <v>2381</v>
      </c>
      <c r="D1879" s="80" t="s">
        <v>1791</v>
      </c>
      <c r="E1879" s="109">
        <v>372.12</v>
      </c>
      <c r="F1879" s="109">
        <v>0</v>
      </c>
      <c r="G1879" s="109">
        <v>0</v>
      </c>
      <c r="H1879" s="109">
        <v>0</v>
      </c>
      <c r="I1879" s="143">
        <f t="shared" si="32"/>
        <v>372.12</v>
      </c>
      <c r="J1879" s="148" t="str">
        <f>IFERROR(VLOOKUP($C1879,'CEDARS School FRPL'!$C:$G,5,FALSE),"No")</f>
        <v>Yes</v>
      </c>
      <c r="K1879" s="102">
        <f>IFERROR(VLOOKUP($C1879,'CEDARS School FRPL'!$C:$G,3,FALSE),0)</f>
        <v>0.77629999999999999</v>
      </c>
      <c r="M1879" s="149"/>
      <c r="N1879" s="150"/>
    </row>
    <row r="1880" spans="1:14">
      <c r="A1880" s="83" t="s">
        <v>2481</v>
      </c>
      <c r="B1880" s="83" t="s">
        <v>3032</v>
      </c>
      <c r="C1880" s="80">
        <v>2128</v>
      </c>
      <c r="D1880" s="80" t="s">
        <v>906</v>
      </c>
      <c r="E1880" s="109">
        <v>386.86</v>
      </c>
      <c r="F1880" s="109">
        <v>0</v>
      </c>
      <c r="G1880" s="109">
        <v>0</v>
      </c>
      <c r="H1880" s="109">
        <v>0</v>
      </c>
      <c r="I1880" s="143">
        <f t="shared" si="32"/>
        <v>386.86</v>
      </c>
      <c r="J1880" s="148" t="str">
        <f>IFERROR(VLOOKUP($C1880,'CEDARS School FRPL'!$C:$G,5,FALSE),"No")</f>
        <v>Yes</v>
      </c>
      <c r="K1880" s="102">
        <f>IFERROR(VLOOKUP($C1880,'CEDARS School FRPL'!$C:$G,3,FALSE),0)</f>
        <v>0.85429999999999995</v>
      </c>
      <c r="M1880" s="149"/>
      <c r="N1880" s="150"/>
    </row>
    <row r="1881" spans="1:14">
      <c r="A1881" s="83" t="s">
        <v>2481</v>
      </c>
      <c r="B1881" s="83" t="s">
        <v>3032</v>
      </c>
      <c r="C1881" s="80">
        <v>3357</v>
      </c>
      <c r="D1881" s="80" t="s">
        <v>1803</v>
      </c>
      <c r="E1881" s="109">
        <v>254.2</v>
      </c>
      <c r="F1881" s="109">
        <v>0</v>
      </c>
      <c r="G1881" s="109">
        <v>0</v>
      </c>
      <c r="H1881" s="109">
        <v>0</v>
      </c>
      <c r="I1881" s="143">
        <f t="shared" si="32"/>
        <v>254.2</v>
      </c>
      <c r="J1881" s="148" t="str">
        <f>IFERROR(VLOOKUP($C1881,'CEDARS School FRPL'!$C:$G,5,FALSE),"No")</f>
        <v>No</v>
      </c>
      <c r="K1881" s="102">
        <f>IFERROR(VLOOKUP($C1881,'CEDARS School FRPL'!$C:$G,3,FALSE),0)</f>
        <v>0.45040000000000002</v>
      </c>
      <c r="M1881" s="149"/>
      <c r="N1881" s="150"/>
    </row>
    <row r="1882" spans="1:14">
      <c r="A1882" s="83" t="s">
        <v>2481</v>
      </c>
      <c r="B1882" s="83" t="s">
        <v>3032</v>
      </c>
      <c r="C1882" s="80">
        <v>2155</v>
      </c>
      <c r="D1882" s="80" t="s">
        <v>1783</v>
      </c>
      <c r="E1882" s="109">
        <v>377.91</v>
      </c>
      <c r="F1882" s="109">
        <v>0</v>
      </c>
      <c r="G1882" s="109">
        <v>0</v>
      </c>
      <c r="H1882" s="109">
        <v>0</v>
      </c>
      <c r="I1882" s="143">
        <f t="shared" si="32"/>
        <v>377.91</v>
      </c>
      <c r="J1882" s="148" t="str">
        <f>IFERROR(VLOOKUP($C1882,'CEDARS School FRPL'!$C:$G,5,FALSE),"No")</f>
        <v>Yes</v>
      </c>
      <c r="K1882" s="102">
        <f>IFERROR(VLOOKUP($C1882,'CEDARS School FRPL'!$C:$G,3,FALSE),0)</f>
        <v>0.84840000000000004</v>
      </c>
      <c r="M1882" s="149"/>
      <c r="N1882" s="150"/>
    </row>
    <row r="1883" spans="1:14">
      <c r="A1883" s="83" t="s">
        <v>2481</v>
      </c>
      <c r="B1883" s="83" t="s">
        <v>3032</v>
      </c>
      <c r="C1883" s="80">
        <v>2218</v>
      </c>
      <c r="D1883" s="80" t="s">
        <v>1787</v>
      </c>
      <c r="E1883" s="109">
        <v>310.86</v>
      </c>
      <c r="F1883" s="109">
        <v>0</v>
      </c>
      <c r="G1883" s="109">
        <v>0</v>
      </c>
      <c r="H1883" s="109">
        <v>0</v>
      </c>
      <c r="I1883" s="143">
        <f t="shared" si="32"/>
        <v>310.86</v>
      </c>
      <c r="J1883" s="148" t="str">
        <f>IFERROR(VLOOKUP($C1883,'CEDARS School FRPL'!$C:$G,5,FALSE),"No")</f>
        <v>Yes</v>
      </c>
      <c r="K1883" s="102">
        <f>IFERROR(VLOOKUP($C1883,'CEDARS School FRPL'!$C:$G,3,FALSE),0)</f>
        <v>0.61709999999999998</v>
      </c>
      <c r="M1883" s="149"/>
      <c r="N1883" s="150"/>
    </row>
    <row r="1884" spans="1:14">
      <c r="A1884" s="83" t="s">
        <v>2481</v>
      </c>
      <c r="B1884" s="83" t="s">
        <v>3032</v>
      </c>
      <c r="C1884" s="80">
        <v>3008</v>
      </c>
      <c r="D1884" s="80" t="s">
        <v>1797</v>
      </c>
      <c r="E1884" s="109">
        <v>319.66000000000003</v>
      </c>
      <c r="F1884" s="109">
        <v>17.37</v>
      </c>
      <c r="G1884" s="109">
        <v>0</v>
      </c>
      <c r="H1884" s="109">
        <v>0</v>
      </c>
      <c r="I1884" s="143">
        <f t="shared" si="32"/>
        <v>337.03000000000003</v>
      </c>
      <c r="J1884" s="148" t="str">
        <f>IFERROR(VLOOKUP($C1884,'CEDARS School FRPL'!$C:$G,5,FALSE),"No")</f>
        <v>No</v>
      </c>
      <c r="K1884" s="102">
        <f>IFERROR(VLOOKUP($C1884,'CEDARS School FRPL'!$C:$G,3,FALSE),0)</f>
        <v>0.31940000000000002</v>
      </c>
      <c r="M1884" s="149"/>
      <c r="N1884" s="150"/>
    </row>
    <row r="1885" spans="1:14">
      <c r="A1885" s="83" t="s">
        <v>2481</v>
      </c>
      <c r="B1885" s="83" t="s">
        <v>3032</v>
      </c>
      <c r="C1885" s="80">
        <v>4457</v>
      </c>
      <c r="D1885" s="80" t="s">
        <v>1813</v>
      </c>
      <c r="E1885" s="109">
        <v>703.13</v>
      </c>
      <c r="F1885" s="109">
        <v>0</v>
      </c>
      <c r="G1885" s="109">
        <v>0</v>
      </c>
      <c r="H1885" s="109">
        <v>0</v>
      </c>
      <c r="I1885" s="143">
        <f t="shared" si="32"/>
        <v>703.13</v>
      </c>
      <c r="J1885" s="148" t="str">
        <f>IFERROR(VLOOKUP($C1885,'CEDARS School FRPL'!$C:$G,5,FALSE),"No")</f>
        <v>Yes</v>
      </c>
      <c r="K1885" s="102">
        <f>IFERROR(VLOOKUP($C1885,'CEDARS School FRPL'!$C:$G,3,FALSE),0)</f>
        <v>0.52629999999999999</v>
      </c>
      <c r="M1885" s="149"/>
      <c r="N1885" s="150"/>
    </row>
    <row r="1886" spans="1:14">
      <c r="A1886" s="83" t="s">
        <v>2481</v>
      </c>
      <c r="B1886" s="83" t="s">
        <v>3032</v>
      </c>
      <c r="C1886" s="80">
        <v>2129</v>
      </c>
      <c r="D1886" s="80" t="s">
        <v>1782</v>
      </c>
      <c r="E1886" s="109">
        <v>386.71</v>
      </c>
      <c r="F1886" s="109">
        <v>0</v>
      </c>
      <c r="G1886" s="109">
        <v>0</v>
      </c>
      <c r="H1886" s="109">
        <v>0</v>
      </c>
      <c r="I1886" s="143">
        <f t="shared" si="32"/>
        <v>386.71</v>
      </c>
      <c r="J1886" s="148" t="str">
        <f>IFERROR(VLOOKUP($C1886,'CEDARS School FRPL'!$C:$G,5,FALSE),"No")</f>
        <v>Yes</v>
      </c>
      <c r="K1886" s="102">
        <f>IFERROR(VLOOKUP($C1886,'CEDARS School FRPL'!$C:$G,3,FALSE),0)</f>
        <v>0.73599999999999999</v>
      </c>
      <c r="M1886" s="149"/>
      <c r="N1886" s="150"/>
    </row>
    <row r="1887" spans="1:14">
      <c r="A1887" s="83" t="s">
        <v>2481</v>
      </c>
      <c r="B1887" s="83" t="s">
        <v>3032</v>
      </c>
      <c r="C1887" s="80">
        <v>1603</v>
      </c>
      <c r="D1887" s="80" t="s">
        <v>1771</v>
      </c>
      <c r="E1887" s="109">
        <v>8.8000000000000007</v>
      </c>
      <c r="F1887" s="109">
        <v>0</v>
      </c>
      <c r="G1887" s="109">
        <v>0</v>
      </c>
      <c r="H1887" s="109">
        <v>0</v>
      </c>
      <c r="I1887" s="143">
        <f t="shared" si="32"/>
        <v>8.8000000000000007</v>
      </c>
      <c r="J1887" s="148" t="str">
        <f>IFERROR(VLOOKUP($C1887,'CEDARS School FRPL'!$C:$G,5,FALSE),"No")</f>
        <v>No</v>
      </c>
      <c r="K1887" s="102">
        <f>IFERROR(VLOOKUP($C1887,'CEDARS School FRPL'!$C:$G,3,FALSE),0)</f>
        <v>9.5200000000000007E-2</v>
      </c>
      <c r="M1887" s="149"/>
      <c r="N1887" s="150"/>
    </row>
    <row r="1888" spans="1:14">
      <c r="A1888" s="83" t="s">
        <v>2481</v>
      </c>
      <c r="B1888" s="83" t="s">
        <v>3032</v>
      </c>
      <c r="C1888" s="80">
        <v>3412</v>
      </c>
      <c r="D1888" s="80" t="s">
        <v>1804</v>
      </c>
      <c r="E1888" s="109">
        <v>1508.63</v>
      </c>
      <c r="F1888" s="109">
        <v>87.23</v>
      </c>
      <c r="G1888" s="109">
        <v>0</v>
      </c>
      <c r="H1888" s="109">
        <v>0</v>
      </c>
      <c r="I1888" s="143">
        <f t="shared" si="32"/>
        <v>1595.8600000000001</v>
      </c>
      <c r="J1888" s="148" t="str">
        <f>IFERROR(VLOOKUP($C1888,'CEDARS School FRPL'!$C:$G,5,FALSE),"No")</f>
        <v>No</v>
      </c>
      <c r="K1888" s="102">
        <f>IFERROR(VLOOKUP($C1888,'CEDARS School FRPL'!$C:$G,3,FALSE),0)</f>
        <v>0.43619999999999998</v>
      </c>
      <c r="M1888" s="149"/>
      <c r="N1888" s="150"/>
    </row>
    <row r="1889" spans="1:14">
      <c r="A1889" s="83" t="s">
        <v>2481</v>
      </c>
      <c r="B1889" s="83" t="s">
        <v>3032</v>
      </c>
      <c r="C1889" s="80">
        <v>2312</v>
      </c>
      <c r="D1889" s="80" t="s">
        <v>1790</v>
      </c>
      <c r="E1889" s="109">
        <v>370.29</v>
      </c>
      <c r="F1889" s="109">
        <v>0</v>
      </c>
      <c r="G1889" s="109">
        <v>0</v>
      </c>
      <c r="H1889" s="109">
        <v>0</v>
      </c>
      <c r="I1889" s="143">
        <f t="shared" si="32"/>
        <v>370.29</v>
      </c>
      <c r="J1889" s="148" t="str">
        <f>IFERROR(VLOOKUP($C1889,'CEDARS School FRPL'!$C:$G,5,FALSE),"No")</f>
        <v>Yes</v>
      </c>
      <c r="K1889" s="102">
        <f>IFERROR(VLOOKUP($C1889,'CEDARS School FRPL'!$C:$G,3,FALSE),0)</f>
        <v>0.50529999999999997</v>
      </c>
      <c r="M1889" s="149"/>
      <c r="N1889" s="150"/>
    </row>
    <row r="1890" spans="1:14">
      <c r="A1890" s="83" t="s">
        <v>2481</v>
      </c>
      <c r="B1890" s="83" t="s">
        <v>3032</v>
      </c>
      <c r="C1890" s="80">
        <v>5693</v>
      </c>
      <c r="D1890" s="80" t="s">
        <v>3380</v>
      </c>
      <c r="E1890" s="109">
        <v>370.41</v>
      </c>
      <c r="F1890" s="109">
        <v>0</v>
      </c>
      <c r="G1890" s="109">
        <v>0</v>
      </c>
      <c r="H1890" s="109">
        <v>0</v>
      </c>
      <c r="I1890" s="143">
        <f t="shared" si="32"/>
        <v>370.41</v>
      </c>
      <c r="J1890" s="148" t="str">
        <f>IFERROR(VLOOKUP($C1890,'CEDARS School FRPL'!$C:$G,5,FALSE),"No")</f>
        <v>Yes</v>
      </c>
      <c r="K1890" s="102">
        <f>IFERROR(VLOOKUP($C1890,'CEDARS School FRPL'!$C:$G,3,FALSE),0)</f>
        <v>0.59140000000000004</v>
      </c>
      <c r="M1890" s="149"/>
      <c r="N1890" s="150"/>
    </row>
    <row r="1891" spans="1:14">
      <c r="A1891" s="83" t="s">
        <v>2481</v>
      </c>
      <c r="B1891" s="83" t="s">
        <v>3032</v>
      </c>
      <c r="C1891" s="80">
        <v>2127</v>
      </c>
      <c r="D1891" s="80" t="s">
        <v>137</v>
      </c>
      <c r="E1891" s="109">
        <v>439.21</v>
      </c>
      <c r="F1891" s="109">
        <v>0</v>
      </c>
      <c r="G1891" s="109">
        <v>0</v>
      </c>
      <c r="H1891" s="109">
        <v>0</v>
      </c>
      <c r="I1891" s="143">
        <f t="shared" si="32"/>
        <v>439.21</v>
      </c>
      <c r="J1891" s="148" t="str">
        <f>IFERROR(VLOOKUP($C1891,'CEDARS School FRPL'!$C:$G,5,FALSE),"No")</f>
        <v>No</v>
      </c>
      <c r="K1891" s="102">
        <f>IFERROR(VLOOKUP($C1891,'CEDARS School FRPL'!$C:$G,3,FALSE),0)</f>
        <v>0.46260000000000001</v>
      </c>
      <c r="M1891" s="149"/>
      <c r="N1891" s="150"/>
    </row>
    <row r="1892" spans="1:14">
      <c r="A1892" s="83" t="s">
        <v>2481</v>
      </c>
      <c r="B1892" s="83" t="s">
        <v>3032</v>
      </c>
      <c r="C1892" s="80">
        <v>3727</v>
      </c>
      <c r="D1892" s="80" t="s">
        <v>1808</v>
      </c>
      <c r="E1892" s="109">
        <v>364.57</v>
      </c>
      <c r="F1892" s="109">
        <v>0</v>
      </c>
      <c r="G1892" s="109">
        <v>0</v>
      </c>
      <c r="H1892" s="109">
        <v>0</v>
      </c>
      <c r="I1892" s="143">
        <f t="shared" si="32"/>
        <v>364.57</v>
      </c>
      <c r="J1892" s="148" t="str">
        <f>IFERROR(VLOOKUP($C1892,'CEDARS School FRPL'!$C:$G,5,FALSE),"No")</f>
        <v>Yes</v>
      </c>
      <c r="K1892" s="102">
        <f>IFERROR(VLOOKUP($C1892,'CEDARS School FRPL'!$C:$G,3,FALSE),0)</f>
        <v>0.72150000000000003</v>
      </c>
      <c r="M1892" s="149"/>
      <c r="N1892" s="150"/>
    </row>
    <row r="1893" spans="1:14">
      <c r="A1893" s="83" t="s">
        <v>2481</v>
      </c>
      <c r="B1893" s="83" t="s">
        <v>3032</v>
      </c>
      <c r="C1893" s="80">
        <v>3758</v>
      </c>
      <c r="D1893" s="80" t="s">
        <v>1809</v>
      </c>
      <c r="E1893" s="109">
        <v>558.66</v>
      </c>
      <c r="F1893" s="109">
        <v>0</v>
      </c>
      <c r="G1893" s="109">
        <v>0</v>
      </c>
      <c r="H1893" s="109">
        <v>0</v>
      </c>
      <c r="I1893" s="143">
        <f t="shared" si="32"/>
        <v>558.66</v>
      </c>
      <c r="J1893" s="148" t="str">
        <f>IFERROR(VLOOKUP($C1893,'CEDARS School FRPL'!$C:$G,5,FALSE),"No")</f>
        <v>Yes</v>
      </c>
      <c r="K1893" s="102">
        <f>IFERROR(VLOOKUP($C1893,'CEDARS School FRPL'!$C:$G,3,FALSE),0)</f>
        <v>0.86480000000000001</v>
      </c>
      <c r="M1893" s="149"/>
      <c r="N1893" s="150"/>
    </row>
    <row r="1894" spans="1:14">
      <c r="A1894" s="83" t="s">
        <v>2481</v>
      </c>
      <c r="B1894" s="83" t="s">
        <v>3032</v>
      </c>
      <c r="C1894" s="80">
        <v>3258</v>
      </c>
      <c r="D1894" s="80" t="s">
        <v>1802</v>
      </c>
      <c r="E1894" s="109">
        <v>583.91</v>
      </c>
      <c r="F1894" s="109">
        <v>0</v>
      </c>
      <c r="G1894" s="109">
        <v>0</v>
      </c>
      <c r="H1894" s="109">
        <v>0</v>
      </c>
      <c r="I1894" s="143">
        <f t="shared" si="32"/>
        <v>583.91</v>
      </c>
      <c r="J1894" s="148" t="str">
        <f>IFERROR(VLOOKUP($C1894,'CEDARS School FRPL'!$C:$G,5,FALSE),"No")</f>
        <v>Yes</v>
      </c>
      <c r="K1894" s="102">
        <f>IFERROR(VLOOKUP($C1894,'CEDARS School FRPL'!$C:$G,3,FALSE),0)</f>
        <v>0.76160000000000005</v>
      </c>
      <c r="M1894" s="149"/>
      <c r="N1894" s="150"/>
    </row>
    <row r="1895" spans="1:14">
      <c r="A1895" s="83" t="s">
        <v>2481</v>
      </c>
      <c r="B1895" s="83" t="s">
        <v>3032</v>
      </c>
      <c r="C1895" s="80">
        <v>3729</v>
      </c>
      <c r="D1895" s="80" t="s">
        <v>454</v>
      </c>
      <c r="E1895" s="109">
        <v>310.81</v>
      </c>
      <c r="F1895" s="109">
        <v>0</v>
      </c>
      <c r="G1895" s="109">
        <v>0</v>
      </c>
      <c r="H1895" s="109">
        <v>0</v>
      </c>
      <c r="I1895" s="143">
        <f t="shared" si="32"/>
        <v>310.81</v>
      </c>
      <c r="J1895" s="148" t="str">
        <f>IFERROR(VLOOKUP($C1895,'CEDARS School FRPL'!$C:$G,5,FALSE),"No")</f>
        <v>Yes</v>
      </c>
      <c r="K1895" s="102">
        <f>IFERROR(VLOOKUP($C1895,'CEDARS School FRPL'!$C:$G,3,FALSE),0)</f>
        <v>0.87339999999999995</v>
      </c>
      <c r="M1895" s="149"/>
      <c r="N1895" s="150"/>
    </row>
    <row r="1896" spans="1:14">
      <c r="A1896" s="83" t="s">
        <v>2481</v>
      </c>
      <c r="B1896" s="83" t="s">
        <v>3032</v>
      </c>
      <c r="C1896" s="80">
        <v>3007</v>
      </c>
      <c r="D1896" s="80" t="s">
        <v>1796</v>
      </c>
      <c r="E1896" s="109">
        <v>494.14</v>
      </c>
      <c r="F1896" s="109">
        <v>0</v>
      </c>
      <c r="G1896" s="109">
        <v>0</v>
      </c>
      <c r="H1896" s="109">
        <v>0</v>
      </c>
      <c r="I1896" s="143">
        <f t="shared" si="32"/>
        <v>494.14</v>
      </c>
      <c r="J1896" s="148" t="str">
        <f>IFERROR(VLOOKUP($C1896,'CEDARS School FRPL'!$C:$G,5,FALSE),"No")</f>
        <v>No</v>
      </c>
      <c r="K1896" s="102">
        <f>IFERROR(VLOOKUP($C1896,'CEDARS School FRPL'!$C:$G,3,FALSE),0)</f>
        <v>0.3246</v>
      </c>
      <c r="M1896" s="149"/>
      <c r="N1896" s="150"/>
    </row>
    <row r="1897" spans="1:14">
      <c r="A1897" s="83" t="s">
        <v>2481</v>
      </c>
      <c r="B1897" s="83" t="s">
        <v>3032</v>
      </c>
      <c r="C1897" s="80">
        <v>2056</v>
      </c>
      <c r="D1897" s="80" t="s">
        <v>1775</v>
      </c>
      <c r="E1897" s="109">
        <v>314.85000000000002</v>
      </c>
      <c r="F1897" s="109">
        <v>0</v>
      </c>
      <c r="G1897" s="109">
        <v>0</v>
      </c>
      <c r="H1897" s="109">
        <v>0</v>
      </c>
      <c r="I1897" s="143">
        <f t="shared" si="32"/>
        <v>314.85000000000002</v>
      </c>
      <c r="J1897" s="148" t="str">
        <f>IFERROR(VLOOKUP($C1897,'CEDARS School FRPL'!$C:$G,5,FALSE),"No")</f>
        <v>Yes</v>
      </c>
      <c r="K1897" s="102">
        <f>IFERROR(VLOOKUP($C1897,'CEDARS School FRPL'!$C:$G,3,FALSE),0)</f>
        <v>0.89419999999999999</v>
      </c>
      <c r="M1897" s="149"/>
      <c r="N1897" s="150"/>
    </row>
    <row r="1898" spans="1:14">
      <c r="A1898" s="83" t="s">
        <v>2481</v>
      </c>
      <c r="B1898" s="83" t="s">
        <v>3032</v>
      </c>
      <c r="C1898" s="80">
        <v>2258</v>
      </c>
      <c r="D1898" s="80" t="s">
        <v>1788</v>
      </c>
      <c r="E1898" s="109">
        <v>532.20000000000005</v>
      </c>
      <c r="F1898" s="109">
        <v>0</v>
      </c>
      <c r="G1898" s="109">
        <v>0</v>
      </c>
      <c r="H1898" s="109">
        <v>0</v>
      </c>
      <c r="I1898" s="143">
        <f t="shared" si="32"/>
        <v>532.20000000000005</v>
      </c>
      <c r="J1898" s="148" t="str">
        <f>IFERROR(VLOOKUP($C1898,'CEDARS School FRPL'!$C:$G,5,FALSE),"No")</f>
        <v>No</v>
      </c>
      <c r="K1898" s="102">
        <f>IFERROR(VLOOKUP($C1898,'CEDARS School FRPL'!$C:$G,3,FALSE),0)</f>
        <v>0.2218</v>
      </c>
      <c r="M1898" s="149"/>
      <c r="N1898" s="150"/>
    </row>
    <row r="1899" spans="1:14">
      <c r="A1899" s="83" t="s">
        <v>2481</v>
      </c>
      <c r="B1899" s="83" t="s">
        <v>3032</v>
      </c>
      <c r="C1899" s="80">
        <v>3506</v>
      </c>
      <c r="D1899" s="80" t="s">
        <v>1806</v>
      </c>
      <c r="E1899" s="109">
        <v>260.43</v>
      </c>
      <c r="F1899" s="109">
        <v>0</v>
      </c>
      <c r="G1899" s="109">
        <v>0</v>
      </c>
      <c r="H1899" s="109">
        <v>0</v>
      </c>
      <c r="I1899" s="143">
        <f t="shared" si="32"/>
        <v>260.43</v>
      </c>
      <c r="J1899" s="148" t="str">
        <f>IFERROR(VLOOKUP($C1899,'CEDARS School FRPL'!$C:$G,5,FALSE),"No")</f>
        <v>No</v>
      </c>
      <c r="K1899" s="102">
        <f>IFERROR(VLOOKUP($C1899,'CEDARS School FRPL'!$C:$G,3,FALSE),0)</f>
        <v>0.35020000000000001</v>
      </c>
      <c r="M1899" s="149"/>
      <c r="N1899" s="150"/>
    </row>
    <row r="1900" spans="1:14">
      <c r="A1900" s="83" t="s">
        <v>2481</v>
      </c>
      <c r="B1900" s="83" t="s">
        <v>3032</v>
      </c>
      <c r="C1900" s="80">
        <v>2111</v>
      </c>
      <c r="D1900" s="80" t="s">
        <v>77</v>
      </c>
      <c r="E1900" s="109">
        <v>431.14</v>
      </c>
      <c r="F1900" s="109">
        <v>0</v>
      </c>
      <c r="G1900" s="109">
        <v>0</v>
      </c>
      <c r="H1900" s="109">
        <v>0</v>
      </c>
      <c r="I1900" s="143">
        <f t="shared" si="32"/>
        <v>431.14</v>
      </c>
      <c r="J1900" s="148" t="str">
        <f>IFERROR(VLOOKUP($C1900,'CEDARS School FRPL'!$C:$G,5,FALSE),"No")</f>
        <v>No</v>
      </c>
      <c r="K1900" s="102">
        <f>IFERROR(VLOOKUP($C1900,'CEDARS School FRPL'!$C:$G,3,FALSE),0)</f>
        <v>0.32790000000000002</v>
      </c>
      <c r="M1900" s="149"/>
      <c r="N1900" s="150"/>
    </row>
    <row r="1901" spans="1:14">
      <c r="A1901" s="83" t="s">
        <v>2481</v>
      </c>
      <c r="B1901" s="83" t="s">
        <v>3032</v>
      </c>
      <c r="C1901" s="80">
        <v>2172</v>
      </c>
      <c r="D1901" s="80" t="s">
        <v>1785</v>
      </c>
      <c r="E1901" s="109">
        <v>1605.36</v>
      </c>
      <c r="F1901" s="109">
        <v>82.720000000000013</v>
      </c>
      <c r="G1901" s="109">
        <v>0</v>
      </c>
      <c r="H1901" s="109">
        <v>0</v>
      </c>
      <c r="I1901" s="143">
        <f t="shared" si="32"/>
        <v>1688.08</v>
      </c>
      <c r="J1901" s="148" t="str">
        <f>IFERROR(VLOOKUP($C1901,'CEDARS School FRPL'!$C:$G,5,FALSE),"No")</f>
        <v>No</v>
      </c>
      <c r="K1901" s="102">
        <f>IFERROR(VLOOKUP($C1901,'CEDARS School FRPL'!$C:$G,3,FALSE),0)</f>
        <v>0.37309999999999999</v>
      </c>
      <c r="M1901" s="149"/>
      <c r="N1901" s="150"/>
    </row>
    <row r="1902" spans="1:14">
      <c r="A1902" s="83" t="s">
        <v>2481</v>
      </c>
      <c r="B1902" s="83" t="s">
        <v>3032</v>
      </c>
      <c r="C1902" s="80">
        <v>2401</v>
      </c>
      <c r="D1902" s="80" t="s">
        <v>1792</v>
      </c>
      <c r="E1902" s="109">
        <v>552.67999999999995</v>
      </c>
      <c r="F1902" s="109">
        <v>0</v>
      </c>
      <c r="G1902" s="109">
        <v>0</v>
      </c>
      <c r="H1902" s="109">
        <v>0</v>
      </c>
      <c r="I1902" s="143">
        <f t="shared" si="32"/>
        <v>552.67999999999995</v>
      </c>
      <c r="J1902" s="148" t="str">
        <f>IFERROR(VLOOKUP($C1902,'CEDARS School FRPL'!$C:$G,5,FALSE),"No")</f>
        <v>No</v>
      </c>
      <c r="K1902" s="102">
        <f>IFERROR(VLOOKUP($C1902,'CEDARS School FRPL'!$C:$G,3,FALSE),0)</f>
        <v>0.26279999999999998</v>
      </c>
      <c r="M1902" s="149"/>
      <c r="N1902" s="150"/>
    </row>
    <row r="1903" spans="1:14">
      <c r="A1903" s="83" t="s">
        <v>2481</v>
      </c>
      <c r="B1903" s="83" t="s">
        <v>3032</v>
      </c>
      <c r="C1903" s="80">
        <v>2952</v>
      </c>
      <c r="D1903" s="80" t="s">
        <v>1795</v>
      </c>
      <c r="E1903" s="109">
        <v>318.43</v>
      </c>
      <c r="F1903" s="109">
        <v>0</v>
      </c>
      <c r="G1903" s="109">
        <v>0</v>
      </c>
      <c r="H1903" s="109">
        <v>0</v>
      </c>
      <c r="I1903" s="143">
        <f t="shared" si="32"/>
        <v>318.43</v>
      </c>
      <c r="J1903" s="148" t="str">
        <f>IFERROR(VLOOKUP($C1903,'CEDARS School FRPL'!$C:$G,5,FALSE),"No")</f>
        <v>Yes</v>
      </c>
      <c r="K1903" s="102">
        <f>IFERROR(VLOOKUP($C1903,'CEDARS School FRPL'!$C:$G,3,FALSE),0)</f>
        <v>0.88700000000000001</v>
      </c>
      <c r="M1903" s="149"/>
      <c r="N1903" s="150"/>
    </row>
    <row r="1904" spans="1:14">
      <c r="A1904" s="83" t="s">
        <v>2481</v>
      </c>
      <c r="B1904" s="83" t="s">
        <v>3032</v>
      </c>
      <c r="C1904" s="80">
        <v>2951</v>
      </c>
      <c r="D1904" s="80" t="s">
        <v>1794</v>
      </c>
      <c r="E1904" s="109">
        <v>470.72</v>
      </c>
      <c r="F1904" s="109">
        <v>0</v>
      </c>
      <c r="G1904" s="109">
        <v>0</v>
      </c>
      <c r="H1904" s="109">
        <v>0</v>
      </c>
      <c r="I1904" s="143">
        <f t="shared" si="32"/>
        <v>470.72</v>
      </c>
      <c r="J1904" s="148" t="str">
        <f>IFERROR(VLOOKUP($C1904,'CEDARS School FRPL'!$C:$G,5,FALSE),"No")</f>
        <v>Yes</v>
      </c>
      <c r="K1904" s="102">
        <f>IFERROR(VLOOKUP($C1904,'CEDARS School FRPL'!$C:$G,3,FALSE),0)</f>
        <v>0.54949999999999999</v>
      </c>
      <c r="M1904" s="149"/>
      <c r="N1904" s="150"/>
    </row>
    <row r="1905" spans="1:14">
      <c r="A1905" s="83" t="s">
        <v>2481</v>
      </c>
      <c r="B1905" s="83" t="s">
        <v>3032</v>
      </c>
      <c r="C1905" s="80">
        <v>3190</v>
      </c>
      <c r="D1905" s="80" t="s">
        <v>1800</v>
      </c>
      <c r="E1905" s="109">
        <v>469.71</v>
      </c>
      <c r="F1905" s="109">
        <v>0</v>
      </c>
      <c r="G1905" s="109">
        <v>0</v>
      </c>
      <c r="H1905" s="109">
        <v>0</v>
      </c>
      <c r="I1905" s="143">
        <f t="shared" si="32"/>
        <v>469.71</v>
      </c>
      <c r="J1905" s="148" t="str">
        <f>IFERROR(VLOOKUP($C1905,'CEDARS School FRPL'!$C:$G,5,FALSE),"No")</f>
        <v>Yes</v>
      </c>
      <c r="K1905" s="102">
        <f>IFERROR(VLOOKUP($C1905,'CEDARS School FRPL'!$C:$G,3,FALSE),0)</f>
        <v>0.73160000000000003</v>
      </c>
      <c r="M1905" s="149"/>
      <c r="N1905" s="150"/>
    </row>
    <row r="1906" spans="1:14">
      <c r="A1906" s="83" t="s">
        <v>2481</v>
      </c>
      <c r="B1906" s="83" t="s">
        <v>3032</v>
      </c>
      <c r="C1906" s="80">
        <v>3719</v>
      </c>
      <c r="D1906" s="80" t="s">
        <v>1807</v>
      </c>
      <c r="E1906" s="109">
        <v>274.58</v>
      </c>
      <c r="F1906" s="109">
        <v>0</v>
      </c>
      <c r="G1906" s="109">
        <v>0</v>
      </c>
      <c r="H1906" s="109">
        <v>0</v>
      </c>
      <c r="I1906" s="143">
        <f t="shared" si="32"/>
        <v>274.58</v>
      </c>
      <c r="J1906" s="148" t="str">
        <f>IFERROR(VLOOKUP($C1906,'CEDARS School FRPL'!$C:$G,5,FALSE),"No")</f>
        <v>Yes</v>
      </c>
      <c r="K1906" s="102">
        <f>IFERROR(VLOOKUP($C1906,'CEDARS School FRPL'!$C:$G,3,FALSE),0)</f>
        <v>0.88339999999999996</v>
      </c>
      <c r="M1906" s="149"/>
      <c r="N1906" s="150"/>
    </row>
    <row r="1907" spans="1:14">
      <c r="A1907" s="83" t="s">
        <v>2481</v>
      </c>
      <c r="B1907" s="83" t="s">
        <v>3032</v>
      </c>
      <c r="C1907" s="80">
        <v>3718</v>
      </c>
      <c r="D1907" s="80" t="s">
        <v>371</v>
      </c>
      <c r="E1907" s="109">
        <v>410.14</v>
      </c>
      <c r="F1907" s="109">
        <v>0</v>
      </c>
      <c r="G1907" s="109">
        <v>0</v>
      </c>
      <c r="H1907" s="109">
        <v>0</v>
      </c>
      <c r="I1907" s="143">
        <f t="shared" si="32"/>
        <v>410.14</v>
      </c>
      <c r="J1907" s="148" t="str">
        <f>IFERROR(VLOOKUP($C1907,'CEDARS School FRPL'!$C:$G,5,FALSE),"No")</f>
        <v>Yes</v>
      </c>
      <c r="K1907" s="102">
        <f>IFERROR(VLOOKUP($C1907,'CEDARS School FRPL'!$C:$G,3,FALSE),0)</f>
        <v>0.83899999999999997</v>
      </c>
      <c r="M1907" s="149"/>
      <c r="N1907" s="150"/>
    </row>
    <row r="1908" spans="1:14">
      <c r="A1908" s="83" t="s">
        <v>2481</v>
      </c>
      <c r="B1908" s="83" t="s">
        <v>3032</v>
      </c>
      <c r="C1908" s="80">
        <v>2708</v>
      </c>
      <c r="D1908" s="80" t="s">
        <v>1575</v>
      </c>
      <c r="E1908" s="109">
        <v>259</v>
      </c>
      <c r="F1908" s="109">
        <v>0</v>
      </c>
      <c r="G1908" s="109">
        <v>0</v>
      </c>
      <c r="H1908" s="109">
        <v>0</v>
      </c>
      <c r="I1908" s="143">
        <f t="shared" si="32"/>
        <v>259</v>
      </c>
      <c r="J1908" s="148" t="str">
        <f>IFERROR(VLOOKUP($C1908,'CEDARS School FRPL'!$C:$G,5,FALSE),"No")</f>
        <v>Yes</v>
      </c>
      <c r="K1908" s="102">
        <f>IFERROR(VLOOKUP($C1908,'CEDARS School FRPL'!$C:$G,3,FALSE),0)</f>
        <v>0.66080000000000005</v>
      </c>
      <c r="M1908" s="149"/>
      <c r="N1908" s="150"/>
    </row>
    <row r="1909" spans="1:14">
      <c r="A1909" s="83" t="s">
        <v>2481</v>
      </c>
      <c r="B1909" s="83" t="s">
        <v>3032</v>
      </c>
      <c r="C1909" s="80">
        <v>4389</v>
      </c>
      <c r="D1909" s="80" t="s">
        <v>1812</v>
      </c>
      <c r="E1909" s="109">
        <v>478.29</v>
      </c>
      <c r="F1909" s="109">
        <v>0</v>
      </c>
      <c r="G1909" s="109">
        <v>0</v>
      </c>
      <c r="H1909" s="109">
        <v>0</v>
      </c>
      <c r="I1909" s="143">
        <f t="shared" si="32"/>
        <v>478.29</v>
      </c>
      <c r="J1909" s="148" t="str">
        <f>IFERROR(VLOOKUP($C1909,'CEDARS School FRPL'!$C:$G,5,FALSE),"No")</f>
        <v>No</v>
      </c>
      <c r="K1909" s="102">
        <f>IFERROR(VLOOKUP($C1909,'CEDARS School FRPL'!$C:$G,3,FALSE),0)</f>
        <v>0.27139999999999997</v>
      </c>
      <c r="M1909" s="149"/>
      <c r="N1909" s="150"/>
    </row>
    <row r="1910" spans="1:14">
      <c r="A1910" s="83" t="s">
        <v>2481</v>
      </c>
      <c r="B1910" s="83" t="s">
        <v>3032</v>
      </c>
      <c r="C1910" s="80">
        <v>4035</v>
      </c>
      <c r="D1910" s="80" t="s">
        <v>1810</v>
      </c>
      <c r="E1910" s="109">
        <v>615.51</v>
      </c>
      <c r="F1910" s="109">
        <v>0</v>
      </c>
      <c r="G1910" s="109">
        <v>0</v>
      </c>
      <c r="H1910" s="109">
        <v>0</v>
      </c>
      <c r="I1910" s="143">
        <f t="shared" si="32"/>
        <v>615.51</v>
      </c>
      <c r="J1910" s="148" t="str">
        <f>IFERROR(VLOOKUP($C1910,'CEDARS School FRPL'!$C:$G,5,FALSE),"No")</f>
        <v>No</v>
      </c>
      <c r="K1910" s="102">
        <f>IFERROR(VLOOKUP($C1910,'CEDARS School FRPL'!$C:$G,3,FALSE),0)</f>
        <v>0.35420000000000001</v>
      </c>
      <c r="M1910" s="149"/>
      <c r="N1910" s="150"/>
    </row>
    <row r="1911" spans="1:14">
      <c r="A1911" s="83" t="s">
        <v>2481</v>
      </c>
      <c r="B1911" s="80" t="s">
        <v>3032</v>
      </c>
      <c r="C1911" s="80">
        <v>2106</v>
      </c>
      <c r="D1911" t="s">
        <v>1778</v>
      </c>
      <c r="E1911" s="109">
        <v>1555.69</v>
      </c>
      <c r="F1911" s="109">
        <v>55.87</v>
      </c>
      <c r="G1911" s="109">
        <v>0</v>
      </c>
      <c r="H1911" s="109">
        <v>0</v>
      </c>
      <c r="I1911" s="143">
        <f t="shared" si="32"/>
        <v>1611.56</v>
      </c>
      <c r="J1911" s="148" t="str">
        <f>IFERROR(VLOOKUP($C1911,'CEDARS School FRPL'!$C:$G,5,FALSE),"No")</f>
        <v>Yes</v>
      </c>
      <c r="K1911" s="102">
        <f>IFERROR(VLOOKUP($C1911,'CEDARS School FRPL'!$C:$G,3,FALSE),0)</f>
        <v>0.58020000000000005</v>
      </c>
      <c r="M1911" s="149"/>
      <c r="N1911" s="150"/>
    </row>
    <row r="1912" spans="1:14">
      <c r="A1912" s="83" t="s">
        <v>2481</v>
      </c>
      <c r="B1912" s="83" t="s">
        <v>3032</v>
      </c>
      <c r="C1912" s="80">
        <v>5250</v>
      </c>
      <c r="D1912" s="80" t="s">
        <v>1814</v>
      </c>
      <c r="E1912" s="109">
        <v>415.55</v>
      </c>
      <c r="F1912" s="109">
        <v>3.59</v>
      </c>
      <c r="G1912" s="109">
        <v>0</v>
      </c>
      <c r="H1912" s="109">
        <v>0</v>
      </c>
      <c r="I1912" s="143">
        <f t="shared" si="32"/>
        <v>419.14</v>
      </c>
      <c r="J1912" s="148" t="str">
        <f>IFERROR(VLOOKUP($C1912,'CEDARS School FRPL'!$C:$G,5,FALSE),"No")</f>
        <v>Yes</v>
      </c>
      <c r="K1912" s="102">
        <f>IFERROR(VLOOKUP($C1912,'CEDARS School FRPL'!$C:$G,3,FALSE),0)</f>
        <v>0.72560000000000002</v>
      </c>
      <c r="M1912" s="149"/>
      <c r="N1912" s="150"/>
    </row>
    <row r="1913" spans="1:14">
      <c r="A1913" s="83" t="s">
        <v>2481</v>
      </c>
      <c r="B1913" s="83" t="s">
        <v>3032</v>
      </c>
      <c r="C1913" s="80">
        <v>5344</v>
      </c>
      <c r="D1913" s="80" t="s">
        <v>1816</v>
      </c>
      <c r="E1913" s="109">
        <v>0</v>
      </c>
      <c r="F1913" s="109">
        <v>0</v>
      </c>
      <c r="G1913" s="109">
        <v>116.05</v>
      </c>
      <c r="H1913" s="109">
        <v>0</v>
      </c>
      <c r="I1913" s="143">
        <f t="shared" ref="I1913:I1976" si="33">SUM(E1913:H1913)</f>
        <v>116.05</v>
      </c>
      <c r="J1913" s="148" t="str">
        <f>IFERROR(VLOOKUP($C1913,'CEDARS School FRPL'!$C:$G,5,FALSE),"No")</f>
        <v>Yes</v>
      </c>
      <c r="K1913" s="102">
        <f>IFERROR(VLOOKUP($C1913,'CEDARS School FRPL'!$C:$G,3,FALSE),0)</f>
        <v>0.61339999999999995</v>
      </c>
      <c r="M1913" s="149"/>
      <c r="N1913" s="150"/>
    </row>
    <row r="1914" spans="1:14">
      <c r="A1914" s="83" t="s">
        <v>2481</v>
      </c>
      <c r="B1914" s="83" t="s">
        <v>3032</v>
      </c>
      <c r="C1914" s="80">
        <v>1567</v>
      </c>
      <c r="D1914" s="80" t="s">
        <v>3243</v>
      </c>
      <c r="E1914" s="109">
        <v>107.81</v>
      </c>
      <c r="F1914" s="109">
        <v>0</v>
      </c>
      <c r="G1914" s="109">
        <v>0</v>
      </c>
      <c r="H1914" s="109">
        <v>0</v>
      </c>
      <c r="I1914" s="143">
        <f t="shared" si="33"/>
        <v>107.81</v>
      </c>
      <c r="J1914" s="148" t="str">
        <f>IFERROR(VLOOKUP($C1914,'CEDARS School FRPL'!$C:$G,5,FALSE),"No")</f>
        <v>Yes</v>
      </c>
      <c r="K1914" s="102">
        <f>IFERROR(VLOOKUP($C1914,'CEDARS School FRPL'!$C:$G,3,FALSE),0)</f>
        <v>0.83689999999999998</v>
      </c>
      <c r="M1914" s="149"/>
      <c r="N1914" s="150"/>
    </row>
    <row r="1915" spans="1:14">
      <c r="A1915" s="83" t="s">
        <v>2481</v>
      </c>
      <c r="B1915" s="83" t="s">
        <v>3032</v>
      </c>
      <c r="C1915" s="80">
        <v>2096</v>
      </c>
      <c r="D1915" s="80" t="s">
        <v>1777</v>
      </c>
      <c r="E1915" s="109">
        <v>354.71</v>
      </c>
      <c r="F1915" s="109">
        <v>0</v>
      </c>
      <c r="G1915" s="109">
        <v>0</v>
      </c>
      <c r="H1915" s="109">
        <v>0</v>
      </c>
      <c r="I1915" s="143">
        <f t="shared" si="33"/>
        <v>354.71</v>
      </c>
      <c r="J1915" s="148" t="str">
        <f>IFERROR(VLOOKUP($C1915,'CEDARS School FRPL'!$C:$G,5,FALSE),"No")</f>
        <v>Yes</v>
      </c>
      <c r="K1915" s="102">
        <f>IFERROR(VLOOKUP($C1915,'CEDARS School FRPL'!$C:$G,3,FALSE),0)</f>
        <v>0.87190000000000001</v>
      </c>
      <c r="M1915" s="149"/>
      <c r="N1915" s="150"/>
    </row>
    <row r="1916" spans="1:14">
      <c r="A1916" s="83" t="s">
        <v>2481</v>
      </c>
      <c r="B1916" s="83" t="s">
        <v>3032</v>
      </c>
      <c r="C1916" s="80">
        <v>2950</v>
      </c>
      <c r="D1916" s="80" t="s">
        <v>1793</v>
      </c>
      <c r="E1916" s="109">
        <v>299.29000000000002</v>
      </c>
      <c r="F1916" s="109">
        <v>0</v>
      </c>
      <c r="G1916" s="109">
        <v>0</v>
      </c>
      <c r="H1916" s="109">
        <v>0</v>
      </c>
      <c r="I1916" s="143">
        <f t="shared" si="33"/>
        <v>299.29000000000002</v>
      </c>
      <c r="J1916" s="148" t="str">
        <f>IFERROR(VLOOKUP($C1916,'CEDARS School FRPL'!$C:$G,5,FALSE),"No")</f>
        <v>Yes</v>
      </c>
      <c r="K1916" s="102">
        <f>IFERROR(VLOOKUP($C1916,'CEDARS School FRPL'!$C:$G,3,FALSE),0)</f>
        <v>0.64039999999999997</v>
      </c>
      <c r="M1916" s="149"/>
      <c r="N1916" s="150"/>
    </row>
    <row r="1917" spans="1:14">
      <c r="A1917" s="83" t="s">
        <v>2481</v>
      </c>
      <c r="B1917" s="83" t="s">
        <v>3032</v>
      </c>
      <c r="C1917" s="80">
        <v>2479</v>
      </c>
      <c r="D1917" s="80" t="s">
        <v>1313</v>
      </c>
      <c r="E1917" s="109">
        <v>1434.28</v>
      </c>
      <c r="F1917" s="109">
        <v>44.949999999999996</v>
      </c>
      <c r="G1917" s="109">
        <v>0</v>
      </c>
      <c r="H1917" s="109">
        <v>0</v>
      </c>
      <c r="I1917" s="143">
        <f t="shared" si="33"/>
        <v>1479.23</v>
      </c>
      <c r="J1917" s="148" t="str">
        <f>IFERROR(VLOOKUP($C1917,'CEDARS School FRPL'!$C:$G,5,FALSE),"No")</f>
        <v>Yes</v>
      </c>
      <c r="K1917" s="102">
        <f>IFERROR(VLOOKUP($C1917,'CEDARS School FRPL'!$C:$G,3,FALSE),0)</f>
        <v>0.79479999999999995</v>
      </c>
      <c r="M1917" s="149"/>
      <c r="N1917" s="150"/>
    </row>
    <row r="1918" spans="1:14">
      <c r="A1918" s="83" t="s">
        <v>2481</v>
      </c>
      <c r="B1918" s="83" t="s">
        <v>3032</v>
      </c>
      <c r="C1918" s="80">
        <v>2086</v>
      </c>
      <c r="D1918" s="80" t="s">
        <v>1776</v>
      </c>
      <c r="E1918" s="109">
        <v>482.45</v>
      </c>
      <c r="F1918" s="109">
        <v>0</v>
      </c>
      <c r="G1918" s="109">
        <v>0</v>
      </c>
      <c r="H1918" s="109">
        <v>0</v>
      </c>
      <c r="I1918" s="143">
        <f t="shared" si="33"/>
        <v>482.45</v>
      </c>
      <c r="J1918" s="148" t="str">
        <f>IFERROR(VLOOKUP($C1918,'CEDARS School FRPL'!$C:$G,5,FALSE),"No")</f>
        <v>Yes</v>
      </c>
      <c r="K1918" s="102">
        <f>IFERROR(VLOOKUP($C1918,'CEDARS School FRPL'!$C:$G,3,FALSE),0)</f>
        <v>0.53680000000000005</v>
      </c>
      <c r="M1918" s="149"/>
      <c r="N1918" s="150"/>
    </row>
    <row r="1919" spans="1:14">
      <c r="A1919" s="83" t="s">
        <v>2481</v>
      </c>
      <c r="B1919" s="83" t="s">
        <v>3032</v>
      </c>
      <c r="C1919" s="80">
        <v>3356</v>
      </c>
      <c r="D1919" s="80" t="s">
        <v>664</v>
      </c>
      <c r="E1919" s="109">
        <v>779.89</v>
      </c>
      <c r="F1919" s="109">
        <v>0</v>
      </c>
      <c r="G1919" s="109">
        <v>0</v>
      </c>
      <c r="H1919" s="109">
        <v>0</v>
      </c>
      <c r="I1919" s="143">
        <f t="shared" si="33"/>
        <v>779.89</v>
      </c>
      <c r="J1919" s="148" t="str">
        <f>IFERROR(VLOOKUP($C1919,'CEDARS School FRPL'!$C:$G,5,FALSE),"No")</f>
        <v>No</v>
      </c>
      <c r="K1919" s="102">
        <f>IFERROR(VLOOKUP($C1919,'CEDARS School FRPL'!$C:$G,3,FALSE),0)</f>
        <v>0.37580000000000002</v>
      </c>
      <c r="M1919" s="149"/>
      <c r="N1919" s="150"/>
    </row>
    <row r="1920" spans="1:14">
      <c r="A1920" s="83" t="s">
        <v>2481</v>
      </c>
      <c r="B1920" s="83" t="s">
        <v>3032</v>
      </c>
      <c r="C1920" s="80">
        <v>3413</v>
      </c>
      <c r="D1920" s="80" t="s">
        <v>1805</v>
      </c>
      <c r="E1920" s="109">
        <v>740.36</v>
      </c>
      <c r="F1920" s="109">
        <v>0</v>
      </c>
      <c r="G1920" s="109">
        <v>0</v>
      </c>
      <c r="H1920" s="109">
        <v>0</v>
      </c>
      <c r="I1920" s="143">
        <f t="shared" si="33"/>
        <v>740.36</v>
      </c>
      <c r="J1920" s="148" t="str">
        <f>IFERROR(VLOOKUP($C1920,'CEDARS School FRPL'!$C:$G,5,FALSE),"No")</f>
        <v>Yes</v>
      </c>
      <c r="K1920" s="102">
        <f>IFERROR(VLOOKUP($C1920,'CEDARS School FRPL'!$C:$G,3,FALSE),0)</f>
        <v>0.56010000000000004</v>
      </c>
      <c r="M1920" s="149"/>
      <c r="N1920" s="150"/>
    </row>
    <row r="1921" spans="1:14">
      <c r="A1921" s="83" t="s">
        <v>2481</v>
      </c>
      <c r="B1921" s="83" t="s">
        <v>3032</v>
      </c>
      <c r="C1921" s="80">
        <v>1698</v>
      </c>
      <c r="D1921" s="80" t="s">
        <v>1773</v>
      </c>
      <c r="E1921" s="109">
        <v>66.819999999999993</v>
      </c>
      <c r="F1921" s="109">
        <v>0</v>
      </c>
      <c r="G1921" s="109">
        <v>0</v>
      </c>
      <c r="H1921" s="109">
        <v>0</v>
      </c>
      <c r="I1921" s="143">
        <f t="shared" si="33"/>
        <v>66.819999999999993</v>
      </c>
      <c r="J1921" s="148" t="str">
        <f>IFERROR(VLOOKUP($C1921,'CEDARS School FRPL'!$C:$G,5,FALSE),"No")</f>
        <v>Yes</v>
      </c>
      <c r="K1921" s="102">
        <f>IFERROR(VLOOKUP($C1921,'CEDARS School FRPL'!$C:$G,3,FALSE),0)</f>
        <v>0.58620000000000005</v>
      </c>
      <c r="M1921" s="149"/>
      <c r="N1921" s="150"/>
    </row>
    <row r="1922" spans="1:14">
      <c r="A1922" s="83" t="s">
        <v>2481</v>
      </c>
      <c r="B1922" s="83" t="s">
        <v>3032</v>
      </c>
      <c r="C1922" s="80">
        <v>3189</v>
      </c>
      <c r="D1922" s="80" t="s">
        <v>1799</v>
      </c>
      <c r="E1922" s="109">
        <v>1269.6300000000001</v>
      </c>
      <c r="F1922" s="109">
        <v>60.32</v>
      </c>
      <c r="G1922" s="109">
        <v>0</v>
      </c>
      <c r="H1922" s="109">
        <v>0</v>
      </c>
      <c r="I1922" s="143">
        <f t="shared" si="33"/>
        <v>1329.95</v>
      </c>
      <c r="J1922" s="148" t="str">
        <f>IFERROR(VLOOKUP($C1922,'CEDARS School FRPL'!$C:$G,5,FALSE),"No")</f>
        <v>Yes</v>
      </c>
      <c r="K1922" s="102">
        <f>IFERROR(VLOOKUP($C1922,'CEDARS School FRPL'!$C:$G,3,FALSE),0)</f>
        <v>0.54530000000000001</v>
      </c>
      <c r="M1922" s="149"/>
      <c r="N1922" s="150"/>
    </row>
    <row r="1923" spans="1:14">
      <c r="A1923" s="83" t="s">
        <v>2481</v>
      </c>
      <c r="B1923" s="83" t="s">
        <v>3032</v>
      </c>
      <c r="C1923" s="80">
        <v>3257</v>
      </c>
      <c r="D1923" s="80" t="s">
        <v>1801</v>
      </c>
      <c r="E1923" s="109">
        <v>751.73</v>
      </c>
      <c r="F1923" s="109">
        <v>0</v>
      </c>
      <c r="G1923" s="109">
        <v>0</v>
      </c>
      <c r="H1923" s="109">
        <v>0</v>
      </c>
      <c r="I1923" s="143">
        <f t="shared" si="33"/>
        <v>751.73</v>
      </c>
      <c r="J1923" s="148" t="str">
        <f>IFERROR(VLOOKUP($C1923,'CEDARS School FRPL'!$C:$G,5,FALSE),"No")</f>
        <v>Yes</v>
      </c>
      <c r="K1923" s="102">
        <f>IFERROR(VLOOKUP($C1923,'CEDARS School FRPL'!$C:$G,3,FALSE),0)</f>
        <v>0.85209999999999997</v>
      </c>
      <c r="M1923" s="149"/>
      <c r="N1923" s="150"/>
    </row>
    <row r="1924" spans="1:14">
      <c r="A1924" s="83" t="s">
        <v>2481</v>
      </c>
      <c r="B1924" s="83" t="s">
        <v>3032</v>
      </c>
      <c r="C1924" s="80">
        <v>2110</v>
      </c>
      <c r="D1924" s="80" t="s">
        <v>1781</v>
      </c>
      <c r="E1924" s="109">
        <v>400.9</v>
      </c>
      <c r="F1924" s="109">
        <v>0</v>
      </c>
      <c r="G1924" s="109">
        <v>0</v>
      </c>
      <c r="H1924" s="109">
        <v>0</v>
      </c>
      <c r="I1924" s="143">
        <f t="shared" si="33"/>
        <v>400.9</v>
      </c>
      <c r="J1924" s="148" t="str">
        <f>IFERROR(VLOOKUP($C1924,'CEDARS School FRPL'!$C:$G,5,FALSE),"No")</f>
        <v>Yes</v>
      </c>
      <c r="K1924" s="102">
        <f>IFERROR(VLOOKUP($C1924,'CEDARS School FRPL'!$C:$G,3,FALSE),0)</f>
        <v>0.84119999999999995</v>
      </c>
      <c r="M1924" s="149"/>
      <c r="N1924" s="150"/>
    </row>
    <row r="1925" spans="1:14">
      <c r="A1925" s="83" t="s">
        <v>2481</v>
      </c>
      <c r="B1925" s="83" t="s">
        <v>3032</v>
      </c>
      <c r="C1925" s="80">
        <v>4191</v>
      </c>
      <c r="D1925" s="80" t="s">
        <v>3033</v>
      </c>
      <c r="E1925" s="109">
        <v>396.56</v>
      </c>
      <c r="F1925" s="109">
        <v>0</v>
      </c>
      <c r="G1925" s="109">
        <v>0</v>
      </c>
      <c r="H1925" s="109">
        <v>0</v>
      </c>
      <c r="I1925" s="143">
        <f t="shared" si="33"/>
        <v>396.56</v>
      </c>
      <c r="J1925" s="148" t="str">
        <f>IFERROR(VLOOKUP($C1925,'CEDARS School FRPL'!$C:$G,5,FALSE),"No")</f>
        <v>No</v>
      </c>
      <c r="K1925" s="102">
        <f>IFERROR(VLOOKUP($C1925,'CEDARS School FRPL'!$C:$G,3,FALSE),0)</f>
        <v>0.21210000000000001</v>
      </c>
      <c r="M1925" s="149"/>
      <c r="N1925" s="150"/>
    </row>
    <row r="1926" spans="1:14">
      <c r="A1926" s="83" t="s">
        <v>2481</v>
      </c>
      <c r="B1926" s="83" t="s">
        <v>3032</v>
      </c>
      <c r="C1926" s="80">
        <v>5361</v>
      </c>
      <c r="D1926" s="80" t="s">
        <v>1817</v>
      </c>
      <c r="E1926" s="109">
        <v>361.14</v>
      </c>
      <c r="F1926" s="109">
        <v>0</v>
      </c>
      <c r="G1926" s="109">
        <v>0</v>
      </c>
      <c r="H1926" s="109">
        <v>0</v>
      </c>
      <c r="I1926" s="143">
        <f t="shared" si="33"/>
        <v>361.14</v>
      </c>
      <c r="J1926" s="148" t="str">
        <f>IFERROR(VLOOKUP($C1926,'CEDARS School FRPL'!$C:$G,5,FALSE),"No")</f>
        <v>No</v>
      </c>
      <c r="K1926" s="102">
        <f>IFERROR(VLOOKUP($C1926,'CEDARS School FRPL'!$C:$G,3,FALSE),0)</f>
        <v>0.25280000000000002</v>
      </c>
      <c r="M1926" s="149"/>
      <c r="N1926" s="150"/>
    </row>
    <row r="1927" spans="1:14">
      <c r="A1927" s="83" t="s">
        <v>2481</v>
      </c>
      <c r="B1927" s="83" t="s">
        <v>3032</v>
      </c>
      <c r="C1927" s="80">
        <v>5694</v>
      </c>
      <c r="D1927" s="80" t="s">
        <v>3381</v>
      </c>
      <c r="E1927" s="109">
        <v>495.63</v>
      </c>
      <c r="F1927" s="109">
        <v>0</v>
      </c>
      <c r="G1927" s="109">
        <v>0</v>
      </c>
      <c r="H1927" s="109">
        <v>0</v>
      </c>
      <c r="I1927" s="143">
        <f t="shared" si="33"/>
        <v>495.63</v>
      </c>
      <c r="J1927" s="148" t="str">
        <f>IFERROR(VLOOKUP($C1927,'CEDARS School FRPL'!$C:$G,5,FALSE),"No")</f>
        <v>Yes</v>
      </c>
      <c r="K1927" s="102">
        <f>IFERROR(VLOOKUP($C1927,'CEDARS School FRPL'!$C:$G,3,FALSE),0)</f>
        <v>0.5282</v>
      </c>
      <c r="M1927" s="149"/>
      <c r="N1927" s="150"/>
    </row>
    <row r="1928" spans="1:14">
      <c r="A1928" s="83" t="s">
        <v>2481</v>
      </c>
      <c r="B1928" s="83" t="s">
        <v>3032</v>
      </c>
      <c r="C1928" s="80">
        <v>2108</v>
      </c>
      <c r="D1928" s="80" t="s">
        <v>1779</v>
      </c>
      <c r="E1928" s="109">
        <v>360.71</v>
      </c>
      <c r="F1928" s="109">
        <v>0</v>
      </c>
      <c r="G1928" s="109">
        <v>0</v>
      </c>
      <c r="H1928" s="109">
        <v>0</v>
      </c>
      <c r="I1928" s="143">
        <f t="shared" si="33"/>
        <v>360.71</v>
      </c>
      <c r="J1928" s="148" t="str">
        <f>IFERROR(VLOOKUP($C1928,'CEDARS School FRPL'!$C:$G,5,FALSE),"No")</f>
        <v>Yes</v>
      </c>
      <c r="K1928" s="102">
        <f>IFERROR(VLOOKUP($C1928,'CEDARS School FRPL'!$C:$G,3,FALSE),0)</f>
        <v>0.88260000000000005</v>
      </c>
      <c r="M1928" s="149"/>
      <c r="N1928" s="150"/>
    </row>
    <row r="1929" spans="1:14">
      <c r="A1929" s="83" t="s">
        <v>2481</v>
      </c>
      <c r="B1929" s="83" t="s">
        <v>3032</v>
      </c>
      <c r="C1929" s="80">
        <v>5301</v>
      </c>
      <c r="D1929" s="80" t="s">
        <v>1815</v>
      </c>
      <c r="E1929" s="109">
        <v>153.5</v>
      </c>
      <c r="F1929" s="109">
        <v>7.5200000000000005</v>
      </c>
      <c r="G1929" s="109">
        <v>0</v>
      </c>
      <c r="H1929" s="109">
        <v>0</v>
      </c>
      <c r="I1929" s="143">
        <f t="shared" si="33"/>
        <v>161.02000000000001</v>
      </c>
      <c r="J1929" s="148" t="str">
        <f>IFERROR(VLOOKUP($C1929,'CEDARS School FRPL'!$C:$G,5,FALSE),"No")</f>
        <v>No</v>
      </c>
      <c r="K1929" s="102">
        <f>IFERROR(VLOOKUP($C1929,'CEDARS School FRPL'!$C:$G,3,FALSE),0)</f>
        <v>0.47070000000000001</v>
      </c>
      <c r="M1929" s="149"/>
      <c r="N1929" s="150"/>
    </row>
    <row r="1930" spans="1:14">
      <c r="A1930" s="83" t="s">
        <v>2481</v>
      </c>
      <c r="B1930" s="83" t="s">
        <v>3032</v>
      </c>
      <c r="C1930" s="80">
        <v>1767</v>
      </c>
      <c r="D1930" s="80" t="s">
        <v>1774</v>
      </c>
      <c r="E1930" s="109">
        <v>15.57</v>
      </c>
      <c r="F1930" s="109">
        <v>0</v>
      </c>
      <c r="G1930" s="109">
        <v>0</v>
      </c>
      <c r="H1930" s="109">
        <v>0</v>
      </c>
      <c r="I1930" s="143">
        <f t="shared" si="33"/>
        <v>15.57</v>
      </c>
      <c r="J1930" s="148" t="str">
        <f>IFERROR(VLOOKUP($C1930,'CEDARS School FRPL'!$C:$G,5,FALSE),"No")</f>
        <v>Yes</v>
      </c>
      <c r="K1930" s="102">
        <f>IFERROR(VLOOKUP($C1930,'CEDARS School FRPL'!$C:$G,3,FALSE),0)</f>
        <v>0.53339999999999999</v>
      </c>
      <c r="M1930" s="149"/>
      <c r="N1930" s="150"/>
    </row>
    <row r="1931" spans="1:14">
      <c r="A1931" s="83" t="s">
        <v>2481</v>
      </c>
      <c r="B1931" s="83" t="s">
        <v>3032</v>
      </c>
      <c r="C1931" s="80">
        <v>3063</v>
      </c>
      <c r="D1931" s="80" t="s">
        <v>1798</v>
      </c>
      <c r="E1931" s="109">
        <v>343.29</v>
      </c>
      <c r="F1931" s="109">
        <v>0</v>
      </c>
      <c r="G1931" s="109">
        <v>0</v>
      </c>
      <c r="H1931" s="109">
        <v>0</v>
      </c>
      <c r="I1931" s="143">
        <f t="shared" si="33"/>
        <v>343.29</v>
      </c>
      <c r="J1931" s="148" t="str">
        <f>IFERROR(VLOOKUP($C1931,'CEDARS School FRPL'!$C:$G,5,FALSE),"No")</f>
        <v>Yes</v>
      </c>
      <c r="K1931" s="102">
        <f>IFERROR(VLOOKUP($C1931,'CEDARS School FRPL'!$C:$G,3,FALSE),0)</f>
        <v>0.66639999999999999</v>
      </c>
      <c r="M1931" s="149"/>
      <c r="N1931" s="150"/>
    </row>
    <row r="1932" spans="1:14">
      <c r="A1932" s="83" t="s">
        <v>2481</v>
      </c>
      <c r="B1932" s="83" t="s">
        <v>3032</v>
      </c>
      <c r="C1932" s="80">
        <v>2191</v>
      </c>
      <c r="D1932" s="80" t="s">
        <v>1786</v>
      </c>
      <c r="E1932" s="109">
        <v>378.86</v>
      </c>
      <c r="F1932" s="109">
        <v>0</v>
      </c>
      <c r="G1932" s="109">
        <v>0</v>
      </c>
      <c r="H1932" s="109">
        <v>0</v>
      </c>
      <c r="I1932" s="143">
        <f t="shared" si="33"/>
        <v>378.86</v>
      </c>
      <c r="J1932" s="148" t="str">
        <f>IFERROR(VLOOKUP($C1932,'CEDARS School FRPL'!$C:$G,5,FALSE),"No")</f>
        <v>Yes</v>
      </c>
      <c r="K1932" s="102">
        <f>IFERROR(VLOOKUP($C1932,'CEDARS School FRPL'!$C:$G,3,FALSE),0)</f>
        <v>0.83460000000000001</v>
      </c>
      <c r="M1932" s="149"/>
      <c r="N1932" s="150"/>
    </row>
    <row r="1933" spans="1:14">
      <c r="A1933" s="83" t="s">
        <v>2481</v>
      </c>
      <c r="B1933" s="83" t="s">
        <v>3032</v>
      </c>
      <c r="C1933" s="80">
        <v>2109</v>
      </c>
      <c r="D1933" s="80" t="s">
        <v>1780</v>
      </c>
      <c r="E1933" s="109">
        <v>407.57</v>
      </c>
      <c r="F1933" s="109">
        <v>0</v>
      </c>
      <c r="G1933" s="109">
        <v>0</v>
      </c>
      <c r="H1933" s="109">
        <v>0</v>
      </c>
      <c r="I1933" s="143">
        <f t="shared" si="33"/>
        <v>407.57</v>
      </c>
      <c r="J1933" s="148" t="str">
        <f>IFERROR(VLOOKUP($C1933,'CEDARS School FRPL'!$C:$G,5,FALSE),"No")</f>
        <v>Yes</v>
      </c>
      <c r="K1933" s="102">
        <f>IFERROR(VLOOKUP($C1933,'CEDARS School FRPL'!$C:$G,3,FALSE),0)</f>
        <v>0.74950000000000006</v>
      </c>
      <c r="M1933" s="149"/>
      <c r="N1933" s="150"/>
    </row>
    <row r="1934" spans="1:14">
      <c r="A1934" s="83" t="s">
        <v>2481</v>
      </c>
      <c r="B1934" s="83" t="s">
        <v>3032</v>
      </c>
      <c r="C1934" s="80">
        <v>2296</v>
      </c>
      <c r="D1934" s="80" t="s">
        <v>1789</v>
      </c>
      <c r="E1934" s="109">
        <v>362</v>
      </c>
      <c r="F1934" s="109">
        <v>0</v>
      </c>
      <c r="G1934" s="109">
        <v>0</v>
      </c>
      <c r="H1934" s="109">
        <v>0</v>
      </c>
      <c r="I1934" s="143">
        <f t="shared" si="33"/>
        <v>362</v>
      </c>
      <c r="J1934" s="148" t="str">
        <f>IFERROR(VLOOKUP($C1934,'CEDARS School FRPL'!$C:$G,5,FALSE),"No")</f>
        <v>No</v>
      </c>
      <c r="K1934" s="102">
        <f>IFERROR(VLOOKUP($C1934,'CEDARS School FRPL'!$C:$G,3,FALSE),0)</f>
        <v>0.21049999999999999</v>
      </c>
      <c r="M1934" s="149"/>
      <c r="N1934" s="150"/>
    </row>
    <row r="1935" spans="1:14">
      <c r="A1935" s="83" t="s">
        <v>2481</v>
      </c>
      <c r="B1935" s="83" t="s">
        <v>3032</v>
      </c>
      <c r="C1935" s="80">
        <v>4192</v>
      </c>
      <c r="D1935" s="80" t="s">
        <v>767</v>
      </c>
      <c r="E1935" s="109">
        <v>357.06</v>
      </c>
      <c r="F1935" s="109">
        <v>0</v>
      </c>
      <c r="G1935" s="109">
        <v>0</v>
      </c>
      <c r="H1935" s="109">
        <v>0</v>
      </c>
      <c r="I1935" s="143">
        <f t="shared" si="33"/>
        <v>357.06</v>
      </c>
      <c r="J1935" s="148" t="str">
        <f>IFERROR(VLOOKUP($C1935,'CEDARS School FRPL'!$C:$G,5,FALSE),"No")</f>
        <v>No</v>
      </c>
      <c r="K1935" s="102">
        <f>IFERROR(VLOOKUP($C1935,'CEDARS School FRPL'!$C:$G,3,FALSE),0)</f>
        <v>0.31719999999999998</v>
      </c>
      <c r="M1935" s="149"/>
      <c r="N1935" s="150"/>
    </row>
    <row r="1936" spans="1:14">
      <c r="A1936" s="83" t="s">
        <v>2481</v>
      </c>
      <c r="B1936" s="83" t="s">
        <v>3032</v>
      </c>
      <c r="C1936" s="80">
        <v>5695</v>
      </c>
      <c r="D1936" s="80" t="s">
        <v>3382</v>
      </c>
      <c r="E1936" s="109">
        <v>375.29</v>
      </c>
      <c r="F1936" s="109">
        <v>0</v>
      </c>
      <c r="G1936" s="109">
        <v>0</v>
      </c>
      <c r="H1936" s="109">
        <v>0</v>
      </c>
      <c r="I1936" s="143">
        <f t="shared" si="33"/>
        <v>375.29</v>
      </c>
      <c r="J1936" s="148" t="str">
        <f>IFERROR(VLOOKUP($C1936,'CEDARS School FRPL'!$C:$G,5,FALSE),"No")</f>
        <v>Yes</v>
      </c>
      <c r="K1936" s="102">
        <f>IFERROR(VLOOKUP($C1936,'CEDARS School FRPL'!$C:$G,3,FALSE),0)</f>
        <v>0.86629999999999996</v>
      </c>
      <c r="M1936" s="149"/>
      <c r="N1936" s="150"/>
    </row>
    <row r="1937" spans="1:14">
      <c r="A1937" s="83" t="s">
        <v>2496</v>
      </c>
      <c r="B1937" s="83" t="s">
        <v>3034</v>
      </c>
      <c r="C1937" s="80">
        <v>5381</v>
      </c>
      <c r="D1937" s="80" t="s">
        <v>1917</v>
      </c>
      <c r="E1937" s="109">
        <v>731.36</v>
      </c>
      <c r="F1937" s="109">
        <v>0</v>
      </c>
      <c r="G1937" s="109">
        <v>0</v>
      </c>
      <c r="H1937" s="109">
        <v>0</v>
      </c>
      <c r="I1937" s="143">
        <f t="shared" si="33"/>
        <v>731.36</v>
      </c>
      <c r="J1937" s="148" t="str">
        <f>IFERROR(VLOOKUP($C1937,'CEDARS School FRPL'!$C:$G,5,FALSE),"No")</f>
        <v>No</v>
      </c>
      <c r="K1937" s="102">
        <f>IFERROR(VLOOKUP($C1937,'CEDARS School FRPL'!$C:$G,3,FALSE),0)</f>
        <v>0.48359999999999997</v>
      </c>
      <c r="M1937" s="149"/>
      <c r="N1937" s="150"/>
    </row>
    <row r="1938" spans="1:14">
      <c r="A1938" s="83" t="s">
        <v>2401</v>
      </c>
      <c r="B1938" s="83" t="s">
        <v>3035</v>
      </c>
      <c r="C1938" s="80">
        <v>3050</v>
      </c>
      <c r="D1938" s="80" t="s">
        <v>1180</v>
      </c>
      <c r="E1938" s="109">
        <v>35.29</v>
      </c>
      <c r="F1938" s="109">
        <v>0</v>
      </c>
      <c r="G1938" s="109">
        <v>0</v>
      </c>
      <c r="H1938" s="109">
        <v>0</v>
      </c>
      <c r="I1938" s="143">
        <f t="shared" si="33"/>
        <v>35.29</v>
      </c>
      <c r="J1938" s="148" t="str">
        <f>IFERROR(VLOOKUP($C1938,'CEDARS School FRPL'!$C:$G,5,FALSE),"No")</f>
        <v>Yes</v>
      </c>
      <c r="K1938" s="102">
        <f>IFERROR(VLOOKUP($C1938,'CEDARS School FRPL'!$C:$G,3,FALSE),0)</f>
        <v>0.66279999999999994</v>
      </c>
      <c r="M1938" s="149"/>
      <c r="N1938" s="150"/>
    </row>
    <row r="1939" spans="1:14">
      <c r="A1939" s="83" t="s">
        <v>2401</v>
      </c>
      <c r="B1939" s="83" t="s">
        <v>3035</v>
      </c>
      <c r="C1939" s="80">
        <v>2186</v>
      </c>
      <c r="D1939" s="80" t="s">
        <v>1179</v>
      </c>
      <c r="E1939" s="109">
        <v>31</v>
      </c>
      <c r="F1939" s="109">
        <v>0</v>
      </c>
      <c r="G1939" s="109">
        <v>0</v>
      </c>
      <c r="H1939" s="109">
        <v>0</v>
      </c>
      <c r="I1939" s="143">
        <f t="shared" si="33"/>
        <v>31</v>
      </c>
      <c r="J1939" s="148" t="str">
        <f>IFERROR(VLOOKUP($C1939,'CEDARS School FRPL'!$C:$G,5,FALSE),"No")</f>
        <v>No</v>
      </c>
      <c r="K1939" s="102">
        <f>IFERROR(VLOOKUP($C1939,'CEDARS School FRPL'!$C:$G,3,FALSE),0)</f>
        <v>0.47260000000000002</v>
      </c>
      <c r="M1939" s="149"/>
      <c r="N1939" s="150"/>
    </row>
    <row r="1940" spans="1:14">
      <c r="A1940" s="83" t="s">
        <v>2546</v>
      </c>
      <c r="B1940" s="83" t="s">
        <v>3036</v>
      </c>
      <c r="C1940" s="80">
        <v>3069</v>
      </c>
      <c r="D1940" s="80" t="s">
        <v>2156</v>
      </c>
      <c r="E1940" s="109">
        <v>74.290000000000006</v>
      </c>
      <c r="F1940" s="109">
        <v>0</v>
      </c>
      <c r="G1940" s="109">
        <v>0</v>
      </c>
      <c r="H1940" s="109">
        <v>0</v>
      </c>
      <c r="I1940" s="143">
        <f t="shared" si="33"/>
        <v>74.290000000000006</v>
      </c>
      <c r="J1940" s="148" t="str">
        <f>IFERROR(VLOOKUP($C1940,'CEDARS School FRPL'!$C:$G,5,FALSE),"No")</f>
        <v>No</v>
      </c>
      <c r="K1940" s="102">
        <f>IFERROR(VLOOKUP($C1940,'CEDARS School FRPL'!$C:$G,3,FALSE),0)</f>
        <v>0.4204</v>
      </c>
      <c r="M1940" s="149"/>
      <c r="N1940" s="150"/>
    </row>
    <row r="1941" spans="1:14">
      <c r="A1941" s="83" t="s">
        <v>2546</v>
      </c>
      <c r="B1941" s="83" t="s">
        <v>3036</v>
      </c>
      <c r="C1941" s="80">
        <v>3068</v>
      </c>
      <c r="D1941" s="80" t="s">
        <v>2155</v>
      </c>
      <c r="E1941" s="109">
        <v>65.89</v>
      </c>
      <c r="F1941" s="109">
        <v>2.87</v>
      </c>
      <c r="G1941" s="109">
        <v>0</v>
      </c>
      <c r="H1941" s="109">
        <v>0</v>
      </c>
      <c r="I1941" s="143">
        <f t="shared" si="33"/>
        <v>68.760000000000005</v>
      </c>
      <c r="J1941" s="148" t="str">
        <f>IFERROR(VLOOKUP($C1941,'CEDARS School FRPL'!$C:$G,5,FALSE),"No")</f>
        <v>Yes</v>
      </c>
      <c r="K1941" s="102">
        <f>IFERROR(VLOOKUP($C1941,'CEDARS School FRPL'!$C:$G,3,FALSE),0)</f>
        <v>0.51200000000000001</v>
      </c>
      <c r="M1941" s="149"/>
      <c r="N1941" s="150"/>
    </row>
    <row r="1942" spans="1:14">
      <c r="A1942" s="83" t="s">
        <v>2480</v>
      </c>
      <c r="B1942" s="83" t="s">
        <v>3037</v>
      </c>
      <c r="C1942" s="80">
        <v>4513</v>
      </c>
      <c r="D1942" s="80" t="s">
        <v>1764</v>
      </c>
      <c r="E1942" s="109">
        <v>597.09</v>
      </c>
      <c r="F1942" s="109">
        <v>0</v>
      </c>
      <c r="G1942" s="109">
        <v>0</v>
      </c>
      <c r="H1942" s="109">
        <v>0</v>
      </c>
      <c r="I1942" s="143">
        <f t="shared" si="33"/>
        <v>597.09</v>
      </c>
      <c r="J1942" s="148" t="str">
        <f>IFERROR(VLOOKUP($C1942,'CEDARS School FRPL'!$C:$G,5,FALSE),"No")</f>
        <v>No</v>
      </c>
      <c r="K1942" s="102">
        <f>IFERROR(VLOOKUP($C1942,'CEDARS School FRPL'!$C:$G,3,FALSE),0)</f>
        <v>0.25509999999999999</v>
      </c>
      <c r="M1942" s="149"/>
      <c r="N1942" s="150"/>
    </row>
    <row r="1943" spans="1:14">
      <c r="A1943" s="83" t="s">
        <v>2480</v>
      </c>
      <c r="B1943" s="83" t="s">
        <v>3037</v>
      </c>
      <c r="C1943" s="80">
        <v>4553</v>
      </c>
      <c r="D1943" s="80" t="s">
        <v>1766</v>
      </c>
      <c r="E1943" s="109">
        <v>353.58</v>
      </c>
      <c r="F1943" s="109">
        <v>0</v>
      </c>
      <c r="G1943" s="109">
        <v>0</v>
      </c>
      <c r="H1943" s="109">
        <v>0</v>
      </c>
      <c r="I1943" s="143">
        <f t="shared" si="33"/>
        <v>353.58</v>
      </c>
      <c r="J1943" s="148" t="str">
        <f>IFERROR(VLOOKUP($C1943,'CEDARS School FRPL'!$C:$G,5,FALSE),"No")</f>
        <v>No</v>
      </c>
      <c r="K1943" s="102">
        <f>IFERROR(VLOOKUP($C1943,'CEDARS School FRPL'!$C:$G,3,FALSE),0)</f>
        <v>0.33829999999999999</v>
      </c>
      <c r="M1943" s="149"/>
      <c r="N1943" s="150"/>
    </row>
    <row r="1944" spans="1:14">
      <c r="A1944" s="83" t="s">
        <v>2480</v>
      </c>
      <c r="B1944" s="83" t="s">
        <v>3037</v>
      </c>
      <c r="C1944" s="80">
        <v>5108</v>
      </c>
      <c r="D1944" s="80" t="s">
        <v>1768</v>
      </c>
      <c r="E1944" s="109">
        <v>12.57</v>
      </c>
      <c r="F1944" s="109">
        <v>0</v>
      </c>
      <c r="G1944" s="109">
        <v>0</v>
      </c>
      <c r="H1944" s="109">
        <v>0</v>
      </c>
      <c r="I1944" s="143">
        <f t="shared" si="33"/>
        <v>12.57</v>
      </c>
      <c r="J1944" s="148" t="str">
        <f>IFERROR(VLOOKUP($C1944,'CEDARS School FRPL'!$C:$G,5,FALSE),"No")</f>
        <v>Yes</v>
      </c>
      <c r="K1944" s="102">
        <f>IFERROR(VLOOKUP($C1944,'CEDARS School FRPL'!$C:$G,3,FALSE),0)</f>
        <v>0.65739999999999998</v>
      </c>
      <c r="M1944" s="149"/>
      <c r="N1944" s="150"/>
    </row>
    <row r="1945" spans="1:14">
      <c r="A1945" s="83" t="s">
        <v>2480</v>
      </c>
      <c r="B1945" s="83" t="s">
        <v>3037</v>
      </c>
      <c r="C1945" s="80">
        <v>1707</v>
      </c>
      <c r="D1945" s="80" t="s">
        <v>1758</v>
      </c>
      <c r="E1945" s="109">
        <v>113.01</v>
      </c>
      <c r="F1945" s="109">
        <v>2.79</v>
      </c>
      <c r="G1945" s="109">
        <v>16.71</v>
      </c>
      <c r="H1945" s="109">
        <v>0</v>
      </c>
      <c r="I1945" s="143">
        <f t="shared" si="33"/>
        <v>132.51000000000002</v>
      </c>
      <c r="J1945" s="148" t="str">
        <f>IFERROR(VLOOKUP($C1945,'CEDARS School FRPL'!$C:$G,5,FALSE),"No")</f>
        <v>No</v>
      </c>
      <c r="K1945" s="102">
        <f>IFERROR(VLOOKUP($C1945,'CEDARS School FRPL'!$C:$G,3,FALSE),0)</f>
        <v>0.42320000000000002</v>
      </c>
      <c r="M1945" s="149"/>
      <c r="N1945" s="150"/>
    </row>
    <row r="1946" spans="1:14">
      <c r="A1946" s="83" t="s">
        <v>2480</v>
      </c>
      <c r="B1946" s="83" t="s">
        <v>3037</v>
      </c>
      <c r="C1946" s="80">
        <v>4512</v>
      </c>
      <c r="D1946" s="80" t="s">
        <v>1763</v>
      </c>
      <c r="E1946" s="109">
        <v>511.2</v>
      </c>
      <c r="F1946" s="109">
        <v>0</v>
      </c>
      <c r="G1946" s="109">
        <v>0</v>
      </c>
      <c r="H1946" s="109">
        <v>0</v>
      </c>
      <c r="I1946" s="143">
        <f t="shared" si="33"/>
        <v>511.2</v>
      </c>
      <c r="J1946" s="148" t="str">
        <f>IFERROR(VLOOKUP($C1946,'CEDARS School FRPL'!$C:$G,5,FALSE),"No")</f>
        <v>No</v>
      </c>
      <c r="K1946" s="102">
        <f>IFERROR(VLOOKUP($C1946,'CEDARS School FRPL'!$C:$G,3,FALSE),0)</f>
        <v>0.3155</v>
      </c>
      <c r="M1946" s="149"/>
      <c r="N1946" s="150"/>
    </row>
    <row r="1947" spans="1:14">
      <c r="A1947" s="83" t="s">
        <v>2480</v>
      </c>
      <c r="B1947" s="83" t="s">
        <v>3037</v>
      </c>
      <c r="C1947" s="80">
        <v>5004</v>
      </c>
      <c r="D1947" s="80" t="s">
        <v>1767</v>
      </c>
      <c r="E1947" s="109">
        <v>187.88</v>
      </c>
      <c r="F1947" s="109">
        <v>0</v>
      </c>
      <c r="G1947" s="109">
        <v>0</v>
      </c>
      <c r="H1947" s="109">
        <v>0</v>
      </c>
      <c r="I1947" s="143">
        <f t="shared" si="33"/>
        <v>187.88</v>
      </c>
      <c r="J1947" s="148" t="str">
        <f>IFERROR(VLOOKUP($C1947,'CEDARS School FRPL'!$C:$G,5,FALSE),"No")</f>
        <v>No</v>
      </c>
      <c r="K1947" s="102">
        <f>IFERROR(VLOOKUP($C1947,'CEDARS School FRPL'!$C:$G,3,FALSE),0)</f>
        <v>0.21479999999999999</v>
      </c>
      <c r="M1947" s="149"/>
      <c r="N1947" s="150"/>
    </row>
    <row r="1948" spans="1:14">
      <c r="A1948" s="83" t="s">
        <v>2480</v>
      </c>
      <c r="B1948" s="83" t="s">
        <v>3037</v>
      </c>
      <c r="C1948" s="80">
        <v>3125</v>
      </c>
      <c r="D1948" s="80" t="s">
        <v>1761</v>
      </c>
      <c r="E1948" s="109">
        <v>452.22</v>
      </c>
      <c r="F1948" s="109">
        <v>0</v>
      </c>
      <c r="G1948" s="109">
        <v>0</v>
      </c>
      <c r="H1948" s="109">
        <v>0</v>
      </c>
      <c r="I1948" s="143">
        <f t="shared" si="33"/>
        <v>452.22</v>
      </c>
      <c r="J1948" s="148" t="str">
        <f>IFERROR(VLOOKUP($C1948,'CEDARS School FRPL'!$C:$G,5,FALSE),"No")</f>
        <v>No</v>
      </c>
      <c r="K1948" s="102">
        <f>IFERROR(VLOOKUP($C1948,'CEDARS School FRPL'!$C:$G,3,FALSE),0)</f>
        <v>0.31909999999999999</v>
      </c>
      <c r="M1948" s="149"/>
      <c r="N1948" s="150"/>
    </row>
    <row r="1949" spans="1:14">
      <c r="A1949" s="83" t="s">
        <v>2480</v>
      </c>
      <c r="B1949" s="83" t="s">
        <v>3037</v>
      </c>
      <c r="C1949" s="80">
        <v>2581</v>
      </c>
      <c r="D1949" s="80" t="s">
        <v>1760</v>
      </c>
      <c r="E1949" s="109">
        <v>1243.05</v>
      </c>
      <c r="F1949" s="109">
        <v>63.2</v>
      </c>
      <c r="G1949" s="109">
        <v>0</v>
      </c>
      <c r="H1949" s="109">
        <v>0</v>
      </c>
      <c r="I1949" s="143">
        <f t="shared" si="33"/>
        <v>1306.25</v>
      </c>
      <c r="J1949" s="148" t="str">
        <f>IFERROR(VLOOKUP($C1949,'CEDARS School FRPL'!$C:$G,5,FALSE),"No")</f>
        <v>No</v>
      </c>
      <c r="K1949" s="102">
        <f>IFERROR(VLOOKUP($C1949,'CEDARS School FRPL'!$C:$G,3,FALSE),0)</f>
        <v>0.25900000000000001</v>
      </c>
      <c r="M1949" s="149"/>
      <c r="N1949" s="150"/>
    </row>
    <row r="1950" spans="1:14">
      <c r="A1950" s="83" t="s">
        <v>2480</v>
      </c>
      <c r="B1950" s="83" t="s">
        <v>3037</v>
      </c>
      <c r="C1950" s="80">
        <v>2400</v>
      </c>
      <c r="D1950" s="80" t="s">
        <v>1759</v>
      </c>
      <c r="E1950" s="109">
        <v>477.1</v>
      </c>
      <c r="F1950" s="109">
        <v>0</v>
      </c>
      <c r="G1950" s="109">
        <v>0</v>
      </c>
      <c r="H1950" s="109">
        <v>0</v>
      </c>
      <c r="I1950" s="143">
        <f t="shared" si="33"/>
        <v>477.1</v>
      </c>
      <c r="J1950" s="148" t="str">
        <f>IFERROR(VLOOKUP($C1950,'CEDARS School FRPL'!$C:$G,5,FALSE),"No")</f>
        <v>No</v>
      </c>
      <c r="K1950" s="102">
        <f>IFERROR(VLOOKUP($C1950,'CEDARS School FRPL'!$C:$G,3,FALSE),0)</f>
        <v>0.35339999999999999</v>
      </c>
      <c r="M1950" s="149"/>
      <c r="N1950" s="150"/>
    </row>
    <row r="1951" spans="1:14">
      <c r="A1951" s="83" t="s">
        <v>2480</v>
      </c>
      <c r="B1951" s="83" t="s">
        <v>3037</v>
      </c>
      <c r="C1951" s="80">
        <v>4364</v>
      </c>
      <c r="D1951" s="80" t="s">
        <v>1762</v>
      </c>
      <c r="E1951" s="109">
        <v>381.52</v>
      </c>
      <c r="F1951" s="109">
        <v>0</v>
      </c>
      <c r="G1951" s="109">
        <v>0</v>
      </c>
      <c r="H1951" s="109">
        <v>0</v>
      </c>
      <c r="I1951" s="143">
        <f t="shared" si="33"/>
        <v>381.52</v>
      </c>
      <c r="J1951" s="148" t="str">
        <f>IFERROR(VLOOKUP($C1951,'CEDARS School FRPL'!$C:$G,5,FALSE),"No")</f>
        <v>No</v>
      </c>
      <c r="K1951" s="102">
        <f>IFERROR(VLOOKUP($C1951,'CEDARS School FRPL'!$C:$G,3,FALSE),0)</f>
        <v>0.31169999999999998</v>
      </c>
      <c r="M1951" s="149"/>
      <c r="N1951" s="150"/>
    </row>
    <row r="1952" spans="1:14">
      <c r="A1952" s="83" t="s">
        <v>2480</v>
      </c>
      <c r="B1952" s="83" t="s">
        <v>3037</v>
      </c>
      <c r="C1952" s="80">
        <v>4551</v>
      </c>
      <c r="D1952" s="80" t="s">
        <v>1765</v>
      </c>
      <c r="E1952" s="109">
        <v>295.19</v>
      </c>
      <c r="F1952" s="109">
        <v>0</v>
      </c>
      <c r="G1952" s="109">
        <v>0</v>
      </c>
      <c r="H1952" s="109">
        <v>0</v>
      </c>
      <c r="I1952" s="143">
        <f t="shared" si="33"/>
        <v>295.19</v>
      </c>
      <c r="J1952" s="148" t="str">
        <f>IFERROR(VLOOKUP($C1952,'CEDARS School FRPL'!$C:$G,5,FALSE),"No")</f>
        <v>No</v>
      </c>
      <c r="K1952" s="102">
        <f>IFERROR(VLOOKUP($C1952,'CEDARS School FRPL'!$C:$G,3,FALSE),0)</f>
        <v>0.252</v>
      </c>
      <c r="M1952" s="149"/>
      <c r="N1952" s="150"/>
    </row>
    <row r="1953" spans="1:14">
      <c r="A1953" s="83" t="s">
        <v>2309</v>
      </c>
      <c r="B1953" s="83" t="s">
        <v>3038</v>
      </c>
      <c r="C1953" s="80">
        <v>2007</v>
      </c>
      <c r="D1953" s="80" t="s">
        <v>400</v>
      </c>
      <c r="E1953" s="109">
        <v>9</v>
      </c>
      <c r="F1953" s="109">
        <v>0</v>
      </c>
      <c r="G1953" s="109">
        <v>0</v>
      </c>
      <c r="H1953" s="109">
        <v>0</v>
      </c>
      <c r="I1953" s="143">
        <f t="shared" si="33"/>
        <v>9</v>
      </c>
      <c r="J1953" s="148" t="str">
        <f>IFERROR(VLOOKUP($C1953,'CEDARS School FRPL'!$C:$G,5,FALSE),"No")</f>
        <v>No</v>
      </c>
      <c r="K1953" s="102">
        <f>IFERROR(VLOOKUP($C1953,'CEDARS School FRPL'!$C:$G,3,FALSE),0)</f>
        <v>0</v>
      </c>
      <c r="M1953" s="149"/>
      <c r="N1953" s="150"/>
    </row>
    <row r="1954" spans="1:14">
      <c r="A1954" s="83" t="s">
        <v>2289</v>
      </c>
      <c r="B1954" s="83" t="s">
        <v>3039</v>
      </c>
      <c r="C1954" s="80">
        <v>2135</v>
      </c>
      <c r="D1954" s="80" t="s">
        <v>293</v>
      </c>
      <c r="E1954" s="109">
        <v>24</v>
      </c>
      <c r="F1954" s="109">
        <v>0</v>
      </c>
      <c r="G1954" s="109">
        <v>0</v>
      </c>
      <c r="H1954" s="109">
        <v>0</v>
      </c>
      <c r="I1954" s="143">
        <f t="shared" si="33"/>
        <v>24</v>
      </c>
      <c r="J1954" s="148" t="str">
        <f>IFERROR(VLOOKUP($C1954,'CEDARS School FRPL'!$C:$G,5,FALSE),"No")</f>
        <v>Yes</v>
      </c>
      <c r="K1954" s="102">
        <f>IFERROR(VLOOKUP($C1954,'CEDARS School FRPL'!$C:$G,3,FALSE),0)</f>
        <v>0.47499999999999998</v>
      </c>
      <c r="M1954" s="149"/>
      <c r="N1954" s="150"/>
    </row>
    <row r="1955" spans="1:14">
      <c r="A1955" s="83" t="s">
        <v>2289</v>
      </c>
      <c r="B1955" s="83" t="s">
        <v>3039</v>
      </c>
      <c r="C1955" s="80">
        <v>5696</v>
      </c>
      <c r="D1955" s="80" t="s">
        <v>3383</v>
      </c>
      <c r="E1955" s="109">
        <v>383.71</v>
      </c>
      <c r="F1955" s="109">
        <v>0</v>
      </c>
      <c r="G1955" s="109">
        <v>0</v>
      </c>
      <c r="H1955" s="109">
        <v>0</v>
      </c>
      <c r="I1955" s="143">
        <f t="shared" si="33"/>
        <v>383.71</v>
      </c>
      <c r="J1955" s="148" t="str">
        <f>IFERROR(VLOOKUP($C1955,'CEDARS School FRPL'!$C:$G,5,FALSE),"No")</f>
        <v>No</v>
      </c>
      <c r="K1955" s="102">
        <f>IFERROR(VLOOKUP($C1955,'CEDARS School FRPL'!$C:$G,3,FALSE),0)</f>
        <v>0</v>
      </c>
      <c r="M1955" s="149"/>
      <c r="N1955" s="150"/>
    </row>
    <row r="1956" spans="1:14">
      <c r="A1956" s="83" t="s">
        <v>2266</v>
      </c>
      <c r="B1956" s="83" t="s">
        <v>3040</v>
      </c>
      <c r="C1956" s="80">
        <v>2265</v>
      </c>
      <c r="D1956" s="80" t="s">
        <v>99</v>
      </c>
      <c r="E1956" s="109">
        <v>9.43</v>
      </c>
      <c r="F1956" s="109">
        <v>0</v>
      </c>
      <c r="G1956" s="109">
        <v>0</v>
      </c>
      <c r="H1956" s="109">
        <v>0</v>
      </c>
      <c r="I1956" s="143">
        <f t="shared" si="33"/>
        <v>9.43</v>
      </c>
      <c r="J1956" s="148" t="str">
        <f>IFERROR(VLOOKUP($C1956,'CEDARS School FRPL'!$C:$G,5,FALSE),"No")</f>
        <v>No</v>
      </c>
      <c r="K1956" s="102">
        <f>IFERROR(VLOOKUP($C1956,'CEDARS School FRPL'!$C:$G,3,FALSE),0)</f>
        <v>0</v>
      </c>
      <c r="M1956" s="149"/>
      <c r="N1956" s="150"/>
    </row>
    <row r="1957" spans="1:14">
      <c r="A1957" s="83" t="s">
        <v>2433</v>
      </c>
      <c r="B1957" s="83" t="s">
        <v>3041</v>
      </c>
      <c r="C1957" s="80">
        <v>2040</v>
      </c>
      <c r="D1957" s="80" t="s">
        <v>1291</v>
      </c>
      <c r="E1957" s="109">
        <v>20.14</v>
      </c>
      <c r="F1957" s="109">
        <v>0</v>
      </c>
      <c r="G1957" s="109">
        <v>0</v>
      </c>
      <c r="H1957" s="109">
        <v>0</v>
      </c>
      <c r="I1957" s="143">
        <f t="shared" si="33"/>
        <v>20.14</v>
      </c>
      <c r="J1957" s="148" t="str">
        <f>IFERROR(VLOOKUP($C1957,'CEDARS School FRPL'!$C:$G,5,FALSE),"No")</f>
        <v>No</v>
      </c>
      <c r="K1957" s="102">
        <f>IFERROR(VLOOKUP($C1957,'CEDARS School FRPL'!$C:$G,3,FALSE),0)</f>
        <v>0.43740000000000001</v>
      </c>
      <c r="M1957" s="149"/>
      <c r="N1957" s="150"/>
    </row>
    <row r="1958" spans="1:14">
      <c r="A1958" s="83" t="s">
        <v>2433</v>
      </c>
      <c r="B1958" s="83" t="s">
        <v>3041</v>
      </c>
      <c r="C1958" s="80">
        <v>3446</v>
      </c>
      <c r="D1958" s="80" t="s">
        <v>1293</v>
      </c>
      <c r="E1958" s="109">
        <v>369.31</v>
      </c>
      <c r="F1958" s="109">
        <v>0</v>
      </c>
      <c r="G1958" s="109">
        <v>0</v>
      </c>
      <c r="H1958" s="109">
        <v>0</v>
      </c>
      <c r="I1958" s="143">
        <f t="shared" si="33"/>
        <v>369.31</v>
      </c>
      <c r="J1958" s="148" t="str">
        <f>IFERROR(VLOOKUP($C1958,'CEDARS School FRPL'!$C:$G,5,FALSE),"No")</f>
        <v>No</v>
      </c>
      <c r="K1958" s="102">
        <f>IFERROR(VLOOKUP($C1958,'CEDARS School FRPL'!$C:$G,3,FALSE),0)</f>
        <v>0.32419999999999999</v>
      </c>
      <c r="M1958" s="149"/>
      <c r="N1958" s="150"/>
    </row>
    <row r="1959" spans="1:14">
      <c r="A1959" s="83" t="s">
        <v>2433</v>
      </c>
      <c r="B1959" s="83" t="s">
        <v>3041</v>
      </c>
      <c r="C1959" s="80">
        <v>4562</v>
      </c>
      <c r="D1959" s="80" t="s">
        <v>1296</v>
      </c>
      <c r="E1959" s="109">
        <v>520.62</v>
      </c>
      <c r="F1959" s="109">
        <v>0</v>
      </c>
      <c r="G1959" s="109">
        <v>0</v>
      </c>
      <c r="H1959" s="109">
        <v>0</v>
      </c>
      <c r="I1959" s="143">
        <f t="shared" si="33"/>
        <v>520.62</v>
      </c>
      <c r="J1959" s="148" t="str">
        <f>IFERROR(VLOOKUP($C1959,'CEDARS School FRPL'!$C:$G,5,FALSE),"No")</f>
        <v>No</v>
      </c>
      <c r="K1959" s="102">
        <f>IFERROR(VLOOKUP($C1959,'CEDARS School FRPL'!$C:$G,3,FALSE),0)</f>
        <v>0.1762</v>
      </c>
      <c r="M1959" s="149"/>
      <c r="N1959" s="150"/>
    </row>
    <row r="1960" spans="1:14">
      <c r="A1960" s="83" t="s">
        <v>2433</v>
      </c>
      <c r="B1960" s="83" t="s">
        <v>3041</v>
      </c>
      <c r="C1960" s="80">
        <v>2237</v>
      </c>
      <c r="D1960" s="80" t="s">
        <v>1292</v>
      </c>
      <c r="E1960" s="109">
        <v>720.88</v>
      </c>
      <c r="F1960" s="109">
        <v>0</v>
      </c>
      <c r="G1960" s="109">
        <v>0</v>
      </c>
      <c r="H1960" s="109">
        <v>0</v>
      </c>
      <c r="I1960" s="143">
        <f t="shared" si="33"/>
        <v>720.88</v>
      </c>
      <c r="J1960" s="148" t="str">
        <f>IFERROR(VLOOKUP($C1960,'CEDARS School FRPL'!$C:$G,5,FALSE),"No")</f>
        <v>No</v>
      </c>
      <c r="K1960" s="102">
        <f>IFERROR(VLOOKUP($C1960,'CEDARS School FRPL'!$C:$G,3,FALSE),0)</f>
        <v>0.2661</v>
      </c>
      <c r="M1960" s="149"/>
      <c r="N1960" s="150"/>
    </row>
    <row r="1961" spans="1:14">
      <c r="A1961" s="83" t="s">
        <v>2433</v>
      </c>
      <c r="B1961" s="83" t="s">
        <v>3041</v>
      </c>
      <c r="C1961" s="80">
        <v>3827</v>
      </c>
      <c r="D1961" s="80" t="s">
        <v>1294</v>
      </c>
      <c r="E1961" s="109">
        <v>485.03</v>
      </c>
      <c r="F1961" s="109">
        <v>0</v>
      </c>
      <c r="G1961" s="109">
        <v>0</v>
      </c>
      <c r="H1961" s="109">
        <v>0</v>
      </c>
      <c r="I1961" s="143">
        <f t="shared" si="33"/>
        <v>485.03</v>
      </c>
      <c r="J1961" s="148" t="str">
        <f>IFERROR(VLOOKUP($C1961,'CEDARS School FRPL'!$C:$G,5,FALSE),"No")</f>
        <v>No</v>
      </c>
      <c r="K1961" s="102">
        <f>IFERROR(VLOOKUP($C1961,'CEDARS School FRPL'!$C:$G,3,FALSE),0)</f>
        <v>0.28699999999999998</v>
      </c>
      <c r="M1961" s="149"/>
      <c r="N1961" s="150"/>
    </row>
    <row r="1962" spans="1:14">
      <c r="A1962" s="83" t="s">
        <v>2433</v>
      </c>
      <c r="B1962" s="83" t="s">
        <v>3041</v>
      </c>
      <c r="C1962" s="80">
        <v>4131</v>
      </c>
      <c r="D1962" s="80" t="s">
        <v>1295</v>
      </c>
      <c r="E1962" s="109">
        <v>816.82</v>
      </c>
      <c r="F1962" s="109">
        <v>132.52000000000001</v>
      </c>
      <c r="G1962" s="109">
        <v>0</v>
      </c>
      <c r="H1962" s="109">
        <v>0</v>
      </c>
      <c r="I1962" s="143">
        <f t="shared" si="33"/>
        <v>949.34</v>
      </c>
      <c r="J1962" s="148" t="str">
        <f>IFERROR(VLOOKUP($C1962,'CEDARS School FRPL'!$C:$G,5,FALSE),"No")</f>
        <v>No</v>
      </c>
      <c r="K1962" s="102">
        <f>IFERROR(VLOOKUP($C1962,'CEDARS School FRPL'!$C:$G,3,FALSE),0)</f>
        <v>0.22270000000000001</v>
      </c>
      <c r="M1962" s="149"/>
      <c r="N1962" s="150"/>
    </row>
    <row r="1963" spans="1:14">
      <c r="A1963" s="83" t="s">
        <v>2433</v>
      </c>
      <c r="B1963" s="83" t="s">
        <v>3041</v>
      </c>
      <c r="C1963" s="80">
        <v>5527</v>
      </c>
      <c r="D1963" s="80" t="s">
        <v>3115</v>
      </c>
      <c r="E1963" s="109">
        <v>0</v>
      </c>
      <c r="F1963" s="109">
        <v>0</v>
      </c>
      <c r="G1963" s="109">
        <v>15</v>
      </c>
      <c r="H1963" s="109">
        <v>0</v>
      </c>
      <c r="I1963" s="143">
        <f t="shared" si="33"/>
        <v>15</v>
      </c>
      <c r="J1963" s="148" t="str">
        <f>IFERROR(VLOOKUP($C1963,'CEDARS School FRPL'!$C:$G,5,FALSE),"No")</f>
        <v>Yes</v>
      </c>
      <c r="K1963" s="102">
        <f>IFERROR(VLOOKUP($C1963,'CEDARS School FRPL'!$C:$G,3,FALSE),0)</f>
        <v>0.51959999999999995</v>
      </c>
      <c r="M1963" s="149"/>
      <c r="N1963" s="150"/>
    </row>
    <row r="1964" spans="1:14">
      <c r="A1964" s="83" t="s">
        <v>2542</v>
      </c>
      <c r="B1964" s="83" t="s">
        <v>3042</v>
      </c>
      <c r="C1964" s="80">
        <v>2115</v>
      </c>
      <c r="D1964" s="80" t="s">
        <v>2147</v>
      </c>
      <c r="E1964" s="109">
        <v>29.14</v>
      </c>
      <c r="F1964" s="109">
        <v>0</v>
      </c>
      <c r="G1964" s="109">
        <v>0</v>
      </c>
      <c r="H1964" s="109">
        <v>0</v>
      </c>
      <c r="I1964" s="143">
        <f t="shared" si="33"/>
        <v>29.14</v>
      </c>
      <c r="J1964" s="148" t="str">
        <f>IFERROR(VLOOKUP($C1964,'CEDARS School FRPL'!$C:$G,5,FALSE),"No")</f>
        <v>No</v>
      </c>
      <c r="K1964" s="102">
        <f>IFERROR(VLOOKUP($C1964,'CEDARS School FRPL'!$C:$G,3,FALSE),0)</f>
        <v>0</v>
      </c>
      <c r="M1964" s="149"/>
      <c r="N1964" s="150"/>
    </row>
    <row r="1965" spans="1:14">
      <c r="A1965" s="83" t="s">
        <v>2466</v>
      </c>
      <c r="B1965" s="83" t="s">
        <v>3043</v>
      </c>
      <c r="C1965" s="80">
        <v>2882</v>
      </c>
      <c r="D1965" s="80" t="s">
        <v>935</v>
      </c>
      <c r="E1965" s="109">
        <v>193.43</v>
      </c>
      <c r="F1965" s="109">
        <v>0</v>
      </c>
      <c r="G1965" s="109">
        <v>0</v>
      </c>
      <c r="H1965" s="109">
        <v>0</v>
      </c>
      <c r="I1965" s="143">
        <f t="shared" si="33"/>
        <v>193.43</v>
      </c>
      <c r="J1965" s="148" t="str">
        <f>IFERROR(VLOOKUP($C1965,'CEDARS School FRPL'!$C:$G,5,FALSE),"No")</f>
        <v>Yes</v>
      </c>
      <c r="K1965" s="102">
        <f>IFERROR(VLOOKUP($C1965,'CEDARS School FRPL'!$C:$G,3,FALSE),0)</f>
        <v>0.53080000000000005</v>
      </c>
      <c r="M1965" s="149"/>
      <c r="N1965" s="150"/>
    </row>
    <row r="1966" spans="1:14">
      <c r="A1966" s="83" t="s">
        <v>2466</v>
      </c>
      <c r="B1966" s="83" t="s">
        <v>3043</v>
      </c>
      <c r="C1966" s="80">
        <v>2682</v>
      </c>
      <c r="D1966" s="80" t="s">
        <v>765</v>
      </c>
      <c r="E1966" s="109">
        <v>167.29</v>
      </c>
      <c r="F1966" s="109">
        <v>0</v>
      </c>
      <c r="G1966" s="109">
        <v>0</v>
      </c>
      <c r="H1966" s="109">
        <v>0</v>
      </c>
      <c r="I1966" s="143">
        <f t="shared" si="33"/>
        <v>167.29</v>
      </c>
      <c r="J1966" s="148" t="str">
        <f>IFERROR(VLOOKUP($C1966,'CEDARS School FRPL'!$C:$G,5,FALSE),"No")</f>
        <v>Yes</v>
      </c>
      <c r="K1966" s="102">
        <f>IFERROR(VLOOKUP($C1966,'CEDARS School FRPL'!$C:$G,3,FALSE),0)</f>
        <v>0.54310000000000003</v>
      </c>
      <c r="M1966" s="149"/>
      <c r="N1966" s="150"/>
    </row>
    <row r="1967" spans="1:14">
      <c r="A1967" s="83" t="s">
        <v>2466</v>
      </c>
      <c r="B1967" s="83" t="s">
        <v>3043</v>
      </c>
      <c r="C1967" s="80">
        <v>3119</v>
      </c>
      <c r="D1967" s="80" t="s">
        <v>1590</v>
      </c>
      <c r="E1967" s="109">
        <v>247.1</v>
      </c>
      <c r="F1967" s="109">
        <v>1.1400000000000001</v>
      </c>
      <c r="G1967" s="109">
        <v>11.14</v>
      </c>
      <c r="H1967" s="109">
        <v>0</v>
      </c>
      <c r="I1967" s="143">
        <f t="shared" si="33"/>
        <v>259.38</v>
      </c>
      <c r="J1967" s="148" t="str">
        <f>IFERROR(VLOOKUP($C1967,'CEDARS School FRPL'!$C:$G,5,FALSE),"No")</f>
        <v>No</v>
      </c>
      <c r="K1967" s="102">
        <f>IFERROR(VLOOKUP($C1967,'CEDARS School FRPL'!$C:$G,3,FALSE),0)</f>
        <v>0.49399999999999999</v>
      </c>
      <c r="M1967" s="149"/>
      <c r="N1967" s="150"/>
    </row>
    <row r="1968" spans="1:14">
      <c r="A1968" s="83" t="s">
        <v>2466</v>
      </c>
      <c r="B1968" s="83" t="s">
        <v>3043</v>
      </c>
      <c r="C1968" s="80">
        <v>3800</v>
      </c>
      <c r="D1968" s="80" t="s">
        <v>1591</v>
      </c>
      <c r="E1968" s="109">
        <v>205.58</v>
      </c>
      <c r="F1968" s="109">
        <v>0</v>
      </c>
      <c r="G1968" s="109">
        <v>0</v>
      </c>
      <c r="H1968" s="109">
        <v>0</v>
      </c>
      <c r="I1968" s="143">
        <f t="shared" si="33"/>
        <v>205.58</v>
      </c>
      <c r="J1968" s="148" t="str">
        <f>IFERROR(VLOOKUP($C1968,'CEDARS School FRPL'!$C:$G,5,FALSE),"No")</f>
        <v>Yes</v>
      </c>
      <c r="K1968" s="102">
        <f>IFERROR(VLOOKUP($C1968,'CEDARS School FRPL'!$C:$G,3,FALSE),0)</f>
        <v>0.53659999999999997</v>
      </c>
      <c r="M1968" s="149"/>
      <c r="N1968" s="150"/>
    </row>
    <row r="1969" spans="1:14">
      <c r="A1969" s="83" t="s">
        <v>2477</v>
      </c>
      <c r="B1969" s="83" t="s">
        <v>3044</v>
      </c>
      <c r="C1969" s="80">
        <v>4399</v>
      </c>
      <c r="D1969" s="80" t="s">
        <v>1746</v>
      </c>
      <c r="E1969" s="109">
        <v>342.57</v>
      </c>
      <c r="F1969" s="109">
        <v>0</v>
      </c>
      <c r="G1969" s="109">
        <v>0</v>
      </c>
      <c r="H1969" s="109">
        <v>0</v>
      </c>
      <c r="I1969" s="143">
        <f t="shared" si="33"/>
        <v>342.57</v>
      </c>
      <c r="J1969" s="148" t="str">
        <f>IFERROR(VLOOKUP($C1969,'CEDARS School FRPL'!$C:$G,5,FALSE),"No")</f>
        <v>Yes</v>
      </c>
      <c r="K1969" s="102">
        <f>IFERROR(VLOOKUP($C1969,'CEDARS School FRPL'!$C:$G,3,FALSE),0)</f>
        <v>0.63019999999999998</v>
      </c>
      <c r="M1969" s="149"/>
      <c r="N1969" s="150"/>
    </row>
    <row r="1970" spans="1:14">
      <c r="A1970" s="83" t="s">
        <v>2477</v>
      </c>
      <c r="B1970" s="83" t="s">
        <v>3044</v>
      </c>
      <c r="C1970" s="80">
        <v>5329</v>
      </c>
      <c r="D1970" s="80" t="s">
        <v>1747</v>
      </c>
      <c r="E1970" s="109">
        <v>0</v>
      </c>
      <c r="F1970" s="109">
        <v>0</v>
      </c>
      <c r="G1970" s="109">
        <v>11.71</v>
      </c>
      <c r="H1970" s="109">
        <v>0</v>
      </c>
      <c r="I1970" s="143">
        <f t="shared" si="33"/>
        <v>11.71</v>
      </c>
      <c r="J1970" s="148" t="str">
        <f>IFERROR(VLOOKUP($C1970,'CEDARS School FRPL'!$C:$G,5,FALSE),"No")</f>
        <v>No</v>
      </c>
      <c r="K1970" s="102">
        <f>IFERROR(VLOOKUP($C1970,'CEDARS School FRPL'!$C:$G,3,FALSE),0)</f>
        <v>0.35210000000000002</v>
      </c>
      <c r="M1970" s="149"/>
      <c r="N1970" s="150"/>
    </row>
    <row r="1971" spans="1:14">
      <c r="A1971" s="83" t="s">
        <v>2477</v>
      </c>
      <c r="B1971" s="83" t="s">
        <v>3044</v>
      </c>
      <c r="C1971" s="80">
        <v>5114</v>
      </c>
      <c r="D1971" s="80" t="s">
        <v>2735</v>
      </c>
      <c r="E1971" s="109">
        <v>19.53</v>
      </c>
      <c r="F1971" s="109">
        <v>0</v>
      </c>
      <c r="G1971" s="109">
        <v>0</v>
      </c>
      <c r="H1971" s="109">
        <v>0</v>
      </c>
      <c r="I1971" s="143">
        <f t="shared" si="33"/>
        <v>19.53</v>
      </c>
      <c r="J1971" s="148" t="str">
        <f>IFERROR(VLOOKUP($C1971,'CEDARS School FRPL'!$C:$G,5,FALSE),"No")</f>
        <v>No</v>
      </c>
      <c r="K1971" s="102">
        <f>IFERROR(VLOOKUP($C1971,'CEDARS School FRPL'!$C:$G,3,FALSE),0)</f>
        <v>0.3508</v>
      </c>
      <c r="M1971" s="149"/>
      <c r="N1971" s="150"/>
    </row>
    <row r="1972" spans="1:14">
      <c r="A1972" s="83" t="s">
        <v>2477</v>
      </c>
      <c r="B1972" s="83" t="s">
        <v>3044</v>
      </c>
      <c r="C1972" s="80">
        <v>2229</v>
      </c>
      <c r="D1972" s="80" t="s">
        <v>1744</v>
      </c>
      <c r="E1972" s="109">
        <v>625.57000000000005</v>
      </c>
      <c r="F1972" s="109">
        <v>0</v>
      </c>
      <c r="G1972" s="109">
        <v>0</v>
      </c>
      <c r="H1972" s="109">
        <v>0</v>
      </c>
      <c r="I1972" s="143">
        <f t="shared" si="33"/>
        <v>625.57000000000005</v>
      </c>
      <c r="J1972" s="148" t="str">
        <f>IFERROR(VLOOKUP($C1972,'CEDARS School FRPL'!$C:$G,5,FALSE),"No")</f>
        <v>Yes</v>
      </c>
      <c r="K1972" s="102">
        <f>IFERROR(VLOOKUP($C1972,'CEDARS School FRPL'!$C:$G,3,FALSE),0)</f>
        <v>0.50119999999999998</v>
      </c>
      <c r="M1972" s="149"/>
      <c r="N1972" s="150"/>
    </row>
    <row r="1973" spans="1:14">
      <c r="A1973" s="83" t="s">
        <v>2477</v>
      </c>
      <c r="B1973" s="83" t="s">
        <v>3044</v>
      </c>
      <c r="C1973" s="80">
        <v>2105</v>
      </c>
      <c r="D1973" s="80" t="s">
        <v>1743</v>
      </c>
      <c r="E1973" s="109">
        <v>441.49</v>
      </c>
      <c r="F1973" s="109">
        <v>0</v>
      </c>
      <c r="G1973" s="109">
        <v>0</v>
      </c>
      <c r="H1973" s="109">
        <v>0</v>
      </c>
      <c r="I1973" s="143">
        <f t="shared" si="33"/>
        <v>441.49</v>
      </c>
      <c r="J1973" s="148" t="str">
        <f>IFERROR(VLOOKUP($C1973,'CEDARS School FRPL'!$C:$G,5,FALSE),"No")</f>
        <v>Yes</v>
      </c>
      <c r="K1973" s="102">
        <f>IFERROR(VLOOKUP($C1973,'CEDARS School FRPL'!$C:$G,3,FALSE),0)</f>
        <v>0.55220000000000002</v>
      </c>
      <c r="M1973" s="149"/>
      <c r="N1973" s="150"/>
    </row>
    <row r="1974" spans="1:14">
      <c r="A1974" s="83" t="s">
        <v>2477</v>
      </c>
      <c r="B1974" s="83" t="s">
        <v>3044</v>
      </c>
      <c r="C1974" s="80">
        <v>4274</v>
      </c>
      <c r="D1974" s="80" t="s">
        <v>1745</v>
      </c>
      <c r="E1974" s="109">
        <v>534.28</v>
      </c>
      <c r="F1974" s="109">
        <v>22.39</v>
      </c>
      <c r="G1974" s="109">
        <v>0</v>
      </c>
      <c r="H1974" s="109">
        <v>0</v>
      </c>
      <c r="I1974" s="143">
        <f t="shared" si="33"/>
        <v>556.66999999999996</v>
      </c>
      <c r="J1974" s="148" t="str">
        <f>IFERROR(VLOOKUP($C1974,'CEDARS School FRPL'!$C:$G,5,FALSE),"No")</f>
        <v>Yes</v>
      </c>
      <c r="K1974" s="102">
        <f>IFERROR(VLOOKUP($C1974,'CEDARS School FRPL'!$C:$G,3,FALSE),0)</f>
        <v>0.50639999999999996</v>
      </c>
      <c r="M1974" s="149"/>
      <c r="N1974" s="150"/>
    </row>
    <row r="1975" spans="1:14">
      <c r="A1975" s="83" t="s">
        <v>2477</v>
      </c>
      <c r="B1975" s="83" t="s">
        <v>3044</v>
      </c>
      <c r="C1975" s="80">
        <v>5642</v>
      </c>
      <c r="D1975" s="80" t="s">
        <v>3244</v>
      </c>
      <c r="E1975" s="109">
        <v>29.24</v>
      </c>
      <c r="F1975" s="109">
        <v>0</v>
      </c>
      <c r="G1975" s="109">
        <v>0</v>
      </c>
      <c r="H1975" s="109">
        <v>0</v>
      </c>
      <c r="I1975" s="143">
        <f t="shared" si="33"/>
        <v>29.24</v>
      </c>
      <c r="J1975" s="148" t="str">
        <f>IFERROR(VLOOKUP($C1975,'CEDARS School FRPL'!$C:$G,5,FALSE),"No")</f>
        <v>No</v>
      </c>
      <c r="K1975" s="102">
        <f>IFERROR(VLOOKUP($C1975,'CEDARS School FRPL'!$C:$G,3,FALSE),0)</f>
        <v>0.48010000000000003</v>
      </c>
      <c r="M1975" s="149"/>
      <c r="N1975" s="150"/>
    </row>
    <row r="1976" spans="1:14">
      <c r="A1976" s="83" t="s">
        <v>2581</v>
      </c>
      <c r="B1976" s="83" t="s">
        <v>3045</v>
      </c>
      <c r="C1976" s="80">
        <v>5469</v>
      </c>
      <c r="D1976" s="80" t="s">
        <v>2706</v>
      </c>
      <c r="E1976" s="109">
        <v>455.67</v>
      </c>
      <c r="F1976" s="109">
        <v>8.51</v>
      </c>
      <c r="G1976" s="109">
        <v>0</v>
      </c>
      <c r="H1976" s="109">
        <v>0</v>
      </c>
      <c r="I1976" s="143">
        <f t="shared" si="33"/>
        <v>464.18</v>
      </c>
      <c r="J1976" s="148" t="str">
        <f>IFERROR(VLOOKUP($C1976,'CEDARS School FRPL'!$C:$G,5,FALSE),"No")</f>
        <v>No</v>
      </c>
      <c r="K1976" s="102">
        <f>IFERROR(VLOOKUP($C1976,'CEDARS School FRPL'!$C:$G,3,FALSE),0)</f>
        <v>0.41020000000000001</v>
      </c>
      <c r="M1976" s="149"/>
      <c r="N1976" s="150"/>
    </row>
    <row r="1977" spans="1:14">
      <c r="A1977" s="83" t="s">
        <v>2448</v>
      </c>
      <c r="B1977" s="83" t="s">
        <v>3046</v>
      </c>
      <c r="C1977" s="80">
        <v>5376</v>
      </c>
      <c r="D1977" s="80" t="s">
        <v>1520</v>
      </c>
      <c r="E1977" s="109">
        <v>153.09</v>
      </c>
      <c r="F1977" s="109">
        <v>0</v>
      </c>
      <c r="G1977" s="109">
        <v>0</v>
      </c>
      <c r="H1977" s="109">
        <v>0</v>
      </c>
      <c r="I1977" s="143">
        <f t="shared" ref="I1977:I2040" si="34">SUM(E1977:H1977)</f>
        <v>153.09</v>
      </c>
      <c r="J1977" s="148" t="str">
        <f>IFERROR(VLOOKUP($C1977,'CEDARS School FRPL'!$C:$G,5,FALSE),"No")</f>
        <v>Yes</v>
      </c>
      <c r="K1977" s="102">
        <f>IFERROR(VLOOKUP($C1977,'CEDARS School FRPL'!$C:$G,3,FALSE),0)</f>
        <v>0.56210000000000004</v>
      </c>
      <c r="M1977" s="149"/>
      <c r="N1977" s="150"/>
    </row>
    <row r="1978" spans="1:14">
      <c r="A1978" s="83" t="s">
        <v>2362</v>
      </c>
      <c r="B1978" s="83" t="s">
        <v>3047</v>
      </c>
      <c r="C1978" s="80">
        <v>5375</v>
      </c>
      <c r="D1978" s="80" t="s">
        <v>1009</v>
      </c>
      <c r="E1978" s="109">
        <v>235.65</v>
      </c>
      <c r="F1978" s="109">
        <v>3.3</v>
      </c>
      <c r="G1978" s="109">
        <v>0</v>
      </c>
      <c r="H1978" s="109">
        <v>0</v>
      </c>
      <c r="I1978" s="143">
        <f t="shared" si="34"/>
        <v>238.95000000000002</v>
      </c>
      <c r="J1978" s="148" t="str">
        <f>IFERROR(VLOOKUP($C1978,'CEDARS School FRPL'!$C:$G,5,FALSE),"No")</f>
        <v>No</v>
      </c>
      <c r="K1978" s="102">
        <f>IFERROR(VLOOKUP($C1978,'CEDARS School FRPL'!$C:$G,3,FALSE),0)</f>
        <v>0.31909999999999999</v>
      </c>
      <c r="M1978" s="149"/>
      <c r="N1978" s="150"/>
    </row>
    <row r="1979" spans="1:14">
      <c r="A1979" s="83" t="s">
        <v>2504</v>
      </c>
      <c r="B1979" s="83" t="s">
        <v>3048</v>
      </c>
      <c r="C1979" s="80">
        <v>4394</v>
      </c>
      <c r="D1979" s="80" t="s">
        <v>1942</v>
      </c>
      <c r="E1979" s="109">
        <v>75.14</v>
      </c>
      <c r="F1979" s="109">
        <v>0</v>
      </c>
      <c r="G1979" s="109">
        <v>0</v>
      </c>
      <c r="H1979" s="109">
        <v>0</v>
      </c>
      <c r="I1979" s="143">
        <f t="shared" si="34"/>
        <v>75.14</v>
      </c>
      <c r="J1979" s="148" t="str">
        <f>IFERROR(VLOOKUP($C1979,'CEDARS School FRPL'!$C:$G,5,FALSE),"No")</f>
        <v>Yes</v>
      </c>
      <c r="K1979" s="102">
        <f>IFERROR(VLOOKUP($C1979,'CEDARS School FRPL'!$C:$G,3,FALSE),0)</f>
        <v>0.78649999999999998</v>
      </c>
      <c r="M1979" s="149"/>
      <c r="N1979" s="150"/>
    </row>
    <row r="1980" spans="1:14">
      <c r="A1980" s="83" t="s">
        <v>2438</v>
      </c>
      <c r="B1980" s="83" t="s">
        <v>3049</v>
      </c>
      <c r="C1980" s="80">
        <v>3349</v>
      </c>
      <c r="D1980" s="80" t="s">
        <v>1397</v>
      </c>
      <c r="E1980" s="109">
        <v>438.9</v>
      </c>
      <c r="F1980" s="109">
        <v>0</v>
      </c>
      <c r="G1980" s="109">
        <v>0</v>
      </c>
      <c r="H1980" s="109">
        <v>0</v>
      </c>
      <c r="I1980" s="143">
        <f t="shared" si="34"/>
        <v>438.9</v>
      </c>
      <c r="J1980" s="148" t="str">
        <f>IFERROR(VLOOKUP($C1980,'CEDARS School FRPL'!$C:$G,5,FALSE),"No")</f>
        <v>No</v>
      </c>
      <c r="K1980" s="102">
        <f>IFERROR(VLOOKUP($C1980,'CEDARS School FRPL'!$C:$G,3,FALSE),0)</f>
        <v>0.29749999999999999</v>
      </c>
      <c r="M1980" s="149"/>
      <c r="N1980" s="150"/>
    </row>
    <row r="1981" spans="1:14">
      <c r="A1981" s="83" t="s">
        <v>2438</v>
      </c>
      <c r="B1981" s="83" t="s">
        <v>3049</v>
      </c>
      <c r="C1981" s="80">
        <v>4585</v>
      </c>
      <c r="D1981" s="80" t="s">
        <v>1406</v>
      </c>
      <c r="E1981" s="109">
        <v>1527.69</v>
      </c>
      <c r="F1981" s="109">
        <v>116.7</v>
      </c>
      <c r="G1981" s="109">
        <v>0</v>
      </c>
      <c r="H1981" s="109">
        <v>0</v>
      </c>
      <c r="I1981" s="143">
        <f t="shared" si="34"/>
        <v>1644.39</v>
      </c>
      <c r="J1981" s="148" t="str">
        <f>IFERROR(VLOOKUP($C1981,'CEDARS School FRPL'!$C:$G,5,FALSE),"No")</f>
        <v>No</v>
      </c>
      <c r="K1981" s="102">
        <f>IFERROR(VLOOKUP($C1981,'CEDARS School FRPL'!$C:$G,3,FALSE),0)</f>
        <v>0.27110000000000001</v>
      </c>
      <c r="M1981" s="149"/>
      <c r="N1981" s="150"/>
    </row>
    <row r="1982" spans="1:14">
      <c r="A1982" s="83" t="s">
        <v>2438</v>
      </c>
      <c r="B1982" s="83" t="s">
        <v>3049</v>
      </c>
      <c r="C1982" s="80">
        <v>4435</v>
      </c>
      <c r="D1982" s="80" t="s">
        <v>1404</v>
      </c>
      <c r="E1982" s="109">
        <v>383.15</v>
      </c>
      <c r="F1982" s="109">
        <v>0</v>
      </c>
      <c r="G1982" s="109">
        <v>0</v>
      </c>
      <c r="H1982" s="109">
        <v>0</v>
      </c>
      <c r="I1982" s="143">
        <f t="shared" si="34"/>
        <v>383.15</v>
      </c>
      <c r="J1982" s="148" t="str">
        <f>IFERROR(VLOOKUP($C1982,'CEDARS School FRPL'!$C:$G,5,FALSE),"No")</f>
        <v>No</v>
      </c>
      <c r="K1982" s="102">
        <f>IFERROR(VLOOKUP($C1982,'CEDARS School FRPL'!$C:$G,3,FALSE),0)</f>
        <v>0.30459999999999998</v>
      </c>
      <c r="M1982" s="149"/>
      <c r="N1982" s="150"/>
    </row>
    <row r="1983" spans="1:14">
      <c r="A1983" s="83" t="s">
        <v>2438</v>
      </c>
      <c r="B1983" s="83" t="s">
        <v>3049</v>
      </c>
      <c r="C1983" s="80">
        <v>4541</v>
      </c>
      <c r="D1983" s="80" t="s">
        <v>1405</v>
      </c>
      <c r="E1983" s="109">
        <v>398.42</v>
      </c>
      <c r="F1983" s="109">
        <v>0</v>
      </c>
      <c r="G1983" s="109">
        <v>0</v>
      </c>
      <c r="H1983" s="109">
        <v>0</v>
      </c>
      <c r="I1983" s="143">
        <f t="shared" si="34"/>
        <v>398.42</v>
      </c>
      <c r="J1983" s="148" t="str">
        <f>IFERROR(VLOOKUP($C1983,'CEDARS School FRPL'!$C:$G,5,FALSE),"No")</f>
        <v>Yes</v>
      </c>
      <c r="K1983" s="102">
        <f>IFERROR(VLOOKUP($C1983,'CEDARS School FRPL'!$C:$G,3,FALSE),0)</f>
        <v>0.53639999999999999</v>
      </c>
      <c r="M1983" s="149"/>
      <c r="N1983" s="150"/>
    </row>
    <row r="1984" spans="1:14">
      <c r="A1984" s="83" t="s">
        <v>2438</v>
      </c>
      <c r="B1984" s="83" t="s">
        <v>3049</v>
      </c>
      <c r="C1984" s="80">
        <v>3399</v>
      </c>
      <c r="D1984" s="80" t="s">
        <v>1398</v>
      </c>
      <c r="E1984" s="109">
        <v>680.05</v>
      </c>
      <c r="F1984" s="109">
        <v>0</v>
      </c>
      <c r="G1984" s="109">
        <v>0</v>
      </c>
      <c r="H1984" s="109">
        <v>0</v>
      </c>
      <c r="I1984" s="143">
        <f t="shared" si="34"/>
        <v>680.05</v>
      </c>
      <c r="J1984" s="148" t="str">
        <f>IFERROR(VLOOKUP($C1984,'CEDARS School FRPL'!$C:$G,5,FALSE),"No")</f>
        <v>No</v>
      </c>
      <c r="K1984" s="102">
        <f>IFERROR(VLOOKUP($C1984,'CEDARS School FRPL'!$C:$G,3,FALSE),0)</f>
        <v>0.157</v>
      </c>
      <c r="M1984" s="149"/>
      <c r="N1984" s="150"/>
    </row>
    <row r="1985" spans="1:14">
      <c r="A1985" s="83" t="s">
        <v>2438</v>
      </c>
      <c r="B1985" s="83" t="s">
        <v>3049</v>
      </c>
      <c r="C1985" s="80">
        <v>4250</v>
      </c>
      <c r="D1985" s="80" t="s">
        <v>1402</v>
      </c>
      <c r="E1985" s="109">
        <v>540.14</v>
      </c>
      <c r="F1985" s="109">
        <v>0</v>
      </c>
      <c r="G1985" s="109">
        <v>0</v>
      </c>
      <c r="H1985" s="109">
        <v>0</v>
      </c>
      <c r="I1985" s="143">
        <f t="shared" si="34"/>
        <v>540.14</v>
      </c>
      <c r="J1985" s="148" t="str">
        <f>IFERROR(VLOOKUP($C1985,'CEDARS School FRPL'!$C:$G,5,FALSE),"No")</f>
        <v>No</v>
      </c>
      <c r="K1985" s="102">
        <f>IFERROR(VLOOKUP($C1985,'CEDARS School FRPL'!$C:$G,3,FALSE),0)</f>
        <v>0.29149999999999998</v>
      </c>
      <c r="M1985" s="149"/>
      <c r="N1985" s="150"/>
    </row>
    <row r="1986" spans="1:14">
      <c r="A1986" s="83" t="s">
        <v>2438</v>
      </c>
      <c r="B1986" s="83" t="s">
        <v>3049</v>
      </c>
      <c r="C1986" s="80">
        <v>4132</v>
      </c>
      <c r="D1986" s="80" t="s">
        <v>1400</v>
      </c>
      <c r="E1986" s="109">
        <v>715.85</v>
      </c>
      <c r="F1986" s="109">
        <v>0</v>
      </c>
      <c r="G1986" s="109">
        <v>0</v>
      </c>
      <c r="H1986" s="109">
        <v>0</v>
      </c>
      <c r="I1986" s="143">
        <f t="shared" si="34"/>
        <v>715.85</v>
      </c>
      <c r="J1986" s="148" t="str">
        <f>IFERROR(VLOOKUP($C1986,'CEDARS School FRPL'!$C:$G,5,FALSE),"No")</f>
        <v>No</v>
      </c>
      <c r="K1986" s="102">
        <f>IFERROR(VLOOKUP($C1986,'CEDARS School FRPL'!$C:$G,3,FALSE),0)</f>
        <v>0.312</v>
      </c>
      <c r="M1986" s="149"/>
      <c r="N1986" s="150"/>
    </row>
    <row r="1987" spans="1:14">
      <c r="A1987" s="83" t="s">
        <v>2438</v>
      </c>
      <c r="B1987" s="83" t="s">
        <v>3049</v>
      </c>
      <c r="C1987" s="80">
        <v>4402</v>
      </c>
      <c r="D1987" s="80" t="s">
        <v>1403</v>
      </c>
      <c r="E1987" s="109">
        <v>457.29</v>
      </c>
      <c r="F1987" s="109">
        <v>0</v>
      </c>
      <c r="G1987" s="109">
        <v>0</v>
      </c>
      <c r="H1987" s="109">
        <v>0</v>
      </c>
      <c r="I1987" s="143">
        <f t="shared" si="34"/>
        <v>457.29</v>
      </c>
      <c r="J1987" s="148" t="str">
        <f>IFERROR(VLOOKUP($C1987,'CEDARS School FRPL'!$C:$G,5,FALSE),"No")</f>
        <v>No</v>
      </c>
      <c r="K1987" s="102">
        <f>IFERROR(VLOOKUP($C1987,'CEDARS School FRPL'!$C:$G,3,FALSE),0)</f>
        <v>0.42580000000000001</v>
      </c>
      <c r="M1987" s="149"/>
      <c r="N1987" s="150"/>
    </row>
    <row r="1988" spans="1:14">
      <c r="A1988" s="83" t="s">
        <v>2438</v>
      </c>
      <c r="B1988" s="83" t="s">
        <v>3049</v>
      </c>
      <c r="C1988" s="80">
        <v>2875</v>
      </c>
      <c r="D1988" s="80" t="s">
        <v>1395</v>
      </c>
      <c r="E1988" s="109">
        <v>610.47</v>
      </c>
      <c r="F1988" s="109">
        <v>0</v>
      </c>
      <c r="G1988" s="109">
        <v>0</v>
      </c>
      <c r="H1988" s="109">
        <v>0</v>
      </c>
      <c r="I1988" s="143">
        <f t="shared" si="34"/>
        <v>610.47</v>
      </c>
      <c r="J1988" s="148" t="str">
        <f>IFERROR(VLOOKUP($C1988,'CEDARS School FRPL'!$C:$G,5,FALSE),"No")</f>
        <v>No</v>
      </c>
      <c r="K1988" s="102">
        <f>IFERROR(VLOOKUP($C1988,'CEDARS School FRPL'!$C:$G,3,FALSE),0)</f>
        <v>0.28420000000000001</v>
      </c>
      <c r="M1988" s="149"/>
      <c r="N1988" s="150"/>
    </row>
    <row r="1989" spans="1:14">
      <c r="A1989" s="83" t="s">
        <v>2438</v>
      </c>
      <c r="B1989" s="83" t="s">
        <v>3049</v>
      </c>
      <c r="C1989" s="80">
        <v>4502</v>
      </c>
      <c r="D1989" s="80" t="s">
        <v>1024</v>
      </c>
      <c r="E1989" s="109">
        <v>851.15</v>
      </c>
      <c r="F1989" s="109">
        <v>0</v>
      </c>
      <c r="G1989" s="109">
        <v>0</v>
      </c>
      <c r="H1989" s="109">
        <v>0</v>
      </c>
      <c r="I1989" s="143">
        <f t="shared" si="34"/>
        <v>851.15</v>
      </c>
      <c r="J1989" s="148" t="str">
        <f>IFERROR(VLOOKUP($C1989,'CEDARS School FRPL'!$C:$G,5,FALSE),"No")</f>
        <v>No</v>
      </c>
      <c r="K1989" s="102">
        <f>IFERROR(VLOOKUP($C1989,'CEDARS School FRPL'!$C:$G,3,FALSE),0)</f>
        <v>0.25700000000000001</v>
      </c>
      <c r="M1989" s="149"/>
      <c r="N1989" s="150"/>
    </row>
    <row r="1990" spans="1:14">
      <c r="A1990" s="83" t="s">
        <v>2438</v>
      </c>
      <c r="B1990" s="83" t="s">
        <v>3049</v>
      </c>
      <c r="C1990" s="80">
        <v>3247</v>
      </c>
      <c r="D1990" s="80" t="s">
        <v>1396</v>
      </c>
      <c r="E1990" s="109">
        <v>1580.44</v>
      </c>
      <c r="F1990" s="109">
        <v>181</v>
      </c>
      <c r="G1990" s="109">
        <v>14.14</v>
      </c>
      <c r="H1990" s="109">
        <v>0</v>
      </c>
      <c r="I1990" s="143">
        <f t="shared" si="34"/>
        <v>1775.5800000000002</v>
      </c>
      <c r="J1990" s="148" t="str">
        <f>IFERROR(VLOOKUP($C1990,'CEDARS School FRPL'!$C:$G,5,FALSE),"No")</f>
        <v>No</v>
      </c>
      <c r="K1990" s="102">
        <f>IFERROR(VLOOKUP($C1990,'CEDARS School FRPL'!$C:$G,3,FALSE),0)</f>
        <v>0.2772</v>
      </c>
      <c r="M1990" s="149"/>
      <c r="N1990" s="150"/>
    </row>
    <row r="1991" spans="1:14">
      <c r="A1991" s="83" t="s">
        <v>2438</v>
      </c>
      <c r="B1991" s="83" t="s">
        <v>3049</v>
      </c>
      <c r="C1991" s="80">
        <v>3499</v>
      </c>
      <c r="D1991" s="80" t="s">
        <v>1399</v>
      </c>
      <c r="E1991" s="109">
        <v>682.39</v>
      </c>
      <c r="F1991" s="109">
        <v>0</v>
      </c>
      <c r="G1991" s="109">
        <v>0</v>
      </c>
      <c r="H1991" s="109">
        <v>0</v>
      </c>
      <c r="I1991" s="143">
        <f t="shared" si="34"/>
        <v>682.39</v>
      </c>
      <c r="J1991" s="148" t="str">
        <f>IFERROR(VLOOKUP($C1991,'CEDARS School FRPL'!$C:$G,5,FALSE),"No")</f>
        <v>No</v>
      </c>
      <c r="K1991" s="102">
        <f>IFERROR(VLOOKUP($C1991,'CEDARS School FRPL'!$C:$G,3,FALSE),0)</f>
        <v>0.40489999999999998</v>
      </c>
      <c r="M1991" s="149"/>
      <c r="N1991" s="150"/>
    </row>
    <row r="1992" spans="1:14">
      <c r="A1992" s="83" t="s">
        <v>2438</v>
      </c>
      <c r="B1992" s="83" t="s">
        <v>3049</v>
      </c>
      <c r="C1992" s="80">
        <v>5524</v>
      </c>
      <c r="D1992" s="80" t="s">
        <v>3245</v>
      </c>
      <c r="E1992" s="109">
        <v>438.8</v>
      </c>
      <c r="F1992" s="109">
        <v>0</v>
      </c>
      <c r="G1992" s="109">
        <v>0</v>
      </c>
      <c r="H1992" s="109">
        <v>0</v>
      </c>
      <c r="I1992" s="143">
        <f t="shared" si="34"/>
        <v>438.8</v>
      </c>
      <c r="J1992" s="148" t="str">
        <f>IFERROR(VLOOKUP($C1992,'CEDARS School FRPL'!$C:$G,5,FALSE),"No")</f>
        <v>No</v>
      </c>
      <c r="K1992" s="102">
        <f>IFERROR(VLOOKUP($C1992,'CEDARS School FRPL'!$C:$G,3,FALSE),0)</f>
        <v>8.5000000000000006E-2</v>
      </c>
      <c r="M1992" s="149"/>
      <c r="N1992" s="150"/>
    </row>
    <row r="1993" spans="1:14">
      <c r="A1993" s="83" t="s">
        <v>2438</v>
      </c>
      <c r="B1993" s="83" t="s">
        <v>3049</v>
      </c>
      <c r="C1993" s="80">
        <v>4166</v>
      </c>
      <c r="D1993" s="80" t="s">
        <v>1401</v>
      </c>
      <c r="E1993" s="109">
        <v>528.76</v>
      </c>
      <c r="F1993" s="109">
        <v>0</v>
      </c>
      <c r="G1993" s="109">
        <v>0</v>
      </c>
      <c r="H1993" s="109">
        <v>0</v>
      </c>
      <c r="I1993" s="143">
        <f t="shared" si="34"/>
        <v>528.76</v>
      </c>
      <c r="J1993" s="148" t="str">
        <f>IFERROR(VLOOKUP($C1993,'CEDARS School FRPL'!$C:$G,5,FALSE),"No")</f>
        <v>No</v>
      </c>
      <c r="K1993" s="102">
        <f>IFERROR(VLOOKUP($C1993,'CEDARS School FRPL'!$C:$G,3,FALSE),0)</f>
        <v>0.21809999999999999</v>
      </c>
      <c r="M1993" s="149"/>
      <c r="N1993" s="150"/>
    </row>
    <row r="1994" spans="1:14">
      <c r="A1994" s="83" t="s">
        <v>2555</v>
      </c>
      <c r="B1994" s="83" t="s">
        <v>3050</v>
      </c>
      <c r="C1994" s="80">
        <v>4000</v>
      </c>
      <c r="D1994" s="80" t="s">
        <v>2211</v>
      </c>
      <c r="E1994" s="109">
        <v>557.42999999999995</v>
      </c>
      <c r="F1994" s="109">
        <v>0</v>
      </c>
      <c r="G1994" s="109">
        <v>0</v>
      </c>
      <c r="H1994" s="109">
        <v>0</v>
      </c>
      <c r="I1994" s="143">
        <f t="shared" si="34"/>
        <v>557.42999999999995</v>
      </c>
      <c r="J1994" s="148" t="str">
        <f>IFERROR(VLOOKUP($C1994,'CEDARS School FRPL'!$C:$G,5,FALSE),"No")</f>
        <v>Yes</v>
      </c>
      <c r="K1994" s="102">
        <f>IFERROR(VLOOKUP($C1994,'CEDARS School FRPL'!$C:$G,3,FALSE),0)</f>
        <v>0.7833</v>
      </c>
      <c r="M1994" s="149"/>
      <c r="N1994" s="150"/>
    </row>
    <row r="1995" spans="1:14">
      <c r="A1995" s="83" t="s">
        <v>2555</v>
      </c>
      <c r="B1995" s="83" t="s">
        <v>3050</v>
      </c>
      <c r="C1995" s="80">
        <v>3313</v>
      </c>
      <c r="D1995" s="80" t="s">
        <v>2210</v>
      </c>
      <c r="E1995" s="109">
        <v>842.78</v>
      </c>
      <c r="F1995" s="109">
        <v>0</v>
      </c>
      <c r="G1995" s="109">
        <v>0</v>
      </c>
      <c r="H1995" s="109">
        <v>0</v>
      </c>
      <c r="I1995" s="143">
        <f t="shared" si="34"/>
        <v>842.78</v>
      </c>
      <c r="J1995" s="148" t="str">
        <f>IFERROR(VLOOKUP($C1995,'CEDARS School FRPL'!$C:$G,5,FALSE),"No")</f>
        <v>Yes</v>
      </c>
      <c r="K1995" s="102">
        <f>IFERROR(VLOOKUP($C1995,'CEDARS School FRPL'!$C:$G,3,FALSE),0)</f>
        <v>0.76910000000000001</v>
      </c>
      <c r="M1995" s="149"/>
      <c r="N1995" s="150"/>
    </row>
    <row r="1996" spans="1:14">
      <c r="A1996" s="83" t="s">
        <v>2555</v>
      </c>
      <c r="B1996" s="83" t="s">
        <v>3050</v>
      </c>
      <c r="C1996" s="80">
        <v>2469</v>
      </c>
      <c r="D1996" s="80" t="s">
        <v>2208</v>
      </c>
      <c r="E1996" s="109">
        <v>456</v>
      </c>
      <c r="F1996" s="109">
        <v>0</v>
      </c>
      <c r="G1996" s="109">
        <v>0</v>
      </c>
      <c r="H1996" s="109">
        <v>0</v>
      </c>
      <c r="I1996" s="143">
        <f t="shared" si="34"/>
        <v>456</v>
      </c>
      <c r="J1996" s="148" t="str">
        <f>IFERROR(VLOOKUP($C1996,'CEDARS School FRPL'!$C:$G,5,FALSE),"No")</f>
        <v>Yes</v>
      </c>
      <c r="K1996" s="102">
        <f>IFERROR(VLOOKUP($C1996,'CEDARS School FRPL'!$C:$G,3,FALSE),0)</f>
        <v>0.7984</v>
      </c>
      <c r="M1996" s="149"/>
      <c r="N1996" s="150"/>
    </row>
    <row r="1997" spans="1:14">
      <c r="A1997" s="83" t="s">
        <v>2555</v>
      </c>
      <c r="B1997" s="83" t="s">
        <v>3050</v>
      </c>
      <c r="C1997" s="80">
        <v>4497</v>
      </c>
      <c r="D1997" s="80" t="s">
        <v>242</v>
      </c>
      <c r="E1997" s="109">
        <v>597.42999999999995</v>
      </c>
      <c r="F1997" s="109">
        <v>0</v>
      </c>
      <c r="G1997" s="109">
        <v>0</v>
      </c>
      <c r="H1997" s="109">
        <v>0</v>
      </c>
      <c r="I1997" s="143">
        <f t="shared" si="34"/>
        <v>597.42999999999995</v>
      </c>
      <c r="J1997" s="148" t="str">
        <f>IFERROR(VLOOKUP($C1997,'CEDARS School FRPL'!$C:$G,5,FALSE),"No")</f>
        <v>Yes</v>
      </c>
      <c r="K1997" s="102">
        <f>IFERROR(VLOOKUP($C1997,'CEDARS School FRPL'!$C:$G,3,FALSE),0)</f>
        <v>0.74829999999999997</v>
      </c>
      <c r="M1997" s="149"/>
      <c r="N1997" s="150"/>
    </row>
    <row r="1998" spans="1:14">
      <c r="A1998" s="83" t="s">
        <v>2555</v>
      </c>
      <c r="B1998" s="83" t="s">
        <v>3050</v>
      </c>
      <c r="C1998" s="80">
        <v>5352</v>
      </c>
      <c r="D1998" s="80" t="s">
        <v>2214</v>
      </c>
      <c r="E1998" s="109">
        <v>0</v>
      </c>
      <c r="F1998" s="109">
        <v>0</v>
      </c>
      <c r="G1998" s="109">
        <v>4.43</v>
      </c>
      <c r="H1998" s="109">
        <v>0</v>
      </c>
      <c r="I1998" s="143">
        <f t="shared" si="34"/>
        <v>4.43</v>
      </c>
      <c r="J1998" s="148" t="str">
        <f>IFERROR(VLOOKUP($C1998,'CEDARS School FRPL'!$C:$G,5,FALSE),"No")</f>
        <v>Yes</v>
      </c>
      <c r="K1998" s="102">
        <f>IFERROR(VLOOKUP($C1998,'CEDARS School FRPL'!$C:$G,3,FALSE),0)</f>
        <v>0.84130000000000005</v>
      </c>
      <c r="M1998" s="149"/>
      <c r="N1998" s="150"/>
    </row>
    <row r="1999" spans="1:14">
      <c r="A1999" s="83" t="s">
        <v>2555</v>
      </c>
      <c r="B1999" s="83" t="s">
        <v>3050</v>
      </c>
      <c r="C1999" s="80">
        <v>5049</v>
      </c>
      <c r="D1999" s="80" t="s">
        <v>2212</v>
      </c>
      <c r="E1999" s="109">
        <v>626.14</v>
      </c>
      <c r="F1999" s="109">
        <v>0</v>
      </c>
      <c r="G1999" s="109">
        <v>0</v>
      </c>
      <c r="H1999" s="109">
        <v>0</v>
      </c>
      <c r="I1999" s="143">
        <f t="shared" si="34"/>
        <v>626.14</v>
      </c>
      <c r="J1999" s="148" t="str">
        <f>IFERROR(VLOOKUP($C1999,'CEDARS School FRPL'!$C:$G,5,FALSE),"No")</f>
        <v>Yes</v>
      </c>
      <c r="K1999" s="102">
        <f>IFERROR(VLOOKUP($C1999,'CEDARS School FRPL'!$C:$G,3,FALSE),0)</f>
        <v>0.7944</v>
      </c>
      <c r="M1999" s="149"/>
      <c r="N1999" s="150"/>
    </row>
    <row r="2000" spans="1:14">
      <c r="A2000" s="83" t="s">
        <v>2555</v>
      </c>
      <c r="B2000" s="83" t="s">
        <v>3050</v>
      </c>
      <c r="C2000" s="80">
        <v>5137</v>
      </c>
      <c r="D2000" s="80" t="s">
        <v>2213</v>
      </c>
      <c r="E2000" s="109">
        <v>431.57</v>
      </c>
      <c r="F2000" s="109">
        <v>0</v>
      </c>
      <c r="G2000" s="109">
        <v>0</v>
      </c>
      <c r="H2000" s="109">
        <v>0</v>
      </c>
      <c r="I2000" s="143">
        <f t="shared" si="34"/>
        <v>431.57</v>
      </c>
      <c r="J2000" s="148" t="str">
        <f>IFERROR(VLOOKUP($C2000,'CEDARS School FRPL'!$C:$G,5,FALSE),"No")</f>
        <v>Yes</v>
      </c>
      <c r="K2000" s="102">
        <f>IFERROR(VLOOKUP($C2000,'CEDARS School FRPL'!$C:$G,3,FALSE),0)</f>
        <v>0.79079999999999995</v>
      </c>
      <c r="M2000" s="149"/>
      <c r="N2000" s="150"/>
    </row>
    <row r="2001" spans="1:14">
      <c r="A2001" s="83" t="s">
        <v>2555</v>
      </c>
      <c r="B2001" s="83" t="s">
        <v>3050</v>
      </c>
      <c r="C2001" s="80">
        <v>2959</v>
      </c>
      <c r="D2001" s="80" t="s">
        <v>2209</v>
      </c>
      <c r="E2001" s="109">
        <v>2032.88</v>
      </c>
      <c r="F2001" s="109">
        <v>91.28</v>
      </c>
      <c r="G2001" s="109">
        <v>0</v>
      </c>
      <c r="H2001" s="109">
        <v>0</v>
      </c>
      <c r="I2001" s="143">
        <f t="shared" si="34"/>
        <v>2124.1600000000003</v>
      </c>
      <c r="J2001" s="148" t="str">
        <f>IFERROR(VLOOKUP($C2001,'CEDARS School FRPL'!$C:$G,5,FALSE),"No")</f>
        <v>Yes</v>
      </c>
      <c r="K2001" s="102">
        <f>IFERROR(VLOOKUP($C2001,'CEDARS School FRPL'!$C:$G,3,FALSE),0)</f>
        <v>0.73540000000000005</v>
      </c>
      <c r="M2001" s="149"/>
      <c r="N2001" s="150"/>
    </row>
    <row r="2002" spans="1:14">
      <c r="A2002" s="83" t="s">
        <v>2555</v>
      </c>
      <c r="B2002" s="83" t="s">
        <v>3050</v>
      </c>
      <c r="C2002" s="80">
        <v>2717</v>
      </c>
      <c r="D2002" s="80" t="s">
        <v>184</v>
      </c>
      <c r="E2002" s="109">
        <v>636.80999999999995</v>
      </c>
      <c r="F2002" s="109">
        <v>0</v>
      </c>
      <c r="G2002" s="109">
        <v>0</v>
      </c>
      <c r="H2002" s="109">
        <v>0</v>
      </c>
      <c r="I2002" s="143">
        <f t="shared" si="34"/>
        <v>636.80999999999995</v>
      </c>
      <c r="J2002" s="148" t="str">
        <f>IFERROR(VLOOKUP($C2002,'CEDARS School FRPL'!$C:$G,5,FALSE),"No")</f>
        <v>Yes</v>
      </c>
      <c r="K2002" s="102">
        <f>IFERROR(VLOOKUP($C2002,'CEDARS School FRPL'!$C:$G,3,FALSE),0)</f>
        <v>0.77410000000000001</v>
      </c>
      <c r="M2002" s="149"/>
      <c r="N2002" s="150"/>
    </row>
    <row r="2003" spans="1:14">
      <c r="A2003" s="83" t="s">
        <v>2371</v>
      </c>
      <c r="B2003" s="83" t="s">
        <v>3051</v>
      </c>
      <c r="C2003" s="80">
        <v>5319</v>
      </c>
      <c r="D2003" s="80" t="s">
        <v>1079</v>
      </c>
      <c r="E2003" s="109">
        <v>76.989999999999995</v>
      </c>
      <c r="F2003" s="109">
        <v>2.67</v>
      </c>
      <c r="G2003" s="109">
        <v>0</v>
      </c>
      <c r="H2003" s="109">
        <v>0</v>
      </c>
      <c r="I2003" s="143">
        <f t="shared" si="34"/>
        <v>79.66</v>
      </c>
      <c r="J2003" s="148" t="str">
        <f>IFERROR(VLOOKUP($C2003,'CEDARS School FRPL'!$C:$G,5,FALSE),"No")</f>
        <v>Yes</v>
      </c>
      <c r="K2003" s="102">
        <f>IFERROR(VLOOKUP($C2003,'CEDARS School FRPL'!$C:$G,3,FALSE),0)</f>
        <v>0.62590000000000001</v>
      </c>
      <c r="M2003" s="149"/>
      <c r="N2003" s="150"/>
    </row>
    <row r="2004" spans="1:14">
      <c r="A2004" s="83" t="s">
        <v>2435</v>
      </c>
      <c r="B2004" s="83" t="s">
        <v>3052</v>
      </c>
      <c r="C2004" s="80">
        <v>1514</v>
      </c>
      <c r="D2004" s="80" t="s">
        <v>3384</v>
      </c>
      <c r="E2004" s="109">
        <v>9.11</v>
      </c>
      <c r="F2004" s="109">
        <v>0</v>
      </c>
      <c r="G2004" s="109">
        <v>0</v>
      </c>
      <c r="H2004" s="109">
        <v>0</v>
      </c>
      <c r="I2004" s="143">
        <f t="shared" si="34"/>
        <v>9.11</v>
      </c>
      <c r="J2004" s="148" t="str">
        <f>IFERROR(VLOOKUP($C2004,'CEDARS School FRPL'!$C:$G,5,FALSE),"No")</f>
        <v>No</v>
      </c>
      <c r="K2004" s="102">
        <f>IFERROR(VLOOKUP($C2004,'CEDARS School FRPL'!$C:$G,3,FALSE),0)</f>
        <v>0</v>
      </c>
      <c r="M2004" s="149"/>
      <c r="N2004" s="150"/>
    </row>
    <row r="2005" spans="1:14">
      <c r="A2005" s="83" t="s">
        <v>2435</v>
      </c>
      <c r="B2005" s="83" t="s">
        <v>3052</v>
      </c>
      <c r="C2005" s="80">
        <v>4575</v>
      </c>
      <c r="D2005" s="80" t="s">
        <v>1378</v>
      </c>
      <c r="E2005" s="109">
        <v>436.42</v>
      </c>
      <c r="F2005" s="109">
        <v>0</v>
      </c>
      <c r="G2005" s="109">
        <v>0</v>
      </c>
      <c r="H2005" s="109">
        <v>0</v>
      </c>
      <c r="I2005" s="143">
        <f t="shared" si="34"/>
        <v>436.42</v>
      </c>
      <c r="J2005" s="148" t="str">
        <f>IFERROR(VLOOKUP($C2005,'CEDARS School FRPL'!$C:$G,5,FALSE),"No")</f>
        <v>Yes</v>
      </c>
      <c r="K2005" s="102">
        <f>IFERROR(VLOOKUP($C2005,'CEDARS School FRPL'!$C:$G,3,FALSE),0)</f>
        <v>0.73440000000000005</v>
      </c>
      <c r="M2005" s="149"/>
      <c r="N2005" s="150"/>
    </row>
    <row r="2006" spans="1:14">
      <c r="A2006" s="83" t="s">
        <v>2435</v>
      </c>
      <c r="B2006" s="83" t="s">
        <v>3052</v>
      </c>
      <c r="C2006" s="80">
        <v>2940</v>
      </c>
      <c r="D2006" s="80" t="s">
        <v>1359</v>
      </c>
      <c r="E2006" s="109">
        <v>359.14</v>
      </c>
      <c r="F2006" s="109">
        <v>0</v>
      </c>
      <c r="G2006" s="109">
        <v>0</v>
      </c>
      <c r="H2006" s="109">
        <v>0</v>
      </c>
      <c r="I2006" s="143">
        <f t="shared" si="34"/>
        <v>359.14</v>
      </c>
      <c r="J2006" s="148" t="str">
        <f>IFERROR(VLOOKUP($C2006,'CEDARS School FRPL'!$C:$G,5,FALSE),"No")</f>
        <v>Yes</v>
      </c>
      <c r="K2006" s="102">
        <f>IFERROR(VLOOKUP($C2006,'CEDARS School FRPL'!$C:$G,3,FALSE),0)</f>
        <v>0.70369999999999999</v>
      </c>
      <c r="M2006" s="149"/>
      <c r="N2006" s="150"/>
    </row>
    <row r="2007" spans="1:14">
      <c r="A2007" s="83" t="s">
        <v>2435</v>
      </c>
      <c r="B2007" s="83" t="s">
        <v>3052</v>
      </c>
      <c r="C2007" s="80">
        <v>3054</v>
      </c>
      <c r="D2007" s="80" t="s">
        <v>1362</v>
      </c>
      <c r="E2007" s="109">
        <v>692.04</v>
      </c>
      <c r="F2007" s="109">
        <v>0</v>
      </c>
      <c r="G2007" s="109">
        <v>0</v>
      </c>
      <c r="H2007" s="109">
        <v>0</v>
      </c>
      <c r="I2007" s="143">
        <f t="shared" si="34"/>
        <v>692.04</v>
      </c>
      <c r="J2007" s="148" t="str">
        <f>IFERROR(VLOOKUP($C2007,'CEDARS School FRPL'!$C:$G,5,FALSE),"No")</f>
        <v>Yes</v>
      </c>
      <c r="K2007" s="102">
        <f>IFERROR(VLOOKUP($C2007,'CEDARS School FRPL'!$C:$G,3,FALSE),0)</f>
        <v>0.71830000000000005</v>
      </c>
      <c r="M2007" s="149"/>
      <c r="N2007" s="150"/>
    </row>
    <row r="2008" spans="1:14">
      <c r="A2008" s="83" t="s">
        <v>2435</v>
      </c>
      <c r="B2008" s="83" t="s">
        <v>3052</v>
      </c>
      <c r="C2008" s="80">
        <v>3449</v>
      </c>
      <c r="D2008" s="80" t="s">
        <v>1369</v>
      </c>
      <c r="E2008" s="109">
        <v>402.29</v>
      </c>
      <c r="F2008" s="109">
        <v>0</v>
      </c>
      <c r="G2008" s="109">
        <v>0</v>
      </c>
      <c r="H2008" s="109">
        <v>0</v>
      </c>
      <c r="I2008" s="143">
        <f t="shared" si="34"/>
        <v>402.29</v>
      </c>
      <c r="J2008" s="148" t="str">
        <f>IFERROR(VLOOKUP($C2008,'CEDARS School FRPL'!$C:$G,5,FALSE),"No")</f>
        <v>Yes</v>
      </c>
      <c r="K2008" s="102">
        <f>IFERROR(VLOOKUP($C2008,'CEDARS School FRPL'!$C:$G,3,FALSE),0)</f>
        <v>0.71140000000000003</v>
      </c>
      <c r="M2008" s="149"/>
      <c r="N2008" s="150"/>
    </row>
    <row r="2009" spans="1:14">
      <c r="A2009" s="83" t="s">
        <v>2435</v>
      </c>
      <c r="B2009" s="83" t="s">
        <v>3052</v>
      </c>
      <c r="C2009" s="80">
        <v>2094</v>
      </c>
      <c r="D2009" s="80" t="s">
        <v>1332</v>
      </c>
      <c r="E2009" s="109">
        <v>450.57</v>
      </c>
      <c r="F2009" s="109">
        <v>0</v>
      </c>
      <c r="G2009" s="109">
        <v>0</v>
      </c>
      <c r="H2009" s="109">
        <v>0</v>
      </c>
      <c r="I2009" s="143">
        <f t="shared" si="34"/>
        <v>450.57</v>
      </c>
      <c r="J2009" s="148" t="str">
        <f>IFERROR(VLOOKUP($C2009,'CEDARS School FRPL'!$C:$G,5,FALSE),"No")</f>
        <v>Yes</v>
      </c>
      <c r="K2009" s="102">
        <f>IFERROR(VLOOKUP($C2009,'CEDARS School FRPL'!$C:$G,3,FALSE),0)</f>
        <v>0.68310000000000004</v>
      </c>
      <c r="M2009" s="149"/>
      <c r="N2009" s="150"/>
    </row>
    <row r="2010" spans="1:14">
      <c r="A2010" s="83" t="s">
        <v>2435</v>
      </c>
      <c r="B2010" s="83" t="s">
        <v>3052</v>
      </c>
      <c r="C2010" s="80">
        <v>3646</v>
      </c>
      <c r="D2010" s="80" t="s">
        <v>1373</v>
      </c>
      <c r="E2010" s="109">
        <v>401.57</v>
      </c>
      <c r="F2010" s="109">
        <v>0</v>
      </c>
      <c r="G2010" s="109">
        <v>0</v>
      </c>
      <c r="H2010" s="109">
        <v>0</v>
      </c>
      <c r="I2010" s="143">
        <f t="shared" si="34"/>
        <v>401.57</v>
      </c>
      <c r="J2010" s="148" t="str">
        <f>IFERROR(VLOOKUP($C2010,'CEDARS School FRPL'!$C:$G,5,FALSE),"No")</f>
        <v>Yes</v>
      </c>
      <c r="K2010" s="102">
        <f>IFERROR(VLOOKUP($C2010,'CEDARS School FRPL'!$C:$G,3,FALSE),0)</f>
        <v>0.6552</v>
      </c>
      <c r="M2010" s="149"/>
      <c r="N2010" s="150"/>
    </row>
    <row r="2011" spans="1:14">
      <c r="A2011" s="83" t="s">
        <v>2435</v>
      </c>
      <c r="B2011" s="83" t="s">
        <v>3052</v>
      </c>
      <c r="C2011" s="80">
        <v>2872</v>
      </c>
      <c r="D2011" s="80" t="s">
        <v>1355</v>
      </c>
      <c r="E2011" s="109">
        <v>433.71</v>
      </c>
      <c r="F2011" s="109">
        <v>0</v>
      </c>
      <c r="G2011" s="109">
        <v>0</v>
      </c>
      <c r="H2011" s="109">
        <v>0</v>
      </c>
      <c r="I2011" s="143">
        <f t="shared" si="34"/>
        <v>433.71</v>
      </c>
      <c r="J2011" s="148" t="str">
        <f>IFERROR(VLOOKUP($C2011,'CEDARS School FRPL'!$C:$G,5,FALSE),"No")</f>
        <v>No</v>
      </c>
      <c r="K2011" s="102">
        <f>IFERROR(VLOOKUP($C2011,'CEDARS School FRPL'!$C:$G,3,FALSE),0)</f>
        <v>0.1782</v>
      </c>
      <c r="M2011" s="149"/>
      <c r="N2011" s="150"/>
    </row>
    <row r="2012" spans="1:14">
      <c r="A2012" s="83" t="s">
        <v>2435</v>
      </c>
      <c r="B2012" s="83" t="s">
        <v>3052</v>
      </c>
      <c r="C2012" s="80">
        <v>3397</v>
      </c>
      <c r="D2012" s="80" t="s">
        <v>1366</v>
      </c>
      <c r="E2012" s="109">
        <v>238.43</v>
      </c>
      <c r="F2012" s="109">
        <v>0</v>
      </c>
      <c r="G2012" s="109">
        <v>0</v>
      </c>
      <c r="H2012" s="109">
        <v>0</v>
      </c>
      <c r="I2012" s="143">
        <f t="shared" si="34"/>
        <v>238.43</v>
      </c>
      <c r="J2012" s="148" t="str">
        <f>IFERROR(VLOOKUP($C2012,'CEDARS School FRPL'!$C:$G,5,FALSE),"No")</f>
        <v>No</v>
      </c>
      <c r="K2012" s="102">
        <f>IFERROR(VLOOKUP($C2012,'CEDARS School FRPL'!$C:$G,3,FALSE),0)</f>
        <v>0.44259999999999999</v>
      </c>
      <c r="M2012" s="149"/>
      <c r="N2012" s="150"/>
    </row>
    <row r="2013" spans="1:14">
      <c r="A2013" s="83" t="s">
        <v>2435</v>
      </c>
      <c r="B2013" s="83" t="s">
        <v>3052</v>
      </c>
      <c r="C2013" s="80">
        <v>5627</v>
      </c>
      <c r="D2013" s="80" t="s">
        <v>3246</v>
      </c>
      <c r="E2013" s="109">
        <v>106.57</v>
      </c>
      <c r="F2013" s="109">
        <v>0</v>
      </c>
      <c r="G2013" s="109">
        <v>0</v>
      </c>
      <c r="H2013" s="109">
        <v>0</v>
      </c>
      <c r="I2013" s="143">
        <f t="shared" si="34"/>
        <v>106.57</v>
      </c>
      <c r="J2013" s="148" t="str">
        <f>IFERROR(VLOOKUP($C2013,'CEDARS School FRPL'!$C:$G,5,FALSE),"No")</f>
        <v>No</v>
      </c>
      <c r="K2013" s="102">
        <f>IFERROR(VLOOKUP($C2013,'CEDARS School FRPL'!$C:$G,3,FALSE),0)</f>
        <v>0.4325</v>
      </c>
      <c r="M2013" s="149"/>
      <c r="N2013" s="150"/>
    </row>
    <row r="2014" spans="1:14">
      <c r="A2014" s="83" t="s">
        <v>2435</v>
      </c>
      <c r="B2014" s="83" t="s">
        <v>3052</v>
      </c>
      <c r="C2014" s="80">
        <v>1585</v>
      </c>
      <c r="D2014" s="80" t="s">
        <v>2736</v>
      </c>
      <c r="E2014" s="109">
        <v>63.15</v>
      </c>
      <c r="F2014" s="109">
        <v>0</v>
      </c>
      <c r="G2014" s="109">
        <v>0</v>
      </c>
      <c r="H2014" s="109">
        <v>0</v>
      </c>
      <c r="I2014" s="143">
        <f t="shared" si="34"/>
        <v>63.15</v>
      </c>
      <c r="J2014" s="148" t="str">
        <f>IFERROR(VLOOKUP($C2014,'CEDARS School FRPL'!$C:$G,5,FALSE),"No")</f>
        <v>Yes</v>
      </c>
      <c r="K2014" s="102">
        <f>IFERROR(VLOOKUP($C2014,'CEDARS School FRPL'!$C:$G,3,FALSE),0)</f>
        <v>0.56340000000000001</v>
      </c>
      <c r="M2014" s="149"/>
      <c r="N2014" s="150"/>
    </row>
    <row r="2015" spans="1:14">
      <c r="A2015" s="83" t="s">
        <v>2435</v>
      </c>
      <c r="B2015" s="83" t="s">
        <v>3052</v>
      </c>
      <c r="C2015" s="80">
        <v>4537</v>
      </c>
      <c r="D2015" s="80" t="s">
        <v>1377</v>
      </c>
      <c r="E2015" s="109">
        <v>397.14</v>
      </c>
      <c r="F2015" s="109">
        <v>0</v>
      </c>
      <c r="G2015" s="109">
        <v>0</v>
      </c>
      <c r="H2015" s="109">
        <v>0</v>
      </c>
      <c r="I2015" s="143">
        <f t="shared" si="34"/>
        <v>397.14</v>
      </c>
      <c r="J2015" s="148" t="str">
        <f>IFERROR(VLOOKUP($C2015,'CEDARS School FRPL'!$C:$G,5,FALSE),"No")</f>
        <v>No</v>
      </c>
      <c r="K2015" s="102">
        <f>IFERROR(VLOOKUP($C2015,'CEDARS School FRPL'!$C:$G,3,FALSE),0)</f>
        <v>0.36</v>
      </c>
      <c r="M2015" s="149"/>
      <c r="N2015" s="150"/>
    </row>
    <row r="2016" spans="1:14">
      <c r="A2016" s="83" t="s">
        <v>2435</v>
      </c>
      <c r="B2016" s="83" t="s">
        <v>3052</v>
      </c>
      <c r="C2016" s="80">
        <v>2939</v>
      </c>
      <c r="D2016" s="80" t="s">
        <v>1358</v>
      </c>
      <c r="E2016" s="109">
        <v>345</v>
      </c>
      <c r="F2016" s="109">
        <v>0</v>
      </c>
      <c r="G2016" s="109">
        <v>0</v>
      </c>
      <c r="H2016" s="109">
        <v>0</v>
      </c>
      <c r="I2016" s="143">
        <f t="shared" si="34"/>
        <v>345</v>
      </c>
      <c r="J2016" s="148" t="str">
        <f>IFERROR(VLOOKUP($C2016,'CEDARS School FRPL'!$C:$G,5,FALSE),"No")</f>
        <v>Yes</v>
      </c>
      <c r="K2016" s="102">
        <f>IFERROR(VLOOKUP($C2016,'CEDARS School FRPL'!$C:$G,3,FALSE),0)</f>
        <v>0.61360000000000003</v>
      </c>
      <c r="M2016" s="149"/>
      <c r="N2016" s="150"/>
    </row>
    <row r="2017" spans="1:14">
      <c r="A2017" s="83" t="s">
        <v>2435</v>
      </c>
      <c r="B2017" s="83" t="s">
        <v>3052</v>
      </c>
      <c r="C2017" s="80">
        <v>2747</v>
      </c>
      <c r="D2017" s="80" t="s">
        <v>1349</v>
      </c>
      <c r="E2017" s="109">
        <v>238</v>
      </c>
      <c r="F2017" s="109">
        <v>0</v>
      </c>
      <c r="G2017" s="109">
        <v>0</v>
      </c>
      <c r="H2017" s="109">
        <v>0</v>
      </c>
      <c r="I2017" s="143">
        <f t="shared" si="34"/>
        <v>238</v>
      </c>
      <c r="J2017" s="148" t="str">
        <f>IFERROR(VLOOKUP($C2017,'CEDARS School FRPL'!$C:$G,5,FALSE),"No")</f>
        <v>No</v>
      </c>
      <c r="K2017" s="102">
        <f>IFERROR(VLOOKUP($C2017,'CEDARS School FRPL'!$C:$G,3,FALSE),0)</f>
        <v>0.42780000000000001</v>
      </c>
      <c r="M2017" s="149"/>
      <c r="N2017" s="150"/>
    </row>
    <row r="2018" spans="1:14">
      <c r="A2018" s="83" t="s">
        <v>2435</v>
      </c>
      <c r="B2018" s="83" t="s">
        <v>3052</v>
      </c>
      <c r="C2018" s="80">
        <v>2871</v>
      </c>
      <c r="D2018" s="80" t="s">
        <v>1354</v>
      </c>
      <c r="E2018" s="109">
        <v>353.59</v>
      </c>
      <c r="F2018" s="109">
        <v>0</v>
      </c>
      <c r="G2018" s="109">
        <v>0</v>
      </c>
      <c r="H2018" s="109">
        <v>0</v>
      </c>
      <c r="I2018" s="143">
        <f t="shared" si="34"/>
        <v>353.59</v>
      </c>
      <c r="J2018" s="148" t="str">
        <f>IFERROR(VLOOKUP($C2018,'CEDARS School FRPL'!$C:$G,5,FALSE),"No")</f>
        <v>Yes</v>
      </c>
      <c r="K2018" s="102">
        <f>IFERROR(VLOOKUP($C2018,'CEDARS School FRPL'!$C:$G,3,FALSE),0)</f>
        <v>0.71</v>
      </c>
      <c r="M2018" s="149"/>
      <c r="N2018" s="150"/>
    </row>
    <row r="2019" spans="1:14">
      <c r="A2019" s="83" t="s">
        <v>2435</v>
      </c>
      <c r="B2019" s="83" t="s">
        <v>3052</v>
      </c>
      <c r="C2019" s="80">
        <v>2772</v>
      </c>
      <c r="D2019" s="80" t="s">
        <v>1351</v>
      </c>
      <c r="E2019" s="109">
        <v>308.24</v>
      </c>
      <c r="F2019" s="109">
        <v>0</v>
      </c>
      <c r="G2019" s="109">
        <v>0</v>
      </c>
      <c r="H2019" s="109">
        <v>0</v>
      </c>
      <c r="I2019" s="143">
        <f t="shared" si="34"/>
        <v>308.24</v>
      </c>
      <c r="J2019" s="148" t="str">
        <f>IFERROR(VLOOKUP($C2019,'CEDARS School FRPL'!$C:$G,5,FALSE),"No")</f>
        <v>Yes</v>
      </c>
      <c r="K2019" s="102">
        <f>IFERROR(VLOOKUP($C2019,'CEDARS School FRPL'!$C:$G,3,FALSE),0)</f>
        <v>0.60770000000000002</v>
      </c>
      <c r="M2019" s="149"/>
      <c r="N2019" s="150"/>
    </row>
    <row r="2020" spans="1:14">
      <c r="A2020" s="83" t="s">
        <v>2435</v>
      </c>
      <c r="B2020" s="83" t="s">
        <v>3052</v>
      </c>
      <c r="C2020" s="80">
        <v>2167</v>
      </c>
      <c r="D2020" s="80" t="s">
        <v>1335</v>
      </c>
      <c r="E2020" s="109">
        <v>258.70999999999998</v>
      </c>
      <c r="F2020" s="109">
        <v>0</v>
      </c>
      <c r="G2020" s="109">
        <v>0</v>
      </c>
      <c r="H2020" s="109">
        <v>0</v>
      </c>
      <c r="I2020" s="143">
        <f t="shared" si="34"/>
        <v>258.70999999999998</v>
      </c>
      <c r="J2020" s="148" t="str">
        <f>IFERROR(VLOOKUP($C2020,'CEDARS School FRPL'!$C:$G,5,FALSE),"No")</f>
        <v>Yes</v>
      </c>
      <c r="K2020" s="102">
        <f>IFERROR(VLOOKUP($C2020,'CEDARS School FRPL'!$C:$G,3,FALSE),0)</f>
        <v>0.65310000000000001</v>
      </c>
      <c r="M2020" s="149"/>
      <c r="N2020" s="150"/>
    </row>
    <row r="2021" spans="1:14">
      <c r="A2021" s="83" t="s">
        <v>2435</v>
      </c>
      <c r="B2021" s="83" t="s">
        <v>3052</v>
      </c>
      <c r="C2021" s="80">
        <v>5170</v>
      </c>
      <c r="D2021" s="80" t="s">
        <v>1381</v>
      </c>
      <c r="E2021" s="109">
        <v>570.42999999999995</v>
      </c>
      <c r="F2021" s="109">
        <v>0</v>
      </c>
      <c r="G2021" s="109">
        <v>0</v>
      </c>
      <c r="H2021" s="109">
        <v>0</v>
      </c>
      <c r="I2021" s="143">
        <f t="shared" si="34"/>
        <v>570.42999999999995</v>
      </c>
      <c r="J2021" s="148" t="str">
        <f>IFERROR(VLOOKUP($C2021,'CEDARS School FRPL'!$C:$G,5,FALSE),"No")</f>
        <v>Yes</v>
      </c>
      <c r="K2021" s="102">
        <f>IFERROR(VLOOKUP($C2021,'CEDARS School FRPL'!$C:$G,3,FALSE),0)</f>
        <v>0.8216</v>
      </c>
      <c r="M2021" s="149"/>
      <c r="N2021" s="150"/>
    </row>
    <row r="2022" spans="1:14">
      <c r="A2022" s="83" t="s">
        <v>2435</v>
      </c>
      <c r="B2022" s="83" t="s">
        <v>3052</v>
      </c>
      <c r="C2022" s="80">
        <v>3880</v>
      </c>
      <c r="D2022" s="80" t="s">
        <v>1374</v>
      </c>
      <c r="E2022" s="109">
        <v>545.12</v>
      </c>
      <c r="F2022" s="109">
        <v>17.02</v>
      </c>
      <c r="G2022" s="109">
        <v>0</v>
      </c>
      <c r="H2022" s="109">
        <v>0</v>
      </c>
      <c r="I2022" s="143">
        <f t="shared" si="34"/>
        <v>562.14</v>
      </c>
      <c r="J2022" s="148" t="str">
        <f>IFERROR(VLOOKUP($C2022,'CEDARS School FRPL'!$C:$G,5,FALSE),"No")</f>
        <v>Yes</v>
      </c>
      <c r="K2022" s="102">
        <f>IFERROR(VLOOKUP($C2022,'CEDARS School FRPL'!$C:$G,3,FALSE),0)</f>
        <v>0.69899999999999995</v>
      </c>
      <c r="M2022" s="149"/>
      <c r="N2022" s="150"/>
    </row>
    <row r="2023" spans="1:14">
      <c r="A2023" s="83" t="s">
        <v>2435</v>
      </c>
      <c r="B2023" s="83" t="s">
        <v>3052</v>
      </c>
      <c r="C2023" s="80">
        <v>2148</v>
      </c>
      <c r="D2023" s="80" t="s">
        <v>1334</v>
      </c>
      <c r="E2023" s="109">
        <v>226.57</v>
      </c>
      <c r="F2023" s="109">
        <v>0</v>
      </c>
      <c r="G2023" s="109">
        <v>0</v>
      </c>
      <c r="H2023" s="109">
        <v>0</v>
      </c>
      <c r="I2023" s="143">
        <f t="shared" si="34"/>
        <v>226.57</v>
      </c>
      <c r="J2023" s="148" t="str">
        <f>IFERROR(VLOOKUP($C2023,'CEDARS School FRPL'!$C:$G,5,FALSE),"No")</f>
        <v>Yes</v>
      </c>
      <c r="K2023" s="102">
        <f>IFERROR(VLOOKUP($C2023,'CEDARS School FRPL'!$C:$G,3,FALSE),0)</f>
        <v>0.64239999999999997</v>
      </c>
      <c r="M2023" s="149"/>
      <c r="N2023" s="150"/>
    </row>
    <row r="2024" spans="1:14">
      <c r="A2024" s="83" t="s">
        <v>2435</v>
      </c>
      <c r="B2024" s="83" t="s">
        <v>3052</v>
      </c>
      <c r="C2024" s="80">
        <v>2746</v>
      </c>
      <c r="D2024" s="80" t="s">
        <v>1348</v>
      </c>
      <c r="E2024" s="109">
        <v>499.19</v>
      </c>
      <c r="F2024" s="109">
        <v>0</v>
      </c>
      <c r="G2024" s="109">
        <v>0</v>
      </c>
      <c r="H2024" s="109">
        <v>0</v>
      </c>
      <c r="I2024" s="143">
        <f t="shared" si="34"/>
        <v>499.19</v>
      </c>
      <c r="J2024" s="148" t="str">
        <f>IFERROR(VLOOKUP($C2024,'CEDARS School FRPL'!$C:$G,5,FALSE),"No")</f>
        <v>No</v>
      </c>
      <c r="K2024" s="102">
        <f>IFERROR(VLOOKUP($C2024,'CEDARS School FRPL'!$C:$G,3,FALSE),0)</f>
        <v>0.3604</v>
      </c>
      <c r="M2024" s="149"/>
      <c r="N2024" s="150"/>
    </row>
    <row r="2025" spans="1:14">
      <c r="A2025" s="83" t="s">
        <v>2435</v>
      </c>
      <c r="B2025" s="83" t="s">
        <v>3052</v>
      </c>
      <c r="C2025" s="80">
        <v>3053</v>
      </c>
      <c r="D2025" s="80" t="s">
        <v>1361</v>
      </c>
      <c r="E2025" s="109">
        <v>340.65</v>
      </c>
      <c r="F2025" s="109">
        <v>0</v>
      </c>
      <c r="G2025" s="109">
        <v>0</v>
      </c>
      <c r="H2025" s="109">
        <v>0</v>
      </c>
      <c r="I2025" s="143">
        <f t="shared" si="34"/>
        <v>340.65</v>
      </c>
      <c r="J2025" s="148" t="str">
        <f>IFERROR(VLOOKUP($C2025,'CEDARS School FRPL'!$C:$G,5,FALSE),"No")</f>
        <v>No</v>
      </c>
      <c r="K2025" s="102">
        <f>IFERROR(VLOOKUP($C2025,'CEDARS School FRPL'!$C:$G,3,FALSE),0)</f>
        <v>0.29920000000000002</v>
      </c>
      <c r="M2025" s="149"/>
      <c r="N2025" s="150"/>
    </row>
    <row r="2026" spans="1:14">
      <c r="A2026" s="83" t="s">
        <v>2435</v>
      </c>
      <c r="B2026" s="83" t="s">
        <v>3052</v>
      </c>
      <c r="C2026" s="80">
        <v>2377</v>
      </c>
      <c r="D2026" s="80" t="s">
        <v>1347</v>
      </c>
      <c r="E2026" s="109">
        <v>512.48</v>
      </c>
      <c r="F2026" s="109">
        <v>0</v>
      </c>
      <c r="G2026" s="109">
        <v>0</v>
      </c>
      <c r="H2026" s="109">
        <v>0</v>
      </c>
      <c r="I2026" s="143">
        <f t="shared" si="34"/>
        <v>512.48</v>
      </c>
      <c r="J2026" s="148" t="str">
        <f>IFERROR(VLOOKUP($C2026,'CEDARS School FRPL'!$C:$G,5,FALSE),"No")</f>
        <v>Yes</v>
      </c>
      <c r="K2026" s="102">
        <f>IFERROR(VLOOKUP($C2026,'CEDARS School FRPL'!$C:$G,3,FALSE),0)</f>
        <v>0.77149999999999996</v>
      </c>
      <c r="M2026" s="149"/>
      <c r="N2026" s="150"/>
    </row>
    <row r="2027" spans="1:14">
      <c r="A2027" s="83" t="s">
        <v>2435</v>
      </c>
      <c r="B2027" s="83" t="s">
        <v>3052</v>
      </c>
      <c r="C2027" s="80">
        <v>5066</v>
      </c>
      <c r="D2027" s="80" t="s">
        <v>1379</v>
      </c>
      <c r="E2027" s="109">
        <v>408.43</v>
      </c>
      <c r="F2027" s="109">
        <v>0</v>
      </c>
      <c r="G2027" s="109">
        <v>0</v>
      </c>
      <c r="H2027" s="109">
        <v>0</v>
      </c>
      <c r="I2027" s="143">
        <f t="shared" si="34"/>
        <v>408.43</v>
      </c>
      <c r="J2027" s="148" t="str">
        <f>IFERROR(VLOOKUP($C2027,'CEDARS School FRPL'!$C:$G,5,FALSE),"No")</f>
        <v>Yes</v>
      </c>
      <c r="K2027" s="102">
        <f>IFERROR(VLOOKUP($C2027,'CEDARS School FRPL'!$C:$G,3,FALSE),0)</f>
        <v>0.68049999999999999</v>
      </c>
      <c r="M2027" s="149"/>
      <c r="N2027" s="150"/>
    </row>
    <row r="2028" spans="1:14">
      <c r="A2028" s="83" t="s">
        <v>2435</v>
      </c>
      <c r="B2028" s="83" t="s">
        <v>3052</v>
      </c>
      <c r="C2028" s="80">
        <v>5697</v>
      </c>
      <c r="D2028" s="80" t="s">
        <v>3385</v>
      </c>
      <c r="E2028" s="109">
        <v>396.4</v>
      </c>
      <c r="F2028" s="109">
        <v>0</v>
      </c>
      <c r="G2028" s="109">
        <v>0</v>
      </c>
      <c r="H2028" s="109">
        <v>0</v>
      </c>
      <c r="I2028" s="143">
        <f t="shared" si="34"/>
        <v>396.4</v>
      </c>
      <c r="J2028" s="148" t="str">
        <f>IFERROR(VLOOKUP($C2028,'CEDARS School FRPL'!$C:$G,5,FALSE),"No")</f>
        <v>Yes</v>
      </c>
      <c r="K2028" s="102">
        <f>IFERROR(VLOOKUP($C2028,'CEDARS School FRPL'!$C:$G,3,FALSE),0)</f>
        <v>0.60470000000000002</v>
      </c>
      <c r="M2028" s="149"/>
      <c r="N2028" s="150"/>
    </row>
    <row r="2029" spans="1:14">
      <c r="A2029" s="83" t="s">
        <v>2435</v>
      </c>
      <c r="B2029" s="83" t="s">
        <v>3052</v>
      </c>
      <c r="C2029" s="80">
        <v>5458</v>
      </c>
      <c r="D2029" s="80" t="s">
        <v>1382</v>
      </c>
      <c r="E2029" s="109">
        <v>390.45</v>
      </c>
      <c r="F2029" s="109">
        <v>1.07</v>
      </c>
      <c r="G2029" s="109">
        <v>0</v>
      </c>
      <c r="H2029" s="109">
        <v>0</v>
      </c>
      <c r="I2029" s="143">
        <f t="shared" si="34"/>
        <v>391.52</v>
      </c>
      <c r="J2029" s="148" t="str">
        <f>IFERROR(VLOOKUP($C2029,'CEDARS School FRPL'!$C:$G,5,FALSE),"No")</f>
        <v>No</v>
      </c>
      <c r="K2029" s="102">
        <f>IFERROR(VLOOKUP($C2029,'CEDARS School FRPL'!$C:$G,3,FALSE),0)</f>
        <v>0.42920000000000003</v>
      </c>
      <c r="M2029" s="149"/>
      <c r="N2029" s="150"/>
    </row>
    <row r="2030" spans="1:14">
      <c r="A2030" s="83" t="s">
        <v>2435</v>
      </c>
      <c r="B2030" s="83" t="s">
        <v>3052</v>
      </c>
      <c r="C2030" s="80">
        <v>2338</v>
      </c>
      <c r="D2030" s="80" t="s">
        <v>1343</v>
      </c>
      <c r="E2030" s="109">
        <v>520.88</v>
      </c>
      <c r="F2030" s="109">
        <v>0</v>
      </c>
      <c r="G2030" s="109">
        <v>0</v>
      </c>
      <c r="H2030" s="109">
        <v>0</v>
      </c>
      <c r="I2030" s="143">
        <f t="shared" si="34"/>
        <v>520.88</v>
      </c>
      <c r="J2030" s="148" t="str">
        <f>IFERROR(VLOOKUP($C2030,'CEDARS School FRPL'!$C:$G,5,FALSE),"No")</f>
        <v>Yes</v>
      </c>
      <c r="K2030" s="102">
        <f>IFERROR(VLOOKUP($C2030,'CEDARS School FRPL'!$C:$G,3,FALSE),0)</f>
        <v>0.62319999999999998</v>
      </c>
      <c r="M2030" s="149"/>
      <c r="N2030" s="150"/>
    </row>
    <row r="2031" spans="1:14">
      <c r="A2031" s="83" t="s">
        <v>2435</v>
      </c>
      <c r="B2031" s="83" t="s">
        <v>3052</v>
      </c>
      <c r="C2031" s="80">
        <v>2103</v>
      </c>
      <c r="D2031" s="80" t="s">
        <v>1333</v>
      </c>
      <c r="E2031" s="109">
        <v>281</v>
      </c>
      <c r="F2031" s="109">
        <v>0</v>
      </c>
      <c r="G2031" s="109">
        <v>0</v>
      </c>
      <c r="H2031" s="109">
        <v>0</v>
      </c>
      <c r="I2031" s="143">
        <f t="shared" si="34"/>
        <v>281</v>
      </c>
      <c r="J2031" s="148" t="str">
        <f>IFERROR(VLOOKUP($C2031,'CEDARS School FRPL'!$C:$G,5,FALSE),"No")</f>
        <v>No</v>
      </c>
      <c r="K2031" s="102">
        <f>IFERROR(VLOOKUP($C2031,'CEDARS School FRPL'!$C:$G,3,FALSE),0)</f>
        <v>0.377</v>
      </c>
      <c r="M2031" s="149"/>
      <c r="N2031" s="150"/>
    </row>
    <row r="2032" spans="1:14">
      <c r="A2032" s="83" t="s">
        <v>2435</v>
      </c>
      <c r="B2032" s="83" t="s">
        <v>3052</v>
      </c>
      <c r="C2032" s="80">
        <v>2036</v>
      </c>
      <c r="D2032" s="80" t="s">
        <v>1330</v>
      </c>
      <c r="E2032" s="109">
        <v>268</v>
      </c>
      <c r="F2032" s="109">
        <v>0</v>
      </c>
      <c r="G2032" s="109">
        <v>0</v>
      </c>
      <c r="H2032" s="109">
        <v>0</v>
      </c>
      <c r="I2032" s="143">
        <f t="shared" si="34"/>
        <v>268</v>
      </c>
      <c r="J2032" s="148" t="str">
        <f>IFERROR(VLOOKUP($C2032,'CEDARS School FRPL'!$C:$G,5,FALSE),"No")</f>
        <v>Yes</v>
      </c>
      <c r="K2032" s="102">
        <f>IFERROR(VLOOKUP($C2032,'CEDARS School FRPL'!$C:$G,3,FALSE),0)</f>
        <v>0.6784</v>
      </c>
      <c r="M2032" s="149"/>
      <c r="N2032" s="150"/>
    </row>
    <row r="2033" spans="1:14">
      <c r="A2033" s="83" t="s">
        <v>2435</v>
      </c>
      <c r="B2033" s="83" t="s">
        <v>3052</v>
      </c>
      <c r="C2033" s="80">
        <v>2215</v>
      </c>
      <c r="D2033" s="80" t="s">
        <v>1338</v>
      </c>
      <c r="E2033" s="109">
        <v>1499.71</v>
      </c>
      <c r="F2033" s="109">
        <v>53.7</v>
      </c>
      <c r="G2033" s="109">
        <v>0</v>
      </c>
      <c r="H2033" s="109">
        <v>0</v>
      </c>
      <c r="I2033" s="143">
        <f t="shared" si="34"/>
        <v>1553.41</v>
      </c>
      <c r="J2033" s="148" t="str">
        <f>IFERROR(VLOOKUP($C2033,'CEDARS School FRPL'!$C:$G,5,FALSE),"No")</f>
        <v>Yes</v>
      </c>
      <c r="K2033" s="102">
        <f>IFERROR(VLOOKUP($C2033,'CEDARS School FRPL'!$C:$G,3,FALSE),0)</f>
        <v>0.72840000000000005</v>
      </c>
      <c r="M2033" s="149"/>
      <c r="N2033" s="150"/>
    </row>
    <row r="2034" spans="1:14">
      <c r="A2034" s="83" t="s">
        <v>2435</v>
      </c>
      <c r="B2034" s="83" t="s">
        <v>3052</v>
      </c>
      <c r="C2034" s="80">
        <v>2771</v>
      </c>
      <c r="D2034" s="80" t="s">
        <v>1350</v>
      </c>
      <c r="E2034" s="109">
        <v>378.71</v>
      </c>
      <c r="F2034" s="109">
        <v>0</v>
      </c>
      <c r="G2034" s="109">
        <v>0</v>
      </c>
      <c r="H2034" s="109">
        <v>0</v>
      </c>
      <c r="I2034" s="143">
        <f t="shared" si="34"/>
        <v>378.71</v>
      </c>
      <c r="J2034" s="148" t="str">
        <f>IFERROR(VLOOKUP($C2034,'CEDARS School FRPL'!$C:$G,5,FALSE),"No")</f>
        <v>Yes</v>
      </c>
      <c r="K2034" s="102">
        <f>IFERROR(VLOOKUP($C2034,'CEDARS School FRPL'!$C:$G,3,FALSE),0)</f>
        <v>0.81279999999999997</v>
      </c>
      <c r="M2034" s="149"/>
      <c r="N2034" s="150"/>
    </row>
    <row r="2035" spans="1:14">
      <c r="A2035" s="83" t="s">
        <v>2435</v>
      </c>
      <c r="B2035" s="83" t="s">
        <v>3052</v>
      </c>
      <c r="C2035" s="80">
        <v>2805</v>
      </c>
      <c r="D2035" s="80" t="s">
        <v>1352</v>
      </c>
      <c r="E2035" s="109">
        <v>309.04000000000002</v>
      </c>
      <c r="F2035" s="109">
        <v>0</v>
      </c>
      <c r="G2035" s="109">
        <v>0</v>
      </c>
      <c r="H2035" s="109">
        <v>0</v>
      </c>
      <c r="I2035" s="143">
        <f t="shared" si="34"/>
        <v>309.04000000000002</v>
      </c>
      <c r="J2035" s="148" t="str">
        <f>IFERROR(VLOOKUP($C2035,'CEDARS School FRPL'!$C:$G,5,FALSE),"No")</f>
        <v>No</v>
      </c>
      <c r="K2035" s="102">
        <f>IFERROR(VLOOKUP($C2035,'CEDARS School FRPL'!$C:$G,3,FALSE),0)</f>
        <v>0.20910000000000001</v>
      </c>
      <c r="M2035" s="149"/>
      <c r="N2035" s="150"/>
    </row>
    <row r="2036" spans="1:14">
      <c r="A2036" s="83" t="s">
        <v>2435</v>
      </c>
      <c r="B2036" s="83" t="s">
        <v>3052</v>
      </c>
      <c r="C2036" s="80">
        <v>2336</v>
      </c>
      <c r="D2036" s="80" t="s">
        <v>1342</v>
      </c>
      <c r="E2036" s="109">
        <v>316.57</v>
      </c>
      <c r="F2036" s="109">
        <v>0</v>
      </c>
      <c r="G2036" s="109">
        <v>0</v>
      </c>
      <c r="H2036" s="109">
        <v>0</v>
      </c>
      <c r="I2036" s="143">
        <f t="shared" si="34"/>
        <v>316.57</v>
      </c>
      <c r="J2036" s="148" t="str">
        <f>IFERROR(VLOOKUP($C2036,'CEDARS School FRPL'!$C:$G,5,FALSE),"No")</f>
        <v>Yes</v>
      </c>
      <c r="K2036" s="102">
        <f>IFERROR(VLOOKUP($C2036,'CEDARS School FRPL'!$C:$G,3,FALSE),0)</f>
        <v>0.6421</v>
      </c>
      <c r="M2036" s="149"/>
      <c r="N2036" s="150"/>
    </row>
    <row r="2037" spans="1:14">
      <c r="A2037" s="83" t="s">
        <v>2435</v>
      </c>
      <c r="B2037" s="83" t="s">
        <v>3052</v>
      </c>
      <c r="C2037" s="80">
        <v>2252</v>
      </c>
      <c r="D2037" s="80" t="s">
        <v>1340</v>
      </c>
      <c r="E2037" s="109">
        <v>422.43</v>
      </c>
      <c r="F2037" s="109">
        <v>0</v>
      </c>
      <c r="G2037" s="109">
        <v>0</v>
      </c>
      <c r="H2037" s="109">
        <v>0</v>
      </c>
      <c r="I2037" s="143">
        <f t="shared" si="34"/>
        <v>422.43</v>
      </c>
      <c r="J2037" s="148" t="str">
        <f>IFERROR(VLOOKUP($C2037,'CEDARS School FRPL'!$C:$G,5,FALSE),"No")</f>
        <v>Yes</v>
      </c>
      <c r="K2037" s="102">
        <f>IFERROR(VLOOKUP($C2037,'CEDARS School FRPL'!$C:$G,3,FALSE),0)</f>
        <v>0.70430000000000004</v>
      </c>
      <c r="M2037" s="149"/>
      <c r="N2037" s="150"/>
    </row>
    <row r="2038" spans="1:14">
      <c r="A2038" s="83" t="s">
        <v>2435</v>
      </c>
      <c r="B2038" s="83" t="s">
        <v>3052</v>
      </c>
      <c r="C2038" s="80">
        <v>2941</v>
      </c>
      <c r="D2038" s="80" t="s">
        <v>1360</v>
      </c>
      <c r="E2038" s="109">
        <v>296</v>
      </c>
      <c r="F2038" s="109">
        <v>0</v>
      </c>
      <c r="G2038" s="109">
        <v>0</v>
      </c>
      <c r="H2038" s="109">
        <v>0</v>
      </c>
      <c r="I2038" s="143">
        <f t="shared" si="34"/>
        <v>296</v>
      </c>
      <c r="J2038" s="148" t="str">
        <f>IFERROR(VLOOKUP($C2038,'CEDARS School FRPL'!$C:$G,5,FALSE),"No")</f>
        <v>Yes</v>
      </c>
      <c r="K2038" s="102">
        <f>IFERROR(VLOOKUP($C2038,'CEDARS School FRPL'!$C:$G,3,FALSE),0)</f>
        <v>0.62270000000000003</v>
      </c>
      <c r="M2038" s="149"/>
      <c r="N2038" s="150"/>
    </row>
    <row r="2039" spans="1:14">
      <c r="A2039" s="83" t="s">
        <v>2435</v>
      </c>
      <c r="B2039" s="83" t="s">
        <v>3052</v>
      </c>
      <c r="C2039" s="80">
        <v>2376</v>
      </c>
      <c r="D2039" s="80" t="s">
        <v>1346</v>
      </c>
      <c r="E2039" s="109">
        <v>649.72</v>
      </c>
      <c r="F2039" s="109">
        <v>0</v>
      </c>
      <c r="G2039" s="109">
        <v>0</v>
      </c>
      <c r="H2039" s="109">
        <v>0</v>
      </c>
      <c r="I2039" s="143">
        <f t="shared" si="34"/>
        <v>649.72</v>
      </c>
      <c r="J2039" s="148" t="str">
        <f>IFERROR(VLOOKUP($C2039,'CEDARS School FRPL'!$C:$G,5,FALSE),"No")</f>
        <v>No</v>
      </c>
      <c r="K2039" s="102">
        <f>IFERROR(VLOOKUP($C2039,'CEDARS School FRPL'!$C:$G,3,FALSE),0)</f>
        <v>0.27850000000000003</v>
      </c>
      <c r="M2039" s="149"/>
      <c r="N2039" s="150"/>
    </row>
    <row r="2040" spans="1:14">
      <c r="A2040" s="83" t="s">
        <v>2435</v>
      </c>
      <c r="B2040" s="83" t="s">
        <v>3052</v>
      </c>
      <c r="C2040" s="80">
        <v>3453</v>
      </c>
      <c r="D2040" s="80" t="s">
        <v>1371</v>
      </c>
      <c r="E2040" s="109">
        <v>352.43</v>
      </c>
      <c r="F2040" s="109">
        <v>0</v>
      </c>
      <c r="G2040" s="109">
        <v>0</v>
      </c>
      <c r="H2040" s="109">
        <v>0</v>
      </c>
      <c r="I2040" s="143">
        <f t="shared" si="34"/>
        <v>352.43</v>
      </c>
      <c r="J2040" s="148" t="str">
        <f>IFERROR(VLOOKUP($C2040,'CEDARS School FRPL'!$C:$G,5,FALSE),"No")</f>
        <v>Yes</v>
      </c>
      <c r="K2040" s="102">
        <f>IFERROR(VLOOKUP($C2040,'CEDARS School FRPL'!$C:$G,3,FALSE),0)</f>
        <v>0.83040000000000003</v>
      </c>
      <c r="M2040" s="149"/>
      <c r="N2040" s="150"/>
    </row>
    <row r="2041" spans="1:14">
      <c r="A2041" s="83" t="s">
        <v>2435</v>
      </c>
      <c r="B2041" s="83" t="s">
        <v>3052</v>
      </c>
      <c r="C2041" s="80">
        <v>3244</v>
      </c>
      <c r="D2041" s="80" t="s">
        <v>1364</v>
      </c>
      <c r="E2041" s="109">
        <v>581.24</v>
      </c>
      <c r="F2041" s="109">
        <v>0</v>
      </c>
      <c r="G2041" s="109">
        <v>0</v>
      </c>
      <c r="H2041" s="109">
        <v>0</v>
      </c>
      <c r="I2041" s="143">
        <f t="shared" ref="I2041:I2104" si="35">SUM(E2041:H2041)</f>
        <v>581.24</v>
      </c>
      <c r="J2041" s="148" t="str">
        <f>IFERROR(VLOOKUP($C2041,'CEDARS School FRPL'!$C:$G,5,FALSE),"No")</f>
        <v>No</v>
      </c>
      <c r="K2041" s="102">
        <f>IFERROR(VLOOKUP($C2041,'CEDARS School FRPL'!$C:$G,3,FALSE),0)</f>
        <v>0.37269999999999998</v>
      </c>
      <c r="M2041" s="149"/>
      <c r="N2041" s="150"/>
    </row>
    <row r="2042" spans="1:14">
      <c r="A2042" s="83" t="s">
        <v>2435</v>
      </c>
      <c r="B2042" s="83" t="s">
        <v>3052</v>
      </c>
      <c r="C2042" s="80">
        <v>3398</v>
      </c>
      <c r="D2042" s="80" t="s">
        <v>1367</v>
      </c>
      <c r="E2042" s="109">
        <v>1277.45</v>
      </c>
      <c r="F2042" s="109">
        <v>68.87</v>
      </c>
      <c r="G2042" s="109">
        <v>0</v>
      </c>
      <c r="H2042" s="109">
        <v>0</v>
      </c>
      <c r="I2042" s="143">
        <f t="shared" si="35"/>
        <v>1346.3200000000002</v>
      </c>
      <c r="J2042" s="148" t="str">
        <f>IFERROR(VLOOKUP($C2042,'CEDARS School FRPL'!$C:$G,5,FALSE),"No")</f>
        <v>Yes</v>
      </c>
      <c r="K2042" s="102">
        <f>IFERROR(VLOOKUP($C2042,'CEDARS School FRPL'!$C:$G,3,FALSE),0)</f>
        <v>0.68620000000000003</v>
      </c>
      <c r="M2042" s="149"/>
      <c r="N2042" s="150"/>
    </row>
    <row r="2043" spans="1:14">
      <c r="A2043" s="83" t="s">
        <v>2435</v>
      </c>
      <c r="B2043" s="83" t="s">
        <v>3052</v>
      </c>
      <c r="C2043" s="80">
        <v>2247</v>
      </c>
      <c r="D2043" s="80" t="s">
        <v>1339</v>
      </c>
      <c r="E2043" s="109">
        <v>351.58</v>
      </c>
      <c r="F2043" s="109">
        <v>0</v>
      </c>
      <c r="G2043" s="109">
        <v>0</v>
      </c>
      <c r="H2043" s="109">
        <v>0</v>
      </c>
      <c r="I2043" s="143">
        <f t="shared" si="35"/>
        <v>351.58</v>
      </c>
      <c r="J2043" s="148" t="str">
        <f>IFERROR(VLOOKUP($C2043,'CEDARS School FRPL'!$C:$G,5,FALSE),"No")</f>
        <v>Yes</v>
      </c>
      <c r="K2043" s="102">
        <f>IFERROR(VLOOKUP($C2043,'CEDARS School FRPL'!$C:$G,3,FALSE),0)</f>
        <v>0.48159999999999997</v>
      </c>
      <c r="M2043" s="149"/>
      <c r="N2043" s="150"/>
    </row>
    <row r="2044" spans="1:14">
      <c r="A2044" s="83" t="s">
        <v>2435</v>
      </c>
      <c r="B2044" s="83" t="s">
        <v>3052</v>
      </c>
      <c r="C2044" s="80">
        <v>4109</v>
      </c>
      <c r="D2044" s="80" t="s">
        <v>1375</v>
      </c>
      <c r="E2044" s="109">
        <v>118.67</v>
      </c>
      <c r="F2044" s="109">
        <v>0.13</v>
      </c>
      <c r="G2044" s="109">
        <v>0</v>
      </c>
      <c r="H2044" s="109">
        <v>0</v>
      </c>
      <c r="I2044" s="143">
        <f t="shared" si="35"/>
        <v>118.8</v>
      </c>
      <c r="J2044" s="148" t="str">
        <f>IFERROR(VLOOKUP($C2044,'CEDARS School FRPL'!$C:$G,5,FALSE),"No")</f>
        <v>Yes</v>
      </c>
      <c r="K2044" s="102">
        <f>IFERROR(VLOOKUP($C2044,'CEDARS School FRPL'!$C:$G,3,FALSE),0)</f>
        <v>0.82279999999999998</v>
      </c>
      <c r="M2044" s="149"/>
      <c r="N2044" s="150"/>
    </row>
    <row r="2045" spans="1:14">
      <c r="A2045" s="83" t="s">
        <v>2435</v>
      </c>
      <c r="B2045" s="83" t="s">
        <v>3052</v>
      </c>
      <c r="C2045" s="80">
        <v>4283</v>
      </c>
      <c r="D2045" s="80" t="s">
        <v>1376</v>
      </c>
      <c r="E2045" s="109">
        <v>17.04</v>
      </c>
      <c r="F2045" s="109">
        <v>0</v>
      </c>
      <c r="G2045" s="109">
        <v>0</v>
      </c>
      <c r="H2045" s="109">
        <v>0</v>
      </c>
      <c r="I2045" s="143">
        <f t="shared" si="35"/>
        <v>17.04</v>
      </c>
      <c r="J2045" s="148" t="str">
        <f>IFERROR(VLOOKUP($C2045,'CEDARS School FRPL'!$C:$G,5,FALSE),"No")</f>
        <v>Yes</v>
      </c>
      <c r="K2045" s="102">
        <f>IFERROR(VLOOKUP($C2045,'CEDARS School FRPL'!$C:$G,3,FALSE),0)</f>
        <v>0.49819999999999998</v>
      </c>
      <c r="M2045" s="149"/>
      <c r="N2045" s="150"/>
    </row>
    <row r="2046" spans="1:14">
      <c r="A2046" s="83" t="s">
        <v>2435</v>
      </c>
      <c r="B2046" s="83" t="s">
        <v>3052</v>
      </c>
      <c r="C2046" s="80">
        <v>2169</v>
      </c>
      <c r="D2046" s="80" t="s">
        <v>1337</v>
      </c>
      <c r="E2046" s="109">
        <v>330.29</v>
      </c>
      <c r="F2046" s="109">
        <v>0</v>
      </c>
      <c r="G2046" s="109">
        <v>0</v>
      </c>
      <c r="H2046" s="109">
        <v>0</v>
      </c>
      <c r="I2046" s="143">
        <f t="shared" si="35"/>
        <v>330.29</v>
      </c>
      <c r="J2046" s="148" t="str">
        <f>IFERROR(VLOOKUP($C2046,'CEDARS School FRPL'!$C:$G,5,FALSE),"No")</f>
        <v>No</v>
      </c>
      <c r="K2046" s="102">
        <f>IFERROR(VLOOKUP($C2046,'CEDARS School FRPL'!$C:$G,3,FALSE),0)</f>
        <v>0.29339999999999999</v>
      </c>
      <c r="M2046" s="149"/>
      <c r="N2046" s="150"/>
    </row>
    <row r="2047" spans="1:14">
      <c r="A2047" s="83" t="s">
        <v>2435</v>
      </c>
      <c r="B2047" s="83" t="s">
        <v>3052</v>
      </c>
      <c r="C2047" s="80">
        <v>2806</v>
      </c>
      <c r="D2047" s="80" t="s">
        <v>1353</v>
      </c>
      <c r="E2047" s="109">
        <v>350.86</v>
      </c>
      <c r="F2047" s="109">
        <v>0</v>
      </c>
      <c r="G2047" s="109">
        <v>0</v>
      </c>
      <c r="H2047" s="109">
        <v>0</v>
      </c>
      <c r="I2047" s="143">
        <f t="shared" si="35"/>
        <v>350.86</v>
      </c>
      <c r="J2047" s="148" t="str">
        <f>IFERROR(VLOOKUP($C2047,'CEDARS School FRPL'!$C:$G,5,FALSE),"No")</f>
        <v>Yes</v>
      </c>
      <c r="K2047" s="102">
        <f>IFERROR(VLOOKUP($C2047,'CEDARS School FRPL'!$C:$G,3,FALSE),0)</f>
        <v>0.73329999999999995</v>
      </c>
      <c r="M2047" s="149"/>
      <c r="N2047" s="150"/>
    </row>
    <row r="2048" spans="1:14">
      <c r="A2048" s="83" t="s">
        <v>2435</v>
      </c>
      <c r="B2048" s="83" t="s">
        <v>3052</v>
      </c>
      <c r="C2048" s="80">
        <v>2275</v>
      </c>
      <c r="D2048" s="80" t="s">
        <v>1341</v>
      </c>
      <c r="E2048" s="109">
        <v>197.14</v>
      </c>
      <c r="F2048" s="109">
        <v>0</v>
      </c>
      <c r="G2048" s="109">
        <v>0</v>
      </c>
      <c r="H2048" s="109">
        <v>0</v>
      </c>
      <c r="I2048" s="143">
        <f t="shared" si="35"/>
        <v>197.14</v>
      </c>
      <c r="J2048" s="148" t="str">
        <f>IFERROR(VLOOKUP($C2048,'CEDARS School FRPL'!$C:$G,5,FALSE),"No")</f>
        <v>Yes</v>
      </c>
      <c r="K2048" s="102">
        <f>IFERROR(VLOOKUP($C2048,'CEDARS School FRPL'!$C:$G,3,FALSE),0)</f>
        <v>0.78459999999999996</v>
      </c>
      <c r="M2048" s="149"/>
      <c r="N2048" s="150"/>
    </row>
    <row r="2049" spans="1:14">
      <c r="A2049" s="83" t="s">
        <v>2435</v>
      </c>
      <c r="B2049" s="83" t="s">
        <v>3052</v>
      </c>
      <c r="C2049" s="80">
        <v>5169</v>
      </c>
      <c r="D2049" s="80" t="s">
        <v>1380</v>
      </c>
      <c r="E2049" s="109">
        <v>571.15</v>
      </c>
      <c r="F2049" s="109">
        <v>15.11</v>
      </c>
      <c r="G2049" s="109">
        <v>0</v>
      </c>
      <c r="H2049" s="109">
        <v>0</v>
      </c>
      <c r="I2049" s="143">
        <f t="shared" si="35"/>
        <v>586.26</v>
      </c>
      <c r="J2049" s="148" t="str">
        <f>IFERROR(VLOOKUP($C2049,'CEDARS School FRPL'!$C:$G,5,FALSE),"No")</f>
        <v>No</v>
      </c>
      <c r="K2049" s="102">
        <f>IFERROR(VLOOKUP($C2049,'CEDARS School FRPL'!$C:$G,3,FALSE),0)</f>
        <v>0.36149999999999999</v>
      </c>
      <c r="M2049" s="149"/>
      <c r="N2049" s="150"/>
    </row>
    <row r="2050" spans="1:14">
      <c r="A2050" s="83" t="s">
        <v>2435</v>
      </c>
      <c r="B2050" s="83" t="s">
        <v>3052</v>
      </c>
      <c r="C2050" s="80">
        <v>2168</v>
      </c>
      <c r="D2050" s="80" t="s">
        <v>1336</v>
      </c>
      <c r="E2050" s="109">
        <v>427.57</v>
      </c>
      <c r="F2050" s="109">
        <v>0</v>
      </c>
      <c r="G2050" s="109">
        <v>0</v>
      </c>
      <c r="H2050" s="109">
        <v>0</v>
      </c>
      <c r="I2050" s="143">
        <f t="shared" si="35"/>
        <v>427.57</v>
      </c>
      <c r="J2050" s="148" t="str">
        <f>IFERROR(VLOOKUP($C2050,'CEDARS School FRPL'!$C:$G,5,FALSE),"No")</f>
        <v>Yes</v>
      </c>
      <c r="K2050" s="102">
        <f>IFERROR(VLOOKUP($C2050,'CEDARS School FRPL'!$C:$G,3,FALSE),0)</f>
        <v>0.65610000000000002</v>
      </c>
      <c r="M2050" s="149"/>
      <c r="N2050" s="150"/>
    </row>
    <row r="2051" spans="1:14">
      <c r="A2051" s="83" t="s">
        <v>2435</v>
      </c>
      <c r="B2051" s="83" t="s">
        <v>3052</v>
      </c>
      <c r="C2051" s="80">
        <v>2938</v>
      </c>
      <c r="D2051" s="80" t="s">
        <v>1357</v>
      </c>
      <c r="E2051" s="109">
        <v>441.14</v>
      </c>
      <c r="F2051" s="109">
        <v>0</v>
      </c>
      <c r="G2051" s="109">
        <v>0</v>
      </c>
      <c r="H2051" s="109">
        <v>0</v>
      </c>
      <c r="I2051" s="143">
        <f t="shared" si="35"/>
        <v>441.14</v>
      </c>
      <c r="J2051" s="148" t="str">
        <f>IFERROR(VLOOKUP($C2051,'CEDARS School FRPL'!$C:$G,5,FALSE),"No")</f>
        <v>No</v>
      </c>
      <c r="K2051" s="102">
        <f>IFERROR(VLOOKUP($C2051,'CEDARS School FRPL'!$C:$G,3,FALSE),0)</f>
        <v>0.11899999999999999</v>
      </c>
      <c r="M2051" s="149"/>
      <c r="N2051" s="150"/>
    </row>
    <row r="2052" spans="1:14">
      <c r="A2052" s="83" t="s">
        <v>2435</v>
      </c>
      <c r="B2052" s="83" t="s">
        <v>3052</v>
      </c>
      <c r="C2052" s="80">
        <v>3498</v>
      </c>
      <c r="D2052" s="80" t="s">
        <v>1372</v>
      </c>
      <c r="E2052" s="109">
        <v>303.73</v>
      </c>
      <c r="F2052" s="109">
        <v>0</v>
      </c>
      <c r="G2052" s="109">
        <v>0</v>
      </c>
      <c r="H2052" s="109">
        <v>0</v>
      </c>
      <c r="I2052" s="143">
        <f t="shared" si="35"/>
        <v>303.73</v>
      </c>
      <c r="J2052" s="148" t="str">
        <f>IFERROR(VLOOKUP($C2052,'CEDARS School FRPL'!$C:$G,5,FALSE),"No")</f>
        <v>Yes</v>
      </c>
      <c r="K2052" s="102">
        <f>IFERROR(VLOOKUP($C2052,'CEDARS School FRPL'!$C:$G,3,FALSE),0)</f>
        <v>0.50770000000000004</v>
      </c>
      <c r="M2052" s="149"/>
      <c r="N2052" s="150"/>
    </row>
    <row r="2053" spans="1:14">
      <c r="A2053" s="83" t="s">
        <v>2435</v>
      </c>
      <c r="B2053" s="83" t="s">
        <v>3052</v>
      </c>
      <c r="C2053" s="80">
        <v>2084</v>
      </c>
      <c r="D2053" s="80" t="s">
        <v>1331</v>
      </c>
      <c r="E2053" s="109">
        <v>1450.59</v>
      </c>
      <c r="F2053" s="109">
        <v>75.11999999999999</v>
      </c>
      <c r="G2053" s="109">
        <v>0</v>
      </c>
      <c r="H2053" s="109">
        <v>0</v>
      </c>
      <c r="I2053" s="143">
        <f t="shared" si="35"/>
        <v>1525.7099999999998</v>
      </c>
      <c r="J2053" s="148" t="str">
        <f>IFERROR(VLOOKUP($C2053,'CEDARS School FRPL'!$C:$G,5,FALSE),"No")</f>
        <v>No</v>
      </c>
      <c r="K2053" s="102">
        <f>IFERROR(VLOOKUP($C2053,'CEDARS School FRPL'!$C:$G,3,FALSE),0)</f>
        <v>0.3377</v>
      </c>
      <c r="M2053" s="149"/>
      <c r="N2053" s="150"/>
    </row>
    <row r="2054" spans="1:14">
      <c r="A2054" s="83" t="s">
        <v>2435</v>
      </c>
      <c r="B2054" s="83" t="s">
        <v>3052</v>
      </c>
      <c r="C2054" s="80">
        <v>2358</v>
      </c>
      <c r="D2054" s="80" t="s">
        <v>1344</v>
      </c>
      <c r="E2054" s="109">
        <v>296.14</v>
      </c>
      <c r="F2054" s="109">
        <v>0</v>
      </c>
      <c r="G2054" s="109">
        <v>0</v>
      </c>
      <c r="H2054" s="109">
        <v>0</v>
      </c>
      <c r="I2054" s="143">
        <f t="shared" si="35"/>
        <v>296.14</v>
      </c>
      <c r="J2054" s="148" t="str">
        <f>IFERROR(VLOOKUP($C2054,'CEDARS School FRPL'!$C:$G,5,FALSE),"No")</f>
        <v>Yes</v>
      </c>
      <c r="K2054" s="102">
        <f>IFERROR(VLOOKUP($C2054,'CEDARS School FRPL'!$C:$G,3,FALSE),0)</f>
        <v>0.64839999999999998</v>
      </c>
      <c r="M2054" s="149"/>
      <c r="N2054" s="150"/>
    </row>
    <row r="2055" spans="1:14">
      <c r="A2055" s="83" t="s">
        <v>2435</v>
      </c>
      <c r="B2055" s="83" t="s">
        <v>3052</v>
      </c>
      <c r="C2055" s="80">
        <v>2359</v>
      </c>
      <c r="D2055" s="80" t="s">
        <v>1345</v>
      </c>
      <c r="E2055" s="109">
        <v>618.35</v>
      </c>
      <c r="F2055" s="109">
        <v>0</v>
      </c>
      <c r="G2055" s="109">
        <v>0</v>
      </c>
      <c r="H2055" s="109">
        <v>0</v>
      </c>
      <c r="I2055" s="143">
        <f t="shared" si="35"/>
        <v>618.35</v>
      </c>
      <c r="J2055" s="148" t="str">
        <f>IFERROR(VLOOKUP($C2055,'CEDARS School FRPL'!$C:$G,5,FALSE),"No")</f>
        <v>Yes</v>
      </c>
      <c r="K2055" s="102">
        <f>IFERROR(VLOOKUP($C2055,'CEDARS School FRPL'!$C:$G,3,FALSE),0)</f>
        <v>0.70120000000000005</v>
      </c>
      <c r="M2055" s="149"/>
      <c r="N2055" s="150"/>
    </row>
    <row r="2056" spans="1:14">
      <c r="A2056" s="83" t="s">
        <v>2435</v>
      </c>
      <c r="B2056" s="83" t="s">
        <v>3052</v>
      </c>
      <c r="C2056" s="80">
        <v>5720</v>
      </c>
      <c r="D2056" s="80" t="s">
        <v>3386</v>
      </c>
      <c r="E2056" s="109">
        <v>208.57</v>
      </c>
      <c r="F2056" s="109">
        <v>0</v>
      </c>
      <c r="G2056" s="109">
        <v>0</v>
      </c>
      <c r="H2056" s="109">
        <v>0</v>
      </c>
      <c r="I2056" s="143">
        <f t="shared" si="35"/>
        <v>208.57</v>
      </c>
      <c r="J2056" s="148" t="str">
        <f>IFERROR(VLOOKUP($C2056,'CEDARS School FRPL'!$C:$G,5,FALSE),"No")</f>
        <v>Yes</v>
      </c>
      <c r="K2056" s="102">
        <f>IFERROR(VLOOKUP($C2056,'CEDARS School FRPL'!$C:$G,3,FALSE),0)</f>
        <v>0.70640000000000003</v>
      </c>
      <c r="M2056" s="149"/>
      <c r="N2056" s="150"/>
    </row>
    <row r="2057" spans="1:14">
      <c r="A2057" s="83" t="s">
        <v>2435</v>
      </c>
      <c r="B2057" s="83" t="s">
        <v>3052</v>
      </c>
      <c r="C2057" s="80">
        <v>5722</v>
      </c>
      <c r="D2057" s="80" t="s">
        <v>3387</v>
      </c>
      <c r="E2057" s="109">
        <v>516.94000000000005</v>
      </c>
      <c r="F2057" s="109">
        <v>22.98</v>
      </c>
      <c r="G2057" s="109">
        <v>0</v>
      </c>
      <c r="H2057" s="109">
        <v>0</v>
      </c>
      <c r="I2057" s="143">
        <f t="shared" si="35"/>
        <v>539.92000000000007</v>
      </c>
      <c r="J2057" s="148" t="str">
        <f>IFERROR(VLOOKUP($C2057,'CEDARS School FRPL'!$C:$G,5,FALSE),"No")</f>
        <v>Yes</v>
      </c>
      <c r="K2057" s="102">
        <f>IFERROR(VLOOKUP($C2057,'CEDARS School FRPL'!$C:$G,3,FALSE),0)</f>
        <v>0.64170000000000005</v>
      </c>
      <c r="M2057" s="149"/>
      <c r="N2057" s="150"/>
    </row>
    <row r="2058" spans="1:14">
      <c r="A2058" s="80" t="s">
        <v>2435</v>
      </c>
      <c r="B2058" s="86" t="s">
        <v>3052</v>
      </c>
      <c r="C2058" s="80">
        <v>5721</v>
      </c>
      <c r="D2058" s="80" t="s">
        <v>3388</v>
      </c>
      <c r="E2058" s="109">
        <v>236.33</v>
      </c>
      <c r="F2058" s="109">
        <v>0</v>
      </c>
      <c r="G2058" s="109">
        <v>0</v>
      </c>
      <c r="H2058" s="109">
        <v>0</v>
      </c>
      <c r="I2058" s="143">
        <f t="shared" si="35"/>
        <v>236.33</v>
      </c>
      <c r="J2058" s="148" t="str">
        <f>IFERROR(VLOOKUP($C2058,'CEDARS School FRPL'!$C:$G,5,FALSE),"No")</f>
        <v>Yes</v>
      </c>
      <c r="K2058" s="102">
        <f>IFERROR(VLOOKUP($C2058,'CEDARS School FRPL'!$C:$G,3,FALSE),0)</f>
        <v>0.74770000000000003</v>
      </c>
      <c r="L2058" s="102"/>
      <c r="M2058" s="149"/>
      <c r="N2058" s="150"/>
    </row>
    <row r="2059" spans="1:14">
      <c r="A2059" s="83" t="s">
        <v>2435</v>
      </c>
      <c r="B2059" s="83" t="s">
        <v>3052</v>
      </c>
      <c r="C2059" s="80">
        <v>5307</v>
      </c>
      <c r="D2059" s="80" t="s">
        <v>3247</v>
      </c>
      <c r="E2059" s="109">
        <v>0</v>
      </c>
      <c r="F2059" s="109">
        <v>0</v>
      </c>
      <c r="G2059" s="109">
        <v>262.83</v>
      </c>
      <c r="H2059" s="109">
        <v>0</v>
      </c>
      <c r="I2059" s="143">
        <f t="shared" si="35"/>
        <v>262.83</v>
      </c>
      <c r="J2059" s="148" t="str">
        <f>IFERROR(VLOOKUP($C2059,'CEDARS School FRPL'!$C:$G,5,FALSE),"No")</f>
        <v>No</v>
      </c>
      <c r="K2059" s="102">
        <f>IFERROR(VLOOKUP($C2059,'CEDARS School FRPL'!$C:$G,3,FALSE),0)</f>
        <v>0.40600000000000003</v>
      </c>
      <c r="M2059" s="149"/>
      <c r="N2059" s="150"/>
    </row>
    <row r="2060" spans="1:14">
      <c r="A2060" s="83" t="s">
        <v>2435</v>
      </c>
      <c r="B2060" s="83" t="s">
        <v>3052</v>
      </c>
      <c r="C2060" s="80">
        <v>1860</v>
      </c>
      <c r="D2060" s="80" t="s">
        <v>1329</v>
      </c>
      <c r="E2060" s="109">
        <v>599.05999999999995</v>
      </c>
      <c r="F2060" s="109">
        <v>9.43</v>
      </c>
      <c r="G2060" s="109">
        <v>0</v>
      </c>
      <c r="H2060" s="109">
        <v>0</v>
      </c>
      <c r="I2060" s="143">
        <f t="shared" si="35"/>
        <v>608.4899999999999</v>
      </c>
      <c r="J2060" s="148" t="str">
        <f>IFERROR(VLOOKUP($C2060,'CEDARS School FRPL'!$C:$G,5,FALSE),"No")</f>
        <v>No</v>
      </c>
      <c r="K2060" s="102">
        <f>IFERROR(VLOOKUP($C2060,'CEDARS School FRPL'!$C:$G,3,FALSE),0)</f>
        <v>0.44479999999999997</v>
      </c>
      <c r="M2060" s="149"/>
      <c r="N2060" s="150"/>
    </row>
    <row r="2061" spans="1:14">
      <c r="A2061" s="83" t="s">
        <v>2435</v>
      </c>
      <c r="B2061" s="83" t="s">
        <v>3052</v>
      </c>
      <c r="C2061" s="80">
        <v>3448</v>
      </c>
      <c r="D2061" s="80" t="s">
        <v>1368</v>
      </c>
      <c r="E2061" s="109">
        <v>433.1</v>
      </c>
      <c r="F2061" s="109">
        <v>0</v>
      </c>
      <c r="G2061" s="109">
        <v>0</v>
      </c>
      <c r="H2061" s="109">
        <v>0</v>
      </c>
      <c r="I2061" s="143">
        <f t="shared" si="35"/>
        <v>433.1</v>
      </c>
      <c r="J2061" s="148" t="str">
        <f>IFERROR(VLOOKUP($C2061,'CEDARS School FRPL'!$C:$G,5,FALSE),"No")</f>
        <v>Yes</v>
      </c>
      <c r="K2061" s="102">
        <f>IFERROR(VLOOKUP($C2061,'CEDARS School FRPL'!$C:$G,3,FALSE),0)</f>
        <v>0.4849</v>
      </c>
      <c r="M2061" s="149"/>
      <c r="N2061" s="150"/>
    </row>
    <row r="2062" spans="1:14">
      <c r="A2062" s="83" t="s">
        <v>2435</v>
      </c>
      <c r="B2062" s="83" t="s">
        <v>3052</v>
      </c>
      <c r="C2062" s="80">
        <v>3116</v>
      </c>
      <c r="D2062" s="80" t="s">
        <v>1363</v>
      </c>
      <c r="E2062" s="109">
        <v>374.72</v>
      </c>
      <c r="F2062" s="109">
        <v>0</v>
      </c>
      <c r="G2062" s="109">
        <v>0</v>
      </c>
      <c r="H2062" s="109">
        <v>0</v>
      </c>
      <c r="I2062" s="143">
        <f t="shared" si="35"/>
        <v>374.72</v>
      </c>
      <c r="J2062" s="148" t="str">
        <f>IFERROR(VLOOKUP($C2062,'CEDARS School FRPL'!$C:$G,5,FALSE),"No")</f>
        <v>Yes</v>
      </c>
      <c r="K2062" s="102">
        <f>IFERROR(VLOOKUP($C2062,'CEDARS School FRPL'!$C:$G,3,FALSE),0)</f>
        <v>0.5353</v>
      </c>
      <c r="M2062" s="149"/>
      <c r="N2062" s="150"/>
    </row>
    <row r="2063" spans="1:14">
      <c r="A2063" s="83" t="s">
        <v>2435</v>
      </c>
      <c r="B2063" s="83" t="s">
        <v>3052</v>
      </c>
      <c r="C2063" s="80">
        <v>2083</v>
      </c>
      <c r="D2063" s="80" t="s">
        <v>184</v>
      </c>
      <c r="E2063" s="109">
        <v>330.86</v>
      </c>
      <c r="F2063" s="109">
        <v>0</v>
      </c>
      <c r="G2063" s="109">
        <v>0</v>
      </c>
      <c r="H2063" s="109">
        <v>0</v>
      </c>
      <c r="I2063" s="143">
        <f t="shared" si="35"/>
        <v>330.86</v>
      </c>
      <c r="J2063" s="148" t="str">
        <f>IFERROR(VLOOKUP($C2063,'CEDARS School FRPL'!$C:$G,5,FALSE),"No")</f>
        <v>No</v>
      </c>
      <c r="K2063" s="102">
        <f>IFERROR(VLOOKUP($C2063,'CEDARS School FRPL'!$C:$G,3,FALSE),0)</f>
        <v>0.1956</v>
      </c>
      <c r="M2063" s="149"/>
      <c r="N2063" s="150"/>
    </row>
    <row r="2064" spans="1:14">
      <c r="A2064" s="83" t="s">
        <v>2435</v>
      </c>
      <c r="B2064" s="83" t="s">
        <v>3052</v>
      </c>
      <c r="C2064" s="80">
        <v>2874</v>
      </c>
      <c r="D2064" s="80" t="s">
        <v>1356</v>
      </c>
      <c r="E2064" s="109">
        <v>279.29000000000002</v>
      </c>
      <c r="F2064" s="109">
        <v>0</v>
      </c>
      <c r="G2064" s="109">
        <v>0</v>
      </c>
      <c r="H2064" s="109">
        <v>0</v>
      </c>
      <c r="I2064" s="143">
        <f t="shared" si="35"/>
        <v>279.29000000000002</v>
      </c>
      <c r="J2064" s="148" t="str">
        <f>IFERROR(VLOOKUP($C2064,'CEDARS School FRPL'!$C:$G,5,FALSE),"No")</f>
        <v>Yes</v>
      </c>
      <c r="K2064" s="102">
        <f>IFERROR(VLOOKUP($C2064,'CEDARS School FRPL'!$C:$G,3,FALSE),0)</f>
        <v>0.6986</v>
      </c>
      <c r="M2064" s="149"/>
      <c r="N2064" s="150"/>
    </row>
    <row r="2065" spans="1:14">
      <c r="A2065" s="83" t="s">
        <v>2435</v>
      </c>
      <c r="B2065" s="83" t="s">
        <v>3052</v>
      </c>
      <c r="C2065" s="80">
        <v>3452</v>
      </c>
      <c r="D2065" s="80" t="s">
        <v>1370</v>
      </c>
      <c r="E2065" s="109">
        <v>264</v>
      </c>
      <c r="F2065" s="109">
        <v>0</v>
      </c>
      <c r="G2065" s="109">
        <v>0</v>
      </c>
      <c r="H2065" s="109">
        <v>0</v>
      </c>
      <c r="I2065" s="143">
        <f t="shared" si="35"/>
        <v>264</v>
      </c>
      <c r="J2065" s="148" t="str">
        <f>IFERROR(VLOOKUP($C2065,'CEDARS School FRPL'!$C:$G,5,FALSE),"No")</f>
        <v>Yes</v>
      </c>
      <c r="K2065" s="102">
        <f>IFERROR(VLOOKUP($C2065,'CEDARS School FRPL'!$C:$G,3,FALSE),0)</f>
        <v>0.50170000000000003</v>
      </c>
      <c r="M2065" s="149"/>
      <c r="N2065" s="150"/>
    </row>
    <row r="2066" spans="1:14">
      <c r="A2066" s="83" t="s">
        <v>2435</v>
      </c>
      <c r="B2066" s="83" t="s">
        <v>3052</v>
      </c>
      <c r="C2066" s="80">
        <v>3246</v>
      </c>
      <c r="D2066" s="80" t="s">
        <v>1365</v>
      </c>
      <c r="E2066" s="109">
        <v>981.39</v>
      </c>
      <c r="F2066" s="109">
        <v>100.75</v>
      </c>
      <c r="G2066" s="109">
        <v>0</v>
      </c>
      <c r="H2066" s="109">
        <v>0</v>
      </c>
      <c r="I2066" s="143">
        <f t="shared" si="35"/>
        <v>1082.1399999999999</v>
      </c>
      <c r="J2066" s="148" t="str">
        <f>IFERROR(VLOOKUP($C2066,'CEDARS School FRPL'!$C:$G,5,FALSE),"No")</f>
        <v>No</v>
      </c>
      <c r="K2066" s="102">
        <f>IFERROR(VLOOKUP($C2066,'CEDARS School FRPL'!$C:$G,3,FALSE),0)</f>
        <v>0.42480000000000001</v>
      </c>
      <c r="M2066" s="149"/>
      <c r="N2066" s="150"/>
    </row>
    <row r="2067" spans="1:14">
      <c r="A2067" s="83" t="s">
        <v>2328</v>
      </c>
      <c r="B2067" s="83" t="s">
        <v>3053</v>
      </c>
      <c r="C2067" s="80">
        <v>5032</v>
      </c>
      <c r="D2067" s="80" t="s">
        <v>497</v>
      </c>
      <c r="E2067" s="109">
        <v>110.29</v>
      </c>
      <c r="F2067" s="109">
        <v>0</v>
      </c>
      <c r="G2067" s="109">
        <v>0</v>
      </c>
      <c r="H2067" s="109">
        <v>0</v>
      </c>
      <c r="I2067" s="143">
        <f t="shared" si="35"/>
        <v>110.29</v>
      </c>
      <c r="J2067" s="148" t="str">
        <f>IFERROR(VLOOKUP($C2067,'CEDARS School FRPL'!$C:$G,5,FALSE),"No")</f>
        <v>Yes</v>
      </c>
      <c r="K2067" s="102">
        <f>IFERROR(VLOOKUP($C2067,'CEDARS School FRPL'!$C:$G,3,FALSE),0)</f>
        <v>0.73829999999999996</v>
      </c>
      <c r="M2067" s="149"/>
      <c r="N2067" s="150"/>
    </row>
    <row r="2068" spans="1:14">
      <c r="A2068" s="83" t="s">
        <v>2328</v>
      </c>
      <c r="B2068" s="83" t="s">
        <v>3053</v>
      </c>
      <c r="C2068" s="80">
        <v>3580</v>
      </c>
      <c r="D2068" s="80" t="s">
        <v>496</v>
      </c>
      <c r="E2068" s="109">
        <v>53.46</v>
      </c>
      <c r="F2068" s="109">
        <v>5.72</v>
      </c>
      <c r="G2068" s="109">
        <v>0.86</v>
      </c>
      <c r="H2068" s="109">
        <v>0</v>
      </c>
      <c r="I2068" s="143">
        <f t="shared" si="35"/>
        <v>60.04</v>
      </c>
      <c r="J2068" s="148" t="str">
        <f>IFERROR(VLOOKUP($C2068,'CEDARS School FRPL'!$C:$G,5,FALSE),"No")</f>
        <v>Yes</v>
      </c>
      <c r="K2068" s="102">
        <f>IFERROR(VLOOKUP($C2068,'CEDARS School FRPL'!$C:$G,3,FALSE),0)</f>
        <v>0.71550000000000002</v>
      </c>
      <c r="M2068" s="149"/>
      <c r="N2068" s="150"/>
    </row>
    <row r="2069" spans="1:14">
      <c r="A2069" s="83" t="s">
        <v>2355</v>
      </c>
      <c r="B2069" s="83" t="s">
        <v>3054</v>
      </c>
      <c r="C2069" s="80">
        <v>5489</v>
      </c>
      <c r="D2069" s="80" t="s">
        <v>2737</v>
      </c>
      <c r="E2069" s="109">
        <v>606.59</v>
      </c>
      <c r="F2069" s="109">
        <v>0</v>
      </c>
      <c r="G2069" s="109">
        <v>0</v>
      </c>
      <c r="H2069" s="109">
        <v>0</v>
      </c>
      <c r="I2069" s="143">
        <f t="shared" si="35"/>
        <v>606.59</v>
      </c>
      <c r="J2069" s="148" t="str">
        <f>IFERROR(VLOOKUP($C2069,'CEDARS School FRPL'!$C:$G,5,FALSE),"No")</f>
        <v>No</v>
      </c>
      <c r="K2069" s="102">
        <f>IFERROR(VLOOKUP($C2069,'CEDARS School FRPL'!$C:$G,3,FALSE),0)</f>
        <v>9.4500000000000001E-2</v>
      </c>
      <c r="M2069" s="149"/>
      <c r="N2069" s="150"/>
    </row>
    <row r="2070" spans="1:14">
      <c r="A2070" s="83" t="s">
        <v>2355</v>
      </c>
      <c r="B2070" s="83" t="s">
        <v>3054</v>
      </c>
      <c r="C2070" s="80">
        <v>4453</v>
      </c>
      <c r="D2070" s="80" t="s">
        <v>829</v>
      </c>
      <c r="E2070" s="109">
        <v>772.15</v>
      </c>
      <c r="F2070" s="109">
        <v>0</v>
      </c>
      <c r="G2070" s="109">
        <v>0</v>
      </c>
      <c r="H2070" s="109">
        <v>0</v>
      </c>
      <c r="I2070" s="143">
        <f t="shared" si="35"/>
        <v>772.15</v>
      </c>
      <c r="J2070" s="148" t="str">
        <f>IFERROR(VLOOKUP($C2070,'CEDARS School FRPL'!$C:$G,5,FALSE),"No")</f>
        <v>No</v>
      </c>
      <c r="K2070" s="102">
        <f>IFERROR(VLOOKUP($C2070,'CEDARS School FRPL'!$C:$G,3,FALSE),0)</f>
        <v>0.13289999999999999</v>
      </c>
      <c r="M2070" s="149"/>
      <c r="N2070" s="150"/>
    </row>
    <row r="2071" spans="1:14">
      <c r="A2071" s="83" t="s">
        <v>2355</v>
      </c>
      <c r="B2071" s="83" t="s">
        <v>3054</v>
      </c>
      <c r="C2071" s="80">
        <v>3286</v>
      </c>
      <c r="D2071" s="80" t="s">
        <v>826</v>
      </c>
      <c r="E2071" s="109">
        <v>703.35</v>
      </c>
      <c r="F2071" s="109">
        <v>0</v>
      </c>
      <c r="G2071" s="109">
        <v>0</v>
      </c>
      <c r="H2071" s="109">
        <v>0</v>
      </c>
      <c r="I2071" s="143">
        <f t="shared" si="35"/>
        <v>703.35</v>
      </c>
      <c r="J2071" s="148" t="str">
        <f>IFERROR(VLOOKUP($C2071,'CEDARS School FRPL'!$C:$G,5,FALSE),"No")</f>
        <v>No</v>
      </c>
      <c r="K2071" s="102">
        <f>IFERROR(VLOOKUP($C2071,'CEDARS School FRPL'!$C:$G,3,FALSE),0)</f>
        <v>0.14099999999999999</v>
      </c>
      <c r="M2071" s="149"/>
      <c r="N2071" s="150"/>
    </row>
    <row r="2072" spans="1:14">
      <c r="A2072" s="83" t="s">
        <v>2355</v>
      </c>
      <c r="B2072" s="83" t="s">
        <v>3054</v>
      </c>
      <c r="C2072" s="80">
        <v>3937</v>
      </c>
      <c r="D2072" s="80" t="s">
        <v>2738</v>
      </c>
      <c r="E2072" s="109">
        <v>1012.6</v>
      </c>
      <c r="F2072" s="109">
        <v>0</v>
      </c>
      <c r="G2072" s="109">
        <v>0</v>
      </c>
      <c r="H2072" s="109">
        <v>0</v>
      </c>
      <c r="I2072" s="143">
        <f t="shared" si="35"/>
        <v>1012.6</v>
      </c>
      <c r="J2072" s="148" t="str">
        <f>IFERROR(VLOOKUP($C2072,'CEDARS School FRPL'!$C:$G,5,FALSE),"No")</f>
        <v>No</v>
      </c>
      <c r="K2072" s="102">
        <f>IFERROR(VLOOKUP($C2072,'CEDARS School FRPL'!$C:$G,3,FALSE),0)</f>
        <v>0.18509999999999999</v>
      </c>
      <c r="M2072" s="149"/>
      <c r="N2072" s="150"/>
    </row>
    <row r="2073" spans="1:14">
      <c r="A2073" s="83" t="s">
        <v>2355</v>
      </c>
      <c r="B2073" s="83" t="s">
        <v>3054</v>
      </c>
      <c r="C2073" s="80">
        <v>4415</v>
      </c>
      <c r="D2073" s="80" t="s">
        <v>828</v>
      </c>
      <c r="E2073" s="109">
        <v>725.3</v>
      </c>
      <c r="F2073" s="109">
        <v>0</v>
      </c>
      <c r="G2073" s="109">
        <v>0</v>
      </c>
      <c r="H2073" s="109">
        <v>0</v>
      </c>
      <c r="I2073" s="143">
        <f t="shared" si="35"/>
        <v>725.3</v>
      </c>
      <c r="J2073" s="148" t="str">
        <f>IFERROR(VLOOKUP($C2073,'CEDARS School FRPL'!$C:$G,5,FALSE),"No")</f>
        <v>No</v>
      </c>
      <c r="K2073" s="102">
        <f>IFERROR(VLOOKUP($C2073,'CEDARS School FRPL'!$C:$G,3,FALSE),0)</f>
        <v>0.1087</v>
      </c>
      <c r="M2073" s="149"/>
      <c r="N2073" s="150"/>
    </row>
    <row r="2074" spans="1:14">
      <c r="A2074" s="83" t="s">
        <v>2355</v>
      </c>
      <c r="B2074" s="83" t="s">
        <v>3054</v>
      </c>
      <c r="C2074" s="80">
        <v>3589</v>
      </c>
      <c r="D2074" s="80" t="s">
        <v>827</v>
      </c>
      <c r="E2074" s="109">
        <v>491.75</v>
      </c>
      <c r="F2074" s="109">
        <v>0</v>
      </c>
      <c r="G2074" s="109">
        <v>0</v>
      </c>
      <c r="H2074" s="109">
        <v>0</v>
      </c>
      <c r="I2074" s="143">
        <f t="shared" si="35"/>
        <v>491.75</v>
      </c>
      <c r="J2074" s="148" t="str">
        <f>IFERROR(VLOOKUP($C2074,'CEDARS School FRPL'!$C:$G,5,FALSE),"No")</f>
        <v>No</v>
      </c>
      <c r="K2074" s="102">
        <f>IFERROR(VLOOKUP($C2074,'CEDARS School FRPL'!$C:$G,3,FALSE),0)</f>
        <v>0.28070000000000001</v>
      </c>
      <c r="M2074" s="149"/>
      <c r="N2074" s="150"/>
    </row>
    <row r="2075" spans="1:14">
      <c r="A2075" s="83" t="s">
        <v>2355</v>
      </c>
      <c r="B2075" s="83" t="s">
        <v>3054</v>
      </c>
      <c r="C2075" s="80">
        <v>3341</v>
      </c>
      <c r="D2075" s="80" t="s">
        <v>2739</v>
      </c>
      <c r="E2075" s="109">
        <v>1097.92</v>
      </c>
      <c r="F2075" s="109">
        <v>0</v>
      </c>
      <c r="G2075" s="109">
        <v>0</v>
      </c>
      <c r="H2075" s="109">
        <v>0</v>
      </c>
      <c r="I2075" s="143">
        <f t="shared" si="35"/>
        <v>1097.92</v>
      </c>
      <c r="J2075" s="148" t="str">
        <f>IFERROR(VLOOKUP($C2075,'CEDARS School FRPL'!$C:$G,5,FALSE),"No")</f>
        <v>No</v>
      </c>
      <c r="K2075" s="102">
        <f>IFERROR(VLOOKUP($C2075,'CEDARS School FRPL'!$C:$G,3,FALSE),0)</f>
        <v>0.1192</v>
      </c>
      <c r="M2075" s="149"/>
      <c r="N2075" s="150"/>
    </row>
    <row r="2076" spans="1:14">
      <c r="A2076" s="83" t="s">
        <v>2355</v>
      </c>
      <c r="B2076" s="83" t="s">
        <v>3054</v>
      </c>
      <c r="C2076" s="80">
        <v>5490</v>
      </c>
      <c r="D2076" s="80" t="s">
        <v>2740</v>
      </c>
      <c r="E2076" s="109">
        <v>698.04</v>
      </c>
      <c r="F2076" s="109">
        <v>0</v>
      </c>
      <c r="G2076" s="109">
        <v>0</v>
      </c>
      <c r="H2076" s="109">
        <v>0</v>
      </c>
      <c r="I2076" s="143">
        <f t="shared" si="35"/>
        <v>698.04</v>
      </c>
      <c r="J2076" s="148" t="str">
        <f>IFERROR(VLOOKUP($C2076,'CEDARS School FRPL'!$C:$G,5,FALSE),"No")</f>
        <v>No</v>
      </c>
      <c r="K2076" s="102">
        <f>IFERROR(VLOOKUP($C2076,'CEDARS School FRPL'!$C:$G,3,FALSE),0)</f>
        <v>0.11459999999999999</v>
      </c>
      <c r="M2076" s="149"/>
      <c r="N2076" s="150"/>
    </row>
    <row r="2077" spans="1:14">
      <c r="A2077" s="83" t="s">
        <v>2355</v>
      </c>
      <c r="B2077" s="83" t="s">
        <v>3054</v>
      </c>
      <c r="C2077" s="80">
        <v>5563</v>
      </c>
      <c r="D2077" s="80" t="s">
        <v>3145</v>
      </c>
      <c r="E2077" s="109">
        <v>0</v>
      </c>
      <c r="F2077" s="109">
        <v>0</v>
      </c>
      <c r="G2077" s="109">
        <v>34.049999999999997</v>
      </c>
      <c r="H2077" s="109">
        <v>0</v>
      </c>
      <c r="I2077" s="143">
        <f t="shared" si="35"/>
        <v>34.049999999999997</v>
      </c>
      <c r="J2077" s="148" t="str">
        <f>IFERROR(VLOOKUP($C2077,'CEDARS School FRPL'!$C:$G,5,FALSE),"No")</f>
        <v>No</v>
      </c>
      <c r="K2077" s="102">
        <f>IFERROR(VLOOKUP($C2077,'CEDARS School FRPL'!$C:$G,3,FALSE),0)</f>
        <v>0.32700000000000001</v>
      </c>
      <c r="M2077" s="149"/>
      <c r="N2077" s="150"/>
    </row>
    <row r="2078" spans="1:14">
      <c r="A2078" s="83" t="s">
        <v>2355</v>
      </c>
      <c r="B2078" s="83" t="s">
        <v>3054</v>
      </c>
      <c r="C2078" s="80">
        <v>2849</v>
      </c>
      <c r="D2078" s="80" t="s">
        <v>825</v>
      </c>
      <c r="E2078" s="109">
        <v>2485.9699999999998</v>
      </c>
      <c r="F2078" s="109">
        <v>208.01999999999998</v>
      </c>
      <c r="G2078" s="109">
        <v>0</v>
      </c>
      <c r="H2078" s="109">
        <v>0</v>
      </c>
      <c r="I2078" s="143">
        <f t="shared" si="35"/>
        <v>2693.99</v>
      </c>
      <c r="J2078" s="148" t="str">
        <f>IFERROR(VLOOKUP($C2078,'CEDARS School FRPL'!$C:$G,5,FALSE),"No")</f>
        <v>No</v>
      </c>
      <c r="K2078" s="102">
        <f>IFERROR(VLOOKUP($C2078,'CEDARS School FRPL'!$C:$G,3,FALSE),0)</f>
        <v>0.1489</v>
      </c>
      <c r="M2078" s="149"/>
      <c r="N2078" s="150"/>
    </row>
    <row r="2079" spans="1:14">
      <c r="A2079" s="83" t="s">
        <v>2537</v>
      </c>
      <c r="B2079" s="83" t="s">
        <v>3055</v>
      </c>
      <c r="C2079" s="80">
        <v>2052</v>
      </c>
      <c r="D2079" s="80" t="s">
        <v>2132</v>
      </c>
      <c r="E2079" s="109">
        <v>111.57</v>
      </c>
      <c r="F2079" s="109">
        <v>0</v>
      </c>
      <c r="G2079" s="109">
        <v>0</v>
      </c>
      <c r="H2079" s="109">
        <v>0</v>
      </c>
      <c r="I2079" s="143">
        <f t="shared" si="35"/>
        <v>111.57</v>
      </c>
      <c r="J2079" s="148" t="str">
        <f>IFERROR(VLOOKUP($C2079,'CEDARS School FRPL'!$C:$G,5,FALSE),"No")</f>
        <v>Yes</v>
      </c>
      <c r="K2079" s="102">
        <f>IFERROR(VLOOKUP($C2079,'CEDARS School FRPL'!$C:$G,3,FALSE),0)</f>
        <v>0.56030000000000002</v>
      </c>
      <c r="M2079" s="149"/>
      <c r="N2079" s="150"/>
    </row>
    <row r="2080" spans="1:14">
      <c r="A2080" s="83" t="s">
        <v>2537</v>
      </c>
      <c r="B2080" s="83" t="s">
        <v>3055</v>
      </c>
      <c r="C2080" s="80">
        <v>3418</v>
      </c>
      <c r="D2080" s="80" t="s">
        <v>2133</v>
      </c>
      <c r="E2080" s="109">
        <v>82.83</v>
      </c>
      <c r="F2080" s="109">
        <v>5.51</v>
      </c>
      <c r="G2080" s="109">
        <v>0</v>
      </c>
      <c r="H2080" s="109">
        <v>0</v>
      </c>
      <c r="I2080" s="143">
        <f t="shared" si="35"/>
        <v>88.34</v>
      </c>
      <c r="J2080" s="148" t="str">
        <f>IFERROR(VLOOKUP($C2080,'CEDARS School FRPL'!$C:$G,5,FALSE),"No")</f>
        <v>Yes</v>
      </c>
      <c r="K2080" s="102">
        <f>IFERROR(VLOOKUP($C2080,'CEDARS School FRPL'!$C:$G,3,FALSE),0)</f>
        <v>0.67969999999999997</v>
      </c>
      <c r="M2080" s="149"/>
      <c r="N2080" s="150"/>
    </row>
    <row r="2081" spans="1:14">
      <c r="A2081" s="83" t="s">
        <v>2517</v>
      </c>
      <c r="B2081" s="83" t="s">
        <v>3056</v>
      </c>
      <c r="C2081" s="80">
        <v>2457</v>
      </c>
      <c r="D2081" s="80" t="s">
        <v>721</v>
      </c>
      <c r="E2081" s="109">
        <v>274.05</v>
      </c>
      <c r="F2081" s="109">
        <v>0</v>
      </c>
      <c r="G2081" s="109">
        <v>0</v>
      </c>
      <c r="H2081" s="109">
        <v>0</v>
      </c>
      <c r="I2081" s="143">
        <f t="shared" si="35"/>
        <v>274.05</v>
      </c>
      <c r="J2081" s="148" t="str">
        <f>IFERROR(VLOOKUP($C2081,'CEDARS School FRPL'!$C:$G,5,FALSE),"No")</f>
        <v>No</v>
      </c>
      <c r="K2081" s="102">
        <f>IFERROR(VLOOKUP($C2081,'CEDARS School FRPL'!$C:$G,3,FALSE),0)</f>
        <v>0.47649999999999998</v>
      </c>
      <c r="M2081" s="149"/>
      <c r="N2081" s="150"/>
    </row>
    <row r="2082" spans="1:14">
      <c r="A2082" s="83" t="s">
        <v>2517</v>
      </c>
      <c r="B2082" s="83" t="s">
        <v>3056</v>
      </c>
      <c r="C2082" s="80">
        <v>4238</v>
      </c>
      <c r="D2082" s="80" t="s">
        <v>2030</v>
      </c>
      <c r="E2082" s="109">
        <v>280.98</v>
      </c>
      <c r="F2082" s="109">
        <v>0</v>
      </c>
      <c r="G2082" s="109">
        <v>0</v>
      </c>
      <c r="H2082" s="109">
        <v>0</v>
      </c>
      <c r="I2082" s="143">
        <f t="shared" si="35"/>
        <v>280.98</v>
      </c>
      <c r="J2082" s="148" t="str">
        <f>IFERROR(VLOOKUP($C2082,'CEDARS School FRPL'!$C:$G,5,FALSE),"No")</f>
        <v>Yes</v>
      </c>
      <c r="K2082" s="102">
        <f>IFERROR(VLOOKUP($C2082,'CEDARS School FRPL'!$C:$G,3,FALSE),0)</f>
        <v>0.52580000000000005</v>
      </c>
      <c r="M2082" s="149"/>
      <c r="N2082" s="150"/>
    </row>
    <row r="2083" spans="1:14">
      <c r="A2083" s="83" t="s">
        <v>2517</v>
      </c>
      <c r="B2083" s="83" t="s">
        <v>3056</v>
      </c>
      <c r="C2083" s="80">
        <v>3509</v>
      </c>
      <c r="D2083" s="80" t="s">
        <v>2028</v>
      </c>
      <c r="E2083" s="109">
        <v>344.29</v>
      </c>
      <c r="F2083" s="109">
        <v>16.32</v>
      </c>
      <c r="G2083" s="109">
        <v>3.43</v>
      </c>
      <c r="H2083" s="109">
        <v>0</v>
      </c>
      <c r="I2083" s="143">
        <f t="shared" si="35"/>
        <v>364.04</v>
      </c>
      <c r="J2083" s="148" t="str">
        <f>IFERROR(VLOOKUP($C2083,'CEDARS School FRPL'!$C:$G,5,FALSE),"No")</f>
        <v>No</v>
      </c>
      <c r="K2083" s="102">
        <f>IFERROR(VLOOKUP($C2083,'CEDARS School FRPL'!$C:$G,3,FALSE),0)</f>
        <v>0.4304</v>
      </c>
      <c r="M2083" s="149"/>
      <c r="N2083" s="150"/>
    </row>
    <row r="2084" spans="1:14">
      <c r="A2084" s="83" t="s">
        <v>2517</v>
      </c>
      <c r="B2084" s="83" t="s">
        <v>3056</v>
      </c>
      <c r="C2084" s="80">
        <v>3795</v>
      </c>
      <c r="D2084" s="80" t="s">
        <v>2029</v>
      </c>
      <c r="E2084" s="109">
        <v>340.74</v>
      </c>
      <c r="F2084" s="109">
        <v>0</v>
      </c>
      <c r="G2084" s="109">
        <v>0</v>
      </c>
      <c r="H2084" s="109">
        <v>0</v>
      </c>
      <c r="I2084" s="143">
        <f t="shared" si="35"/>
        <v>340.74</v>
      </c>
      <c r="J2084" s="148" t="str">
        <f>IFERROR(VLOOKUP($C2084,'CEDARS School FRPL'!$C:$G,5,FALSE),"No")</f>
        <v>Yes</v>
      </c>
      <c r="K2084" s="102">
        <f>IFERROR(VLOOKUP($C2084,'CEDARS School FRPL'!$C:$G,3,FALSE),0)</f>
        <v>0.51180000000000003</v>
      </c>
      <c r="M2084" s="149"/>
      <c r="N2084" s="150"/>
    </row>
    <row r="2085" spans="1:14">
      <c r="A2085" s="83" t="s">
        <v>2374</v>
      </c>
      <c r="B2085" s="83" t="s">
        <v>3057</v>
      </c>
      <c r="C2085" s="80">
        <v>2514</v>
      </c>
      <c r="D2085" s="80" t="s">
        <v>1085</v>
      </c>
      <c r="E2085" s="109">
        <v>246.42</v>
      </c>
      <c r="F2085" s="109">
        <v>6.36</v>
      </c>
      <c r="G2085" s="109">
        <v>0</v>
      </c>
      <c r="H2085" s="109">
        <v>0</v>
      </c>
      <c r="I2085" s="143">
        <f t="shared" si="35"/>
        <v>252.78</v>
      </c>
      <c r="J2085" s="148" t="str">
        <f>IFERROR(VLOOKUP($C2085,'CEDARS School FRPL'!$C:$G,5,FALSE),"No")</f>
        <v>No</v>
      </c>
      <c r="K2085" s="102">
        <f>IFERROR(VLOOKUP($C2085,'CEDARS School FRPL'!$C:$G,3,FALSE),0)</f>
        <v>0.40550000000000003</v>
      </c>
      <c r="M2085" s="149"/>
      <c r="N2085" s="150"/>
    </row>
    <row r="2086" spans="1:14">
      <c r="A2086" s="83" t="s">
        <v>2395</v>
      </c>
      <c r="B2086" s="83" t="s">
        <v>3058</v>
      </c>
      <c r="C2086" s="80">
        <v>5190</v>
      </c>
      <c r="D2086" s="80" t="s">
        <v>1156</v>
      </c>
      <c r="E2086" s="109">
        <v>53.15</v>
      </c>
      <c r="F2086" s="109">
        <v>0</v>
      </c>
      <c r="G2086" s="109">
        <v>0</v>
      </c>
      <c r="H2086" s="109">
        <v>0</v>
      </c>
      <c r="I2086" s="143">
        <f t="shared" si="35"/>
        <v>53.15</v>
      </c>
      <c r="J2086" s="148" t="str">
        <f>IFERROR(VLOOKUP($C2086,'CEDARS School FRPL'!$C:$G,5,FALSE),"No")</f>
        <v>Yes</v>
      </c>
      <c r="K2086" s="102">
        <f>IFERROR(VLOOKUP($C2086,'CEDARS School FRPL'!$C:$G,3,FALSE),0)</f>
        <v>0.51639999999999997</v>
      </c>
      <c r="M2086" s="149"/>
      <c r="N2086" s="150"/>
    </row>
    <row r="2087" spans="1:14">
      <c r="A2087" s="83" t="s">
        <v>2395</v>
      </c>
      <c r="B2087" s="83" t="s">
        <v>3058</v>
      </c>
      <c r="C2087" s="80">
        <v>2998</v>
      </c>
      <c r="D2087" s="80" t="s">
        <v>1154</v>
      </c>
      <c r="E2087" s="109">
        <v>389.29</v>
      </c>
      <c r="F2087" s="109">
        <v>0</v>
      </c>
      <c r="G2087" s="109">
        <v>0</v>
      </c>
      <c r="H2087" s="109">
        <v>0</v>
      </c>
      <c r="I2087" s="143">
        <f t="shared" si="35"/>
        <v>389.29</v>
      </c>
      <c r="J2087" s="148" t="str">
        <f>IFERROR(VLOOKUP($C2087,'CEDARS School FRPL'!$C:$G,5,FALSE),"No")</f>
        <v>No</v>
      </c>
      <c r="K2087" s="102">
        <f>IFERROR(VLOOKUP($C2087,'CEDARS School FRPL'!$C:$G,3,FALSE),0)</f>
        <v>0.43109999999999998</v>
      </c>
      <c r="M2087" s="149"/>
      <c r="N2087" s="150"/>
    </row>
    <row r="2088" spans="1:14">
      <c r="A2088" s="83" t="s">
        <v>2395</v>
      </c>
      <c r="B2088" s="83" t="s">
        <v>3058</v>
      </c>
      <c r="C2088" s="80">
        <v>2616</v>
      </c>
      <c r="D2088" s="80" t="s">
        <v>1153</v>
      </c>
      <c r="E2088" s="109">
        <v>198.93</v>
      </c>
      <c r="F2088" s="109">
        <v>19.61</v>
      </c>
      <c r="G2088" s="109">
        <v>0</v>
      </c>
      <c r="H2088" s="109">
        <v>0</v>
      </c>
      <c r="I2088" s="143">
        <f t="shared" si="35"/>
        <v>218.54000000000002</v>
      </c>
      <c r="J2088" s="148" t="str">
        <f>IFERROR(VLOOKUP($C2088,'CEDARS School FRPL'!$C:$G,5,FALSE),"No")</f>
        <v>No</v>
      </c>
      <c r="K2088" s="102">
        <f>IFERROR(VLOOKUP($C2088,'CEDARS School FRPL'!$C:$G,3,FALSE),0)</f>
        <v>0.4607</v>
      </c>
      <c r="M2088" s="149"/>
      <c r="N2088" s="150"/>
    </row>
    <row r="2089" spans="1:14">
      <c r="A2089" s="83" t="s">
        <v>2395</v>
      </c>
      <c r="B2089" s="83" t="s">
        <v>3058</v>
      </c>
      <c r="C2089" s="80">
        <v>3977</v>
      </c>
      <c r="D2089" s="80" t="s">
        <v>1155</v>
      </c>
      <c r="E2089" s="109">
        <v>169.59</v>
      </c>
      <c r="F2089" s="109">
        <v>0</v>
      </c>
      <c r="G2089" s="109">
        <v>0</v>
      </c>
      <c r="H2089" s="109">
        <v>0</v>
      </c>
      <c r="I2089" s="143">
        <f t="shared" si="35"/>
        <v>169.59</v>
      </c>
      <c r="J2089" s="148" t="str">
        <f>IFERROR(VLOOKUP($C2089,'CEDARS School FRPL'!$C:$G,5,FALSE),"No")</f>
        <v>Yes</v>
      </c>
      <c r="K2089" s="102">
        <f>IFERROR(VLOOKUP($C2089,'CEDARS School FRPL'!$C:$G,3,FALSE),0)</f>
        <v>0.49690000000000001</v>
      </c>
      <c r="M2089" s="149"/>
      <c r="N2089" s="150"/>
    </row>
    <row r="2090" spans="1:14">
      <c r="A2090" s="83" t="s">
        <v>2422</v>
      </c>
      <c r="B2090" s="83" t="s">
        <v>3059</v>
      </c>
      <c r="C2090" s="80">
        <v>5586</v>
      </c>
      <c r="D2090" s="80" t="s">
        <v>3134</v>
      </c>
      <c r="E2090" s="109">
        <v>19.2</v>
      </c>
      <c r="F2090" s="109">
        <v>0</v>
      </c>
      <c r="G2090" s="109">
        <v>0</v>
      </c>
      <c r="H2090" s="109">
        <v>0</v>
      </c>
      <c r="I2090" s="143">
        <f t="shared" si="35"/>
        <v>19.2</v>
      </c>
      <c r="J2090" s="148" t="str">
        <f>IFERROR(VLOOKUP($C2090,'CEDARS School FRPL'!$C:$G,5,FALSE),"No")</f>
        <v>Yes</v>
      </c>
      <c r="K2090" s="102">
        <f>IFERROR(VLOOKUP($C2090,'CEDARS School FRPL'!$C:$G,3,FALSE),0)</f>
        <v>0.79490000000000005</v>
      </c>
      <c r="M2090" s="149"/>
      <c r="N2090" s="150"/>
    </row>
    <row r="2091" spans="1:14">
      <c r="A2091" s="83" t="s">
        <v>2422</v>
      </c>
      <c r="B2091" s="83" t="s">
        <v>3059</v>
      </c>
      <c r="C2091" s="80">
        <v>3176</v>
      </c>
      <c r="D2091" s="80" t="s">
        <v>1254</v>
      </c>
      <c r="E2091" s="109">
        <v>460.43</v>
      </c>
      <c r="F2091" s="109">
        <v>0</v>
      </c>
      <c r="G2091" s="109">
        <v>0</v>
      </c>
      <c r="H2091" s="109">
        <v>0</v>
      </c>
      <c r="I2091" s="143">
        <f t="shared" si="35"/>
        <v>460.43</v>
      </c>
      <c r="J2091" s="148" t="str">
        <f>IFERROR(VLOOKUP($C2091,'CEDARS School FRPL'!$C:$G,5,FALSE),"No")</f>
        <v>Yes</v>
      </c>
      <c r="K2091" s="102">
        <f>IFERROR(VLOOKUP($C2091,'CEDARS School FRPL'!$C:$G,3,FALSE),0)</f>
        <v>0.76549999999999996</v>
      </c>
      <c r="M2091" s="149"/>
      <c r="N2091" s="150"/>
    </row>
    <row r="2092" spans="1:14">
      <c r="A2092" s="83" t="s">
        <v>2422</v>
      </c>
      <c r="B2092" s="83" t="s">
        <v>3059</v>
      </c>
      <c r="C2092" s="80">
        <v>2679</v>
      </c>
      <c r="D2092" s="80" t="s">
        <v>1253</v>
      </c>
      <c r="E2092" s="109">
        <v>330.69</v>
      </c>
      <c r="F2092" s="109">
        <v>30.2</v>
      </c>
      <c r="G2092" s="109">
        <v>0</v>
      </c>
      <c r="H2092" s="109">
        <v>0</v>
      </c>
      <c r="I2092" s="143">
        <f t="shared" si="35"/>
        <v>360.89</v>
      </c>
      <c r="J2092" s="148" t="str">
        <f>IFERROR(VLOOKUP($C2092,'CEDARS School FRPL'!$C:$G,5,FALSE),"No")</f>
        <v>Yes</v>
      </c>
      <c r="K2092" s="102">
        <f>IFERROR(VLOOKUP($C2092,'CEDARS School FRPL'!$C:$G,3,FALSE),0)</f>
        <v>0.76980000000000004</v>
      </c>
      <c r="M2092" s="149"/>
      <c r="N2092" s="150"/>
    </row>
    <row r="2093" spans="1:14">
      <c r="A2093" s="83" t="s">
        <v>2422</v>
      </c>
      <c r="B2093" s="83" t="s">
        <v>3059</v>
      </c>
      <c r="C2093" s="80">
        <v>4196</v>
      </c>
      <c r="D2093" s="80" t="s">
        <v>1255</v>
      </c>
      <c r="E2093" s="109">
        <v>244.37</v>
      </c>
      <c r="F2093" s="109">
        <v>0</v>
      </c>
      <c r="G2093" s="109">
        <v>0</v>
      </c>
      <c r="H2093" s="109">
        <v>0</v>
      </c>
      <c r="I2093" s="143">
        <f t="shared" si="35"/>
        <v>244.37</v>
      </c>
      <c r="J2093" s="148" t="str">
        <f>IFERROR(VLOOKUP($C2093,'CEDARS School FRPL'!$C:$G,5,FALSE),"No")</f>
        <v>Yes</v>
      </c>
      <c r="K2093" s="102">
        <f>IFERROR(VLOOKUP($C2093,'CEDARS School FRPL'!$C:$G,3,FALSE),0)</f>
        <v>0.78159999999999996</v>
      </c>
      <c r="M2093" s="149"/>
      <c r="N2093" s="150"/>
    </row>
    <row r="2094" spans="1:14">
      <c r="A2094" s="83" t="s">
        <v>2422</v>
      </c>
      <c r="B2094" s="83" t="s">
        <v>3059</v>
      </c>
      <c r="C2094" s="80">
        <v>5587</v>
      </c>
      <c r="D2094" s="80" t="s">
        <v>3135</v>
      </c>
      <c r="E2094" s="109">
        <v>39.81</v>
      </c>
      <c r="F2094" s="109">
        <v>0</v>
      </c>
      <c r="G2094" s="109">
        <v>0</v>
      </c>
      <c r="H2094" s="109">
        <v>0</v>
      </c>
      <c r="I2094" s="143">
        <f t="shared" si="35"/>
        <v>39.81</v>
      </c>
      <c r="J2094" s="148" t="str">
        <f>IFERROR(VLOOKUP($C2094,'CEDARS School FRPL'!$C:$G,5,FALSE),"No")</f>
        <v>Yes</v>
      </c>
      <c r="K2094" s="102">
        <f>IFERROR(VLOOKUP($C2094,'CEDARS School FRPL'!$C:$G,3,FALSE),0)</f>
        <v>0.74039999999999995</v>
      </c>
      <c r="M2094" s="149"/>
      <c r="N2094" s="150"/>
    </row>
    <row r="2095" spans="1:14">
      <c r="A2095" s="80" t="s">
        <v>2556</v>
      </c>
      <c r="B2095" s="86" t="s">
        <v>3060</v>
      </c>
      <c r="C2095" s="80">
        <v>1508</v>
      </c>
      <c r="D2095" s="80" t="s">
        <v>2216</v>
      </c>
      <c r="E2095" s="109">
        <v>285.49</v>
      </c>
      <c r="F2095" s="109">
        <v>0</v>
      </c>
      <c r="G2095" s="109">
        <v>0</v>
      </c>
      <c r="H2095" s="109">
        <v>0</v>
      </c>
      <c r="I2095" s="143">
        <f t="shared" si="35"/>
        <v>285.49</v>
      </c>
      <c r="J2095" s="148" t="str">
        <f>IFERROR(VLOOKUP($C2095,'CEDARS School FRPL'!$C:$G,5,FALSE),"No")</f>
        <v>Yes</v>
      </c>
      <c r="K2095" s="102">
        <f>IFERROR(VLOOKUP($C2095,'CEDARS School FRPL'!$C:$G,3,FALSE),0)</f>
        <v>0.88859999999999995</v>
      </c>
      <c r="L2095" s="102"/>
      <c r="M2095" s="149"/>
      <c r="N2095" s="150"/>
    </row>
    <row r="2096" spans="1:14">
      <c r="A2096" s="83" t="s">
        <v>2556</v>
      </c>
      <c r="B2096" s="83" t="s">
        <v>3060</v>
      </c>
      <c r="C2096" s="80">
        <v>2608</v>
      </c>
      <c r="D2096" s="80" t="s">
        <v>1595</v>
      </c>
      <c r="E2096" s="109">
        <v>334.29</v>
      </c>
      <c r="F2096" s="109">
        <v>0</v>
      </c>
      <c r="G2096" s="109">
        <v>0</v>
      </c>
      <c r="H2096" s="109">
        <v>0</v>
      </c>
      <c r="I2096" s="143">
        <f t="shared" si="35"/>
        <v>334.29</v>
      </c>
      <c r="J2096" s="148" t="str">
        <f>IFERROR(VLOOKUP($C2096,'CEDARS School FRPL'!$C:$G,5,FALSE),"No")</f>
        <v>Yes</v>
      </c>
      <c r="K2096" s="102">
        <f>IFERROR(VLOOKUP($C2096,'CEDARS School FRPL'!$C:$G,3,FALSE),0)</f>
        <v>0.8992</v>
      </c>
      <c r="M2096" s="149"/>
      <c r="N2096" s="150"/>
    </row>
    <row r="2097" spans="1:14">
      <c r="A2097" s="83" t="s">
        <v>2556</v>
      </c>
      <c r="B2097" s="83" t="s">
        <v>3060</v>
      </c>
      <c r="C2097" s="80">
        <v>4106</v>
      </c>
      <c r="D2097" s="80" t="s">
        <v>2219</v>
      </c>
      <c r="E2097" s="109">
        <v>417.71</v>
      </c>
      <c r="F2097" s="109">
        <v>0</v>
      </c>
      <c r="G2097" s="109">
        <v>0</v>
      </c>
      <c r="H2097" s="109">
        <v>0</v>
      </c>
      <c r="I2097" s="143">
        <f t="shared" si="35"/>
        <v>417.71</v>
      </c>
      <c r="J2097" s="148" t="str">
        <f>IFERROR(VLOOKUP($C2097,'CEDARS School FRPL'!$C:$G,5,FALSE),"No")</f>
        <v>Yes</v>
      </c>
      <c r="K2097" s="102">
        <f>IFERROR(VLOOKUP($C2097,'CEDARS School FRPL'!$C:$G,3,FALSE),0)</f>
        <v>0.88190000000000002</v>
      </c>
      <c r="M2097" s="149"/>
      <c r="N2097" s="150"/>
    </row>
    <row r="2098" spans="1:14">
      <c r="A2098" s="83" t="s">
        <v>2556</v>
      </c>
      <c r="B2098" s="83" t="s">
        <v>3060</v>
      </c>
      <c r="C2098" s="80">
        <v>2635</v>
      </c>
      <c r="D2098" s="80" t="s">
        <v>50</v>
      </c>
      <c r="E2098" s="109">
        <v>286.57</v>
      </c>
      <c r="F2098" s="109">
        <v>0</v>
      </c>
      <c r="G2098" s="109">
        <v>0</v>
      </c>
      <c r="H2098" s="109">
        <v>0</v>
      </c>
      <c r="I2098" s="143">
        <f t="shared" si="35"/>
        <v>286.57</v>
      </c>
      <c r="J2098" s="148" t="str">
        <f>IFERROR(VLOOKUP($C2098,'CEDARS School FRPL'!$C:$G,5,FALSE),"No")</f>
        <v>Yes</v>
      </c>
      <c r="K2098" s="102">
        <f>IFERROR(VLOOKUP($C2098,'CEDARS School FRPL'!$C:$G,3,FALSE),0)</f>
        <v>0.87560000000000004</v>
      </c>
      <c r="M2098" s="149"/>
      <c r="N2098" s="150"/>
    </row>
    <row r="2099" spans="1:14">
      <c r="A2099" s="83" t="s">
        <v>2556</v>
      </c>
      <c r="B2099" s="83" t="s">
        <v>3060</v>
      </c>
      <c r="C2099" s="80">
        <v>5262</v>
      </c>
      <c r="D2099" s="80" t="s">
        <v>2221</v>
      </c>
      <c r="E2099" s="109">
        <v>695.89</v>
      </c>
      <c r="F2099" s="109">
        <v>17.25</v>
      </c>
      <c r="G2099" s="109">
        <v>0</v>
      </c>
      <c r="H2099" s="109">
        <v>0</v>
      </c>
      <c r="I2099" s="143">
        <f t="shared" si="35"/>
        <v>713.14</v>
      </c>
      <c r="J2099" s="148" t="str">
        <f>IFERROR(VLOOKUP($C2099,'CEDARS School FRPL'!$C:$G,5,FALSE),"No")</f>
        <v>No</v>
      </c>
      <c r="K2099" s="102">
        <f>IFERROR(VLOOKUP($C2099,'CEDARS School FRPL'!$C:$G,3,FALSE),0)</f>
        <v>0.48470000000000002</v>
      </c>
      <c r="M2099" s="149"/>
      <c r="N2099" s="150"/>
    </row>
    <row r="2100" spans="1:14">
      <c r="A2100" s="83" t="s">
        <v>2556</v>
      </c>
      <c r="B2100" s="83" t="s">
        <v>3060</v>
      </c>
      <c r="C2100" s="80">
        <v>2900</v>
      </c>
      <c r="D2100" s="80" t="s">
        <v>2218</v>
      </c>
      <c r="E2100" s="109">
        <v>927.41</v>
      </c>
      <c r="F2100" s="109">
        <v>30.07</v>
      </c>
      <c r="G2100" s="109">
        <v>0</v>
      </c>
      <c r="H2100" s="109">
        <v>0</v>
      </c>
      <c r="I2100" s="143">
        <f t="shared" si="35"/>
        <v>957.48</v>
      </c>
      <c r="J2100" s="148" t="str">
        <f>IFERROR(VLOOKUP($C2100,'CEDARS School FRPL'!$C:$G,5,FALSE),"No")</f>
        <v>Yes</v>
      </c>
      <c r="K2100" s="102">
        <f>IFERROR(VLOOKUP($C2100,'CEDARS School FRPL'!$C:$G,3,FALSE),0)</f>
        <v>0.8206</v>
      </c>
      <c r="M2100" s="149"/>
      <c r="N2100" s="150"/>
    </row>
    <row r="2101" spans="1:14">
      <c r="A2101" s="83" t="s">
        <v>2556</v>
      </c>
      <c r="B2101" s="83" t="s">
        <v>3060</v>
      </c>
      <c r="C2101" s="80">
        <v>2264</v>
      </c>
      <c r="D2101" s="80" t="s">
        <v>2217</v>
      </c>
      <c r="E2101" s="109">
        <v>861</v>
      </c>
      <c r="F2101" s="109">
        <v>0</v>
      </c>
      <c r="G2101" s="109">
        <v>0</v>
      </c>
      <c r="H2101" s="109">
        <v>0</v>
      </c>
      <c r="I2101" s="143">
        <f t="shared" si="35"/>
        <v>861</v>
      </c>
      <c r="J2101" s="148" t="str">
        <f>IFERROR(VLOOKUP($C2101,'CEDARS School FRPL'!$C:$G,5,FALSE),"No")</f>
        <v>Yes</v>
      </c>
      <c r="K2101" s="102">
        <f>IFERROR(VLOOKUP($C2101,'CEDARS School FRPL'!$C:$G,3,FALSE),0)</f>
        <v>0.8831</v>
      </c>
      <c r="M2101" s="149"/>
      <c r="N2101" s="150"/>
    </row>
    <row r="2102" spans="1:14">
      <c r="A2102" s="83" t="s">
        <v>2556</v>
      </c>
      <c r="B2102" s="83" t="s">
        <v>3060</v>
      </c>
      <c r="C2102" s="80">
        <v>4588</v>
      </c>
      <c r="D2102" s="80" t="s">
        <v>2220</v>
      </c>
      <c r="E2102" s="109">
        <v>451.29</v>
      </c>
      <c r="F2102" s="109">
        <v>0</v>
      </c>
      <c r="G2102" s="109">
        <v>0</v>
      </c>
      <c r="H2102" s="109">
        <v>0</v>
      </c>
      <c r="I2102" s="143">
        <f t="shared" si="35"/>
        <v>451.29</v>
      </c>
      <c r="J2102" s="148" t="str">
        <f>IFERROR(VLOOKUP($C2102,'CEDARS School FRPL'!$C:$G,5,FALSE),"No")</f>
        <v>Yes</v>
      </c>
      <c r="K2102" s="102">
        <f>IFERROR(VLOOKUP($C2102,'CEDARS School FRPL'!$C:$G,3,FALSE),0)</f>
        <v>0.87939999999999996</v>
      </c>
      <c r="M2102" s="149"/>
      <c r="N2102" s="150"/>
    </row>
    <row r="2103" spans="1:14">
      <c r="A2103" s="83" t="s">
        <v>2523</v>
      </c>
      <c r="B2103" s="83" t="s">
        <v>3061</v>
      </c>
      <c r="C2103" s="80">
        <v>2160</v>
      </c>
      <c r="D2103" s="80" t="s">
        <v>2050</v>
      </c>
      <c r="E2103" s="109">
        <v>209.05</v>
      </c>
      <c r="F2103" s="109">
        <v>4</v>
      </c>
      <c r="G2103" s="109">
        <v>0</v>
      </c>
      <c r="H2103" s="109">
        <v>0</v>
      </c>
      <c r="I2103" s="143">
        <f t="shared" si="35"/>
        <v>213.05</v>
      </c>
      <c r="J2103" s="148" t="str">
        <f>IFERROR(VLOOKUP($C2103,'CEDARS School FRPL'!$C:$G,5,FALSE),"No")</f>
        <v>No</v>
      </c>
      <c r="K2103" s="102">
        <f>IFERROR(VLOOKUP($C2103,'CEDARS School FRPL'!$C:$G,3,FALSE),0)</f>
        <v>0.49530000000000002</v>
      </c>
      <c r="M2103" s="149"/>
      <c r="N2103" s="150"/>
    </row>
    <row r="2104" spans="1:14">
      <c r="A2104" s="83" t="s">
        <v>2291</v>
      </c>
      <c r="B2104" s="83" t="s">
        <v>3062</v>
      </c>
      <c r="C2104" s="80">
        <v>4264</v>
      </c>
      <c r="D2104" s="80" t="s">
        <v>311</v>
      </c>
      <c r="E2104" s="109">
        <v>389.14</v>
      </c>
      <c r="F2104" s="109">
        <v>0</v>
      </c>
      <c r="G2104" s="109">
        <v>0</v>
      </c>
      <c r="H2104" s="109">
        <v>0</v>
      </c>
      <c r="I2104" s="143">
        <f t="shared" si="35"/>
        <v>389.14</v>
      </c>
      <c r="J2104" s="148" t="str">
        <f>IFERROR(VLOOKUP($C2104,'CEDARS School FRPL'!$C:$G,5,FALSE),"No")</f>
        <v>No</v>
      </c>
      <c r="K2104" s="102">
        <f>IFERROR(VLOOKUP($C2104,'CEDARS School FRPL'!$C:$G,3,FALSE),0)</f>
        <v>0.43230000000000002</v>
      </c>
      <c r="M2104" s="149"/>
      <c r="N2104" s="150"/>
    </row>
    <row r="2105" spans="1:14">
      <c r="A2105" s="83" t="s">
        <v>2291</v>
      </c>
      <c r="B2105" s="83" t="s">
        <v>3062</v>
      </c>
      <c r="C2105" s="80">
        <v>2560</v>
      </c>
      <c r="D2105" s="80" t="s">
        <v>310</v>
      </c>
      <c r="E2105" s="109">
        <v>265.14999999999998</v>
      </c>
      <c r="F2105" s="109">
        <v>25.67</v>
      </c>
      <c r="G2105" s="109">
        <v>0</v>
      </c>
      <c r="H2105" s="109">
        <v>0</v>
      </c>
      <c r="I2105" s="143">
        <f t="shared" ref="I2105:I2168" si="36">SUM(E2105:H2105)</f>
        <v>290.82</v>
      </c>
      <c r="J2105" s="148" t="str">
        <f>IFERROR(VLOOKUP($C2105,'CEDARS School FRPL'!$C:$G,5,FALSE),"No")</f>
        <v>No</v>
      </c>
      <c r="K2105" s="102">
        <f>IFERROR(VLOOKUP($C2105,'CEDARS School FRPL'!$C:$G,3,FALSE),0)</f>
        <v>0.36580000000000001</v>
      </c>
      <c r="M2105" s="149"/>
      <c r="N2105" s="150"/>
    </row>
    <row r="2106" spans="1:14">
      <c r="A2106" s="83" t="s">
        <v>2381</v>
      </c>
      <c r="B2106" s="83" t="s">
        <v>3063</v>
      </c>
      <c r="C2106" s="80">
        <v>3062</v>
      </c>
      <c r="D2106" s="80" t="s">
        <v>1109</v>
      </c>
      <c r="E2106" s="109">
        <v>70.709999999999994</v>
      </c>
      <c r="F2106" s="109">
        <v>0</v>
      </c>
      <c r="G2106" s="109">
        <v>0</v>
      </c>
      <c r="H2106" s="109">
        <v>0</v>
      </c>
      <c r="I2106" s="143">
        <f t="shared" si="36"/>
        <v>70.709999999999994</v>
      </c>
      <c r="J2106" s="148" t="str">
        <f>IFERROR(VLOOKUP($C2106,'CEDARS School FRPL'!$C:$G,5,FALSE),"No")</f>
        <v>No</v>
      </c>
      <c r="K2106" s="102">
        <f>IFERROR(VLOOKUP($C2106,'CEDARS School FRPL'!$C:$G,3,FALSE),0)</f>
        <v>8.9200000000000002E-2</v>
      </c>
      <c r="M2106" s="149"/>
      <c r="N2106" s="150"/>
    </row>
    <row r="2107" spans="1:14">
      <c r="A2107" s="83" t="s">
        <v>2381</v>
      </c>
      <c r="B2107" s="83" t="s">
        <v>3063</v>
      </c>
      <c r="C2107" s="80">
        <v>2676</v>
      </c>
      <c r="D2107" s="80" t="s">
        <v>1108</v>
      </c>
      <c r="E2107" s="109">
        <v>120.74</v>
      </c>
      <c r="F2107" s="109">
        <v>4.1399999999999997</v>
      </c>
      <c r="G2107" s="109">
        <v>0</v>
      </c>
      <c r="H2107" s="109">
        <v>0</v>
      </c>
      <c r="I2107" s="143">
        <f t="shared" si="36"/>
        <v>124.88</v>
      </c>
      <c r="J2107" s="148" t="str">
        <f>IFERROR(VLOOKUP($C2107,'CEDARS School FRPL'!$C:$G,5,FALSE),"No")</f>
        <v>No</v>
      </c>
      <c r="K2107" s="102">
        <f>IFERROR(VLOOKUP($C2107,'CEDARS School FRPL'!$C:$G,3,FALSE),0)</f>
        <v>0.125</v>
      </c>
      <c r="M2107" s="149"/>
      <c r="N2107" s="150"/>
    </row>
    <row r="2108" spans="1:14">
      <c r="A2108" s="83" t="s">
        <v>2352</v>
      </c>
      <c r="B2108" s="83" t="s">
        <v>3064</v>
      </c>
      <c r="C2108" s="80">
        <v>3226</v>
      </c>
      <c r="D2108" s="80" t="s">
        <v>793</v>
      </c>
      <c r="E2108" s="109">
        <v>374.71</v>
      </c>
      <c r="F2108" s="109">
        <v>0</v>
      </c>
      <c r="G2108" s="109">
        <v>0</v>
      </c>
      <c r="H2108" s="109">
        <v>0</v>
      </c>
      <c r="I2108" s="143">
        <f t="shared" si="36"/>
        <v>374.71</v>
      </c>
      <c r="J2108" s="148" t="str">
        <f>IFERROR(VLOOKUP($C2108,'CEDARS School FRPL'!$C:$G,5,FALSE),"No")</f>
        <v>Yes</v>
      </c>
      <c r="K2108" s="102">
        <f>IFERROR(VLOOKUP($C2108,'CEDARS School FRPL'!$C:$G,3,FALSE),0)</f>
        <v>0.79059999999999997</v>
      </c>
      <c r="M2108" s="149"/>
      <c r="N2108" s="150"/>
    </row>
    <row r="2109" spans="1:14">
      <c r="A2109" s="83" t="s">
        <v>2352</v>
      </c>
      <c r="B2109" s="83" t="s">
        <v>3064</v>
      </c>
      <c r="C2109" s="80">
        <v>2848</v>
      </c>
      <c r="D2109" s="80" t="s">
        <v>792</v>
      </c>
      <c r="E2109" s="109">
        <v>756.89</v>
      </c>
      <c r="F2109" s="109">
        <v>69.429999999999993</v>
      </c>
      <c r="G2109" s="109">
        <v>0</v>
      </c>
      <c r="H2109" s="109">
        <v>0</v>
      </c>
      <c r="I2109" s="143">
        <f t="shared" si="36"/>
        <v>826.31999999999994</v>
      </c>
      <c r="J2109" s="148" t="str">
        <f>IFERROR(VLOOKUP($C2109,'CEDARS School FRPL'!$C:$G,5,FALSE),"No")</f>
        <v>Yes</v>
      </c>
      <c r="K2109" s="102">
        <f>IFERROR(VLOOKUP($C2109,'CEDARS School FRPL'!$C:$G,3,FALSE),0)</f>
        <v>0.71120000000000005</v>
      </c>
      <c r="M2109" s="149"/>
      <c r="N2109" s="150"/>
    </row>
    <row r="2110" spans="1:14">
      <c r="A2110" s="83" t="s">
        <v>2352</v>
      </c>
      <c r="B2110" s="83" t="s">
        <v>3064</v>
      </c>
      <c r="C2110" s="80">
        <v>2564</v>
      </c>
      <c r="D2110" s="80" t="s">
        <v>791</v>
      </c>
      <c r="E2110" s="109">
        <v>567.35</v>
      </c>
      <c r="F2110" s="109">
        <v>0</v>
      </c>
      <c r="G2110" s="109">
        <v>0</v>
      </c>
      <c r="H2110" s="109">
        <v>0</v>
      </c>
      <c r="I2110" s="143">
        <f t="shared" si="36"/>
        <v>567.35</v>
      </c>
      <c r="J2110" s="148" t="str">
        <f>IFERROR(VLOOKUP($C2110,'CEDARS School FRPL'!$C:$G,5,FALSE),"No")</f>
        <v>Yes</v>
      </c>
      <c r="K2110" s="102">
        <f>IFERROR(VLOOKUP($C2110,'CEDARS School FRPL'!$C:$G,3,FALSE),0)</f>
        <v>0.76749999999999996</v>
      </c>
      <c r="M2110" s="149"/>
      <c r="N2110" s="150"/>
    </row>
    <row r="2111" spans="1:14">
      <c r="A2111" s="83" t="s">
        <v>2352</v>
      </c>
      <c r="B2111" s="83" t="s">
        <v>3064</v>
      </c>
      <c r="C2111" s="80">
        <v>3635</v>
      </c>
      <c r="D2111" s="80" t="s">
        <v>795</v>
      </c>
      <c r="E2111" s="109">
        <v>321.14</v>
      </c>
      <c r="F2111" s="109">
        <v>0</v>
      </c>
      <c r="G2111" s="109">
        <v>0</v>
      </c>
      <c r="H2111" s="109">
        <v>0</v>
      </c>
      <c r="I2111" s="143">
        <f t="shared" si="36"/>
        <v>321.14</v>
      </c>
      <c r="J2111" s="148" t="str">
        <f>IFERROR(VLOOKUP($C2111,'CEDARS School FRPL'!$C:$G,5,FALSE),"No")</f>
        <v>Yes</v>
      </c>
      <c r="K2111" s="102">
        <f>IFERROR(VLOOKUP($C2111,'CEDARS School FRPL'!$C:$G,3,FALSE),0)</f>
        <v>0.78710000000000002</v>
      </c>
      <c r="M2111" s="149"/>
      <c r="N2111" s="150"/>
    </row>
    <row r="2112" spans="1:14">
      <c r="A2112" s="83" t="s">
        <v>2352</v>
      </c>
      <c r="B2112" s="83" t="s">
        <v>3064</v>
      </c>
      <c r="C2112" s="80">
        <v>3488</v>
      </c>
      <c r="D2112" s="80" t="s">
        <v>794</v>
      </c>
      <c r="E2112" s="109">
        <v>410.19</v>
      </c>
      <c r="F2112" s="109">
        <v>0</v>
      </c>
      <c r="G2112" s="109">
        <v>0</v>
      </c>
      <c r="H2112" s="109">
        <v>0</v>
      </c>
      <c r="I2112" s="143">
        <f t="shared" si="36"/>
        <v>410.19</v>
      </c>
      <c r="J2112" s="148" t="str">
        <f>IFERROR(VLOOKUP($C2112,'CEDARS School FRPL'!$C:$G,5,FALSE),"No")</f>
        <v>Yes</v>
      </c>
      <c r="K2112" s="102">
        <f>IFERROR(VLOOKUP($C2112,'CEDARS School FRPL'!$C:$G,3,FALSE),0)</f>
        <v>0.64170000000000005</v>
      </c>
      <c r="M2112" s="149"/>
      <c r="N2112" s="150"/>
    </row>
    <row r="2113" spans="1:14">
      <c r="A2113" s="83" t="s">
        <v>2512</v>
      </c>
      <c r="B2113" s="83" t="s">
        <v>3065</v>
      </c>
      <c r="C2113" s="80">
        <v>4500</v>
      </c>
      <c r="D2113" s="80" t="s">
        <v>2001</v>
      </c>
      <c r="E2113" s="109">
        <v>711.4</v>
      </c>
      <c r="F2113" s="109">
        <v>77.78</v>
      </c>
      <c r="G2113" s="109">
        <v>0</v>
      </c>
      <c r="H2113" s="109">
        <v>0</v>
      </c>
      <c r="I2113" s="143">
        <f t="shared" si="36"/>
        <v>789.18</v>
      </c>
      <c r="J2113" s="148" t="str">
        <f>IFERROR(VLOOKUP($C2113,'CEDARS School FRPL'!$C:$G,5,FALSE),"No")</f>
        <v>No</v>
      </c>
      <c r="K2113" s="102">
        <f>IFERROR(VLOOKUP($C2113,'CEDARS School FRPL'!$C:$G,3,FALSE),0)</f>
        <v>0.28939999999999999</v>
      </c>
      <c r="M2113" s="149"/>
      <c r="N2113" s="150"/>
    </row>
    <row r="2114" spans="1:14">
      <c r="A2114" s="83" t="s">
        <v>2512</v>
      </c>
      <c r="B2114" s="83" t="s">
        <v>3065</v>
      </c>
      <c r="C2114" s="80">
        <v>4205</v>
      </c>
      <c r="D2114" s="80" t="s">
        <v>1997</v>
      </c>
      <c r="E2114" s="109">
        <v>375.58</v>
      </c>
      <c r="F2114" s="109">
        <v>0</v>
      </c>
      <c r="G2114" s="109">
        <v>0</v>
      </c>
      <c r="H2114" s="109">
        <v>0</v>
      </c>
      <c r="I2114" s="143">
        <f t="shared" si="36"/>
        <v>375.58</v>
      </c>
      <c r="J2114" s="148" t="str">
        <f>IFERROR(VLOOKUP($C2114,'CEDARS School FRPL'!$C:$G,5,FALSE),"No")</f>
        <v>No</v>
      </c>
      <c r="K2114" s="102">
        <f>IFERROR(VLOOKUP($C2114,'CEDARS School FRPL'!$C:$G,3,FALSE),0)</f>
        <v>0.25829999999999997</v>
      </c>
      <c r="M2114" s="149"/>
      <c r="N2114" s="150"/>
    </row>
    <row r="2115" spans="1:14">
      <c r="A2115" s="83" t="s">
        <v>2512</v>
      </c>
      <c r="B2115" s="83" t="s">
        <v>3065</v>
      </c>
      <c r="C2115" s="80">
        <v>1713</v>
      </c>
      <c r="D2115" s="80" t="s">
        <v>3248</v>
      </c>
      <c r="E2115" s="109">
        <v>107.69</v>
      </c>
      <c r="F2115" s="109">
        <v>7.4</v>
      </c>
      <c r="G2115" s="109">
        <v>15.43</v>
      </c>
      <c r="H2115" s="109">
        <v>0</v>
      </c>
      <c r="I2115" s="143">
        <f t="shared" si="36"/>
        <v>130.52000000000001</v>
      </c>
      <c r="J2115" s="148" t="str">
        <f>IFERROR(VLOOKUP($C2115,'CEDARS School FRPL'!$C:$G,5,FALSE),"No")</f>
        <v>No</v>
      </c>
      <c r="K2115" s="102">
        <f>IFERROR(VLOOKUP($C2115,'CEDARS School FRPL'!$C:$G,3,FALSE),0)</f>
        <v>0.48649999999999999</v>
      </c>
      <c r="M2115" s="149"/>
      <c r="N2115" s="150"/>
    </row>
    <row r="2116" spans="1:14">
      <c r="A2116" s="83" t="s">
        <v>2512</v>
      </c>
      <c r="B2116" s="83" t="s">
        <v>3065</v>
      </c>
      <c r="C2116" s="80">
        <v>4365</v>
      </c>
      <c r="D2116" s="80" t="s">
        <v>1998</v>
      </c>
      <c r="E2116" s="109">
        <v>580.13</v>
      </c>
      <c r="F2116" s="109">
        <v>0</v>
      </c>
      <c r="G2116" s="109">
        <v>0</v>
      </c>
      <c r="H2116" s="109">
        <v>0</v>
      </c>
      <c r="I2116" s="143">
        <f t="shared" si="36"/>
        <v>580.13</v>
      </c>
      <c r="J2116" s="148" t="str">
        <f>IFERROR(VLOOKUP($C2116,'CEDARS School FRPL'!$C:$G,5,FALSE),"No")</f>
        <v>No</v>
      </c>
      <c r="K2116" s="102">
        <f>IFERROR(VLOOKUP($C2116,'CEDARS School FRPL'!$C:$G,3,FALSE),0)</f>
        <v>0.27050000000000002</v>
      </c>
      <c r="M2116" s="149"/>
      <c r="N2116" s="150"/>
    </row>
    <row r="2117" spans="1:14">
      <c r="A2117" s="83" t="s">
        <v>2512</v>
      </c>
      <c r="B2117" s="83" t="s">
        <v>3065</v>
      </c>
      <c r="C2117" s="80">
        <v>4452</v>
      </c>
      <c r="D2117" s="80" t="s">
        <v>2000</v>
      </c>
      <c r="E2117" s="109">
        <v>745.46</v>
      </c>
      <c r="F2117" s="109">
        <v>0</v>
      </c>
      <c r="G2117" s="109">
        <v>0</v>
      </c>
      <c r="H2117" s="109">
        <v>0</v>
      </c>
      <c r="I2117" s="143">
        <f t="shared" si="36"/>
        <v>745.46</v>
      </c>
      <c r="J2117" s="148" t="str">
        <f>IFERROR(VLOOKUP($C2117,'CEDARS School FRPL'!$C:$G,5,FALSE),"No")</f>
        <v>No</v>
      </c>
      <c r="K2117" s="102">
        <f>IFERROR(VLOOKUP($C2117,'CEDARS School FRPL'!$C:$G,3,FALSE),0)</f>
        <v>0.37</v>
      </c>
      <c r="M2117" s="149"/>
      <c r="N2117" s="150"/>
    </row>
    <row r="2118" spans="1:14">
      <c r="A2118" s="83" t="s">
        <v>2512</v>
      </c>
      <c r="B2118" s="83" t="s">
        <v>3065</v>
      </c>
      <c r="C2118" s="80">
        <v>2816</v>
      </c>
      <c r="D2118" s="80" t="s">
        <v>1993</v>
      </c>
      <c r="E2118" s="109">
        <v>351.14</v>
      </c>
      <c r="F2118" s="109">
        <v>0</v>
      </c>
      <c r="G2118" s="109">
        <v>0</v>
      </c>
      <c r="H2118" s="109">
        <v>0</v>
      </c>
      <c r="I2118" s="143">
        <f t="shared" si="36"/>
        <v>351.14</v>
      </c>
      <c r="J2118" s="148" t="str">
        <f>IFERROR(VLOOKUP($C2118,'CEDARS School FRPL'!$C:$G,5,FALSE),"No")</f>
        <v>No</v>
      </c>
      <c r="K2118" s="102">
        <f>IFERROR(VLOOKUP($C2118,'CEDARS School FRPL'!$C:$G,3,FALSE),0)</f>
        <v>0.34789999999999999</v>
      </c>
      <c r="M2118" s="149"/>
      <c r="N2118" s="150"/>
    </row>
    <row r="2119" spans="1:14">
      <c r="A2119" s="83" t="s">
        <v>2512</v>
      </c>
      <c r="B2119" s="83" t="s">
        <v>3065</v>
      </c>
      <c r="C2119" s="80">
        <v>2552</v>
      </c>
      <c r="D2119" s="80" t="s">
        <v>1992</v>
      </c>
      <c r="E2119" s="109">
        <v>480.52</v>
      </c>
      <c r="F2119" s="109">
        <v>0</v>
      </c>
      <c r="G2119" s="109">
        <v>0</v>
      </c>
      <c r="H2119" s="109">
        <v>0</v>
      </c>
      <c r="I2119" s="143">
        <f t="shared" si="36"/>
        <v>480.52</v>
      </c>
      <c r="J2119" s="148" t="str">
        <f>IFERROR(VLOOKUP($C2119,'CEDARS School FRPL'!$C:$G,5,FALSE),"No")</f>
        <v>No</v>
      </c>
      <c r="K2119" s="102">
        <f>IFERROR(VLOOKUP($C2119,'CEDARS School FRPL'!$C:$G,3,FALSE),0)</f>
        <v>0.3533</v>
      </c>
      <c r="M2119" s="149"/>
      <c r="N2119" s="150"/>
    </row>
    <row r="2120" spans="1:14">
      <c r="A2120" s="83" t="s">
        <v>2512</v>
      </c>
      <c r="B2120" s="83" t="s">
        <v>3065</v>
      </c>
      <c r="C2120" s="80">
        <v>5014</v>
      </c>
      <c r="D2120" s="80" t="s">
        <v>2002</v>
      </c>
      <c r="E2120" s="109">
        <v>36.74</v>
      </c>
      <c r="F2120" s="109">
        <v>0</v>
      </c>
      <c r="G2120" s="109">
        <v>0</v>
      </c>
      <c r="H2120" s="109">
        <v>0</v>
      </c>
      <c r="I2120" s="143">
        <f t="shared" si="36"/>
        <v>36.74</v>
      </c>
      <c r="J2120" s="148" t="str">
        <f>IFERROR(VLOOKUP($C2120,'CEDARS School FRPL'!$C:$G,5,FALSE),"No")</f>
        <v>No</v>
      </c>
      <c r="K2120" s="102">
        <f>IFERROR(VLOOKUP($C2120,'CEDARS School FRPL'!$C:$G,3,FALSE),0)</f>
        <v>0.45279999999999998</v>
      </c>
      <c r="M2120" s="149"/>
      <c r="N2120" s="150"/>
    </row>
    <row r="2121" spans="1:14">
      <c r="A2121" s="83" t="s">
        <v>2512</v>
      </c>
      <c r="B2121" s="83" t="s">
        <v>3065</v>
      </c>
      <c r="C2121" s="80">
        <v>4225</v>
      </c>
      <c r="D2121" s="80" t="s">
        <v>2741</v>
      </c>
      <c r="E2121" s="109">
        <v>415.02</v>
      </c>
      <c r="F2121" s="109">
        <v>0</v>
      </c>
      <c r="G2121" s="109">
        <v>0</v>
      </c>
      <c r="H2121" s="109">
        <v>0</v>
      </c>
      <c r="I2121" s="143">
        <f t="shared" si="36"/>
        <v>415.02</v>
      </c>
      <c r="J2121" s="148" t="str">
        <f>IFERROR(VLOOKUP($C2121,'CEDARS School FRPL'!$C:$G,5,FALSE),"No")</f>
        <v>No</v>
      </c>
      <c r="K2121" s="102">
        <f>IFERROR(VLOOKUP($C2121,'CEDARS School FRPL'!$C:$G,3,FALSE),0)</f>
        <v>0.2515</v>
      </c>
      <c r="M2121" s="149"/>
      <c r="N2121" s="150"/>
    </row>
    <row r="2122" spans="1:14">
      <c r="A2122" s="83" t="s">
        <v>2512</v>
      </c>
      <c r="B2122" s="83" t="s">
        <v>3065</v>
      </c>
      <c r="C2122" s="80">
        <v>3199</v>
      </c>
      <c r="D2122" s="80" t="s">
        <v>1994</v>
      </c>
      <c r="E2122" s="109">
        <v>563.01</v>
      </c>
      <c r="F2122" s="109">
        <v>0</v>
      </c>
      <c r="G2122" s="109">
        <v>0</v>
      </c>
      <c r="H2122" s="109">
        <v>0</v>
      </c>
      <c r="I2122" s="143">
        <f t="shared" si="36"/>
        <v>563.01</v>
      </c>
      <c r="J2122" s="148" t="str">
        <f>IFERROR(VLOOKUP($C2122,'CEDARS School FRPL'!$C:$G,5,FALSE),"No")</f>
        <v>No</v>
      </c>
      <c r="K2122" s="102">
        <f>IFERROR(VLOOKUP($C2122,'CEDARS School FRPL'!$C:$G,3,FALSE),0)</f>
        <v>0.38740000000000002</v>
      </c>
      <c r="M2122" s="149"/>
      <c r="N2122" s="150"/>
    </row>
    <row r="2123" spans="1:14">
      <c r="A2123" s="83" t="s">
        <v>2512</v>
      </c>
      <c r="B2123" s="83" t="s">
        <v>3065</v>
      </c>
      <c r="C2123" s="80">
        <v>3362</v>
      </c>
      <c r="D2123" s="80" t="s">
        <v>1995</v>
      </c>
      <c r="E2123" s="109">
        <v>975.94</v>
      </c>
      <c r="F2123" s="109">
        <v>90.61</v>
      </c>
      <c r="G2123" s="109">
        <v>0</v>
      </c>
      <c r="H2123" s="109">
        <v>0</v>
      </c>
      <c r="I2123" s="143">
        <f t="shared" si="36"/>
        <v>1066.55</v>
      </c>
      <c r="J2123" s="148" t="str">
        <f>IFERROR(VLOOKUP($C2123,'CEDARS School FRPL'!$C:$G,5,FALSE),"No")</f>
        <v>No</v>
      </c>
      <c r="K2123" s="102">
        <f>IFERROR(VLOOKUP($C2123,'CEDARS School FRPL'!$C:$G,3,FALSE),0)</f>
        <v>0.26840000000000003</v>
      </c>
      <c r="M2123" s="149"/>
      <c r="N2123" s="150"/>
    </row>
    <row r="2124" spans="1:14">
      <c r="A2124" s="83" t="s">
        <v>2512</v>
      </c>
      <c r="B2124" s="83" t="s">
        <v>3065</v>
      </c>
      <c r="C2124" s="80">
        <v>4373</v>
      </c>
      <c r="D2124" s="80" t="s">
        <v>1999</v>
      </c>
      <c r="E2124" s="109">
        <v>355.73</v>
      </c>
      <c r="F2124" s="109">
        <v>0</v>
      </c>
      <c r="G2124" s="109">
        <v>0</v>
      </c>
      <c r="H2124" s="109">
        <v>0</v>
      </c>
      <c r="I2124" s="143">
        <f t="shared" si="36"/>
        <v>355.73</v>
      </c>
      <c r="J2124" s="148" t="str">
        <f>IFERROR(VLOOKUP($C2124,'CEDARS School FRPL'!$C:$G,5,FALSE),"No")</f>
        <v>No</v>
      </c>
      <c r="K2124" s="102">
        <f>IFERROR(VLOOKUP($C2124,'CEDARS School FRPL'!$C:$G,3,FALSE),0)</f>
        <v>0.29820000000000002</v>
      </c>
      <c r="M2124" s="149"/>
      <c r="N2124" s="150"/>
    </row>
    <row r="2125" spans="1:14">
      <c r="A2125" s="83" t="s">
        <v>2512</v>
      </c>
      <c r="B2125" s="83" t="s">
        <v>3065</v>
      </c>
      <c r="C2125" s="80">
        <v>3612</v>
      </c>
      <c r="D2125" s="80" t="s">
        <v>1996</v>
      </c>
      <c r="E2125" s="109">
        <v>611.87</v>
      </c>
      <c r="F2125" s="109">
        <v>0</v>
      </c>
      <c r="G2125" s="109">
        <v>0</v>
      </c>
      <c r="H2125" s="109">
        <v>0</v>
      </c>
      <c r="I2125" s="143">
        <f t="shared" si="36"/>
        <v>611.87</v>
      </c>
      <c r="J2125" s="148" t="str">
        <f>IFERROR(VLOOKUP($C2125,'CEDARS School FRPL'!$C:$G,5,FALSE),"No")</f>
        <v>No</v>
      </c>
      <c r="K2125" s="102">
        <f>IFERROR(VLOOKUP($C2125,'CEDARS School FRPL'!$C:$G,3,FALSE),0)</f>
        <v>0.31259999999999999</v>
      </c>
      <c r="M2125" s="149"/>
      <c r="N2125" s="150"/>
    </row>
    <row r="2126" spans="1:14">
      <c r="A2126" s="83" t="s">
        <v>2512</v>
      </c>
      <c r="B2126" s="83" t="s">
        <v>3065</v>
      </c>
      <c r="C2126" s="80">
        <v>5629</v>
      </c>
      <c r="D2126" s="80" t="s">
        <v>3249</v>
      </c>
      <c r="E2126" s="109">
        <v>131.44</v>
      </c>
      <c r="F2126" s="109">
        <v>0.17</v>
      </c>
      <c r="G2126" s="109">
        <v>0</v>
      </c>
      <c r="H2126" s="109">
        <v>0</v>
      </c>
      <c r="I2126" s="143">
        <f t="shared" si="36"/>
        <v>131.60999999999999</v>
      </c>
      <c r="J2126" s="148" t="str">
        <f>IFERROR(VLOOKUP($C2126,'CEDARS School FRPL'!$C:$G,5,FALSE),"No")</f>
        <v>No</v>
      </c>
      <c r="K2126" s="102">
        <f>IFERROR(VLOOKUP($C2126,'CEDARS School FRPL'!$C:$G,3,FALSE),0)</f>
        <v>0.34160000000000001</v>
      </c>
      <c r="M2126" s="149"/>
      <c r="N2126" s="150"/>
    </row>
    <row r="2127" spans="1:14">
      <c r="A2127" s="83" t="s">
        <v>2548</v>
      </c>
      <c r="B2127" s="83" t="s">
        <v>3066</v>
      </c>
      <c r="C2127" s="80">
        <v>2714</v>
      </c>
      <c r="D2127" s="80" t="s">
        <v>2161</v>
      </c>
      <c r="E2127" s="109">
        <v>559.14</v>
      </c>
      <c r="F2127" s="109">
        <v>0</v>
      </c>
      <c r="G2127" s="109">
        <v>0</v>
      </c>
      <c r="H2127" s="109">
        <v>0</v>
      </c>
      <c r="I2127" s="143">
        <f t="shared" si="36"/>
        <v>559.14</v>
      </c>
      <c r="J2127" s="148" t="str">
        <f>IFERROR(VLOOKUP($C2127,'CEDARS School FRPL'!$C:$G,5,FALSE),"No")</f>
        <v>Yes</v>
      </c>
      <c r="K2127" s="102">
        <f>IFERROR(VLOOKUP($C2127,'CEDARS School FRPL'!$C:$G,3,FALSE),0)</f>
        <v>0.90539999999999998</v>
      </c>
      <c r="M2127" s="149"/>
      <c r="N2127" s="150"/>
    </row>
    <row r="2128" spans="1:14">
      <c r="A2128" s="83" t="s">
        <v>2437</v>
      </c>
      <c r="B2128" s="83" t="s">
        <v>3067</v>
      </c>
      <c r="C2128" s="80">
        <v>3792</v>
      </c>
      <c r="D2128" s="80" t="s">
        <v>1391</v>
      </c>
      <c r="E2128" s="109">
        <v>470.57</v>
      </c>
      <c r="F2128" s="109">
        <v>0</v>
      </c>
      <c r="G2128" s="109">
        <v>0</v>
      </c>
      <c r="H2128" s="109">
        <v>0</v>
      </c>
      <c r="I2128" s="143">
        <f t="shared" si="36"/>
        <v>470.57</v>
      </c>
      <c r="J2128" s="148" t="str">
        <f>IFERROR(VLOOKUP($C2128,'CEDARS School FRPL'!$C:$G,5,FALSE),"No")</f>
        <v>No</v>
      </c>
      <c r="K2128" s="102">
        <f>IFERROR(VLOOKUP($C2128,'CEDARS School FRPL'!$C:$G,3,FALSE),0)</f>
        <v>0.37109999999999999</v>
      </c>
      <c r="M2128" s="149"/>
      <c r="N2128" s="150"/>
    </row>
    <row r="2129" spans="1:14">
      <c r="A2129" s="83" t="s">
        <v>2437</v>
      </c>
      <c r="B2129" s="83" t="s">
        <v>3067</v>
      </c>
      <c r="C2129" s="80">
        <v>3179</v>
      </c>
      <c r="D2129" s="80" t="s">
        <v>1387</v>
      </c>
      <c r="E2129" s="109">
        <v>868.88</v>
      </c>
      <c r="F2129" s="109">
        <v>0</v>
      </c>
      <c r="G2129" s="109">
        <v>0</v>
      </c>
      <c r="H2129" s="109">
        <v>0</v>
      </c>
      <c r="I2129" s="143">
        <f t="shared" si="36"/>
        <v>868.88</v>
      </c>
      <c r="J2129" s="148" t="str">
        <f>IFERROR(VLOOKUP($C2129,'CEDARS School FRPL'!$C:$G,5,FALSE),"No")</f>
        <v>No</v>
      </c>
      <c r="K2129" s="102">
        <f>IFERROR(VLOOKUP($C2129,'CEDARS School FRPL'!$C:$G,3,FALSE),0)</f>
        <v>0.37009999999999998</v>
      </c>
      <c r="M2129" s="149"/>
      <c r="N2129" s="150"/>
    </row>
    <row r="2130" spans="1:14">
      <c r="A2130" s="83" t="s">
        <v>2437</v>
      </c>
      <c r="B2130" s="83" t="s">
        <v>3067</v>
      </c>
      <c r="C2130" s="80">
        <v>3600</v>
      </c>
      <c r="D2130" s="80" t="s">
        <v>1389</v>
      </c>
      <c r="E2130" s="109">
        <v>1156.02</v>
      </c>
      <c r="F2130" s="109">
        <v>239.43</v>
      </c>
      <c r="G2130" s="109">
        <v>0</v>
      </c>
      <c r="H2130" s="109">
        <v>0</v>
      </c>
      <c r="I2130" s="143">
        <f t="shared" si="36"/>
        <v>1395.45</v>
      </c>
      <c r="J2130" s="148" t="str">
        <f>IFERROR(VLOOKUP($C2130,'CEDARS School FRPL'!$C:$G,5,FALSE),"No")</f>
        <v>No</v>
      </c>
      <c r="K2130" s="102">
        <f>IFERROR(VLOOKUP($C2130,'CEDARS School FRPL'!$C:$G,3,FALSE),0)</f>
        <v>0.3332</v>
      </c>
      <c r="M2130" s="149"/>
      <c r="N2130" s="150"/>
    </row>
    <row r="2131" spans="1:14">
      <c r="A2131" s="83" t="s">
        <v>2437</v>
      </c>
      <c r="B2131" s="83" t="s">
        <v>3067</v>
      </c>
      <c r="C2131" s="80">
        <v>4325</v>
      </c>
      <c r="D2131" s="80" t="s">
        <v>1392</v>
      </c>
      <c r="E2131" s="109">
        <v>589.47</v>
      </c>
      <c r="F2131" s="109">
        <v>0</v>
      </c>
      <c r="G2131" s="109">
        <v>0</v>
      </c>
      <c r="H2131" s="109">
        <v>0</v>
      </c>
      <c r="I2131" s="143">
        <f t="shared" si="36"/>
        <v>589.47</v>
      </c>
      <c r="J2131" s="148" t="str">
        <f>IFERROR(VLOOKUP($C2131,'CEDARS School FRPL'!$C:$G,5,FALSE),"No")</f>
        <v>No</v>
      </c>
      <c r="K2131" s="102">
        <f>IFERROR(VLOOKUP($C2131,'CEDARS School FRPL'!$C:$G,3,FALSE),0)</f>
        <v>0.4274</v>
      </c>
      <c r="M2131" s="149"/>
      <c r="N2131" s="150"/>
    </row>
    <row r="2132" spans="1:14">
      <c r="A2132" s="83" t="s">
        <v>2437</v>
      </c>
      <c r="B2132" s="83" t="s">
        <v>3067</v>
      </c>
      <c r="C2132" s="80">
        <v>4447</v>
      </c>
      <c r="D2132" s="80" t="s">
        <v>1393</v>
      </c>
      <c r="E2132" s="109">
        <v>535.88</v>
      </c>
      <c r="F2132" s="109">
        <v>0</v>
      </c>
      <c r="G2132" s="109">
        <v>0</v>
      </c>
      <c r="H2132" s="109">
        <v>0</v>
      </c>
      <c r="I2132" s="143">
        <f t="shared" si="36"/>
        <v>535.88</v>
      </c>
      <c r="J2132" s="148" t="str">
        <f>IFERROR(VLOOKUP($C2132,'CEDARS School FRPL'!$C:$G,5,FALSE),"No")</f>
        <v>No</v>
      </c>
      <c r="K2132" s="102">
        <f>IFERROR(VLOOKUP($C2132,'CEDARS School FRPL'!$C:$G,3,FALSE),0)</f>
        <v>0.3805</v>
      </c>
      <c r="M2132" s="149"/>
      <c r="N2132" s="150"/>
    </row>
    <row r="2133" spans="1:14">
      <c r="A2133" s="83" t="s">
        <v>2437</v>
      </c>
      <c r="B2133" s="83" t="s">
        <v>3067</v>
      </c>
      <c r="C2133" s="80">
        <v>3296</v>
      </c>
      <c r="D2133" s="80" t="s">
        <v>1388</v>
      </c>
      <c r="E2133" s="109">
        <v>707.62</v>
      </c>
      <c r="F2133" s="109">
        <v>0</v>
      </c>
      <c r="G2133" s="109">
        <v>0</v>
      </c>
      <c r="H2133" s="109">
        <v>0</v>
      </c>
      <c r="I2133" s="143">
        <f t="shared" si="36"/>
        <v>707.62</v>
      </c>
      <c r="J2133" s="148" t="str">
        <f>IFERROR(VLOOKUP($C2133,'CEDARS School FRPL'!$C:$G,5,FALSE),"No")</f>
        <v>No</v>
      </c>
      <c r="K2133" s="102">
        <f>IFERROR(VLOOKUP($C2133,'CEDARS School FRPL'!$C:$G,3,FALSE),0)</f>
        <v>0.38729999999999998</v>
      </c>
      <c r="M2133" s="149"/>
      <c r="N2133" s="150"/>
    </row>
    <row r="2134" spans="1:14">
      <c r="A2134" s="83" t="s">
        <v>2437</v>
      </c>
      <c r="B2134" s="83" t="s">
        <v>3067</v>
      </c>
      <c r="C2134" s="80">
        <v>3601</v>
      </c>
      <c r="D2134" s="80" t="s">
        <v>1390</v>
      </c>
      <c r="E2134" s="109">
        <v>454.99</v>
      </c>
      <c r="F2134" s="109">
        <v>0</v>
      </c>
      <c r="G2134" s="109">
        <v>0</v>
      </c>
      <c r="H2134" s="109">
        <v>0</v>
      </c>
      <c r="I2134" s="143">
        <f t="shared" si="36"/>
        <v>454.99</v>
      </c>
      <c r="J2134" s="148" t="str">
        <f>IFERROR(VLOOKUP($C2134,'CEDARS School FRPL'!$C:$G,5,FALSE),"No")</f>
        <v>No</v>
      </c>
      <c r="K2134" s="102">
        <f>IFERROR(VLOOKUP($C2134,'CEDARS School FRPL'!$C:$G,3,FALSE),0)</f>
        <v>0.35720000000000002</v>
      </c>
      <c r="M2134" s="149"/>
      <c r="N2134" s="150"/>
    </row>
    <row r="2135" spans="1:14">
      <c r="A2135" s="83" t="s">
        <v>2437</v>
      </c>
      <c r="B2135" s="83" t="s">
        <v>3067</v>
      </c>
      <c r="C2135" s="80">
        <v>2223</v>
      </c>
      <c r="D2135" s="80" t="s">
        <v>1386</v>
      </c>
      <c r="E2135" s="109">
        <v>506.82</v>
      </c>
      <c r="F2135" s="109">
        <v>0</v>
      </c>
      <c r="G2135" s="109">
        <v>0</v>
      </c>
      <c r="H2135" s="109">
        <v>0</v>
      </c>
      <c r="I2135" s="143">
        <f t="shared" si="36"/>
        <v>506.82</v>
      </c>
      <c r="J2135" s="148" t="str">
        <f>IFERROR(VLOOKUP($C2135,'CEDARS School FRPL'!$C:$G,5,FALSE),"No")</f>
        <v>No</v>
      </c>
      <c r="K2135" s="102">
        <f>IFERROR(VLOOKUP($C2135,'CEDARS School FRPL'!$C:$G,3,FALSE),0)</f>
        <v>0.38269999999999998</v>
      </c>
      <c r="M2135" s="149"/>
      <c r="N2135" s="150"/>
    </row>
    <row r="2136" spans="1:14">
      <c r="A2136" s="83" t="s">
        <v>2501</v>
      </c>
      <c r="B2136" s="83" t="s">
        <v>3068</v>
      </c>
      <c r="C2136" s="80">
        <v>1932</v>
      </c>
      <c r="D2136" s="80" t="s">
        <v>1929</v>
      </c>
      <c r="E2136" s="109">
        <v>746.09</v>
      </c>
      <c r="F2136" s="109">
        <v>0</v>
      </c>
      <c r="G2136" s="109">
        <v>0</v>
      </c>
      <c r="H2136" s="109">
        <v>0</v>
      </c>
      <c r="I2136" s="143">
        <f t="shared" si="36"/>
        <v>746.09</v>
      </c>
      <c r="J2136" s="148" t="str">
        <f>IFERROR(VLOOKUP($C2136,'CEDARS School FRPL'!$C:$G,5,FALSE),"No")</f>
        <v>No</v>
      </c>
      <c r="K2136" s="102">
        <f>IFERROR(VLOOKUP($C2136,'CEDARS School FRPL'!$C:$G,3,FALSE),0)</f>
        <v>0.1225</v>
      </c>
      <c r="M2136" s="149"/>
      <c r="N2136" s="150"/>
    </row>
    <row r="2137" spans="1:14">
      <c r="A2137" s="83" t="s">
        <v>2501</v>
      </c>
      <c r="B2137" s="83" t="s">
        <v>3068</v>
      </c>
      <c r="C2137" s="80">
        <v>5223</v>
      </c>
      <c r="D2137" s="80" t="s">
        <v>1931</v>
      </c>
      <c r="E2137" s="109">
        <v>42.31</v>
      </c>
      <c r="F2137" s="109">
        <v>1</v>
      </c>
      <c r="G2137" s="109">
        <v>0</v>
      </c>
      <c r="H2137" s="109">
        <v>0</v>
      </c>
      <c r="I2137" s="143">
        <f t="shared" si="36"/>
        <v>43.31</v>
      </c>
      <c r="J2137" s="148" t="str">
        <f>IFERROR(VLOOKUP($C2137,'CEDARS School FRPL'!$C:$G,5,FALSE),"No")</f>
        <v>Yes</v>
      </c>
      <c r="K2137" s="102">
        <f>IFERROR(VLOOKUP($C2137,'CEDARS School FRPL'!$C:$G,3,FALSE),0)</f>
        <v>0.63600000000000001</v>
      </c>
      <c r="M2137" s="149"/>
      <c r="N2137" s="150"/>
    </row>
    <row r="2138" spans="1:14">
      <c r="A2138" s="83" t="s">
        <v>2501</v>
      </c>
      <c r="B2138" s="83" t="s">
        <v>3068</v>
      </c>
      <c r="C2138" s="80">
        <v>2405</v>
      </c>
      <c r="D2138" s="80" t="s">
        <v>1930</v>
      </c>
      <c r="E2138" s="109">
        <v>185.51</v>
      </c>
      <c r="F2138" s="109">
        <v>0</v>
      </c>
      <c r="G2138" s="109">
        <v>0</v>
      </c>
      <c r="H2138" s="109">
        <v>0</v>
      </c>
      <c r="I2138" s="143">
        <f t="shared" si="36"/>
        <v>185.51</v>
      </c>
      <c r="J2138" s="148" t="str">
        <f>IFERROR(VLOOKUP($C2138,'CEDARS School FRPL'!$C:$G,5,FALSE),"No")</f>
        <v>Yes</v>
      </c>
      <c r="K2138" s="102">
        <f>IFERROR(VLOOKUP($C2138,'CEDARS School FRPL'!$C:$G,3,FALSE),0)</f>
        <v>0.7349</v>
      </c>
      <c r="M2138" s="149"/>
      <c r="N2138" s="150"/>
    </row>
    <row r="2139" spans="1:14">
      <c r="A2139" s="83" t="s">
        <v>2278</v>
      </c>
      <c r="B2139" s="83" t="s">
        <v>3069</v>
      </c>
      <c r="C2139" s="80">
        <v>4406</v>
      </c>
      <c r="D2139" s="80" t="s">
        <v>193</v>
      </c>
      <c r="E2139" s="109">
        <v>606.03</v>
      </c>
      <c r="F2139" s="109">
        <v>0</v>
      </c>
      <c r="G2139" s="109">
        <v>0</v>
      </c>
      <c r="H2139" s="109">
        <v>0</v>
      </c>
      <c r="I2139" s="143">
        <f t="shared" si="36"/>
        <v>606.03</v>
      </c>
      <c r="J2139" s="148" t="str">
        <f>IFERROR(VLOOKUP($C2139,'CEDARS School FRPL'!$C:$G,5,FALSE),"No")</f>
        <v>No</v>
      </c>
      <c r="K2139" s="102">
        <f>IFERROR(VLOOKUP($C2139,'CEDARS School FRPL'!$C:$G,3,FALSE),0)</f>
        <v>0.2823</v>
      </c>
      <c r="M2139" s="149"/>
      <c r="N2139" s="150"/>
    </row>
    <row r="2140" spans="1:14">
      <c r="A2140" s="83" t="s">
        <v>2278</v>
      </c>
      <c r="B2140" s="83" t="s">
        <v>3069</v>
      </c>
      <c r="C2140" s="80">
        <v>3080</v>
      </c>
      <c r="D2140" s="80" t="s">
        <v>177</v>
      </c>
      <c r="E2140" s="109">
        <v>341.43</v>
      </c>
      <c r="F2140" s="109">
        <v>0</v>
      </c>
      <c r="G2140" s="109">
        <v>0</v>
      </c>
      <c r="H2140" s="109">
        <v>0</v>
      </c>
      <c r="I2140" s="143">
        <f t="shared" si="36"/>
        <v>341.43</v>
      </c>
      <c r="J2140" s="148" t="str">
        <f>IFERROR(VLOOKUP($C2140,'CEDARS School FRPL'!$C:$G,5,FALSE),"No")</f>
        <v>No</v>
      </c>
      <c r="K2140" s="102">
        <f>IFERROR(VLOOKUP($C2140,'CEDARS School FRPL'!$C:$G,3,FALSE),0)</f>
        <v>0.18870000000000001</v>
      </c>
      <c r="M2140" s="149"/>
      <c r="N2140" s="150"/>
    </row>
    <row r="2141" spans="1:14">
      <c r="A2141" s="83" t="s">
        <v>2278</v>
      </c>
      <c r="B2141" s="83" t="s">
        <v>3069</v>
      </c>
      <c r="C2141" s="80">
        <v>4405</v>
      </c>
      <c r="D2141" s="80" t="s">
        <v>192</v>
      </c>
      <c r="E2141" s="109">
        <v>551.37</v>
      </c>
      <c r="F2141" s="109">
        <v>0</v>
      </c>
      <c r="G2141" s="109">
        <v>0</v>
      </c>
      <c r="H2141" s="109">
        <v>0</v>
      </c>
      <c r="I2141" s="143">
        <f t="shared" si="36"/>
        <v>551.37</v>
      </c>
      <c r="J2141" s="148" t="str">
        <f>IFERROR(VLOOKUP($C2141,'CEDARS School FRPL'!$C:$G,5,FALSE),"No")</f>
        <v>No</v>
      </c>
      <c r="K2141" s="102">
        <f>IFERROR(VLOOKUP($C2141,'CEDARS School FRPL'!$C:$G,3,FALSE),0)</f>
        <v>0.26290000000000002</v>
      </c>
      <c r="M2141" s="149"/>
      <c r="N2141" s="150"/>
    </row>
    <row r="2142" spans="1:14">
      <c r="A2142" s="83" t="s">
        <v>2278</v>
      </c>
      <c r="B2142" s="83" t="s">
        <v>3069</v>
      </c>
      <c r="C2142" s="80">
        <v>3423</v>
      </c>
      <c r="D2142" s="80" t="s">
        <v>180</v>
      </c>
      <c r="E2142" s="109">
        <v>1012.28</v>
      </c>
      <c r="F2142" s="109">
        <v>77.09</v>
      </c>
      <c r="G2142" s="109">
        <v>0</v>
      </c>
      <c r="H2142" s="109">
        <v>0</v>
      </c>
      <c r="I2142" s="143">
        <f t="shared" si="36"/>
        <v>1089.3699999999999</v>
      </c>
      <c r="J2142" s="148" t="str">
        <f>IFERROR(VLOOKUP($C2142,'CEDARS School FRPL'!$C:$G,5,FALSE),"No")</f>
        <v>No</v>
      </c>
      <c r="K2142" s="102">
        <f>IFERROR(VLOOKUP($C2142,'CEDARS School FRPL'!$C:$G,3,FALSE),0)</f>
        <v>0.249</v>
      </c>
      <c r="M2142" s="149"/>
      <c r="N2142" s="150"/>
    </row>
    <row r="2143" spans="1:14">
      <c r="A2143" s="83" t="s">
        <v>2278</v>
      </c>
      <c r="B2143" s="83" t="s">
        <v>3069</v>
      </c>
      <c r="C2143" s="80">
        <v>4503</v>
      </c>
      <c r="D2143" s="80" t="s">
        <v>194</v>
      </c>
      <c r="E2143" s="109">
        <v>538.21</v>
      </c>
      <c r="F2143" s="109">
        <v>0</v>
      </c>
      <c r="G2143" s="109">
        <v>0</v>
      </c>
      <c r="H2143" s="109">
        <v>0</v>
      </c>
      <c r="I2143" s="143">
        <f t="shared" si="36"/>
        <v>538.21</v>
      </c>
      <c r="J2143" s="148" t="str">
        <f>IFERROR(VLOOKUP($C2143,'CEDARS School FRPL'!$C:$G,5,FALSE),"No")</f>
        <v>Yes</v>
      </c>
      <c r="K2143" s="102">
        <f>IFERROR(VLOOKUP($C2143,'CEDARS School FRPL'!$C:$G,3,FALSE),0)</f>
        <v>0.72460000000000002</v>
      </c>
      <c r="M2143" s="149"/>
      <c r="N2143" s="150"/>
    </row>
    <row r="2144" spans="1:14">
      <c r="A2144" s="83" t="s">
        <v>2278</v>
      </c>
      <c r="B2144" s="83" t="s">
        <v>3069</v>
      </c>
      <c r="C2144" s="80">
        <v>3733</v>
      </c>
      <c r="D2144" s="80" t="s">
        <v>185</v>
      </c>
      <c r="E2144" s="109">
        <v>472.78</v>
      </c>
      <c r="F2144" s="109">
        <v>0</v>
      </c>
      <c r="G2144" s="109">
        <v>0</v>
      </c>
      <c r="H2144" s="109">
        <v>0</v>
      </c>
      <c r="I2144" s="143">
        <f t="shared" si="36"/>
        <v>472.78</v>
      </c>
      <c r="J2144" s="148" t="str">
        <f>IFERROR(VLOOKUP($C2144,'CEDARS School FRPL'!$C:$G,5,FALSE),"No")</f>
        <v>No</v>
      </c>
      <c r="K2144" s="102">
        <f>IFERROR(VLOOKUP($C2144,'CEDARS School FRPL'!$C:$G,3,FALSE),0)</f>
        <v>0.41620000000000001</v>
      </c>
      <c r="M2144" s="149"/>
      <c r="N2144" s="150"/>
    </row>
    <row r="2145" spans="1:14">
      <c r="A2145" s="83" t="s">
        <v>2278</v>
      </c>
      <c r="B2145" s="83" t="s">
        <v>3069</v>
      </c>
      <c r="C2145" s="80">
        <v>4075</v>
      </c>
      <c r="D2145" s="80" t="s">
        <v>191</v>
      </c>
      <c r="E2145" s="109">
        <v>634.19000000000005</v>
      </c>
      <c r="F2145" s="109">
        <v>0</v>
      </c>
      <c r="G2145" s="109">
        <v>0</v>
      </c>
      <c r="H2145" s="109">
        <v>0</v>
      </c>
      <c r="I2145" s="143">
        <f t="shared" si="36"/>
        <v>634.19000000000005</v>
      </c>
      <c r="J2145" s="148" t="str">
        <f>IFERROR(VLOOKUP($C2145,'CEDARS School FRPL'!$C:$G,5,FALSE),"No")</f>
        <v>No</v>
      </c>
      <c r="K2145" s="102">
        <f>IFERROR(VLOOKUP($C2145,'CEDARS School FRPL'!$C:$G,3,FALSE),0)</f>
        <v>0.1239</v>
      </c>
      <c r="M2145" s="149"/>
      <c r="N2145" s="150"/>
    </row>
    <row r="2146" spans="1:14">
      <c r="A2146" s="83" t="s">
        <v>2278</v>
      </c>
      <c r="B2146" s="83" t="s">
        <v>3069</v>
      </c>
      <c r="C2146" s="80">
        <v>1574</v>
      </c>
      <c r="D2146" s="80" t="s">
        <v>163</v>
      </c>
      <c r="E2146" s="109">
        <v>62.71</v>
      </c>
      <c r="F2146" s="109">
        <v>0</v>
      </c>
      <c r="G2146" s="109">
        <v>0</v>
      </c>
      <c r="H2146" s="109">
        <v>0</v>
      </c>
      <c r="I2146" s="143">
        <f t="shared" si="36"/>
        <v>62.71</v>
      </c>
      <c r="J2146" s="148" t="str">
        <f>IFERROR(VLOOKUP($C2146,'CEDARS School FRPL'!$C:$G,5,FALSE),"No")</f>
        <v>Yes</v>
      </c>
      <c r="K2146" s="102">
        <f>IFERROR(VLOOKUP($C2146,'CEDARS School FRPL'!$C:$G,3,FALSE),0)</f>
        <v>0.73109999999999997</v>
      </c>
      <c r="M2146" s="149"/>
      <c r="N2146" s="150"/>
    </row>
    <row r="2147" spans="1:14">
      <c r="A2147" s="83" t="s">
        <v>2278</v>
      </c>
      <c r="B2147" s="83" t="s">
        <v>3069</v>
      </c>
      <c r="C2147" s="80">
        <v>2179</v>
      </c>
      <c r="D2147" s="80" t="s">
        <v>166</v>
      </c>
      <c r="E2147" s="109">
        <v>1428.65</v>
      </c>
      <c r="F2147" s="109">
        <v>51.98</v>
      </c>
      <c r="G2147" s="109">
        <v>0</v>
      </c>
      <c r="H2147" s="109">
        <v>0</v>
      </c>
      <c r="I2147" s="143">
        <f t="shared" si="36"/>
        <v>1480.63</v>
      </c>
      <c r="J2147" s="148" t="str">
        <f>IFERROR(VLOOKUP($C2147,'CEDARS School FRPL'!$C:$G,5,FALSE),"No")</f>
        <v>Yes</v>
      </c>
      <c r="K2147" s="102">
        <f>IFERROR(VLOOKUP($C2147,'CEDARS School FRPL'!$C:$G,3,FALSE),0)</f>
        <v>0.69599999999999995</v>
      </c>
      <c r="M2147" s="149"/>
      <c r="N2147" s="150"/>
    </row>
    <row r="2148" spans="1:14">
      <c r="A2148" s="83" t="s">
        <v>2278</v>
      </c>
      <c r="B2148" s="83" t="s">
        <v>3069</v>
      </c>
      <c r="C2148" s="80">
        <v>2637</v>
      </c>
      <c r="D2148" s="80" t="s">
        <v>168</v>
      </c>
      <c r="E2148" s="109">
        <v>195.29</v>
      </c>
      <c r="F2148" s="109">
        <v>0</v>
      </c>
      <c r="G2148" s="109">
        <v>0</v>
      </c>
      <c r="H2148" s="109">
        <v>0</v>
      </c>
      <c r="I2148" s="143">
        <f t="shared" si="36"/>
        <v>195.29</v>
      </c>
      <c r="J2148" s="148" t="str">
        <f>IFERROR(VLOOKUP($C2148,'CEDARS School FRPL'!$C:$G,5,FALSE),"No")</f>
        <v>Yes</v>
      </c>
      <c r="K2148" s="102">
        <f>IFERROR(VLOOKUP($C2148,'CEDARS School FRPL'!$C:$G,3,FALSE),0)</f>
        <v>0.77090000000000003</v>
      </c>
      <c r="M2148" s="149"/>
      <c r="N2148" s="150"/>
    </row>
    <row r="2149" spans="1:14">
      <c r="A2149" s="83" t="s">
        <v>2278</v>
      </c>
      <c r="B2149" s="83" t="s">
        <v>3069</v>
      </c>
      <c r="C2149" s="80">
        <v>3902</v>
      </c>
      <c r="D2149" s="80" t="s">
        <v>188</v>
      </c>
      <c r="E2149" s="109">
        <v>765.02</v>
      </c>
      <c r="F2149" s="109">
        <v>0</v>
      </c>
      <c r="G2149" s="109">
        <v>0</v>
      </c>
      <c r="H2149" s="109">
        <v>0</v>
      </c>
      <c r="I2149" s="143">
        <f t="shared" si="36"/>
        <v>765.02</v>
      </c>
      <c r="J2149" s="148" t="str">
        <f>IFERROR(VLOOKUP($C2149,'CEDARS School FRPL'!$C:$G,5,FALSE),"No")</f>
        <v>Yes</v>
      </c>
      <c r="K2149" s="102">
        <f>IFERROR(VLOOKUP($C2149,'CEDARS School FRPL'!$C:$G,3,FALSE),0)</f>
        <v>0.62490000000000001</v>
      </c>
      <c r="M2149" s="149"/>
      <c r="N2149" s="150"/>
    </row>
    <row r="2150" spans="1:14">
      <c r="A2150" s="83" t="s">
        <v>2278</v>
      </c>
      <c r="B2150" s="83" t="s">
        <v>3069</v>
      </c>
      <c r="C2150" s="80">
        <v>1738</v>
      </c>
      <c r="D2150" s="80" t="s">
        <v>165</v>
      </c>
      <c r="E2150" s="109">
        <v>41.71</v>
      </c>
      <c r="F2150" s="109">
        <v>0</v>
      </c>
      <c r="G2150" s="109">
        <v>0</v>
      </c>
      <c r="H2150" s="109">
        <v>0</v>
      </c>
      <c r="I2150" s="143">
        <f t="shared" si="36"/>
        <v>41.71</v>
      </c>
      <c r="J2150" s="148" t="str">
        <f>IFERROR(VLOOKUP($C2150,'CEDARS School FRPL'!$C:$G,5,FALSE),"No")</f>
        <v>Yes</v>
      </c>
      <c r="K2150" s="102">
        <f>IFERROR(VLOOKUP($C2150,'CEDARS School FRPL'!$C:$G,3,FALSE),0)</f>
        <v>0.60470000000000002</v>
      </c>
      <c r="M2150" s="149"/>
      <c r="N2150" s="150"/>
    </row>
    <row r="2151" spans="1:14">
      <c r="A2151" s="83" t="s">
        <v>2278</v>
      </c>
      <c r="B2151" s="83" t="s">
        <v>3069</v>
      </c>
      <c r="C2151" s="80">
        <v>3424</v>
      </c>
      <c r="D2151" s="80" t="s">
        <v>181</v>
      </c>
      <c r="E2151" s="109">
        <v>360.15</v>
      </c>
      <c r="F2151" s="109">
        <v>0</v>
      </c>
      <c r="G2151" s="109">
        <v>0</v>
      </c>
      <c r="H2151" s="109">
        <v>0</v>
      </c>
      <c r="I2151" s="143">
        <f t="shared" si="36"/>
        <v>360.15</v>
      </c>
      <c r="J2151" s="148" t="str">
        <f>IFERROR(VLOOKUP($C2151,'CEDARS School FRPL'!$C:$G,5,FALSE),"No")</f>
        <v>Yes</v>
      </c>
      <c r="K2151" s="102">
        <f>IFERROR(VLOOKUP($C2151,'CEDARS School FRPL'!$C:$G,3,FALSE),0)</f>
        <v>0.66249999999999998</v>
      </c>
      <c r="M2151" s="149"/>
      <c r="N2151" s="150"/>
    </row>
    <row r="2152" spans="1:14">
      <c r="A2152" s="83" t="s">
        <v>2278</v>
      </c>
      <c r="B2152" s="83" t="s">
        <v>3069</v>
      </c>
      <c r="C2152" s="80">
        <v>2643</v>
      </c>
      <c r="D2152" s="80" t="s">
        <v>169</v>
      </c>
      <c r="E2152" s="109">
        <v>524.14</v>
      </c>
      <c r="F2152" s="109">
        <v>0</v>
      </c>
      <c r="G2152" s="109">
        <v>0</v>
      </c>
      <c r="H2152" s="109">
        <v>0</v>
      </c>
      <c r="I2152" s="143">
        <f t="shared" si="36"/>
        <v>524.14</v>
      </c>
      <c r="J2152" s="148" t="str">
        <f>IFERROR(VLOOKUP($C2152,'CEDARS School FRPL'!$C:$G,5,FALSE),"No")</f>
        <v>Yes</v>
      </c>
      <c r="K2152" s="102">
        <f>IFERROR(VLOOKUP($C2152,'CEDARS School FRPL'!$C:$G,3,FALSE),0)</f>
        <v>0.5887</v>
      </c>
      <c r="M2152" s="149"/>
      <c r="N2152" s="150"/>
    </row>
    <row r="2153" spans="1:14">
      <c r="A2153" s="83" t="s">
        <v>2278</v>
      </c>
      <c r="B2153" s="83" t="s">
        <v>3069</v>
      </c>
      <c r="C2153" s="80">
        <v>3735</v>
      </c>
      <c r="D2153" s="80" t="s">
        <v>187</v>
      </c>
      <c r="E2153" s="109">
        <v>496.5</v>
      </c>
      <c r="F2153" s="109">
        <v>0</v>
      </c>
      <c r="G2153" s="109">
        <v>0</v>
      </c>
      <c r="H2153" s="109">
        <v>0</v>
      </c>
      <c r="I2153" s="143">
        <f t="shared" si="36"/>
        <v>496.5</v>
      </c>
      <c r="J2153" s="148" t="str">
        <f>IFERROR(VLOOKUP($C2153,'CEDARS School FRPL'!$C:$G,5,FALSE),"No")</f>
        <v>Yes</v>
      </c>
      <c r="K2153" s="102">
        <f>IFERROR(VLOOKUP($C2153,'CEDARS School FRPL'!$C:$G,3,FALSE),0)</f>
        <v>0.60570000000000002</v>
      </c>
      <c r="M2153" s="149"/>
      <c r="N2153" s="150"/>
    </row>
    <row r="2154" spans="1:14">
      <c r="A2154" s="83" t="s">
        <v>2278</v>
      </c>
      <c r="B2154" s="83" t="s">
        <v>3069</v>
      </c>
      <c r="C2154" s="80">
        <v>2690</v>
      </c>
      <c r="D2154" s="80" t="s">
        <v>171</v>
      </c>
      <c r="E2154" s="109">
        <v>396.89</v>
      </c>
      <c r="F2154" s="109">
        <v>0</v>
      </c>
      <c r="G2154" s="109">
        <v>0</v>
      </c>
      <c r="H2154" s="109">
        <v>0</v>
      </c>
      <c r="I2154" s="143">
        <f t="shared" si="36"/>
        <v>396.89</v>
      </c>
      <c r="J2154" s="148" t="str">
        <f>IFERROR(VLOOKUP($C2154,'CEDARS School FRPL'!$C:$G,5,FALSE),"No")</f>
        <v>Yes</v>
      </c>
      <c r="K2154" s="102">
        <f>IFERROR(VLOOKUP($C2154,'CEDARS School FRPL'!$C:$G,3,FALSE),0)</f>
        <v>0.57809999999999995</v>
      </c>
      <c r="M2154" s="149"/>
      <c r="N2154" s="150"/>
    </row>
    <row r="2155" spans="1:14">
      <c r="A2155" s="83" t="s">
        <v>2278</v>
      </c>
      <c r="B2155" s="83" t="s">
        <v>3069</v>
      </c>
      <c r="C2155" s="80">
        <v>2610</v>
      </c>
      <c r="D2155" s="80" t="s">
        <v>167</v>
      </c>
      <c r="E2155" s="109">
        <v>254.14</v>
      </c>
      <c r="F2155" s="109">
        <v>0</v>
      </c>
      <c r="G2155" s="109">
        <v>0</v>
      </c>
      <c r="H2155" s="109">
        <v>0</v>
      </c>
      <c r="I2155" s="143">
        <f t="shared" si="36"/>
        <v>254.14</v>
      </c>
      <c r="J2155" s="148" t="str">
        <f>IFERROR(VLOOKUP($C2155,'CEDARS School FRPL'!$C:$G,5,FALSE),"No")</f>
        <v>Yes</v>
      </c>
      <c r="K2155" s="102">
        <f>IFERROR(VLOOKUP($C2155,'CEDARS School FRPL'!$C:$G,3,FALSE),0)</f>
        <v>0.51459999999999995</v>
      </c>
      <c r="M2155" s="149"/>
      <c r="N2155" s="150"/>
    </row>
    <row r="2156" spans="1:14">
      <c r="A2156" s="83" t="s">
        <v>2278</v>
      </c>
      <c r="B2156" s="83" t="s">
        <v>3069</v>
      </c>
      <c r="C2156" s="80">
        <v>3081</v>
      </c>
      <c r="D2156" s="80" t="s">
        <v>178</v>
      </c>
      <c r="E2156" s="109">
        <v>1052.33</v>
      </c>
      <c r="F2156" s="109">
        <v>55.46</v>
      </c>
      <c r="G2156" s="109">
        <v>0</v>
      </c>
      <c r="H2156" s="109">
        <v>0</v>
      </c>
      <c r="I2156" s="143">
        <f t="shared" si="36"/>
        <v>1107.79</v>
      </c>
      <c r="J2156" s="148" t="str">
        <f>IFERROR(VLOOKUP($C2156,'CEDARS School FRPL'!$C:$G,5,FALSE),"No")</f>
        <v>Yes</v>
      </c>
      <c r="K2156" s="102">
        <f>IFERROR(VLOOKUP($C2156,'CEDARS School FRPL'!$C:$G,3,FALSE),0)</f>
        <v>0.61680000000000001</v>
      </c>
      <c r="M2156" s="149"/>
      <c r="N2156" s="150"/>
    </row>
    <row r="2157" spans="1:14">
      <c r="A2157" s="83" t="s">
        <v>2278</v>
      </c>
      <c r="B2157" s="83" t="s">
        <v>3069</v>
      </c>
      <c r="C2157" s="80">
        <v>3543</v>
      </c>
      <c r="D2157" s="80" t="s">
        <v>182</v>
      </c>
      <c r="E2157" s="109">
        <v>532.01</v>
      </c>
      <c r="F2157" s="109">
        <v>0</v>
      </c>
      <c r="G2157" s="109">
        <v>0</v>
      </c>
      <c r="H2157" s="109">
        <v>0</v>
      </c>
      <c r="I2157" s="143">
        <f t="shared" si="36"/>
        <v>532.01</v>
      </c>
      <c r="J2157" s="148" t="str">
        <f>IFERROR(VLOOKUP($C2157,'CEDARS School FRPL'!$C:$G,5,FALSE),"No")</f>
        <v>Yes</v>
      </c>
      <c r="K2157" s="102">
        <f>IFERROR(VLOOKUP($C2157,'CEDARS School FRPL'!$C:$G,3,FALSE),0)</f>
        <v>0.51939999999999997</v>
      </c>
      <c r="M2157" s="149"/>
      <c r="N2157" s="150"/>
    </row>
    <row r="2158" spans="1:14">
      <c r="A2158" s="83" t="s">
        <v>2278</v>
      </c>
      <c r="B2158" s="83" t="s">
        <v>3069</v>
      </c>
      <c r="C2158" s="80">
        <v>4591</v>
      </c>
      <c r="D2158" s="80" t="s">
        <v>196</v>
      </c>
      <c r="E2158" s="109">
        <v>732.8</v>
      </c>
      <c r="F2158" s="109">
        <v>0</v>
      </c>
      <c r="G2158" s="109">
        <v>0</v>
      </c>
      <c r="H2158" s="109">
        <v>0</v>
      </c>
      <c r="I2158" s="143">
        <f t="shared" si="36"/>
        <v>732.8</v>
      </c>
      <c r="J2158" s="148" t="str">
        <f>IFERROR(VLOOKUP($C2158,'CEDARS School FRPL'!$C:$G,5,FALSE),"No")</f>
        <v>No</v>
      </c>
      <c r="K2158" s="102">
        <f>IFERROR(VLOOKUP($C2158,'CEDARS School FRPL'!$C:$G,3,FALSE),0)</f>
        <v>0.29849999999999999</v>
      </c>
      <c r="M2158" s="149"/>
      <c r="N2158" s="150"/>
    </row>
    <row r="2159" spans="1:14">
      <c r="A2159" s="83" t="s">
        <v>2278</v>
      </c>
      <c r="B2159" s="83" t="s">
        <v>3069</v>
      </c>
      <c r="C2159" s="80">
        <v>3017</v>
      </c>
      <c r="D2159" s="80" t="s">
        <v>176</v>
      </c>
      <c r="E2159" s="109">
        <v>364.71</v>
      </c>
      <c r="F2159" s="109">
        <v>0</v>
      </c>
      <c r="G2159" s="109">
        <v>0</v>
      </c>
      <c r="H2159" s="109">
        <v>0</v>
      </c>
      <c r="I2159" s="143">
        <f t="shared" si="36"/>
        <v>364.71</v>
      </c>
      <c r="J2159" s="148" t="str">
        <f>IFERROR(VLOOKUP($C2159,'CEDARS School FRPL'!$C:$G,5,FALSE),"No")</f>
        <v>No</v>
      </c>
      <c r="K2159" s="102">
        <f>IFERROR(VLOOKUP($C2159,'CEDARS School FRPL'!$C:$G,3,FALSE),0)</f>
        <v>0.2737</v>
      </c>
      <c r="M2159" s="149"/>
      <c r="N2159" s="150"/>
    </row>
    <row r="2160" spans="1:14">
      <c r="A2160" s="83" t="s">
        <v>2278</v>
      </c>
      <c r="B2160" s="83" t="s">
        <v>3069</v>
      </c>
      <c r="C2160" s="80">
        <v>3932</v>
      </c>
      <c r="D2160" s="80" t="s">
        <v>189</v>
      </c>
      <c r="E2160" s="109">
        <v>81.06</v>
      </c>
      <c r="F2160" s="109">
        <v>3.7</v>
      </c>
      <c r="G2160" s="109">
        <v>0</v>
      </c>
      <c r="H2160" s="109">
        <v>0</v>
      </c>
      <c r="I2160" s="143">
        <f t="shared" si="36"/>
        <v>84.76</v>
      </c>
      <c r="J2160" s="148" t="str">
        <f>IFERROR(VLOOKUP($C2160,'CEDARS School FRPL'!$C:$G,5,FALSE),"No")</f>
        <v>Yes</v>
      </c>
      <c r="K2160" s="102">
        <f>IFERROR(VLOOKUP($C2160,'CEDARS School FRPL'!$C:$G,3,FALSE),0)</f>
        <v>0.5212</v>
      </c>
      <c r="M2160" s="149"/>
      <c r="N2160" s="150"/>
    </row>
    <row r="2161" spans="1:14">
      <c r="A2161" s="83" t="s">
        <v>2278</v>
      </c>
      <c r="B2161" s="83" t="s">
        <v>3069</v>
      </c>
      <c r="C2161" s="80">
        <v>2318</v>
      </c>
      <c r="D2161" s="80" t="s">
        <v>50</v>
      </c>
      <c r="E2161" s="109">
        <v>346.14</v>
      </c>
      <c r="F2161" s="109">
        <v>0</v>
      </c>
      <c r="G2161" s="109">
        <v>0</v>
      </c>
      <c r="H2161" s="109">
        <v>0</v>
      </c>
      <c r="I2161" s="143">
        <f t="shared" si="36"/>
        <v>346.14</v>
      </c>
      <c r="J2161" s="148" t="str">
        <f>IFERROR(VLOOKUP($C2161,'CEDARS School FRPL'!$C:$G,5,FALSE),"No")</f>
        <v>Yes</v>
      </c>
      <c r="K2161" s="102">
        <f>IFERROR(VLOOKUP($C2161,'CEDARS School FRPL'!$C:$G,3,FALSE),0)</f>
        <v>0.53400000000000003</v>
      </c>
      <c r="M2161" s="149"/>
      <c r="N2161" s="150"/>
    </row>
    <row r="2162" spans="1:14">
      <c r="A2162" s="83" t="s">
        <v>2278</v>
      </c>
      <c r="B2162" s="83" t="s">
        <v>3069</v>
      </c>
      <c r="C2162" s="80">
        <v>3734</v>
      </c>
      <c r="D2162" s="80" t="s">
        <v>186</v>
      </c>
      <c r="E2162" s="109">
        <v>387.45</v>
      </c>
      <c r="F2162" s="109">
        <v>0</v>
      </c>
      <c r="G2162" s="109">
        <v>0</v>
      </c>
      <c r="H2162" s="109">
        <v>0</v>
      </c>
      <c r="I2162" s="143">
        <f t="shared" si="36"/>
        <v>387.45</v>
      </c>
      <c r="J2162" s="148" t="str">
        <f>IFERROR(VLOOKUP($C2162,'CEDARS School FRPL'!$C:$G,5,FALSE),"No")</f>
        <v>Yes</v>
      </c>
      <c r="K2162" s="102">
        <f>IFERROR(VLOOKUP($C2162,'CEDARS School FRPL'!$C:$G,3,FALSE),0)</f>
        <v>0.72860000000000003</v>
      </c>
      <c r="M2162" s="149"/>
      <c r="N2162" s="150"/>
    </row>
    <row r="2163" spans="1:14">
      <c r="A2163" s="83" t="s">
        <v>2278</v>
      </c>
      <c r="B2163" s="83" t="s">
        <v>3069</v>
      </c>
      <c r="C2163" s="80">
        <v>3146</v>
      </c>
      <c r="D2163" s="80" t="s">
        <v>179</v>
      </c>
      <c r="E2163" s="109">
        <v>907.51</v>
      </c>
      <c r="F2163" s="109">
        <v>0</v>
      </c>
      <c r="G2163" s="109">
        <v>0</v>
      </c>
      <c r="H2163" s="109">
        <v>0</v>
      </c>
      <c r="I2163" s="143">
        <f t="shared" si="36"/>
        <v>907.51</v>
      </c>
      <c r="J2163" s="148" t="str">
        <f>IFERROR(VLOOKUP($C2163,'CEDARS School FRPL'!$C:$G,5,FALSE),"No")</f>
        <v>Yes</v>
      </c>
      <c r="K2163" s="102">
        <f>IFERROR(VLOOKUP($C2163,'CEDARS School FRPL'!$C:$G,3,FALSE),0)</f>
        <v>0.78290000000000004</v>
      </c>
      <c r="M2163" s="149"/>
      <c r="N2163" s="150"/>
    </row>
    <row r="2164" spans="1:14">
      <c r="A2164" s="83" t="s">
        <v>2278</v>
      </c>
      <c r="B2164" s="83" t="s">
        <v>3069</v>
      </c>
      <c r="C2164" s="80">
        <v>2723</v>
      </c>
      <c r="D2164" s="80" t="s">
        <v>172</v>
      </c>
      <c r="E2164" s="109">
        <v>526.86</v>
      </c>
      <c r="F2164" s="109">
        <v>0</v>
      </c>
      <c r="G2164" s="109">
        <v>0</v>
      </c>
      <c r="H2164" s="109">
        <v>0</v>
      </c>
      <c r="I2164" s="143">
        <f t="shared" si="36"/>
        <v>526.86</v>
      </c>
      <c r="J2164" s="148" t="str">
        <f>IFERROR(VLOOKUP($C2164,'CEDARS School FRPL'!$C:$G,5,FALSE),"No")</f>
        <v>Yes</v>
      </c>
      <c r="K2164" s="102">
        <f>IFERROR(VLOOKUP($C2164,'CEDARS School FRPL'!$C:$G,3,FALSE),0)</f>
        <v>0.51500000000000001</v>
      </c>
      <c r="M2164" s="149"/>
      <c r="N2164" s="150"/>
    </row>
    <row r="2165" spans="1:14">
      <c r="A2165" s="83" t="s">
        <v>2278</v>
      </c>
      <c r="B2165" s="83" t="s">
        <v>3069</v>
      </c>
      <c r="C2165" s="80">
        <v>5342</v>
      </c>
      <c r="D2165" s="80" t="s">
        <v>199</v>
      </c>
      <c r="E2165" s="109">
        <v>0</v>
      </c>
      <c r="F2165" s="109">
        <v>0</v>
      </c>
      <c r="G2165" s="109">
        <v>180.14</v>
      </c>
      <c r="H2165" s="109">
        <v>0</v>
      </c>
      <c r="I2165" s="143">
        <f t="shared" si="36"/>
        <v>180.14</v>
      </c>
      <c r="J2165" s="148" t="str">
        <f>IFERROR(VLOOKUP($C2165,'CEDARS School FRPL'!$C:$G,5,FALSE),"No")</f>
        <v>Yes</v>
      </c>
      <c r="K2165" s="102">
        <f>IFERROR(VLOOKUP($C2165,'CEDARS School FRPL'!$C:$G,3,FALSE),0)</f>
        <v>0.67569999999999997</v>
      </c>
      <c r="M2165" s="149"/>
      <c r="N2165" s="150"/>
    </row>
    <row r="2166" spans="1:14">
      <c r="A2166" s="83" t="s">
        <v>2278</v>
      </c>
      <c r="B2166" s="83" t="s">
        <v>3069</v>
      </c>
      <c r="C2166" s="80">
        <v>2644</v>
      </c>
      <c r="D2166" s="80" t="s">
        <v>170</v>
      </c>
      <c r="E2166" s="109">
        <v>629.84</v>
      </c>
      <c r="F2166" s="109">
        <v>0</v>
      </c>
      <c r="G2166" s="109">
        <v>0</v>
      </c>
      <c r="H2166" s="109">
        <v>0</v>
      </c>
      <c r="I2166" s="143">
        <f t="shared" si="36"/>
        <v>629.84</v>
      </c>
      <c r="J2166" s="148" t="str">
        <f>IFERROR(VLOOKUP($C2166,'CEDARS School FRPL'!$C:$G,5,FALSE),"No")</f>
        <v>Yes</v>
      </c>
      <c r="K2166" s="102">
        <f>IFERROR(VLOOKUP($C2166,'CEDARS School FRPL'!$C:$G,3,FALSE),0)</f>
        <v>0.68520000000000003</v>
      </c>
      <c r="M2166" s="149"/>
      <c r="N2166" s="150"/>
    </row>
    <row r="2167" spans="1:14">
      <c r="A2167" s="83" t="s">
        <v>2278</v>
      </c>
      <c r="B2167" s="83" t="s">
        <v>3069</v>
      </c>
      <c r="C2167" s="80">
        <v>4410</v>
      </c>
      <c r="D2167" s="80" t="s">
        <v>142</v>
      </c>
      <c r="E2167" s="109">
        <v>579.86</v>
      </c>
      <c r="F2167" s="109">
        <v>0</v>
      </c>
      <c r="G2167" s="109">
        <v>0</v>
      </c>
      <c r="H2167" s="109">
        <v>0</v>
      </c>
      <c r="I2167" s="143">
        <f t="shared" si="36"/>
        <v>579.86</v>
      </c>
      <c r="J2167" s="148" t="str">
        <f>IFERROR(VLOOKUP($C2167,'CEDARS School FRPL'!$C:$G,5,FALSE),"No")</f>
        <v>Yes</v>
      </c>
      <c r="K2167" s="102">
        <f>IFERROR(VLOOKUP($C2167,'CEDARS School FRPL'!$C:$G,3,FALSE),0)</f>
        <v>0.75990000000000002</v>
      </c>
      <c r="M2167" s="149"/>
      <c r="N2167" s="150"/>
    </row>
    <row r="2168" spans="1:14">
      <c r="A2168" s="83" t="s">
        <v>2278</v>
      </c>
      <c r="B2168" s="83" t="s">
        <v>3069</v>
      </c>
      <c r="C2168" s="80">
        <v>4034</v>
      </c>
      <c r="D2168" s="80" t="s">
        <v>190</v>
      </c>
      <c r="E2168" s="109">
        <v>395.44</v>
      </c>
      <c r="F2168" s="109">
        <v>0</v>
      </c>
      <c r="G2168" s="109">
        <v>0</v>
      </c>
      <c r="H2168" s="109">
        <v>0</v>
      </c>
      <c r="I2168" s="143">
        <f t="shared" si="36"/>
        <v>395.44</v>
      </c>
      <c r="J2168" s="148" t="str">
        <f>IFERROR(VLOOKUP($C2168,'CEDARS School FRPL'!$C:$G,5,FALSE),"No")</f>
        <v>No</v>
      </c>
      <c r="K2168" s="102">
        <f>IFERROR(VLOOKUP($C2168,'CEDARS School FRPL'!$C:$G,3,FALSE),0)</f>
        <v>0.4022</v>
      </c>
      <c r="M2168" s="149"/>
      <c r="N2168" s="150"/>
    </row>
    <row r="2169" spans="1:14">
      <c r="A2169" s="83" t="s">
        <v>2278</v>
      </c>
      <c r="B2169" s="83" t="s">
        <v>3069</v>
      </c>
      <c r="C2169" s="80">
        <v>2964</v>
      </c>
      <c r="D2169" s="80" t="s">
        <v>174</v>
      </c>
      <c r="E2169" s="109">
        <v>407.59</v>
      </c>
      <c r="F2169" s="109">
        <v>0</v>
      </c>
      <c r="G2169" s="109">
        <v>0</v>
      </c>
      <c r="H2169" s="109">
        <v>0</v>
      </c>
      <c r="I2169" s="143">
        <f t="shared" ref="I2169:I2232" si="37">SUM(E2169:H2169)</f>
        <v>407.59</v>
      </c>
      <c r="J2169" s="148" t="str">
        <f>IFERROR(VLOOKUP($C2169,'CEDARS School FRPL'!$C:$G,5,FALSE),"No")</f>
        <v>No</v>
      </c>
      <c r="K2169" s="102">
        <f>IFERROR(VLOOKUP($C2169,'CEDARS School FRPL'!$C:$G,3,FALSE),0)</f>
        <v>0.31069999999999998</v>
      </c>
      <c r="M2169" s="149"/>
      <c r="N2169" s="150"/>
    </row>
    <row r="2170" spans="1:14">
      <c r="A2170" s="83" t="s">
        <v>2278</v>
      </c>
      <c r="B2170" s="83" t="s">
        <v>3069</v>
      </c>
      <c r="C2170" s="80">
        <v>3016</v>
      </c>
      <c r="D2170" s="80" t="s">
        <v>175</v>
      </c>
      <c r="E2170" s="109">
        <v>669.49</v>
      </c>
      <c r="F2170" s="109">
        <v>0</v>
      </c>
      <c r="G2170" s="109">
        <v>0</v>
      </c>
      <c r="H2170" s="109">
        <v>0</v>
      </c>
      <c r="I2170" s="143">
        <f t="shared" si="37"/>
        <v>669.49</v>
      </c>
      <c r="J2170" s="148" t="str">
        <f>IFERROR(VLOOKUP($C2170,'CEDARS School FRPL'!$C:$G,5,FALSE),"No")</f>
        <v>Yes</v>
      </c>
      <c r="K2170" s="102">
        <f>IFERROR(VLOOKUP($C2170,'CEDARS School FRPL'!$C:$G,3,FALSE),0)</f>
        <v>0.4955</v>
      </c>
      <c r="M2170" s="149"/>
      <c r="N2170" s="150"/>
    </row>
    <row r="2171" spans="1:14">
      <c r="A2171" s="83" t="s">
        <v>2278</v>
      </c>
      <c r="B2171" s="83" t="s">
        <v>3069</v>
      </c>
      <c r="C2171" s="80">
        <v>4504</v>
      </c>
      <c r="D2171" s="80" t="s">
        <v>195</v>
      </c>
      <c r="E2171" s="109">
        <v>1610.77</v>
      </c>
      <c r="F2171" s="109">
        <v>98.100000000000009</v>
      </c>
      <c r="G2171" s="109">
        <v>0</v>
      </c>
      <c r="H2171" s="109">
        <v>0</v>
      </c>
      <c r="I2171" s="143">
        <f t="shared" si="37"/>
        <v>1708.87</v>
      </c>
      <c r="J2171" s="148" t="str">
        <f>IFERROR(VLOOKUP($C2171,'CEDARS School FRPL'!$C:$G,5,FALSE),"No")</f>
        <v>No</v>
      </c>
      <c r="K2171" s="102">
        <f>IFERROR(VLOOKUP($C2171,'CEDARS School FRPL'!$C:$G,3,FALSE),0)</f>
        <v>0.27400000000000002</v>
      </c>
      <c r="M2171" s="149"/>
      <c r="N2171" s="150"/>
    </row>
    <row r="2172" spans="1:14">
      <c r="A2172" s="83" t="s">
        <v>2278</v>
      </c>
      <c r="B2172" s="83" t="s">
        <v>3069</v>
      </c>
      <c r="C2172" s="80">
        <v>5713</v>
      </c>
      <c r="D2172" s="80" t="s">
        <v>3389</v>
      </c>
      <c r="E2172" s="109">
        <v>32.409999999999997</v>
      </c>
      <c r="F2172" s="109">
        <v>0</v>
      </c>
      <c r="G2172" s="109">
        <v>0</v>
      </c>
      <c r="H2172" s="109">
        <v>0</v>
      </c>
      <c r="I2172" s="143">
        <f t="shared" si="37"/>
        <v>32.409999999999997</v>
      </c>
      <c r="J2172" s="148" t="str">
        <f>IFERROR(VLOOKUP($C2172,'CEDARS School FRPL'!$C:$G,5,FALSE),"No")</f>
        <v>Yes</v>
      </c>
      <c r="K2172" s="102">
        <f>IFERROR(VLOOKUP($C2172,'CEDARS School FRPL'!$C:$G,3,FALSE),0)</f>
        <v>0.86960000000000004</v>
      </c>
      <c r="M2172" s="149"/>
      <c r="N2172" s="150"/>
    </row>
    <row r="2173" spans="1:14">
      <c r="A2173" s="83" t="s">
        <v>2278</v>
      </c>
      <c r="B2173" s="83" t="s">
        <v>3069</v>
      </c>
      <c r="C2173" s="80">
        <v>3556</v>
      </c>
      <c r="D2173" s="80" t="s">
        <v>183</v>
      </c>
      <c r="E2173" s="109">
        <v>166.65</v>
      </c>
      <c r="F2173" s="109">
        <v>0</v>
      </c>
      <c r="G2173" s="109">
        <v>0</v>
      </c>
      <c r="H2173" s="109">
        <v>0</v>
      </c>
      <c r="I2173" s="143">
        <f t="shared" si="37"/>
        <v>166.65</v>
      </c>
      <c r="J2173" s="148" t="str">
        <f>IFERROR(VLOOKUP($C2173,'CEDARS School FRPL'!$C:$G,5,FALSE),"No")</f>
        <v>No</v>
      </c>
      <c r="K2173" s="102">
        <f>IFERROR(VLOOKUP($C2173,'CEDARS School FRPL'!$C:$G,3,FALSE),0)</f>
        <v>0.46500000000000002</v>
      </c>
      <c r="M2173" s="149"/>
      <c r="N2173" s="150"/>
    </row>
    <row r="2174" spans="1:14">
      <c r="A2174" s="83" t="s">
        <v>2278</v>
      </c>
      <c r="B2174" s="83" t="s">
        <v>3069</v>
      </c>
      <c r="C2174" s="80">
        <v>5716</v>
      </c>
      <c r="D2174" s="80" t="s">
        <v>3390</v>
      </c>
      <c r="E2174" s="109">
        <v>20.29</v>
      </c>
      <c r="F2174" s="109">
        <v>0</v>
      </c>
      <c r="G2174" s="109">
        <v>0</v>
      </c>
      <c r="H2174" s="109">
        <v>0</v>
      </c>
      <c r="I2174" s="143">
        <f t="shared" si="37"/>
        <v>20.29</v>
      </c>
      <c r="J2174" s="148" t="str">
        <f>IFERROR(VLOOKUP($C2174,'CEDARS School FRPL'!$C:$G,5,FALSE),"No")</f>
        <v>Yes</v>
      </c>
      <c r="K2174" s="102">
        <f>IFERROR(VLOOKUP($C2174,'CEDARS School FRPL'!$C:$G,3,FALSE),0)</f>
        <v>0.72729999999999995</v>
      </c>
      <c r="M2174" s="149"/>
      <c r="N2174" s="150"/>
    </row>
    <row r="2175" spans="1:14">
      <c r="A2175" s="83" t="s">
        <v>2278</v>
      </c>
      <c r="B2175" s="83" t="s">
        <v>3069</v>
      </c>
      <c r="C2175" s="80">
        <v>5271</v>
      </c>
      <c r="D2175" s="80" t="s">
        <v>198</v>
      </c>
      <c r="E2175" s="109">
        <v>544.27</v>
      </c>
      <c r="F2175" s="109">
        <v>65.22</v>
      </c>
      <c r="G2175" s="109">
        <v>0</v>
      </c>
      <c r="H2175" s="109">
        <v>0</v>
      </c>
      <c r="I2175" s="143">
        <f t="shared" si="37"/>
        <v>609.49</v>
      </c>
      <c r="J2175" s="148" t="str">
        <f>IFERROR(VLOOKUP($C2175,'CEDARS School FRPL'!$C:$G,5,FALSE),"No")</f>
        <v>No</v>
      </c>
      <c r="K2175" s="102">
        <f>IFERROR(VLOOKUP($C2175,'CEDARS School FRPL'!$C:$G,3,FALSE),0)</f>
        <v>0.31119999999999998</v>
      </c>
      <c r="M2175" s="149"/>
      <c r="N2175" s="150"/>
    </row>
    <row r="2176" spans="1:14">
      <c r="A2176" s="83" t="s">
        <v>2278</v>
      </c>
      <c r="B2176" s="83" t="s">
        <v>3069</v>
      </c>
      <c r="C2176" s="80">
        <v>1689</v>
      </c>
      <c r="D2176" s="80" t="s">
        <v>164</v>
      </c>
      <c r="E2176" s="109">
        <v>763.14</v>
      </c>
      <c r="F2176" s="109">
        <v>5.13</v>
      </c>
      <c r="G2176" s="109">
        <v>0</v>
      </c>
      <c r="H2176" s="109">
        <v>0</v>
      </c>
      <c r="I2176" s="143">
        <f t="shared" si="37"/>
        <v>768.27</v>
      </c>
      <c r="J2176" s="148" t="str">
        <f>IFERROR(VLOOKUP($C2176,'CEDARS School FRPL'!$C:$G,5,FALSE),"No")</f>
        <v>No</v>
      </c>
      <c r="K2176" s="102">
        <f>IFERROR(VLOOKUP($C2176,'CEDARS School FRPL'!$C:$G,3,FALSE),0)</f>
        <v>0.24179999999999999</v>
      </c>
      <c r="M2176" s="149"/>
      <c r="N2176" s="150"/>
    </row>
    <row r="2177" spans="1:14">
      <c r="A2177" s="83" t="s">
        <v>2278</v>
      </c>
      <c r="B2177" s="83" t="s">
        <v>3069</v>
      </c>
      <c r="C2177" s="80">
        <v>5149</v>
      </c>
      <c r="D2177" s="80" t="s">
        <v>197</v>
      </c>
      <c r="E2177" s="109">
        <v>762.68</v>
      </c>
      <c r="F2177" s="109">
        <v>0.22</v>
      </c>
      <c r="G2177" s="109">
        <v>0</v>
      </c>
      <c r="H2177" s="109">
        <v>0</v>
      </c>
      <c r="I2177" s="143">
        <f t="shared" si="37"/>
        <v>762.9</v>
      </c>
      <c r="J2177" s="148" t="str">
        <f>IFERROR(VLOOKUP($C2177,'CEDARS School FRPL'!$C:$G,5,FALSE),"No")</f>
        <v>Yes</v>
      </c>
      <c r="K2177" s="102">
        <f>IFERROR(VLOOKUP($C2177,'CEDARS School FRPL'!$C:$G,3,FALSE),0)</f>
        <v>0.60570000000000002</v>
      </c>
      <c r="M2177" s="149"/>
      <c r="N2177" s="150"/>
    </row>
    <row r="2178" spans="1:14">
      <c r="A2178" s="83" t="s">
        <v>2278</v>
      </c>
      <c r="B2178" s="83" t="s">
        <v>3069</v>
      </c>
      <c r="C2178" s="80">
        <v>2828</v>
      </c>
      <c r="D2178" s="80" t="s">
        <v>173</v>
      </c>
      <c r="E2178" s="109">
        <v>663.76</v>
      </c>
      <c r="F2178" s="109">
        <v>0</v>
      </c>
      <c r="G2178" s="109">
        <v>0</v>
      </c>
      <c r="H2178" s="109">
        <v>0</v>
      </c>
      <c r="I2178" s="143">
        <f t="shared" si="37"/>
        <v>663.76</v>
      </c>
      <c r="J2178" s="148" t="str">
        <f>IFERROR(VLOOKUP($C2178,'CEDARS School FRPL'!$C:$G,5,FALSE),"No")</f>
        <v>Yes</v>
      </c>
      <c r="K2178" s="102">
        <f>IFERROR(VLOOKUP($C2178,'CEDARS School FRPL'!$C:$G,3,FALSE),0)</f>
        <v>0.5554</v>
      </c>
      <c r="M2178" s="149"/>
      <c r="N2178" s="150"/>
    </row>
    <row r="2179" spans="1:14">
      <c r="A2179" s="83" t="s">
        <v>2278</v>
      </c>
      <c r="B2179" s="83" t="s">
        <v>3069</v>
      </c>
      <c r="C2179" s="80">
        <v>3565</v>
      </c>
      <c r="D2179" s="80" t="s">
        <v>184</v>
      </c>
      <c r="E2179" s="109">
        <v>256.29000000000002</v>
      </c>
      <c r="F2179" s="109">
        <v>0</v>
      </c>
      <c r="G2179" s="109">
        <v>0</v>
      </c>
      <c r="H2179" s="109">
        <v>0</v>
      </c>
      <c r="I2179" s="143">
        <f t="shared" si="37"/>
        <v>256.29000000000002</v>
      </c>
      <c r="J2179" s="148" t="str">
        <f>IFERROR(VLOOKUP($C2179,'CEDARS School FRPL'!$C:$G,5,FALSE),"No")</f>
        <v>Yes</v>
      </c>
      <c r="K2179" s="102">
        <f>IFERROR(VLOOKUP($C2179,'CEDARS School FRPL'!$C:$G,3,FALSE),0)</f>
        <v>0.76280000000000003</v>
      </c>
      <c r="M2179" s="149"/>
      <c r="N2179" s="150"/>
    </row>
    <row r="2180" spans="1:14">
      <c r="A2180" s="83" t="s">
        <v>2348</v>
      </c>
      <c r="B2180" s="83" t="s">
        <v>3070</v>
      </c>
      <c r="C2180" s="80">
        <v>4468</v>
      </c>
      <c r="D2180" s="80" t="s">
        <v>733</v>
      </c>
      <c r="E2180" s="109">
        <v>483.94</v>
      </c>
      <c r="F2180" s="109">
        <v>0</v>
      </c>
      <c r="G2180" s="109">
        <v>0</v>
      </c>
      <c r="H2180" s="109">
        <v>0</v>
      </c>
      <c r="I2180" s="143">
        <f t="shared" si="37"/>
        <v>483.94</v>
      </c>
      <c r="J2180" s="148" t="str">
        <f>IFERROR(VLOOKUP($C2180,'CEDARS School FRPL'!$C:$G,5,FALSE),"No")</f>
        <v>No</v>
      </c>
      <c r="K2180" s="102">
        <f>IFERROR(VLOOKUP($C2180,'CEDARS School FRPL'!$C:$G,3,FALSE),0)</f>
        <v>0.24060000000000001</v>
      </c>
      <c r="M2180" s="149"/>
      <c r="N2180" s="150"/>
    </row>
    <row r="2181" spans="1:14">
      <c r="A2181" s="83" t="s">
        <v>2348</v>
      </c>
      <c r="B2181" s="83" t="s">
        <v>3070</v>
      </c>
      <c r="C2181" s="80">
        <v>1822</v>
      </c>
      <c r="D2181" s="80" t="s">
        <v>729</v>
      </c>
      <c r="E2181" s="109">
        <v>81.16</v>
      </c>
      <c r="F2181" s="109">
        <v>0</v>
      </c>
      <c r="G2181" s="109">
        <v>0</v>
      </c>
      <c r="H2181" s="109">
        <v>0</v>
      </c>
      <c r="I2181" s="143">
        <f t="shared" si="37"/>
        <v>81.16</v>
      </c>
      <c r="J2181" s="148" t="str">
        <f>IFERROR(VLOOKUP($C2181,'CEDARS School FRPL'!$C:$G,5,FALSE),"No")</f>
        <v>No</v>
      </c>
      <c r="K2181" s="102">
        <f>IFERROR(VLOOKUP($C2181,'CEDARS School FRPL'!$C:$G,3,FALSE),0)</f>
        <v>0.2089</v>
      </c>
      <c r="M2181" s="149"/>
      <c r="N2181" s="150"/>
    </row>
    <row r="2182" spans="1:14">
      <c r="A2182" s="83" t="s">
        <v>2348</v>
      </c>
      <c r="B2182" s="83" t="s">
        <v>3070</v>
      </c>
      <c r="C2182" s="80">
        <v>3667</v>
      </c>
      <c r="D2182" s="80" t="s">
        <v>732</v>
      </c>
      <c r="E2182" s="109">
        <v>354.57</v>
      </c>
      <c r="F2182" s="109">
        <v>0</v>
      </c>
      <c r="G2182" s="109">
        <v>0</v>
      </c>
      <c r="H2182" s="109">
        <v>0</v>
      </c>
      <c r="I2182" s="143">
        <f t="shared" si="37"/>
        <v>354.57</v>
      </c>
      <c r="J2182" s="148" t="str">
        <f>IFERROR(VLOOKUP($C2182,'CEDARS School FRPL'!$C:$G,5,FALSE),"No")</f>
        <v>No</v>
      </c>
      <c r="K2182" s="102">
        <f>IFERROR(VLOOKUP($C2182,'CEDARS School FRPL'!$C:$G,3,FALSE),0)</f>
        <v>0.24030000000000001</v>
      </c>
      <c r="M2182" s="149"/>
      <c r="N2182" s="150"/>
    </row>
    <row r="2183" spans="1:14">
      <c r="A2183" s="83" t="s">
        <v>2348</v>
      </c>
      <c r="B2183" s="83" t="s">
        <v>3070</v>
      </c>
      <c r="C2183" s="80">
        <v>1938</v>
      </c>
      <c r="D2183" s="80" t="s">
        <v>730</v>
      </c>
      <c r="E2183" s="109">
        <v>50.49</v>
      </c>
      <c r="F2183" s="109">
        <v>4.3699999999999992</v>
      </c>
      <c r="G2183" s="109">
        <v>0</v>
      </c>
      <c r="H2183" s="109">
        <v>0</v>
      </c>
      <c r="I2183" s="143">
        <f t="shared" si="37"/>
        <v>54.86</v>
      </c>
      <c r="J2183" s="148" t="str">
        <f>IFERROR(VLOOKUP($C2183,'CEDARS School FRPL'!$C:$G,5,FALSE),"No")</f>
        <v>Yes</v>
      </c>
      <c r="K2183" s="102">
        <f>IFERROR(VLOOKUP($C2183,'CEDARS School FRPL'!$C:$G,3,FALSE),0)</f>
        <v>0.56269999999999998</v>
      </c>
      <c r="M2183" s="149"/>
      <c r="N2183" s="150"/>
    </row>
    <row r="2184" spans="1:14">
      <c r="A2184" s="83" t="s">
        <v>2348</v>
      </c>
      <c r="B2184" s="83" t="s">
        <v>3070</v>
      </c>
      <c r="C2184" s="80">
        <v>2419</v>
      </c>
      <c r="D2184" s="80" t="s">
        <v>731</v>
      </c>
      <c r="E2184" s="109">
        <v>482.19</v>
      </c>
      <c r="F2184" s="109">
        <v>19.09</v>
      </c>
      <c r="G2184" s="109">
        <v>0</v>
      </c>
      <c r="H2184" s="109">
        <v>0</v>
      </c>
      <c r="I2184" s="143">
        <f t="shared" si="37"/>
        <v>501.28</v>
      </c>
      <c r="J2184" s="148" t="str">
        <f>IFERROR(VLOOKUP($C2184,'CEDARS School FRPL'!$C:$G,5,FALSE),"No")</f>
        <v>No</v>
      </c>
      <c r="K2184" s="102">
        <f>IFERROR(VLOOKUP($C2184,'CEDARS School FRPL'!$C:$G,3,FALSE),0)</f>
        <v>0.20660000000000001</v>
      </c>
      <c r="M2184" s="149"/>
      <c r="N2184" s="150"/>
    </row>
    <row r="2185" spans="1:14">
      <c r="A2185" s="83" t="s">
        <v>2707</v>
      </c>
      <c r="B2185" s="83" t="s">
        <v>3141</v>
      </c>
      <c r="C2185" s="80">
        <v>5496</v>
      </c>
      <c r="D2185" s="80" t="s">
        <v>1990</v>
      </c>
      <c r="E2185" s="109">
        <v>135</v>
      </c>
      <c r="F2185" s="109">
        <v>0</v>
      </c>
      <c r="G2185" s="109">
        <v>0</v>
      </c>
      <c r="H2185" s="109">
        <v>0</v>
      </c>
      <c r="I2185" s="143">
        <f t="shared" si="37"/>
        <v>135</v>
      </c>
      <c r="J2185" s="148" t="str">
        <f>IFERROR(VLOOKUP($C2185,'CEDARS School FRPL'!$C:$G,5,FALSE),"No")</f>
        <v>Yes</v>
      </c>
      <c r="K2185" s="102">
        <f>IFERROR(VLOOKUP($C2185,'CEDARS School FRPL'!$C:$G,3,FALSE),0)</f>
        <v>0.94550000000000001</v>
      </c>
      <c r="M2185" s="149"/>
      <c r="N2185" s="150"/>
    </row>
    <row r="2186" spans="1:14">
      <c r="A2186" s="83" t="s">
        <v>2519</v>
      </c>
      <c r="B2186" s="83" t="s">
        <v>3071</v>
      </c>
      <c r="C2186" s="80">
        <v>2893</v>
      </c>
      <c r="D2186" s="80" t="s">
        <v>2033</v>
      </c>
      <c r="E2186" s="109">
        <v>271.77999999999997</v>
      </c>
      <c r="F2186" s="109">
        <v>0</v>
      </c>
      <c r="G2186" s="109">
        <v>0</v>
      </c>
      <c r="H2186" s="109">
        <v>0</v>
      </c>
      <c r="I2186" s="143">
        <f t="shared" si="37"/>
        <v>271.77999999999997</v>
      </c>
      <c r="J2186" s="148" t="str">
        <f>IFERROR(VLOOKUP($C2186,'CEDARS School FRPL'!$C:$G,5,FALSE),"No")</f>
        <v>Yes</v>
      </c>
      <c r="K2186" s="102">
        <f>IFERROR(VLOOKUP($C2186,'CEDARS School FRPL'!$C:$G,3,FALSE),0)</f>
        <v>0.57410000000000005</v>
      </c>
      <c r="M2186" s="149"/>
      <c r="N2186" s="150"/>
    </row>
    <row r="2187" spans="1:14">
      <c r="A2187" s="83" t="s">
        <v>2519</v>
      </c>
      <c r="B2187" s="83" t="s">
        <v>3071</v>
      </c>
      <c r="C2187" s="80">
        <v>3467</v>
      </c>
      <c r="D2187" s="80" t="s">
        <v>2034</v>
      </c>
      <c r="E2187" s="109">
        <v>151.63</v>
      </c>
      <c r="F2187" s="109">
        <v>6.95</v>
      </c>
      <c r="G2187" s="109">
        <v>0</v>
      </c>
      <c r="H2187" s="109">
        <v>0</v>
      </c>
      <c r="I2187" s="143">
        <f t="shared" si="37"/>
        <v>158.57999999999998</v>
      </c>
      <c r="J2187" s="148" t="str">
        <f>IFERROR(VLOOKUP($C2187,'CEDARS School FRPL'!$C:$G,5,FALSE),"No")</f>
        <v>Yes</v>
      </c>
      <c r="K2187" s="102">
        <f>IFERROR(VLOOKUP($C2187,'CEDARS School FRPL'!$C:$G,3,FALSE),0)</f>
        <v>0.56179999999999997</v>
      </c>
      <c r="M2187" s="149"/>
      <c r="N2187" s="150"/>
    </row>
    <row r="2188" spans="1:14">
      <c r="A2188" s="83" t="s">
        <v>2312</v>
      </c>
      <c r="B2188" s="83" t="s">
        <v>3072</v>
      </c>
      <c r="C2188" s="80">
        <v>3152</v>
      </c>
      <c r="D2188" s="80" t="s">
        <v>408</v>
      </c>
      <c r="E2188" s="109">
        <v>352.71</v>
      </c>
      <c r="F2188" s="109">
        <v>0</v>
      </c>
      <c r="G2188" s="109">
        <v>0</v>
      </c>
      <c r="H2188" s="109">
        <v>0</v>
      </c>
      <c r="I2188" s="143">
        <f t="shared" si="37"/>
        <v>352.71</v>
      </c>
      <c r="J2188" s="148" t="str">
        <f>IFERROR(VLOOKUP($C2188,'CEDARS School FRPL'!$C:$G,5,FALSE),"No")</f>
        <v>Yes</v>
      </c>
      <c r="K2188" s="102">
        <f>IFERROR(VLOOKUP($C2188,'CEDARS School FRPL'!$C:$G,3,FALSE),0)</f>
        <v>0.94979999999999998</v>
      </c>
      <c r="M2188" s="149"/>
      <c r="N2188" s="150"/>
    </row>
    <row r="2189" spans="1:14">
      <c r="A2189" s="83" t="s">
        <v>2312</v>
      </c>
      <c r="B2189" s="83" t="s">
        <v>3072</v>
      </c>
      <c r="C2189" s="80">
        <v>4222</v>
      </c>
      <c r="D2189" s="80" t="s">
        <v>409</v>
      </c>
      <c r="E2189" s="109">
        <v>238.71</v>
      </c>
      <c r="F2189" s="109">
        <v>0</v>
      </c>
      <c r="G2189" s="109">
        <v>0</v>
      </c>
      <c r="H2189" s="109">
        <v>0</v>
      </c>
      <c r="I2189" s="143">
        <f t="shared" si="37"/>
        <v>238.71</v>
      </c>
      <c r="J2189" s="148" t="str">
        <f>IFERROR(VLOOKUP($C2189,'CEDARS School FRPL'!$C:$G,5,FALSE),"No")</f>
        <v>Yes</v>
      </c>
      <c r="K2189" s="102">
        <f>IFERROR(VLOOKUP($C2189,'CEDARS School FRPL'!$C:$G,3,FALSE),0)</f>
        <v>0.94740000000000002</v>
      </c>
      <c r="M2189" s="149"/>
      <c r="N2189" s="150"/>
    </row>
    <row r="2190" spans="1:14">
      <c r="A2190" s="83" t="s">
        <v>2312</v>
      </c>
      <c r="B2190" s="83" t="s">
        <v>3072</v>
      </c>
      <c r="C2190" s="80">
        <v>4490</v>
      </c>
      <c r="D2190" s="80" t="s">
        <v>411</v>
      </c>
      <c r="E2190" s="109">
        <v>403.43</v>
      </c>
      <c r="F2190" s="109">
        <v>0</v>
      </c>
      <c r="G2190" s="109">
        <v>0</v>
      </c>
      <c r="H2190" s="109">
        <v>0</v>
      </c>
      <c r="I2190" s="143">
        <f t="shared" si="37"/>
        <v>403.43</v>
      </c>
      <c r="J2190" s="148" t="str">
        <f>IFERROR(VLOOKUP($C2190,'CEDARS School FRPL'!$C:$G,5,FALSE),"No")</f>
        <v>Yes</v>
      </c>
      <c r="K2190" s="102">
        <f>IFERROR(VLOOKUP($C2190,'CEDARS School FRPL'!$C:$G,3,FALSE),0)</f>
        <v>0.95340000000000003</v>
      </c>
      <c r="M2190" s="149"/>
      <c r="N2190" s="150"/>
    </row>
    <row r="2191" spans="1:14">
      <c r="A2191" s="83" t="s">
        <v>2312</v>
      </c>
      <c r="B2191" s="83" t="s">
        <v>3072</v>
      </c>
      <c r="C2191" s="80">
        <v>1835</v>
      </c>
      <c r="D2191" s="80" t="s">
        <v>407</v>
      </c>
      <c r="E2191" s="109">
        <v>38.43</v>
      </c>
      <c r="F2191" s="109">
        <v>0</v>
      </c>
      <c r="G2191" s="109">
        <v>2.71</v>
      </c>
      <c r="H2191" s="109">
        <v>0</v>
      </c>
      <c r="I2191" s="143">
        <f t="shared" si="37"/>
        <v>41.14</v>
      </c>
      <c r="J2191" s="148" t="str">
        <f>IFERROR(VLOOKUP($C2191,'CEDARS School FRPL'!$C:$G,5,FALSE),"No")</f>
        <v>Yes</v>
      </c>
      <c r="K2191" s="102">
        <f>IFERROR(VLOOKUP($C2191,'CEDARS School FRPL'!$C:$G,3,FALSE),0)</f>
        <v>0.96809999999999996</v>
      </c>
      <c r="M2191" s="149"/>
      <c r="N2191" s="150"/>
    </row>
    <row r="2192" spans="1:14">
      <c r="A2192" s="83" t="s">
        <v>2312</v>
      </c>
      <c r="B2192" s="83" t="s">
        <v>3072</v>
      </c>
      <c r="C2192" s="80">
        <v>4254</v>
      </c>
      <c r="D2192" s="80" t="s">
        <v>410</v>
      </c>
      <c r="E2192" s="109">
        <v>714.76</v>
      </c>
      <c r="F2192" s="109">
        <v>44.370000000000005</v>
      </c>
      <c r="G2192" s="109">
        <v>0</v>
      </c>
      <c r="H2192" s="109">
        <v>0</v>
      </c>
      <c r="I2192" s="143">
        <f t="shared" si="37"/>
        <v>759.13</v>
      </c>
      <c r="J2192" s="148" t="str">
        <f>IFERROR(VLOOKUP($C2192,'CEDARS School FRPL'!$C:$G,5,FALSE),"No")</f>
        <v>Yes</v>
      </c>
      <c r="K2192" s="102">
        <f>IFERROR(VLOOKUP($C2192,'CEDARS School FRPL'!$C:$G,3,FALSE),0)</f>
        <v>0.96589999999999998</v>
      </c>
      <c r="M2192" s="149"/>
      <c r="N2192" s="150"/>
    </row>
    <row r="2193" spans="1:14">
      <c r="A2193" s="83" t="s">
        <v>2312</v>
      </c>
      <c r="B2193" s="83" t="s">
        <v>3072</v>
      </c>
      <c r="C2193" s="80">
        <v>5144</v>
      </c>
      <c r="D2193" s="80" t="s">
        <v>412</v>
      </c>
      <c r="E2193" s="109">
        <v>560.91999999999996</v>
      </c>
      <c r="F2193" s="109">
        <v>0</v>
      </c>
      <c r="G2193" s="109">
        <v>0</v>
      </c>
      <c r="H2193" s="109">
        <v>0</v>
      </c>
      <c r="I2193" s="143">
        <f t="shared" si="37"/>
        <v>560.91999999999996</v>
      </c>
      <c r="J2193" s="148" t="str">
        <f>IFERROR(VLOOKUP($C2193,'CEDARS School FRPL'!$C:$G,5,FALSE),"No")</f>
        <v>Yes</v>
      </c>
      <c r="K2193" s="102">
        <f>IFERROR(VLOOKUP($C2193,'CEDARS School FRPL'!$C:$G,3,FALSE),0)</f>
        <v>0.95799999999999996</v>
      </c>
      <c r="M2193" s="149"/>
      <c r="N2193" s="150"/>
    </row>
    <row r="2194" spans="1:14">
      <c r="A2194" s="83" t="s">
        <v>2525</v>
      </c>
      <c r="B2194" s="83" t="s">
        <v>3073</v>
      </c>
      <c r="C2194" s="80">
        <v>2174</v>
      </c>
      <c r="D2194" s="80" t="s">
        <v>2054</v>
      </c>
      <c r="E2194" s="109">
        <v>72.92</v>
      </c>
      <c r="F2194" s="109">
        <v>0</v>
      </c>
      <c r="G2194" s="109">
        <v>0</v>
      </c>
      <c r="H2194" s="109">
        <v>0</v>
      </c>
      <c r="I2194" s="143">
        <f t="shared" si="37"/>
        <v>72.92</v>
      </c>
      <c r="J2194" s="148" t="str">
        <f>IFERROR(VLOOKUP($C2194,'CEDARS School FRPL'!$C:$G,5,FALSE),"No")</f>
        <v>Yes</v>
      </c>
      <c r="K2194" s="102">
        <f>IFERROR(VLOOKUP($C2194,'CEDARS School FRPL'!$C:$G,3,FALSE),0)</f>
        <v>0.46439999999999998</v>
      </c>
      <c r="M2194" s="149"/>
      <c r="N2194" s="150"/>
    </row>
    <row r="2195" spans="1:14">
      <c r="A2195" s="83" t="s">
        <v>2525</v>
      </c>
      <c r="B2195" s="83" t="s">
        <v>3073</v>
      </c>
      <c r="C2195" s="80">
        <v>2712</v>
      </c>
      <c r="D2195" s="80" t="s">
        <v>2056</v>
      </c>
      <c r="E2195" s="109">
        <v>113.15</v>
      </c>
      <c r="F2195" s="109">
        <v>0</v>
      </c>
      <c r="G2195" s="109">
        <v>0</v>
      </c>
      <c r="H2195" s="109">
        <v>0</v>
      </c>
      <c r="I2195" s="143">
        <f t="shared" si="37"/>
        <v>113.15</v>
      </c>
      <c r="J2195" s="148" t="str">
        <f>IFERROR(VLOOKUP($C2195,'CEDARS School FRPL'!$C:$G,5,FALSE),"No")</f>
        <v>Yes</v>
      </c>
      <c r="K2195" s="102">
        <f>IFERROR(VLOOKUP($C2195,'CEDARS School FRPL'!$C:$G,3,FALSE),0)</f>
        <v>0.42620000000000002</v>
      </c>
      <c r="M2195" s="149"/>
      <c r="N2195" s="150"/>
    </row>
    <row r="2196" spans="1:14">
      <c r="A2196" s="80" t="s">
        <v>2525</v>
      </c>
      <c r="B2196" s="86" t="s">
        <v>3073</v>
      </c>
      <c r="C2196" s="80">
        <v>2386</v>
      </c>
      <c r="D2196" s="80" t="s">
        <v>2055</v>
      </c>
      <c r="E2196" s="109">
        <v>80.86</v>
      </c>
      <c r="F2196" s="109">
        <v>6.95</v>
      </c>
      <c r="G2196" s="109">
        <v>0</v>
      </c>
      <c r="H2196" s="109">
        <v>0</v>
      </c>
      <c r="I2196" s="143">
        <f t="shared" si="37"/>
        <v>87.81</v>
      </c>
      <c r="J2196" s="148" t="str">
        <f>IFERROR(VLOOKUP($C2196,'CEDARS School FRPL'!$C:$G,5,FALSE),"No")</f>
        <v>No</v>
      </c>
      <c r="K2196" s="102">
        <f>IFERROR(VLOOKUP($C2196,'CEDARS School FRPL'!$C:$G,3,FALSE),0)</f>
        <v>0.48020000000000002</v>
      </c>
      <c r="L2196" s="102"/>
      <c r="M2196" s="149"/>
      <c r="N2196" s="150"/>
    </row>
    <row r="2197" spans="1:14">
      <c r="A2197" s="83" t="s">
        <v>2521</v>
      </c>
      <c r="B2197" s="83" t="s">
        <v>3074</v>
      </c>
      <c r="C2197" s="80">
        <v>2074</v>
      </c>
      <c r="D2197" s="80" t="s">
        <v>2038</v>
      </c>
      <c r="E2197" s="109">
        <v>400.64</v>
      </c>
      <c r="F2197" s="109">
        <v>0</v>
      </c>
      <c r="G2197" s="109">
        <v>0</v>
      </c>
      <c r="H2197" s="109">
        <v>0</v>
      </c>
      <c r="I2197" s="143">
        <f t="shared" si="37"/>
        <v>400.64</v>
      </c>
      <c r="J2197" s="148" t="str">
        <f>IFERROR(VLOOKUP($C2197,'CEDARS School FRPL'!$C:$G,5,FALSE),"No")</f>
        <v>Yes</v>
      </c>
      <c r="K2197" s="102">
        <f>IFERROR(VLOOKUP($C2197,'CEDARS School FRPL'!$C:$G,3,FALSE),0)</f>
        <v>0.52410000000000001</v>
      </c>
      <c r="M2197" s="149"/>
      <c r="N2197" s="150"/>
    </row>
    <row r="2198" spans="1:14">
      <c r="A2198" s="83" t="s">
        <v>2521</v>
      </c>
      <c r="B2198" s="83" t="s">
        <v>3074</v>
      </c>
      <c r="C2198" s="80">
        <v>2528</v>
      </c>
      <c r="D2198" s="80" t="s">
        <v>2041</v>
      </c>
      <c r="E2198" s="109">
        <v>436.71</v>
      </c>
      <c r="F2198" s="109">
        <v>0</v>
      </c>
      <c r="G2198" s="109">
        <v>0</v>
      </c>
      <c r="H2198" s="109">
        <v>0</v>
      </c>
      <c r="I2198" s="143">
        <f t="shared" si="37"/>
        <v>436.71</v>
      </c>
      <c r="J2198" s="148" t="str">
        <f>IFERROR(VLOOKUP($C2198,'CEDARS School FRPL'!$C:$G,5,FALSE),"No")</f>
        <v>Yes</v>
      </c>
      <c r="K2198" s="102">
        <f>IFERROR(VLOOKUP($C2198,'CEDARS School FRPL'!$C:$G,3,FALSE),0)</f>
        <v>0.67900000000000005</v>
      </c>
      <c r="M2198" s="149"/>
      <c r="N2198" s="150"/>
    </row>
    <row r="2199" spans="1:14">
      <c r="A2199" s="83" t="s">
        <v>2521</v>
      </c>
      <c r="B2199" s="83" t="s">
        <v>3074</v>
      </c>
      <c r="C2199" s="80">
        <v>3510</v>
      </c>
      <c r="D2199" s="80" t="s">
        <v>2043</v>
      </c>
      <c r="E2199" s="109">
        <v>552.88</v>
      </c>
      <c r="F2199" s="109">
        <v>0</v>
      </c>
      <c r="G2199" s="109">
        <v>0</v>
      </c>
      <c r="H2199" s="109">
        <v>0</v>
      </c>
      <c r="I2199" s="143">
        <f t="shared" si="37"/>
        <v>552.88</v>
      </c>
      <c r="J2199" s="148" t="str">
        <f>IFERROR(VLOOKUP($C2199,'CEDARS School FRPL'!$C:$G,5,FALSE),"No")</f>
        <v>Yes</v>
      </c>
      <c r="K2199" s="102">
        <f>IFERROR(VLOOKUP($C2199,'CEDARS School FRPL'!$C:$G,3,FALSE),0)</f>
        <v>0.5827</v>
      </c>
      <c r="M2199" s="149"/>
      <c r="N2199" s="150"/>
    </row>
    <row r="2200" spans="1:14">
      <c r="A2200" s="83" t="s">
        <v>2521</v>
      </c>
      <c r="B2200" s="83" t="s">
        <v>3074</v>
      </c>
      <c r="C2200" s="80">
        <v>2078</v>
      </c>
      <c r="D2200" s="80" t="s">
        <v>2039</v>
      </c>
      <c r="E2200" s="109">
        <v>485.16</v>
      </c>
      <c r="F2200" s="109">
        <v>0</v>
      </c>
      <c r="G2200" s="109">
        <v>0</v>
      </c>
      <c r="H2200" s="109">
        <v>0</v>
      </c>
      <c r="I2200" s="143">
        <f t="shared" si="37"/>
        <v>485.16</v>
      </c>
      <c r="J2200" s="148" t="str">
        <f>IFERROR(VLOOKUP($C2200,'CEDARS School FRPL'!$C:$G,5,FALSE),"No")</f>
        <v>Yes</v>
      </c>
      <c r="K2200" s="102">
        <f>IFERROR(VLOOKUP($C2200,'CEDARS School FRPL'!$C:$G,3,FALSE),0)</f>
        <v>0.75560000000000005</v>
      </c>
      <c r="M2200" s="149"/>
      <c r="N2200" s="150"/>
    </row>
    <row r="2201" spans="1:14">
      <c r="A2201" s="83" t="s">
        <v>2521</v>
      </c>
      <c r="B2201" s="83" t="s">
        <v>3074</v>
      </c>
      <c r="C2201" s="80">
        <v>4071</v>
      </c>
      <c r="D2201" s="80" t="s">
        <v>140</v>
      </c>
      <c r="E2201" s="109">
        <v>182.97</v>
      </c>
      <c r="F2201" s="109">
        <v>0.36</v>
      </c>
      <c r="G2201" s="109">
        <v>0</v>
      </c>
      <c r="H2201" s="109">
        <v>0</v>
      </c>
      <c r="I2201" s="143">
        <f t="shared" si="37"/>
        <v>183.33</v>
      </c>
      <c r="J2201" s="148" t="str">
        <f>IFERROR(VLOOKUP($C2201,'CEDARS School FRPL'!$C:$G,5,FALSE),"No")</f>
        <v>Yes</v>
      </c>
      <c r="K2201" s="102">
        <f>IFERROR(VLOOKUP($C2201,'CEDARS School FRPL'!$C:$G,3,FALSE),0)</f>
        <v>0.80359999999999998</v>
      </c>
      <c r="M2201" s="149"/>
      <c r="N2201" s="150"/>
    </row>
    <row r="2202" spans="1:14">
      <c r="A2202" s="83" t="s">
        <v>2521</v>
      </c>
      <c r="B2202" s="83" t="s">
        <v>3074</v>
      </c>
      <c r="C2202" s="80">
        <v>2780</v>
      </c>
      <c r="D2202" s="80" t="s">
        <v>128</v>
      </c>
      <c r="E2202" s="109">
        <v>601.03</v>
      </c>
      <c r="F2202" s="109">
        <v>0</v>
      </c>
      <c r="G2202" s="109">
        <v>0</v>
      </c>
      <c r="H2202" s="109">
        <v>0</v>
      </c>
      <c r="I2202" s="143">
        <f t="shared" si="37"/>
        <v>601.03</v>
      </c>
      <c r="J2202" s="148" t="str">
        <f>IFERROR(VLOOKUP($C2202,'CEDARS School FRPL'!$C:$G,5,FALSE),"No")</f>
        <v>Yes</v>
      </c>
      <c r="K2202" s="102">
        <f>IFERROR(VLOOKUP($C2202,'CEDARS School FRPL'!$C:$G,3,FALSE),0)</f>
        <v>0.63549999999999995</v>
      </c>
      <c r="M2202" s="149"/>
      <c r="N2202" s="150"/>
    </row>
    <row r="2203" spans="1:14">
      <c r="A2203" s="83" t="s">
        <v>2521</v>
      </c>
      <c r="B2203" s="83" t="s">
        <v>3074</v>
      </c>
      <c r="C2203" s="80">
        <v>2159</v>
      </c>
      <c r="D2203" s="80" t="s">
        <v>2040</v>
      </c>
      <c r="E2203" s="109">
        <v>505.63</v>
      </c>
      <c r="F2203" s="109">
        <v>0</v>
      </c>
      <c r="G2203" s="109">
        <v>0</v>
      </c>
      <c r="H2203" s="109">
        <v>0</v>
      </c>
      <c r="I2203" s="143">
        <f t="shared" si="37"/>
        <v>505.63</v>
      </c>
      <c r="J2203" s="148" t="str">
        <f>IFERROR(VLOOKUP($C2203,'CEDARS School FRPL'!$C:$G,5,FALSE),"No")</f>
        <v>No</v>
      </c>
      <c r="K2203" s="102">
        <f>IFERROR(VLOOKUP($C2203,'CEDARS School FRPL'!$C:$G,3,FALSE),0)</f>
        <v>0.43240000000000001</v>
      </c>
      <c r="M2203" s="149"/>
      <c r="N2203" s="150"/>
    </row>
    <row r="2204" spans="1:14">
      <c r="A2204" s="83" t="s">
        <v>2521</v>
      </c>
      <c r="B2204" s="83" t="s">
        <v>3074</v>
      </c>
      <c r="C2204" s="80">
        <v>5337</v>
      </c>
      <c r="D2204" s="80" t="s">
        <v>2742</v>
      </c>
      <c r="E2204" s="109">
        <v>101.23</v>
      </c>
      <c r="F2204" s="109">
        <v>0</v>
      </c>
      <c r="G2204" s="109">
        <v>0</v>
      </c>
      <c r="H2204" s="109">
        <v>0</v>
      </c>
      <c r="I2204" s="143">
        <f t="shared" si="37"/>
        <v>101.23</v>
      </c>
      <c r="J2204" s="148" t="str">
        <f>IFERROR(VLOOKUP($C2204,'CEDARS School FRPL'!$C:$G,5,FALSE),"No")</f>
        <v>No</v>
      </c>
      <c r="K2204" s="102">
        <f>IFERROR(VLOOKUP($C2204,'CEDARS School FRPL'!$C:$G,3,FALSE),0)</f>
        <v>0.1111</v>
      </c>
      <c r="M2204" s="149"/>
      <c r="N2204" s="150"/>
    </row>
    <row r="2205" spans="1:14">
      <c r="A2205" s="83" t="s">
        <v>2521</v>
      </c>
      <c r="B2205" s="83" t="s">
        <v>3074</v>
      </c>
      <c r="C2205" s="80">
        <v>3728</v>
      </c>
      <c r="D2205" s="80" t="s">
        <v>2044</v>
      </c>
      <c r="E2205" s="109">
        <v>359.82</v>
      </c>
      <c r="F2205" s="109">
        <v>0</v>
      </c>
      <c r="G2205" s="109">
        <v>0</v>
      </c>
      <c r="H2205" s="109">
        <v>0</v>
      </c>
      <c r="I2205" s="143">
        <f t="shared" si="37"/>
        <v>359.82</v>
      </c>
      <c r="J2205" s="148" t="str">
        <f>IFERROR(VLOOKUP($C2205,'CEDARS School FRPL'!$C:$G,5,FALSE),"No")</f>
        <v>Yes</v>
      </c>
      <c r="K2205" s="102">
        <f>IFERROR(VLOOKUP($C2205,'CEDARS School FRPL'!$C:$G,3,FALSE),0)</f>
        <v>0.74909999999999999</v>
      </c>
      <c r="M2205" s="149"/>
      <c r="N2205" s="150"/>
    </row>
    <row r="2206" spans="1:14">
      <c r="A2206" s="83" t="s">
        <v>2521</v>
      </c>
      <c r="B2206" s="83" t="s">
        <v>3074</v>
      </c>
      <c r="C2206" s="80">
        <v>5616</v>
      </c>
      <c r="D2206" s="80" t="s">
        <v>3250</v>
      </c>
      <c r="E2206" s="109">
        <v>67.290000000000006</v>
      </c>
      <c r="F2206" s="109">
        <v>0</v>
      </c>
      <c r="G2206" s="109">
        <v>0</v>
      </c>
      <c r="H2206" s="109">
        <v>0</v>
      </c>
      <c r="I2206" s="143">
        <f t="shared" si="37"/>
        <v>67.290000000000006</v>
      </c>
      <c r="J2206" s="148" t="str">
        <f>IFERROR(VLOOKUP($C2206,'CEDARS School FRPL'!$C:$G,5,FALSE),"No")</f>
        <v>No</v>
      </c>
      <c r="K2206" s="102">
        <f>IFERROR(VLOOKUP($C2206,'CEDARS School FRPL'!$C:$G,3,FALSE),0)</f>
        <v>0.42520000000000002</v>
      </c>
      <c r="M2206" s="149"/>
      <c r="N2206" s="150"/>
    </row>
    <row r="2207" spans="1:14">
      <c r="A2207" s="83" t="s">
        <v>2521</v>
      </c>
      <c r="B2207" s="83" t="s">
        <v>3074</v>
      </c>
      <c r="C2207" s="80">
        <v>3468</v>
      </c>
      <c r="D2207" s="80" t="s">
        <v>2042</v>
      </c>
      <c r="E2207" s="109">
        <v>1437.51</v>
      </c>
      <c r="F2207" s="109">
        <v>105.69</v>
      </c>
      <c r="G2207" s="109">
        <v>0</v>
      </c>
      <c r="H2207" s="109">
        <v>0</v>
      </c>
      <c r="I2207" s="143">
        <f t="shared" si="37"/>
        <v>1543.2</v>
      </c>
      <c r="J2207" s="148" t="str">
        <f>IFERROR(VLOOKUP($C2207,'CEDARS School FRPL'!$C:$G,5,FALSE),"No")</f>
        <v>Yes</v>
      </c>
      <c r="K2207" s="102">
        <f>IFERROR(VLOOKUP($C2207,'CEDARS School FRPL'!$C:$G,3,FALSE),0)</f>
        <v>0.51019999999999999</v>
      </c>
      <c r="M2207" s="149"/>
      <c r="N2207" s="150"/>
    </row>
    <row r="2208" spans="1:14">
      <c r="A2208" s="83" t="s">
        <v>2521</v>
      </c>
      <c r="B2208" s="83" t="s">
        <v>3074</v>
      </c>
      <c r="C2208" s="80">
        <v>5636</v>
      </c>
      <c r="D2208" s="80" t="s">
        <v>3251</v>
      </c>
      <c r="E2208" s="109">
        <v>101.02</v>
      </c>
      <c r="F2208" s="109">
        <v>4.7299999999999995</v>
      </c>
      <c r="G2208" s="109">
        <v>0</v>
      </c>
      <c r="H2208" s="109">
        <v>0</v>
      </c>
      <c r="I2208" s="143">
        <f t="shared" si="37"/>
        <v>105.75</v>
      </c>
      <c r="J2208" s="148" t="str">
        <f>IFERROR(VLOOKUP($C2208,'CEDARS School FRPL'!$C:$G,5,FALSE),"No")</f>
        <v>Yes</v>
      </c>
      <c r="K2208" s="102">
        <f>IFERROR(VLOOKUP($C2208,'CEDARS School FRPL'!$C:$G,3,FALSE),0)</f>
        <v>0.52549999999999997</v>
      </c>
      <c r="M2208" s="149"/>
      <c r="N2208" s="150"/>
    </row>
    <row r="2209" spans="1:14">
      <c r="A2209" s="83" t="s">
        <v>2521</v>
      </c>
      <c r="B2209" s="83" t="s">
        <v>3074</v>
      </c>
      <c r="C2209" s="80">
        <v>5460</v>
      </c>
      <c r="D2209" s="80" t="s">
        <v>3252</v>
      </c>
      <c r="E2209" s="109">
        <v>0</v>
      </c>
      <c r="F2209" s="109">
        <v>0</v>
      </c>
      <c r="G2209" s="109">
        <v>97.86</v>
      </c>
      <c r="H2209" s="109">
        <v>0</v>
      </c>
      <c r="I2209" s="143">
        <f t="shared" si="37"/>
        <v>97.86</v>
      </c>
      <c r="J2209" s="148" t="str">
        <f>IFERROR(VLOOKUP($C2209,'CEDARS School FRPL'!$C:$G,5,FALSE),"No")</f>
        <v>Yes</v>
      </c>
      <c r="K2209" s="102">
        <f>IFERROR(VLOOKUP($C2209,'CEDARS School FRPL'!$C:$G,3,FALSE),0)</f>
        <v>0.83030000000000004</v>
      </c>
      <c r="M2209" s="149"/>
      <c r="N2209" s="150"/>
    </row>
    <row r="2210" spans="1:14">
      <c r="A2210" s="83" t="s">
        <v>2560</v>
      </c>
      <c r="B2210" s="83" t="s">
        <v>3075</v>
      </c>
      <c r="C2210" s="80">
        <v>4518</v>
      </c>
      <c r="D2210" s="80" t="s">
        <v>1784</v>
      </c>
      <c r="E2210" s="109">
        <v>379.86</v>
      </c>
      <c r="F2210" s="109">
        <v>0</v>
      </c>
      <c r="G2210" s="109">
        <v>0</v>
      </c>
      <c r="H2210" s="109">
        <v>0</v>
      </c>
      <c r="I2210" s="143">
        <f t="shared" si="37"/>
        <v>379.86</v>
      </c>
      <c r="J2210" s="148" t="str">
        <f>IFERROR(VLOOKUP($C2210,'CEDARS School FRPL'!$C:$G,5,FALSE),"No")</f>
        <v>Yes</v>
      </c>
      <c r="K2210" s="102">
        <f>IFERROR(VLOOKUP($C2210,'CEDARS School FRPL'!$C:$G,3,FALSE),0)</f>
        <v>0.93820000000000003</v>
      </c>
      <c r="M2210" s="149"/>
      <c r="N2210" s="150"/>
    </row>
    <row r="2211" spans="1:14">
      <c r="A2211" s="83" t="s">
        <v>2560</v>
      </c>
      <c r="B2211" s="83" t="s">
        <v>3075</v>
      </c>
      <c r="C2211" s="80">
        <v>5544</v>
      </c>
      <c r="D2211" s="80" t="s">
        <v>2238</v>
      </c>
      <c r="E2211" s="109">
        <v>371.57</v>
      </c>
      <c r="F2211" s="109">
        <v>0</v>
      </c>
      <c r="G2211" s="109">
        <v>0</v>
      </c>
      <c r="H2211" s="109">
        <v>0</v>
      </c>
      <c r="I2211" s="143">
        <f t="shared" si="37"/>
        <v>371.57</v>
      </c>
      <c r="J2211" s="148" t="str">
        <f>IFERROR(VLOOKUP($C2211,'CEDARS School FRPL'!$C:$G,5,FALSE),"No")</f>
        <v>Yes</v>
      </c>
      <c r="K2211" s="102">
        <f>IFERROR(VLOOKUP($C2211,'CEDARS School FRPL'!$C:$G,3,FALSE),0)</f>
        <v>0.82269999999999999</v>
      </c>
      <c r="M2211" s="149"/>
      <c r="N2211" s="150"/>
    </row>
    <row r="2212" spans="1:14">
      <c r="A2212" s="83" t="s">
        <v>2560</v>
      </c>
      <c r="B2212" s="83" t="s">
        <v>3075</v>
      </c>
      <c r="C2212" s="80">
        <v>4022</v>
      </c>
      <c r="D2212" s="80" t="s">
        <v>2240</v>
      </c>
      <c r="E2212" s="109">
        <v>78.540000000000006</v>
      </c>
      <c r="F2212" s="109">
        <v>0</v>
      </c>
      <c r="G2212" s="109">
        <v>0</v>
      </c>
      <c r="H2212" s="109">
        <v>0</v>
      </c>
      <c r="I2212" s="143">
        <f t="shared" si="37"/>
        <v>78.540000000000006</v>
      </c>
      <c r="J2212" s="148" t="str">
        <f>IFERROR(VLOOKUP($C2212,'CEDARS School FRPL'!$C:$G,5,FALSE),"No")</f>
        <v>Yes</v>
      </c>
      <c r="K2212" s="102">
        <f>IFERROR(VLOOKUP($C2212,'CEDARS School FRPL'!$C:$G,3,FALSE),0)</f>
        <v>0.96930000000000005</v>
      </c>
      <c r="M2212" s="149"/>
      <c r="N2212" s="150"/>
    </row>
    <row r="2213" spans="1:14">
      <c r="A2213" s="83" t="s">
        <v>2560</v>
      </c>
      <c r="B2213" s="83" t="s">
        <v>3075</v>
      </c>
      <c r="C2213" s="80">
        <v>2757</v>
      </c>
      <c r="D2213" s="80" t="s">
        <v>2237</v>
      </c>
      <c r="E2213" s="109">
        <v>330.86</v>
      </c>
      <c r="F2213" s="109">
        <v>0</v>
      </c>
      <c r="G2213" s="109">
        <v>0</v>
      </c>
      <c r="H2213" s="109">
        <v>0</v>
      </c>
      <c r="I2213" s="143">
        <f t="shared" si="37"/>
        <v>330.86</v>
      </c>
      <c r="J2213" s="148" t="str">
        <f>IFERROR(VLOOKUP($C2213,'CEDARS School FRPL'!$C:$G,5,FALSE),"No")</f>
        <v>Yes</v>
      </c>
      <c r="K2213" s="102">
        <f>IFERROR(VLOOKUP($C2213,'CEDARS School FRPL'!$C:$G,3,FALSE),0)</f>
        <v>0.91020000000000001</v>
      </c>
      <c r="M2213" s="149"/>
      <c r="N2213" s="150"/>
    </row>
    <row r="2214" spans="1:14">
      <c r="A2214" s="83" t="s">
        <v>2560</v>
      </c>
      <c r="B2214" s="83" t="s">
        <v>3075</v>
      </c>
      <c r="C2214" s="80">
        <v>5543</v>
      </c>
      <c r="D2214" s="80" t="s">
        <v>3253</v>
      </c>
      <c r="E2214" s="109">
        <v>372.38</v>
      </c>
      <c r="F2214" s="109">
        <v>0</v>
      </c>
      <c r="G2214" s="109">
        <v>0</v>
      </c>
      <c r="H2214" s="109">
        <v>0</v>
      </c>
      <c r="I2214" s="143">
        <f t="shared" si="37"/>
        <v>372.38</v>
      </c>
      <c r="J2214" s="148" t="str">
        <f>IFERROR(VLOOKUP($C2214,'CEDARS School FRPL'!$C:$G,5,FALSE),"No")</f>
        <v>Yes</v>
      </c>
      <c r="K2214" s="102">
        <f>IFERROR(VLOOKUP($C2214,'CEDARS School FRPL'!$C:$G,3,FALSE),0)</f>
        <v>0.85470000000000002</v>
      </c>
      <c r="M2214" s="149"/>
      <c r="N2214" s="150"/>
    </row>
    <row r="2215" spans="1:14">
      <c r="A2215" s="83" t="s">
        <v>2560</v>
      </c>
      <c r="B2215" s="83" t="s">
        <v>3075</v>
      </c>
      <c r="C2215" s="80">
        <v>5595</v>
      </c>
      <c r="D2215" s="80" t="s">
        <v>3149</v>
      </c>
      <c r="E2215" s="109">
        <v>0</v>
      </c>
      <c r="F2215" s="109">
        <v>0</v>
      </c>
      <c r="G2215" s="109">
        <v>12</v>
      </c>
      <c r="H2215" s="109">
        <v>0</v>
      </c>
      <c r="I2215" s="143">
        <f t="shared" si="37"/>
        <v>12</v>
      </c>
      <c r="J2215" s="148" t="str">
        <f>IFERROR(VLOOKUP($C2215,'CEDARS School FRPL'!$C:$G,5,FALSE),"No")</f>
        <v>No</v>
      </c>
      <c r="K2215" s="102">
        <f>IFERROR(VLOOKUP($C2215,'CEDARS School FRPL'!$C:$G,3,FALSE),0)</f>
        <v>0</v>
      </c>
      <c r="M2215" s="149"/>
      <c r="N2215" s="150"/>
    </row>
    <row r="2216" spans="1:14">
      <c r="A2216" s="83" t="s">
        <v>2560</v>
      </c>
      <c r="B2216" s="83" t="s">
        <v>3075</v>
      </c>
      <c r="C2216" s="80">
        <v>3141</v>
      </c>
      <c r="D2216" s="80" t="s">
        <v>2239</v>
      </c>
      <c r="E2216" s="109">
        <v>827.39</v>
      </c>
      <c r="F2216" s="109">
        <v>22.62</v>
      </c>
      <c r="G2216" s="109">
        <v>0</v>
      </c>
      <c r="H2216" s="109">
        <v>0</v>
      </c>
      <c r="I2216" s="143">
        <f t="shared" si="37"/>
        <v>850.01</v>
      </c>
      <c r="J2216" s="148" t="str">
        <f>IFERROR(VLOOKUP($C2216,'CEDARS School FRPL'!$C:$G,5,FALSE),"No")</f>
        <v>Yes</v>
      </c>
      <c r="K2216" s="102">
        <f>IFERROR(VLOOKUP($C2216,'CEDARS School FRPL'!$C:$G,3,FALSE),0)</f>
        <v>0.86629999999999996</v>
      </c>
      <c r="M2216" s="149"/>
      <c r="N2216" s="150"/>
    </row>
    <row r="2217" spans="1:14">
      <c r="A2217" s="83" t="s">
        <v>2560</v>
      </c>
      <c r="B2217" s="83" t="s">
        <v>3075</v>
      </c>
      <c r="C2217" s="80">
        <v>2131</v>
      </c>
      <c r="D2217" s="80" t="s">
        <v>2236</v>
      </c>
      <c r="E2217" s="109">
        <v>710.11</v>
      </c>
      <c r="F2217" s="109">
        <v>0</v>
      </c>
      <c r="G2217" s="109">
        <v>0</v>
      </c>
      <c r="H2217" s="109">
        <v>0</v>
      </c>
      <c r="I2217" s="143">
        <f t="shared" si="37"/>
        <v>710.11</v>
      </c>
      <c r="J2217" s="148" t="str">
        <f>IFERROR(VLOOKUP($C2217,'CEDARS School FRPL'!$C:$G,5,FALSE),"No")</f>
        <v>Yes</v>
      </c>
      <c r="K2217" s="102">
        <f>IFERROR(VLOOKUP($C2217,'CEDARS School FRPL'!$C:$G,3,FALSE),0)</f>
        <v>0.91439999999999999</v>
      </c>
      <c r="M2217" s="149"/>
      <c r="N2217" s="150"/>
    </row>
    <row r="2218" spans="1:14">
      <c r="A2218" s="83" t="s">
        <v>2560</v>
      </c>
      <c r="B2218" s="83" t="s">
        <v>3075</v>
      </c>
      <c r="C2218" s="80">
        <v>5724</v>
      </c>
      <c r="D2218" s="80" t="s">
        <v>3391</v>
      </c>
      <c r="E2218" s="109">
        <v>17.03</v>
      </c>
      <c r="F2218" s="109">
        <v>0</v>
      </c>
      <c r="G2218" s="109">
        <v>0</v>
      </c>
      <c r="H2218" s="109">
        <v>0</v>
      </c>
      <c r="I2218" s="143">
        <f t="shared" si="37"/>
        <v>17.03</v>
      </c>
      <c r="J2218" s="148" t="str">
        <f>IFERROR(VLOOKUP($C2218,'CEDARS School FRPL'!$C:$G,5,FALSE),"No")</f>
        <v>Yes</v>
      </c>
      <c r="K2218" s="102">
        <f>IFERROR(VLOOKUP($C2218,'CEDARS School FRPL'!$C:$G,3,FALSE),0)</f>
        <v>0.91669999999999996</v>
      </c>
      <c r="M2218" s="149"/>
      <c r="N2218" s="150"/>
    </row>
    <row r="2219" spans="1:14">
      <c r="A2219" s="83" t="s">
        <v>2560</v>
      </c>
      <c r="B2219" s="83" t="s">
        <v>3075</v>
      </c>
      <c r="C2219" s="80">
        <v>5725</v>
      </c>
      <c r="D2219" s="80" t="s">
        <v>3392</v>
      </c>
      <c r="E2219" s="109">
        <v>27.65</v>
      </c>
      <c r="F2219" s="109">
        <v>0</v>
      </c>
      <c r="G2219" s="109">
        <v>0</v>
      </c>
      <c r="H2219" s="109">
        <v>0</v>
      </c>
      <c r="I2219" s="143">
        <f t="shared" si="37"/>
        <v>27.65</v>
      </c>
      <c r="J2219" s="148" t="str">
        <f>IFERROR(VLOOKUP($C2219,'CEDARS School FRPL'!$C:$G,5,FALSE),"No")</f>
        <v>Yes</v>
      </c>
      <c r="K2219" s="102">
        <f>IFERROR(VLOOKUP($C2219,'CEDARS School FRPL'!$C:$G,3,FALSE),0)</f>
        <v>0.73909999999999998</v>
      </c>
      <c r="M2219" s="149"/>
      <c r="N2219" s="150"/>
    </row>
    <row r="2220" spans="1:14">
      <c r="A2220" s="83" t="s">
        <v>2560</v>
      </c>
      <c r="B2220" s="83" t="s">
        <v>3075</v>
      </c>
      <c r="C2220" s="80">
        <v>5723</v>
      </c>
      <c r="D2220" s="80" t="s">
        <v>3393</v>
      </c>
      <c r="E2220" s="109">
        <v>5.29</v>
      </c>
      <c r="F2220" s="109">
        <v>0</v>
      </c>
      <c r="G2220" s="109">
        <v>0</v>
      </c>
      <c r="H2220" s="109">
        <v>0</v>
      </c>
      <c r="I2220" s="143">
        <f t="shared" si="37"/>
        <v>5.29</v>
      </c>
      <c r="J2220" s="148" t="str">
        <f>IFERROR(VLOOKUP($C2220,'CEDARS School FRPL'!$C:$G,5,FALSE),"No")</f>
        <v>Yes</v>
      </c>
      <c r="K2220" s="102">
        <f>IFERROR(VLOOKUP($C2220,'CEDARS School FRPL'!$C:$G,3,FALSE),0)</f>
        <v>0.6</v>
      </c>
      <c r="M2220" s="149"/>
      <c r="N2220" s="150"/>
    </row>
    <row r="2221" spans="1:14">
      <c r="A2221" s="83" t="s">
        <v>2314</v>
      </c>
      <c r="B2221" s="83" t="s">
        <v>3076</v>
      </c>
      <c r="C2221" s="80">
        <v>2792</v>
      </c>
      <c r="D2221" s="80" t="s">
        <v>420</v>
      </c>
      <c r="E2221" s="109">
        <v>365.89</v>
      </c>
      <c r="F2221" s="109">
        <v>0</v>
      </c>
      <c r="G2221" s="109">
        <v>0</v>
      </c>
      <c r="H2221" s="109">
        <v>0</v>
      </c>
      <c r="I2221" s="143">
        <f t="shared" si="37"/>
        <v>365.89</v>
      </c>
      <c r="J2221" s="148" t="str">
        <f>IFERROR(VLOOKUP($C2221,'CEDARS School FRPL'!$C:$G,5,FALSE),"No")</f>
        <v>Yes</v>
      </c>
      <c r="K2221" s="102">
        <f>IFERROR(VLOOKUP($C2221,'CEDARS School FRPL'!$C:$G,3,FALSE),0)</f>
        <v>0.87690000000000001</v>
      </c>
      <c r="M2221" s="149"/>
      <c r="N2221" s="150"/>
    </row>
    <row r="2222" spans="1:14">
      <c r="A2222" s="83" t="s">
        <v>2314</v>
      </c>
      <c r="B2222" s="83" t="s">
        <v>3076</v>
      </c>
      <c r="C2222" s="80">
        <v>3273</v>
      </c>
      <c r="D2222" s="80" t="s">
        <v>421</v>
      </c>
      <c r="E2222" s="109">
        <v>260.36</v>
      </c>
      <c r="F2222" s="109">
        <v>18.649999999999999</v>
      </c>
      <c r="G2222" s="109">
        <v>0</v>
      </c>
      <c r="H2222" s="109">
        <v>0</v>
      </c>
      <c r="I2222" s="143">
        <f t="shared" si="37"/>
        <v>279.01</v>
      </c>
      <c r="J2222" s="148" t="str">
        <f>IFERROR(VLOOKUP($C2222,'CEDARS School FRPL'!$C:$G,5,FALSE),"No")</f>
        <v>Yes</v>
      </c>
      <c r="K2222" s="102">
        <f>IFERROR(VLOOKUP($C2222,'CEDARS School FRPL'!$C:$G,3,FALSE),0)</f>
        <v>0.77739999999999998</v>
      </c>
      <c r="M2222" s="149"/>
      <c r="N2222" s="150"/>
    </row>
    <row r="2223" spans="1:14">
      <c r="A2223" s="83" t="s">
        <v>2314</v>
      </c>
      <c r="B2223" s="83" t="s">
        <v>3076</v>
      </c>
      <c r="C2223" s="80">
        <v>3909</v>
      </c>
      <c r="D2223" s="80" t="s">
        <v>422</v>
      </c>
      <c r="E2223" s="109">
        <v>215.24</v>
      </c>
      <c r="F2223" s="109">
        <v>0</v>
      </c>
      <c r="G2223" s="109">
        <v>0</v>
      </c>
      <c r="H2223" s="109">
        <v>0</v>
      </c>
      <c r="I2223" s="143">
        <f t="shared" si="37"/>
        <v>215.24</v>
      </c>
      <c r="J2223" s="148" t="str">
        <f>IFERROR(VLOOKUP($C2223,'CEDARS School FRPL'!$C:$G,5,FALSE),"No")</f>
        <v>Yes</v>
      </c>
      <c r="K2223" s="102">
        <f>IFERROR(VLOOKUP($C2223,'CEDARS School FRPL'!$C:$G,3,FALSE),0)</f>
        <v>0.84499999999999997</v>
      </c>
      <c r="M2223" s="149"/>
      <c r="N2223" s="150"/>
    </row>
    <row r="2224" spans="1:14">
      <c r="A2224" s="83" t="s">
        <v>2282</v>
      </c>
      <c r="B2224" s="83" t="s">
        <v>3077</v>
      </c>
      <c r="C2224" s="80">
        <v>4549</v>
      </c>
      <c r="D2224" s="80" t="s">
        <v>217</v>
      </c>
      <c r="E2224" s="109">
        <v>209.89</v>
      </c>
      <c r="F2224" s="109">
        <v>0</v>
      </c>
      <c r="G2224" s="109">
        <v>0</v>
      </c>
      <c r="H2224" s="109">
        <v>0</v>
      </c>
      <c r="I2224" s="143">
        <f t="shared" si="37"/>
        <v>209.89</v>
      </c>
      <c r="J2224" s="148" t="str">
        <f>IFERROR(VLOOKUP($C2224,'CEDARS School FRPL'!$C:$G,5,FALSE),"No")</f>
        <v>No</v>
      </c>
      <c r="K2224" s="102">
        <f>IFERROR(VLOOKUP($C2224,'CEDARS School FRPL'!$C:$G,3,FALSE),0)</f>
        <v>0.21659999999999999</v>
      </c>
      <c r="M2224" s="149"/>
      <c r="N2224" s="150"/>
    </row>
    <row r="2225" spans="1:14">
      <c r="A2225" s="83" t="s">
        <v>2282</v>
      </c>
      <c r="B2225" s="83" t="s">
        <v>3077</v>
      </c>
      <c r="C2225" s="80">
        <v>3270</v>
      </c>
      <c r="D2225" s="80" t="s">
        <v>215</v>
      </c>
      <c r="E2225" s="109">
        <v>283.77999999999997</v>
      </c>
      <c r="F2225" s="109">
        <v>0</v>
      </c>
      <c r="G2225" s="109">
        <v>0</v>
      </c>
      <c r="H2225" s="109">
        <v>0</v>
      </c>
      <c r="I2225" s="143">
        <f t="shared" si="37"/>
        <v>283.77999999999997</v>
      </c>
      <c r="J2225" s="148" t="str">
        <f>IFERROR(VLOOKUP($C2225,'CEDARS School FRPL'!$C:$G,5,FALSE),"No")</f>
        <v>No</v>
      </c>
      <c r="K2225" s="102">
        <f>IFERROR(VLOOKUP($C2225,'CEDARS School FRPL'!$C:$G,3,FALSE),0)</f>
        <v>0.3009</v>
      </c>
      <c r="M2225" s="149"/>
      <c r="N2225" s="150"/>
    </row>
    <row r="2226" spans="1:14">
      <c r="A2226" s="83" t="s">
        <v>2282</v>
      </c>
      <c r="B2226" s="83" t="s">
        <v>3077</v>
      </c>
      <c r="C2226" s="80">
        <v>5494</v>
      </c>
      <c r="D2226" s="80" t="s">
        <v>2743</v>
      </c>
      <c r="E2226" s="109">
        <v>340.01</v>
      </c>
      <c r="F2226" s="109">
        <v>0</v>
      </c>
      <c r="G2226" s="109">
        <v>0</v>
      </c>
      <c r="H2226" s="109">
        <v>0</v>
      </c>
      <c r="I2226" s="143">
        <f t="shared" si="37"/>
        <v>340.01</v>
      </c>
      <c r="J2226" s="148" t="str">
        <f>IFERROR(VLOOKUP($C2226,'CEDARS School FRPL'!$C:$G,5,FALSE),"No")</f>
        <v>No</v>
      </c>
      <c r="K2226" s="102">
        <f>IFERROR(VLOOKUP($C2226,'CEDARS School FRPL'!$C:$G,3,FALSE),0)</f>
        <v>0.3755</v>
      </c>
      <c r="M2226" s="149"/>
      <c r="N2226" s="150"/>
    </row>
    <row r="2227" spans="1:14">
      <c r="A2227" s="80" t="s">
        <v>2282</v>
      </c>
      <c r="B2227" s="86" t="s">
        <v>3077</v>
      </c>
      <c r="C2227" s="80">
        <v>2911</v>
      </c>
      <c r="D2227" s="80" t="s">
        <v>213</v>
      </c>
      <c r="E2227" s="109">
        <v>260.33</v>
      </c>
      <c r="F2227" s="109">
        <v>0</v>
      </c>
      <c r="G2227" s="109">
        <v>0</v>
      </c>
      <c r="H2227" s="109">
        <v>0</v>
      </c>
      <c r="I2227" s="143">
        <f t="shared" si="37"/>
        <v>260.33</v>
      </c>
      <c r="J2227" s="148" t="str">
        <f>IFERROR(VLOOKUP($C2227,'CEDARS School FRPL'!$C:$G,5,FALSE),"No")</f>
        <v>No</v>
      </c>
      <c r="K2227" s="102">
        <f>IFERROR(VLOOKUP($C2227,'CEDARS School FRPL'!$C:$G,3,FALSE),0)</f>
        <v>0.38159999999999999</v>
      </c>
      <c r="L2227" s="102"/>
      <c r="M2227" s="149"/>
      <c r="N2227" s="150"/>
    </row>
    <row r="2228" spans="1:14">
      <c r="A2228" s="83" t="s">
        <v>2282</v>
      </c>
      <c r="B2228" s="83" t="s">
        <v>3077</v>
      </c>
      <c r="C2228" s="80">
        <v>2509</v>
      </c>
      <c r="D2228" s="80" t="s">
        <v>212</v>
      </c>
      <c r="E2228" s="109">
        <v>264.97000000000003</v>
      </c>
      <c r="F2228" s="109">
        <v>0</v>
      </c>
      <c r="G2228" s="109">
        <v>0</v>
      </c>
      <c r="H2228" s="109">
        <v>0</v>
      </c>
      <c r="I2228" s="143">
        <f t="shared" si="37"/>
        <v>264.97000000000003</v>
      </c>
      <c r="J2228" s="148" t="str">
        <f>IFERROR(VLOOKUP($C2228,'CEDARS School FRPL'!$C:$G,5,FALSE),"No")</f>
        <v>No</v>
      </c>
      <c r="K2228" s="102">
        <f>IFERROR(VLOOKUP($C2228,'CEDARS School FRPL'!$C:$G,3,FALSE),0)</f>
        <v>0.42549999999999999</v>
      </c>
      <c r="M2228" s="149"/>
      <c r="N2228" s="150"/>
    </row>
    <row r="2229" spans="1:14">
      <c r="A2229" s="83" t="s">
        <v>2282</v>
      </c>
      <c r="B2229" s="83" t="s">
        <v>3077</v>
      </c>
      <c r="C2229" s="80">
        <v>4207</v>
      </c>
      <c r="D2229" s="80" t="s">
        <v>216</v>
      </c>
      <c r="E2229" s="109">
        <v>443.21</v>
      </c>
      <c r="F2229" s="109">
        <v>0</v>
      </c>
      <c r="G2229" s="109">
        <v>0</v>
      </c>
      <c r="H2229" s="109">
        <v>0</v>
      </c>
      <c r="I2229" s="143">
        <f t="shared" si="37"/>
        <v>443.21</v>
      </c>
      <c r="J2229" s="148" t="str">
        <f>IFERROR(VLOOKUP($C2229,'CEDARS School FRPL'!$C:$G,5,FALSE),"No")</f>
        <v>No</v>
      </c>
      <c r="K2229" s="102">
        <f>IFERROR(VLOOKUP($C2229,'CEDARS School FRPL'!$C:$G,3,FALSE),0)</f>
        <v>0.4476</v>
      </c>
      <c r="M2229" s="149"/>
      <c r="N2229" s="150"/>
    </row>
    <row r="2230" spans="1:14">
      <c r="A2230" s="83" t="s">
        <v>2282</v>
      </c>
      <c r="B2230" s="83" t="s">
        <v>3077</v>
      </c>
      <c r="C2230" s="80">
        <v>3147</v>
      </c>
      <c r="D2230" s="80" t="s">
        <v>214</v>
      </c>
      <c r="E2230" s="109">
        <v>888.5</v>
      </c>
      <c r="F2230" s="109">
        <v>70.720000000000013</v>
      </c>
      <c r="G2230" s="109">
        <v>8.43</v>
      </c>
      <c r="H2230" s="109">
        <v>0</v>
      </c>
      <c r="I2230" s="143">
        <f t="shared" si="37"/>
        <v>967.65</v>
      </c>
      <c r="J2230" s="148" t="str">
        <f>IFERROR(VLOOKUP($C2230,'CEDARS School FRPL'!$C:$G,5,FALSE),"No")</f>
        <v>No</v>
      </c>
      <c r="K2230" s="102">
        <f>IFERROR(VLOOKUP($C2230,'CEDARS School FRPL'!$C:$G,3,FALSE),0)</f>
        <v>0.3337</v>
      </c>
      <c r="M2230" s="149"/>
      <c r="N2230" s="150"/>
    </row>
    <row r="2231" spans="1:14">
      <c r="A2231" s="83" t="s">
        <v>2282</v>
      </c>
      <c r="B2231" s="83" t="s">
        <v>3077</v>
      </c>
      <c r="C2231" s="80">
        <v>5615</v>
      </c>
      <c r="D2231" s="80" t="s">
        <v>3254</v>
      </c>
      <c r="E2231" s="109">
        <v>39.369999999999997</v>
      </c>
      <c r="F2231" s="109">
        <v>0</v>
      </c>
      <c r="G2231" s="109">
        <v>0</v>
      </c>
      <c r="H2231" s="109">
        <v>0</v>
      </c>
      <c r="I2231" s="143">
        <f t="shared" si="37"/>
        <v>39.369999999999997</v>
      </c>
      <c r="J2231" s="148" t="str">
        <f>IFERROR(VLOOKUP($C2231,'CEDARS School FRPL'!$C:$G,5,FALSE),"No")</f>
        <v>No</v>
      </c>
      <c r="K2231" s="102">
        <f>IFERROR(VLOOKUP($C2231,'CEDARS School FRPL'!$C:$G,3,FALSE),0)</f>
        <v>0.34610000000000002</v>
      </c>
      <c r="M2231" s="149"/>
      <c r="N2231" s="150"/>
    </row>
    <row r="2232" spans="1:14">
      <c r="A2232" s="83" t="s">
        <v>2252</v>
      </c>
      <c r="B2232" s="83" t="s">
        <v>3078</v>
      </c>
      <c r="C2232" s="80">
        <v>3075</v>
      </c>
      <c r="D2232" s="80" t="s">
        <v>1</v>
      </c>
      <c r="E2232" s="109">
        <v>63.11</v>
      </c>
      <c r="F2232" s="109">
        <v>0.67</v>
      </c>
      <c r="G2232" s="109">
        <v>0</v>
      </c>
      <c r="H2232" s="109">
        <v>0</v>
      </c>
      <c r="I2232" s="143">
        <f t="shared" si="37"/>
        <v>63.78</v>
      </c>
      <c r="J2232" s="148" t="str">
        <f>IFERROR(VLOOKUP($C2232,'CEDARS School FRPL'!$C:$G,5,FALSE),"No")</f>
        <v>Yes</v>
      </c>
      <c r="K2232" s="102">
        <f>IFERROR(VLOOKUP($C2232,'CEDARS School FRPL'!$C:$G,3,FALSE),0)</f>
        <v>0.69420000000000004</v>
      </c>
      <c r="M2232" s="149"/>
      <c r="N2232" s="150"/>
    </row>
    <row r="2233" spans="1:14">
      <c r="A2233" s="83" t="s">
        <v>2301</v>
      </c>
      <c r="B2233" s="83" t="s">
        <v>3079</v>
      </c>
      <c r="C2233" s="80">
        <v>2161</v>
      </c>
      <c r="D2233" s="80" t="s">
        <v>354</v>
      </c>
      <c r="E2233" s="109">
        <v>148.26</v>
      </c>
      <c r="F2233" s="109">
        <v>0</v>
      </c>
      <c r="G2233" s="109">
        <v>0</v>
      </c>
      <c r="H2233" s="109">
        <v>0</v>
      </c>
      <c r="I2233" s="143">
        <f t="shared" ref="I2233:I2296" si="38">SUM(E2233:H2233)</f>
        <v>148.26</v>
      </c>
      <c r="J2233" s="148" t="str">
        <f>IFERROR(VLOOKUP($C2233,'CEDARS School FRPL'!$C:$G,5,FALSE),"No")</f>
        <v>No</v>
      </c>
      <c r="K2233" s="102">
        <f>IFERROR(VLOOKUP($C2233,'CEDARS School FRPL'!$C:$G,3,FALSE),0)</f>
        <v>0.43</v>
      </c>
      <c r="M2233" s="149"/>
      <c r="N2233" s="150"/>
    </row>
    <row r="2234" spans="1:14">
      <c r="A2234" s="83" t="s">
        <v>2301</v>
      </c>
      <c r="B2234" s="83" t="s">
        <v>3079</v>
      </c>
      <c r="C2234" s="80">
        <v>2162</v>
      </c>
      <c r="D2234" s="80" t="s">
        <v>355</v>
      </c>
      <c r="E2234" s="109">
        <v>109.85</v>
      </c>
      <c r="F2234" s="109">
        <v>3.33</v>
      </c>
      <c r="G2234" s="109">
        <v>0</v>
      </c>
      <c r="H2234" s="109">
        <v>0</v>
      </c>
      <c r="I2234" s="143">
        <f t="shared" si="38"/>
        <v>113.17999999999999</v>
      </c>
      <c r="J2234" s="148" t="str">
        <f>IFERROR(VLOOKUP($C2234,'CEDARS School FRPL'!$C:$G,5,FALSE),"No")</f>
        <v>Yes</v>
      </c>
      <c r="K2234" s="102">
        <f>IFERROR(VLOOKUP($C2234,'CEDARS School FRPL'!$C:$G,3,FALSE),0)</f>
        <v>0.52300000000000002</v>
      </c>
      <c r="M2234" s="149"/>
      <c r="N2234" s="150"/>
    </row>
    <row r="2235" spans="1:14">
      <c r="A2235" s="83" t="s">
        <v>2500</v>
      </c>
      <c r="B2235" s="83" t="s">
        <v>3080</v>
      </c>
      <c r="C2235" s="80">
        <v>2549</v>
      </c>
      <c r="D2235" s="80" t="s">
        <v>1925</v>
      </c>
      <c r="E2235" s="109">
        <v>149.57</v>
      </c>
      <c r="F2235" s="109">
        <v>0</v>
      </c>
      <c r="G2235" s="109">
        <v>0</v>
      </c>
      <c r="H2235" s="109">
        <v>0</v>
      </c>
      <c r="I2235" s="143">
        <f t="shared" si="38"/>
        <v>149.57</v>
      </c>
      <c r="J2235" s="148" t="str">
        <f>IFERROR(VLOOKUP($C2235,'CEDARS School FRPL'!$C:$G,5,FALSE),"No")</f>
        <v>Yes</v>
      </c>
      <c r="K2235" s="102">
        <f>IFERROR(VLOOKUP($C2235,'CEDARS School FRPL'!$C:$G,3,FALSE),0)</f>
        <v>0.90880000000000005</v>
      </c>
      <c r="M2235" s="149"/>
      <c r="N2235" s="150"/>
    </row>
    <row r="2236" spans="1:14">
      <c r="A2236" s="83" t="s">
        <v>2500</v>
      </c>
      <c r="B2236" s="83" t="s">
        <v>3080</v>
      </c>
      <c r="C2236" s="80">
        <v>5461</v>
      </c>
      <c r="D2236" s="80" t="s">
        <v>2744</v>
      </c>
      <c r="E2236" s="109">
        <v>0</v>
      </c>
      <c r="F2236" s="109">
        <v>0</v>
      </c>
      <c r="G2236" s="109">
        <v>53.86</v>
      </c>
      <c r="H2236" s="109">
        <v>0</v>
      </c>
      <c r="I2236" s="143">
        <f t="shared" si="38"/>
        <v>53.86</v>
      </c>
      <c r="J2236" s="148" t="str">
        <f>IFERROR(VLOOKUP($C2236,'CEDARS School FRPL'!$C:$G,5,FALSE),"No")</f>
        <v>Yes</v>
      </c>
      <c r="K2236" s="102">
        <f>IFERROR(VLOOKUP($C2236,'CEDARS School FRPL'!$C:$G,3,FALSE),0)</f>
        <v>0.61019999999999996</v>
      </c>
      <c r="M2236" s="149"/>
      <c r="N2236" s="150"/>
    </row>
    <row r="2237" spans="1:14">
      <c r="A2237" s="83" t="s">
        <v>2500</v>
      </c>
      <c r="B2237" s="83" t="s">
        <v>3080</v>
      </c>
      <c r="C2237" s="80">
        <v>2550</v>
      </c>
      <c r="D2237" s="80" t="s">
        <v>1926</v>
      </c>
      <c r="E2237" s="109">
        <v>89.43</v>
      </c>
      <c r="F2237" s="109">
        <v>4.2</v>
      </c>
      <c r="G2237" s="109">
        <v>0</v>
      </c>
      <c r="H2237" s="109">
        <v>0</v>
      </c>
      <c r="I2237" s="143">
        <f t="shared" si="38"/>
        <v>93.63000000000001</v>
      </c>
      <c r="J2237" s="148" t="str">
        <f>IFERROR(VLOOKUP($C2237,'CEDARS School FRPL'!$C:$G,5,FALSE),"No")</f>
        <v>Yes</v>
      </c>
      <c r="K2237" s="102">
        <f>IFERROR(VLOOKUP($C2237,'CEDARS School FRPL'!$C:$G,3,FALSE),0)</f>
        <v>0.85619999999999996</v>
      </c>
      <c r="M2237" s="149"/>
      <c r="N2237" s="150"/>
    </row>
    <row r="2238" spans="1:14">
      <c r="A2238" s="83" t="s">
        <v>2500</v>
      </c>
      <c r="B2238" s="83" t="s">
        <v>3080</v>
      </c>
      <c r="C2238" s="80">
        <v>4232</v>
      </c>
      <c r="D2238" s="80" t="s">
        <v>1927</v>
      </c>
      <c r="E2238" s="109">
        <v>86.71</v>
      </c>
      <c r="F2238" s="109">
        <v>0</v>
      </c>
      <c r="G2238" s="109">
        <v>0</v>
      </c>
      <c r="H2238" s="109">
        <v>0</v>
      </c>
      <c r="I2238" s="143">
        <f t="shared" si="38"/>
        <v>86.71</v>
      </c>
      <c r="J2238" s="148" t="str">
        <f>IFERROR(VLOOKUP($C2238,'CEDARS School FRPL'!$C:$G,5,FALSE),"No")</f>
        <v>Yes</v>
      </c>
      <c r="K2238" s="102">
        <f>IFERROR(VLOOKUP($C2238,'CEDARS School FRPL'!$C:$G,3,FALSE),0)</f>
        <v>0.93140000000000001</v>
      </c>
      <c r="M2238" s="149"/>
      <c r="N2238" s="150"/>
    </row>
    <row r="2239" spans="1:14">
      <c r="A2239" s="83" t="s">
        <v>2271</v>
      </c>
      <c r="B2239" s="83" t="s">
        <v>3081</v>
      </c>
      <c r="C2239" s="80">
        <v>3209</v>
      </c>
      <c r="D2239" s="80" t="s">
        <v>127</v>
      </c>
      <c r="E2239" s="109">
        <v>466.87</v>
      </c>
      <c r="F2239" s="109">
        <v>0</v>
      </c>
      <c r="G2239" s="109">
        <v>0</v>
      </c>
      <c r="H2239" s="109">
        <v>0</v>
      </c>
      <c r="I2239" s="143">
        <f t="shared" si="38"/>
        <v>466.87</v>
      </c>
      <c r="J2239" s="148" t="str">
        <f>IFERROR(VLOOKUP($C2239,'CEDARS School FRPL'!$C:$G,5,FALSE),"No")</f>
        <v>Yes</v>
      </c>
      <c r="K2239" s="102">
        <f>IFERROR(VLOOKUP($C2239,'CEDARS School FRPL'!$C:$G,3,FALSE),0)</f>
        <v>0.64090000000000003</v>
      </c>
      <c r="M2239" s="149"/>
      <c r="N2239" s="150"/>
    </row>
    <row r="2240" spans="1:14">
      <c r="A2240" s="83" t="s">
        <v>2271</v>
      </c>
      <c r="B2240" s="83" t="s">
        <v>3081</v>
      </c>
      <c r="C2240" s="80">
        <v>3269</v>
      </c>
      <c r="D2240" s="80" t="s">
        <v>3255</v>
      </c>
      <c r="E2240" s="109">
        <v>1.9</v>
      </c>
      <c r="F2240" s="109">
        <v>0</v>
      </c>
      <c r="G2240" s="109">
        <v>0</v>
      </c>
      <c r="H2240" s="109">
        <v>0</v>
      </c>
      <c r="I2240" s="143">
        <f t="shared" si="38"/>
        <v>1.9</v>
      </c>
      <c r="J2240" s="148" t="str">
        <f>IFERROR(VLOOKUP($C2240,'CEDARS School FRPL'!$C:$G,5,FALSE),"No")</f>
        <v>No</v>
      </c>
      <c r="K2240" s="102">
        <f>IFERROR(VLOOKUP($C2240,'CEDARS School FRPL'!$C:$G,3,FALSE),0)</f>
        <v>0.1535</v>
      </c>
      <c r="M2240" s="149"/>
      <c r="N2240" s="150"/>
    </row>
    <row r="2241" spans="1:14">
      <c r="A2241" s="80" t="s">
        <v>2271</v>
      </c>
      <c r="B2241" s="86" t="s">
        <v>3081</v>
      </c>
      <c r="C2241" s="80">
        <v>2301</v>
      </c>
      <c r="D2241" s="80" t="s">
        <v>124</v>
      </c>
      <c r="E2241" s="109">
        <v>330.14</v>
      </c>
      <c r="F2241" s="109">
        <v>0</v>
      </c>
      <c r="G2241" s="109">
        <v>0</v>
      </c>
      <c r="H2241" s="109">
        <v>0</v>
      </c>
      <c r="I2241" s="143">
        <f t="shared" si="38"/>
        <v>330.14</v>
      </c>
      <c r="J2241" s="148" t="str">
        <f>IFERROR(VLOOKUP($C2241,'CEDARS School FRPL'!$C:$G,5,FALSE),"No")</f>
        <v>Yes</v>
      </c>
      <c r="K2241" s="102">
        <f>IFERROR(VLOOKUP($C2241,'CEDARS School FRPL'!$C:$G,3,FALSE),0)</f>
        <v>0.62890000000000001</v>
      </c>
      <c r="L2241" s="102"/>
      <c r="M2241" s="149"/>
      <c r="N2241" s="150"/>
    </row>
    <row r="2242" spans="1:14">
      <c r="A2242" s="83" t="s">
        <v>2271</v>
      </c>
      <c r="B2242" s="83" t="s">
        <v>3081</v>
      </c>
      <c r="C2242" s="80">
        <v>4432</v>
      </c>
      <c r="D2242" s="80" t="s">
        <v>132</v>
      </c>
      <c r="E2242" s="109">
        <v>572.92999999999995</v>
      </c>
      <c r="F2242" s="109">
        <v>0</v>
      </c>
      <c r="G2242" s="109">
        <v>0</v>
      </c>
      <c r="H2242" s="109">
        <v>0</v>
      </c>
      <c r="I2242" s="143">
        <f t="shared" si="38"/>
        <v>572.92999999999995</v>
      </c>
      <c r="J2242" s="148" t="str">
        <f>IFERROR(VLOOKUP($C2242,'CEDARS School FRPL'!$C:$G,5,FALSE),"No")</f>
        <v>Yes</v>
      </c>
      <c r="K2242" s="102">
        <f>IFERROR(VLOOKUP($C2242,'CEDARS School FRPL'!$C:$G,3,FALSE),0)</f>
        <v>0.50419999999999998</v>
      </c>
      <c r="M2242" s="149"/>
      <c r="N2242" s="150"/>
    </row>
    <row r="2243" spans="1:14">
      <c r="A2243" s="83" t="s">
        <v>2271</v>
      </c>
      <c r="B2243" s="83" t="s">
        <v>3081</v>
      </c>
      <c r="C2243" s="80">
        <v>4423</v>
      </c>
      <c r="D2243" s="80" t="s">
        <v>131</v>
      </c>
      <c r="E2243" s="109">
        <v>418.19</v>
      </c>
      <c r="F2243" s="109">
        <v>0</v>
      </c>
      <c r="G2243" s="109">
        <v>0</v>
      </c>
      <c r="H2243" s="109">
        <v>0</v>
      </c>
      <c r="I2243" s="143">
        <f t="shared" si="38"/>
        <v>418.19</v>
      </c>
      <c r="J2243" s="148" t="str">
        <f>IFERROR(VLOOKUP($C2243,'CEDARS School FRPL'!$C:$G,5,FALSE),"No")</f>
        <v>Yes</v>
      </c>
      <c r="K2243" s="102">
        <f>IFERROR(VLOOKUP($C2243,'CEDARS School FRPL'!$C:$G,3,FALSE),0)</f>
        <v>0.50429999999999997</v>
      </c>
      <c r="M2243" s="149"/>
      <c r="N2243" s="150"/>
    </row>
    <row r="2244" spans="1:14">
      <c r="A2244" s="83" t="s">
        <v>2271</v>
      </c>
      <c r="B2244" s="83" t="s">
        <v>3081</v>
      </c>
      <c r="C2244" s="80">
        <v>2279</v>
      </c>
      <c r="D2244" s="80" t="s">
        <v>123</v>
      </c>
      <c r="E2244" s="109">
        <v>426.62</v>
      </c>
      <c r="F2244" s="109">
        <v>0</v>
      </c>
      <c r="G2244" s="109">
        <v>0</v>
      </c>
      <c r="H2244" s="109">
        <v>0</v>
      </c>
      <c r="I2244" s="143">
        <f t="shared" si="38"/>
        <v>426.62</v>
      </c>
      <c r="J2244" s="148" t="str">
        <f>IFERROR(VLOOKUP($C2244,'CEDARS School FRPL'!$C:$G,5,FALSE),"No")</f>
        <v>Yes</v>
      </c>
      <c r="K2244" s="102">
        <f>IFERROR(VLOOKUP($C2244,'CEDARS School FRPL'!$C:$G,3,FALSE),0)</f>
        <v>0.61029999999999995</v>
      </c>
      <c r="M2244" s="149"/>
      <c r="N2244" s="150"/>
    </row>
    <row r="2245" spans="1:14">
      <c r="A2245" s="83" t="s">
        <v>2271</v>
      </c>
      <c r="B2245" s="83" t="s">
        <v>3081</v>
      </c>
      <c r="C2245" s="80">
        <v>2347</v>
      </c>
      <c r="D2245" s="80" t="s">
        <v>125</v>
      </c>
      <c r="E2245" s="109">
        <v>455.71</v>
      </c>
      <c r="F2245" s="109">
        <v>0</v>
      </c>
      <c r="G2245" s="109">
        <v>0</v>
      </c>
      <c r="H2245" s="109">
        <v>0</v>
      </c>
      <c r="I2245" s="143">
        <f t="shared" si="38"/>
        <v>455.71</v>
      </c>
      <c r="J2245" s="148" t="str">
        <f>IFERROR(VLOOKUP($C2245,'CEDARS School FRPL'!$C:$G,5,FALSE),"No")</f>
        <v>Yes</v>
      </c>
      <c r="K2245" s="102">
        <f>IFERROR(VLOOKUP($C2245,'CEDARS School FRPL'!$C:$G,3,FALSE),0)</f>
        <v>0.61909999999999998</v>
      </c>
      <c r="M2245" s="149"/>
      <c r="N2245" s="150"/>
    </row>
    <row r="2246" spans="1:14">
      <c r="A2246" s="83" t="s">
        <v>2271</v>
      </c>
      <c r="B2246" s="83" t="s">
        <v>3081</v>
      </c>
      <c r="C2246" s="80">
        <v>5316</v>
      </c>
      <c r="D2246" s="80" t="s">
        <v>133</v>
      </c>
      <c r="E2246" s="109">
        <v>0</v>
      </c>
      <c r="F2246" s="109">
        <v>0.69000000000000006</v>
      </c>
      <c r="G2246" s="109">
        <v>75.84</v>
      </c>
      <c r="H2246" s="109">
        <v>0</v>
      </c>
      <c r="I2246" s="143">
        <f t="shared" si="38"/>
        <v>76.53</v>
      </c>
      <c r="J2246" s="148" t="str">
        <f>IFERROR(VLOOKUP($C2246,'CEDARS School FRPL'!$C:$G,5,FALSE),"No")</f>
        <v>Yes</v>
      </c>
      <c r="K2246" s="102">
        <f>IFERROR(VLOOKUP($C2246,'CEDARS School FRPL'!$C:$G,3,FALSE),0)</f>
        <v>0.68959999999999999</v>
      </c>
      <c r="M2246" s="149"/>
      <c r="N2246" s="150"/>
    </row>
    <row r="2247" spans="1:14">
      <c r="A2247" s="83" t="s">
        <v>2271</v>
      </c>
      <c r="B2247" s="83" t="s">
        <v>3081</v>
      </c>
      <c r="C2247" s="80">
        <v>3370</v>
      </c>
      <c r="D2247" s="80" t="s">
        <v>129</v>
      </c>
      <c r="E2247" s="109">
        <v>398.09</v>
      </c>
      <c r="F2247" s="109">
        <v>0</v>
      </c>
      <c r="G2247" s="109">
        <v>0</v>
      </c>
      <c r="H2247" s="109">
        <v>0</v>
      </c>
      <c r="I2247" s="143">
        <f t="shared" si="38"/>
        <v>398.09</v>
      </c>
      <c r="J2247" s="148" t="str">
        <f>IFERROR(VLOOKUP($C2247,'CEDARS School FRPL'!$C:$G,5,FALSE),"No")</f>
        <v>Yes</v>
      </c>
      <c r="K2247" s="102">
        <f>IFERROR(VLOOKUP($C2247,'CEDARS School FRPL'!$C:$G,3,FALSE),0)</f>
        <v>0.69020000000000004</v>
      </c>
      <c r="M2247" s="149"/>
      <c r="N2247" s="150"/>
    </row>
    <row r="2248" spans="1:14">
      <c r="A2248" s="83" t="s">
        <v>2271</v>
      </c>
      <c r="B2248" s="83" t="s">
        <v>3081</v>
      </c>
      <c r="C2248" s="80">
        <v>3210</v>
      </c>
      <c r="D2248" s="80" t="s">
        <v>128</v>
      </c>
      <c r="E2248" s="109">
        <v>593.36</v>
      </c>
      <c r="F2248" s="109">
        <v>0</v>
      </c>
      <c r="G2248" s="109">
        <v>0</v>
      </c>
      <c r="H2248" s="109">
        <v>0</v>
      </c>
      <c r="I2248" s="143">
        <f t="shared" si="38"/>
        <v>593.36</v>
      </c>
      <c r="J2248" s="148" t="str">
        <f>IFERROR(VLOOKUP($C2248,'CEDARS School FRPL'!$C:$G,5,FALSE),"No")</f>
        <v>Yes</v>
      </c>
      <c r="K2248" s="102">
        <f>IFERROR(VLOOKUP($C2248,'CEDARS School FRPL'!$C:$G,3,FALSE),0)</f>
        <v>0.61919999999999997</v>
      </c>
      <c r="M2248" s="149"/>
      <c r="N2248" s="150"/>
    </row>
    <row r="2249" spans="1:14">
      <c r="A2249" s="83" t="s">
        <v>2271</v>
      </c>
      <c r="B2249" s="83" t="s">
        <v>3081</v>
      </c>
      <c r="C2249" s="80">
        <v>1612</v>
      </c>
      <c r="D2249" s="80" t="s">
        <v>120</v>
      </c>
      <c r="E2249" s="109">
        <v>6.24</v>
      </c>
      <c r="F2249" s="109">
        <v>0</v>
      </c>
      <c r="G2249" s="109">
        <v>0</v>
      </c>
      <c r="H2249" s="109">
        <v>0</v>
      </c>
      <c r="I2249" s="143">
        <f t="shared" si="38"/>
        <v>6.24</v>
      </c>
      <c r="J2249" s="148" t="str">
        <f>IFERROR(VLOOKUP($C2249,'CEDARS School FRPL'!$C:$G,5,FALSE),"No")</f>
        <v>Yes</v>
      </c>
      <c r="K2249" s="102">
        <f>IFERROR(VLOOKUP($C2249,'CEDARS School FRPL'!$C:$G,3,FALSE),0)</f>
        <v>1</v>
      </c>
      <c r="M2249" s="149"/>
      <c r="N2249" s="150"/>
    </row>
    <row r="2250" spans="1:14">
      <c r="A2250" s="83" t="s">
        <v>2271</v>
      </c>
      <c r="B2250" s="83" t="s">
        <v>3081</v>
      </c>
      <c r="C2250" s="80">
        <v>3208</v>
      </c>
      <c r="D2250" s="80" t="s">
        <v>126</v>
      </c>
      <c r="E2250" s="109">
        <v>304.70999999999998</v>
      </c>
      <c r="F2250" s="109">
        <v>0</v>
      </c>
      <c r="G2250" s="109">
        <v>0</v>
      </c>
      <c r="H2250" s="109">
        <v>0</v>
      </c>
      <c r="I2250" s="143">
        <f t="shared" si="38"/>
        <v>304.70999999999998</v>
      </c>
      <c r="J2250" s="148" t="str">
        <f>IFERROR(VLOOKUP($C2250,'CEDARS School FRPL'!$C:$G,5,FALSE),"No")</f>
        <v>No</v>
      </c>
      <c r="K2250" s="102">
        <f>IFERROR(VLOOKUP($C2250,'CEDARS School FRPL'!$C:$G,3,FALSE),0)</f>
        <v>0.1948</v>
      </c>
      <c r="M2250" s="149"/>
      <c r="N2250" s="150"/>
    </row>
    <row r="2251" spans="1:14">
      <c r="A2251" s="83" t="s">
        <v>2271</v>
      </c>
      <c r="B2251" s="83" t="s">
        <v>3081</v>
      </c>
      <c r="C2251" s="80">
        <v>5569</v>
      </c>
      <c r="D2251" s="80" t="s">
        <v>3126</v>
      </c>
      <c r="E2251" s="109">
        <v>155.72</v>
      </c>
      <c r="F2251" s="109">
        <v>0</v>
      </c>
      <c r="G2251" s="109">
        <v>0</v>
      </c>
      <c r="H2251" s="109">
        <v>0</v>
      </c>
      <c r="I2251" s="143">
        <f t="shared" si="38"/>
        <v>155.72</v>
      </c>
      <c r="J2251" s="148" t="str">
        <f>IFERROR(VLOOKUP($C2251,'CEDARS School FRPL'!$C:$G,5,FALSE),"No")</f>
        <v>No</v>
      </c>
      <c r="K2251" s="102">
        <f>IFERROR(VLOOKUP($C2251,'CEDARS School FRPL'!$C:$G,3,FALSE),0)</f>
        <v>0.11609999999999999</v>
      </c>
      <c r="M2251" s="149"/>
      <c r="N2251" s="150"/>
    </row>
    <row r="2252" spans="1:14">
      <c r="A2252" s="83" t="s">
        <v>2271</v>
      </c>
      <c r="B2252" s="83" t="s">
        <v>3081</v>
      </c>
      <c r="C2252" s="80">
        <v>2907</v>
      </c>
      <c r="D2252" s="80" t="s">
        <v>40</v>
      </c>
      <c r="E2252" s="109">
        <v>494.1</v>
      </c>
      <c r="F2252" s="109">
        <v>0</v>
      </c>
      <c r="G2252" s="109">
        <v>0</v>
      </c>
      <c r="H2252" s="109">
        <v>0</v>
      </c>
      <c r="I2252" s="143">
        <f t="shared" si="38"/>
        <v>494.1</v>
      </c>
      <c r="J2252" s="148" t="str">
        <f>IFERROR(VLOOKUP($C2252,'CEDARS School FRPL'!$C:$G,5,FALSE),"No")</f>
        <v>No</v>
      </c>
      <c r="K2252" s="102">
        <f>IFERROR(VLOOKUP($C2252,'CEDARS School FRPL'!$C:$G,3,FALSE),0)</f>
        <v>0.39810000000000001</v>
      </c>
      <c r="M2252" s="149"/>
      <c r="N2252" s="150"/>
    </row>
    <row r="2253" spans="1:14">
      <c r="A2253" s="83" t="s">
        <v>2271</v>
      </c>
      <c r="B2253" s="83" t="s">
        <v>3081</v>
      </c>
      <c r="C2253" s="80">
        <v>2134</v>
      </c>
      <c r="D2253" s="80" t="s">
        <v>122</v>
      </c>
      <c r="E2253" s="109">
        <v>1784.35</v>
      </c>
      <c r="F2253" s="109">
        <v>200.06</v>
      </c>
      <c r="G2253" s="109">
        <v>0</v>
      </c>
      <c r="H2253" s="109">
        <v>0</v>
      </c>
      <c r="I2253" s="143">
        <f t="shared" si="38"/>
        <v>1984.4099999999999</v>
      </c>
      <c r="J2253" s="148" t="str">
        <f>IFERROR(VLOOKUP($C2253,'CEDARS School FRPL'!$C:$G,5,FALSE),"No")</f>
        <v>Yes</v>
      </c>
      <c r="K2253" s="102">
        <f>IFERROR(VLOOKUP($C2253,'CEDARS School FRPL'!$C:$G,3,FALSE),0)</f>
        <v>0.53129999999999999</v>
      </c>
      <c r="M2253" s="149"/>
      <c r="N2253" s="150"/>
    </row>
    <row r="2254" spans="1:14">
      <c r="A2254" s="83" t="s">
        <v>2271</v>
      </c>
      <c r="B2254" s="83" t="s">
        <v>3081</v>
      </c>
      <c r="C2254" s="80">
        <v>5637</v>
      </c>
      <c r="D2254" s="80" t="s">
        <v>3256</v>
      </c>
      <c r="E2254" s="109">
        <v>51.69</v>
      </c>
      <c r="F2254" s="109">
        <v>0</v>
      </c>
      <c r="G2254" s="109">
        <v>0</v>
      </c>
      <c r="H2254" s="109">
        <v>0</v>
      </c>
      <c r="I2254" s="143">
        <f t="shared" si="38"/>
        <v>51.69</v>
      </c>
      <c r="J2254" s="148" t="str">
        <f>IFERROR(VLOOKUP($C2254,'CEDARS School FRPL'!$C:$G,5,FALSE),"No")</f>
        <v>Yes</v>
      </c>
      <c r="K2254" s="102">
        <f>IFERROR(VLOOKUP($C2254,'CEDARS School FRPL'!$C:$G,3,FALSE),0)</f>
        <v>0.58540000000000003</v>
      </c>
      <c r="M2254" s="149"/>
      <c r="N2254" s="150"/>
    </row>
    <row r="2255" spans="1:14">
      <c r="A2255" s="83" t="s">
        <v>2271</v>
      </c>
      <c r="B2255" s="80" t="s">
        <v>3081</v>
      </c>
      <c r="C2255" s="80">
        <v>4105</v>
      </c>
      <c r="D2255" t="s">
        <v>130</v>
      </c>
      <c r="E2255" s="109">
        <v>181.67</v>
      </c>
      <c r="F2255" s="109">
        <v>0</v>
      </c>
      <c r="G2255" s="109">
        <v>0</v>
      </c>
      <c r="H2255" s="109">
        <v>0</v>
      </c>
      <c r="I2255" s="143">
        <f t="shared" si="38"/>
        <v>181.67</v>
      </c>
      <c r="J2255" s="148" t="str">
        <f>IFERROR(VLOOKUP($C2255,'CEDARS School FRPL'!$C:$G,5,FALSE),"No")</f>
        <v>No</v>
      </c>
      <c r="K2255" s="102">
        <f>IFERROR(VLOOKUP($C2255,'CEDARS School FRPL'!$C:$G,3,FALSE),0)</f>
        <v>0.30330000000000001</v>
      </c>
      <c r="M2255" s="149"/>
      <c r="N2255" s="150"/>
    </row>
    <row r="2256" spans="1:14">
      <c r="A2256" s="83" t="s">
        <v>2271</v>
      </c>
      <c r="B2256" s="83" t="s">
        <v>3081</v>
      </c>
      <c r="C2256" s="80">
        <v>1613</v>
      </c>
      <c r="D2256" s="80" t="s">
        <v>121</v>
      </c>
      <c r="E2256" s="109">
        <v>273.69</v>
      </c>
      <c r="F2256" s="109">
        <v>5.26</v>
      </c>
      <c r="G2256" s="109">
        <v>0</v>
      </c>
      <c r="H2256" s="109">
        <v>0</v>
      </c>
      <c r="I2256" s="143">
        <f t="shared" si="38"/>
        <v>278.95</v>
      </c>
      <c r="J2256" s="148" t="str">
        <f>IFERROR(VLOOKUP($C2256,'CEDARS School FRPL'!$C:$G,5,FALSE),"No")</f>
        <v>Yes</v>
      </c>
      <c r="K2256" s="102">
        <f>IFERROR(VLOOKUP($C2256,'CEDARS School FRPL'!$C:$G,3,FALSE),0)</f>
        <v>0.61350000000000005</v>
      </c>
      <c r="M2256" s="149"/>
      <c r="N2256" s="150"/>
    </row>
    <row r="2257" spans="1:14">
      <c r="A2257" s="83" t="s">
        <v>2492</v>
      </c>
      <c r="B2257" s="83" t="s">
        <v>3082</v>
      </c>
      <c r="C2257" s="80">
        <v>3538</v>
      </c>
      <c r="D2257" s="80" t="s">
        <v>1733</v>
      </c>
      <c r="E2257" s="109">
        <v>550.21</v>
      </c>
      <c r="F2257" s="109">
        <v>0</v>
      </c>
      <c r="G2257" s="109">
        <v>0</v>
      </c>
      <c r="H2257" s="109">
        <v>0</v>
      </c>
      <c r="I2257" s="143">
        <f t="shared" si="38"/>
        <v>550.21</v>
      </c>
      <c r="J2257" s="148" t="str">
        <f>IFERROR(VLOOKUP($C2257,'CEDARS School FRPL'!$C:$G,5,FALSE),"No")</f>
        <v>Yes</v>
      </c>
      <c r="K2257" s="102">
        <f>IFERROR(VLOOKUP($C2257,'CEDARS School FRPL'!$C:$G,3,FALSE),0)</f>
        <v>0.52659999999999996</v>
      </c>
      <c r="M2257" s="149"/>
      <c r="N2257" s="150"/>
    </row>
    <row r="2258" spans="1:14">
      <c r="A2258" s="83" t="s">
        <v>2492</v>
      </c>
      <c r="B2258" s="83" t="s">
        <v>3082</v>
      </c>
      <c r="C2258" s="80">
        <v>1628</v>
      </c>
      <c r="D2258" s="80" t="s">
        <v>1895</v>
      </c>
      <c r="E2258" s="109">
        <v>292.62</v>
      </c>
      <c r="F2258" s="109">
        <v>0</v>
      </c>
      <c r="G2258" s="109">
        <v>0</v>
      </c>
      <c r="H2258" s="109">
        <v>0</v>
      </c>
      <c r="I2258" s="143">
        <f t="shared" si="38"/>
        <v>292.62</v>
      </c>
      <c r="J2258" s="148" t="str">
        <f>IFERROR(VLOOKUP($C2258,'CEDARS School FRPL'!$C:$G,5,FALSE),"No")</f>
        <v>Yes</v>
      </c>
      <c r="K2258" s="102">
        <f>IFERROR(VLOOKUP($C2258,'CEDARS School FRPL'!$C:$G,3,FALSE),0)</f>
        <v>0.88900000000000001</v>
      </c>
      <c r="M2258" s="149"/>
      <c r="N2258" s="150"/>
    </row>
    <row r="2259" spans="1:14">
      <c r="A2259" s="80" t="s">
        <v>2492</v>
      </c>
      <c r="B2259" s="86" t="s">
        <v>3082</v>
      </c>
      <c r="C2259" s="80">
        <v>2711</v>
      </c>
      <c r="D2259" s="80" t="s">
        <v>1898</v>
      </c>
      <c r="E2259" s="109">
        <v>165</v>
      </c>
      <c r="F2259" s="109">
        <v>0</v>
      </c>
      <c r="G2259" s="109">
        <v>0</v>
      </c>
      <c r="H2259" s="109">
        <v>0</v>
      </c>
      <c r="I2259" s="143">
        <f t="shared" si="38"/>
        <v>165</v>
      </c>
      <c r="J2259" s="148" t="str">
        <f>IFERROR(VLOOKUP($C2259,'CEDARS School FRPL'!$C:$G,5,FALSE),"No")</f>
        <v>No</v>
      </c>
      <c r="K2259" s="102">
        <f>IFERROR(VLOOKUP($C2259,'CEDARS School FRPL'!$C:$G,3,FALSE),0)</f>
        <v>0.40229999999999999</v>
      </c>
      <c r="L2259" s="102"/>
      <c r="M2259" s="149"/>
      <c r="N2259" s="150"/>
    </row>
    <row r="2260" spans="1:14">
      <c r="A2260" s="83" t="s">
        <v>2492</v>
      </c>
      <c r="B2260" s="83" t="s">
        <v>3082</v>
      </c>
      <c r="C2260" s="80">
        <v>3196</v>
      </c>
      <c r="D2260" s="80" t="s">
        <v>1903</v>
      </c>
      <c r="E2260" s="109">
        <v>252.53</v>
      </c>
      <c r="F2260" s="109">
        <v>0</v>
      </c>
      <c r="G2260" s="109">
        <v>0</v>
      </c>
      <c r="H2260" s="109">
        <v>0</v>
      </c>
      <c r="I2260" s="143">
        <f t="shared" si="38"/>
        <v>252.53</v>
      </c>
      <c r="J2260" s="148" t="str">
        <f>IFERROR(VLOOKUP($C2260,'CEDARS School FRPL'!$C:$G,5,FALSE),"No")</f>
        <v>Yes</v>
      </c>
      <c r="K2260" s="102">
        <f>IFERROR(VLOOKUP($C2260,'CEDARS School FRPL'!$C:$G,3,FALSE),0)</f>
        <v>0.68940000000000001</v>
      </c>
      <c r="M2260" s="149"/>
      <c r="N2260" s="150"/>
    </row>
    <row r="2261" spans="1:14">
      <c r="A2261" t="s">
        <v>2492</v>
      </c>
      <c r="B2261" t="s">
        <v>3082</v>
      </c>
      <c r="C2261">
        <v>3129</v>
      </c>
      <c r="D2261" t="s">
        <v>1900</v>
      </c>
      <c r="E2261" s="109">
        <v>213.34</v>
      </c>
      <c r="F2261" s="109">
        <v>0</v>
      </c>
      <c r="G2261" s="109">
        <v>0</v>
      </c>
      <c r="H2261" s="109">
        <v>0</v>
      </c>
      <c r="I2261" s="143">
        <f t="shared" si="38"/>
        <v>213.34</v>
      </c>
      <c r="J2261" s="148" t="str">
        <f>IFERROR(VLOOKUP($C2261,'CEDARS School FRPL'!$C:$G,5,FALSE),"No")</f>
        <v>Yes</v>
      </c>
      <c r="K2261" s="102">
        <f>IFERROR(VLOOKUP($C2261,'CEDARS School FRPL'!$C:$G,3,FALSE),0)</f>
        <v>0.64449999999999996</v>
      </c>
      <c r="N2261" s="150"/>
    </row>
    <row r="2262" spans="1:14">
      <c r="A2262" s="83" t="s">
        <v>2492</v>
      </c>
      <c r="B2262" s="83" t="s">
        <v>3082</v>
      </c>
      <c r="C2262" s="80">
        <v>3194</v>
      </c>
      <c r="D2262" s="80" t="s">
        <v>1901</v>
      </c>
      <c r="E2262" s="109">
        <v>347.8</v>
      </c>
      <c r="F2262" s="109">
        <v>0</v>
      </c>
      <c r="G2262" s="109">
        <v>0</v>
      </c>
      <c r="H2262" s="109">
        <v>0</v>
      </c>
      <c r="I2262" s="143">
        <f t="shared" si="38"/>
        <v>347.8</v>
      </c>
      <c r="J2262" s="148" t="str">
        <f>IFERROR(VLOOKUP($C2262,'CEDARS School FRPL'!$C:$G,5,FALSE),"No")</f>
        <v>No</v>
      </c>
      <c r="K2262" s="102">
        <f>IFERROR(VLOOKUP($C2262,'CEDARS School FRPL'!$C:$G,3,FALSE),0)</f>
        <v>0.35749999999999998</v>
      </c>
      <c r="M2262" s="149"/>
      <c r="N2262" s="150"/>
    </row>
    <row r="2263" spans="1:14">
      <c r="A2263" s="83" t="s">
        <v>2492</v>
      </c>
      <c r="B2263" s="83" t="s">
        <v>3082</v>
      </c>
      <c r="C2263" s="80">
        <v>5356</v>
      </c>
      <c r="D2263" s="80" t="s">
        <v>2745</v>
      </c>
      <c r="E2263" s="109">
        <v>0</v>
      </c>
      <c r="F2263" s="109">
        <v>0</v>
      </c>
      <c r="G2263" s="109">
        <v>8</v>
      </c>
      <c r="H2263" s="109">
        <v>0</v>
      </c>
      <c r="I2263" s="143">
        <f t="shared" si="38"/>
        <v>8</v>
      </c>
      <c r="J2263" s="148" t="str">
        <f>IFERROR(VLOOKUP($C2263,'CEDARS School FRPL'!$C:$G,5,FALSE),"No")</f>
        <v>Yes</v>
      </c>
      <c r="K2263" s="102">
        <f>IFERROR(VLOOKUP($C2263,'CEDARS School FRPL'!$C:$G,3,FALSE),0)</f>
        <v>0.77090000000000003</v>
      </c>
      <c r="M2263" s="149"/>
      <c r="N2263" s="150"/>
    </row>
    <row r="2264" spans="1:14">
      <c r="A2264" s="83" t="s">
        <v>2492</v>
      </c>
      <c r="B2264" s="83" t="s">
        <v>3082</v>
      </c>
      <c r="C2264" s="80">
        <v>2956</v>
      </c>
      <c r="D2264" s="80" t="s">
        <v>1899</v>
      </c>
      <c r="E2264" s="109">
        <v>269.83</v>
      </c>
      <c r="F2264" s="109">
        <v>0</v>
      </c>
      <c r="G2264" s="109">
        <v>0</v>
      </c>
      <c r="H2264" s="109">
        <v>0</v>
      </c>
      <c r="I2264" s="143">
        <f t="shared" si="38"/>
        <v>269.83</v>
      </c>
      <c r="J2264" s="148" t="str">
        <f>IFERROR(VLOOKUP($C2264,'CEDARS School FRPL'!$C:$G,5,FALSE),"No")</f>
        <v>Yes</v>
      </c>
      <c r="K2264" s="102">
        <f>IFERROR(VLOOKUP($C2264,'CEDARS School FRPL'!$C:$G,3,FALSE),0)</f>
        <v>0.60829999999999995</v>
      </c>
      <c r="M2264" s="149"/>
      <c r="N2264" s="150"/>
    </row>
    <row r="2265" spans="1:14">
      <c r="A2265" s="83" t="s">
        <v>2492</v>
      </c>
      <c r="B2265" s="83" t="s">
        <v>3082</v>
      </c>
      <c r="C2265" s="80">
        <v>5645</v>
      </c>
      <c r="D2265" s="80" t="s">
        <v>1897</v>
      </c>
      <c r="E2265" s="109">
        <v>243.33</v>
      </c>
      <c r="F2265" s="109">
        <v>5.77</v>
      </c>
      <c r="G2265" s="109">
        <v>0</v>
      </c>
      <c r="H2265" s="109">
        <v>0</v>
      </c>
      <c r="I2265" s="143">
        <f t="shared" si="38"/>
        <v>249.10000000000002</v>
      </c>
      <c r="J2265" s="148" t="str">
        <f>IFERROR(VLOOKUP($C2265,'CEDARS School FRPL'!$C:$G,5,FALSE),"No")</f>
        <v>Yes</v>
      </c>
      <c r="K2265" s="102">
        <f>IFERROR(VLOOKUP($C2265,'CEDARS School FRPL'!$C:$G,3,FALSE),0)</f>
        <v>0.57550000000000001</v>
      </c>
      <c r="M2265" s="149"/>
      <c r="N2265" s="150"/>
    </row>
    <row r="2266" spans="1:14">
      <c r="A2266" s="83" t="s">
        <v>2492</v>
      </c>
      <c r="B2266" s="83" t="s">
        <v>3082</v>
      </c>
      <c r="C2266" s="80">
        <v>1755</v>
      </c>
      <c r="D2266" s="80" t="s">
        <v>1896</v>
      </c>
      <c r="E2266" s="109">
        <v>163.83000000000001</v>
      </c>
      <c r="F2266" s="109">
        <v>0</v>
      </c>
      <c r="G2266" s="109">
        <v>0</v>
      </c>
      <c r="H2266" s="109">
        <v>0</v>
      </c>
      <c r="I2266" s="143">
        <f t="shared" si="38"/>
        <v>163.83000000000001</v>
      </c>
      <c r="J2266" s="148" t="str">
        <f>IFERROR(VLOOKUP($C2266,'CEDARS School FRPL'!$C:$G,5,FALSE),"No")</f>
        <v>No</v>
      </c>
      <c r="K2266" s="102">
        <f>IFERROR(VLOOKUP($C2266,'CEDARS School FRPL'!$C:$G,3,FALSE),0)</f>
        <v>0.4491</v>
      </c>
      <c r="M2266" s="149"/>
      <c r="N2266" s="150"/>
    </row>
    <row r="2267" spans="1:14">
      <c r="A2267" s="83" t="s">
        <v>2492</v>
      </c>
      <c r="B2267" s="83" t="s">
        <v>3082</v>
      </c>
      <c r="C2267" s="80">
        <v>3195</v>
      </c>
      <c r="D2267" s="80" t="s">
        <v>1902</v>
      </c>
      <c r="E2267" s="109">
        <v>807.95</v>
      </c>
      <c r="F2267" s="109">
        <v>47.37</v>
      </c>
      <c r="G2267" s="109">
        <v>0</v>
      </c>
      <c r="H2267" s="109">
        <v>0</v>
      </c>
      <c r="I2267" s="143">
        <f t="shared" si="38"/>
        <v>855.32</v>
      </c>
      <c r="J2267" s="148" t="str">
        <f>IFERROR(VLOOKUP($C2267,'CEDARS School FRPL'!$C:$G,5,FALSE),"No")</f>
        <v>No</v>
      </c>
      <c r="K2267" s="102">
        <f>IFERROR(VLOOKUP($C2267,'CEDARS School FRPL'!$C:$G,3,FALSE),0)</f>
        <v>0.43769999999999998</v>
      </c>
      <c r="M2267" s="149"/>
      <c r="N2267" s="150"/>
    </row>
    <row r="2268" spans="1:14">
      <c r="A2268" s="83" t="s">
        <v>2492</v>
      </c>
      <c r="B2268" s="83" t="s">
        <v>3082</v>
      </c>
      <c r="C2268" s="80">
        <v>5698</v>
      </c>
      <c r="D2268" s="80" t="s">
        <v>3394</v>
      </c>
      <c r="E2268" s="109">
        <v>39.020000000000003</v>
      </c>
      <c r="F2268" s="109">
        <v>0</v>
      </c>
      <c r="G2268" s="109">
        <v>0</v>
      </c>
      <c r="H2268" s="109">
        <v>0</v>
      </c>
      <c r="I2268" s="143">
        <f t="shared" si="38"/>
        <v>39.020000000000003</v>
      </c>
      <c r="J2268" s="148" t="str">
        <f>IFERROR(VLOOKUP($C2268,'CEDARS School FRPL'!$C:$G,5,FALSE),"No")</f>
        <v>Yes</v>
      </c>
      <c r="K2268" s="102">
        <f>IFERROR(VLOOKUP($C2268,'CEDARS School FRPL'!$C:$G,3,FALSE),0)</f>
        <v>0.70430000000000004</v>
      </c>
      <c r="M2268" s="149"/>
      <c r="N2268" s="150"/>
    </row>
    <row r="2269" spans="1:14">
      <c r="A2269" s="83" t="s">
        <v>2561</v>
      </c>
      <c r="B2269" s="83" t="s">
        <v>3083</v>
      </c>
      <c r="C2269" s="80">
        <v>2822</v>
      </c>
      <c r="D2269" s="80" t="s">
        <v>2244</v>
      </c>
      <c r="E2269" s="109">
        <v>368.31</v>
      </c>
      <c r="F2269" s="109">
        <v>0</v>
      </c>
      <c r="G2269" s="109">
        <v>0</v>
      </c>
      <c r="H2269" s="109">
        <v>0</v>
      </c>
      <c r="I2269" s="143">
        <f t="shared" si="38"/>
        <v>368.31</v>
      </c>
      <c r="J2269" s="148" t="str">
        <f>IFERROR(VLOOKUP($C2269,'CEDARS School FRPL'!$C:$G,5,FALSE),"No")</f>
        <v>Yes</v>
      </c>
      <c r="K2269" s="102">
        <f>IFERROR(VLOOKUP($C2269,'CEDARS School FRPL'!$C:$G,3,FALSE),0)</f>
        <v>0.60340000000000005</v>
      </c>
      <c r="M2269" s="149"/>
      <c r="N2269" s="150"/>
    </row>
    <row r="2270" spans="1:14">
      <c r="A2270" s="83" t="s">
        <v>2561</v>
      </c>
      <c r="B2270" s="83" t="s">
        <v>3083</v>
      </c>
      <c r="C2270" s="80">
        <v>3699</v>
      </c>
      <c r="D2270" s="80" t="s">
        <v>2246</v>
      </c>
      <c r="E2270" s="109">
        <v>415.08</v>
      </c>
      <c r="F2270" s="109">
        <v>0</v>
      </c>
      <c r="G2270" s="109">
        <v>0</v>
      </c>
      <c r="H2270" s="109">
        <v>0</v>
      </c>
      <c r="I2270" s="143">
        <f t="shared" si="38"/>
        <v>415.08</v>
      </c>
      <c r="J2270" s="148" t="str">
        <f>IFERROR(VLOOKUP($C2270,'CEDARS School FRPL'!$C:$G,5,FALSE),"No")</f>
        <v>No</v>
      </c>
      <c r="K2270" s="102">
        <f>IFERROR(VLOOKUP($C2270,'CEDARS School FRPL'!$C:$G,3,FALSE),0)</f>
        <v>0.3876</v>
      </c>
      <c r="M2270" s="149"/>
      <c r="N2270" s="150"/>
    </row>
    <row r="2271" spans="1:14">
      <c r="A2271" s="83" t="s">
        <v>2561</v>
      </c>
      <c r="B2271" s="83" t="s">
        <v>3083</v>
      </c>
      <c r="C2271" s="80">
        <v>4448</v>
      </c>
      <c r="D2271" s="80" t="s">
        <v>1052</v>
      </c>
      <c r="E2271" s="109">
        <v>396.51</v>
      </c>
      <c r="F2271" s="109">
        <v>0</v>
      </c>
      <c r="G2271" s="109">
        <v>0</v>
      </c>
      <c r="H2271" s="109">
        <v>0</v>
      </c>
      <c r="I2271" s="143">
        <f t="shared" si="38"/>
        <v>396.51</v>
      </c>
      <c r="J2271" s="148" t="str">
        <f>IFERROR(VLOOKUP($C2271,'CEDARS School FRPL'!$C:$G,5,FALSE),"No")</f>
        <v>No</v>
      </c>
      <c r="K2271" s="102">
        <f>IFERROR(VLOOKUP($C2271,'CEDARS School FRPL'!$C:$G,3,FALSE),0)</f>
        <v>0.31919999999999998</v>
      </c>
      <c r="M2271" s="149"/>
      <c r="N2271" s="150"/>
    </row>
    <row r="2272" spans="1:14">
      <c r="A2272" s="83" t="s">
        <v>2561</v>
      </c>
      <c r="B2272" s="83" t="s">
        <v>3083</v>
      </c>
      <c r="C2272" s="80">
        <v>2758</v>
      </c>
      <c r="D2272" s="80" t="s">
        <v>2243</v>
      </c>
      <c r="E2272" s="109">
        <v>235.44</v>
      </c>
      <c r="F2272" s="109">
        <v>0</v>
      </c>
      <c r="G2272" s="109">
        <v>0</v>
      </c>
      <c r="H2272" s="109">
        <v>0</v>
      </c>
      <c r="I2272" s="143">
        <f t="shared" si="38"/>
        <v>235.44</v>
      </c>
      <c r="J2272" s="148" t="str">
        <f>IFERROR(VLOOKUP($C2272,'CEDARS School FRPL'!$C:$G,5,FALSE),"No")</f>
        <v>Yes</v>
      </c>
      <c r="K2272" s="102">
        <f>IFERROR(VLOOKUP($C2272,'CEDARS School FRPL'!$C:$G,3,FALSE),0)</f>
        <v>0.51939999999999997</v>
      </c>
      <c r="M2272" s="149"/>
      <c r="N2272" s="150"/>
    </row>
    <row r="2273" spans="1:14">
      <c r="A2273" s="83" t="s">
        <v>2561</v>
      </c>
      <c r="B2273" s="83" t="s">
        <v>3083</v>
      </c>
      <c r="C2273" s="80">
        <v>3207</v>
      </c>
      <c r="D2273" s="80" t="s">
        <v>2245</v>
      </c>
      <c r="E2273" s="109">
        <v>493.13</v>
      </c>
      <c r="F2273" s="109">
        <v>0</v>
      </c>
      <c r="G2273" s="109">
        <v>0</v>
      </c>
      <c r="H2273" s="109">
        <v>0</v>
      </c>
      <c r="I2273" s="143">
        <f t="shared" si="38"/>
        <v>493.13</v>
      </c>
      <c r="J2273" s="148" t="str">
        <f>IFERROR(VLOOKUP($C2273,'CEDARS School FRPL'!$C:$G,5,FALSE),"No")</f>
        <v>Yes</v>
      </c>
      <c r="K2273" s="102">
        <f>IFERROR(VLOOKUP($C2273,'CEDARS School FRPL'!$C:$G,3,FALSE),0)</f>
        <v>0.5806</v>
      </c>
      <c r="M2273" s="149"/>
      <c r="N2273" s="150"/>
    </row>
    <row r="2274" spans="1:14">
      <c r="A2274" s="83" t="s">
        <v>2561</v>
      </c>
      <c r="B2274" s="83" t="s">
        <v>3083</v>
      </c>
      <c r="C2274" s="80">
        <v>3074</v>
      </c>
      <c r="D2274" s="80" t="s">
        <v>1902</v>
      </c>
      <c r="E2274" s="109">
        <v>1341.47</v>
      </c>
      <c r="F2274" s="109">
        <v>92.55</v>
      </c>
      <c r="G2274" s="109">
        <v>0</v>
      </c>
      <c r="H2274" s="109">
        <v>0</v>
      </c>
      <c r="I2274" s="143">
        <f t="shared" si="38"/>
        <v>1434.02</v>
      </c>
      <c r="J2274" s="148" t="str">
        <f>IFERROR(VLOOKUP($C2274,'CEDARS School FRPL'!$C:$G,5,FALSE),"No")</f>
        <v>No</v>
      </c>
      <c r="K2274" s="102">
        <f>IFERROR(VLOOKUP($C2274,'CEDARS School FRPL'!$C:$G,3,FALSE),0)</f>
        <v>0.42299999999999999</v>
      </c>
      <c r="M2274" s="149"/>
      <c r="N2274" s="150"/>
    </row>
    <row r="2275" spans="1:14">
      <c r="A2275" s="83" t="s">
        <v>2561</v>
      </c>
      <c r="B2275" s="83" t="s">
        <v>3083</v>
      </c>
      <c r="C2275" s="80">
        <v>5699</v>
      </c>
      <c r="D2275" s="80" t="s">
        <v>3395</v>
      </c>
      <c r="E2275" s="109">
        <v>160.43</v>
      </c>
      <c r="F2275" s="109">
        <v>0</v>
      </c>
      <c r="G2275" s="109">
        <v>0</v>
      </c>
      <c r="H2275" s="109">
        <v>0</v>
      </c>
      <c r="I2275" s="143">
        <f t="shared" si="38"/>
        <v>160.43</v>
      </c>
      <c r="J2275" s="148" t="str">
        <f>IFERROR(VLOOKUP($C2275,'CEDARS School FRPL'!$C:$G,5,FALSE),"No")</f>
        <v>Yes</v>
      </c>
      <c r="K2275" s="102">
        <f>IFERROR(VLOOKUP($C2275,'CEDARS School FRPL'!$C:$G,3,FALSE),0)</f>
        <v>0.51259999999999994</v>
      </c>
      <c r="M2275" s="149"/>
      <c r="N2275" s="150"/>
    </row>
    <row r="2276" spans="1:14">
      <c r="A2276" s="83" t="s">
        <v>2561</v>
      </c>
      <c r="B2276" s="83" t="s">
        <v>3083</v>
      </c>
      <c r="C2276" s="80">
        <v>4040</v>
      </c>
      <c r="D2276" s="80" t="s">
        <v>2247</v>
      </c>
      <c r="E2276" s="109">
        <v>1186.43</v>
      </c>
      <c r="F2276" s="109">
        <v>0</v>
      </c>
      <c r="G2276" s="109">
        <v>0</v>
      </c>
      <c r="H2276" s="109">
        <v>0</v>
      </c>
      <c r="I2276" s="143">
        <f t="shared" si="38"/>
        <v>1186.43</v>
      </c>
      <c r="J2276" s="148" t="str">
        <f>IFERROR(VLOOKUP($C2276,'CEDARS School FRPL'!$C:$G,5,FALSE),"No")</f>
        <v>No</v>
      </c>
      <c r="K2276" s="102">
        <f>IFERROR(VLOOKUP($C2276,'CEDARS School FRPL'!$C:$G,3,FALSE),0)</f>
        <v>0.49709999999999999</v>
      </c>
      <c r="M2276" s="149"/>
      <c r="N2276" s="150"/>
    </row>
    <row r="2277" spans="1:14">
      <c r="A2277" t="s">
        <v>2561</v>
      </c>
      <c r="B2277" t="s">
        <v>3083</v>
      </c>
      <c r="C2277">
        <v>5540</v>
      </c>
      <c r="D2277" t="s">
        <v>3150</v>
      </c>
      <c r="E2277" s="109">
        <v>0</v>
      </c>
      <c r="F2277" s="109">
        <v>0</v>
      </c>
      <c r="G2277" s="109">
        <v>36.29</v>
      </c>
      <c r="H2277" s="109">
        <v>0</v>
      </c>
      <c r="I2277" s="143">
        <f t="shared" si="38"/>
        <v>36.29</v>
      </c>
      <c r="J2277" s="148" t="str">
        <f>IFERROR(VLOOKUP($C2277,'CEDARS School FRPL'!$C:$G,5,FALSE),"No")</f>
        <v>No</v>
      </c>
      <c r="K2277" s="102">
        <f>IFERROR(VLOOKUP($C2277,'CEDARS School FRPL'!$C:$G,3,FALSE),0)</f>
        <v>0.46939999999999998</v>
      </c>
      <c r="M2277" s="149"/>
      <c r="N2277" s="150"/>
    </row>
    <row r="2278" spans="1:14">
      <c r="A2278" s="83" t="s">
        <v>2561</v>
      </c>
      <c r="B2278" s="83" t="s">
        <v>3083</v>
      </c>
      <c r="C2278" s="80">
        <v>5505</v>
      </c>
      <c r="D2278" s="80" t="s">
        <v>2746</v>
      </c>
      <c r="E2278" s="109">
        <v>24.83</v>
      </c>
      <c r="F2278" s="109">
        <v>0</v>
      </c>
      <c r="G2278" s="109">
        <v>0</v>
      </c>
      <c r="H2278" s="109">
        <v>0</v>
      </c>
      <c r="I2278" s="143">
        <f t="shared" si="38"/>
        <v>24.83</v>
      </c>
      <c r="J2278" s="148" t="str">
        <f>IFERROR(VLOOKUP($C2278,'CEDARS School FRPL'!$C:$G,5,FALSE),"No")</f>
        <v>No</v>
      </c>
      <c r="K2278" s="102">
        <f>IFERROR(VLOOKUP($C2278,'CEDARS School FRPL'!$C:$G,3,FALSE),0)</f>
        <v>0.42299999999999999</v>
      </c>
      <c r="M2278" s="149"/>
      <c r="N2278" s="150"/>
    </row>
    <row r="2279" spans="1:14">
      <c r="A2279" s="83" t="s">
        <v>2561</v>
      </c>
      <c r="B2279" s="83" t="s">
        <v>3083</v>
      </c>
      <c r="C2279" s="80">
        <v>5506</v>
      </c>
      <c r="D2279" s="80" t="s">
        <v>2747</v>
      </c>
      <c r="E2279" s="109">
        <v>130.03</v>
      </c>
      <c r="F2279" s="109">
        <v>0</v>
      </c>
      <c r="G2279" s="109">
        <v>0</v>
      </c>
      <c r="H2279" s="109">
        <v>0</v>
      </c>
      <c r="I2279" s="143">
        <f t="shared" si="38"/>
        <v>130.03</v>
      </c>
      <c r="J2279" s="148" t="str">
        <f>IFERROR(VLOOKUP($C2279,'CEDARS School FRPL'!$C:$G,5,FALSE),"No")</f>
        <v>No</v>
      </c>
      <c r="K2279" s="102">
        <f>IFERROR(VLOOKUP($C2279,'CEDARS School FRPL'!$C:$G,3,FALSE),0)</f>
        <v>0.29570000000000002</v>
      </c>
      <c r="M2279" s="149"/>
      <c r="N2279" s="150"/>
    </row>
    <row r="2280" spans="1:14">
      <c r="A2280" s="83" t="s">
        <v>2561</v>
      </c>
      <c r="B2280" s="83" t="s">
        <v>3083</v>
      </c>
      <c r="C2280" s="80">
        <v>5504</v>
      </c>
      <c r="D2280" s="80" t="s">
        <v>2748</v>
      </c>
      <c r="E2280" s="109">
        <v>27.66</v>
      </c>
      <c r="F2280" s="109">
        <v>0</v>
      </c>
      <c r="G2280" s="109">
        <v>0</v>
      </c>
      <c r="H2280" s="109">
        <v>0</v>
      </c>
      <c r="I2280" s="143">
        <f t="shared" si="38"/>
        <v>27.66</v>
      </c>
      <c r="J2280" s="148" t="str">
        <f>IFERROR(VLOOKUP($C2280,'CEDARS School FRPL'!$C:$G,5,FALSE),"No")</f>
        <v>Yes</v>
      </c>
      <c r="K2280" s="102">
        <f>IFERROR(VLOOKUP($C2280,'CEDARS School FRPL'!$C:$G,3,FALSE),0)</f>
        <v>0.51200000000000001</v>
      </c>
      <c r="M2280" s="149"/>
      <c r="N2280" s="150"/>
    </row>
    <row r="2281" spans="1:14">
      <c r="A2281" s="83" t="s">
        <v>2561</v>
      </c>
      <c r="B2281" s="83" t="s">
        <v>3083</v>
      </c>
      <c r="C2281" s="80">
        <v>5620</v>
      </c>
      <c r="D2281" s="80" t="s">
        <v>3283</v>
      </c>
      <c r="E2281" s="109">
        <v>14.1</v>
      </c>
      <c r="F2281" s="109">
        <v>0</v>
      </c>
      <c r="G2281" s="109">
        <v>0</v>
      </c>
      <c r="H2281" s="109">
        <v>0</v>
      </c>
      <c r="I2281" s="143">
        <f t="shared" si="38"/>
        <v>14.1</v>
      </c>
      <c r="J2281" s="148" t="str">
        <f>IFERROR(VLOOKUP($C2281,'CEDARS School FRPL'!$C:$G,5,FALSE),"No")</f>
        <v>No</v>
      </c>
      <c r="K2281" s="102">
        <f>IFERROR(VLOOKUP($C2281,'CEDARS School FRPL'!$C:$G,3,FALSE),0)</f>
        <v>6.25E-2</v>
      </c>
      <c r="M2281" s="149"/>
      <c r="N2281" s="150"/>
    </row>
    <row r="2282" spans="1:14">
      <c r="A2282" s="83" t="s">
        <v>2561</v>
      </c>
      <c r="B2282" s="83" t="s">
        <v>3083</v>
      </c>
      <c r="C2282" s="80">
        <v>2505</v>
      </c>
      <c r="D2282" s="80" t="s">
        <v>2242</v>
      </c>
      <c r="E2282" s="109">
        <v>456.81</v>
      </c>
      <c r="F2282" s="109">
        <v>0</v>
      </c>
      <c r="G2282" s="109">
        <v>0</v>
      </c>
      <c r="H2282" s="109">
        <v>0</v>
      </c>
      <c r="I2282" s="143">
        <f t="shared" si="38"/>
        <v>456.81</v>
      </c>
      <c r="J2282" s="148" t="str">
        <f>IFERROR(VLOOKUP($C2282,'CEDARS School FRPL'!$C:$G,5,FALSE),"No")</f>
        <v>Yes</v>
      </c>
      <c r="K2282" s="102">
        <f>IFERROR(VLOOKUP($C2282,'CEDARS School FRPL'!$C:$G,3,FALSE),0)</f>
        <v>0.58660000000000001</v>
      </c>
      <c r="M2282" s="149"/>
      <c r="N2282" s="150"/>
    </row>
    <row r="2283" spans="1:14">
      <c r="A2283" s="83" t="s">
        <v>3161</v>
      </c>
      <c r="B2283" s="83" t="s">
        <v>3396</v>
      </c>
      <c r="C2283" s="80">
        <v>5710</v>
      </c>
      <c r="D2283" s="80" t="s">
        <v>3278</v>
      </c>
      <c r="E2283" s="109">
        <v>69.040000000000006</v>
      </c>
      <c r="F2283" s="109">
        <v>0</v>
      </c>
      <c r="G2283" s="109">
        <v>0</v>
      </c>
      <c r="H2283" s="109">
        <v>0</v>
      </c>
      <c r="I2283" s="143">
        <f t="shared" si="38"/>
        <v>69.040000000000006</v>
      </c>
      <c r="J2283" s="148" t="str">
        <f>IFERROR(VLOOKUP($C2283,'CEDARS School FRPL'!$C:$G,5,FALSE),"No")</f>
        <v>Yes</v>
      </c>
      <c r="K2283" s="102">
        <f>IFERROR(VLOOKUP($C2283,'CEDARS School FRPL'!$C:$G,3,FALSE),0)</f>
        <v>0.5413</v>
      </c>
      <c r="M2283" s="149"/>
      <c r="N2283" s="150"/>
    </row>
    <row r="2284" spans="1:14">
      <c r="A2284" s="83" t="s">
        <v>2399</v>
      </c>
      <c r="B2284" s="83" t="s">
        <v>3084</v>
      </c>
      <c r="C2284" s="80">
        <v>3555</v>
      </c>
      <c r="D2284" s="80" t="s">
        <v>1169</v>
      </c>
      <c r="E2284" s="109">
        <v>185.97</v>
      </c>
      <c r="F2284" s="109">
        <v>0</v>
      </c>
      <c r="G2284" s="109">
        <v>0</v>
      </c>
      <c r="H2284" s="109">
        <v>0</v>
      </c>
      <c r="I2284" s="143">
        <f t="shared" si="38"/>
        <v>185.97</v>
      </c>
      <c r="J2284" s="148" t="str">
        <f>IFERROR(VLOOKUP($C2284,'CEDARS School FRPL'!$C:$G,5,FALSE),"No")</f>
        <v>Yes</v>
      </c>
      <c r="K2284" s="102">
        <f>IFERROR(VLOOKUP($C2284,'CEDARS School FRPL'!$C:$G,3,FALSE),0)</f>
        <v>0.75270000000000004</v>
      </c>
      <c r="M2284" s="149"/>
      <c r="N2284" s="150"/>
    </row>
    <row r="2285" spans="1:14">
      <c r="A2285" s="83" t="s">
        <v>2399</v>
      </c>
      <c r="B2285" s="83" t="s">
        <v>3084</v>
      </c>
      <c r="C2285" s="80">
        <v>2859</v>
      </c>
      <c r="D2285" s="80" t="s">
        <v>1168</v>
      </c>
      <c r="E2285" s="109">
        <v>158.71</v>
      </c>
      <c r="F2285" s="109">
        <v>9.4499999999999993</v>
      </c>
      <c r="G2285" s="109">
        <v>0.14000000000000001</v>
      </c>
      <c r="H2285" s="109">
        <v>0</v>
      </c>
      <c r="I2285" s="143">
        <f t="shared" si="38"/>
        <v>168.29999999999998</v>
      </c>
      <c r="J2285" s="148" t="str">
        <f>IFERROR(VLOOKUP($C2285,'CEDARS School FRPL'!$C:$G,5,FALSE),"No")</f>
        <v>Yes</v>
      </c>
      <c r="K2285" s="102">
        <f>IFERROR(VLOOKUP($C2285,'CEDARS School FRPL'!$C:$G,3,FALSE),0)</f>
        <v>0.62749999999999995</v>
      </c>
      <c r="M2285" s="149"/>
      <c r="N2285" s="150"/>
    </row>
    <row r="2286" spans="1:14">
      <c r="A2286" s="83" t="s">
        <v>2446</v>
      </c>
      <c r="B2286" s="83" t="s">
        <v>3085</v>
      </c>
      <c r="C2286" s="80">
        <v>2190</v>
      </c>
      <c r="D2286" s="80" t="s">
        <v>1507</v>
      </c>
      <c r="E2286" s="109">
        <v>552.57000000000005</v>
      </c>
      <c r="F2286" s="109">
        <v>0</v>
      </c>
      <c r="G2286" s="109">
        <v>0</v>
      </c>
      <c r="H2286" s="109">
        <v>0</v>
      </c>
      <c r="I2286" s="143">
        <f t="shared" si="38"/>
        <v>552.57000000000005</v>
      </c>
      <c r="J2286" s="148" t="str">
        <f>IFERROR(VLOOKUP($C2286,'CEDARS School FRPL'!$C:$G,5,FALSE),"No")</f>
        <v>No</v>
      </c>
      <c r="K2286" s="102">
        <f>IFERROR(VLOOKUP($C2286,'CEDARS School FRPL'!$C:$G,3,FALSE),0)</f>
        <v>0.2626</v>
      </c>
      <c r="M2286" s="149"/>
      <c r="N2286" s="150"/>
    </row>
    <row r="2287" spans="1:14">
      <c r="A2287" s="83" t="s">
        <v>2446</v>
      </c>
      <c r="B2287" s="83" t="s">
        <v>3085</v>
      </c>
      <c r="C2287" s="80">
        <v>4309</v>
      </c>
      <c r="D2287" s="80" t="s">
        <v>1510</v>
      </c>
      <c r="E2287" s="109">
        <v>490.43</v>
      </c>
      <c r="F2287" s="109">
        <v>0</v>
      </c>
      <c r="G2287" s="109">
        <v>0</v>
      </c>
      <c r="H2287" s="109">
        <v>0</v>
      </c>
      <c r="I2287" s="143">
        <f t="shared" si="38"/>
        <v>490.43</v>
      </c>
      <c r="J2287" s="148" t="str">
        <f>IFERROR(VLOOKUP($C2287,'CEDARS School FRPL'!$C:$G,5,FALSE),"No")</f>
        <v>No</v>
      </c>
      <c r="K2287" s="102">
        <f>IFERROR(VLOOKUP($C2287,'CEDARS School FRPL'!$C:$G,3,FALSE),0)</f>
        <v>0.41420000000000001</v>
      </c>
      <c r="M2287" s="149"/>
      <c r="N2287" s="150"/>
    </row>
    <row r="2288" spans="1:14">
      <c r="A2288" s="83" t="s">
        <v>2446</v>
      </c>
      <c r="B2288" s="83" t="s">
        <v>3085</v>
      </c>
      <c r="C2288" s="80">
        <v>3458</v>
      </c>
      <c r="D2288" s="80" t="s">
        <v>1508</v>
      </c>
      <c r="E2288" s="109">
        <v>965.63</v>
      </c>
      <c r="F2288" s="109">
        <v>0</v>
      </c>
      <c r="G2288" s="109">
        <v>0</v>
      </c>
      <c r="H2288" s="109">
        <v>0</v>
      </c>
      <c r="I2288" s="143">
        <f t="shared" si="38"/>
        <v>965.63</v>
      </c>
      <c r="J2288" s="148" t="str">
        <f>IFERROR(VLOOKUP($C2288,'CEDARS School FRPL'!$C:$G,5,FALSE),"No")</f>
        <v>No</v>
      </c>
      <c r="K2288" s="102">
        <f>IFERROR(VLOOKUP($C2288,'CEDARS School FRPL'!$C:$G,3,FALSE),0)</f>
        <v>0.32719999999999999</v>
      </c>
      <c r="M2288" s="149"/>
      <c r="N2288" s="150"/>
    </row>
    <row r="2289" spans="1:14">
      <c r="A2289" s="83" t="s">
        <v>2446</v>
      </c>
      <c r="B2289" s="83" t="s">
        <v>3085</v>
      </c>
      <c r="C2289" s="80">
        <v>4471</v>
      </c>
      <c r="D2289" s="80" t="s">
        <v>1511</v>
      </c>
      <c r="E2289" s="109">
        <v>419.43</v>
      </c>
      <c r="F2289" s="109">
        <v>0</v>
      </c>
      <c r="G2289" s="109">
        <v>0</v>
      </c>
      <c r="H2289" s="109">
        <v>0</v>
      </c>
      <c r="I2289" s="143">
        <f t="shared" si="38"/>
        <v>419.43</v>
      </c>
      <c r="J2289" s="148" t="str">
        <f>IFERROR(VLOOKUP($C2289,'CEDARS School FRPL'!$C:$G,5,FALSE),"No")</f>
        <v>No</v>
      </c>
      <c r="K2289" s="102">
        <f>IFERROR(VLOOKUP($C2289,'CEDARS School FRPL'!$C:$G,3,FALSE),0)</f>
        <v>0.20030000000000001</v>
      </c>
      <c r="M2289" s="149"/>
      <c r="N2289" s="150"/>
    </row>
    <row r="2290" spans="1:14">
      <c r="A2290" s="83" t="s">
        <v>2446</v>
      </c>
      <c r="B2290" s="83" t="s">
        <v>3085</v>
      </c>
      <c r="C2290" s="80">
        <v>5564</v>
      </c>
      <c r="D2290" s="80" t="s">
        <v>3136</v>
      </c>
      <c r="E2290" s="109">
        <v>235.57</v>
      </c>
      <c r="F2290" s="109">
        <v>0</v>
      </c>
      <c r="G2290" s="109">
        <v>0</v>
      </c>
      <c r="H2290" s="109">
        <v>0</v>
      </c>
      <c r="I2290" s="143">
        <f t="shared" si="38"/>
        <v>235.57</v>
      </c>
      <c r="J2290" s="148" t="str">
        <f>IFERROR(VLOOKUP($C2290,'CEDARS School FRPL'!$C:$G,5,FALSE),"No")</f>
        <v>No</v>
      </c>
      <c r="K2290" s="102">
        <f>IFERROR(VLOOKUP($C2290,'CEDARS School FRPL'!$C:$G,3,FALSE),0)</f>
        <v>0.2409</v>
      </c>
      <c r="M2290" s="149"/>
      <c r="N2290" s="150"/>
    </row>
    <row r="2291" spans="1:14">
      <c r="A2291" s="83" t="s">
        <v>2446</v>
      </c>
      <c r="B2291" s="83" t="s">
        <v>3085</v>
      </c>
      <c r="C2291" s="80">
        <v>4569</v>
      </c>
      <c r="D2291" s="80" t="s">
        <v>1512</v>
      </c>
      <c r="E2291" s="109">
        <v>1160.99</v>
      </c>
      <c r="F2291" s="109">
        <v>95.82</v>
      </c>
      <c r="G2291" s="109">
        <v>0</v>
      </c>
      <c r="H2291" s="109">
        <v>0</v>
      </c>
      <c r="I2291" s="143">
        <f t="shared" si="38"/>
        <v>1256.81</v>
      </c>
      <c r="J2291" s="148" t="str">
        <f>IFERROR(VLOOKUP($C2291,'CEDARS School FRPL'!$C:$G,5,FALSE),"No")</f>
        <v>No</v>
      </c>
      <c r="K2291" s="102">
        <f>IFERROR(VLOOKUP($C2291,'CEDARS School FRPL'!$C:$G,3,FALSE),0)</f>
        <v>0.27039999999999997</v>
      </c>
      <c r="M2291" s="149"/>
      <c r="N2291" s="150"/>
    </row>
    <row r="2292" spans="1:14">
      <c r="A2292" s="83" t="s">
        <v>2446</v>
      </c>
      <c r="B2292" s="83" t="s">
        <v>3085</v>
      </c>
      <c r="C2292" s="80">
        <v>5338</v>
      </c>
      <c r="D2292" s="80" t="s">
        <v>1513</v>
      </c>
      <c r="E2292" s="109">
        <v>0</v>
      </c>
      <c r="F2292" s="109">
        <v>0</v>
      </c>
      <c r="G2292" s="109">
        <v>22.29</v>
      </c>
      <c r="H2292" s="109">
        <v>0</v>
      </c>
      <c r="I2292" s="143">
        <f t="shared" si="38"/>
        <v>22.29</v>
      </c>
      <c r="J2292" s="148" t="str">
        <f>IFERROR(VLOOKUP($C2292,'CEDARS School FRPL'!$C:$G,5,FALSE),"No")</f>
        <v>Yes</v>
      </c>
      <c r="K2292" s="102">
        <f>IFERROR(VLOOKUP($C2292,'CEDARS School FRPL'!$C:$G,3,FALSE),0)</f>
        <v>0.57320000000000004</v>
      </c>
      <c r="M2292" s="149"/>
      <c r="N2292" s="150"/>
    </row>
    <row r="2293" spans="1:14">
      <c r="A2293" s="83" t="s">
        <v>2446</v>
      </c>
      <c r="B2293" s="83" t="s">
        <v>3085</v>
      </c>
      <c r="C2293" s="80">
        <v>4170</v>
      </c>
      <c r="D2293" s="80" t="s">
        <v>1509</v>
      </c>
      <c r="E2293" s="109">
        <v>273.14</v>
      </c>
      <c r="F2293" s="109">
        <v>0</v>
      </c>
      <c r="G2293" s="109">
        <v>0</v>
      </c>
      <c r="H2293" s="109">
        <v>0</v>
      </c>
      <c r="I2293" s="143">
        <f t="shared" si="38"/>
        <v>273.14</v>
      </c>
      <c r="J2293" s="148" t="str">
        <f>IFERROR(VLOOKUP($C2293,'CEDARS School FRPL'!$C:$G,5,FALSE),"No")</f>
        <v>No</v>
      </c>
      <c r="K2293" s="102">
        <f>IFERROR(VLOOKUP($C2293,'CEDARS School FRPL'!$C:$G,3,FALSE),0)</f>
        <v>0.2702</v>
      </c>
      <c r="M2293" s="149"/>
      <c r="N2293" s="150"/>
    </row>
    <row r="2294" spans="1:14">
      <c r="A2294" s="83" t="s">
        <v>2386</v>
      </c>
      <c r="B2294" s="83" t="s">
        <v>3086</v>
      </c>
      <c r="C2294" s="80">
        <v>2330</v>
      </c>
      <c r="D2294" s="80" t="s">
        <v>1121</v>
      </c>
      <c r="E2294" s="109">
        <v>343.11</v>
      </c>
      <c r="F2294" s="109">
        <v>15.01</v>
      </c>
      <c r="G2294" s="109">
        <v>0</v>
      </c>
      <c r="H2294" s="109">
        <v>0</v>
      </c>
      <c r="I2294" s="143">
        <f t="shared" si="38"/>
        <v>358.12</v>
      </c>
      <c r="J2294" s="148" t="str">
        <f>IFERROR(VLOOKUP($C2294,'CEDARS School FRPL'!$C:$G,5,FALSE),"No")</f>
        <v>No</v>
      </c>
      <c r="K2294" s="102">
        <f>IFERROR(VLOOKUP($C2294,'CEDARS School FRPL'!$C:$G,3,FALSE),0)</f>
        <v>0.40439999999999998</v>
      </c>
      <c r="M2294" s="149"/>
      <c r="N2294" s="150"/>
    </row>
    <row r="2295" spans="1:14">
      <c r="A2295" s="83" t="s">
        <v>2386</v>
      </c>
      <c r="B2295" s="83" t="s">
        <v>3086</v>
      </c>
      <c r="C2295" s="80">
        <v>2997</v>
      </c>
      <c r="D2295" s="80" t="s">
        <v>1122</v>
      </c>
      <c r="E2295" s="109">
        <v>290.7</v>
      </c>
      <c r="F2295" s="109">
        <v>0</v>
      </c>
      <c r="G2295" s="109">
        <v>0</v>
      </c>
      <c r="H2295" s="109">
        <v>0</v>
      </c>
      <c r="I2295" s="143">
        <f t="shared" si="38"/>
        <v>290.7</v>
      </c>
      <c r="J2295" s="148" t="str">
        <f>IFERROR(VLOOKUP($C2295,'CEDARS School FRPL'!$C:$G,5,FALSE),"No")</f>
        <v>No</v>
      </c>
      <c r="K2295" s="102">
        <f>IFERROR(VLOOKUP($C2295,'CEDARS School FRPL'!$C:$G,3,FALSE),0)</f>
        <v>0.4627</v>
      </c>
      <c r="M2295" s="149"/>
      <c r="N2295" s="150"/>
    </row>
    <row r="2296" spans="1:14">
      <c r="A2296" s="83" t="s">
        <v>2386</v>
      </c>
      <c r="B2296" s="83" t="s">
        <v>3086</v>
      </c>
      <c r="C2296" s="80">
        <v>5368</v>
      </c>
      <c r="D2296" s="80" t="s">
        <v>1125</v>
      </c>
      <c r="E2296" s="109">
        <v>264.07</v>
      </c>
      <c r="F2296" s="109">
        <v>0</v>
      </c>
      <c r="G2296" s="109">
        <v>0</v>
      </c>
      <c r="H2296" s="109">
        <v>0</v>
      </c>
      <c r="I2296" s="143">
        <f t="shared" si="38"/>
        <v>264.07</v>
      </c>
      <c r="J2296" s="148" t="str">
        <f>IFERROR(VLOOKUP($C2296,'CEDARS School FRPL'!$C:$G,5,FALSE),"No")</f>
        <v>No</v>
      </c>
      <c r="K2296" s="102">
        <f>IFERROR(VLOOKUP($C2296,'CEDARS School FRPL'!$C:$G,3,FALSE),0)</f>
        <v>0.42499999999999999</v>
      </c>
      <c r="M2296" s="149"/>
      <c r="N2296" s="150"/>
    </row>
    <row r="2297" spans="1:14">
      <c r="A2297" s="83" t="s">
        <v>2386</v>
      </c>
      <c r="B2297" s="84" t="s">
        <v>3086</v>
      </c>
      <c r="C2297" s="80">
        <v>3394</v>
      </c>
      <c r="D2297" s="84" t="s">
        <v>1123</v>
      </c>
      <c r="E2297" s="109">
        <v>173.84</v>
      </c>
      <c r="F2297" s="109">
        <v>0</v>
      </c>
      <c r="G2297" s="109">
        <v>0</v>
      </c>
      <c r="H2297" s="109">
        <v>0</v>
      </c>
      <c r="I2297" s="143">
        <f t="shared" ref="I2297:I2337" si="39">SUM(E2297:H2297)</f>
        <v>173.84</v>
      </c>
      <c r="J2297" s="148" t="str">
        <f>IFERROR(VLOOKUP($C2297,'CEDARS School FRPL'!$C:$G,5,FALSE),"No")</f>
        <v>No</v>
      </c>
      <c r="K2297" s="102">
        <f>IFERROR(VLOOKUP($C2297,'CEDARS School FRPL'!$C:$G,3,FALSE),0)</f>
        <v>0.4491</v>
      </c>
      <c r="M2297" s="149"/>
      <c r="N2297" s="150"/>
    </row>
    <row r="2298" spans="1:14">
      <c r="A2298" s="83" t="s">
        <v>2386</v>
      </c>
      <c r="B2298" s="83" t="s">
        <v>3086</v>
      </c>
      <c r="C2298" s="80">
        <v>5077</v>
      </c>
      <c r="D2298" s="80" t="s">
        <v>1124</v>
      </c>
      <c r="E2298" s="109">
        <v>16.43</v>
      </c>
      <c r="F2298" s="109">
        <v>0</v>
      </c>
      <c r="G2298" s="109">
        <v>0</v>
      </c>
      <c r="H2298" s="109">
        <v>0</v>
      </c>
      <c r="I2298" s="143">
        <f t="shared" si="39"/>
        <v>16.43</v>
      </c>
      <c r="J2298" s="148" t="str">
        <f>IFERROR(VLOOKUP($C2298,'CEDARS School FRPL'!$C:$G,5,FALSE),"No")</f>
        <v>Yes</v>
      </c>
      <c r="K2298" s="102">
        <f>IFERROR(VLOOKUP($C2298,'CEDARS School FRPL'!$C:$G,3,FALSE),0)</f>
        <v>0.58609999999999995</v>
      </c>
      <c r="M2298" s="86" t="s">
        <v>3295</v>
      </c>
      <c r="N2298" s="150"/>
    </row>
    <row r="2299" spans="1:14">
      <c r="A2299" s="83" t="s">
        <v>3158</v>
      </c>
      <c r="B2299" s="83" t="s">
        <v>3397</v>
      </c>
      <c r="C2299" s="80">
        <v>5662</v>
      </c>
      <c r="D2299" s="80" t="s">
        <v>3398</v>
      </c>
      <c r="E2299" s="109">
        <v>143.93</v>
      </c>
      <c r="F2299" s="109">
        <v>0</v>
      </c>
      <c r="G2299" s="109">
        <v>0</v>
      </c>
      <c r="H2299" s="109">
        <v>0</v>
      </c>
      <c r="I2299" s="143">
        <f t="shared" si="39"/>
        <v>143.93</v>
      </c>
      <c r="J2299" s="148" t="str">
        <f>IFERROR(VLOOKUP($C2299,'CEDARS School FRPL'!$C:$G,5,FALSE),"No")</f>
        <v>Yes</v>
      </c>
      <c r="K2299" s="102">
        <f>IFERROR(VLOOKUP($C2299,'CEDARS School FRPL'!$C:$G,3,FALSE),0)</f>
        <v>0.63429999999999997</v>
      </c>
      <c r="M2299" s="149"/>
      <c r="N2299" s="150"/>
    </row>
    <row r="2300" spans="1:14">
      <c r="A2300" s="83" t="s">
        <v>2406</v>
      </c>
      <c r="B2300" s="83" t="s">
        <v>3087</v>
      </c>
      <c r="C2300" s="80">
        <v>3290</v>
      </c>
      <c r="D2300" s="80" t="s">
        <v>1194</v>
      </c>
      <c r="E2300" s="109">
        <v>91.17</v>
      </c>
      <c r="F2300" s="109">
        <v>0</v>
      </c>
      <c r="G2300" s="109">
        <v>0</v>
      </c>
      <c r="H2300" s="109">
        <v>0</v>
      </c>
      <c r="I2300" s="143">
        <f t="shared" si="39"/>
        <v>91.17</v>
      </c>
      <c r="J2300" s="148" t="str">
        <f>IFERROR(VLOOKUP($C2300,'CEDARS School FRPL'!$C:$G,5,FALSE),"No")</f>
        <v>No</v>
      </c>
      <c r="K2300" s="102">
        <f>IFERROR(VLOOKUP($C2300,'CEDARS School FRPL'!$C:$G,3,FALSE),0)</f>
        <v>0.38979999999999998</v>
      </c>
      <c r="M2300" s="149"/>
      <c r="N2300" s="150"/>
    </row>
    <row r="2301" spans="1:14">
      <c r="A2301" s="83" t="s">
        <v>2406</v>
      </c>
      <c r="B2301" s="83" t="s">
        <v>3087</v>
      </c>
      <c r="C2301" s="80">
        <v>3289</v>
      </c>
      <c r="D2301" s="80" t="s">
        <v>1193</v>
      </c>
      <c r="E2301" s="109">
        <v>124.92</v>
      </c>
      <c r="F2301" s="109">
        <v>2.4</v>
      </c>
      <c r="G2301" s="109">
        <v>0</v>
      </c>
      <c r="H2301" s="109">
        <v>0</v>
      </c>
      <c r="I2301" s="143">
        <f t="shared" si="39"/>
        <v>127.32000000000001</v>
      </c>
      <c r="J2301" s="148" t="str">
        <f>IFERROR(VLOOKUP($C2301,'CEDARS School FRPL'!$C:$G,5,FALSE),"No")</f>
        <v>No</v>
      </c>
      <c r="K2301" s="102">
        <f>IFERROR(VLOOKUP($C2301,'CEDARS School FRPL'!$C:$G,3,FALSE),0)</f>
        <v>0.41570000000000001</v>
      </c>
      <c r="M2301" s="149"/>
      <c r="N2301" s="150"/>
    </row>
    <row r="2302" spans="1:14">
      <c r="A2302" s="83" t="s">
        <v>2428</v>
      </c>
      <c r="B2302" s="83" t="s">
        <v>3088</v>
      </c>
      <c r="C2302" s="80">
        <v>3444</v>
      </c>
      <c r="D2302" s="80" t="s">
        <v>1275</v>
      </c>
      <c r="E2302" s="109">
        <v>159.71</v>
      </c>
      <c r="F2302" s="109">
        <v>0</v>
      </c>
      <c r="G2302" s="109">
        <v>0</v>
      </c>
      <c r="H2302" s="109">
        <v>0</v>
      </c>
      <c r="I2302" s="143">
        <f t="shared" si="39"/>
        <v>159.71</v>
      </c>
      <c r="J2302" s="148" t="str">
        <f>IFERROR(VLOOKUP($C2302,'CEDARS School FRPL'!$C:$G,5,FALSE),"No")</f>
        <v>No</v>
      </c>
      <c r="K2302" s="102">
        <f>IFERROR(VLOOKUP($C2302,'CEDARS School FRPL'!$C:$G,3,FALSE),0)</f>
        <v>0.41439999999999999</v>
      </c>
      <c r="M2302" s="149"/>
      <c r="N2302" s="150"/>
    </row>
    <row r="2303" spans="1:14">
      <c r="A2303" s="83" t="s">
        <v>2428</v>
      </c>
      <c r="B2303" s="83" t="s">
        <v>3088</v>
      </c>
      <c r="C2303" s="80">
        <v>2542</v>
      </c>
      <c r="D2303" s="80" t="s">
        <v>1274</v>
      </c>
      <c r="E2303" s="109">
        <v>169.2</v>
      </c>
      <c r="F2303" s="109">
        <v>15.89</v>
      </c>
      <c r="G2303" s="109">
        <v>0</v>
      </c>
      <c r="H2303" s="109">
        <v>0</v>
      </c>
      <c r="I2303" s="143">
        <f t="shared" si="39"/>
        <v>185.08999999999997</v>
      </c>
      <c r="J2303" s="148" t="str">
        <f>IFERROR(VLOOKUP($C2303,'CEDARS School FRPL'!$C:$G,5,FALSE),"No")</f>
        <v>No</v>
      </c>
      <c r="K2303" s="102">
        <f>IFERROR(VLOOKUP($C2303,'CEDARS School FRPL'!$C:$G,3,FALSE),0)</f>
        <v>0.39660000000000001</v>
      </c>
      <c r="M2303" s="149"/>
      <c r="N2303" s="150"/>
    </row>
    <row r="2304" spans="1:14">
      <c r="A2304" s="83" t="s">
        <v>2320</v>
      </c>
      <c r="B2304" s="83" t="s">
        <v>3089</v>
      </c>
      <c r="C2304" s="80">
        <v>2472</v>
      </c>
      <c r="D2304" s="80" t="s">
        <v>458</v>
      </c>
      <c r="E2304" s="109">
        <v>59.49</v>
      </c>
      <c r="F2304" s="109">
        <v>0</v>
      </c>
      <c r="G2304" s="109">
        <v>0</v>
      </c>
      <c r="H2304" s="109">
        <v>0</v>
      </c>
      <c r="I2304" s="143">
        <f t="shared" si="39"/>
        <v>59.49</v>
      </c>
      <c r="J2304" s="148" t="str">
        <f>IFERROR(VLOOKUP($C2304,'CEDARS School FRPL'!$C:$G,5,FALSE),"No")</f>
        <v>Yes</v>
      </c>
      <c r="K2304" s="102">
        <f>IFERROR(VLOOKUP($C2304,'CEDARS School FRPL'!$C:$G,3,FALSE),0)</f>
        <v>0.64419999999999999</v>
      </c>
      <c r="M2304" s="149"/>
      <c r="N2304" s="150"/>
    </row>
    <row r="2305" spans="1:14">
      <c r="A2305" s="83" t="s">
        <v>2320</v>
      </c>
      <c r="B2305" s="83" t="s">
        <v>3089</v>
      </c>
      <c r="C2305" s="80">
        <v>2473</v>
      </c>
      <c r="D2305" s="80" t="s">
        <v>459</v>
      </c>
      <c r="E2305" s="109">
        <v>49.23</v>
      </c>
      <c r="F2305" s="109">
        <v>3.37</v>
      </c>
      <c r="G2305" s="109">
        <v>0</v>
      </c>
      <c r="H2305" s="109">
        <v>0</v>
      </c>
      <c r="I2305" s="143">
        <f t="shared" si="39"/>
        <v>52.599999999999994</v>
      </c>
      <c r="J2305" s="148" t="str">
        <f>IFERROR(VLOOKUP($C2305,'CEDARS School FRPL'!$C:$G,5,FALSE),"No")</f>
        <v>Yes</v>
      </c>
      <c r="K2305" s="102">
        <f>IFERROR(VLOOKUP($C2305,'CEDARS School FRPL'!$C:$G,3,FALSE),0)</f>
        <v>0.53949999999999998</v>
      </c>
      <c r="M2305" s="149"/>
      <c r="N2305" s="150"/>
    </row>
    <row r="2306" spans="1:14">
      <c r="A2306" s="83" t="s">
        <v>2393</v>
      </c>
      <c r="B2306" s="83" t="s">
        <v>3090</v>
      </c>
      <c r="C2306" s="80">
        <v>4369</v>
      </c>
      <c r="D2306" s="80" t="s">
        <v>1149</v>
      </c>
      <c r="E2306" s="109">
        <v>181.32</v>
      </c>
      <c r="F2306" s="109">
        <v>0</v>
      </c>
      <c r="G2306" s="109">
        <v>0</v>
      </c>
      <c r="H2306" s="109">
        <v>0</v>
      </c>
      <c r="I2306" s="143">
        <f t="shared" si="39"/>
        <v>181.32</v>
      </c>
      <c r="J2306" s="148" t="str">
        <f>IFERROR(VLOOKUP($C2306,'CEDARS School FRPL'!$C:$G,5,FALSE),"No")</f>
        <v>Yes</v>
      </c>
      <c r="K2306" s="102">
        <f>IFERROR(VLOOKUP($C2306,'CEDARS School FRPL'!$C:$G,3,FALSE),0)</f>
        <v>0.79649999999999999</v>
      </c>
      <c r="M2306" s="149"/>
      <c r="N2306" s="150"/>
    </row>
    <row r="2307" spans="1:14">
      <c r="A2307" s="83" t="s">
        <v>2393</v>
      </c>
      <c r="B2307" s="83" t="s">
        <v>3090</v>
      </c>
      <c r="C2307" s="80">
        <v>2290</v>
      </c>
      <c r="D2307" s="80" t="s">
        <v>1147</v>
      </c>
      <c r="E2307" s="109">
        <v>385.86</v>
      </c>
      <c r="F2307" s="109">
        <v>0</v>
      </c>
      <c r="G2307" s="109">
        <v>0</v>
      </c>
      <c r="H2307" s="109">
        <v>0</v>
      </c>
      <c r="I2307" s="143">
        <f t="shared" si="39"/>
        <v>385.86</v>
      </c>
      <c r="J2307" s="148" t="str">
        <f>IFERROR(VLOOKUP($C2307,'CEDARS School FRPL'!$C:$G,5,FALSE),"No")</f>
        <v>Yes</v>
      </c>
      <c r="K2307" s="102">
        <f>IFERROR(VLOOKUP($C2307,'CEDARS School FRPL'!$C:$G,3,FALSE),0)</f>
        <v>0.74139999999999995</v>
      </c>
      <c r="M2307" s="149"/>
      <c r="N2307" s="150"/>
    </row>
    <row r="2308" spans="1:14">
      <c r="A2308" s="83" t="s">
        <v>2393</v>
      </c>
      <c r="B2308" s="83" t="s">
        <v>3090</v>
      </c>
      <c r="C2308" s="80">
        <v>3597</v>
      </c>
      <c r="D2308" s="80" t="s">
        <v>1148</v>
      </c>
      <c r="E2308" s="109">
        <v>207.14</v>
      </c>
      <c r="F2308" s="109">
        <v>21.02</v>
      </c>
      <c r="G2308" s="109">
        <v>0.28999999999999998</v>
      </c>
      <c r="H2308" s="109">
        <v>0</v>
      </c>
      <c r="I2308" s="143">
        <f t="shared" si="39"/>
        <v>228.45</v>
      </c>
      <c r="J2308" s="148" t="str">
        <f>IFERROR(VLOOKUP($C2308,'CEDARS School FRPL'!$C:$G,5,FALSE),"No")</f>
        <v>Yes</v>
      </c>
      <c r="K2308" s="102">
        <f>IFERROR(VLOOKUP($C2308,'CEDARS School FRPL'!$C:$G,3,FALSE),0)</f>
        <v>0.71699999999999997</v>
      </c>
      <c r="M2308" s="149"/>
      <c r="N2308" s="150"/>
    </row>
    <row r="2309" spans="1:14">
      <c r="A2309" s="83" t="s">
        <v>2332</v>
      </c>
      <c r="B2309" s="83" t="s">
        <v>3091</v>
      </c>
      <c r="C2309" s="80">
        <v>3375</v>
      </c>
      <c r="D2309" s="80" t="s">
        <v>504</v>
      </c>
      <c r="E2309" s="109">
        <v>152.65</v>
      </c>
      <c r="F2309" s="109">
        <v>1.83</v>
      </c>
      <c r="G2309" s="109">
        <v>0</v>
      </c>
      <c r="H2309" s="109">
        <v>0</v>
      </c>
      <c r="I2309" s="143">
        <f t="shared" si="39"/>
        <v>154.48000000000002</v>
      </c>
      <c r="J2309" s="148" t="str">
        <f>IFERROR(VLOOKUP($C2309,'CEDARS School FRPL'!$C:$G,5,FALSE),"No")</f>
        <v>Yes</v>
      </c>
      <c r="K2309" s="102">
        <f>IFERROR(VLOOKUP($C2309,'CEDARS School FRPL'!$C:$G,3,FALSE),0)</f>
        <v>0.66690000000000005</v>
      </c>
      <c r="M2309" s="149"/>
      <c r="N2309" s="150"/>
    </row>
    <row r="2310" spans="1:14">
      <c r="A2310" s="83" t="s">
        <v>2378</v>
      </c>
      <c r="B2310" s="83" t="s">
        <v>3092</v>
      </c>
      <c r="C2310" s="80">
        <v>2605</v>
      </c>
      <c r="D2310" s="80" t="s">
        <v>1102</v>
      </c>
      <c r="E2310" s="109">
        <v>64.61</v>
      </c>
      <c r="F2310" s="109">
        <v>1.33</v>
      </c>
      <c r="G2310" s="109">
        <v>0</v>
      </c>
      <c r="H2310" s="109">
        <v>0</v>
      </c>
      <c r="I2310" s="143">
        <f t="shared" si="39"/>
        <v>65.94</v>
      </c>
      <c r="J2310" s="148" t="str">
        <f>IFERROR(VLOOKUP($C2310,'CEDARS School FRPL'!$C:$G,5,FALSE),"No")</f>
        <v>Yes</v>
      </c>
      <c r="K2310" s="102">
        <f>IFERROR(VLOOKUP($C2310,'CEDARS School FRPL'!$C:$G,3,FALSE),0)</f>
        <v>0.8841</v>
      </c>
      <c r="M2310" s="149"/>
      <c r="N2310" s="150"/>
    </row>
    <row r="2311" spans="1:14">
      <c r="A2311" s="83" t="s">
        <v>2294</v>
      </c>
      <c r="B2311" s="83" t="s">
        <v>3093</v>
      </c>
      <c r="C2311" s="80">
        <v>5599</v>
      </c>
      <c r="D2311" s="80" t="s">
        <v>1635</v>
      </c>
      <c r="E2311" s="109">
        <v>405.07</v>
      </c>
      <c r="F2311" s="109">
        <v>0</v>
      </c>
      <c r="G2311" s="109">
        <v>0</v>
      </c>
      <c r="H2311" s="109">
        <v>0</v>
      </c>
      <c r="I2311" s="143">
        <f t="shared" si="39"/>
        <v>405.07</v>
      </c>
      <c r="J2311" s="148" t="str">
        <f>IFERROR(VLOOKUP($C2311,'CEDARS School FRPL'!$C:$G,5,FALSE),"No")</f>
        <v>Yes</v>
      </c>
      <c r="K2311" s="102">
        <f>IFERROR(VLOOKUP($C2311,'CEDARS School FRPL'!$C:$G,3,FALSE),0)</f>
        <v>0.50870000000000004</v>
      </c>
      <c r="M2311" s="149"/>
      <c r="N2311" s="150"/>
    </row>
    <row r="2312" spans="1:14">
      <c r="A2312" s="83" t="s">
        <v>2294</v>
      </c>
      <c r="B2312" s="83" t="s">
        <v>3093</v>
      </c>
      <c r="C2312" s="80">
        <v>5246</v>
      </c>
      <c r="D2312" s="80" t="s">
        <v>322</v>
      </c>
      <c r="E2312" s="109">
        <v>49.71</v>
      </c>
      <c r="F2312" s="109">
        <v>0</v>
      </c>
      <c r="G2312" s="109">
        <v>0</v>
      </c>
      <c r="H2312" s="109">
        <v>0</v>
      </c>
      <c r="I2312" s="143">
        <f t="shared" si="39"/>
        <v>49.71</v>
      </c>
      <c r="J2312" s="148" t="str">
        <f>IFERROR(VLOOKUP($C2312,'CEDARS School FRPL'!$C:$G,5,FALSE),"No")</f>
        <v>No</v>
      </c>
      <c r="K2312" s="102">
        <f>IFERROR(VLOOKUP($C2312,'CEDARS School FRPL'!$C:$G,3,FALSE),0)</f>
        <v>0.31169999999999998</v>
      </c>
      <c r="M2312" s="149"/>
      <c r="N2312" s="150"/>
    </row>
    <row r="2313" spans="1:14">
      <c r="A2313" s="83" t="s">
        <v>2294</v>
      </c>
      <c r="B2313" s="83" t="s">
        <v>3093</v>
      </c>
      <c r="C2313" s="80">
        <v>5600</v>
      </c>
      <c r="D2313" s="80" t="s">
        <v>3257</v>
      </c>
      <c r="E2313" s="109">
        <v>453.89</v>
      </c>
      <c r="F2313" s="109">
        <v>0</v>
      </c>
      <c r="G2313" s="109">
        <v>0</v>
      </c>
      <c r="H2313" s="109">
        <v>0</v>
      </c>
      <c r="I2313" s="143">
        <f t="shared" si="39"/>
        <v>453.89</v>
      </c>
      <c r="J2313" s="148" t="str">
        <f>IFERROR(VLOOKUP($C2313,'CEDARS School FRPL'!$C:$G,5,FALSE),"No")</f>
        <v>No</v>
      </c>
      <c r="K2313" s="102">
        <f>IFERROR(VLOOKUP($C2313,'CEDARS School FRPL'!$C:$G,3,FALSE),0)</f>
        <v>0.33439999999999998</v>
      </c>
      <c r="L2313" s="102"/>
      <c r="M2313" s="149"/>
      <c r="N2313" s="150"/>
    </row>
    <row r="2314" spans="1:14">
      <c r="A2314" s="83" t="s">
        <v>2294</v>
      </c>
      <c r="B2314" s="83" t="s">
        <v>3093</v>
      </c>
      <c r="C2314" s="80">
        <v>1795</v>
      </c>
      <c r="D2314" s="80" t="s">
        <v>319</v>
      </c>
      <c r="E2314" s="109">
        <v>106.98</v>
      </c>
      <c r="F2314" s="109">
        <v>0</v>
      </c>
      <c r="G2314" s="109">
        <v>0</v>
      </c>
      <c r="H2314" s="109">
        <v>0</v>
      </c>
      <c r="I2314" s="143">
        <f t="shared" si="39"/>
        <v>106.98</v>
      </c>
      <c r="J2314" s="148" t="str">
        <f>IFERROR(VLOOKUP($C2314,'CEDARS School FRPL'!$C:$G,5,FALSE),"No")</f>
        <v>No</v>
      </c>
      <c r="K2314" s="102">
        <f>IFERROR(VLOOKUP($C2314,'CEDARS School FRPL'!$C:$G,3,FALSE),0)</f>
        <v>0.48</v>
      </c>
      <c r="M2314" s="149"/>
      <c r="N2314" s="150"/>
    </row>
    <row r="2315" spans="1:14">
      <c r="A2315" s="83" t="s">
        <v>2294</v>
      </c>
      <c r="B2315" s="83" t="s">
        <v>3093</v>
      </c>
      <c r="C2315" s="80">
        <v>3546</v>
      </c>
      <c r="D2315" s="80" t="s">
        <v>321</v>
      </c>
      <c r="E2315" s="109">
        <v>597.91999999999996</v>
      </c>
      <c r="F2315" s="109">
        <v>35.409999999999997</v>
      </c>
      <c r="G2315" s="109">
        <v>3.71</v>
      </c>
      <c r="H2315" s="109">
        <v>0</v>
      </c>
      <c r="I2315" s="143">
        <f t="shared" si="39"/>
        <v>637.04</v>
      </c>
      <c r="J2315" s="148" t="str">
        <f>IFERROR(VLOOKUP($C2315,'CEDARS School FRPL'!$C:$G,5,FALSE),"No")</f>
        <v>No</v>
      </c>
      <c r="K2315" s="102">
        <f>IFERROR(VLOOKUP($C2315,'CEDARS School FRPL'!$C:$G,3,FALSE),0)</f>
        <v>0.41370000000000001</v>
      </c>
      <c r="M2315" s="149"/>
      <c r="N2315" s="150"/>
    </row>
    <row r="2316" spans="1:14">
      <c r="A2316" s="83" t="s">
        <v>2294</v>
      </c>
      <c r="B2316" s="83" t="s">
        <v>3093</v>
      </c>
      <c r="C2316" s="80">
        <v>5409</v>
      </c>
      <c r="D2316" s="80" t="s">
        <v>323</v>
      </c>
      <c r="E2316" s="109">
        <v>682.85</v>
      </c>
      <c r="F2316" s="109">
        <v>0</v>
      </c>
      <c r="G2316" s="109">
        <v>0</v>
      </c>
      <c r="H2316" s="109">
        <v>0</v>
      </c>
      <c r="I2316" s="143">
        <f t="shared" si="39"/>
        <v>682.85</v>
      </c>
      <c r="J2316" s="148" t="str">
        <f>IFERROR(VLOOKUP($C2316,'CEDARS School FRPL'!$C:$G,5,FALSE),"No")</f>
        <v>No</v>
      </c>
      <c r="K2316" s="102">
        <f>IFERROR(VLOOKUP($C2316,'CEDARS School FRPL'!$C:$G,3,FALSE),0)</f>
        <v>0.43909999999999999</v>
      </c>
      <c r="M2316" s="149"/>
      <c r="N2316" s="150"/>
    </row>
    <row r="2317" spans="1:14">
      <c r="A2317" s="83" t="s">
        <v>2294</v>
      </c>
      <c r="B2317" s="83" t="s">
        <v>3093</v>
      </c>
      <c r="C2317" s="80">
        <v>3513</v>
      </c>
      <c r="D2317" s="80" t="s">
        <v>320</v>
      </c>
      <c r="E2317" s="109">
        <v>53.57</v>
      </c>
      <c r="F2317" s="109">
        <v>0</v>
      </c>
      <c r="G2317" s="109">
        <v>0</v>
      </c>
      <c r="H2317" s="109">
        <v>0</v>
      </c>
      <c r="I2317" s="143">
        <f t="shared" si="39"/>
        <v>53.57</v>
      </c>
      <c r="J2317" s="148" t="str">
        <f>IFERROR(VLOOKUP($C2317,'CEDARS School FRPL'!$C:$G,5,FALSE),"No")</f>
        <v>No</v>
      </c>
      <c r="K2317" s="102">
        <f>IFERROR(VLOOKUP($C2317,'CEDARS School FRPL'!$C:$G,3,FALSE),0)</f>
        <v>0.36890000000000001</v>
      </c>
      <c r="M2317" s="149"/>
      <c r="N2317" s="150"/>
    </row>
    <row r="2318" spans="1:14">
      <c r="A2318" s="83" t="s">
        <v>2764</v>
      </c>
      <c r="B2318" s="83" t="s">
        <v>2765</v>
      </c>
      <c r="C2318" s="80">
        <v>5550</v>
      </c>
      <c r="D2318" s="80" t="s">
        <v>3399</v>
      </c>
      <c r="E2318" s="109">
        <v>140.43</v>
      </c>
      <c r="F2318" s="109">
        <v>0</v>
      </c>
      <c r="G2318" s="109">
        <v>0</v>
      </c>
      <c r="H2318" s="109">
        <v>0</v>
      </c>
      <c r="I2318" s="143">
        <f t="shared" si="39"/>
        <v>140.43</v>
      </c>
      <c r="J2318" s="148" t="str">
        <f>IFERROR(VLOOKUP($C2318,'CEDARS School FRPL'!$C:$G,5,FALSE),"No")</f>
        <v>No</v>
      </c>
      <c r="K2318" s="102">
        <f>IFERROR(VLOOKUP($C2318,'CEDARS School FRPL'!$C:$G,3,FALSE),0)</f>
        <v>0</v>
      </c>
      <c r="M2318" s="149"/>
      <c r="N2318" s="150"/>
    </row>
    <row r="2319" spans="1:14">
      <c r="A2319" s="83" t="s">
        <v>2550</v>
      </c>
      <c r="B2319" s="83" t="s">
        <v>3094</v>
      </c>
      <c r="C2319" s="80">
        <v>2592</v>
      </c>
      <c r="D2319" s="80" t="s">
        <v>565</v>
      </c>
      <c r="E2319" s="109">
        <v>610.29</v>
      </c>
      <c r="F2319" s="109">
        <v>0</v>
      </c>
      <c r="G2319" s="109">
        <v>0</v>
      </c>
      <c r="H2319" s="109">
        <v>0</v>
      </c>
      <c r="I2319" s="143">
        <f t="shared" si="39"/>
        <v>610.29</v>
      </c>
      <c r="J2319" s="148" t="str">
        <f>IFERROR(VLOOKUP($C2319,'CEDARS School FRPL'!$C:$G,5,FALSE),"No")</f>
        <v>Yes</v>
      </c>
      <c r="K2319" s="102">
        <f>IFERROR(VLOOKUP($C2319,'CEDARS School FRPL'!$C:$G,3,FALSE),0)</f>
        <v>0.90110000000000001</v>
      </c>
      <c r="M2319" s="149"/>
      <c r="N2319" s="150"/>
    </row>
    <row r="2320" spans="1:14">
      <c r="A2320" s="83" t="s">
        <v>2550</v>
      </c>
      <c r="B2320" s="83" t="s">
        <v>3094</v>
      </c>
      <c r="C2320" s="80">
        <v>3138</v>
      </c>
      <c r="D2320" s="80" t="s">
        <v>2174</v>
      </c>
      <c r="E2320" s="109">
        <v>524.71</v>
      </c>
      <c r="F2320" s="109">
        <v>0</v>
      </c>
      <c r="G2320" s="109">
        <v>0</v>
      </c>
      <c r="H2320" s="109">
        <v>0</v>
      </c>
      <c r="I2320" s="143">
        <f t="shared" si="39"/>
        <v>524.71</v>
      </c>
      <c r="J2320" s="148" t="str">
        <f>IFERROR(VLOOKUP($C2320,'CEDARS School FRPL'!$C:$G,5,FALSE),"No")</f>
        <v>Yes</v>
      </c>
      <c r="K2320" s="102">
        <f>IFERROR(VLOOKUP($C2320,'CEDARS School FRPL'!$C:$G,3,FALSE),0)</f>
        <v>0.91549999999999998</v>
      </c>
      <c r="M2320" s="149"/>
      <c r="N2320" s="150"/>
    </row>
    <row r="2321" spans="1:14">
      <c r="A2321" s="83" t="s">
        <v>2550</v>
      </c>
      <c r="B2321" s="83" t="s">
        <v>3094</v>
      </c>
      <c r="C2321" s="80">
        <v>2116</v>
      </c>
      <c r="D2321" s="80" t="s">
        <v>2167</v>
      </c>
      <c r="E2321" s="109">
        <v>2151.8200000000002</v>
      </c>
      <c r="F2321" s="109">
        <v>70.98</v>
      </c>
      <c r="G2321" s="109">
        <v>0</v>
      </c>
      <c r="H2321" s="109">
        <v>0</v>
      </c>
      <c r="I2321" s="143">
        <f t="shared" si="39"/>
        <v>2222.8000000000002</v>
      </c>
      <c r="J2321" s="148" t="str">
        <f>IFERROR(VLOOKUP($C2321,'CEDARS School FRPL'!$C:$G,5,FALSE),"No")</f>
        <v>Yes</v>
      </c>
      <c r="K2321" s="102">
        <f>IFERROR(VLOOKUP($C2321,'CEDARS School FRPL'!$C:$G,3,FALSE),0)</f>
        <v>0.78690000000000004</v>
      </c>
      <c r="M2321" s="149"/>
      <c r="N2321" s="150"/>
    </row>
    <row r="2322" spans="1:14">
      <c r="A2322" s="83" t="s">
        <v>2550</v>
      </c>
      <c r="B2322" s="83" t="s">
        <v>3094</v>
      </c>
      <c r="C2322" s="80">
        <v>3206</v>
      </c>
      <c r="D2322" s="80" t="s">
        <v>2175</v>
      </c>
      <c r="E2322" s="109">
        <v>2067.12</v>
      </c>
      <c r="F2322" s="109">
        <v>64.86</v>
      </c>
      <c r="G2322" s="109">
        <v>0</v>
      </c>
      <c r="H2322" s="109">
        <v>0</v>
      </c>
      <c r="I2322" s="143">
        <f t="shared" si="39"/>
        <v>2131.98</v>
      </c>
      <c r="J2322" s="148" t="str">
        <f>IFERROR(VLOOKUP($C2322,'CEDARS School FRPL'!$C:$G,5,FALSE),"No")</f>
        <v>Yes</v>
      </c>
      <c r="K2322" s="102">
        <f>IFERROR(VLOOKUP($C2322,'CEDARS School FRPL'!$C:$G,3,FALSE),0)</f>
        <v>0.74019999999999997</v>
      </c>
      <c r="M2322" s="149"/>
      <c r="N2322" s="150"/>
    </row>
    <row r="2323" spans="1:14">
      <c r="A2323" s="151" t="s">
        <v>2550</v>
      </c>
      <c r="B2323" s="86" t="s">
        <v>3094</v>
      </c>
      <c r="C2323" s="95">
        <v>2410</v>
      </c>
      <c r="D2323" s="80" t="s">
        <v>2169</v>
      </c>
      <c r="E2323" s="109">
        <v>881.02</v>
      </c>
      <c r="F2323" s="109">
        <v>0</v>
      </c>
      <c r="G2323" s="109">
        <v>0</v>
      </c>
      <c r="H2323" s="109">
        <v>0</v>
      </c>
      <c r="I2323" s="143">
        <f t="shared" si="39"/>
        <v>881.02</v>
      </c>
      <c r="J2323" s="148" t="str">
        <f>IFERROR(VLOOKUP($C2323,'CEDARS School FRPL'!$C:$G,5,FALSE),"No")</f>
        <v>Yes</v>
      </c>
      <c r="K2323" s="102">
        <f>IFERROR(VLOOKUP($C2323,'CEDARS School FRPL'!$C:$G,3,FALSE),0)</f>
        <v>0.80620000000000003</v>
      </c>
      <c r="L2323" s="102"/>
      <c r="M2323" s="149"/>
      <c r="N2323" s="150"/>
    </row>
    <row r="2324" spans="1:14">
      <c r="A2324" s="83" t="s">
        <v>2550</v>
      </c>
      <c r="B2324" s="83" t="s">
        <v>3094</v>
      </c>
      <c r="C2324" s="80">
        <v>2176</v>
      </c>
      <c r="D2324" s="80" t="s">
        <v>1595</v>
      </c>
      <c r="E2324" s="109">
        <v>487.14</v>
      </c>
      <c r="F2324" s="109">
        <v>0</v>
      </c>
      <c r="G2324" s="109">
        <v>0</v>
      </c>
      <c r="H2324" s="109">
        <v>0</v>
      </c>
      <c r="I2324" s="143">
        <f t="shared" si="39"/>
        <v>487.14</v>
      </c>
      <c r="J2324" s="148" t="str">
        <f>IFERROR(VLOOKUP($C2324,'CEDARS School FRPL'!$C:$G,5,FALSE),"No")</f>
        <v>Yes</v>
      </c>
      <c r="K2324" s="102">
        <f>IFERROR(VLOOKUP($C2324,'CEDARS School FRPL'!$C:$G,3,FALSE),0)</f>
        <v>0.89959999999999996</v>
      </c>
      <c r="M2324" s="149"/>
      <c r="N2324" s="150"/>
    </row>
    <row r="2325" spans="1:14">
      <c r="A2325" s="83" t="s">
        <v>2550</v>
      </c>
      <c r="B2325" s="83" t="s">
        <v>3094</v>
      </c>
      <c r="C2325" s="80">
        <v>2818</v>
      </c>
      <c r="D2325" s="80" t="s">
        <v>2171</v>
      </c>
      <c r="E2325" s="109">
        <v>415.72</v>
      </c>
      <c r="F2325" s="109">
        <v>0</v>
      </c>
      <c r="G2325" s="109">
        <v>0</v>
      </c>
      <c r="H2325" s="109">
        <v>0</v>
      </c>
      <c r="I2325" s="143">
        <f t="shared" si="39"/>
        <v>415.72</v>
      </c>
      <c r="J2325" s="148" t="str">
        <f>IFERROR(VLOOKUP($C2325,'CEDARS School FRPL'!$C:$G,5,FALSE),"No")</f>
        <v>Yes</v>
      </c>
      <c r="K2325" s="102">
        <f>IFERROR(VLOOKUP($C2325,'CEDARS School FRPL'!$C:$G,3,FALSE),0)</f>
        <v>0.6905</v>
      </c>
      <c r="M2325" s="149"/>
      <c r="N2325" s="150"/>
    </row>
    <row r="2326" spans="1:14">
      <c r="A2326" s="83" t="s">
        <v>2550</v>
      </c>
      <c r="B2326" s="83" t="s">
        <v>3094</v>
      </c>
      <c r="C2326" s="80">
        <v>2715</v>
      </c>
      <c r="D2326" s="80" t="s">
        <v>2170</v>
      </c>
      <c r="E2326" s="109">
        <v>609.14</v>
      </c>
      <c r="F2326" s="109">
        <v>0</v>
      </c>
      <c r="G2326" s="109">
        <v>0</v>
      </c>
      <c r="H2326" s="109">
        <v>0</v>
      </c>
      <c r="I2326" s="143">
        <f t="shared" si="39"/>
        <v>609.14</v>
      </c>
      <c r="J2326" s="148" t="str">
        <f>IFERROR(VLOOKUP($C2326,'CEDARS School FRPL'!$C:$G,5,FALSE),"No")</f>
        <v>Yes</v>
      </c>
      <c r="K2326" s="102">
        <f>IFERROR(VLOOKUP($C2326,'CEDARS School FRPL'!$C:$G,3,FALSE),0)</f>
        <v>0.85650000000000004</v>
      </c>
      <c r="M2326" s="149"/>
      <c r="N2326" s="150"/>
    </row>
    <row r="2327" spans="1:14">
      <c r="A2327" s="83" t="s">
        <v>2550</v>
      </c>
      <c r="B2327" s="83" t="s">
        <v>3094</v>
      </c>
      <c r="C2327" s="80">
        <v>3023</v>
      </c>
      <c r="D2327" s="80" t="s">
        <v>3400</v>
      </c>
      <c r="E2327" s="109">
        <v>151.37</v>
      </c>
      <c r="F2327" s="109">
        <v>0</v>
      </c>
      <c r="G2327" s="109">
        <v>0</v>
      </c>
      <c r="H2327" s="109">
        <v>0</v>
      </c>
      <c r="I2327" s="143">
        <f t="shared" si="39"/>
        <v>151.37</v>
      </c>
      <c r="J2327" s="148" t="str">
        <f>IFERROR(VLOOKUP($C2327,'CEDARS School FRPL'!$C:$G,5,FALSE),"No")</f>
        <v>Yes</v>
      </c>
      <c r="K2327" s="102">
        <f>IFERROR(VLOOKUP($C2327,'CEDARS School FRPL'!$C:$G,3,FALSE),0)</f>
        <v>0.68130000000000002</v>
      </c>
      <c r="M2327" s="149"/>
      <c r="N2327" s="150"/>
    </row>
    <row r="2328" spans="1:14">
      <c r="A2328" s="83" t="s">
        <v>2550</v>
      </c>
      <c r="B2328" s="83" t="s">
        <v>3094</v>
      </c>
      <c r="C2328" s="80">
        <v>3615</v>
      </c>
      <c r="D2328" s="80" t="s">
        <v>2179</v>
      </c>
      <c r="E2328" s="109">
        <v>843.66</v>
      </c>
      <c r="F2328" s="109">
        <v>0</v>
      </c>
      <c r="G2328" s="109">
        <v>0</v>
      </c>
      <c r="H2328" s="109">
        <v>0</v>
      </c>
      <c r="I2328" s="143">
        <f t="shared" si="39"/>
        <v>843.66</v>
      </c>
      <c r="J2328" s="148" t="str">
        <f>IFERROR(VLOOKUP($C2328,'CEDARS School FRPL'!$C:$G,5,FALSE),"No")</f>
        <v>Yes</v>
      </c>
      <c r="K2328" s="102">
        <f>IFERROR(VLOOKUP($C2328,'CEDARS School FRPL'!$C:$G,3,FALSE),0)</f>
        <v>0.87290000000000001</v>
      </c>
      <c r="M2328" s="149"/>
      <c r="N2328" s="150"/>
    </row>
    <row r="2329" spans="1:14">
      <c r="A2329" s="83" t="s">
        <v>2550</v>
      </c>
      <c r="B2329" s="83" t="s">
        <v>3094</v>
      </c>
      <c r="C2329" s="80">
        <v>3817</v>
      </c>
      <c r="D2329" s="80" t="s">
        <v>2180</v>
      </c>
      <c r="E2329" s="109">
        <v>517.86</v>
      </c>
      <c r="F2329" s="109">
        <v>0</v>
      </c>
      <c r="G2329" s="109">
        <v>0</v>
      </c>
      <c r="H2329" s="109">
        <v>0</v>
      </c>
      <c r="I2329" s="143">
        <f t="shared" si="39"/>
        <v>517.86</v>
      </c>
      <c r="J2329" s="148" t="str">
        <f>IFERROR(VLOOKUP($C2329,'CEDARS School FRPL'!$C:$G,5,FALSE),"No")</f>
        <v>Yes</v>
      </c>
      <c r="K2329" s="102">
        <f>IFERROR(VLOOKUP($C2329,'CEDARS School FRPL'!$C:$G,3,FALSE),0)</f>
        <v>0.90500000000000003</v>
      </c>
      <c r="M2329" s="149"/>
      <c r="N2329" s="150"/>
    </row>
    <row r="2330" spans="1:14">
      <c r="A2330" s="83" t="s">
        <v>2550</v>
      </c>
      <c r="B2330" s="83" t="s">
        <v>3094</v>
      </c>
      <c r="C2330" s="80">
        <v>2899</v>
      </c>
      <c r="D2330" s="80" t="s">
        <v>2173</v>
      </c>
      <c r="E2330" s="109">
        <v>559.36</v>
      </c>
      <c r="F2330" s="109">
        <v>0</v>
      </c>
      <c r="G2330" s="109">
        <v>0</v>
      </c>
      <c r="H2330" s="109">
        <v>0</v>
      </c>
      <c r="I2330" s="143">
        <f t="shared" si="39"/>
        <v>559.36</v>
      </c>
      <c r="J2330" s="148" t="str">
        <f>IFERROR(VLOOKUP($C2330,'CEDARS School FRPL'!$C:$G,5,FALSE),"No")</f>
        <v>Yes</v>
      </c>
      <c r="K2330" s="102">
        <f>IFERROR(VLOOKUP($C2330,'CEDARS School FRPL'!$C:$G,3,FALSE),0)</f>
        <v>0.751</v>
      </c>
      <c r="M2330" s="149"/>
      <c r="N2330" s="150"/>
    </row>
    <row r="2331" spans="1:14">
      <c r="A2331" s="83" t="s">
        <v>2550</v>
      </c>
      <c r="B2331" s="83" t="s">
        <v>3094</v>
      </c>
      <c r="C2331" s="80">
        <v>2177</v>
      </c>
      <c r="D2331" s="80" t="s">
        <v>2168</v>
      </c>
      <c r="E2331" s="109">
        <v>412.31</v>
      </c>
      <c r="F2331" s="109">
        <v>0</v>
      </c>
      <c r="G2331" s="109">
        <v>0</v>
      </c>
      <c r="H2331" s="109">
        <v>0</v>
      </c>
      <c r="I2331" s="143">
        <f t="shared" si="39"/>
        <v>412.31</v>
      </c>
      <c r="J2331" s="148" t="str">
        <f>IFERROR(VLOOKUP($C2331,'CEDARS School FRPL'!$C:$G,5,FALSE),"No")</f>
        <v>Yes</v>
      </c>
      <c r="K2331" s="102">
        <f>IFERROR(VLOOKUP($C2331,'CEDARS School FRPL'!$C:$G,3,FALSE),0)</f>
        <v>0.84179999999999999</v>
      </c>
      <c r="M2331" s="149"/>
      <c r="N2331" s="150"/>
    </row>
    <row r="2332" spans="1:14">
      <c r="A2332" s="83" t="s">
        <v>2550</v>
      </c>
      <c r="B2332" s="83" t="s">
        <v>3094</v>
      </c>
      <c r="C2332" s="80">
        <v>2819</v>
      </c>
      <c r="D2332" s="80" t="s">
        <v>2172</v>
      </c>
      <c r="E2332" s="109">
        <v>410.73</v>
      </c>
      <c r="F2332" s="109">
        <v>0</v>
      </c>
      <c r="G2332" s="109">
        <v>0</v>
      </c>
      <c r="H2332" s="109">
        <v>0</v>
      </c>
      <c r="I2332" s="143">
        <f t="shared" si="39"/>
        <v>410.73</v>
      </c>
      <c r="J2332" s="148" t="str">
        <f>IFERROR(VLOOKUP($C2332,'CEDARS School FRPL'!$C:$G,5,FALSE),"No")</f>
        <v>Yes</v>
      </c>
      <c r="K2332" s="102">
        <f>IFERROR(VLOOKUP($C2332,'CEDARS School FRPL'!$C:$G,3,FALSE),0)</f>
        <v>0.62380000000000002</v>
      </c>
      <c r="M2332" s="149"/>
      <c r="N2332" s="150"/>
    </row>
    <row r="2333" spans="1:14">
      <c r="A2333" s="83" t="s">
        <v>2550</v>
      </c>
      <c r="B2333" s="83" t="s">
        <v>3094</v>
      </c>
      <c r="C2333" s="80">
        <v>2433</v>
      </c>
      <c r="D2333" s="80" t="s">
        <v>1793</v>
      </c>
      <c r="E2333" s="109">
        <v>534.57000000000005</v>
      </c>
      <c r="F2333" s="109">
        <v>0</v>
      </c>
      <c r="G2333" s="109">
        <v>0</v>
      </c>
      <c r="H2333" s="109">
        <v>0</v>
      </c>
      <c r="I2333" s="143">
        <f t="shared" si="39"/>
        <v>534.57000000000005</v>
      </c>
      <c r="J2333" s="148" t="str">
        <f>IFERROR(VLOOKUP($C2333,'CEDARS School FRPL'!$C:$G,5,FALSE),"No")</f>
        <v>Yes</v>
      </c>
      <c r="K2333" s="102">
        <f>IFERROR(VLOOKUP($C2333,'CEDARS School FRPL'!$C:$G,3,FALSE),0)</f>
        <v>0.8599</v>
      </c>
      <c r="M2333" s="149"/>
      <c r="N2333" s="150"/>
    </row>
    <row r="2334" spans="1:14">
      <c r="A2334" s="83" t="s">
        <v>2550</v>
      </c>
      <c r="B2334" s="83" t="s">
        <v>3094</v>
      </c>
      <c r="C2334" s="80">
        <v>3264</v>
      </c>
      <c r="D2334" s="80" t="s">
        <v>2176</v>
      </c>
      <c r="E2334" s="109">
        <v>486.57</v>
      </c>
      <c r="F2334" s="109">
        <v>0</v>
      </c>
      <c r="G2334" s="109">
        <v>0</v>
      </c>
      <c r="H2334" s="109">
        <v>0</v>
      </c>
      <c r="I2334" s="143">
        <f t="shared" si="39"/>
        <v>486.57</v>
      </c>
      <c r="J2334" s="148" t="str">
        <f>IFERROR(VLOOKUP($C2334,'CEDARS School FRPL'!$C:$G,5,FALSE),"No")</f>
        <v>Yes</v>
      </c>
      <c r="K2334" s="102">
        <f>IFERROR(VLOOKUP($C2334,'CEDARS School FRPL'!$C:$G,3,FALSE),0)</f>
        <v>0.77329999999999999</v>
      </c>
      <c r="M2334" s="149"/>
      <c r="N2334" s="150"/>
    </row>
    <row r="2335" spans="1:14">
      <c r="A2335" s="83" t="s">
        <v>2550</v>
      </c>
      <c r="B2335" s="83" t="s">
        <v>3094</v>
      </c>
      <c r="C2335" s="80">
        <v>2529</v>
      </c>
      <c r="D2335" s="80" t="s">
        <v>142</v>
      </c>
      <c r="E2335" s="109">
        <v>483.88</v>
      </c>
      <c r="F2335" s="109">
        <v>0</v>
      </c>
      <c r="G2335" s="109">
        <v>0</v>
      </c>
      <c r="H2335" s="109">
        <v>0</v>
      </c>
      <c r="I2335" s="143">
        <f t="shared" si="39"/>
        <v>483.88</v>
      </c>
      <c r="J2335" s="148" t="str">
        <f>IFERROR(VLOOKUP($C2335,'CEDARS School FRPL'!$C:$G,5,FALSE),"No")</f>
        <v>Yes</v>
      </c>
      <c r="K2335" s="102">
        <f>IFERROR(VLOOKUP($C2335,'CEDARS School FRPL'!$C:$G,3,FALSE),0)</f>
        <v>0.82689999999999997</v>
      </c>
      <c r="M2335" s="149"/>
    </row>
    <row r="2336" spans="1:14">
      <c r="A2336" s="83" t="s">
        <v>2550</v>
      </c>
      <c r="B2336" s="83" t="s">
        <v>3094</v>
      </c>
      <c r="C2336" s="80">
        <v>4093</v>
      </c>
      <c r="D2336" s="80" t="s">
        <v>2181</v>
      </c>
      <c r="E2336" s="109">
        <v>168.44</v>
      </c>
      <c r="F2336" s="109">
        <v>0</v>
      </c>
      <c r="G2336" s="109">
        <v>0</v>
      </c>
      <c r="H2336" s="109">
        <v>0</v>
      </c>
      <c r="I2336" s="143">
        <f t="shared" si="39"/>
        <v>168.44</v>
      </c>
      <c r="J2336" s="148" t="str">
        <f>IFERROR(VLOOKUP($C2336,'CEDARS School FRPL'!$C:$G,5,FALSE),"No")</f>
        <v>Yes</v>
      </c>
      <c r="K2336" s="102">
        <f>IFERROR(VLOOKUP($C2336,'CEDARS School FRPL'!$C:$G,3,FALSE),0)</f>
        <v>0.92330000000000001</v>
      </c>
      <c r="M2336" s="149"/>
    </row>
    <row r="2337" spans="1:13">
      <c r="A2337" s="83" t="s">
        <v>2550</v>
      </c>
      <c r="B2337" s="83" t="s">
        <v>3094</v>
      </c>
      <c r="C2337" s="80">
        <v>2314</v>
      </c>
      <c r="D2337" s="80" t="s">
        <v>629</v>
      </c>
      <c r="E2337" s="109">
        <v>737.53</v>
      </c>
      <c r="F2337" s="109">
        <v>0</v>
      </c>
      <c r="G2337" s="109">
        <v>0</v>
      </c>
      <c r="H2337" s="109">
        <v>0</v>
      </c>
      <c r="I2337" s="143">
        <f t="shared" si="39"/>
        <v>737.53</v>
      </c>
      <c r="J2337" s="148" t="str">
        <f>IFERROR(VLOOKUP($C2337,'CEDARS School FRPL'!$C:$G,5,FALSE),"No")</f>
        <v>Yes</v>
      </c>
      <c r="K2337" s="102">
        <f>IFERROR(VLOOKUP($C2337,'CEDARS School FRPL'!$C:$G,3,FALSE),0)</f>
        <v>0.9244</v>
      </c>
      <c r="M2337" s="149"/>
    </row>
    <row r="2338" spans="1:13">
      <c r="A2338" s="83" t="s">
        <v>2550</v>
      </c>
      <c r="B2338" s="83" t="s">
        <v>3094</v>
      </c>
      <c r="C2338" s="80">
        <v>3312</v>
      </c>
      <c r="D2338" s="80" t="s">
        <v>2177</v>
      </c>
      <c r="E2338" s="109">
        <v>433.43</v>
      </c>
      <c r="F2338" s="109">
        <v>0</v>
      </c>
      <c r="G2338" s="109">
        <v>0</v>
      </c>
      <c r="H2338" s="109">
        <v>0</v>
      </c>
      <c r="I2338" s="143">
        <f t="shared" ref="I2338:I2356" si="40">SUM(E2338:H2338)</f>
        <v>433.43</v>
      </c>
      <c r="J2338" s="148" t="str">
        <f>IFERROR(VLOOKUP($C2338,'CEDARS School FRPL'!$C:$G,5,FALSE),"No")</f>
        <v>Yes</v>
      </c>
      <c r="K2338" s="102">
        <f>IFERROR(VLOOKUP($C2338,'CEDARS School FRPL'!$C:$G,3,FALSE),0)</f>
        <v>0.65410000000000001</v>
      </c>
    </row>
    <row r="2339" spans="1:13">
      <c r="A2339" s="83" t="s">
        <v>2550</v>
      </c>
      <c r="B2339" s="83" t="s">
        <v>3094</v>
      </c>
      <c r="C2339" s="80">
        <v>3368</v>
      </c>
      <c r="D2339" s="80" t="s">
        <v>2178</v>
      </c>
      <c r="E2339" s="109">
        <v>849.3</v>
      </c>
      <c r="F2339" s="109">
        <v>0</v>
      </c>
      <c r="G2339" s="109">
        <v>0</v>
      </c>
      <c r="H2339" s="109">
        <v>0</v>
      </c>
      <c r="I2339" s="143">
        <f t="shared" si="40"/>
        <v>849.3</v>
      </c>
      <c r="J2339" s="148" t="str">
        <f>IFERROR(VLOOKUP($C2339,'CEDARS School FRPL'!$C:$G,5,FALSE),"No")</f>
        <v>Yes</v>
      </c>
      <c r="K2339" s="102">
        <f>IFERROR(VLOOKUP($C2339,'CEDARS School FRPL'!$C:$G,3,FALSE),0)</f>
        <v>0.7006</v>
      </c>
    </row>
    <row r="2340" spans="1:13">
      <c r="A2340" s="83" t="s">
        <v>2550</v>
      </c>
      <c r="B2340" s="83" t="s">
        <v>3094</v>
      </c>
      <c r="C2340" s="80">
        <v>5153</v>
      </c>
      <c r="D2340" s="80" t="s">
        <v>2182</v>
      </c>
      <c r="E2340" s="109">
        <v>283.13</v>
      </c>
      <c r="F2340" s="109">
        <v>6.9</v>
      </c>
      <c r="G2340" s="109">
        <v>0</v>
      </c>
      <c r="H2340" s="109">
        <v>0</v>
      </c>
      <c r="I2340" s="143">
        <f t="shared" si="40"/>
        <v>290.02999999999997</v>
      </c>
      <c r="J2340" s="148" t="str">
        <f>IFERROR(VLOOKUP($C2340,'CEDARS School FRPL'!$C:$G,5,FALSE),"No")</f>
        <v>Yes</v>
      </c>
      <c r="K2340" s="102">
        <f>IFERROR(VLOOKUP($C2340,'CEDARS School FRPL'!$C:$G,3,FALSE),0)</f>
        <v>0.7409</v>
      </c>
    </row>
    <row r="2341" spans="1:13">
      <c r="A2341" s="83" t="s">
        <v>2550</v>
      </c>
      <c r="B2341" s="83" t="s">
        <v>3094</v>
      </c>
      <c r="C2341" s="80">
        <v>5355</v>
      </c>
      <c r="D2341" s="80" t="s">
        <v>2184</v>
      </c>
      <c r="E2341" s="109">
        <v>0</v>
      </c>
      <c r="F2341" s="109">
        <v>0</v>
      </c>
      <c r="G2341" s="109">
        <v>69.709999999999994</v>
      </c>
      <c r="H2341" s="109">
        <v>0</v>
      </c>
      <c r="I2341" s="143">
        <f t="shared" si="40"/>
        <v>69.709999999999994</v>
      </c>
      <c r="J2341" s="148" t="str">
        <f>IFERROR(VLOOKUP($C2341,'CEDARS School FRPL'!$C:$G,5,FALSE),"No")</f>
        <v>Yes</v>
      </c>
      <c r="K2341" s="102">
        <f>IFERROR(VLOOKUP($C2341,'CEDARS School FRPL'!$C:$G,3,FALSE),0)</f>
        <v>0.8196</v>
      </c>
    </row>
    <row r="2342" spans="1:13">
      <c r="A2342" s="83" t="s">
        <v>2550</v>
      </c>
      <c r="B2342" s="83" t="s">
        <v>3094</v>
      </c>
      <c r="C2342" s="80">
        <v>5224</v>
      </c>
      <c r="D2342" s="80" t="s">
        <v>2183</v>
      </c>
      <c r="E2342" s="109">
        <v>34.869999999999997</v>
      </c>
      <c r="F2342" s="109">
        <v>0</v>
      </c>
      <c r="G2342" s="109">
        <v>0</v>
      </c>
      <c r="H2342" s="109">
        <v>0</v>
      </c>
      <c r="I2342" s="143">
        <f t="shared" si="40"/>
        <v>34.869999999999997</v>
      </c>
      <c r="J2342" s="148" t="str">
        <f>IFERROR(VLOOKUP($C2342,'CEDARS School FRPL'!$C:$G,5,FALSE),"No")</f>
        <v>No</v>
      </c>
      <c r="K2342" s="102">
        <f>IFERROR(VLOOKUP($C2342,'CEDARS School FRPL'!$C:$G,3,FALSE),0)</f>
        <v>0.49130000000000001</v>
      </c>
    </row>
    <row r="2343" spans="1:13">
      <c r="A2343" s="83" t="s">
        <v>2510</v>
      </c>
      <c r="B2343" s="83" t="s">
        <v>3095</v>
      </c>
      <c r="C2343" s="80">
        <v>4346</v>
      </c>
      <c r="D2343" s="80" t="s">
        <v>1967</v>
      </c>
      <c r="E2343" s="109">
        <v>479.34</v>
      </c>
      <c r="F2343" s="109">
        <v>0</v>
      </c>
      <c r="G2343" s="109">
        <v>0</v>
      </c>
      <c r="H2343" s="109">
        <v>0</v>
      </c>
      <c r="I2343" s="143">
        <f t="shared" si="40"/>
        <v>479.34</v>
      </c>
      <c r="J2343" s="148" t="str">
        <f>IFERROR(VLOOKUP($C2343,'CEDARS School FRPL'!$C:$G,5,FALSE),"No")</f>
        <v>Yes</v>
      </c>
      <c r="K2343" s="102">
        <f>IFERROR(VLOOKUP($C2343,'CEDARS School FRPL'!$C:$G,3,FALSE),0)</f>
        <v>0.58909999999999996</v>
      </c>
    </row>
    <row r="2344" spans="1:13">
      <c r="A2344" s="83" t="s">
        <v>2510</v>
      </c>
      <c r="B2344" s="83" t="s">
        <v>3095</v>
      </c>
      <c r="C2344" s="80">
        <v>5018</v>
      </c>
      <c r="D2344" s="80" t="s">
        <v>1969</v>
      </c>
      <c r="E2344" s="109">
        <v>305.20999999999998</v>
      </c>
      <c r="F2344" s="109">
        <v>0</v>
      </c>
      <c r="G2344" s="109">
        <v>0</v>
      </c>
      <c r="H2344" s="109">
        <v>0</v>
      </c>
      <c r="I2344" s="143">
        <f t="shared" si="40"/>
        <v>305.20999999999998</v>
      </c>
      <c r="J2344" s="148" t="str">
        <f>IFERROR(VLOOKUP($C2344,'CEDARS School FRPL'!$C:$G,5,FALSE),"No")</f>
        <v>No</v>
      </c>
      <c r="K2344" s="102">
        <f>IFERROR(VLOOKUP($C2344,'CEDARS School FRPL'!$C:$G,3,FALSE),0)</f>
        <v>0.46820000000000001</v>
      </c>
    </row>
    <row r="2345" spans="1:13">
      <c r="A2345" s="83" t="s">
        <v>2510</v>
      </c>
      <c r="B2345" s="83" t="s">
        <v>3095</v>
      </c>
      <c r="C2345" s="80">
        <v>2260</v>
      </c>
      <c r="D2345" s="80" t="s">
        <v>1962</v>
      </c>
      <c r="E2345" s="109">
        <v>370.6</v>
      </c>
      <c r="F2345" s="109">
        <v>0</v>
      </c>
      <c r="G2345" s="109">
        <v>0</v>
      </c>
      <c r="H2345" s="109">
        <v>0</v>
      </c>
      <c r="I2345" s="143">
        <f t="shared" si="40"/>
        <v>370.6</v>
      </c>
      <c r="J2345" s="148" t="str">
        <f>IFERROR(VLOOKUP($C2345,'CEDARS School FRPL'!$C:$G,5,FALSE),"No")</f>
        <v>No</v>
      </c>
      <c r="K2345" s="102">
        <f>IFERROR(VLOOKUP($C2345,'CEDARS School FRPL'!$C:$G,3,FALSE),0)</f>
        <v>0.49490000000000001</v>
      </c>
    </row>
    <row r="2346" spans="1:13">
      <c r="A2346" s="83" t="s">
        <v>2510</v>
      </c>
      <c r="B2346" s="83" t="s">
        <v>3095</v>
      </c>
      <c r="C2346" s="80">
        <v>4451</v>
      </c>
      <c r="D2346" s="80" t="s">
        <v>1968</v>
      </c>
      <c r="E2346" s="109">
        <v>354.95</v>
      </c>
      <c r="F2346" s="109">
        <v>0</v>
      </c>
      <c r="G2346" s="109">
        <v>0</v>
      </c>
      <c r="H2346" s="109">
        <v>0</v>
      </c>
      <c r="I2346" s="143">
        <f t="shared" si="40"/>
        <v>354.95</v>
      </c>
      <c r="J2346" s="148" t="str">
        <f>IFERROR(VLOOKUP($C2346,'CEDARS School FRPL'!$C:$G,5,FALSE),"No")</f>
        <v>No</v>
      </c>
      <c r="K2346" s="102">
        <f>IFERROR(VLOOKUP($C2346,'CEDARS School FRPL'!$C:$G,3,FALSE),0)</f>
        <v>0.45579999999999998</v>
      </c>
    </row>
    <row r="2347" spans="1:13">
      <c r="A2347" s="83" t="s">
        <v>2510</v>
      </c>
      <c r="B2347" s="83" t="s">
        <v>3095</v>
      </c>
      <c r="C2347" s="80">
        <v>5052</v>
      </c>
      <c r="D2347" s="80" t="s">
        <v>1970</v>
      </c>
      <c r="E2347" s="109">
        <v>573.41</v>
      </c>
      <c r="F2347" s="109">
        <v>0</v>
      </c>
      <c r="G2347" s="109">
        <v>0</v>
      </c>
      <c r="H2347" s="109">
        <v>0</v>
      </c>
      <c r="I2347" s="143">
        <f t="shared" si="40"/>
        <v>573.41</v>
      </c>
      <c r="J2347" s="148" t="str">
        <f>IFERROR(VLOOKUP($C2347,'CEDARS School FRPL'!$C:$G,5,FALSE),"No")</f>
        <v>No</v>
      </c>
      <c r="K2347" s="102">
        <f>IFERROR(VLOOKUP($C2347,'CEDARS School FRPL'!$C:$G,3,FALSE),0)</f>
        <v>0.45300000000000001</v>
      </c>
    </row>
    <row r="2348" spans="1:13">
      <c r="A2348" s="83" t="s">
        <v>2510</v>
      </c>
      <c r="B2348" s="83" t="s">
        <v>3095</v>
      </c>
      <c r="C2348" s="80">
        <v>3848</v>
      </c>
      <c r="D2348" s="80" t="s">
        <v>1965</v>
      </c>
      <c r="E2348" s="109">
        <v>625.30999999999995</v>
      </c>
      <c r="F2348" s="109">
        <v>0</v>
      </c>
      <c r="G2348" s="109">
        <v>0</v>
      </c>
      <c r="H2348" s="109">
        <v>0</v>
      </c>
      <c r="I2348" s="143">
        <f t="shared" si="40"/>
        <v>625.30999999999995</v>
      </c>
      <c r="J2348" s="148" t="str">
        <f>IFERROR(VLOOKUP($C2348,'CEDARS School FRPL'!$C:$G,5,FALSE),"No")</f>
        <v>No</v>
      </c>
      <c r="K2348" s="102">
        <f>IFERROR(VLOOKUP($C2348,'CEDARS School FRPL'!$C:$G,3,FALSE),0)</f>
        <v>0.40189999999999998</v>
      </c>
    </row>
    <row r="2349" spans="1:13">
      <c r="A2349" s="83" t="s">
        <v>2510</v>
      </c>
      <c r="B2349" s="83" t="s">
        <v>3095</v>
      </c>
      <c r="C2349" s="80">
        <v>1627</v>
      </c>
      <c r="D2349" s="80" t="s">
        <v>1961</v>
      </c>
      <c r="E2349" s="109">
        <v>130.02000000000001</v>
      </c>
      <c r="F2349" s="109">
        <v>0.79</v>
      </c>
      <c r="G2349" s="109">
        <v>27</v>
      </c>
      <c r="H2349" s="109">
        <v>0</v>
      </c>
      <c r="I2349" s="143">
        <f t="shared" si="40"/>
        <v>157.81</v>
      </c>
      <c r="J2349" s="148" t="str">
        <f>IFERROR(VLOOKUP($C2349,'CEDARS School FRPL'!$C:$G,5,FALSE),"No")</f>
        <v>Yes</v>
      </c>
      <c r="K2349" s="102">
        <f>IFERROR(VLOOKUP($C2349,'CEDARS School FRPL'!$C:$G,3,FALSE),0)</f>
        <v>0.61460000000000004</v>
      </c>
    </row>
    <row r="2350" spans="1:13">
      <c r="A2350" s="83" t="s">
        <v>2510</v>
      </c>
      <c r="B2350" s="83" t="s">
        <v>3095</v>
      </c>
      <c r="C2350" s="80">
        <v>2633</v>
      </c>
      <c r="D2350" s="80" t="s">
        <v>1964</v>
      </c>
      <c r="E2350" s="109">
        <v>1503.08</v>
      </c>
      <c r="F2350" s="109">
        <v>85.789999999999992</v>
      </c>
      <c r="G2350" s="109">
        <v>0</v>
      </c>
      <c r="H2350" s="109">
        <v>0</v>
      </c>
      <c r="I2350" s="143">
        <f t="shared" si="40"/>
        <v>1588.87</v>
      </c>
      <c r="J2350" s="148" t="str">
        <f>IFERROR(VLOOKUP($C2350,'CEDARS School FRPL'!$C:$G,5,FALSE),"No")</f>
        <v>No</v>
      </c>
      <c r="K2350" s="102">
        <f>IFERROR(VLOOKUP($C2350,'CEDARS School FRPL'!$C:$G,3,FALSE),0)</f>
        <v>0.41909999999999997</v>
      </c>
    </row>
    <row r="2351" spans="1:13">
      <c r="A2351" s="83" t="s">
        <v>2510</v>
      </c>
      <c r="B2351" s="83" t="s">
        <v>3095</v>
      </c>
      <c r="C2351" s="80">
        <v>2481</v>
      </c>
      <c r="D2351" s="80" t="s">
        <v>1963</v>
      </c>
      <c r="E2351" s="109">
        <v>690.15</v>
      </c>
      <c r="F2351" s="109">
        <v>0</v>
      </c>
      <c r="G2351" s="109">
        <v>0</v>
      </c>
      <c r="H2351" s="109">
        <v>0</v>
      </c>
      <c r="I2351" s="143">
        <f t="shared" si="40"/>
        <v>690.15</v>
      </c>
      <c r="J2351" s="148" t="str">
        <f>IFERROR(VLOOKUP($C2351,'CEDARS School FRPL'!$C:$G,5,FALSE),"No")</f>
        <v>No</v>
      </c>
      <c r="K2351" s="102">
        <f>IFERROR(VLOOKUP($C2351,'CEDARS School FRPL'!$C:$G,3,FALSE),0)</f>
        <v>0.49099999999999999</v>
      </c>
    </row>
    <row r="2352" spans="1:13">
      <c r="A2352" s="83" t="s">
        <v>2510</v>
      </c>
      <c r="B2352" s="83" t="s">
        <v>3095</v>
      </c>
      <c r="C2352" s="80">
        <v>4224</v>
      </c>
      <c r="D2352" s="80" t="s">
        <v>1966</v>
      </c>
      <c r="E2352" s="109">
        <v>431.9</v>
      </c>
      <c r="F2352" s="109">
        <v>0</v>
      </c>
      <c r="G2352" s="109">
        <v>0</v>
      </c>
      <c r="H2352" s="109">
        <v>0</v>
      </c>
      <c r="I2352" s="143">
        <f t="shared" si="40"/>
        <v>431.9</v>
      </c>
      <c r="J2352" s="148" t="str">
        <f>IFERROR(VLOOKUP($C2352,'CEDARS School FRPL'!$C:$G,5,FALSE),"No")</f>
        <v>No</v>
      </c>
      <c r="K2352" s="102">
        <f>IFERROR(VLOOKUP($C2352,'CEDARS School FRPL'!$C:$G,3,FALSE),0)</f>
        <v>0.46060000000000001</v>
      </c>
    </row>
    <row r="2353" spans="1:11">
      <c r="A2353" s="83" t="s">
        <v>2559</v>
      </c>
      <c r="B2353" s="83" t="s">
        <v>3096</v>
      </c>
      <c r="C2353" s="80">
        <v>2783</v>
      </c>
      <c r="D2353" s="80" t="s">
        <v>2232</v>
      </c>
      <c r="E2353" s="109">
        <v>294.75</v>
      </c>
      <c r="F2353" s="109">
        <v>0</v>
      </c>
      <c r="G2353" s="109">
        <v>0</v>
      </c>
      <c r="H2353" s="109">
        <v>0</v>
      </c>
      <c r="I2353" s="143">
        <f t="shared" si="40"/>
        <v>294.75</v>
      </c>
      <c r="J2353" s="148" t="str">
        <f>IFERROR(VLOOKUP($C2353,'CEDARS School FRPL'!$C:$G,5,FALSE),"No")</f>
        <v>Yes</v>
      </c>
      <c r="K2353" s="102">
        <f>IFERROR(VLOOKUP($C2353,'CEDARS School FRPL'!$C:$G,3,FALSE),0)</f>
        <v>0.57969999999999999</v>
      </c>
    </row>
    <row r="2354" spans="1:11">
      <c r="A2354" s="83" t="s">
        <v>2559</v>
      </c>
      <c r="B2354" s="83" t="s">
        <v>3096</v>
      </c>
      <c r="C2354" s="80">
        <v>2240</v>
      </c>
      <c r="D2354" s="80" t="s">
        <v>2231</v>
      </c>
      <c r="E2354" s="109">
        <v>409.48</v>
      </c>
      <c r="F2354" s="109">
        <v>10</v>
      </c>
      <c r="G2354" s="109">
        <v>0</v>
      </c>
      <c r="H2354" s="109">
        <v>0</v>
      </c>
      <c r="I2354" s="143">
        <f t="shared" si="40"/>
        <v>419.48</v>
      </c>
      <c r="J2354" s="148" t="str">
        <f>IFERROR(VLOOKUP($C2354,'CEDARS School FRPL'!$C:$G,5,FALSE),"No")</f>
        <v>Yes</v>
      </c>
      <c r="K2354" s="102">
        <f>IFERROR(VLOOKUP($C2354,'CEDARS School FRPL'!$C:$G,3,FALSE),0)</f>
        <v>0.56989999999999996</v>
      </c>
    </row>
    <row r="2355" spans="1:11">
      <c r="A2355" s="83" t="s">
        <v>2559</v>
      </c>
      <c r="B2355" s="83" t="s">
        <v>3096</v>
      </c>
      <c r="C2355" s="80">
        <v>4221</v>
      </c>
      <c r="D2355" s="80" t="s">
        <v>2233</v>
      </c>
      <c r="E2355" s="109">
        <v>264.29000000000002</v>
      </c>
      <c r="F2355" s="109">
        <v>0</v>
      </c>
      <c r="G2355" s="109">
        <v>0</v>
      </c>
      <c r="H2355" s="109">
        <v>0</v>
      </c>
      <c r="I2355" s="143">
        <f t="shared" si="40"/>
        <v>264.29000000000002</v>
      </c>
      <c r="J2355" s="148" t="str">
        <f>IFERROR(VLOOKUP($C2355,'CEDARS School FRPL'!$C:$G,5,FALSE),"No")</f>
        <v>Yes</v>
      </c>
      <c r="K2355" s="102">
        <f>IFERROR(VLOOKUP($C2355,'CEDARS School FRPL'!$C:$G,3,FALSE),0)</f>
        <v>0.67559999999999998</v>
      </c>
    </row>
    <row r="2356" spans="1:11">
      <c r="A2356" s="83" t="s">
        <v>2559</v>
      </c>
      <c r="B2356" s="83" t="s">
        <v>3096</v>
      </c>
      <c r="C2356" s="80">
        <v>4481</v>
      </c>
      <c r="D2356" s="80" t="s">
        <v>2234</v>
      </c>
      <c r="E2356" s="109">
        <v>309.57</v>
      </c>
      <c r="F2356" s="109">
        <v>0</v>
      </c>
      <c r="G2356" s="109">
        <v>0</v>
      </c>
      <c r="H2356" s="109">
        <v>0</v>
      </c>
      <c r="I2356" s="143">
        <f t="shared" si="40"/>
        <v>309.57</v>
      </c>
      <c r="J2356" s="148" t="str">
        <f>IFERROR(VLOOKUP($C2356,'CEDARS School FRPL'!$C:$G,5,FALSE),"No")</f>
        <v>Yes</v>
      </c>
      <c r="K2356" s="102">
        <f>IFERROR(VLOOKUP($C2356,'CEDARS School FRPL'!$C:$G,3,FALSE),0)</f>
        <v>0.6401</v>
      </c>
    </row>
  </sheetData>
  <autoFilter ref="A3:M2356" xr:uid="{CDEED692-555F-4B3C-ACB2-190B27468778}">
    <sortState xmlns:xlrd2="http://schemas.microsoft.com/office/spreadsheetml/2017/richdata2" ref="A4:M2337">
      <sortCondition ref="B3"/>
    </sortState>
  </autoFilter>
  <sortState xmlns:xlrd2="http://schemas.microsoft.com/office/spreadsheetml/2017/richdata2" ref="A4:L2323">
    <sortCondition ref="B4:B2323"/>
    <sortCondition ref="D4:D2323"/>
  </sortState>
  <conditionalFormatting sqref="J2:J1048576">
    <cfRule type="containsText" dxfId="7" priority="4" operator="containsText" text="No">
      <formula>NOT(ISERROR(SEARCH("No",J2)))</formula>
    </cfRule>
  </conditionalFormatting>
  <conditionalFormatting sqref="C4:C2298">
    <cfRule type="duplicateValues" dxfId="6" priority="50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H2392"/>
  <sheetViews>
    <sheetView workbookViewId="0">
      <pane ySplit="3" topLeftCell="A4" activePane="bottomLeft" state="frozen"/>
      <selection pane="bottomLeft" activeCell="B3" sqref="B3"/>
    </sheetView>
  </sheetViews>
  <sheetFormatPr defaultRowHeight="14.4"/>
  <cols>
    <col min="2" max="2" width="24.109375" bestFit="1" customWidth="1"/>
    <col min="4" max="4" width="45.109375" customWidth="1"/>
    <col min="5" max="6" width="10.6640625" customWidth="1"/>
    <col min="7" max="7" width="14.109375" customWidth="1"/>
    <col min="8" max="8" width="13.44140625" customWidth="1"/>
  </cols>
  <sheetData>
    <row r="1" spans="1:8">
      <c r="A1" s="111"/>
      <c r="C1" s="127">
        <v>1</v>
      </c>
      <c r="D1" s="127">
        <f>C1+1</f>
        <v>2</v>
      </c>
      <c r="E1" s="127">
        <f t="shared" ref="E1:G1" si="0">D1+1</f>
        <v>3</v>
      </c>
      <c r="F1" s="127">
        <f t="shared" si="0"/>
        <v>4</v>
      </c>
      <c r="G1" s="127">
        <f t="shared" si="0"/>
        <v>5</v>
      </c>
    </row>
    <row r="2" spans="1:8" ht="15" thickBot="1"/>
    <row r="3" spans="1:8" ht="72.599999999999994" thickBot="1">
      <c r="A3" s="87" t="s">
        <v>2704</v>
      </c>
      <c r="B3" s="88" t="s">
        <v>2588</v>
      </c>
      <c r="C3" s="89" t="s">
        <v>2768</v>
      </c>
      <c r="D3" s="88" t="s">
        <v>2589</v>
      </c>
      <c r="E3" s="136" t="s">
        <v>3422</v>
      </c>
      <c r="F3" s="136" t="s">
        <v>3434</v>
      </c>
      <c r="G3" s="137" t="s">
        <v>3423</v>
      </c>
      <c r="H3" s="6"/>
    </row>
    <row r="4" spans="1:8">
      <c r="A4" s="83" t="s">
        <v>2322</v>
      </c>
      <c r="B4" s="83" t="s">
        <v>2776</v>
      </c>
      <c r="C4" s="80">
        <v>2834</v>
      </c>
      <c r="D4" s="80" t="s">
        <v>466</v>
      </c>
      <c r="E4" s="122">
        <v>0.79430000000000001</v>
      </c>
      <c r="F4" s="112" t="s">
        <v>2749</v>
      </c>
      <c r="G4" s="3" t="str">
        <f>IF(E4&gt;=0.5,"Yes",IF(F4="Yes","Yes","No"))</f>
        <v>Yes</v>
      </c>
    </row>
    <row r="5" spans="1:8">
      <c r="A5" s="83" t="s">
        <v>2322</v>
      </c>
      <c r="B5" s="83" t="s">
        <v>2776</v>
      </c>
      <c r="C5" s="80">
        <v>3216</v>
      </c>
      <c r="D5" s="80" t="s">
        <v>468</v>
      </c>
      <c r="E5" s="122">
        <v>0.55349999999999999</v>
      </c>
      <c r="F5" s="112" t="s">
        <v>3155</v>
      </c>
      <c r="G5" s="3" t="str">
        <f t="shared" ref="G5:G68" si="1">IF(E5&gt;=0.5,"Yes",IF(F5="Yes","Yes","No"))</f>
        <v>Yes</v>
      </c>
    </row>
    <row r="6" spans="1:8">
      <c r="A6" s="83" t="s">
        <v>2322</v>
      </c>
      <c r="B6" s="83" t="s">
        <v>2776</v>
      </c>
      <c r="C6" s="80">
        <v>5514</v>
      </c>
      <c r="D6" s="80" t="s">
        <v>3099</v>
      </c>
      <c r="E6" s="122">
        <v>0.66839999999999999</v>
      </c>
      <c r="F6" s="112" t="s">
        <v>3155</v>
      </c>
      <c r="G6" s="3" t="str">
        <f t="shared" si="1"/>
        <v>Yes</v>
      </c>
    </row>
    <row r="7" spans="1:8">
      <c r="A7" s="83" t="s">
        <v>2322</v>
      </c>
      <c r="B7" s="83" t="s">
        <v>2776</v>
      </c>
      <c r="C7" s="80">
        <v>3857</v>
      </c>
      <c r="D7" s="80" t="s">
        <v>470</v>
      </c>
      <c r="E7" s="122">
        <v>0.74309999999999998</v>
      </c>
      <c r="F7" s="112" t="s">
        <v>2749</v>
      </c>
      <c r="G7" s="3" t="str">
        <f t="shared" si="1"/>
        <v>Yes</v>
      </c>
    </row>
    <row r="8" spans="1:8">
      <c r="A8" s="83" t="s">
        <v>2322</v>
      </c>
      <c r="B8" s="83" t="s">
        <v>2776</v>
      </c>
      <c r="C8" s="80">
        <v>5663</v>
      </c>
      <c r="D8" s="80" t="s">
        <v>3322</v>
      </c>
      <c r="E8" s="122">
        <v>0.77380000000000004</v>
      </c>
      <c r="F8" s="112" t="s">
        <v>3155</v>
      </c>
      <c r="G8" s="3" t="str">
        <f t="shared" si="1"/>
        <v>Yes</v>
      </c>
    </row>
    <row r="9" spans="1:8">
      <c r="A9" s="83" t="s">
        <v>2322</v>
      </c>
      <c r="B9" s="83" t="s">
        <v>2776</v>
      </c>
      <c r="C9" s="80">
        <v>3476</v>
      </c>
      <c r="D9" s="80" t="s">
        <v>469</v>
      </c>
      <c r="E9" s="122">
        <v>0.62390000000000001</v>
      </c>
      <c r="F9" s="112" t="s">
        <v>2749</v>
      </c>
      <c r="G9" s="3" t="str">
        <f t="shared" si="1"/>
        <v>Yes</v>
      </c>
    </row>
    <row r="10" spans="1:8">
      <c r="A10" s="83" t="s">
        <v>2322</v>
      </c>
      <c r="B10" s="83" t="s">
        <v>2776</v>
      </c>
      <c r="C10" s="80">
        <v>2449</v>
      </c>
      <c r="D10" s="80" t="s">
        <v>465</v>
      </c>
      <c r="E10" s="122">
        <v>0.65800000000000003</v>
      </c>
      <c r="F10" s="112" t="s">
        <v>2749</v>
      </c>
      <c r="G10" s="3" t="str">
        <f t="shared" si="1"/>
        <v>Yes</v>
      </c>
    </row>
    <row r="11" spans="1:8">
      <c r="A11" s="83" t="s">
        <v>2322</v>
      </c>
      <c r="B11" s="83" t="s">
        <v>2776</v>
      </c>
      <c r="C11" s="80">
        <v>2305</v>
      </c>
      <c r="D11" s="80" t="s">
        <v>464</v>
      </c>
      <c r="E11" s="122">
        <v>0.71750000000000003</v>
      </c>
      <c r="F11" s="112" t="s">
        <v>2749</v>
      </c>
      <c r="G11" s="3" t="str">
        <f t="shared" si="1"/>
        <v>Yes</v>
      </c>
    </row>
    <row r="12" spans="1:8">
      <c r="A12" s="83" t="s">
        <v>2322</v>
      </c>
      <c r="B12" s="83" t="s">
        <v>2776</v>
      </c>
      <c r="C12" s="80">
        <v>2763</v>
      </c>
      <c r="D12" s="80" t="s">
        <v>302</v>
      </c>
      <c r="E12" s="122">
        <v>0.81340000000000001</v>
      </c>
      <c r="F12" s="112" t="s">
        <v>2749</v>
      </c>
      <c r="G12" s="3" t="str">
        <f t="shared" si="1"/>
        <v>Yes</v>
      </c>
    </row>
    <row r="13" spans="1:8">
      <c r="A13" s="83" t="s">
        <v>2322</v>
      </c>
      <c r="B13" s="83" t="s">
        <v>2776</v>
      </c>
      <c r="C13" s="80">
        <v>2971</v>
      </c>
      <c r="D13" s="80" t="s">
        <v>467</v>
      </c>
      <c r="E13" s="122">
        <v>0.85360000000000003</v>
      </c>
      <c r="F13" s="112" t="s">
        <v>2749</v>
      </c>
      <c r="G13" s="3" t="str">
        <f t="shared" si="1"/>
        <v>Yes</v>
      </c>
    </row>
    <row r="14" spans="1:8">
      <c r="A14" s="83" t="s">
        <v>2322</v>
      </c>
      <c r="B14" s="83" t="s">
        <v>2776</v>
      </c>
      <c r="C14" s="80">
        <v>5208</v>
      </c>
      <c r="D14" s="80" t="s">
        <v>471</v>
      </c>
      <c r="E14" s="122">
        <v>0</v>
      </c>
      <c r="F14" s="112" t="s">
        <v>3155</v>
      </c>
      <c r="G14" s="3" t="str">
        <f t="shared" si="1"/>
        <v>No</v>
      </c>
    </row>
    <row r="15" spans="1:8">
      <c r="A15" s="83" t="s">
        <v>2392</v>
      </c>
      <c r="B15" s="83" t="s">
        <v>2777</v>
      </c>
      <c r="C15" s="80">
        <v>2227</v>
      </c>
      <c r="D15" s="80" t="s">
        <v>1143</v>
      </c>
      <c r="E15" s="122">
        <v>0.2329</v>
      </c>
      <c r="F15" s="112" t="s">
        <v>3155</v>
      </c>
      <c r="G15" s="3" t="str">
        <f t="shared" si="1"/>
        <v>No</v>
      </c>
    </row>
    <row r="16" spans="1:8">
      <c r="A16" s="83" t="s">
        <v>2392</v>
      </c>
      <c r="B16" s="83" t="s">
        <v>2777</v>
      </c>
      <c r="C16" s="80">
        <v>2441</v>
      </c>
      <c r="D16" s="80" t="s">
        <v>1144</v>
      </c>
      <c r="E16" s="122">
        <v>0.26379999999999998</v>
      </c>
      <c r="F16" s="112" t="s">
        <v>3155</v>
      </c>
      <c r="G16" s="3" t="str">
        <f t="shared" si="1"/>
        <v>No</v>
      </c>
    </row>
    <row r="17" spans="1:7">
      <c r="A17" s="83" t="s">
        <v>2403</v>
      </c>
      <c r="B17" s="83" t="s">
        <v>2778</v>
      </c>
      <c r="C17" s="80">
        <v>2860</v>
      </c>
      <c r="D17" s="80" t="s">
        <v>1185</v>
      </c>
      <c r="E17" s="122">
        <v>0.3654</v>
      </c>
      <c r="F17" s="112" t="s">
        <v>3155</v>
      </c>
      <c r="G17" s="3" t="str">
        <f t="shared" si="1"/>
        <v>No</v>
      </c>
    </row>
    <row r="18" spans="1:7">
      <c r="A18" s="83" t="s">
        <v>2458</v>
      </c>
      <c r="B18" s="83" t="s">
        <v>2779</v>
      </c>
      <c r="C18" s="80">
        <v>2467</v>
      </c>
      <c r="D18" s="80" t="s">
        <v>1561</v>
      </c>
      <c r="E18" s="122">
        <v>0.23300000000000001</v>
      </c>
      <c r="F18" s="112" t="s">
        <v>3155</v>
      </c>
      <c r="G18" s="3" t="str">
        <f t="shared" si="1"/>
        <v>No</v>
      </c>
    </row>
    <row r="19" spans="1:7">
      <c r="A19" s="83" t="s">
        <v>2458</v>
      </c>
      <c r="B19" s="83" t="s">
        <v>2779</v>
      </c>
      <c r="C19" s="80">
        <v>2707</v>
      </c>
      <c r="D19" s="80" t="s">
        <v>1562</v>
      </c>
      <c r="E19" s="122">
        <v>0.31730000000000003</v>
      </c>
      <c r="F19" s="112" t="s">
        <v>3155</v>
      </c>
      <c r="G19" s="3" t="str">
        <f t="shared" si="1"/>
        <v>No</v>
      </c>
    </row>
    <row r="20" spans="1:7">
      <c r="A20" s="83" t="s">
        <v>2458</v>
      </c>
      <c r="B20" s="83" t="s">
        <v>2779</v>
      </c>
      <c r="C20" s="80">
        <v>5176</v>
      </c>
      <c r="D20" s="80" t="s">
        <v>1566</v>
      </c>
      <c r="E20" s="122">
        <v>0.58020000000000005</v>
      </c>
      <c r="F20" s="112" t="s">
        <v>2749</v>
      </c>
      <c r="G20" s="3" t="str">
        <f t="shared" si="1"/>
        <v>Yes</v>
      </c>
    </row>
    <row r="21" spans="1:7">
      <c r="A21" s="83" t="s">
        <v>2458</v>
      </c>
      <c r="B21" s="83" t="s">
        <v>2779</v>
      </c>
      <c r="C21" s="80">
        <v>3182</v>
      </c>
      <c r="D21" s="80" t="s">
        <v>1564</v>
      </c>
      <c r="E21" s="122">
        <v>0.32050000000000001</v>
      </c>
      <c r="F21" s="112" t="s">
        <v>3155</v>
      </c>
      <c r="G21" s="3" t="str">
        <f t="shared" si="1"/>
        <v>No</v>
      </c>
    </row>
    <row r="22" spans="1:7">
      <c r="A22" s="83" t="s">
        <v>2458</v>
      </c>
      <c r="B22" s="83" t="s">
        <v>2779</v>
      </c>
      <c r="C22" s="80">
        <v>3252</v>
      </c>
      <c r="D22" s="80" t="s">
        <v>1565</v>
      </c>
      <c r="E22" s="122">
        <v>0.25580000000000003</v>
      </c>
      <c r="F22" s="112" t="s">
        <v>3155</v>
      </c>
      <c r="G22" s="3" t="str">
        <f t="shared" si="1"/>
        <v>No</v>
      </c>
    </row>
    <row r="23" spans="1:7">
      <c r="A23" s="83" t="s">
        <v>2458</v>
      </c>
      <c r="B23" s="83" t="s">
        <v>2779</v>
      </c>
      <c r="C23" s="80">
        <v>3057</v>
      </c>
      <c r="D23" s="80" t="s">
        <v>1563</v>
      </c>
      <c r="E23" s="122">
        <v>0.33439999999999998</v>
      </c>
      <c r="F23" s="112" t="s">
        <v>3155</v>
      </c>
      <c r="G23" s="3" t="str">
        <f t="shared" si="1"/>
        <v>No</v>
      </c>
    </row>
    <row r="24" spans="1:7">
      <c r="A24" s="83" t="s">
        <v>2458</v>
      </c>
      <c r="B24" s="83" t="s">
        <v>2779</v>
      </c>
      <c r="C24" s="80">
        <v>5588</v>
      </c>
      <c r="D24" s="80" t="s">
        <v>3123</v>
      </c>
      <c r="E24" s="122">
        <v>0.20830000000000001</v>
      </c>
      <c r="F24" s="112" t="s">
        <v>3155</v>
      </c>
      <c r="G24" s="3" t="str">
        <f t="shared" si="1"/>
        <v>No</v>
      </c>
    </row>
    <row r="25" spans="1:7">
      <c r="A25" s="83" t="s">
        <v>2458</v>
      </c>
      <c r="B25" s="83" t="s">
        <v>2779</v>
      </c>
      <c r="C25" s="80">
        <v>3404</v>
      </c>
      <c r="D25" s="80" t="s">
        <v>3163</v>
      </c>
      <c r="E25" s="122">
        <v>0.1797</v>
      </c>
      <c r="F25" s="112" t="s">
        <v>3155</v>
      </c>
      <c r="G25" s="3" t="str">
        <f t="shared" si="1"/>
        <v>No</v>
      </c>
    </row>
    <row r="26" spans="1:7">
      <c r="A26" s="83" t="s">
        <v>2471</v>
      </c>
      <c r="B26" s="83" t="s">
        <v>1359</v>
      </c>
      <c r="C26" s="80">
        <v>2523</v>
      </c>
      <c r="D26" s="80" t="s">
        <v>1680</v>
      </c>
      <c r="E26" s="122">
        <v>0.30880000000000002</v>
      </c>
      <c r="F26" s="112" t="s">
        <v>3155</v>
      </c>
      <c r="G26" s="3" t="str">
        <f t="shared" si="1"/>
        <v>No</v>
      </c>
    </row>
    <row r="27" spans="1:7">
      <c r="A27" s="83" t="s">
        <v>2471</v>
      </c>
      <c r="B27" s="83" t="s">
        <v>1359</v>
      </c>
      <c r="C27" s="80">
        <v>5495</v>
      </c>
      <c r="D27" s="80" t="s">
        <v>2709</v>
      </c>
      <c r="E27" s="122">
        <v>0.56079999999999997</v>
      </c>
      <c r="F27" s="112" t="s">
        <v>3155</v>
      </c>
      <c r="G27" s="3" t="str">
        <f t="shared" si="1"/>
        <v>Yes</v>
      </c>
    </row>
    <row r="28" spans="1:7">
      <c r="A28" s="83" t="s">
        <v>2471</v>
      </c>
      <c r="B28" s="83" t="s">
        <v>1359</v>
      </c>
      <c r="C28" s="80">
        <v>4327</v>
      </c>
      <c r="D28" s="80" t="s">
        <v>1684</v>
      </c>
      <c r="E28" s="122">
        <v>0.38829999999999998</v>
      </c>
      <c r="F28" s="112" t="s">
        <v>3155</v>
      </c>
      <c r="G28" s="3" t="str">
        <f t="shared" si="1"/>
        <v>No</v>
      </c>
    </row>
    <row r="29" spans="1:7">
      <c r="A29" s="83" t="s">
        <v>2471</v>
      </c>
      <c r="B29" s="83" t="s">
        <v>1359</v>
      </c>
      <c r="C29" s="80">
        <v>5010</v>
      </c>
      <c r="D29" s="80" t="s">
        <v>1686</v>
      </c>
      <c r="E29" s="122">
        <v>0.34810000000000002</v>
      </c>
      <c r="F29" s="112" t="s">
        <v>3155</v>
      </c>
      <c r="G29" s="3" t="str">
        <f t="shared" si="1"/>
        <v>No</v>
      </c>
    </row>
    <row r="30" spans="1:7">
      <c r="A30" s="83" t="s">
        <v>2471</v>
      </c>
      <c r="B30" s="83" t="s">
        <v>1359</v>
      </c>
      <c r="C30" s="80">
        <v>4436</v>
      </c>
      <c r="D30" s="80" t="s">
        <v>1685</v>
      </c>
      <c r="E30" s="122">
        <v>0.39119999999999999</v>
      </c>
      <c r="F30" s="112" t="s">
        <v>3155</v>
      </c>
      <c r="G30" s="3" t="str">
        <f t="shared" si="1"/>
        <v>No</v>
      </c>
    </row>
    <row r="31" spans="1:7">
      <c r="A31" s="83" t="s">
        <v>2471</v>
      </c>
      <c r="B31" s="83" t="s">
        <v>1359</v>
      </c>
      <c r="C31" s="80">
        <v>4573</v>
      </c>
      <c r="D31" s="80" t="s">
        <v>414</v>
      </c>
      <c r="E31" s="122">
        <v>0.29149999999999998</v>
      </c>
      <c r="F31" s="112" t="s">
        <v>3155</v>
      </c>
      <c r="G31" s="3" t="str">
        <f t="shared" si="1"/>
        <v>No</v>
      </c>
    </row>
    <row r="32" spans="1:7">
      <c r="A32" s="83" t="s">
        <v>2471</v>
      </c>
      <c r="B32" s="83" t="s">
        <v>1359</v>
      </c>
      <c r="C32" s="80">
        <v>3124</v>
      </c>
      <c r="D32" s="80" t="s">
        <v>1681</v>
      </c>
      <c r="E32" s="122">
        <v>0.40210000000000001</v>
      </c>
      <c r="F32" s="112" t="s">
        <v>3155</v>
      </c>
      <c r="G32" s="3" t="str">
        <f t="shared" si="1"/>
        <v>No</v>
      </c>
    </row>
    <row r="33" spans="1:7">
      <c r="A33" s="83" t="s">
        <v>2471</v>
      </c>
      <c r="B33" s="83" t="s">
        <v>1359</v>
      </c>
      <c r="C33" s="80">
        <v>4154</v>
      </c>
      <c r="D33" s="80" t="s">
        <v>1682</v>
      </c>
      <c r="E33" s="122">
        <v>0.35199999999999998</v>
      </c>
      <c r="F33" s="112" t="s">
        <v>3155</v>
      </c>
      <c r="G33" s="3" t="str">
        <f t="shared" si="1"/>
        <v>No</v>
      </c>
    </row>
    <row r="34" spans="1:7">
      <c r="A34" s="83" t="s">
        <v>2471</v>
      </c>
      <c r="B34" s="83" t="s">
        <v>1359</v>
      </c>
      <c r="C34" s="80">
        <v>1714</v>
      </c>
      <c r="D34" s="80" t="s">
        <v>3164</v>
      </c>
      <c r="E34" s="122">
        <v>0.30990000000000001</v>
      </c>
      <c r="F34" s="112" t="s">
        <v>3155</v>
      </c>
      <c r="G34" s="3" t="str">
        <f t="shared" si="1"/>
        <v>No</v>
      </c>
    </row>
    <row r="35" spans="1:7">
      <c r="A35" s="83" t="s">
        <v>2471</v>
      </c>
      <c r="B35" s="83" t="s">
        <v>1359</v>
      </c>
      <c r="C35" s="80">
        <v>4287</v>
      </c>
      <c r="D35" s="80" t="s">
        <v>1683</v>
      </c>
      <c r="E35" s="122">
        <v>0.47970000000000002</v>
      </c>
      <c r="F35" s="112" t="s">
        <v>3155</v>
      </c>
      <c r="G35" s="3" t="str">
        <f t="shared" si="1"/>
        <v>No</v>
      </c>
    </row>
    <row r="36" spans="1:7">
      <c r="A36" s="83" t="s">
        <v>2258</v>
      </c>
      <c r="B36" s="83" t="s">
        <v>2780</v>
      </c>
      <c r="C36" s="80">
        <v>2507</v>
      </c>
      <c r="D36" s="80" t="s">
        <v>32</v>
      </c>
      <c r="E36" s="122">
        <v>0.32329999999999998</v>
      </c>
      <c r="F36" s="112" t="s">
        <v>3155</v>
      </c>
      <c r="G36" s="3" t="str">
        <f t="shared" si="1"/>
        <v>No</v>
      </c>
    </row>
    <row r="37" spans="1:7">
      <c r="A37" s="83" t="s">
        <v>2258</v>
      </c>
      <c r="B37" s="83" t="s">
        <v>2780</v>
      </c>
      <c r="C37" s="80">
        <v>2434</v>
      </c>
      <c r="D37" s="80" t="s">
        <v>31</v>
      </c>
      <c r="E37" s="122">
        <v>0.29820000000000002</v>
      </c>
      <c r="F37" s="112" t="s">
        <v>3155</v>
      </c>
      <c r="G37" s="3" t="str">
        <f t="shared" si="1"/>
        <v>No</v>
      </c>
    </row>
    <row r="38" spans="1:7">
      <c r="A38" s="83" t="s">
        <v>2354</v>
      </c>
      <c r="B38" s="83" t="s">
        <v>2781</v>
      </c>
      <c r="C38" s="80">
        <v>3825</v>
      </c>
      <c r="D38" s="80" t="s">
        <v>815</v>
      </c>
      <c r="E38" s="122">
        <v>0.57520000000000004</v>
      </c>
      <c r="F38" s="112" t="s">
        <v>2749</v>
      </c>
      <c r="G38" s="3" t="str">
        <f t="shared" si="1"/>
        <v>Yes</v>
      </c>
    </row>
    <row r="39" spans="1:7">
      <c r="A39" s="83" t="s">
        <v>2354</v>
      </c>
      <c r="B39" s="83" t="s">
        <v>2781</v>
      </c>
      <c r="C39" s="80">
        <v>5082</v>
      </c>
      <c r="D39" s="80" t="s">
        <v>823</v>
      </c>
      <c r="E39" s="122">
        <v>0.52470000000000006</v>
      </c>
      <c r="F39" s="112" t="s">
        <v>2749</v>
      </c>
      <c r="G39" s="3" t="str">
        <f t="shared" si="1"/>
        <v>Yes</v>
      </c>
    </row>
    <row r="40" spans="1:7">
      <c r="A40" s="83" t="s">
        <v>2354</v>
      </c>
      <c r="B40" s="83" t="s">
        <v>2781</v>
      </c>
      <c r="C40" s="80">
        <v>5037</v>
      </c>
      <c r="D40" s="80" t="s">
        <v>821</v>
      </c>
      <c r="E40" s="122">
        <v>0.53410000000000002</v>
      </c>
      <c r="F40" s="112" t="s">
        <v>3155</v>
      </c>
      <c r="G40" s="3" t="str">
        <f t="shared" si="1"/>
        <v>Yes</v>
      </c>
    </row>
    <row r="41" spans="1:7">
      <c r="A41" s="83" t="s">
        <v>2354</v>
      </c>
      <c r="B41" s="83" t="s">
        <v>2781</v>
      </c>
      <c r="C41" s="80">
        <v>5664</v>
      </c>
      <c r="D41" s="80" t="s">
        <v>3323</v>
      </c>
      <c r="E41" s="122">
        <v>0.63739999999999997</v>
      </c>
      <c r="F41" s="112" t="s">
        <v>3155</v>
      </c>
      <c r="G41" s="3" t="str">
        <f t="shared" si="1"/>
        <v>Yes</v>
      </c>
    </row>
    <row r="42" spans="1:7">
      <c r="A42" s="83" t="s">
        <v>2354</v>
      </c>
      <c r="B42" s="83" t="s">
        <v>2781</v>
      </c>
      <c r="C42" s="80">
        <v>5522</v>
      </c>
      <c r="D42" s="80" t="s">
        <v>3151</v>
      </c>
      <c r="E42" s="122">
        <v>0.52039999999999997</v>
      </c>
      <c r="F42" s="112" t="s">
        <v>3155</v>
      </c>
      <c r="G42" s="3" t="str">
        <f t="shared" si="1"/>
        <v>Yes</v>
      </c>
    </row>
    <row r="43" spans="1:7">
      <c r="A43" s="83" t="s">
        <v>2354</v>
      </c>
      <c r="B43" s="83" t="s">
        <v>2781</v>
      </c>
      <c r="C43" s="80">
        <v>4474</v>
      </c>
      <c r="D43" s="80" t="s">
        <v>820</v>
      </c>
      <c r="E43" s="122">
        <v>0.4244</v>
      </c>
      <c r="F43" s="112" t="s">
        <v>3155</v>
      </c>
      <c r="G43" s="3" t="str">
        <f t="shared" si="1"/>
        <v>No</v>
      </c>
    </row>
    <row r="44" spans="1:7">
      <c r="A44" s="83" t="s">
        <v>2354</v>
      </c>
      <c r="B44" s="83" t="s">
        <v>2781</v>
      </c>
      <c r="C44" s="80">
        <v>2795</v>
      </c>
      <c r="D44" s="80" t="s">
        <v>809</v>
      </c>
      <c r="E44" s="122">
        <v>0.60919999999999996</v>
      </c>
      <c r="F44" s="112" t="s">
        <v>2749</v>
      </c>
      <c r="G44" s="3" t="str">
        <f t="shared" si="1"/>
        <v>Yes</v>
      </c>
    </row>
    <row r="45" spans="1:7">
      <c r="A45" s="83" t="s">
        <v>2354</v>
      </c>
      <c r="B45" s="83" t="s">
        <v>2781</v>
      </c>
      <c r="C45" s="80">
        <v>5610</v>
      </c>
      <c r="D45" s="80" t="s">
        <v>3165</v>
      </c>
      <c r="E45" s="122">
        <v>0.3301</v>
      </c>
      <c r="F45" s="112" t="s">
        <v>3155</v>
      </c>
      <c r="G45" s="3" t="str">
        <f t="shared" si="1"/>
        <v>No</v>
      </c>
    </row>
    <row r="46" spans="1:7">
      <c r="A46" s="83" t="s">
        <v>2354</v>
      </c>
      <c r="B46" s="83" t="s">
        <v>2781</v>
      </c>
      <c r="C46" s="80">
        <v>2394</v>
      </c>
      <c r="D46" s="80" t="s">
        <v>229</v>
      </c>
      <c r="E46" s="122">
        <v>0.62809999999999999</v>
      </c>
      <c r="F46" s="112" t="s">
        <v>2749</v>
      </c>
      <c r="G46" s="3" t="str">
        <f t="shared" si="1"/>
        <v>Yes</v>
      </c>
    </row>
    <row r="47" spans="1:7">
      <c r="A47" s="83" t="s">
        <v>2354</v>
      </c>
      <c r="B47" s="83" t="s">
        <v>2781</v>
      </c>
      <c r="C47" s="80">
        <v>3439</v>
      </c>
      <c r="D47" s="80" t="s">
        <v>192</v>
      </c>
      <c r="E47" s="122">
        <v>0.64259999999999995</v>
      </c>
      <c r="F47" s="112" t="s">
        <v>2749</v>
      </c>
      <c r="G47" s="3" t="str">
        <f t="shared" si="1"/>
        <v>Yes</v>
      </c>
    </row>
    <row r="48" spans="1:7">
      <c r="A48" s="83" t="s">
        <v>2354</v>
      </c>
      <c r="B48" s="83" t="s">
        <v>2781</v>
      </c>
      <c r="C48" s="80">
        <v>2932</v>
      </c>
      <c r="D48" s="80" t="s">
        <v>810</v>
      </c>
      <c r="E48" s="122">
        <v>0.74970000000000003</v>
      </c>
      <c r="F48" s="112" t="s">
        <v>2749</v>
      </c>
      <c r="G48" s="3" t="str">
        <f t="shared" si="1"/>
        <v>Yes</v>
      </c>
    </row>
    <row r="49" spans="1:7">
      <c r="A49" s="83" t="s">
        <v>2354</v>
      </c>
      <c r="B49" s="83" t="s">
        <v>2781</v>
      </c>
      <c r="C49" s="80">
        <v>3745</v>
      </c>
      <c r="D49" s="80" t="s">
        <v>814</v>
      </c>
      <c r="E49" s="122">
        <v>0.44259999999999999</v>
      </c>
      <c r="F49" s="112" t="s">
        <v>3155</v>
      </c>
      <c r="G49" s="3" t="str">
        <f t="shared" si="1"/>
        <v>No</v>
      </c>
    </row>
    <row r="50" spans="1:7">
      <c r="A50" s="83" t="s">
        <v>2354</v>
      </c>
      <c r="B50" s="83" t="s">
        <v>2781</v>
      </c>
      <c r="C50" s="80">
        <v>3669</v>
      </c>
      <c r="D50" s="80" t="s">
        <v>813</v>
      </c>
      <c r="E50" s="122">
        <v>0.72529999999999994</v>
      </c>
      <c r="F50" s="112" t="s">
        <v>2749</v>
      </c>
      <c r="G50" s="3" t="str">
        <f t="shared" si="1"/>
        <v>Yes</v>
      </c>
    </row>
    <row r="51" spans="1:7">
      <c r="A51" s="83" t="s">
        <v>2354</v>
      </c>
      <c r="B51" s="83" t="s">
        <v>2781</v>
      </c>
      <c r="C51" s="80">
        <v>4347</v>
      </c>
      <c r="D51" s="80" t="s">
        <v>745</v>
      </c>
      <c r="E51" s="122">
        <v>0.42930000000000001</v>
      </c>
      <c r="F51" s="112" t="s">
        <v>3155</v>
      </c>
      <c r="G51" s="3" t="str">
        <f t="shared" si="1"/>
        <v>No</v>
      </c>
    </row>
    <row r="52" spans="1:7">
      <c r="A52" s="83" t="s">
        <v>2354</v>
      </c>
      <c r="B52" s="83" t="s">
        <v>2781</v>
      </c>
      <c r="C52" s="80">
        <v>4417</v>
      </c>
      <c r="D52" s="80" t="s">
        <v>818</v>
      </c>
      <c r="E52" s="122">
        <v>0.55830000000000002</v>
      </c>
      <c r="F52" s="112" t="s">
        <v>2749</v>
      </c>
      <c r="G52" s="3" t="str">
        <f t="shared" si="1"/>
        <v>Yes</v>
      </c>
    </row>
    <row r="53" spans="1:7">
      <c r="A53" s="83" t="s">
        <v>2354</v>
      </c>
      <c r="B53" s="83" t="s">
        <v>2781</v>
      </c>
      <c r="C53" s="80">
        <v>4120</v>
      </c>
      <c r="D53" s="80" t="s">
        <v>816</v>
      </c>
      <c r="E53" s="122">
        <v>0.3856</v>
      </c>
      <c r="F53" s="112" t="s">
        <v>3155</v>
      </c>
      <c r="G53" s="3" t="str">
        <f t="shared" si="1"/>
        <v>No</v>
      </c>
    </row>
    <row r="54" spans="1:7">
      <c r="A54" s="83" t="s">
        <v>2354</v>
      </c>
      <c r="B54" s="83" t="s">
        <v>2781</v>
      </c>
      <c r="C54" s="80">
        <v>5051</v>
      </c>
      <c r="D54" s="80" t="s">
        <v>822</v>
      </c>
      <c r="E54" s="122">
        <v>0.31219999999999998</v>
      </c>
      <c r="F54" s="112" t="s">
        <v>3155</v>
      </c>
      <c r="G54" s="3" t="str">
        <f t="shared" si="1"/>
        <v>No</v>
      </c>
    </row>
    <row r="55" spans="1:7">
      <c r="A55" s="83" t="s">
        <v>2354</v>
      </c>
      <c r="B55" s="83" t="s">
        <v>2781</v>
      </c>
      <c r="C55" s="80">
        <v>3525</v>
      </c>
      <c r="D55" s="80" t="s">
        <v>812</v>
      </c>
      <c r="E55" s="122">
        <v>0.66269999999999996</v>
      </c>
      <c r="F55" s="112" t="s">
        <v>2749</v>
      </c>
      <c r="G55" s="3" t="str">
        <f t="shared" si="1"/>
        <v>Yes</v>
      </c>
    </row>
    <row r="56" spans="1:7">
      <c r="A56" s="83" t="s">
        <v>2354</v>
      </c>
      <c r="B56" s="83" t="s">
        <v>2781</v>
      </c>
      <c r="C56" s="80">
        <v>4462</v>
      </c>
      <c r="D56" s="80" t="s">
        <v>819</v>
      </c>
      <c r="E56" s="122">
        <v>0.52690000000000003</v>
      </c>
      <c r="F56" s="112" t="s">
        <v>2749</v>
      </c>
      <c r="G56" s="3" t="str">
        <f t="shared" si="1"/>
        <v>Yes</v>
      </c>
    </row>
    <row r="57" spans="1:7">
      <c r="A57" s="83" t="s">
        <v>2354</v>
      </c>
      <c r="B57" s="83" t="s">
        <v>2781</v>
      </c>
      <c r="C57" s="80">
        <v>3169</v>
      </c>
      <c r="D57" s="80" t="s">
        <v>811</v>
      </c>
      <c r="E57" s="122">
        <v>0.71499999999999997</v>
      </c>
      <c r="F57" s="112" t="s">
        <v>2749</v>
      </c>
      <c r="G57" s="3" t="str">
        <f t="shared" si="1"/>
        <v>Yes</v>
      </c>
    </row>
    <row r="58" spans="1:7">
      <c r="A58" s="83" t="s">
        <v>2354</v>
      </c>
      <c r="B58" s="83" t="s">
        <v>2781</v>
      </c>
      <c r="C58" s="80">
        <v>3227</v>
      </c>
      <c r="D58" s="80" t="s">
        <v>242</v>
      </c>
      <c r="E58" s="122">
        <v>0.71679999999999999</v>
      </c>
      <c r="F58" s="112" t="s">
        <v>2749</v>
      </c>
      <c r="G58" s="3" t="str">
        <f t="shared" si="1"/>
        <v>Yes</v>
      </c>
    </row>
    <row r="59" spans="1:7">
      <c r="A59" s="83" t="s">
        <v>2354</v>
      </c>
      <c r="B59" s="83" t="s">
        <v>2781</v>
      </c>
      <c r="C59" s="80">
        <v>4385</v>
      </c>
      <c r="D59" s="80" t="s">
        <v>817</v>
      </c>
      <c r="E59" s="122">
        <v>0.57930000000000004</v>
      </c>
      <c r="F59" s="112" t="s">
        <v>2749</v>
      </c>
      <c r="G59" s="3" t="str">
        <f t="shared" si="1"/>
        <v>Yes</v>
      </c>
    </row>
    <row r="60" spans="1:7">
      <c r="A60" s="83" t="s">
        <v>2354</v>
      </c>
      <c r="B60" s="83" t="s">
        <v>2781</v>
      </c>
      <c r="C60" s="80">
        <v>1915</v>
      </c>
      <c r="D60" s="80" t="s">
        <v>684</v>
      </c>
      <c r="E60" s="122">
        <v>0.36959999999999998</v>
      </c>
      <c r="F60" s="112" t="s">
        <v>3155</v>
      </c>
      <c r="G60" s="3" t="str">
        <f t="shared" si="1"/>
        <v>No</v>
      </c>
    </row>
    <row r="61" spans="1:7">
      <c r="A61" s="83" t="s">
        <v>2354</v>
      </c>
      <c r="B61" s="83" t="s">
        <v>2781</v>
      </c>
      <c r="C61" s="80">
        <v>2659</v>
      </c>
      <c r="D61" s="80" t="s">
        <v>807</v>
      </c>
      <c r="E61" s="122">
        <v>0.62570000000000003</v>
      </c>
      <c r="F61" s="112" t="s">
        <v>2749</v>
      </c>
      <c r="G61" s="3" t="str">
        <f t="shared" si="1"/>
        <v>Yes</v>
      </c>
    </row>
    <row r="62" spans="1:7">
      <c r="A62" s="83" t="s">
        <v>2354</v>
      </c>
      <c r="B62" s="83" t="s">
        <v>2781</v>
      </c>
      <c r="C62" s="80">
        <v>2326</v>
      </c>
      <c r="D62" s="80" t="s">
        <v>40</v>
      </c>
      <c r="E62" s="122">
        <v>0.68799999999999994</v>
      </c>
      <c r="F62" s="112" t="s">
        <v>2749</v>
      </c>
      <c r="G62" s="3" t="str">
        <f t="shared" si="1"/>
        <v>Yes</v>
      </c>
    </row>
    <row r="63" spans="1:7">
      <c r="A63" s="83" t="s">
        <v>2354</v>
      </c>
      <c r="B63" s="83" t="s">
        <v>2781</v>
      </c>
      <c r="C63" s="80">
        <v>2702</v>
      </c>
      <c r="D63" s="80" t="s">
        <v>808</v>
      </c>
      <c r="E63" s="122">
        <v>0.72650000000000003</v>
      </c>
      <c r="F63" s="112" t="s">
        <v>2749</v>
      </c>
      <c r="G63" s="3" t="str">
        <f t="shared" si="1"/>
        <v>Yes</v>
      </c>
    </row>
    <row r="64" spans="1:7">
      <c r="A64" s="83" t="s">
        <v>2354</v>
      </c>
      <c r="B64" s="83" t="s">
        <v>2781</v>
      </c>
      <c r="C64" s="80">
        <v>5717</v>
      </c>
      <c r="D64" s="80" t="s">
        <v>3324</v>
      </c>
      <c r="E64" s="122">
        <v>0.46820000000000001</v>
      </c>
      <c r="F64" s="112" t="s">
        <v>3155</v>
      </c>
      <c r="G64" s="3" t="str">
        <f t="shared" si="1"/>
        <v>No</v>
      </c>
    </row>
    <row r="65" spans="1:7">
      <c r="A65" s="83" t="s">
        <v>2367</v>
      </c>
      <c r="B65" s="83" t="s">
        <v>2782</v>
      </c>
      <c r="C65" s="80">
        <v>2395</v>
      </c>
      <c r="D65" s="80" t="s">
        <v>1030</v>
      </c>
      <c r="E65" s="122">
        <v>8.2600000000000007E-2</v>
      </c>
      <c r="F65" s="112" t="s">
        <v>3155</v>
      </c>
      <c r="G65" s="3" t="str">
        <f t="shared" si="1"/>
        <v>No</v>
      </c>
    </row>
    <row r="66" spans="1:7">
      <c r="A66" s="83" t="s">
        <v>2367</v>
      </c>
      <c r="B66" s="83" t="s">
        <v>2782</v>
      </c>
      <c r="C66" s="80">
        <v>1939</v>
      </c>
      <c r="D66" s="80" t="s">
        <v>1029</v>
      </c>
      <c r="E66" s="122">
        <v>1.9599999999999999E-2</v>
      </c>
      <c r="F66" s="112" t="s">
        <v>3155</v>
      </c>
      <c r="G66" s="3" t="str">
        <f t="shared" si="1"/>
        <v>No</v>
      </c>
    </row>
    <row r="67" spans="1:7">
      <c r="A67" s="83" t="s">
        <v>2367</v>
      </c>
      <c r="B67" s="83" t="s">
        <v>2782</v>
      </c>
      <c r="C67" s="80">
        <v>3552</v>
      </c>
      <c r="D67" s="80" t="s">
        <v>1032</v>
      </c>
      <c r="E67" s="122">
        <v>4.02E-2</v>
      </c>
      <c r="F67" s="112" t="s">
        <v>3155</v>
      </c>
      <c r="G67" s="3" t="str">
        <f t="shared" si="1"/>
        <v>No</v>
      </c>
    </row>
    <row r="68" spans="1:7">
      <c r="A68" s="83" t="s">
        <v>2367</v>
      </c>
      <c r="B68" s="83" t="s">
        <v>2782</v>
      </c>
      <c r="C68" s="80">
        <v>3043</v>
      </c>
      <c r="D68" s="80" t="s">
        <v>1031</v>
      </c>
      <c r="E68" s="122">
        <v>4.4699999999999997E-2</v>
      </c>
      <c r="F68" s="112" t="s">
        <v>3155</v>
      </c>
      <c r="G68" s="3" t="str">
        <f t="shared" si="1"/>
        <v>No</v>
      </c>
    </row>
    <row r="69" spans="1:7">
      <c r="A69" s="83" t="s">
        <v>2367</v>
      </c>
      <c r="B69" s="83" t="s">
        <v>2782</v>
      </c>
      <c r="C69" s="80">
        <v>1935</v>
      </c>
      <c r="D69" s="80" t="s">
        <v>1028</v>
      </c>
      <c r="E69" s="122">
        <v>0.20630000000000001</v>
      </c>
      <c r="F69" s="112" t="s">
        <v>3155</v>
      </c>
      <c r="G69" s="3" t="str">
        <f t="shared" ref="G69:G132" si="2">IF(E69&gt;=0.5,"Yes",IF(F69="Yes","Yes","No"))</f>
        <v>No</v>
      </c>
    </row>
    <row r="70" spans="1:7">
      <c r="A70" s="83" t="s">
        <v>2367</v>
      </c>
      <c r="B70" s="83" t="s">
        <v>2782</v>
      </c>
      <c r="C70" s="80">
        <v>1841</v>
      </c>
      <c r="D70" s="80" t="s">
        <v>1027</v>
      </c>
      <c r="E70" s="122">
        <v>5.6599999999999998E-2</v>
      </c>
      <c r="F70" s="112" t="s">
        <v>3155</v>
      </c>
      <c r="G70" s="3" t="str">
        <f t="shared" si="2"/>
        <v>No</v>
      </c>
    </row>
    <row r="71" spans="1:7">
      <c r="A71" s="83" t="s">
        <v>2367</v>
      </c>
      <c r="B71" s="83" t="s">
        <v>2782</v>
      </c>
      <c r="C71" s="80">
        <v>1699</v>
      </c>
      <c r="D71" s="80" t="s">
        <v>1026</v>
      </c>
      <c r="E71" s="122">
        <v>6.9400000000000003E-2</v>
      </c>
      <c r="F71" s="112" t="s">
        <v>3155</v>
      </c>
      <c r="G71" s="3" t="str">
        <f t="shared" si="2"/>
        <v>No</v>
      </c>
    </row>
    <row r="72" spans="1:7">
      <c r="A72" s="83" t="s">
        <v>2367</v>
      </c>
      <c r="B72" s="83" t="s">
        <v>2782</v>
      </c>
      <c r="C72" s="80">
        <v>4062</v>
      </c>
      <c r="D72" s="80" t="s">
        <v>1033</v>
      </c>
      <c r="E72" s="122">
        <v>9.2700000000000005E-2</v>
      </c>
      <c r="F72" s="112" t="s">
        <v>3155</v>
      </c>
      <c r="G72" s="3" t="str">
        <f t="shared" si="2"/>
        <v>No</v>
      </c>
    </row>
    <row r="73" spans="1:7">
      <c r="A73" s="83" t="s">
        <v>2367</v>
      </c>
      <c r="B73" s="83" t="s">
        <v>2782</v>
      </c>
      <c r="C73" s="80">
        <v>4542</v>
      </c>
      <c r="D73" s="80" t="s">
        <v>1035</v>
      </c>
      <c r="E73" s="122">
        <v>6.3899999999999998E-2</v>
      </c>
      <c r="F73" s="112" t="s">
        <v>3155</v>
      </c>
      <c r="G73" s="3" t="str">
        <f t="shared" si="2"/>
        <v>No</v>
      </c>
    </row>
    <row r="74" spans="1:7">
      <c r="A74" s="83" t="s">
        <v>2367</v>
      </c>
      <c r="B74" s="83" t="s">
        <v>2782</v>
      </c>
      <c r="C74" s="80">
        <v>4505</v>
      </c>
      <c r="D74" s="80" t="s">
        <v>1034</v>
      </c>
      <c r="E74" s="122">
        <v>8.2799999999999999E-2</v>
      </c>
      <c r="F74" s="112" t="s">
        <v>3155</v>
      </c>
      <c r="G74" s="3" t="str">
        <f t="shared" si="2"/>
        <v>No</v>
      </c>
    </row>
    <row r="75" spans="1:7">
      <c r="A75" s="83" t="s">
        <v>2285</v>
      </c>
      <c r="B75" s="83" t="s">
        <v>2783</v>
      </c>
      <c r="C75" s="80">
        <v>2671</v>
      </c>
      <c r="D75" s="80" t="s">
        <v>267</v>
      </c>
      <c r="E75" s="122">
        <v>0.3674</v>
      </c>
      <c r="F75" s="112" t="s">
        <v>3155</v>
      </c>
      <c r="G75" s="3" t="str">
        <f t="shared" si="2"/>
        <v>No</v>
      </c>
    </row>
    <row r="76" spans="1:7">
      <c r="A76" s="83" t="s">
        <v>2285</v>
      </c>
      <c r="B76" s="83" t="s">
        <v>2783</v>
      </c>
      <c r="C76" s="80">
        <v>2415</v>
      </c>
      <c r="D76" s="80" t="s">
        <v>266</v>
      </c>
      <c r="E76" s="122">
        <v>0.30859999999999999</v>
      </c>
      <c r="F76" s="112" t="s">
        <v>3155</v>
      </c>
      <c r="G76" s="3" t="str">
        <f t="shared" si="2"/>
        <v>No</v>
      </c>
    </row>
    <row r="77" spans="1:7">
      <c r="A77" s="83" t="s">
        <v>2285</v>
      </c>
      <c r="B77" s="83" t="s">
        <v>2783</v>
      </c>
      <c r="C77" s="80">
        <v>1836</v>
      </c>
      <c r="D77" s="80" t="s">
        <v>264</v>
      </c>
      <c r="E77" s="122">
        <v>0.25380000000000003</v>
      </c>
      <c r="F77" s="112" t="s">
        <v>3155</v>
      </c>
      <c r="G77" s="3" t="str">
        <f t="shared" si="2"/>
        <v>No</v>
      </c>
    </row>
    <row r="78" spans="1:7">
      <c r="A78" s="83" t="s">
        <v>2285</v>
      </c>
      <c r="B78" s="83" t="s">
        <v>2783</v>
      </c>
      <c r="C78" s="80">
        <v>4352</v>
      </c>
      <c r="D78" s="80" t="s">
        <v>274</v>
      </c>
      <c r="E78" s="122">
        <v>0.34420000000000001</v>
      </c>
      <c r="F78" s="112" t="s">
        <v>3155</v>
      </c>
      <c r="G78" s="3" t="str">
        <f t="shared" si="2"/>
        <v>No</v>
      </c>
    </row>
    <row r="79" spans="1:7">
      <c r="A79" s="83" t="s">
        <v>2285</v>
      </c>
      <c r="B79" s="83" t="s">
        <v>2783</v>
      </c>
      <c r="C79" s="80">
        <v>5133</v>
      </c>
      <c r="D79" s="80" t="s">
        <v>280</v>
      </c>
      <c r="E79" s="122">
        <v>0.31519999999999998</v>
      </c>
      <c r="F79" s="112" t="s">
        <v>3155</v>
      </c>
      <c r="G79" s="3" t="str">
        <f t="shared" si="2"/>
        <v>No</v>
      </c>
    </row>
    <row r="80" spans="1:7">
      <c r="A80" s="83" t="s">
        <v>2285</v>
      </c>
      <c r="B80" s="83" t="s">
        <v>2783</v>
      </c>
      <c r="C80" s="80">
        <v>5089</v>
      </c>
      <c r="D80" s="80" t="s">
        <v>276</v>
      </c>
      <c r="E80" s="122">
        <v>0.4199</v>
      </c>
      <c r="F80" s="112" t="s">
        <v>3155</v>
      </c>
      <c r="G80" s="3" t="str">
        <f t="shared" si="2"/>
        <v>No</v>
      </c>
    </row>
    <row r="81" spans="1:7">
      <c r="A81" s="83" t="s">
        <v>2285</v>
      </c>
      <c r="B81" s="83" t="s">
        <v>2783</v>
      </c>
      <c r="C81" s="80">
        <v>5090</v>
      </c>
      <c r="D81" s="80" t="s">
        <v>277</v>
      </c>
      <c r="E81" s="122">
        <v>0.39</v>
      </c>
      <c r="F81" s="112" t="s">
        <v>3155</v>
      </c>
      <c r="G81" s="3" t="str">
        <f t="shared" si="2"/>
        <v>No</v>
      </c>
    </row>
    <row r="82" spans="1:7">
      <c r="A82" s="83" t="s">
        <v>2285</v>
      </c>
      <c r="B82" s="83" t="s">
        <v>2783</v>
      </c>
      <c r="C82" s="80">
        <v>5502</v>
      </c>
      <c r="D82" s="80" t="s">
        <v>3166</v>
      </c>
      <c r="E82" s="122">
        <v>0.44450000000000001</v>
      </c>
      <c r="F82" s="112" t="s">
        <v>3155</v>
      </c>
      <c r="G82" s="3" t="str">
        <f t="shared" si="2"/>
        <v>No</v>
      </c>
    </row>
    <row r="83" spans="1:7">
      <c r="A83" s="83" t="s">
        <v>2285</v>
      </c>
      <c r="B83" s="83" t="s">
        <v>2783</v>
      </c>
      <c r="C83" s="80">
        <v>3018</v>
      </c>
      <c r="D83" s="80" t="s">
        <v>269</v>
      </c>
      <c r="E83" s="122">
        <v>0.44280000000000003</v>
      </c>
      <c r="F83" s="112" t="s">
        <v>3155</v>
      </c>
      <c r="G83" s="3" t="str">
        <f t="shared" si="2"/>
        <v>No</v>
      </c>
    </row>
    <row r="84" spans="1:7">
      <c r="A84" s="83" t="s">
        <v>2285</v>
      </c>
      <c r="B84" s="83" t="s">
        <v>2783</v>
      </c>
      <c r="C84" s="80">
        <v>1875</v>
      </c>
      <c r="D84" s="80" t="s">
        <v>265</v>
      </c>
      <c r="E84" s="122">
        <v>0.28739999999999999</v>
      </c>
      <c r="F84" s="112" t="s">
        <v>3155</v>
      </c>
      <c r="G84" s="3" t="str">
        <f t="shared" si="2"/>
        <v>No</v>
      </c>
    </row>
    <row r="85" spans="1:7">
      <c r="A85" s="83" t="s">
        <v>2285</v>
      </c>
      <c r="B85" s="83" t="s">
        <v>2783</v>
      </c>
      <c r="C85" s="80">
        <v>3545</v>
      </c>
      <c r="D85" s="80" t="s">
        <v>270</v>
      </c>
      <c r="E85" s="122">
        <v>0.43469999999999998</v>
      </c>
      <c r="F85" s="112" t="s">
        <v>3155</v>
      </c>
      <c r="G85" s="3" t="str">
        <f t="shared" si="2"/>
        <v>No</v>
      </c>
    </row>
    <row r="86" spans="1:7">
      <c r="A86" s="83" t="s">
        <v>2285</v>
      </c>
      <c r="B86" s="83" t="s">
        <v>2783</v>
      </c>
      <c r="C86" s="80">
        <v>4144</v>
      </c>
      <c r="D86" s="80" t="s">
        <v>3127</v>
      </c>
      <c r="E86" s="122">
        <v>0.4133</v>
      </c>
      <c r="F86" s="112" t="s">
        <v>3155</v>
      </c>
      <c r="G86" s="3" t="str">
        <f t="shared" si="2"/>
        <v>No</v>
      </c>
    </row>
    <row r="87" spans="1:7">
      <c r="A87" s="83" t="s">
        <v>2285</v>
      </c>
      <c r="B87" s="83" t="s">
        <v>2783</v>
      </c>
      <c r="C87" s="80">
        <v>5360</v>
      </c>
      <c r="D87" s="80" t="s">
        <v>281</v>
      </c>
      <c r="E87" s="122">
        <v>0.31480000000000002</v>
      </c>
      <c r="F87" s="112" t="s">
        <v>3155</v>
      </c>
      <c r="G87" s="3" t="str">
        <f t="shared" si="2"/>
        <v>No</v>
      </c>
    </row>
    <row r="88" spans="1:7">
      <c r="A88" s="83" t="s">
        <v>2285</v>
      </c>
      <c r="B88" s="83" t="s">
        <v>2783</v>
      </c>
      <c r="C88" s="80">
        <v>3997</v>
      </c>
      <c r="D88" s="80" t="s">
        <v>272</v>
      </c>
      <c r="E88" s="122">
        <v>0.40600000000000003</v>
      </c>
      <c r="F88" s="112" t="s">
        <v>3155</v>
      </c>
      <c r="G88" s="3" t="str">
        <f t="shared" si="2"/>
        <v>No</v>
      </c>
    </row>
    <row r="89" spans="1:7">
      <c r="A89" s="83" t="s">
        <v>2285</v>
      </c>
      <c r="B89" s="83" t="s">
        <v>2783</v>
      </c>
      <c r="C89" s="80">
        <v>3996</v>
      </c>
      <c r="D89" s="80" t="s">
        <v>271</v>
      </c>
      <c r="E89" s="122">
        <v>0.36070000000000002</v>
      </c>
      <c r="F89" s="112" t="s">
        <v>3155</v>
      </c>
      <c r="G89" s="3" t="str">
        <f t="shared" si="2"/>
        <v>No</v>
      </c>
    </row>
    <row r="90" spans="1:7">
      <c r="A90" s="83" t="s">
        <v>2285</v>
      </c>
      <c r="B90" s="83" t="s">
        <v>2783</v>
      </c>
      <c r="C90" s="80">
        <v>4104</v>
      </c>
      <c r="D90" s="80" t="s">
        <v>273</v>
      </c>
      <c r="E90" s="122">
        <v>0.33229999999999998</v>
      </c>
      <c r="F90" s="112" t="s">
        <v>3155</v>
      </c>
      <c r="G90" s="3" t="str">
        <f t="shared" si="2"/>
        <v>No</v>
      </c>
    </row>
    <row r="91" spans="1:7">
      <c r="A91" s="83" t="s">
        <v>2285</v>
      </c>
      <c r="B91" s="83" t="s">
        <v>2783</v>
      </c>
      <c r="C91" s="80">
        <v>4450</v>
      </c>
      <c r="D91" s="80" t="s">
        <v>275</v>
      </c>
      <c r="E91" s="122">
        <v>0.39069999999999999</v>
      </c>
      <c r="F91" s="112" t="s">
        <v>3155</v>
      </c>
      <c r="G91" s="3" t="str">
        <f t="shared" si="2"/>
        <v>No</v>
      </c>
    </row>
    <row r="92" spans="1:7">
      <c r="A92" s="83" t="s">
        <v>2285</v>
      </c>
      <c r="B92" s="83" t="s">
        <v>2783</v>
      </c>
      <c r="C92" s="80">
        <v>5131</v>
      </c>
      <c r="D92" s="80" t="s">
        <v>278</v>
      </c>
      <c r="E92" s="122">
        <v>0.32879999999999998</v>
      </c>
      <c r="F92" s="112" t="s">
        <v>3155</v>
      </c>
      <c r="G92" s="3" t="str">
        <f t="shared" si="2"/>
        <v>No</v>
      </c>
    </row>
    <row r="93" spans="1:7">
      <c r="A93" s="83" t="s">
        <v>2285</v>
      </c>
      <c r="B93" s="83" t="s">
        <v>2783</v>
      </c>
      <c r="C93" s="80">
        <v>5132</v>
      </c>
      <c r="D93" s="80" t="s">
        <v>279</v>
      </c>
      <c r="E93" s="122">
        <v>0.29409999999999997</v>
      </c>
      <c r="F93" s="112" t="s">
        <v>3155</v>
      </c>
      <c r="G93" s="3" t="str">
        <f t="shared" si="2"/>
        <v>No</v>
      </c>
    </row>
    <row r="94" spans="1:7">
      <c r="A94" s="83" t="s">
        <v>2285</v>
      </c>
      <c r="B94" s="83" t="s">
        <v>2783</v>
      </c>
      <c r="C94" s="80">
        <v>2910</v>
      </c>
      <c r="D94" s="80" t="s">
        <v>268</v>
      </c>
      <c r="E94" s="122">
        <v>0.32619999999999999</v>
      </c>
      <c r="F94" s="112" t="s">
        <v>3155</v>
      </c>
      <c r="G94" s="3" t="str">
        <f t="shared" si="2"/>
        <v>No</v>
      </c>
    </row>
    <row r="95" spans="1:7">
      <c r="A95" s="83" t="s">
        <v>2351</v>
      </c>
      <c r="B95" s="83" t="s">
        <v>2784</v>
      </c>
      <c r="C95" s="80">
        <v>3633</v>
      </c>
      <c r="D95" s="80" t="s">
        <v>781</v>
      </c>
      <c r="E95" s="122">
        <v>0.37540000000000001</v>
      </c>
      <c r="F95" s="112" t="s">
        <v>3155</v>
      </c>
      <c r="G95" s="3" t="str">
        <f t="shared" si="2"/>
        <v>No</v>
      </c>
    </row>
    <row r="96" spans="1:7">
      <c r="A96" s="83" t="s">
        <v>2351</v>
      </c>
      <c r="B96" s="83" t="s">
        <v>2784</v>
      </c>
      <c r="C96" s="80">
        <v>5240</v>
      </c>
      <c r="D96" s="80" t="s">
        <v>786</v>
      </c>
      <c r="E96" s="122">
        <v>0.1643</v>
      </c>
      <c r="F96" s="112" t="s">
        <v>3155</v>
      </c>
      <c r="G96" s="3" t="str">
        <f t="shared" si="2"/>
        <v>No</v>
      </c>
    </row>
    <row r="97" spans="1:7">
      <c r="A97" s="83" t="s">
        <v>2351</v>
      </c>
      <c r="B97" s="83" t="s">
        <v>2784</v>
      </c>
      <c r="C97" s="80">
        <v>5714</v>
      </c>
      <c r="D97" s="80" t="s">
        <v>3325</v>
      </c>
      <c r="E97" s="122">
        <v>0</v>
      </c>
      <c r="F97" s="112" t="s">
        <v>3155</v>
      </c>
      <c r="G97" s="3" t="str">
        <f t="shared" si="2"/>
        <v>No</v>
      </c>
    </row>
    <row r="98" spans="1:7">
      <c r="A98" s="83" t="s">
        <v>2351</v>
      </c>
      <c r="B98" s="83" t="s">
        <v>2784</v>
      </c>
      <c r="C98" s="80">
        <v>2701</v>
      </c>
      <c r="D98" s="80" t="s">
        <v>762</v>
      </c>
      <c r="E98" s="122">
        <v>0.1031</v>
      </c>
      <c r="F98" s="112" t="s">
        <v>3155</v>
      </c>
      <c r="G98" s="3" t="str">
        <f t="shared" si="2"/>
        <v>No</v>
      </c>
    </row>
    <row r="99" spans="1:7">
      <c r="A99" s="83" t="s">
        <v>2351</v>
      </c>
      <c r="B99" s="83" t="s">
        <v>2784</v>
      </c>
      <c r="C99" s="80">
        <v>3705</v>
      </c>
      <c r="D99" s="80" t="s">
        <v>783</v>
      </c>
      <c r="E99" s="122">
        <v>7.2599999999999998E-2</v>
      </c>
      <c r="F99" s="112" t="s">
        <v>3155</v>
      </c>
      <c r="G99" s="3" t="str">
        <f t="shared" si="2"/>
        <v>No</v>
      </c>
    </row>
    <row r="100" spans="1:7">
      <c r="A100" s="83" t="s">
        <v>2351</v>
      </c>
      <c r="B100" s="83" t="s">
        <v>2784</v>
      </c>
      <c r="C100" s="80">
        <v>5281</v>
      </c>
      <c r="D100" s="80" t="s">
        <v>787</v>
      </c>
      <c r="E100" s="122">
        <v>0.32500000000000001</v>
      </c>
      <c r="F100" s="112" t="s">
        <v>3155</v>
      </c>
      <c r="G100" s="3" t="str">
        <f t="shared" si="2"/>
        <v>No</v>
      </c>
    </row>
    <row r="101" spans="1:7">
      <c r="A101" s="83" t="s">
        <v>2351</v>
      </c>
      <c r="B101" s="83" t="s">
        <v>2784</v>
      </c>
      <c r="C101" s="80">
        <v>3742</v>
      </c>
      <c r="D101" s="80" t="s">
        <v>784</v>
      </c>
      <c r="E101" s="122">
        <v>3.4000000000000002E-2</v>
      </c>
      <c r="F101" s="112" t="s">
        <v>3155</v>
      </c>
      <c r="G101" s="3" t="str">
        <f t="shared" si="2"/>
        <v>No</v>
      </c>
    </row>
    <row r="102" spans="1:7">
      <c r="A102" s="83" t="s">
        <v>2351</v>
      </c>
      <c r="B102" s="83" t="s">
        <v>2784</v>
      </c>
      <c r="C102" s="80">
        <v>3338</v>
      </c>
      <c r="D102" s="80" t="s">
        <v>59</v>
      </c>
      <c r="E102" s="122">
        <v>0.14549999999999999</v>
      </c>
      <c r="F102" s="112" t="s">
        <v>3155</v>
      </c>
      <c r="G102" s="3" t="str">
        <f t="shared" si="2"/>
        <v>No</v>
      </c>
    </row>
    <row r="103" spans="1:7">
      <c r="A103" s="83" t="s">
        <v>2351</v>
      </c>
      <c r="B103" s="83" t="s">
        <v>2784</v>
      </c>
      <c r="C103" s="80">
        <v>2847</v>
      </c>
      <c r="D103" s="80" t="s">
        <v>764</v>
      </c>
      <c r="E103" s="122">
        <v>8.8300000000000003E-2</v>
      </c>
      <c r="F103" s="112" t="s">
        <v>3155</v>
      </c>
      <c r="G103" s="3" t="str">
        <f t="shared" si="2"/>
        <v>No</v>
      </c>
    </row>
    <row r="104" spans="1:7">
      <c r="A104" s="83" t="s">
        <v>2351</v>
      </c>
      <c r="B104" s="83" t="s">
        <v>2784</v>
      </c>
      <c r="C104" s="80">
        <v>3036</v>
      </c>
      <c r="D104" s="80" t="s">
        <v>36</v>
      </c>
      <c r="E104" s="122">
        <v>0.1226</v>
      </c>
      <c r="F104" s="112" t="s">
        <v>3155</v>
      </c>
      <c r="G104" s="3" t="str">
        <f t="shared" si="2"/>
        <v>No</v>
      </c>
    </row>
    <row r="105" spans="1:7">
      <c r="A105" s="83" t="s">
        <v>2351</v>
      </c>
      <c r="B105" s="83" t="s">
        <v>2784</v>
      </c>
      <c r="C105" s="80">
        <v>2846</v>
      </c>
      <c r="D105" s="80" t="s">
        <v>763</v>
      </c>
      <c r="E105" s="122">
        <v>0.14460000000000001</v>
      </c>
      <c r="F105" s="112" t="s">
        <v>3155</v>
      </c>
      <c r="G105" s="3" t="str">
        <f t="shared" si="2"/>
        <v>No</v>
      </c>
    </row>
    <row r="106" spans="1:7">
      <c r="A106" s="83" t="s">
        <v>2351</v>
      </c>
      <c r="B106" s="83" t="s">
        <v>2784</v>
      </c>
      <c r="C106" s="80">
        <v>5325</v>
      </c>
      <c r="D106" s="80" t="s">
        <v>789</v>
      </c>
      <c r="E106" s="122">
        <v>2.2200000000000001E-2</v>
      </c>
      <c r="F106" s="112" t="s">
        <v>3155</v>
      </c>
      <c r="G106" s="3" t="str">
        <f t="shared" si="2"/>
        <v>No</v>
      </c>
    </row>
    <row r="107" spans="1:7">
      <c r="A107" s="83" t="s">
        <v>2351</v>
      </c>
      <c r="B107" s="83" t="s">
        <v>2784</v>
      </c>
      <c r="C107" s="80">
        <v>3166</v>
      </c>
      <c r="D107" s="80" t="s">
        <v>766</v>
      </c>
      <c r="E107" s="122">
        <v>0.51439999999999997</v>
      </c>
      <c r="F107" s="112" t="s">
        <v>3155</v>
      </c>
      <c r="G107" s="3" t="str">
        <f t="shared" si="2"/>
        <v>Yes</v>
      </c>
    </row>
    <row r="108" spans="1:7">
      <c r="A108" s="83" t="s">
        <v>2351</v>
      </c>
      <c r="B108" s="83" t="s">
        <v>2784</v>
      </c>
      <c r="C108" s="80">
        <v>3588</v>
      </c>
      <c r="D108" s="80" t="s">
        <v>779</v>
      </c>
      <c r="E108" s="122">
        <v>0.2135</v>
      </c>
      <c r="F108" s="112" t="s">
        <v>3155</v>
      </c>
      <c r="G108" s="3" t="str">
        <f t="shared" si="2"/>
        <v>No</v>
      </c>
    </row>
    <row r="109" spans="1:7">
      <c r="A109" s="83" t="s">
        <v>2351</v>
      </c>
      <c r="B109" s="83" t="s">
        <v>2784</v>
      </c>
      <c r="C109" s="80">
        <v>3522</v>
      </c>
      <c r="D109" s="80" t="s">
        <v>778</v>
      </c>
      <c r="E109" s="122">
        <v>7.3899999999999993E-2</v>
      </c>
      <c r="F109" s="112" t="s">
        <v>3155</v>
      </c>
      <c r="G109" s="3" t="str">
        <f t="shared" si="2"/>
        <v>No</v>
      </c>
    </row>
    <row r="110" spans="1:7">
      <c r="A110" s="83" t="s">
        <v>2351</v>
      </c>
      <c r="B110" s="83" t="s">
        <v>2784</v>
      </c>
      <c r="C110" s="80">
        <v>5308</v>
      </c>
      <c r="D110" s="80" t="s">
        <v>788</v>
      </c>
      <c r="E110" s="122">
        <v>6.0900000000000003E-2</v>
      </c>
      <c r="F110" s="112" t="s">
        <v>3155</v>
      </c>
      <c r="G110" s="3" t="str">
        <f t="shared" si="2"/>
        <v>No</v>
      </c>
    </row>
    <row r="111" spans="1:7">
      <c r="A111" s="83" t="s">
        <v>2351</v>
      </c>
      <c r="B111" s="83" t="s">
        <v>2784</v>
      </c>
      <c r="C111" s="80">
        <v>3225</v>
      </c>
      <c r="D111" s="80" t="s">
        <v>770</v>
      </c>
      <c r="E111" s="122">
        <v>0.5454</v>
      </c>
      <c r="F111" s="112" t="s">
        <v>3155</v>
      </c>
      <c r="G111" s="3" t="str">
        <f t="shared" si="2"/>
        <v>Yes</v>
      </c>
    </row>
    <row r="112" spans="1:7">
      <c r="A112" s="83" t="s">
        <v>2351</v>
      </c>
      <c r="B112" s="83" t="s">
        <v>2784</v>
      </c>
      <c r="C112" s="80">
        <v>3436</v>
      </c>
      <c r="D112" s="80" t="s">
        <v>775</v>
      </c>
      <c r="E112" s="122">
        <v>2.0799999999999999E-2</v>
      </c>
      <c r="F112" s="112" t="s">
        <v>3155</v>
      </c>
      <c r="G112" s="3" t="str">
        <f t="shared" si="2"/>
        <v>No</v>
      </c>
    </row>
    <row r="113" spans="1:7">
      <c r="A113" s="83" t="s">
        <v>2351</v>
      </c>
      <c r="B113" s="83" t="s">
        <v>2784</v>
      </c>
      <c r="C113" s="80">
        <v>3437</v>
      </c>
      <c r="D113" s="80" t="s">
        <v>776</v>
      </c>
      <c r="E113" s="122">
        <v>0.19769999999999999</v>
      </c>
      <c r="F113" s="112" t="s">
        <v>3155</v>
      </c>
      <c r="G113" s="3" t="str">
        <f t="shared" si="2"/>
        <v>No</v>
      </c>
    </row>
    <row r="114" spans="1:7">
      <c r="A114" s="83" t="s">
        <v>2351</v>
      </c>
      <c r="B114" s="83" t="s">
        <v>2784</v>
      </c>
      <c r="C114" s="80">
        <v>3486</v>
      </c>
      <c r="D114" s="80" t="s">
        <v>777</v>
      </c>
      <c r="E114" s="122">
        <v>9.9099999999999994E-2</v>
      </c>
      <c r="F114" s="112" t="s">
        <v>3155</v>
      </c>
      <c r="G114" s="3" t="str">
        <f t="shared" si="2"/>
        <v>No</v>
      </c>
    </row>
    <row r="115" spans="1:7">
      <c r="A115" s="83" t="s">
        <v>2351</v>
      </c>
      <c r="B115" s="83" t="s">
        <v>2784</v>
      </c>
      <c r="C115" s="80">
        <v>3631</v>
      </c>
      <c r="D115" s="80" t="s">
        <v>780</v>
      </c>
      <c r="E115" s="122">
        <v>0.17730000000000001</v>
      </c>
      <c r="F115" s="112" t="s">
        <v>3155</v>
      </c>
      <c r="G115" s="3" t="str">
        <f t="shared" si="2"/>
        <v>No</v>
      </c>
    </row>
    <row r="116" spans="1:7">
      <c r="A116" s="83" t="s">
        <v>2351</v>
      </c>
      <c r="B116" s="83" t="s">
        <v>2784</v>
      </c>
      <c r="C116" s="80">
        <v>3168</v>
      </c>
      <c r="D116" s="80" t="s">
        <v>768</v>
      </c>
      <c r="E116" s="122">
        <v>0.22489999999999999</v>
      </c>
      <c r="F116" s="112" t="s">
        <v>3155</v>
      </c>
      <c r="G116" s="3" t="str">
        <f t="shared" si="2"/>
        <v>No</v>
      </c>
    </row>
    <row r="117" spans="1:7">
      <c r="A117" s="83" t="s">
        <v>2351</v>
      </c>
      <c r="B117" s="83" t="s">
        <v>2784</v>
      </c>
      <c r="C117" s="80">
        <v>3224</v>
      </c>
      <c r="D117" s="80" t="s">
        <v>769</v>
      </c>
      <c r="E117" s="122">
        <v>0.11</v>
      </c>
      <c r="F117" s="112" t="s">
        <v>3155</v>
      </c>
      <c r="G117" s="3" t="str">
        <f t="shared" si="2"/>
        <v>No</v>
      </c>
    </row>
    <row r="118" spans="1:7">
      <c r="A118" s="83" t="s">
        <v>2351</v>
      </c>
      <c r="B118" s="83" t="s">
        <v>2784</v>
      </c>
      <c r="C118" s="80">
        <v>3282</v>
      </c>
      <c r="D118" s="80" t="s">
        <v>771</v>
      </c>
      <c r="E118" s="122">
        <v>0.33050000000000002</v>
      </c>
      <c r="F118" s="112" t="s">
        <v>3155</v>
      </c>
      <c r="G118" s="3" t="str">
        <f t="shared" si="2"/>
        <v>No</v>
      </c>
    </row>
    <row r="119" spans="1:7">
      <c r="A119" s="83" t="s">
        <v>2351</v>
      </c>
      <c r="B119" s="83" t="s">
        <v>2784</v>
      </c>
      <c r="C119" s="80">
        <v>3339</v>
      </c>
      <c r="D119" s="80" t="s">
        <v>773</v>
      </c>
      <c r="E119" s="122">
        <v>0.4652</v>
      </c>
      <c r="F119" s="112" t="s">
        <v>3155</v>
      </c>
      <c r="G119" s="3" t="str">
        <f t="shared" si="2"/>
        <v>No</v>
      </c>
    </row>
    <row r="120" spans="1:7">
      <c r="A120" s="83" t="s">
        <v>2351</v>
      </c>
      <c r="B120" s="83" t="s">
        <v>2784</v>
      </c>
      <c r="C120" s="80">
        <v>3789</v>
      </c>
      <c r="D120" s="80" t="s">
        <v>785</v>
      </c>
      <c r="E120" s="122">
        <v>4.7800000000000002E-2</v>
      </c>
      <c r="F120" s="112" t="s">
        <v>3155</v>
      </c>
      <c r="G120" s="3" t="str">
        <f t="shared" si="2"/>
        <v>No</v>
      </c>
    </row>
    <row r="121" spans="1:7">
      <c r="A121" s="83" t="s">
        <v>2351</v>
      </c>
      <c r="B121" s="83" t="s">
        <v>2784</v>
      </c>
      <c r="C121" s="80">
        <v>3634</v>
      </c>
      <c r="D121" s="80" t="s">
        <v>782</v>
      </c>
      <c r="E121" s="122">
        <v>0.10390000000000001</v>
      </c>
      <c r="F121" s="112" t="s">
        <v>3155</v>
      </c>
      <c r="G121" s="3" t="str">
        <f t="shared" si="2"/>
        <v>No</v>
      </c>
    </row>
    <row r="122" spans="1:7">
      <c r="A122" s="83" t="s">
        <v>2351</v>
      </c>
      <c r="B122" s="83" t="s">
        <v>2784</v>
      </c>
      <c r="C122" s="80">
        <v>3100</v>
      </c>
      <c r="D122" s="80" t="s">
        <v>765</v>
      </c>
      <c r="E122" s="122">
        <v>0.43819999999999998</v>
      </c>
      <c r="F122" s="112" t="s">
        <v>3155</v>
      </c>
      <c r="G122" s="3" t="str">
        <f t="shared" si="2"/>
        <v>No</v>
      </c>
    </row>
    <row r="123" spans="1:7">
      <c r="A123" s="83" t="s">
        <v>2351</v>
      </c>
      <c r="B123" s="83" t="s">
        <v>2784</v>
      </c>
      <c r="C123" s="80">
        <v>3435</v>
      </c>
      <c r="D123" s="80" t="s">
        <v>774</v>
      </c>
      <c r="E123" s="122">
        <v>0.14130000000000001</v>
      </c>
      <c r="F123" s="112" t="s">
        <v>3155</v>
      </c>
      <c r="G123" s="3" t="str">
        <f t="shared" si="2"/>
        <v>No</v>
      </c>
    </row>
    <row r="124" spans="1:7">
      <c r="A124" s="83" t="s">
        <v>2351</v>
      </c>
      <c r="B124" s="83" t="s">
        <v>2784</v>
      </c>
      <c r="C124" s="80">
        <v>3283</v>
      </c>
      <c r="D124" s="80" t="s">
        <v>772</v>
      </c>
      <c r="E124" s="122">
        <v>0.1293</v>
      </c>
      <c r="F124" s="112" t="s">
        <v>3155</v>
      </c>
      <c r="G124" s="3" t="str">
        <f t="shared" si="2"/>
        <v>No</v>
      </c>
    </row>
    <row r="125" spans="1:7">
      <c r="A125" s="83" t="s">
        <v>2351</v>
      </c>
      <c r="B125" s="83" t="s">
        <v>2784</v>
      </c>
      <c r="C125" s="80">
        <v>5508</v>
      </c>
      <c r="D125" s="80" t="s">
        <v>3167</v>
      </c>
      <c r="E125" s="122">
        <v>0.17269999999999999</v>
      </c>
      <c r="F125" s="112" t="s">
        <v>3155</v>
      </c>
      <c r="G125" s="3" t="str">
        <f t="shared" si="2"/>
        <v>No</v>
      </c>
    </row>
    <row r="126" spans="1:7">
      <c r="A126" s="83" t="s">
        <v>2351</v>
      </c>
      <c r="B126" s="83" t="s">
        <v>2784</v>
      </c>
      <c r="C126" s="80">
        <v>3167</v>
      </c>
      <c r="D126" s="80" t="s">
        <v>767</v>
      </c>
      <c r="E126" s="122">
        <v>0.16270000000000001</v>
      </c>
      <c r="F126" s="112" t="s">
        <v>3155</v>
      </c>
      <c r="G126" s="3" t="str">
        <f t="shared" si="2"/>
        <v>No</v>
      </c>
    </row>
    <row r="127" spans="1:7">
      <c r="A127" s="83" t="s">
        <v>2527</v>
      </c>
      <c r="B127" s="83" t="s">
        <v>2785</v>
      </c>
      <c r="C127" s="80">
        <v>3200</v>
      </c>
      <c r="D127" s="80" t="s">
        <v>2073</v>
      </c>
      <c r="E127" s="122">
        <v>0.57989999999999997</v>
      </c>
      <c r="F127" s="112" t="s">
        <v>2749</v>
      </c>
      <c r="G127" s="3" t="str">
        <f t="shared" si="2"/>
        <v>Yes</v>
      </c>
    </row>
    <row r="128" spans="1:7">
      <c r="A128" s="83" t="s">
        <v>2527</v>
      </c>
      <c r="B128" s="83" t="s">
        <v>2785</v>
      </c>
      <c r="C128" s="80">
        <v>5366</v>
      </c>
      <c r="D128" s="80" t="s">
        <v>2083</v>
      </c>
      <c r="E128" s="122">
        <v>0.18129999999999999</v>
      </c>
      <c r="F128" s="112" t="s">
        <v>3155</v>
      </c>
      <c r="G128" s="3" t="str">
        <f t="shared" si="2"/>
        <v>No</v>
      </c>
    </row>
    <row r="129" spans="1:7">
      <c r="A129" s="83" t="s">
        <v>2527</v>
      </c>
      <c r="B129" s="83" t="s">
        <v>2785</v>
      </c>
      <c r="C129" s="80">
        <v>2553</v>
      </c>
      <c r="D129" s="80" t="s">
        <v>2070</v>
      </c>
      <c r="E129" s="122">
        <v>0.29360000000000003</v>
      </c>
      <c r="F129" s="112" t="s">
        <v>3155</v>
      </c>
      <c r="G129" s="3" t="str">
        <f t="shared" si="2"/>
        <v>No</v>
      </c>
    </row>
    <row r="130" spans="1:7">
      <c r="A130" s="83" t="s">
        <v>2527</v>
      </c>
      <c r="B130" s="83" t="s">
        <v>2785</v>
      </c>
      <c r="C130" s="80">
        <v>5340</v>
      </c>
      <c r="D130" s="80" t="s">
        <v>2082</v>
      </c>
      <c r="E130" s="122">
        <v>0.40200000000000002</v>
      </c>
      <c r="F130" s="112" t="s">
        <v>3155</v>
      </c>
      <c r="G130" s="3" t="str">
        <f t="shared" si="2"/>
        <v>No</v>
      </c>
    </row>
    <row r="131" spans="1:7">
      <c r="A131" s="83" t="s">
        <v>2527</v>
      </c>
      <c r="B131" s="83" t="s">
        <v>2785</v>
      </c>
      <c r="C131" s="80">
        <v>2431</v>
      </c>
      <c r="D131" s="80" t="s">
        <v>2069</v>
      </c>
      <c r="E131" s="122">
        <v>0.50339999999999996</v>
      </c>
      <c r="F131" s="112" t="s">
        <v>2749</v>
      </c>
      <c r="G131" s="3" t="str">
        <f t="shared" si="2"/>
        <v>Yes</v>
      </c>
    </row>
    <row r="132" spans="1:7">
      <c r="A132" s="83" t="s">
        <v>2527</v>
      </c>
      <c r="B132" s="83" t="s">
        <v>2785</v>
      </c>
      <c r="C132" s="80">
        <v>2817</v>
      </c>
      <c r="D132" s="80" t="s">
        <v>2071</v>
      </c>
      <c r="E132" s="122">
        <v>0.40310000000000001</v>
      </c>
      <c r="F132" s="112" t="s">
        <v>3155</v>
      </c>
      <c r="G132" s="3" t="str">
        <f t="shared" si="2"/>
        <v>No</v>
      </c>
    </row>
    <row r="133" spans="1:7">
      <c r="A133" s="83" t="s">
        <v>2527</v>
      </c>
      <c r="B133" s="83" t="s">
        <v>2785</v>
      </c>
      <c r="C133" s="80">
        <v>2365</v>
      </c>
      <c r="D133" s="80" t="s">
        <v>124</v>
      </c>
      <c r="E133" s="122">
        <v>0.19989999999999999</v>
      </c>
      <c r="F133" s="112" t="s">
        <v>3155</v>
      </c>
      <c r="G133" s="3" t="str">
        <f t="shared" ref="G133:G196" si="3">IF(E133&gt;=0.5,"Yes",IF(F133="Yes","Yes","No"))</f>
        <v>No</v>
      </c>
    </row>
    <row r="134" spans="1:7">
      <c r="A134" s="83" t="s">
        <v>2527</v>
      </c>
      <c r="B134" s="83" t="s">
        <v>2785</v>
      </c>
      <c r="C134" s="80">
        <v>5239</v>
      </c>
      <c r="D134" s="80" t="s">
        <v>2081</v>
      </c>
      <c r="E134" s="122">
        <v>0.60550000000000004</v>
      </c>
      <c r="F134" s="112" t="s">
        <v>2749</v>
      </c>
      <c r="G134" s="3" t="str">
        <f t="shared" si="3"/>
        <v>Yes</v>
      </c>
    </row>
    <row r="135" spans="1:7">
      <c r="A135" s="83" t="s">
        <v>2527</v>
      </c>
      <c r="B135" s="83" t="s">
        <v>2785</v>
      </c>
      <c r="C135" s="80">
        <v>2066</v>
      </c>
      <c r="D135" s="80" t="s">
        <v>2063</v>
      </c>
      <c r="E135" s="122">
        <v>0.25609999999999999</v>
      </c>
      <c r="F135" s="112" t="s">
        <v>3155</v>
      </c>
      <c r="G135" s="3" t="str">
        <f t="shared" si="3"/>
        <v>No</v>
      </c>
    </row>
    <row r="136" spans="1:7">
      <c r="A136" s="83" t="s">
        <v>2527</v>
      </c>
      <c r="B136" s="83" t="s">
        <v>2785</v>
      </c>
      <c r="C136" s="80">
        <v>2262</v>
      </c>
      <c r="D136" s="80" t="s">
        <v>2067</v>
      </c>
      <c r="E136" s="122">
        <v>0.23530000000000001</v>
      </c>
      <c r="F136" s="112" t="s">
        <v>3155</v>
      </c>
      <c r="G136" s="3" t="str">
        <f t="shared" si="3"/>
        <v>No</v>
      </c>
    </row>
    <row r="137" spans="1:7">
      <c r="A137" s="83" t="s">
        <v>2527</v>
      </c>
      <c r="B137" s="83" t="s">
        <v>2785</v>
      </c>
      <c r="C137" s="80">
        <v>3134</v>
      </c>
      <c r="D137" s="80" t="s">
        <v>2072</v>
      </c>
      <c r="E137" s="122">
        <v>0.27250000000000002</v>
      </c>
      <c r="F137" s="112" t="s">
        <v>3155</v>
      </c>
      <c r="G137" s="3" t="str">
        <f t="shared" si="3"/>
        <v>No</v>
      </c>
    </row>
    <row r="138" spans="1:7">
      <c r="A138" s="83" t="s">
        <v>2527</v>
      </c>
      <c r="B138" s="83" t="s">
        <v>2785</v>
      </c>
      <c r="C138" s="80">
        <v>4442</v>
      </c>
      <c r="D138" s="80" t="s">
        <v>2077</v>
      </c>
      <c r="E138" s="122">
        <v>0.32529999999999998</v>
      </c>
      <c r="F138" s="112" t="s">
        <v>3155</v>
      </c>
      <c r="G138" s="3" t="str">
        <f t="shared" si="3"/>
        <v>No</v>
      </c>
    </row>
    <row r="139" spans="1:7">
      <c r="A139" s="83" t="s">
        <v>2527</v>
      </c>
      <c r="B139" s="83" t="s">
        <v>2785</v>
      </c>
      <c r="C139" s="80">
        <v>2225</v>
      </c>
      <c r="D139" s="80" t="s">
        <v>2066</v>
      </c>
      <c r="E139" s="122">
        <v>0.28179999999999999</v>
      </c>
      <c r="F139" s="112" t="s">
        <v>3155</v>
      </c>
      <c r="G139" s="3" t="str">
        <f t="shared" si="3"/>
        <v>No</v>
      </c>
    </row>
    <row r="140" spans="1:7">
      <c r="A140" s="83" t="s">
        <v>2527</v>
      </c>
      <c r="B140" s="83" t="s">
        <v>2785</v>
      </c>
      <c r="C140" s="80">
        <v>4571</v>
      </c>
      <c r="D140" s="80" t="s">
        <v>2079</v>
      </c>
      <c r="E140" s="122">
        <v>0.2591</v>
      </c>
      <c r="F140" s="112" t="s">
        <v>3155</v>
      </c>
      <c r="G140" s="3" t="str">
        <f t="shared" si="3"/>
        <v>No</v>
      </c>
    </row>
    <row r="141" spans="1:7">
      <c r="A141" s="83" t="s">
        <v>2527</v>
      </c>
      <c r="B141" s="83" t="s">
        <v>2785</v>
      </c>
      <c r="C141" s="80">
        <v>1647</v>
      </c>
      <c r="D141" s="80" t="s">
        <v>2061</v>
      </c>
      <c r="E141" s="122">
        <v>0.53649999999999998</v>
      </c>
      <c r="F141" s="112" t="s">
        <v>2749</v>
      </c>
      <c r="G141" s="3" t="str">
        <f t="shared" si="3"/>
        <v>Yes</v>
      </c>
    </row>
    <row r="142" spans="1:7">
      <c r="A142" s="83" t="s">
        <v>2527</v>
      </c>
      <c r="B142" s="83" t="s">
        <v>2785</v>
      </c>
      <c r="C142" s="80">
        <v>3202</v>
      </c>
      <c r="D142" s="80" t="s">
        <v>2075</v>
      </c>
      <c r="E142" s="122">
        <v>0.26719999999999999</v>
      </c>
      <c r="F142" s="112" t="s">
        <v>3155</v>
      </c>
      <c r="G142" s="3" t="str">
        <f t="shared" si="3"/>
        <v>No</v>
      </c>
    </row>
    <row r="143" spans="1:7">
      <c r="A143" s="83" t="s">
        <v>2527</v>
      </c>
      <c r="B143" s="83" t="s">
        <v>2785</v>
      </c>
      <c r="C143" s="80">
        <v>2067</v>
      </c>
      <c r="D143" s="80" t="s">
        <v>142</v>
      </c>
      <c r="E143" s="122">
        <v>0.4425</v>
      </c>
      <c r="F143" s="112" t="s">
        <v>3155</v>
      </c>
      <c r="G143" s="3" t="str">
        <f t="shared" si="3"/>
        <v>No</v>
      </c>
    </row>
    <row r="144" spans="1:7">
      <c r="A144" s="83" t="s">
        <v>2527</v>
      </c>
      <c r="B144" s="83" t="s">
        <v>2785</v>
      </c>
      <c r="C144" s="80">
        <v>3576</v>
      </c>
      <c r="D144" s="80" t="s">
        <v>2076</v>
      </c>
      <c r="E144" s="122">
        <v>0.214</v>
      </c>
      <c r="F144" s="112" t="s">
        <v>3155</v>
      </c>
      <c r="G144" s="3" t="str">
        <f t="shared" si="3"/>
        <v>No</v>
      </c>
    </row>
    <row r="145" spans="1:7">
      <c r="A145" s="83" t="s">
        <v>2527</v>
      </c>
      <c r="B145" s="83" t="s">
        <v>2785</v>
      </c>
      <c r="C145" s="80">
        <v>3201</v>
      </c>
      <c r="D145" s="80" t="s">
        <v>2074</v>
      </c>
      <c r="E145" s="122">
        <v>0.51170000000000004</v>
      </c>
      <c r="F145" s="112" t="s">
        <v>2749</v>
      </c>
      <c r="G145" s="3" t="str">
        <f t="shared" si="3"/>
        <v>Yes</v>
      </c>
    </row>
    <row r="146" spans="1:7">
      <c r="A146" s="83" t="s">
        <v>2527</v>
      </c>
      <c r="B146" s="83" t="s">
        <v>2785</v>
      </c>
      <c r="C146" s="80">
        <v>2175</v>
      </c>
      <c r="D146" s="80" t="s">
        <v>2065</v>
      </c>
      <c r="E146" s="122">
        <v>0.14710000000000001</v>
      </c>
      <c r="F146" s="112" t="s">
        <v>3155</v>
      </c>
      <c r="G146" s="3" t="str">
        <f t="shared" si="3"/>
        <v>No</v>
      </c>
    </row>
    <row r="147" spans="1:7">
      <c r="A147" s="83" t="s">
        <v>2527</v>
      </c>
      <c r="B147" s="83" t="s">
        <v>2785</v>
      </c>
      <c r="C147" s="80">
        <v>4515</v>
      </c>
      <c r="D147" s="80" t="s">
        <v>2078</v>
      </c>
      <c r="E147" s="122">
        <v>0.35389999999999999</v>
      </c>
      <c r="F147" s="112" t="s">
        <v>3155</v>
      </c>
      <c r="G147" s="3" t="str">
        <f t="shared" si="3"/>
        <v>No</v>
      </c>
    </row>
    <row r="148" spans="1:7">
      <c r="A148" s="83" t="s">
        <v>2527</v>
      </c>
      <c r="B148" s="83" t="s">
        <v>2785</v>
      </c>
      <c r="C148" s="80">
        <v>2387</v>
      </c>
      <c r="D148" s="80" t="s">
        <v>2068</v>
      </c>
      <c r="E148" s="122">
        <v>0.33889999999999998</v>
      </c>
      <c r="F148" s="112" t="s">
        <v>3155</v>
      </c>
      <c r="G148" s="3" t="str">
        <f t="shared" si="3"/>
        <v>No</v>
      </c>
    </row>
    <row r="149" spans="1:7">
      <c r="A149" s="83" t="s">
        <v>2527</v>
      </c>
      <c r="B149" s="83" t="s">
        <v>2785</v>
      </c>
      <c r="C149" s="80">
        <v>1799</v>
      </c>
      <c r="D149" s="80" t="s">
        <v>2062</v>
      </c>
      <c r="E149" s="122">
        <v>0.2051</v>
      </c>
      <c r="F149" s="112" t="s">
        <v>3155</v>
      </c>
      <c r="G149" s="3" t="str">
        <f t="shared" si="3"/>
        <v>No</v>
      </c>
    </row>
    <row r="150" spans="1:7">
      <c r="A150" s="83" t="s">
        <v>2527</v>
      </c>
      <c r="B150" s="83" t="s">
        <v>2785</v>
      </c>
      <c r="C150" s="80">
        <v>5125</v>
      </c>
      <c r="D150" s="80" t="s">
        <v>2080</v>
      </c>
      <c r="E150" s="122">
        <v>0.18440000000000001</v>
      </c>
      <c r="F150" s="112" t="s">
        <v>3155</v>
      </c>
      <c r="G150" s="3" t="str">
        <f t="shared" si="3"/>
        <v>No</v>
      </c>
    </row>
    <row r="151" spans="1:7">
      <c r="A151" s="83" t="s">
        <v>2527</v>
      </c>
      <c r="B151" s="83" t="s">
        <v>2785</v>
      </c>
      <c r="C151" s="80">
        <v>2075</v>
      </c>
      <c r="D151" s="80" t="s">
        <v>2064</v>
      </c>
      <c r="E151" s="122">
        <v>0.29870000000000002</v>
      </c>
      <c r="F151" s="112" t="s">
        <v>3155</v>
      </c>
      <c r="G151" s="3" t="str">
        <f t="shared" si="3"/>
        <v>No</v>
      </c>
    </row>
    <row r="152" spans="1:7">
      <c r="A152" s="83" t="s">
        <v>2253</v>
      </c>
      <c r="B152" s="83" t="s">
        <v>2786</v>
      </c>
      <c r="C152" s="80">
        <v>3142</v>
      </c>
      <c r="D152" s="80" t="s">
        <v>3</v>
      </c>
      <c r="E152" s="122">
        <v>7.4099999999999999E-2</v>
      </c>
      <c r="F152" s="112" t="s">
        <v>3155</v>
      </c>
      <c r="G152" s="3" t="str">
        <f t="shared" si="3"/>
        <v>No</v>
      </c>
    </row>
    <row r="153" spans="1:7">
      <c r="A153" s="83" t="s">
        <v>2444</v>
      </c>
      <c r="B153" s="83" t="s">
        <v>2787</v>
      </c>
      <c r="C153" s="80">
        <v>5372</v>
      </c>
      <c r="D153" s="80" t="s">
        <v>1496</v>
      </c>
      <c r="E153" s="122">
        <v>0.44769999999999999</v>
      </c>
      <c r="F153" s="112" t="s">
        <v>3155</v>
      </c>
      <c r="G153" s="3" t="str">
        <f t="shared" si="3"/>
        <v>No</v>
      </c>
    </row>
    <row r="154" spans="1:7">
      <c r="A154" s="83" t="s">
        <v>2444</v>
      </c>
      <c r="B154" s="83" t="s">
        <v>2787</v>
      </c>
      <c r="C154" s="80">
        <v>5471</v>
      </c>
      <c r="D154" s="80" t="s">
        <v>2710</v>
      </c>
      <c r="E154" s="122">
        <v>0.2382</v>
      </c>
      <c r="F154" s="112" t="s">
        <v>3155</v>
      </c>
      <c r="G154" s="3" t="str">
        <f t="shared" si="3"/>
        <v>No</v>
      </c>
    </row>
    <row r="155" spans="1:7">
      <c r="A155" s="83" t="s">
        <v>2444</v>
      </c>
      <c r="B155" s="83" t="s">
        <v>2787</v>
      </c>
      <c r="C155" s="80">
        <v>2807</v>
      </c>
      <c r="D155" s="80" t="s">
        <v>1477</v>
      </c>
      <c r="E155" s="122">
        <v>0.47320000000000001</v>
      </c>
      <c r="F155" s="112" t="s">
        <v>3155</v>
      </c>
      <c r="G155" s="3" t="str">
        <f t="shared" si="3"/>
        <v>No</v>
      </c>
    </row>
    <row r="156" spans="1:7">
      <c r="A156" s="83" t="s">
        <v>2444</v>
      </c>
      <c r="B156" s="83" t="s">
        <v>2787</v>
      </c>
      <c r="C156" s="80">
        <v>3250</v>
      </c>
      <c r="D156" s="80" t="s">
        <v>1479</v>
      </c>
      <c r="E156" s="122">
        <v>0.64</v>
      </c>
      <c r="F156" s="112" t="s">
        <v>2749</v>
      </c>
      <c r="G156" s="3" t="str">
        <f t="shared" si="3"/>
        <v>Yes</v>
      </c>
    </row>
    <row r="157" spans="1:7">
      <c r="A157" s="83" t="s">
        <v>2444</v>
      </c>
      <c r="B157" s="83" t="s">
        <v>2787</v>
      </c>
      <c r="C157" s="80">
        <v>5633</v>
      </c>
      <c r="D157" s="80" t="s">
        <v>3168</v>
      </c>
      <c r="E157" s="122">
        <v>0.5393</v>
      </c>
      <c r="F157" s="112" t="s">
        <v>3155</v>
      </c>
      <c r="G157" s="3" t="str">
        <f t="shared" si="3"/>
        <v>Yes</v>
      </c>
    </row>
    <row r="158" spans="1:7">
      <c r="A158" s="83" t="s">
        <v>2444</v>
      </c>
      <c r="B158" s="83" t="s">
        <v>2787</v>
      </c>
      <c r="C158" s="80">
        <v>4296</v>
      </c>
      <c r="D158" s="80" t="s">
        <v>1487</v>
      </c>
      <c r="E158" s="122">
        <v>0.55689999999999995</v>
      </c>
      <c r="F158" s="112" t="s">
        <v>2749</v>
      </c>
      <c r="G158" s="3" t="str">
        <f t="shared" si="3"/>
        <v>Yes</v>
      </c>
    </row>
    <row r="159" spans="1:7">
      <c r="A159" s="83" t="s">
        <v>2444</v>
      </c>
      <c r="B159" s="83" t="s">
        <v>2787</v>
      </c>
      <c r="C159" s="80">
        <v>4186</v>
      </c>
      <c r="D159" s="80" t="s">
        <v>1485</v>
      </c>
      <c r="E159" s="122">
        <v>0.55830000000000002</v>
      </c>
      <c r="F159" s="112" t="s">
        <v>2749</v>
      </c>
      <c r="G159" s="3" t="str">
        <f t="shared" si="3"/>
        <v>Yes</v>
      </c>
    </row>
    <row r="160" spans="1:7">
      <c r="A160" s="83" t="s">
        <v>2444</v>
      </c>
      <c r="B160" s="83" t="s">
        <v>2787</v>
      </c>
      <c r="C160" s="80">
        <v>4331</v>
      </c>
      <c r="D160" s="80" t="s">
        <v>1489</v>
      </c>
      <c r="E160" s="122">
        <v>0.53110000000000002</v>
      </c>
      <c r="F160" s="112" t="s">
        <v>2749</v>
      </c>
      <c r="G160" s="3" t="str">
        <f t="shared" si="3"/>
        <v>Yes</v>
      </c>
    </row>
    <row r="161" spans="1:7">
      <c r="A161" s="83" t="s">
        <v>2444</v>
      </c>
      <c r="B161" s="83" t="s">
        <v>2787</v>
      </c>
      <c r="C161" s="80">
        <v>1510</v>
      </c>
      <c r="D161" s="80" t="s">
        <v>1472</v>
      </c>
      <c r="E161" s="122">
        <v>0.59050000000000002</v>
      </c>
      <c r="F161" s="112" t="s">
        <v>2749</v>
      </c>
      <c r="G161" s="3" t="str">
        <f t="shared" si="3"/>
        <v>Yes</v>
      </c>
    </row>
    <row r="162" spans="1:7">
      <c r="A162" s="83" t="s">
        <v>2444</v>
      </c>
      <c r="B162" s="83" t="s">
        <v>2787</v>
      </c>
      <c r="C162" s="80">
        <v>3649</v>
      </c>
      <c r="D162" s="80" t="s">
        <v>1480</v>
      </c>
      <c r="E162" s="122">
        <v>0.62080000000000002</v>
      </c>
      <c r="F162" s="112" t="s">
        <v>2749</v>
      </c>
      <c r="G162" s="3" t="str">
        <f t="shared" si="3"/>
        <v>Yes</v>
      </c>
    </row>
    <row r="163" spans="1:7">
      <c r="A163" s="83" t="s">
        <v>2444</v>
      </c>
      <c r="B163" s="83" t="s">
        <v>2787</v>
      </c>
      <c r="C163" s="80">
        <v>2576</v>
      </c>
      <c r="D163" s="80" t="s">
        <v>1475</v>
      </c>
      <c r="E163" s="122">
        <v>0.42420000000000002</v>
      </c>
      <c r="F163" s="112" t="s">
        <v>3155</v>
      </c>
      <c r="G163" s="3" t="str">
        <f t="shared" si="3"/>
        <v>No</v>
      </c>
    </row>
    <row r="164" spans="1:7">
      <c r="A164" s="83" t="s">
        <v>2444</v>
      </c>
      <c r="B164" s="83" t="s">
        <v>2787</v>
      </c>
      <c r="C164" s="80">
        <v>4578</v>
      </c>
      <c r="D164" s="80" t="s">
        <v>1492</v>
      </c>
      <c r="E164" s="122">
        <v>0.46210000000000001</v>
      </c>
      <c r="F164" s="112" t="s">
        <v>3155</v>
      </c>
      <c r="G164" s="3" t="str">
        <f t="shared" si="3"/>
        <v>No</v>
      </c>
    </row>
    <row r="165" spans="1:7">
      <c r="A165" s="83" t="s">
        <v>2444</v>
      </c>
      <c r="B165" s="83" t="s">
        <v>2787</v>
      </c>
      <c r="C165" s="80">
        <v>2877</v>
      </c>
      <c r="D165" s="80" t="s">
        <v>1478</v>
      </c>
      <c r="E165" s="122">
        <v>0.31969999999999998</v>
      </c>
      <c r="F165" s="112" t="s">
        <v>3155</v>
      </c>
      <c r="G165" s="3" t="str">
        <f t="shared" si="3"/>
        <v>No</v>
      </c>
    </row>
    <row r="166" spans="1:7">
      <c r="A166" s="83" t="s">
        <v>2444</v>
      </c>
      <c r="B166" s="83" t="s">
        <v>2787</v>
      </c>
      <c r="C166" s="80">
        <v>4099</v>
      </c>
      <c r="D166" s="80" t="s">
        <v>1446</v>
      </c>
      <c r="E166" s="122">
        <v>0.55179999999999996</v>
      </c>
      <c r="F166" s="112" t="s">
        <v>2749</v>
      </c>
      <c r="G166" s="3" t="str">
        <f t="shared" si="3"/>
        <v>Yes</v>
      </c>
    </row>
    <row r="167" spans="1:7">
      <c r="A167" s="83" t="s">
        <v>2444</v>
      </c>
      <c r="B167" s="83" t="s">
        <v>2787</v>
      </c>
      <c r="C167" s="80">
        <v>5159</v>
      </c>
      <c r="D167" s="80" t="s">
        <v>1494</v>
      </c>
      <c r="E167" s="122">
        <v>0.45760000000000001</v>
      </c>
      <c r="F167" s="112" t="s">
        <v>3155</v>
      </c>
      <c r="G167" s="3" t="str">
        <f t="shared" si="3"/>
        <v>No</v>
      </c>
    </row>
    <row r="168" spans="1:7">
      <c r="A168" s="83" t="s">
        <v>2444</v>
      </c>
      <c r="B168" s="83" t="s">
        <v>2787</v>
      </c>
      <c r="C168" s="80">
        <v>4407</v>
      </c>
      <c r="D168" s="80" t="s">
        <v>243</v>
      </c>
      <c r="E168" s="122">
        <v>0.4</v>
      </c>
      <c r="F168" s="112" t="s">
        <v>3155</v>
      </c>
      <c r="G168" s="3" t="str">
        <f t="shared" si="3"/>
        <v>No</v>
      </c>
    </row>
    <row r="169" spans="1:7">
      <c r="A169" s="83" t="s">
        <v>2444</v>
      </c>
      <c r="B169" s="83" t="s">
        <v>2787</v>
      </c>
      <c r="C169" s="80">
        <v>4297</v>
      </c>
      <c r="D169" s="80" t="s">
        <v>1488</v>
      </c>
      <c r="E169" s="122">
        <v>0.35360000000000003</v>
      </c>
      <c r="F169" s="112" t="s">
        <v>3155</v>
      </c>
      <c r="G169" s="3" t="str">
        <f t="shared" si="3"/>
        <v>No</v>
      </c>
    </row>
    <row r="170" spans="1:7">
      <c r="A170" s="83" t="s">
        <v>2444</v>
      </c>
      <c r="B170" s="83" t="s">
        <v>2787</v>
      </c>
      <c r="C170" s="80">
        <v>5033</v>
      </c>
      <c r="D170" s="80" t="s">
        <v>1493</v>
      </c>
      <c r="E170" s="122">
        <v>0.40460000000000002</v>
      </c>
      <c r="F170" s="112" t="s">
        <v>3155</v>
      </c>
      <c r="G170" s="3" t="str">
        <f t="shared" si="3"/>
        <v>No</v>
      </c>
    </row>
    <row r="171" spans="1:7">
      <c r="A171" s="83" t="s">
        <v>2444</v>
      </c>
      <c r="B171" s="83" t="s">
        <v>2787</v>
      </c>
      <c r="C171" s="80">
        <v>2748</v>
      </c>
      <c r="D171" s="80" t="s">
        <v>1476</v>
      </c>
      <c r="E171" s="122">
        <v>0.37419999999999998</v>
      </c>
      <c r="F171" s="112" t="s">
        <v>3155</v>
      </c>
      <c r="G171" s="3" t="str">
        <f t="shared" si="3"/>
        <v>No</v>
      </c>
    </row>
    <row r="172" spans="1:7">
      <c r="A172" s="83" t="s">
        <v>2444</v>
      </c>
      <c r="B172" s="83" t="s">
        <v>2787</v>
      </c>
      <c r="C172" s="80">
        <v>5635</v>
      </c>
      <c r="D172" s="80" t="s">
        <v>3326</v>
      </c>
      <c r="E172" s="122">
        <v>0.20480000000000001</v>
      </c>
      <c r="F172" s="112" t="s">
        <v>3155</v>
      </c>
      <c r="G172" s="3" t="str">
        <f t="shared" si="3"/>
        <v>No</v>
      </c>
    </row>
    <row r="173" spans="1:7">
      <c r="A173" s="83" t="s">
        <v>2444</v>
      </c>
      <c r="B173" s="83" t="s">
        <v>2787</v>
      </c>
      <c r="C173" s="80">
        <v>5206</v>
      </c>
      <c r="D173" s="80" t="s">
        <v>259</v>
      </c>
      <c r="E173" s="122">
        <v>0.50129999999999997</v>
      </c>
      <c r="F173" s="112" t="s">
        <v>2749</v>
      </c>
      <c r="G173" s="3" t="str">
        <f t="shared" si="3"/>
        <v>Yes</v>
      </c>
    </row>
    <row r="174" spans="1:7">
      <c r="A174" s="83" t="s">
        <v>2444</v>
      </c>
      <c r="B174" s="83" t="s">
        <v>2787</v>
      </c>
      <c r="C174" s="80">
        <v>4102</v>
      </c>
      <c r="D174" s="80" t="s">
        <v>1482</v>
      </c>
      <c r="E174" s="122">
        <v>0.50280000000000002</v>
      </c>
      <c r="F174" s="112" t="s">
        <v>3155</v>
      </c>
      <c r="G174" s="3" t="str">
        <f t="shared" si="3"/>
        <v>Yes</v>
      </c>
    </row>
    <row r="175" spans="1:7">
      <c r="A175" s="83" t="s">
        <v>2444</v>
      </c>
      <c r="B175" s="83" t="s">
        <v>2787</v>
      </c>
      <c r="C175" s="80">
        <v>5160</v>
      </c>
      <c r="D175" s="80" t="s">
        <v>1495</v>
      </c>
      <c r="E175" s="122">
        <v>0.34470000000000001</v>
      </c>
      <c r="F175" s="112" t="s">
        <v>3155</v>
      </c>
      <c r="G175" s="3" t="str">
        <f t="shared" si="3"/>
        <v>No</v>
      </c>
    </row>
    <row r="176" spans="1:7">
      <c r="A176" s="83" t="s">
        <v>2444</v>
      </c>
      <c r="B176" s="83" t="s">
        <v>2787</v>
      </c>
      <c r="C176" s="80">
        <v>4538</v>
      </c>
      <c r="D176" s="80" t="s">
        <v>1491</v>
      </c>
      <c r="E176" s="122">
        <v>0.42659999999999998</v>
      </c>
      <c r="F176" s="112" t="s">
        <v>3155</v>
      </c>
      <c r="G176" s="3" t="str">
        <f t="shared" si="3"/>
        <v>No</v>
      </c>
    </row>
    <row r="177" spans="1:7">
      <c r="A177" s="83" t="s">
        <v>2444</v>
      </c>
      <c r="B177" s="83" t="s">
        <v>2787</v>
      </c>
      <c r="C177" s="80">
        <v>5961</v>
      </c>
      <c r="D177" s="80" t="s">
        <v>1497</v>
      </c>
      <c r="E177" s="122">
        <v>5.1000000000000004E-3</v>
      </c>
      <c r="F177" s="112" t="s">
        <v>3155</v>
      </c>
      <c r="G177" s="3" t="str">
        <f t="shared" si="3"/>
        <v>No</v>
      </c>
    </row>
    <row r="178" spans="1:7">
      <c r="A178" s="83" t="s">
        <v>2444</v>
      </c>
      <c r="B178" s="83" t="s">
        <v>2787</v>
      </c>
      <c r="C178" s="80">
        <v>4381</v>
      </c>
      <c r="D178" s="80" t="s">
        <v>1490</v>
      </c>
      <c r="E178" s="122">
        <v>0.4365</v>
      </c>
      <c r="F178" s="112" t="s">
        <v>3155</v>
      </c>
      <c r="G178" s="3" t="str">
        <f t="shared" si="3"/>
        <v>No</v>
      </c>
    </row>
    <row r="179" spans="1:7">
      <c r="A179" s="83" t="s">
        <v>2444</v>
      </c>
      <c r="B179" s="83" t="s">
        <v>2787</v>
      </c>
      <c r="C179" s="80">
        <v>5665</v>
      </c>
      <c r="D179" s="80" t="s">
        <v>3327</v>
      </c>
      <c r="E179" s="122">
        <v>9.3200000000000005E-2</v>
      </c>
      <c r="F179" s="112" t="s">
        <v>3155</v>
      </c>
      <c r="G179" s="3" t="str">
        <f t="shared" si="3"/>
        <v>No</v>
      </c>
    </row>
    <row r="180" spans="1:7">
      <c r="A180" s="83" t="s">
        <v>2444</v>
      </c>
      <c r="B180" s="83" t="s">
        <v>2787</v>
      </c>
      <c r="C180" s="80">
        <v>4227</v>
      </c>
      <c r="D180" s="80" t="s">
        <v>1486</v>
      </c>
      <c r="E180" s="122">
        <v>0.46010000000000001</v>
      </c>
      <c r="F180" s="112" t="s">
        <v>3155</v>
      </c>
      <c r="G180" s="3" t="str">
        <f t="shared" si="3"/>
        <v>No</v>
      </c>
    </row>
    <row r="181" spans="1:7">
      <c r="A181" s="83" t="s">
        <v>2444</v>
      </c>
      <c r="B181" s="83" t="s">
        <v>2787</v>
      </c>
      <c r="C181" s="80">
        <v>2543</v>
      </c>
      <c r="D181" s="80" t="s">
        <v>1474</v>
      </c>
      <c r="E181" s="122">
        <v>0.49280000000000002</v>
      </c>
      <c r="F181" s="112" t="s">
        <v>2749</v>
      </c>
      <c r="G181" s="3" t="str">
        <f t="shared" si="3"/>
        <v>Yes</v>
      </c>
    </row>
    <row r="182" spans="1:7">
      <c r="A182" s="83" t="s">
        <v>2444</v>
      </c>
      <c r="B182" s="83" t="s">
        <v>2787</v>
      </c>
      <c r="C182" s="80">
        <v>4103</v>
      </c>
      <c r="D182" s="80" t="s">
        <v>1483</v>
      </c>
      <c r="E182" s="122">
        <v>0.51659999999999995</v>
      </c>
      <c r="F182" s="112" t="s">
        <v>2749</v>
      </c>
      <c r="G182" s="3" t="str">
        <f t="shared" si="3"/>
        <v>Yes</v>
      </c>
    </row>
    <row r="183" spans="1:7">
      <c r="A183" s="83" t="s">
        <v>2444</v>
      </c>
      <c r="B183" s="83" t="s">
        <v>2787</v>
      </c>
      <c r="C183" s="80">
        <v>2399</v>
      </c>
      <c r="D183" s="80" t="s">
        <v>1473</v>
      </c>
      <c r="E183" s="122">
        <v>0.59240000000000004</v>
      </c>
      <c r="F183" s="112" t="s">
        <v>2749</v>
      </c>
      <c r="G183" s="3" t="str">
        <f t="shared" si="3"/>
        <v>Yes</v>
      </c>
    </row>
    <row r="184" spans="1:7">
      <c r="A184" s="83" t="s">
        <v>2444</v>
      </c>
      <c r="B184" s="83" t="s">
        <v>2787</v>
      </c>
      <c r="C184" s="80">
        <v>4158</v>
      </c>
      <c r="D184" s="80" t="s">
        <v>1484</v>
      </c>
      <c r="E184" s="122">
        <v>0.57340000000000002</v>
      </c>
      <c r="F184" s="112" t="s">
        <v>2749</v>
      </c>
      <c r="G184" s="3" t="str">
        <f t="shared" si="3"/>
        <v>Yes</v>
      </c>
    </row>
    <row r="185" spans="1:7">
      <c r="A185" s="83" t="s">
        <v>2444</v>
      </c>
      <c r="B185" s="83" t="s">
        <v>2787</v>
      </c>
      <c r="C185" s="80">
        <v>3751</v>
      </c>
      <c r="D185" s="80" t="s">
        <v>1481</v>
      </c>
      <c r="E185" s="122">
        <v>0.65280000000000005</v>
      </c>
      <c r="F185" s="112" t="s">
        <v>2749</v>
      </c>
      <c r="G185" s="3" t="str">
        <f t="shared" si="3"/>
        <v>Yes</v>
      </c>
    </row>
    <row r="186" spans="1:7">
      <c r="A186" s="83" t="s">
        <v>2444</v>
      </c>
      <c r="B186" s="83" t="s">
        <v>2787</v>
      </c>
      <c r="C186" s="80">
        <v>1560</v>
      </c>
      <c r="D186" s="80" t="s">
        <v>3328</v>
      </c>
      <c r="E186" s="122">
        <v>0.37840000000000001</v>
      </c>
      <c r="F186" s="112" t="s">
        <v>3155</v>
      </c>
      <c r="G186" s="3" t="str">
        <f t="shared" si="3"/>
        <v>No</v>
      </c>
    </row>
    <row r="187" spans="1:7">
      <c r="A187" s="83" t="s">
        <v>2379</v>
      </c>
      <c r="B187" s="83" t="s">
        <v>2788</v>
      </c>
      <c r="C187" s="80">
        <v>3392</v>
      </c>
      <c r="D187" s="80" t="s">
        <v>1104</v>
      </c>
      <c r="E187" s="122">
        <v>0.32029999999999997</v>
      </c>
      <c r="F187" s="112" t="s">
        <v>3155</v>
      </c>
      <c r="G187" s="3" t="str">
        <f t="shared" si="3"/>
        <v>No</v>
      </c>
    </row>
    <row r="188" spans="1:7">
      <c r="A188" s="83" t="s">
        <v>2529</v>
      </c>
      <c r="B188" s="83" t="s">
        <v>2789</v>
      </c>
      <c r="C188" s="80">
        <v>2713</v>
      </c>
      <c r="D188" s="80" t="s">
        <v>2093</v>
      </c>
      <c r="E188" s="122">
        <v>0.49220000000000003</v>
      </c>
      <c r="F188" s="112" t="s">
        <v>3155</v>
      </c>
      <c r="G188" s="3" t="str">
        <f t="shared" si="3"/>
        <v>No</v>
      </c>
    </row>
    <row r="189" spans="1:7">
      <c r="A189" s="83" t="s">
        <v>2529</v>
      </c>
      <c r="B189" s="83" t="s">
        <v>2789</v>
      </c>
      <c r="C189" s="80">
        <v>3136</v>
      </c>
      <c r="D189" s="80" t="s">
        <v>2094</v>
      </c>
      <c r="E189" s="122">
        <v>0.42599999999999999</v>
      </c>
      <c r="F189" s="112" t="s">
        <v>3155</v>
      </c>
      <c r="G189" s="3" t="str">
        <f t="shared" si="3"/>
        <v>No</v>
      </c>
    </row>
    <row r="190" spans="1:7">
      <c r="A190" s="83" t="s">
        <v>2529</v>
      </c>
      <c r="B190" s="83" t="s">
        <v>2789</v>
      </c>
      <c r="C190" s="80">
        <v>5021</v>
      </c>
      <c r="D190" s="80" t="s">
        <v>2098</v>
      </c>
      <c r="E190" s="122">
        <v>0.28089999999999998</v>
      </c>
      <c r="F190" s="112" t="s">
        <v>3155</v>
      </c>
      <c r="G190" s="3" t="str">
        <f t="shared" si="3"/>
        <v>No</v>
      </c>
    </row>
    <row r="191" spans="1:7">
      <c r="A191" s="83" t="s">
        <v>2529</v>
      </c>
      <c r="B191" s="83" t="s">
        <v>2789</v>
      </c>
      <c r="C191" s="80">
        <v>3796</v>
      </c>
      <c r="D191" s="80" t="s">
        <v>2095</v>
      </c>
      <c r="E191" s="122">
        <v>0.4859</v>
      </c>
      <c r="F191" s="112" t="s">
        <v>3155</v>
      </c>
      <c r="G191" s="3" t="str">
        <f t="shared" si="3"/>
        <v>No</v>
      </c>
    </row>
    <row r="192" spans="1:7">
      <c r="A192" s="83" t="s">
        <v>2529</v>
      </c>
      <c r="B192" s="83" t="s">
        <v>2789</v>
      </c>
      <c r="C192" s="80">
        <v>4476</v>
      </c>
      <c r="D192" s="80" t="s">
        <v>2097</v>
      </c>
      <c r="E192" s="122">
        <v>0.45079999999999998</v>
      </c>
      <c r="F192" s="112" t="s">
        <v>3155</v>
      </c>
      <c r="G192" s="3" t="str">
        <f t="shared" si="3"/>
        <v>No</v>
      </c>
    </row>
    <row r="193" spans="1:7">
      <c r="A193" s="83" t="s">
        <v>2529</v>
      </c>
      <c r="B193" s="83" t="s">
        <v>2789</v>
      </c>
      <c r="C193" s="80">
        <v>5465</v>
      </c>
      <c r="D193" s="80" t="s">
        <v>2711</v>
      </c>
      <c r="E193" s="122">
        <v>0.63370000000000004</v>
      </c>
      <c r="F193" s="112" t="s">
        <v>3155</v>
      </c>
      <c r="G193" s="3" t="str">
        <f t="shared" si="3"/>
        <v>Yes</v>
      </c>
    </row>
    <row r="194" spans="1:7">
      <c r="A194" s="83" t="s">
        <v>2529</v>
      </c>
      <c r="B194" s="83" t="s">
        <v>2789</v>
      </c>
      <c r="C194" s="80">
        <v>4459</v>
      </c>
      <c r="D194" s="80" t="s">
        <v>2096</v>
      </c>
      <c r="E194" s="122">
        <v>8.6300000000000002E-2</v>
      </c>
      <c r="F194" s="112" t="s">
        <v>3155</v>
      </c>
      <c r="G194" s="3" t="str">
        <f t="shared" si="3"/>
        <v>No</v>
      </c>
    </row>
    <row r="195" spans="1:7">
      <c r="A195" s="83" t="s">
        <v>2394</v>
      </c>
      <c r="B195" s="83" t="s">
        <v>2790</v>
      </c>
      <c r="C195" s="80">
        <v>2516</v>
      </c>
      <c r="D195" s="80" t="s">
        <v>1151</v>
      </c>
      <c r="E195" s="122">
        <v>0.46189999999999998</v>
      </c>
      <c r="F195" s="112" t="s">
        <v>3155</v>
      </c>
      <c r="G195" s="3" t="str">
        <f t="shared" si="3"/>
        <v>No</v>
      </c>
    </row>
    <row r="196" spans="1:7">
      <c r="A196" s="83" t="s">
        <v>2366</v>
      </c>
      <c r="B196" s="83" t="s">
        <v>2791</v>
      </c>
      <c r="C196" s="80">
        <v>3641</v>
      </c>
      <c r="D196" s="80" t="s">
        <v>1022</v>
      </c>
      <c r="E196" s="122">
        <v>0.70789999999999997</v>
      </c>
      <c r="F196" s="112" t="s">
        <v>2749</v>
      </c>
      <c r="G196" s="3" t="str">
        <f t="shared" si="3"/>
        <v>Yes</v>
      </c>
    </row>
    <row r="197" spans="1:7">
      <c r="A197" s="83" t="s">
        <v>2366</v>
      </c>
      <c r="B197" s="83" t="s">
        <v>2791</v>
      </c>
      <c r="C197" s="80">
        <v>3109</v>
      </c>
      <c r="D197" s="80" t="s">
        <v>1020</v>
      </c>
      <c r="E197" s="122">
        <v>0.62050000000000005</v>
      </c>
      <c r="F197" s="112" t="s">
        <v>2749</v>
      </c>
      <c r="G197" s="3" t="str">
        <f t="shared" ref="G197:G260" si="4">IF(E197&gt;=0.5,"Yes",IF(F197="Yes","Yes","No"))</f>
        <v>Yes</v>
      </c>
    </row>
    <row r="198" spans="1:7">
      <c r="A198" s="83" t="s">
        <v>2366</v>
      </c>
      <c r="B198" s="83" t="s">
        <v>2791</v>
      </c>
      <c r="C198" s="80">
        <v>1749</v>
      </c>
      <c r="D198" s="80" t="s">
        <v>1017</v>
      </c>
      <c r="E198" s="122">
        <v>0.37540000000000001</v>
      </c>
      <c r="F198" s="112" t="s">
        <v>3155</v>
      </c>
      <c r="G198" s="3" t="str">
        <f t="shared" si="4"/>
        <v>No</v>
      </c>
    </row>
    <row r="199" spans="1:7">
      <c r="A199" s="83" t="s">
        <v>2366</v>
      </c>
      <c r="B199" s="83" t="s">
        <v>2791</v>
      </c>
      <c r="C199" s="80">
        <v>3108</v>
      </c>
      <c r="D199" s="80" t="s">
        <v>1019</v>
      </c>
      <c r="E199" s="122">
        <v>0.56100000000000005</v>
      </c>
      <c r="F199" s="112" t="s">
        <v>2749</v>
      </c>
      <c r="G199" s="3" t="str">
        <f t="shared" si="4"/>
        <v>Yes</v>
      </c>
    </row>
    <row r="200" spans="1:7">
      <c r="A200" s="83" t="s">
        <v>2366</v>
      </c>
      <c r="B200" s="83" t="s">
        <v>2791</v>
      </c>
      <c r="C200" s="80">
        <v>4421</v>
      </c>
      <c r="D200" s="80" t="s">
        <v>1023</v>
      </c>
      <c r="E200" s="122">
        <v>0.4365</v>
      </c>
      <c r="F200" s="112" t="s">
        <v>3155</v>
      </c>
      <c r="G200" s="3" t="str">
        <f t="shared" si="4"/>
        <v>No</v>
      </c>
    </row>
    <row r="201" spans="1:7">
      <c r="A201" s="83" t="s">
        <v>2366</v>
      </c>
      <c r="B201" s="83" t="s">
        <v>2791</v>
      </c>
      <c r="C201" s="80">
        <v>4441</v>
      </c>
      <c r="D201" s="80" t="s">
        <v>1024</v>
      </c>
      <c r="E201" s="122">
        <v>0.66269999999999996</v>
      </c>
      <c r="F201" s="112" t="s">
        <v>2749</v>
      </c>
      <c r="G201" s="3" t="str">
        <f t="shared" si="4"/>
        <v>Yes</v>
      </c>
    </row>
    <row r="202" spans="1:7">
      <c r="A202" s="83" t="s">
        <v>2366</v>
      </c>
      <c r="B202" s="83" t="s">
        <v>2791</v>
      </c>
      <c r="C202" s="80">
        <v>3171</v>
      </c>
      <c r="D202" s="80" t="s">
        <v>1021</v>
      </c>
      <c r="E202" s="122">
        <v>0.59699999999999998</v>
      </c>
      <c r="F202" s="112" t="s">
        <v>2749</v>
      </c>
      <c r="G202" s="3" t="str">
        <f t="shared" si="4"/>
        <v>Yes</v>
      </c>
    </row>
    <row r="203" spans="1:7">
      <c r="A203" s="83" t="s">
        <v>2366</v>
      </c>
      <c r="B203" s="83" t="s">
        <v>2791</v>
      </c>
      <c r="C203" s="80">
        <v>1737</v>
      </c>
      <c r="D203" s="80" t="s">
        <v>1016</v>
      </c>
      <c r="E203" s="122">
        <v>0.75439999999999996</v>
      </c>
      <c r="F203" s="112" t="s">
        <v>2749</v>
      </c>
      <c r="G203" s="3" t="str">
        <f t="shared" si="4"/>
        <v>Yes</v>
      </c>
    </row>
    <row r="204" spans="1:7">
      <c r="A204" s="83" t="s">
        <v>2366</v>
      </c>
      <c r="B204" s="83" t="s">
        <v>2791</v>
      </c>
      <c r="C204" s="80">
        <v>5161</v>
      </c>
      <c r="D204" s="80" t="s">
        <v>27</v>
      </c>
      <c r="E204" s="122">
        <v>0.33329999999999999</v>
      </c>
      <c r="F204" s="112" t="s">
        <v>3155</v>
      </c>
      <c r="G204" s="3" t="str">
        <f t="shared" si="4"/>
        <v>No</v>
      </c>
    </row>
    <row r="205" spans="1:7">
      <c r="A205" s="83" t="s">
        <v>2366</v>
      </c>
      <c r="B205" s="83" t="s">
        <v>2791</v>
      </c>
      <c r="C205" s="80">
        <v>2853</v>
      </c>
      <c r="D205" s="80" t="s">
        <v>3169</v>
      </c>
      <c r="E205" s="122">
        <v>0.57069999999999999</v>
      </c>
      <c r="F205" s="112" t="s">
        <v>2749</v>
      </c>
      <c r="G205" s="3" t="str">
        <f t="shared" si="4"/>
        <v>Yes</v>
      </c>
    </row>
    <row r="206" spans="1:7">
      <c r="A206" s="83" t="s">
        <v>2366</v>
      </c>
      <c r="B206" s="83" t="s">
        <v>2791</v>
      </c>
      <c r="C206" s="80">
        <v>2613</v>
      </c>
      <c r="D206" s="80" t="s">
        <v>1018</v>
      </c>
      <c r="E206" s="122">
        <v>0.71589999999999998</v>
      </c>
      <c r="F206" s="112" t="s">
        <v>2749</v>
      </c>
      <c r="G206" s="3" t="str">
        <f t="shared" si="4"/>
        <v>Yes</v>
      </c>
    </row>
    <row r="207" spans="1:7">
      <c r="A207" s="83" t="s">
        <v>2366</v>
      </c>
      <c r="B207" s="83" t="s">
        <v>2791</v>
      </c>
      <c r="C207" s="80">
        <v>4038</v>
      </c>
      <c r="D207" s="80" t="s">
        <v>2712</v>
      </c>
      <c r="E207" s="122">
        <v>0.18210000000000001</v>
      </c>
      <c r="F207" s="112" t="s">
        <v>3155</v>
      </c>
      <c r="G207" s="3" t="str">
        <f t="shared" si="4"/>
        <v>No</v>
      </c>
    </row>
    <row r="208" spans="1:7">
      <c r="A208" s="83" t="s">
        <v>2419</v>
      </c>
      <c r="B208" s="83" t="s">
        <v>2792</v>
      </c>
      <c r="C208" s="80">
        <v>5272</v>
      </c>
      <c r="D208" s="80" t="s">
        <v>1244</v>
      </c>
      <c r="E208" s="122">
        <v>0.91659999999999997</v>
      </c>
      <c r="F208" s="112" t="s">
        <v>3155</v>
      </c>
      <c r="G208" s="3" t="str">
        <f t="shared" si="4"/>
        <v>Yes</v>
      </c>
    </row>
    <row r="209" spans="1:7">
      <c r="A209" s="83" t="s">
        <v>2419</v>
      </c>
      <c r="B209" s="83" t="s">
        <v>2792</v>
      </c>
      <c r="C209" s="80">
        <v>3293</v>
      </c>
      <c r="D209" s="80" t="s">
        <v>1242</v>
      </c>
      <c r="E209" s="122">
        <v>0.9516</v>
      </c>
      <c r="F209" s="112" t="s">
        <v>2749</v>
      </c>
      <c r="G209" s="3" t="str">
        <f t="shared" si="4"/>
        <v>Yes</v>
      </c>
    </row>
    <row r="210" spans="1:7">
      <c r="A210" s="83" t="s">
        <v>2419</v>
      </c>
      <c r="B210" s="83" t="s">
        <v>2792</v>
      </c>
      <c r="C210" s="80">
        <v>2800</v>
      </c>
      <c r="D210" s="80" t="s">
        <v>1241</v>
      </c>
      <c r="E210" s="122">
        <v>0.87190000000000001</v>
      </c>
      <c r="F210" s="112" t="s">
        <v>2749</v>
      </c>
      <c r="G210" s="3" t="str">
        <f t="shared" si="4"/>
        <v>Yes</v>
      </c>
    </row>
    <row r="211" spans="1:7">
      <c r="A211" s="83" t="s">
        <v>2419</v>
      </c>
      <c r="B211" s="83" t="s">
        <v>2792</v>
      </c>
      <c r="C211" s="80">
        <v>4223</v>
      </c>
      <c r="D211" s="80" t="s">
        <v>1243</v>
      </c>
      <c r="E211" s="122">
        <v>0.89939999999999998</v>
      </c>
      <c r="F211" s="112" t="s">
        <v>2749</v>
      </c>
      <c r="G211" s="3" t="str">
        <f t="shared" si="4"/>
        <v>Yes</v>
      </c>
    </row>
    <row r="212" spans="1:7">
      <c r="A212" s="83" t="s">
        <v>2297</v>
      </c>
      <c r="B212" s="83" t="s">
        <v>2793</v>
      </c>
      <c r="C212" s="80">
        <v>1900</v>
      </c>
      <c r="D212" s="80" t="s">
        <v>338</v>
      </c>
      <c r="E212" s="122">
        <v>0.97699999999999998</v>
      </c>
      <c r="F212" s="112" t="s">
        <v>3155</v>
      </c>
      <c r="G212" s="3" t="str">
        <f t="shared" si="4"/>
        <v>Yes</v>
      </c>
    </row>
    <row r="213" spans="1:7">
      <c r="A213" s="83" t="s">
        <v>2297</v>
      </c>
      <c r="B213" s="83" t="s">
        <v>2793</v>
      </c>
      <c r="C213" s="80">
        <v>2562</v>
      </c>
      <c r="D213" s="80" t="s">
        <v>339</v>
      </c>
      <c r="E213" s="122">
        <v>0.94510000000000005</v>
      </c>
      <c r="F213" s="112" t="s">
        <v>2749</v>
      </c>
      <c r="G213" s="3" t="str">
        <f t="shared" si="4"/>
        <v>Yes</v>
      </c>
    </row>
    <row r="214" spans="1:7">
      <c r="A214" s="83" t="s">
        <v>2297</v>
      </c>
      <c r="B214" s="83" t="s">
        <v>2793</v>
      </c>
      <c r="C214" s="80">
        <v>2788</v>
      </c>
      <c r="D214" s="80" t="s">
        <v>340</v>
      </c>
      <c r="E214" s="122">
        <v>0.9486</v>
      </c>
      <c r="F214" s="112" t="s">
        <v>2749</v>
      </c>
      <c r="G214" s="3" t="str">
        <f t="shared" si="4"/>
        <v>Yes</v>
      </c>
    </row>
    <row r="215" spans="1:7">
      <c r="A215" s="83" t="s">
        <v>2297</v>
      </c>
      <c r="B215" s="83" t="s">
        <v>2793</v>
      </c>
      <c r="C215" s="80">
        <v>4213</v>
      </c>
      <c r="D215" s="80" t="s">
        <v>341</v>
      </c>
      <c r="E215" s="122">
        <v>0.94</v>
      </c>
      <c r="F215" s="112" t="s">
        <v>2749</v>
      </c>
      <c r="G215" s="3" t="str">
        <f t="shared" si="4"/>
        <v>Yes</v>
      </c>
    </row>
    <row r="216" spans="1:7">
      <c r="A216" s="83" t="s">
        <v>2339</v>
      </c>
      <c r="B216" s="83" t="s">
        <v>2794</v>
      </c>
      <c r="C216" s="80">
        <v>2836</v>
      </c>
      <c r="D216" s="80" t="s">
        <v>533</v>
      </c>
      <c r="E216" s="122">
        <v>0.78449999999999998</v>
      </c>
      <c r="F216" s="112" t="s">
        <v>2749</v>
      </c>
      <c r="G216" s="3" t="str">
        <f t="shared" si="4"/>
        <v>Yes</v>
      </c>
    </row>
    <row r="217" spans="1:7">
      <c r="A217" s="83" t="s">
        <v>2456</v>
      </c>
      <c r="B217" s="83" t="s">
        <v>2795</v>
      </c>
      <c r="C217" s="80">
        <v>3603</v>
      </c>
      <c r="D217" s="80" t="s">
        <v>1550</v>
      </c>
      <c r="E217" s="122">
        <v>0.77729999999999999</v>
      </c>
      <c r="F217" s="112" t="s">
        <v>2749</v>
      </c>
      <c r="G217" s="3" t="str">
        <f t="shared" si="4"/>
        <v>Yes</v>
      </c>
    </row>
    <row r="218" spans="1:7">
      <c r="A218" s="83" t="s">
        <v>2456</v>
      </c>
      <c r="B218" s="83" t="s">
        <v>2795</v>
      </c>
      <c r="C218" s="80">
        <v>4412</v>
      </c>
      <c r="D218" s="80" t="s">
        <v>1551</v>
      </c>
      <c r="E218" s="122">
        <v>0.38790000000000002</v>
      </c>
      <c r="F218" s="112" t="s">
        <v>3155</v>
      </c>
      <c r="G218" s="3" t="str">
        <f t="shared" si="4"/>
        <v>No</v>
      </c>
    </row>
    <row r="219" spans="1:7">
      <c r="A219" s="83" t="s">
        <v>2456</v>
      </c>
      <c r="B219" s="83" t="s">
        <v>2795</v>
      </c>
      <c r="C219" s="80">
        <v>2362</v>
      </c>
      <c r="D219" s="80" t="s">
        <v>1546</v>
      </c>
      <c r="E219" s="122">
        <v>0.50980000000000003</v>
      </c>
      <c r="F219" s="112" t="s">
        <v>3155</v>
      </c>
      <c r="G219" s="3" t="str">
        <f t="shared" si="4"/>
        <v>Yes</v>
      </c>
    </row>
    <row r="220" spans="1:7">
      <c r="A220" s="83" t="s">
        <v>2456</v>
      </c>
      <c r="B220" s="83" t="s">
        <v>2795</v>
      </c>
      <c r="C220" s="80">
        <v>1928</v>
      </c>
      <c r="D220" s="80" t="s">
        <v>1545</v>
      </c>
      <c r="E220" s="122">
        <v>0.78939999999999999</v>
      </c>
      <c r="F220" s="112" t="s">
        <v>3155</v>
      </c>
      <c r="G220" s="3" t="str">
        <f t="shared" si="4"/>
        <v>Yes</v>
      </c>
    </row>
    <row r="221" spans="1:7">
      <c r="A221" s="83" t="s">
        <v>2456</v>
      </c>
      <c r="B221" s="80" t="s">
        <v>2795</v>
      </c>
      <c r="C221" s="80">
        <v>2379</v>
      </c>
      <c r="D221" t="s">
        <v>1547</v>
      </c>
      <c r="E221" s="122">
        <v>0.28760000000000002</v>
      </c>
      <c r="F221" s="112" t="s">
        <v>3155</v>
      </c>
      <c r="G221" s="3" t="str">
        <f t="shared" si="4"/>
        <v>No</v>
      </c>
    </row>
    <row r="222" spans="1:7">
      <c r="A222" s="83" t="s">
        <v>2456</v>
      </c>
      <c r="B222" s="83" t="s">
        <v>2795</v>
      </c>
      <c r="C222" s="80">
        <v>3251</v>
      </c>
      <c r="D222" s="80" t="s">
        <v>1549</v>
      </c>
      <c r="E222" s="122">
        <v>0.69950000000000001</v>
      </c>
      <c r="F222" s="112" t="s">
        <v>2749</v>
      </c>
      <c r="G222" s="3" t="str">
        <f t="shared" si="4"/>
        <v>Yes</v>
      </c>
    </row>
    <row r="223" spans="1:7">
      <c r="A223" s="83" t="s">
        <v>2456</v>
      </c>
      <c r="B223" s="83" t="s">
        <v>2795</v>
      </c>
      <c r="C223" s="80">
        <v>5525</v>
      </c>
      <c r="D223" s="80" t="s">
        <v>3123</v>
      </c>
      <c r="E223" s="122">
        <v>0.50570000000000004</v>
      </c>
      <c r="F223" s="112" t="s">
        <v>3155</v>
      </c>
      <c r="G223" s="3" t="str">
        <f t="shared" si="4"/>
        <v>Yes</v>
      </c>
    </row>
    <row r="224" spans="1:7">
      <c r="A224" s="83" t="s">
        <v>2456</v>
      </c>
      <c r="B224" s="83" t="s">
        <v>2795</v>
      </c>
      <c r="C224" s="80">
        <v>2946</v>
      </c>
      <c r="D224" s="80" t="s">
        <v>1548</v>
      </c>
      <c r="E224" s="122">
        <v>0.60319999999999996</v>
      </c>
      <c r="F224" s="112" t="s">
        <v>2749</v>
      </c>
      <c r="G224" s="3" t="str">
        <f t="shared" si="4"/>
        <v>Yes</v>
      </c>
    </row>
    <row r="225" spans="1:7">
      <c r="A225" s="83" t="s">
        <v>2284</v>
      </c>
      <c r="B225" s="83" t="s">
        <v>2796</v>
      </c>
      <c r="C225" s="80">
        <v>5702</v>
      </c>
      <c r="D225" s="80" t="s">
        <v>3329</v>
      </c>
      <c r="E225" s="122">
        <v>0.21959999999999999</v>
      </c>
      <c r="F225" s="112" t="s">
        <v>3155</v>
      </c>
      <c r="G225" s="3" t="str">
        <f t="shared" si="4"/>
        <v>No</v>
      </c>
    </row>
    <row r="226" spans="1:7">
      <c r="A226" s="83" t="s">
        <v>2284</v>
      </c>
      <c r="B226" s="83" t="s">
        <v>2796</v>
      </c>
      <c r="C226" s="80">
        <v>4567</v>
      </c>
      <c r="D226" s="80" t="s">
        <v>258</v>
      </c>
      <c r="E226" s="122">
        <v>0.13320000000000001</v>
      </c>
      <c r="F226" s="112" t="s">
        <v>3155</v>
      </c>
      <c r="G226" s="3" t="str">
        <f t="shared" si="4"/>
        <v>No</v>
      </c>
    </row>
    <row r="227" spans="1:7">
      <c r="A227" s="83" t="s">
        <v>2284</v>
      </c>
      <c r="B227" s="83" t="s">
        <v>2796</v>
      </c>
      <c r="C227" s="80">
        <v>5532</v>
      </c>
      <c r="D227" s="80" t="s">
        <v>3121</v>
      </c>
      <c r="E227" s="122">
        <v>0.28610000000000002</v>
      </c>
      <c r="F227" s="112" t="s">
        <v>3155</v>
      </c>
      <c r="G227" s="3" t="str">
        <f t="shared" si="4"/>
        <v>No</v>
      </c>
    </row>
    <row r="228" spans="1:7">
      <c r="A228" s="83" t="s">
        <v>2284</v>
      </c>
      <c r="B228" s="83" t="s">
        <v>2796</v>
      </c>
      <c r="C228" s="80">
        <v>5533</v>
      </c>
      <c r="D228" s="80" t="s">
        <v>307</v>
      </c>
      <c r="E228" s="122">
        <v>0.14000000000000001</v>
      </c>
      <c r="F228" s="112" t="s">
        <v>3155</v>
      </c>
      <c r="G228" s="3" t="str">
        <f t="shared" si="4"/>
        <v>No</v>
      </c>
    </row>
    <row r="229" spans="1:7">
      <c r="A229" s="83" t="s">
        <v>2284</v>
      </c>
      <c r="B229" s="83" t="s">
        <v>2796</v>
      </c>
      <c r="C229" s="80">
        <v>4182</v>
      </c>
      <c r="D229" s="80" t="s">
        <v>255</v>
      </c>
      <c r="E229" s="122">
        <v>0.13150000000000001</v>
      </c>
      <c r="F229" s="112" t="s">
        <v>3155</v>
      </c>
      <c r="G229" s="3" t="str">
        <f t="shared" si="4"/>
        <v>No</v>
      </c>
    </row>
    <row r="230" spans="1:7">
      <c r="A230" s="83" t="s">
        <v>2284</v>
      </c>
      <c r="B230" s="83" t="s">
        <v>2796</v>
      </c>
      <c r="C230" s="80">
        <v>5158</v>
      </c>
      <c r="D230" s="80" t="s">
        <v>261</v>
      </c>
      <c r="E230" s="122">
        <v>0.12</v>
      </c>
      <c r="F230" s="112" t="s">
        <v>3155</v>
      </c>
      <c r="G230" s="3" t="str">
        <f t="shared" si="4"/>
        <v>No</v>
      </c>
    </row>
    <row r="231" spans="1:7">
      <c r="A231" s="83" t="s">
        <v>2284</v>
      </c>
      <c r="B231" s="83" t="s">
        <v>2796</v>
      </c>
      <c r="C231" s="80">
        <v>5104</v>
      </c>
      <c r="D231" s="80" t="s">
        <v>260</v>
      </c>
      <c r="E231" s="122">
        <v>0.30630000000000002</v>
      </c>
      <c r="F231" s="112" t="s">
        <v>3155</v>
      </c>
      <c r="G231" s="3" t="str">
        <f t="shared" si="4"/>
        <v>No</v>
      </c>
    </row>
    <row r="232" spans="1:7">
      <c r="A232" s="83" t="s">
        <v>2284</v>
      </c>
      <c r="B232" s="83" t="s">
        <v>2796</v>
      </c>
      <c r="C232" s="80">
        <v>2725</v>
      </c>
      <c r="D232" s="80" t="s">
        <v>254</v>
      </c>
      <c r="E232" s="122">
        <v>0.17680000000000001</v>
      </c>
      <c r="F232" s="112" t="s">
        <v>3155</v>
      </c>
      <c r="G232" s="3" t="str">
        <f t="shared" si="4"/>
        <v>No</v>
      </c>
    </row>
    <row r="233" spans="1:7">
      <c r="A233" s="83" t="s">
        <v>2284</v>
      </c>
      <c r="B233" s="83" t="s">
        <v>2796</v>
      </c>
      <c r="C233" s="80">
        <v>3474</v>
      </c>
      <c r="D233" s="80" t="s">
        <v>2797</v>
      </c>
      <c r="E233" s="122">
        <v>0.18490000000000001</v>
      </c>
      <c r="F233" s="112" t="s">
        <v>3155</v>
      </c>
      <c r="G233" s="3" t="str">
        <f t="shared" si="4"/>
        <v>No</v>
      </c>
    </row>
    <row r="234" spans="1:7">
      <c r="A234" s="83" t="s">
        <v>2284</v>
      </c>
      <c r="B234" s="83" t="s">
        <v>2796</v>
      </c>
      <c r="C234" s="80">
        <v>5054</v>
      </c>
      <c r="D234" s="80" t="s">
        <v>259</v>
      </c>
      <c r="E234" s="122">
        <v>0.2029</v>
      </c>
      <c r="F234" s="112" t="s">
        <v>3155</v>
      </c>
      <c r="G234" s="3" t="str">
        <f t="shared" si="4"/>
        <v>No</v>
      </c>
    </row>
    <row r="235" spans="1:7">
      <c r="A235" s="83" t="s">
        <v>2284</v>
      </c>
      <c r="B235" s="83" t="s">
        <v>2796</v>
      </c>
      <c r="C235" s="80">
        <v>5534</v>
      </c>
      <c r="D235" s="80" t="s">
        <v>3170</v>
      </c>
      <c r="E235" s="122">
        <v>0.12189999999999999</v>
      </c>
      <c r="F235" s="112" t="s">
        <v>3155</v>
      </c>
      <c r="G235" s="3" t="str">
        <f t="shared" si="4"/>
        <v>No</v>
      </c>
    </row>
    <row r="236" spans="1:7">
      <c r="A236" s="83" t="s">
        <v>2284</v>
      </c>
      <c r="B236" s="83" t="s">
        <v>2796</v>
      </c>
      <c r="C236" s="80">
        <v>4563</v>
      </c>
      <c r="D236" s="80" t="s">
        <v>257</v>
      </c>
      <c r="E236" s="122">
        <v>0.11609999999999999</v>
      </c>
      <c r="F236" s="112" t="s">
        <v>3155</v>
      </c>
      <c r="G236" s="3" t="str">
        <f t="shared" si="4"/>
        <v>No</v>
      </c>
    </row>
    <row r="237" spans="1:7">
      <c r="A237" s="83" t="s">
        <v>2284</v>
      </c>
      <c r="B237" s="83" t="s">
        <v>2796</v>
      </c>
      <c r="C237" s="80">
        <v>4508</v>
      </c>
      <c r="D237" s="80" t="s">
        <v>256</v>
      </c>
      <c r="E237" s="122">
        <v>9.98E-2</v>
      </c>
      <c r="F237" s="112" t="s">
        <v>3155</v>
      </c>
      <c r="G237" s="3" t="str">
        <f t="shared" si="4"/>
        <v>No</v>
      </c>
    </row>
    <row r="238" spans="1:7">
      <c r="A238" s="83" t="s">
        <v>2284</v>
      </c>
      <c r="B238" s="83" t="s">
        <v>2796</v>
      </c>
      <c r="C238" s="80">
        <v>5309</v>
      </c>
      <c r="D238" s="80" t="s">
        <v>262</v>
      </c>
      <c r="E238" s="122">
        <v>0.20280000000000001</v>
      </c>
      <c r="F238" s="112" t="s">
        <v>3155</v>
      </c>
      <c r="G238" s="3" t="str">
        <f t="shared" si="4"/>
        <v>No</v>
      </c>
    </row>
    <row r="239" spans="1:7">
      <c r="A239" s="83" t="s">
        <v>2275</v>
      </c>
      <c r="B239" s="83" t="s">
        <v>2798</v>
      </c>
      <c r="C239" s="80">
        <v>3422</v>
      </c>
      <c r="D239" s="80" t="s">
        <v>154</v>
      </c>
      <c r="E239" s="122">
        <v>0.63219999999999998</v>
      </c>
      <c r="F239" s="112" t="s">
        <v>2749</v>
      </c>
      <c r="G239" s="3" t="str">
        <f t="shared" si="4"/>
        <v>Yes</v>
      </c>
    </row>
    <row r="240" spans="1:7">
      <c r="A240" s="83" t="s">
        <v>2275</v>
      </c>
      <c r="B240" s="83" t="s">
        <v>2798</v>
      </c>
      <c r="C240" s="80">
        <v>2594</v>
      </c>
      <c r="D240" s="80" t="s">
        <v>152</v>
      </c>
      <c r="E240" s="122">
        <v>0.68620000000000003</v>
      </c>
      <c r="F240" s="112" t="s">
        <v>2749</v>
      </c>
      <c r="G240" s="3" t="str">
        <f t="shared" si="4"/>
        <v>Yes</v>
      </c>
    </row>
    <row r="241" spans="1:7">
      <c r="A241" s="83" t="s">
        <v>2275</v>
      </c>
      <c r="B241" s="83" t="s">
        <v>2798</v>
      </c>
      <c r="C241" s="80">
        <v>3145</v>
      </c>
      <c r="D241" s="80" t="s">
        <v>153</v>
      </c>
      <c r="E241" s="122">
        <v>0.73660000000000003</v>
      </c>
      <c r="F241" s="112" t="s">
        <v>2749</v>
      </c>
      <c r="G241" s="3" t="str">
        <f t="shared" si="4"/>
        <v>Yes</v>
      </c>
    </row>
    <row r="242" spans="1:7">
      <c r="A242" s="83" t="s">
        <v>2436</v>
      </c>
      <c r="B242" s="83" t="s">
        <v>2799</v>
      </c>
      <c r="C242" s="80">
        <v>2466</v>
      </c>
      <c r="D242" s="80" t="s">
        <v>1384</v>
      </c>
      <c r="E242" s="122">
        <v>0.24660000000000001</v>
      </c>
      <c r="F242" s="112" t="s">
        <v>3155</v>
      </c>
      <c r="G242" s="3" t="str">
        <f t="shared" si="4"/>
        <v>No</v>
      </c>
    </row>
    <row r="243" spans="1:7">
      <c r="A243" s="83" t="s">
        <v>2270</v>
      </c>
      <c r="B243" s="83" t="s">
        <v>2800</v>
      </c>
      <c r="C243" s="80">
        <v>2827</v>
      </c>
      <c r="D243" s="80" t="s">
        <v>2801</v>
      </c>
      <c r="E243" s="122">
        <v>0.4194</v>
      </c>
      <c r="F243" s="112" t="s">
        <v>3155</v>
      </c>
      <c r="G243" s="3" t="str">
        <f t="shared" si="4"/>
        <v>No</v>
      </c>
    </row>
    <row r="244" spans="1:7">
      <c r="A244" s="83" t="s">
        <v>2270</v>
      </c>
      <c r="B244" s="83" t="s">
        <v>2800</v>
      </c>
      <c r="C244" s="80">
        <v>4566</v>
      </c>
      <c r="D244" s="80" t="s">
        <v>117</v>
      </c>
      <c r="E244" s="122">
        <v>0.2248</v>
      </c>
      <c r="F244" s="112" t="s">
        <v>3155</v>
      </c>
      <c r="G244" s="3" t="str">
        <f t="shared" si="4"/>
        <v>No</v>
      </c>
    </row>
    <row r="245" spans="1:7">
      <c r="A245" s="83" t="s">
        <v>2270</v>
      </c>
      <c r="B245" s="83" t="s">
        <v>2800</v>
      </c>
      <c r="C245" s="80">
        <v>3564</v>
      </c>
      <c r="D245" s="80" t="s">
        <v>115</v>
      </c>
      <c r="E245" s="122">
        <v>0.40260000000000001</v>
      </c>
      <c r="F245" s="112" t="s">
        <v>3155</v>
      </c>
      <c r="G245" s="3" t="str">
        <f t="shared" si="4"/>
        <v>No</v>
      </c>
    </row>
    <row r="246" spans="1:7">
      <c r="A246" s="83" t="s">
        <v>2270</v>
      </c>
      <c r="B246" s="83" t="s">
        <v>2800</v>
      </c>
      <c r="C246" s="80">
        <v>5418</v>
      </c>
      <c r="D246" s="80" t="s">
        <v>118</v>
      </c>
      <c r="E246" s="122">
        <v>0.1888</v>
      </c>
      <c r="F246" s="112" t="s">
        <v>3155</v>
      </c>
      <c r="G246" s="3" t="str">
        <f t="shared" si="4"/>
        <v>No</v>
      </c>
    </row>
    <row r="247" spans="1:7">
      <c r="A247" s="83" t="s">
        <v>2270</v>
      </c>
      <c r="B247" s="83" t="s">
        <v>2800</v>
      </c>
      <c r="C247" s="80">
        <v>4403</v>
      </c>
      <c r="D247" s="80" t="s">
        <v>116</v>
      </c>
      <c r="E247" s="122">
        <v>0.4698</v>
      </c>
      <c r="F247" s="112" t="s">
        <v>3155</v>
      </c>
      <c r="G247" s="3" t="str">
        <f t="shared" si="4"/>
        <v>No</v>
      </c>
    </row>
    <row r="248" spans="1:7">
      <c r="A248" s="83" t="s">
        <v>2270</v>
      </c>
      <c r="B248" s="83" t="s">
        <v>2800</v>
      </c>
      <c r="C248" s="80">
        <v>5640</v>
      </c>
      <c r="D248" s="80" t="s">
        <v>3171</v>
      </c>
      <c r="E248" s="122">
        <v>0.51319999999999999</v>
      </c>
      <c r="F248" s="112" t="s">
        <v>3155</v>
      </c>
      <c r="G248" s="3" t="str">
        <f t="shared" si="4"/>
        <v>Yes</v>
      </c>
    </row>
    <row r="249" spans="1:7">
      <c r="A249" s="83" t="s">
        <v>2270</v>
      </c>
      <c r="B249" s="83" t="s">
        <v>2800</v>
      </c>
      <c r="C249" s="80">
        <v>2760</v>
      </c>
      <c r="D249" s="80" t="s">
        <v>114</v>
      </c>
      <c r="E249" s="122">
        <v>0.43309999999999998</v>
      </c>
      <c r="F249" s="112" t="s">
        <v>3155</v>
      </c>
      <c r="G249" s="3" t="str">
        <f t="shared" si="4"/>
        <v>No</v>
      </c>
    </row>
    <row r="250" spans="1:7">
      <c r="A250" s="83" t="s">
        <v>2269</v>
      </c>
      <c r="B250" s="83" t="s">
        <v>2802</v>
      </c>
      <c r="C250" s="80">
        <v>3268</v>
      </c>
      <c r="D250" s="80" t="s">
        <v>112</v>
      </c>
      <c r="E250" s="122">
        <v>0.4083</v>
      </c>
      <c r="F250" s="112" t="s">
        <v>3155</v>
      </c>
      <c r="G250" s="3" t="str">
        <f t="shared" si="4"/>
        <v>No</v>
      </c>
    </row>
    <row r="251" spans="1:7">
      <c r="A251" s="83" t="s">
        <v>2269</v>
      </c>
      <c r="B251" s="83" t="s">
        <v>2802</v>
      </c>
      <c r="C251" s="80">
        <v>2315</v>
      </c>
      <c r="D251" s="80" t="s">
        <v>110</v>
      </c>
      <c r="E251" s="122">
        <v>0.44629999999999997</v>
      </c>
      <c r="F251" s="112" t="s">
        <v>3155</v>
      </c>
      <c r="G251" s="3" t="str">
        <f t="shared" si="4"/>
        <v>No</v>
      </c>
    </row>
    <row r="252" spans="1:7">
      <c r="A252" s="83" t="s">
        <v>2269</v>
      </c>
      <c r="B252" s="83" t="s">
        <v>2802</v>
      </c>
      <c r="C252" s="80">
        <v>2787</v>
      </c>
      <c r="D252" s="80" t="s">
        <v>111</v>
      </c>
      <c r="E252" s="122">
        <v>0.42730000000000001</v>
      </c>
      <c r="F252" s="112" t="s">
        <v>3155</v>
      </c>
      <c r="G252" s="3" t="str">
        <f t="shared" si="4"/>
        <v>No</v>
      </c>
    </row>
    <row r="253" spans="1:7">
      <c r="A253" s="83" t="s">
        <v>2292</v>
      </c>
      <c r="B253" s="83" t="s">
        <v>2803</v>
      </c>
      <c r="C253" s="80">
        <v>2762</v>
      </c>
      <c r="D253" s="80" t="s">
        <v>314</v>
      </c>
      <c r="E253" s="122">
        <v>0.54290000000000005</v>
      </c>
      <c r="F253" s="112" t="s">
        <v>2749</v>
      </c>
      <c r="G253" s="3" t="str">
        <f t="shared" si="4"/>
        <v>Yes</v>
      </c>
    </row>
    <row r="254" spans="1:7">
      <c r="A254" s="83" t="s">
        <v>2292</v>
      </c>
      <c r="B254" s="83" t="s">
        <v>2803</v>
      </c>
      <c r="C254" s="80">
        <v>2281</v>
      </c>
      <c r="D254" s="80" t="s">
        <v>313</v>
      </c>
      <c r="E254" s="122">
        <v>0.4914</v>
      </c>
      <c r="F254" s="112" t="s">
        <v>3155</v>
      </c>
      <c r="G254" s="3" t="str">
        <f t="shared" si="4"/>
        <v>No</v>
      </c>
    </row>
    <row r="255" spans="1:7">
      <c r="A255" s="83" t="s">
        <v>2292</v>
      </c>
      <c r="B255" s="83" t="s">
        <v>2803</v>
      </c>
      <c r="C255" s="80">
        <v>3969</v>
      </c>
      <c r="D255" s="80" t="s">
        <v>315</v>
      </c>
      <c r="E255" s="122">
        <v>0.4965</v>
      </c>
      <c r="F255" s="112" t="s">
        <v>3155</v>
      </c>
      <c r="G255" s="3" t="str">
        <f t="shared" si="4"/>
        <v>No</v>
      </c>
    </row>
    <row r="256" spans="1:7">
      <c r="A256" s="83" t="s">
        <v>2292</v>
      </c>
      <c r="B256" s="83" t="s">
        <v>2803</v>
      </c>
      <c r="C256" s="80">
        <v>5666</v>
      </c>
      <c r="D256" s="80" t="s">
        <v>3330</v>
      </c>
      <c r="E256" s="122">
        <v>0.62929999999999997</v>
      </c>
      <c r="F256" s="112" t="s">
        <v>3155</v>
      </c>
      <c r="G256" s="3" t="str">
        <f t="shared" si="4"/>
        <v>Yes</v>
      </c>
    </row>
    <row r="257" spans="1:7">
      <c r="A257" s="83" t="s">
        <v>3159</v>
      </c>
      <c r="B257" s="83" t="s">
        <v>3172</v>
      </c>
      <c r="C257" s="80">
        <v>5607</v>
      </c>
      <c r="D257" s="80" t="s">
        <v>3173</v>
      </c>
      <c r="E257" s="122">
        <v>0.4511</v>
      </c>
      <c r="F257" s="112" t="s">
        <v>3155</v>
      </c>
      <c r="G257" s="3" t="str">
        <f t="shared" si="4"/>
        <v>No</v>
      </c>
    </row>
    <row r="258" spans="1:7">
      <c r="A258" s="83" t="s">
        <v>2380</v>
      </c>
      <c r="B258" s="83" t="s">
        <v>2804</v>
      </c>
      <c r="C258" s="80">
        <v>2251</v>
      </c>
      <c r="D258" s="80" t="s">
        <v>1106</v>
      </c>
      <c r="E258" s="122">
        <v>0.312</v>
      </c>
      <c r="F258" s="112" t="s">
        <v>3155</v>
      </c>
      <c r="G258" s="3" t="str">
        <f t="shared" si="4"/>
        <v>No</v>
      </c>
    </row>
    <row r="259" spans="1:7">
      <c r="A259" s="83" t="s">
        <v>2369</v>
      </c>
      <c r="B259" s="83" t="s">
        <v>2805</v>
      </c>
      <c r="C259" s="80">
        <v>5472</v>
      </c>
      <c r="D259" s="80" t="s">
        <v>2713</v>
      </c>
      <c r="E259" s="122">
        <v>0.41710000000000003</v>
      </c>
      <c r="F259" s="112" t="s">
        <v>3155</v>
      </c>
      <c r="G259" s="3" t="str">
        <f t="shared" si="4"/>
        <v>No</v>
      </c>
    </row>
    <row r="260" spans="1:7">
      <c r="A260" s="83" t="s">
        <v>2369</v>
      </c>
      <c r="B260" s="83" t="s">
        <v>2805</v>
      </c>
      <c r="C260" s="80">
        <v>2994</v>
      </c>
      <c r="D260" s="80" t="s">
        <v>1049</v>
      </c>
      <c r="E260" s="122">
        <v>0.26840000000000003</v>
      </c>
      <c r="F260" s="112" t="s">
        <v>3155</v>
      </c>
      <c r="G260" s="3" t="str">
        <f t="shared" si="4"/>
        <v>No</v>
      </c>
    </row>
    <row r="261" spans="1:7">
      <c r="A261" s="83" t="s">
        <v>2369</v>
      </c>
      <c r="B261" s="83" t="s">
        <v>2805</v>
      </c>
      <c r="C261" s="80">
        <v>2615</v>
      </c>
      <c r="D261" s="80" t="s">
        <v>1048</v>
      </c>
      <c r="E261" s="122">
        <v>0.26640000000000003</v>
      </c>
      <c r="F261" s="112" t="s">
        <v>3155</v>
      </c>
      <c r="G261" s="3" t="str">
        <f t="shared" ref="G261:G324" si="5">IF(E261&gt;=0.5,"Yes",IF(F261="Yes","Yes","No"))</f>
        <v>No</v>
      </c>
    </row>
    <row r="262" spans="1:7">
      <c r="A262" s="83" t="s">
        <v>2369</v>
      </c>
      <c r="B262" s="83" t="s">
        <v>2805</v>
      </c>
      <c r="C262" s="80">
        <v>3237</v>
      </c>
      <c r="D262" s="80" t="s">
        <v>1050</v>
      </c>
      <c r="E262" s="122">
        <v>0.31840000000000002</v>
      </c>
      <c r="F262" s="112" t="s">
        <v>3155</v>
      </c>
      <c r="G262" s="3" t="str">
        <f t="shared" si="5"/>
        <v>No</v>
      </c>
    </row>
    <row r="263" spans="1:7">
      <c r="A263" s="83" t="s">
        <v>2369</v>
      </c>
      <c r="B263" s="83" t="s">
        <v>2805</v>
      </c>
      <c r="C263" s="80">
        <v>4016</v>
      </c>
      <c r="D263" s="80" t="s">
        <v>1054</v>
      </c>
      <c r="E263" s="122">
        <v>0.50870000000000004</v>
      </c>
      <c r="F263" s="112" t="s">
        <v>3155</v>
      </c>
      <c r="G263" s="3" t="str">
        <f t="shared" si="5"/>
        <v>Yes</v>
      </c>
    </row>
    <row r="264" spans="1:7">
      <c r="A264" s="83" t="s">
        <v>2369</v>
      </c>
      <c r="B264" s="83" t="s">
        <v>2805</v>
      </c>
      <c r="C264" s="80">
        <v>4014</v>
      </c>
      <c r="D264" s="80" t="s">
        <v>1052</v>
      </c>
      <c r="E264" s="122">
        <v>0.38219999999999998</v>
      </c>
      <c r="F264" s="112" t="s">
        <v>3155</v>
      </c>
      <c r="G264" s="3" t="str">
        <f t="shared" si="5"/>
        <v>No</v>
      </c>
    </row>
    <row r="265" spans="1:7">
      <c r="A265" s="83" t="s">
        <v>2369</v>
      </c>
      <c r="B265" s="83" t="s">
        <v>2805</v>
      </c>
      <c r="C265" s="80">
        <v>4341</v>
      </c>
      <c r="D265" s="80" t="s">
        <v>1059</v>
      </c>
      <c r="E265" s="122">
        <v>0.2823</v>
      </c>
      <c r="F265" s="112" t="s">
        <v>3155</v>
      </c>
      <c r="G265" s="3" t="str">
        <f t="shared" si="5"/>
        <v>No</v>
      </c>
    </row>
    <row r="266" spans="1:7">
      <c r="A266" s="83" t="s">
        <v>2369</v>
      </c>
      <c r="B266" s="83" t="s">
        <v>2805</v>
      </c>
      <c r="C266" s="80">
        <v>4444</v>
      </c>
      <c r="D266" s="80" t="s">
        <v>1062</v>
      </c>
      <c r="E266" s="122">
        <v>0.24679999999999999</v>
      </c>
      <c r="F266" s="112" t="s">
        <v>3155</v>
      </c>
      <c r="G266" s="3" t="str">
        <f t="shared" si="5"/>
        <v>No</v>
      </c>
    </row>
    <row r="267" spans="1:7">
      <c r="A267" s="83" t="s">
        <v>2369</v>
      </c>
      <c r="B267" s="83" t="s">
        <v>2805</v>
      </c>
      <c r="C267" s="80">
        <v>4015</v>
      </c>
      <c r="D267" s="80" t="s">
        <v>1053</v>
      </c>
      <c r="E267" s="122">
        <v>0.50800000000000001</v>
      </c>
      <c r="F267" s="112" t="s">
        <v>3155</v>
      </c>
      <c r="G267" s="3" t="str">
        <f t="shared" si="5"/>
        <v>Yes</v>
      </c>
    </row>
    <row r="268" spans="1:7">
      <c r="A268" s="83" t="s">
        <v>2369</v>
      </c>
      <c r="B268" s="83" t="s">
        <v>2805</v>
      </c>
      <c r="C268" s="80">
        <v>3791</v>
      </c>
      <c r="D268" s="80" t="s">
        <v>1051</v>
      </c>
      <c r="E268" s="122">
        <v>0.51039999999999996</v>
      </c>
      <c r="F268" s="112" t="s">
        <v>2749</v>
      </c>
      <c r="G268" s="3" t="str">
        <f t="shared" si="5"/>
        <v>Yes</v>
      </c>
    </row>
    <row r="269" spans="1:7">
      <c r="A269" s="83" t="s">
        <v>2369</v>
      </c>
      <c r="B269" s="83" t="s">
        <v>2805</v>
      </c>
      <c r="C269" s="80">
        <v>4393</v>
      </c>
      <c r="D269" s="80" t="s">
        <v>1061</v>
      </c>
      <c r="E269" s="122">
        <v>0.36730000000000002</v>
      </c>
      <c r="F269" s="112" t="s">
        <v>3155</v>
      </c>
      <c r="G269" s="3" t="str">
        <f t="shared" si="5"/>
        <v>No</v>
      </c>
    </row>
    <row r="270" spans="1:7">
      <c r="A270" s="83" t="s">
        <v>2369</v>
      </c>
      <c r="B270" s="83" t="s">
        <v>2805</v>
      </c>
      <c r="C270" s="80">
        <v>3594</v>
      </c>
      <c r="D270" s="80" t="s">
        <v>3174</v>
      </c>
      <c r="E270" s="122">
        <v>0.3619</v>
      </c>
      <c r="F270" s="112" t="s">
        <v>3155</v>
      </c>
      <c r="G270" s="3" t="str">
        <f t="shared" si="5"/>
        <v>No</v>
      </c>
    </row>
    <row r="271" spans="1:7">
      <c r="A271" s="83" t="s">
        <v>2369</v>
      </c>
      <c r="B271" s="83" t="s">
        <v>2805</v>
      </c>
      <c r="C271" s="80">
        <v>4509</v>
      </c>
      <c r="D271" s="80" t="s">
        <v>1063</v>
      </c>
      <c r="E271" s="122">
        <v>0.28189999999999998</v>
      </c>
      <c r="F271" s="112" t="s">
        <v>3155</v>
      </c>
      <c r="G271" s="3" t="str">
        <f t="shared" si="5"/>
        <v>No</v>
      </c>
    </row>
    <row r="272" spans="1:7">
      <c r="A272" s="83" t="s">
        <v>2369</v>
      </c>
      <c r="B272" s="83" t="s">
        <v>2805</v>
      </c>
      <c r="C272" s="80">
        <v>4100</v>
      </c>
      <c r="D272" s="80" t="s">
        <v>1055</v>
      </c>
      <c r="E272" s="122">
        <v>0.42399999999999999</v>
      </c>
      <c r="F272" s="112" t="s">
        <v>3155</v>
      </c>
      <c r="G272" s="3" t="str">
        <f t="shared" si="5"/>
        <v>No</v>
      </c>
    </row>
    <row r="273" spans="1:7">
      <c r="A273" s="83" t="s">
        <v>2369</v>
      </c>
      <c r="B273" s="83" t="s">
        <v>2805</v>
      </c>
      <c r="C273" s="80">
        <v>4527</v>
      </c>
      <c r="D273" s="80" t="s">
        <v>1064</v>
      </c>
      <c r="E273" s="122">
        <v>0.48530000000000001</v>
      </c>
      <c r="F273" s="112" t="s">
        <v>3155</v>
      </c>
      <c r="G273" s="3" t="str">
        <f t="shared" si="5"/>
        <v>No</v>
      </c>
    </row>
    <row r="274" spans="1:7">
      <c r="A274" s="83" t="s">
        <v>2369</v>
      </c>
      <c r="B274" s="83" t="s">
        <v>2805</v>
      </c>
      <c r="C274" s="80">
        <v>4249</v>
      </c>
      <c r="D274" s="80" t="s">
        <v>1058</v>
      </c>
      <c r="E274" s="122">
        <v>0.36990000000000001</v>
      </c>
      <c r="F274" s="112" t="s">
        <v>3155</v>
      </c>
      <c r="G274" s="3" t="str">
        <f t="shared" si="5"/>
        <v>No</v>
      </c>
    </row>
    <row r="275" spans="1:7">
      <c r="A275" s="83" t="s">
        <v>2369</v>
      </c>
      <c r="B275" s="83" t="s">
        <v>2805</v>
      </c>
      <c r="C275" s="80">
        <v>4372</v>
      </c>
      <c r="D275" s="80" t="s">
        <v>1060</v>
      </c>
      <c r="E275" s="122">
        <v>0.31080000000000002</v>
      </c>
      <c r="F275" s="112" t="s">
        <v>3155</v>
      </c>
      <c r="G275" s="3" t="str">
        <f t="shared" si="5"/>
        <v>No</v>
      </c>
    </row>
    <row r="276" spans="1:7">
      <c r="A276" s="83" t="s">
        <v>2369</v>
      </c>
      <c r="B276" s="83" t="s">
        <v>2805</v>
      </c>
      <c r="C276" s="80">
        <v>4101</v>
      </c>
      <c r="D276" s="80" t="s">
        <v>1056</v>
      </c>
      <c r="E276" s="122">
        <v>0.31530000000000002</v>
      </c>
      <c r="F276" s="112" t="s">
        <v>3155</v>
      </c>
      <c r="G276" s="3" t="str">
        <f t="shared" si="5"/>
        <v>No</v>
      </c>
    </row>
    <row r="277" spans="1:7">
      <c r="A277" s="83" t="s">
        <v>2369</v>
      </c>
      <c r="B277" s="83" t="s">
        <v>2805</v>
      </c>
      <c r="C277" s="80">
        <v>4135</v>
      </c>
      <c r="D277" s="80" t="s">
        <v>1057</v>
      </c>
      <c r="E277" s="122">
        <v>0.52039999999999997</v>
      </c>
      <c r="F277" s="112" t="s">
        <v>2749</v>
      </c>
      <c r="G277" s="3" t="str">
        <f t="shared" si="5"/>
        <v>Yes</v>
      </c>
    </row>
    <row r="278" spans="1:7">
      <c r="A278" s="83" t="s">
        <v>2487</v>
      </c>
      <c r="B278" s="83" t="s">
        <v>2806</v>
      </c>
      <c r="C278" s="80">
        <v>3259</v>
      </c>
      <c r="D278" s="80" t="s">
        <v>1784</v>
      </c>
      <c r="E278" s="122">
        <v>0.51359999999999995</v>
      </c>
      <c r="F278" s="112" t="s">
        <v>2749</v>
      </c>
      <c r="G278" s="3" t="str">
        <f t="shared" si="5"/>
        <v>Yes</v>
      </c>
    </row>
    <row r="279" spans="1:7">
      <c r="A279" s="83" t="s">
        <v>2487</v>
      </c>
      <c r="B279" s="83" t="s">
        <v>2806</v>
      </c>
      <c r="C279" s="80">
        <v>3260</v>
      </c>
      <c r="D279" s="80" t="s">
        <v>1855</v>
      </c>
      <c r="E279" s="122">
        <v>0.56010000000000004</v>
      </c>
      <c r="F279" s="112" t="s">
        <v>2749</v>
      </c>
      <c r="G279" s="3" t="str">
        <f t="shared" si="5"/>
        <v>Yes</v>
      </c>
    </row>
    <row r="280" spans="1:7">
      <c r="A280" s="83" t="s">
        <v>2487</v>
      </c>
      <c r="B280" s="83" t="s">
        <v>2806</v>
      </c>
      <c r="C280" s="80">
        <v>2892</v>
      </c>
      <c r="D280" s="80" t="s">
        <v>1850</v>
      </c>
      <c r="E280" s="122">
        <v>0.6351</v>
      </c>
      <c r="F280" s="112" t="s">
        <v>2749</v>
      </c>
      <c r="G280" s="3" t="str">
        <f t="shared" si="5"/>
        <v>Yes</v>
      </c>
    </row>
    <row r="281" spans="1:7">
      <c r="A281" s="83" t="s">
        <v>2487</v>
      </c>
      <c r="B281" s="83" t="s">
        <v>2806</v>
      </c>
      <c r="C281" s="80">
        <v>3065</v>
      </c>
      <c r="D281" s="80" t="s">
        <v>1853</v>
      </c>
      <c r="E281" s="122">
        <v>0.31259999999999999</v>
      </c>
      <c r="F281" s="112" t="s">
        <v>3155</v>
      </c>
      <c r="G281" s="3" t="str">
        <f t="shared" si="5"/>
        <v>No</v>
      </c>
    </row>
    <row r="282" spans="1:7">
      <c r="A282" s="83" t="s">
        <v>2487</v>
      </c>
      <c r="B282" s="83" t="s">
        <v>2806</v>
      </c>
      <c r="C282" s="80">
        <v>5667</v>
      </c>
      <c r="D282" s="80" t="s">
        <v>3331</v>
      </c>
      <c r="E282" s="122">
        <v>0.59889999999999999</v>
      </c>
      <c r="F282" s="112" t="s">
        <v>3155</v>
      </c>
      <c r="G282" s="3" t="str">
        <f t="shared" si="5"/>
        <v>Yes</v>
      </c>
    </row>
    <row r="283" spans="1:7">
      <c r="A283" s="83" t="s">
        <v>2487</v>
      </c>
      <c r="B283" s="83" t="s">
        <v>2806</v>
      </c>
      <c r="C283" s="80">
        <v>3929</v>
      </c>
      <c r="D283" s="80" t="s">
        <v>1861</v>
      </c>
      <c r="E283" s="122">
        <v>0.22589999999999999</v>
      </c>
      <c r="F283" s="112" t="s">
        <v>3155</v>
      </c>
      <c r="G283" s="3" t="str">
        <f t="shared" si="5"/>
        <v>No</v>
      </c>
    </row>
    <row r="284" spans="1:7">
      <c r="A284" s="83" t="s">
        <v>2487</v>
      </c>
      <c r="B284" s="83" t="s">
        <v>2806</v>
      </c>
      <c r="C284" s="80">
        <v>5328</v>
      </c>
      <c r="D284" s="80" t="s">
        <v>1866</v>
      </c>
      <c r="E284" s="122">
        <v>0.36530000000000001</v>
      </c>
      <c r="F284" s="112" t="s">
        <v>3155</v>
      </c>
      <c r="G284" s="3" t="str">
        <f t="shared" si="5"/>
        <v>No</v>
      </c>
    </row>
    <row r="285" spans="1:7">
      <c r="A285" s="83" t="s">
        <v>2487</v>
      </c>
      <c r="B285" s="83" t="s">
        <v>2806</v>
      </c>
      <c r="C285" s="80">
        <v>3890</v>
      </c>
      <c r="D285" s="80" t="s">
        <v>923</v>
      </c>
      <c r="E285" s="122">
        <v>0.31009999999999999</v>
      </c>
      <c r="F285" s="112" t="s">
        <v>3155</v>
      </c>
      <c r="G285" s="3" t="str">
        <f t="shared" si="5"/>
        <v>No</v>
      </c>
    </row>
    <row r="286" spans="1:7">
      <c r="A286" s="83" t="s">
        <v>2487</v>
      </c>
      <c r="B286" s="83" t="s">
        <v>2806</v>
      </c>
      <c r="C286" s="80">
        <v>2157</v>
      </c>
      <c r="D286" s="80" t="s">
        <v>1848</v>
      </c>
      <c r="E286" s="122">
        <v>0.4597</v>
      </c>
      <c r="F286" s="112" t="s">
        <v>3155</v>
      </c>
      <c r="G286" s="3" t="str">
        <f t="shared" si="5"/>
        <v>No</v>
      </c>
    </row>
    <row r="287" spans="1:7">
      <c r="A287" s="83" t="s">
        <v>2487</v>
      </c>
      <c r="B287" s="83" t="s">
        <v>2806</v>
      </c>
      <c r="C287" s="80">
        <v>3573</v>
      </c>
      <c r="D287" s="80" t="s">
        <v>1859</v>
      </c>
      <c r="E287" s="122">
        <v>0.33410000000000001</v>
      </c>
      <c r="F287" s="112" t="s">
        <v>3155</v>
      </c>
      <c r="G287" s="3" t="str">
        <f t="shared" si="5"/>
        <v>No</v>
      </c>
    </row>
    <row r="288" spans="1:7">
      <c r="A288" s="83" t="s">
        <v>2487</v>
      </c>
      <c r="B288" s="83" t="s">
        <v>2806</v>
      </c>
      <c r="C288" s="80">
        <v>4185</v>
      </c>
      <c r="D288" s="80" t="s">
        <v>1863</v>
      </c>
      <c r="E288" s="122">
        <v>0.24740000000000001</v>
      </c>
      <c r="F288" s="112" t="s">
        <v>3155</v>
      </c>
      <c r="G288" s="3" t="str">
        <f t="shared" si="5"/>
        <v>No</v>
      </c>
    </row>
    <row r="289" spans="1:7">
      <c r="A289" s="83" t="s">
        <v>2487</v>
      </c>
      <c r="B289" s="83" t="s">
        <v>2806</v>
      </c>
      <c r="C289" s="80">
        <v>5507</v>
      </c>
      <c r="D289" s="80" t="s">
        <v>2714</v>
      </c>
      <c r="E289" s="122">
        <v>0.18959999999999999</v>
      </c>
      <c r="F289" s="112" t="s">
        <v>3155</v>
      </c>
      <c r="G289" s="3" t="str">
        <f t="shared" si="5"/>
        <v>No</v>
      </c>
    </row>
    <row r="290" spans="1:7">
      <c r="A290" s="83" t="s">
        <v>2487</v>
      </c>
      <c r="B290" s="83" t="s">
        <v>2806</v>
      </c>
      <c r="C290" s="80">
        <v>4529</v>
      </c>
      <c r="D290" s="80" t="s">
        <v>1864</v>
      </c>
      <c r="E290" s="122">
        <v>0.21310000000000001</v>
      </c>
      <c r="F290" s="112" t="s">
        <v>3155</v>
      </c>
      <c r="G290" s="3" t="str">
        <f t="shared" si="5"/>
        <v>No</v>
      </c>
    </row>
    <row r="291" spans="1:7">
      <c r="A291" s="83" t="s">
        <v>2487</v>
      </c>
      <c r="B291" s="83" t="s">
        <v>2806</v>
      </c>
      <c r="C291" s="80">
        <v>3127</v>
      </c>
      <c r="D291" s="80" t="s">
        <v>1854</v>
      </c>
      <c r="E291" s="122">
        <v>0.50360000000000005</v>
      </c>
      <c r="F291" s="112" t="s">
        <v>2749</v>
      </c>
      <c r="G291" s="3" t="str">
        <f t="shared" si="5"/>
        <v>Yes</v>
      </c>
    </row>
    <row r="292" spans="1:7">
      <c r="A292" s="83" t="s">
        <v>2487</v>
      </c>
      <c r="B292" s="83" t="s">
        <v>2806</v>
      </c>
      <c r="C292" s="80">
        <v>3918</v>
      </c>
      <c r="D292" s="80" t="s">
        <v>1860</v>
      </c>
      <c r="E292" s="122">
        <v>0.55110000000000003</v>
      </c>
      <c r="F292" s="112" t="s">
        <v>2749</v>
      </c>
      <c r="G292" s="3" t="str">
        <f t="shared" si="5"/>
        <v>Yes</v>
      </c>
    </row>
    <row r="293" spans="1:7">
      <c r="A293" s="83" t="s">
        <v>2487</v>
      </c>
      <c r="B293" s="83" t="s">
        <v>2806</v>
      </c>
      <c r="C293" s="80">
        <v>2776</v>
      </c>
      <c r="D293" s="80" t="s">
        <v>1849</v>
      </c>
      <c r="E293" s="122">
        <v>0.65280000000000005</v>
      </c>
      <c r="F293" s="112" t="s">
        <v>2749</v>
      </c>
      <c r="G293" s="3" t="str">
        <f t="shared" si="5"/>
        <v>Yes</v>
      </c>
    </row>
    <row r="294" spans="1:7">
      <c r="A294" s="83" t="s">
        <v>2487</v>
      </c>
      <c r="B294" s="83" t="s">
        <v>2806</v>
      </c>
      <c r="C294" s="80">
        <v>2113</v>
      </c>
      <c r="D294" s="80" t="s">
        <v>1847</v>
      </c>
      <c r="E294" s="122">
        <v>0.60940000000000005</v>
      </c>
      <c r="F294" s="112" t="s">
        <v>2749</v>
      </c>
      <c r="G294" s="3" t="str">
        <f t="shared" si="5"/>
        <v>Yes</v>
      </c>
    </row>
    <row r="295" spans="1:7">
      <c r="A295" s="83" t="s">
        <v>2487</v>
      </c>
      <c r="B295" s="83" t="s">
        <v>2806</v>
      </c>
      <c r="C295" s="80">
        <v>4098</v>
      </c>
      <c r="D295" s="80" t="s">
        <v>1862</v>
      </c>
      <c r="E295" s="122">
        <v>0.316</v>
      </c>
      <c r="F295" s="112" t="s">
        <v>3155</v>
      </c>
      <c r="G295" s="3" t="str">
        <f t="shared" si="5"/>
        <v>No</v>
      </c>
    </row>
    <row r="296" spans="1:7">
      <c r="A296" s="83" t="s">
        <v>2487</v>
      </c>
      <c r="B296" s="83" t="s">
        <v>2806</v>
      </c>
      <c r="C296" s="80">
        <v>2953</v>
      </c>
      <c r="D296" s="80" t="s">
        <v>1851</v>
      </c>
      <c r="E296" s="122">
        <v>0.59509999999999996</v>
      </c>
      <c r="F296" s="112" t="s">
        <v>2749</v>
      </c>
      <c r="G296" s="3" t="str">
        <f t="shared" si="5"/>
        <v>Yes</v>
      </c>
    </row>
    <row r="297" spans="1:7">
      <c r="A297" s="83" t="s">
        <v>2487</v>
      </c>
      <c r="B297" s="83" t="s">
        <v>2806</v>
      </c>
      <c r="C297" s="80">
        <v>5660</v>
      </c>
      <c r="D297" s="80" t="s">
        <v>3332</v>
      </c>
      <c r="E297" s="122">
        <v>0.27439999999999998</v>
      </c>
      <c r="F297" s="112" t="s">
        <v>3155</v>
      </c>
      <c r="G297" s="3" t="str">
        <f t="shared" si="5"/>
        <v>No</v>
      </c>
    </row>
    <row r="298" spans="1:7">
      <c r="A298" s="83" t="s">
        <v>2487</v>
      </c>
      <c r="B298" s="83" t="s">
        <v>2806</v>
      </c>
      <c r="C298" s="80">
        <v>5541</v>
      </c>
      <c r="D298" s="80" t="s">
        <v>3175</v>
      </c>
      <c r="E298" s="122">
        <v>0.31879999999999997</v>
      </c>
      <c r="F298" s="112" t="s">
        <v>3155</v>
      </c>
      <c r="G298" s="3" t="str">
        <f t="shared" si="5"/>
        <v>No</v>
      </c>
    </row>
    <row r="299" spans="1:7">
      <c r="A299" s="83" t="s">
        <v>2487</v>
      </c>
      <c r="B299" s="83" t="s">
        <v>2806</v>
      </c>
      <c r="C299" s="80">
        <v>5003</v>
      </c>
      <c r="D299" s="80" t="s">
        <v>1865</v>
      </c>
      <c r="E299" s="122">
        <v>0.51339999999999997</v>
      </c>
      <c r="F299" s="112" t="s">
        <v>3155</v>
      </c>
      <c r="G299" s="3" t="str">
        <f t="shared" si="5"/>
        <v>Yes</v>
      </c>
    </row>
    <row r="300" spans="1:7">
      <c r="A300" s="83" t="s">
        <v>2487</v>
      </c>
      <c r="B300" s="83" t="s">
        <v>2806</v>
      </c>
      <c r="C300" s="80">
        <v>5552</v>
      </c>
      <c r="D300" s="80" t="s">
        <v>1288</v>
      </c>
      <c r="E300" s="122">
        <v>0.27100000000000002</v>
      </c>
      <c r="F300" s="112" t="s">
        <v>3155</v>
      </c>
      <c r="G300" s="3" t="str">
        <f t="shared" si="5"/>
        <v>No</v>
      </c>
    </row>
    <row r="301" spans="1:7">
      <c r="A301" s="83" t="s">
        <v>2487</v>
      </c>
      <c r="B301" s="83" t="s">
        <v>2806</v>
      </c>
      <c r="C301" s="80">
        <v>3307</v>
      </c>
      <c r="D301" s="80" t="s">
        <v>1856</v>
      </c>
      <c r="E301" s="122">
        <v>0.47070000000000001</v>
      </c>
      <c r="F301" s="112" t="s">
        <v>3155</v>
      </c>
      <c r="G301" s="3" t="str">
        <f t="shared" si="5"/>
        <v>No</v>
      </c>
    </row>
    <row r="302" spans="1:7">
      <c r="A302" s="83" t="s">
        <v>2487</v>
      </c>
      <c r="B302" s="83" t="s">
        <v>2806</v>
      </c>
      <c r="C302" s="80">
        <v>1964</v>
      </c>
      <c r="D302" s="80" t="s">
        <v>1846</v>
      </c>
      <c r="E302" s="122">
        <v>0.2427</v>
      </c>
      <c r="F302" s="112" t="s">
        <v>3155</v>
      </c>
      <c r="G302" s="3" t="str">
        <f t="shared" si="5"/>
        <v>No</v>
      </c>
    </row>
    <row r="303" spans="1:7">
      <c r="A303" s="83" t="s">
        <v>2487</v>
      </c>
      <c r="B303" s="83" t="s">
        <v>2806</v>
      </c>
      <c r="C303" s="80">
        <v>5278</v>
      </c>
      <c r="D303" s="80" t="s">
        <v>2715</v>
      </c>
      <c r="E303" s="122">
        <v>4.4200000000000003E-2</v>
      </c>
      <c r="F303" s="112" t="s">
        <v>3155</v>
      </c>
      <c r="G303" s="3" t="str">
        <f t="shared" si="5"/>
        <v>No</v>
      </c>
    </row>
    <row r="304" spans="1:7">
      <c r="A304" s="83" t="s">
        <v>2487</v>
      </c>
      <c r="B304" s="83" t="s">
        <v>2806</v>
      </c>
      <c r="C304" s="80">
        <v>5542</v>
      </c>
      <c r="D304" s="80" t="s">
        <v>3124</v>
      </c>
      <c r="E304" s="122">
        <v>0.23449999999999999</v>
      </c>
      <c r="F304" s="112" t="s">
        <v>3155</v>
      </c>
      <c r="G304" s="3" t="str">
        <f t="shared" si="5"/>
        <v>No</v>
      </c>
    </row>
    <row r="305" spans="1:7">
      <c r="A305" s="83" t="s">
        <v>2487</v>
      </c>
      <c r="B305" s="83" t="s">
        <v>2806</v>
      </c>
      <c r="C305" s="80">
        <v>3465</v>
      </c>
      <c r="D305" s="80" t="s">
        <v>1858</v>
      </c>
      <c r="E305" s="122">
        <v>0.2656</v>
      </c>
      <c r="F305" s="112" t="s">
        <v>3155</v>
      </c>
      <c r="G305" s="3" t="str">
        <f t="shared" si="5"/>
        <v>No</v>
      </c>
    </row>
    <row r="306" spans="1:7">
      <c r="A306" s="83" t="s">
        <v>2487</v>
      </c>
      <c r="B306" s="83" t="s">
        <v>2806</v>
      </c>
      <c r="C306" s="80">
        <v>4160</v>
      </c>
      <c r="D306" s="80" t="s">
        <v>691</v>
      </c>
      <c r="E306" s="122">
        <v>0.17150000000000001</v>
      </c>
      <c r="F306" s="112" t="s">
        <v>3155</v>
      </c>
      <c r="G306" s="3" t="str">
        <f t="shared" si="5"/>
        <v>No</v>
      </c>
    </row>
    <row r="307" spans="1:7">
      <c r="A307" s="83" t="s">
        <v>2487</v>
      </c>
      <c r="B307" s="83" t="s">
        <v>2806</v>
      </c>
      <c r="C307" s="80">
        <v>3064</v>
      </c>
      <c r="D307" s="80" t="s">
        <v>1852</v>
      </c>
      <c r="E307" s="122">
        <v>0.49730000000000002</v>
      </c>
      <c r="F307" s="112" t="s">
        <v>3155</v>
      </c>
      <c r="G307" s="3" t="str">
        <f t="shared" si="5"/>
        <v>No</v>
      </c>
    </row>
    <row r="308" spans="1:7">
      <c r="A308" s="83" t="s">
        <v>2487</v>
      </c>
      <c r="B308" s="83" t="s">
        <v>2806</v>
      </c>
      <c r="C308" s="80">
        <v>3415</v>
      </c>
      <c r="D308" s="80" t="s">
        <v>1857</v>
      </c>
      <c r="E308" s="122">
        <v>0.37790000000000001</v>
      </c>
      <c r="F308" s="112" t="s">
        <v>3155</v>
      </c>
      <c r="G308" s="3" t="str">
        <f t="shared" si="5"/>
        <v>No</v>
      </c>
    </row>
    <row r="309" spans="1:7">
      <c r="A309" s="83" t="s">
        <v>2400</v>
      </c>
      <c r="B309" s="83" t="s">
        <v>2807</v>
      </c>
      <c r="C309" s="80">
        <v>2166</v>
      </c>
      <c r="D309" s="80" t="s">
        <v>1171</v>
      </c>
      <c r="E309" s="122">
        <v>0.72019999999999995</v>
      </c>
      <c r="F309" s="112" t="s">
        <v>2749</v>
      </c>
      <c r="G309" s="3" t="str">
        <f t="shared" si="5"/>
        <v>Yes</v>
      </c>
    </row>
    <row r="310" spans="1:7">
      <c r="A310" s="83" t="s">
        <v>2400</v>
      </c>
      <c r="B310" s="83" t="s">
        <v>2807</v>
      </c>
      <c r="C310" s="80">
        <v>3240</v>
      </c>
      <c r="D310" s="80" t="s">
        <v>1176</v>
      </c>
      <c r="E310" s="122">
        <v>0.79279999999999995</v>
      </c>
      <c r="F310" s="112" t="s">
        <v>2749</v>
      </c>
      <c r="G310" s="3" t="str">
        <f t="shared" si="5"/>
        <v>Yes</v>
      </c>
    </row>
    <row r="311" spans="1:7">
      <c r="A311" s="83" t="s">
        <v>2400</v>
      </c>
      <c r="B311" s="83" t="s">
        <v>2807</v>
      </c>
      <c r="C311" s="80">
        <v>5463</v>
      </c>
      <c r="D311" s="80" t="s">
        <v>3403</v>
      </c>
      <c r="E311" s="122">
        <v>0</v>
      </c>
      <c r="F311" s="112" t="s">
        <v>3155</v>
      </c>
      <c r="G311" s="3" t="str">
        <f t="shared" si="5"/>
        <v>No</v>
      </c>
    </row>
    <row r="312" spans="1:7">
      <c r="A312" s="83" t="s">
        <v>2400</v>
      </c>
      <c r="B312" s="83" t="s">
        <v>2807</v>
      </c>
      <c r="C312" s="80">
        <v>2244</v>
      </c>
      <c r="D312" s="80" t="s">
        <v>1172</v>
      </c>
      <c r="E312" s="122">
        <v>0.73570000000000002</v>
      </c>
      <c r="F312" s="112" t="s">
        <v>2749</v>
      </c>
      <c r="G312" s="3" t="str">
        <f t="shared" si="5"/>
        <v>Yes</v>
      </c>
    </row>
    <row r="313" spans="1:7">
      <c r="A313" s="83" t="s">
        <v>2400</v>
      </c>
      <c r="B313" s="80" t="s">
        <v>2807</v>
      </c>
      <c r="C313" s="80">
        <v>2704</v>
      </c>
      <c r="D313" t="s">
        <v>1174</v>
      </c>
      <c r="E313" s="122">
        <v>0.77410000000000001</v>
      </c>
      <c r="F313" s="112" t="s">
        <v>2749</v>
      </c>
      <c r="G313" s="3" t="str">
        <f t="shared" si="5"/>
        <v>Yes</v>
      </c>
    </row>
    <row r="314" spans="1:7">
      <c r="A314" s="83" t="s">
        <v>2400</v>
      </c>
      <c r="B314" s="83" t="s">
        <v>2807</v>
      </c>
      <c r="C314" s="80">
        <v>5359</v>
      </c>
      <c r="D314" s="80" t="s">
        <v>1177</v>
      </c>
      <c r="E314" s="122">
        <v>0.78320000000000001</v>
      </c>
      <c r="F314" s="112" t="s">
        <v>2749</v>
      </c>
      <c r="G314" s="3" t="str">
        <f t="shared" si="5"/>
        <v>Yes</v>
      </c>
    </row>
    <row r="315" spans="1:7">
      <c r="A315" s="83" t="s">
        <v>2400</v>
      </c>
      <c r="B315" s="83" t="s">
        <v>2807</v>
      </c>
      <c r="C315" s="80">
        <v>3172</v>
      </c>
      <c r="D315" s="80" t="s">
        <v>1175</v>
      </c>
      <c r="E315" s="122">
        <v>0.83840000000000003</v>
      </c>
      <c r="F315" s="112" t="s">
        <v>2749</v>
      </c>
      <c r="G315" s="3" t="str">
        <f t="shared" si="5"/>
        <v>Yes</v>
      </c>
    </row>
    <row r="316" spans="1:7">
      <c r="A316" s="83" t="s">
        <v>2400</v>
      </c>
      <c r="B316" s="83" t="s">
        <v>2807</v>
      </c>
      <c r="C316" s="80">
        <v>2291</v>
      </c>
      <c r="D316" s="80" t="s">
        <v>1173</v>
      </c>
      <c r="E316" s="122">
        <v>0.86160000000000003</v>
      </c>
      <c r="F316" s="112" t="s">
        <v>2749</v>
      </c>
      <c r="G316" s="3" t="str">
        <f t="shared" si="5"/>
        <v>Yes</v>
      </c>
    </row>
    <row r="317" spans="1:7">
      <c r="A317" s="83" t="s">
        <v>2400</v>
      </c>
      <c r="B317" s="83" t="s">
        <v>2807</v>
      </c>
      <c r="C317" s="80">
        <v>2768</v>
      </c>
      <c r="D317" s="80" t="s">
        <v>40</v>
      </c>
      <c r="E317" s="122">
        <v>0.83840000000000003</v>
      </c>
      <c r="F317" s="112" t="s">
        <v>2749</v>
      </c>
      <c r="G317" s="3" t="str">
        <f t="shared" si="5"/>
        <v>Yes</v>
      </c>
    </row>
    <row r="318" spans="1:7">
      <c r="A318" s="83" t="s">
        <v>2398</v>
      </c>
      <c r="B318" s="83" t="s">
        <v>2808</v>
      </c>
      <c r="C318" s="80">
        <v>4311</v>
      </c>
      <c r="D318" s="80" t="s">
        <v>1165</v>
      </c>
      <c r="E318" s="122">
        <v>0.4874</v>
      </c>
      <c r="F318" s="112" t="s">
        <v>3155</v>
      </c>
      <c r="G318" s="3" t="str">
        <f t="shared" si="5"/>
        <v>No</v>
      </c>
    </row>
    <row r="319" spans="1:7">
      <c r="A319" s="83" t="s">
        <v>2398</v>
      </c>
      <c r="B319" s="83" t="s">
        <v>2808</v>
      </c>
      <c r="C319" s="80">
        <v>5509</v>
      </c>
      <c r="D319" s="80" t="s">
        <v>3100</v>
      </c>
      <c r="E319" s="122">
        <v>0.48559999999999998</v>
      </c>
      <c r="F319" s="112" t="s">
        <v>3155</v>
      </c>
      <c r="G319" s="3" t="str">
        <f t="shared" si="5"/>
        <v>No</v>
      </c>
    </row>
    <row r="320" spans="1:7">
      <c r="A320" s="83" t="s">
        <v>2398</v>
      </c>
      <c r="B320" s="83" t="s">
        <v>2808</v>
      </c>
      <c r="C320" s="80">
        <v>5369</v>
      </c>
      <c r="D320" s="80" t="s">
        <v>1166</v>
      </c>
      <c r="E320" s="122">
        <v>0.81279999999999997</v>
      </c>
      <c r="F320" s="112" t="s">
        <v>2749</v>
      </c>
      <c r="G320" s="3" t="str">
        <f t="shared" si="5"/>
        <v>Yes</v>
      </c>
    </row>
    <row r="321" spans="1:7">
      <c r="A321" s="83" t="s">
        <v>2398</v>
      </c>
      <c r="B321" s="83" t="s">
        <v>2808</v>
      </c>
      <c r="C321" s="80">
        <v>5510</v>
      </c>
      <c r="D321" s="80" t="s">
        <v>3101</v>
      </c>
      <c r="E321" s="122">
        <v>0.50819999999999999</v>
      </c>
      <c r="F321" s="112" t="s">
        <v>2749</v>
      </c>
      <c r="G321" s="3" t="str">
        <f t="shared" si="5"/>
        <v>Yes</v>
      </c>
    </row>
    <row r="322" spans="1:7">
      <c r="A322" s="83" t="s">
        <v>2398</v>
      </c>
      <c r="B322" s="83" t="s">
        <v>2808</v>
      </c>
      <c r="C322" s="80">
        <v>2799</v>
      </c>
      <c r="D322" s="80" t="s">
        <v>1164</v>
      </c>
      <c r="E322" s="122">
        <v>0.40010000000000001</v>
      </c>
      <c r="F322" s="112" t="s">
        <v>3155</v>
      </c>
      <c r="G322" s="3" t="str">
        <f t="shared" si="5"/>
        <v>No</v>
      </c>
    </row>
    <row r="323" spans="1:7">
      <c r="A323" s="83" t="s">
        <v>2489</v>
      </c>
      <c r="B323" s="83" t="s">
        <v>2809</v>
      </c>
      <c r="C323" s="80">
        <v>2954</v>
      </c>
      <c r="D323" s="80" t="s">
        <v>1874</v>
      </c>
      <c r="E323" s="122">
        <v>0.47749999999999998</v>
      </c>
      <c r="F323" s="112" t="s">
        <v>3155</v>
      </c>
      <c r="G323" s="3" t="str">
        <f t="shared" si="5"/>
        <v>No</v>
      </c>
    </row>
    <row r="324" spans="1:7">
      <c r="A324" s="83" t="s">
        <v>2489</v>
      </c>
      <c r="B324" s="83" t="s">
        <v>2809</v>
      </c>
      <c r="C324" s="80">
        <v>3610</v>
      </c>
      <c r="D324" s="80" t="s">
        <v>1876</v>
      </c>
      <c r="E324" s="122">
        <v>0.42730000000000001</v>
      </c>
      <c r="F324" s="112" t="s">
        <v>3155</v>
      </c>
      <c r="G324" s="3" t="str">
        <f t="shared" si="5"/>
        <v>No</v>
      </c>
    </row>
    <row r="325" spans="1:7">
      <c r="A325" s="83" t="s">
        <v>2489</v>
      </c>
      <c r="B325" s="83" t="s">
        <v>2809</v>
      </c>
      <c r="C325" s="80">
        <v>2447</v>
      </c>
      <c r="D325" s="80" t="s">
        <v>1873</v>
      </c>
      <c r="E325" s="122">
        <v>0.5141</v>
      </c>
      <c r="F325" s="112" t="s">
        <v>3155</v>
      </c>
      <c r="G325" s="3" t="str">
        <f t="shared" ref="G325:G388" si="6">IF(E325&gt;=0.5,"Yes",IF(F325="Yes","Yes","No"))</f>
        <v>Yes</v>
      </c>
    </row>
    <row r="326" spans="1:7">
      <c r="A326" s="83" t="s">
        <v>2489</v>
      </c>
      <c r="B326" s="83" t="s">
        <v>2809</v>
      </c>
      <c r="C326" s="80">
        <v>5396</v>
      </c>
      <c r="D326" s="80" t="s">
        <v>1881</v>
      </c>
      <c r="E326" s="122">
        <v>0.38479999999999998</v>
      </c>
      <c r="F326" s="112" t="s">
        <v>3155</v>
      </c>
      <c r="G326" s="3" t="str">
        <f t="shared" si="6"/>
        <v>No</v>
      </c>
    </row>
    <row r="327" spans="1:7">
      <c r="A327" s="83" t="s">
        <v>2489</v>
      </c>
      <c r="B327" s="83" t="s">
        <v>2809</v>
      </c>
      <c r="C327" s="80">
        <v>5035</v>
      </c>
      <c r="D327" s="80" t="s">
        <v>1878</v>
      </c>
      <c r="E327" s="122">
        <v>0.44209999999999999</v>
      </c>
      <c r="F327" s="112" t="s">
        <v>3155</v>
      </c>
      <c r="G327" s="3" t="str">
        <f t="shared" si="6"/>
        <v>No</v>
      </c>
    </row>
    <row r="328" spans="1:7">
      <c r="A328" s="83" t="s">
        <v>2489</v>
      </c>
      <c r="B328" s="83" t="s">
        <v>2809</v>
      </c>
      <c r="C328" s="80">
        <v>5294</v>
      </c>
      <c r="D328" s="80" t="s">
        <v>1880</v>
      </c>
      <c r="E328" s="122">
        <v>0.42580000000000001</v>
      </c>
      <c r="F328" s="112" t="s">
        <v>3155</v>
      </c>
      <c r="G328" s="3" t="str">
        <f t="shared" si="6"/>
        <v>No</v>
      </c>
    </row>
    <row r="329" spans="1:7">
      <c r="A329" s="83" t="s">
        <v>2489</v>
      </c>
      <c r="B329" s="83" t="s">
        <v>2809</v>
      </c>
      <c r="C329" s="80">
        <v>3761</v>
      </c>
      <c r="D329" s="80" t="s">
        <v>1877</v>
      </c>
      <c r="E329" s="122">
        <v>0.51739999999999997</v>
      </c>
      <c r="F329" s="112" t="s">
        <v>2749</v>
      </c>
      <c r="G329" s="3" t="str">
        <f t="shared" si="6"/>
        <v>Yes</v>
      </c>
    </row>
    <row r="330" spans="1:7">
      <c r="A330" s="83" t="s">
        <v>2489</v>
      </c>
      <c r="B330" s="83" t="s">
        <v>2809</v>
      </c>
      <c r="C330" s="80">
        <v>2814</v>
      </c>
      <c r="D330" s="80" t="s">
        <v>848</v>
      </c>
      <c r="E330" s="122">
        <v>0.6694</v>
      </c>
      <c r="F330" s="112" t="s">
        <v>2749</v>
      </c>
      <c r="G330" s="3" t="str">
        <f t="shared" si="6"/>
        <v>Yes</v>
      </c>
    </row>
    <row r="331" spans="1:7">
      <c r="A331" s="83" t="s">
        <v>2489</v>
      </c>
      <c r="B331" s="83" t="s">
        <v>2809</v>
      </c>
      <c r="C331" s="80">
        <v>1769</v>
      </c>
      <c r="D331" s="80" t="s">
        <v>1872</v>
      </c>
      <c r="E331" s="122">
        <v>0.69989999999999997</v>
      </c>
      <c r="F331" s="112" t="s">
        <v>2749</v>
      </c>
      <c r="G331" s="3" t="str">
        <f t="shared" si="6"/>
        <v>Yes</v>
      </c>
    </row>
    <row r="332" spans="1:7">
      <c r="A332" s="83" t="s">
        <v>2489</v>
      </c>
      <c r="B332" s="83" t="s">
        <v>2809</v>
      </c>
      <c r="C332" s="80">
        <v>5269</v>
      </c>
      <c r="D332" s="80" t="s">
        <v>1879</v>
      </c>
      <c r="E332" s="122">
        <v>0.5242</v>
      </c>
      <c r="F332" s="112" t="s">
        <v>2749</v>
      </c>
      <c r="G332" s="3" t="str">
        <f t="shared" si="6"/>
        <v>Yes</v>
      </c>
    </row>
    <row r="333" spans="1:7">
      <c r="A333" s="83" t="s">
        <v>2489</v>
      </c>
      <c r="B333" s="83" t="s">
        <v>2809</v>
      </c>
      <c r="C333" s="80">
        <v>3309</v>
      </c>
      <c r="D333" s="80" t="s">
        <v>1875</v>
      </c>
      <c r="E333" s="122">
        <v>0.35580000000000001</v>
      </c>
      <c r="F333" s="112" t="s">
        <v>3155</v>
      </c>
      <c r="G333" s="3" t="str">
        <f t="shared" si="6"/>
        <v>No</v>
      </c>
    </row>
    <row r="334" spans="1:7">
      <c r="A334" s="83" t="s">
        <v>2489</v>
      </c>
      <c r="B334" s="83" t="s">
        <v>2809</v>
      </c>
      <c r="C334" s="80">
        <v>5126</v>
      </c>
      <c r="D334" s="80" t="s">
        <v>3176</v>
      </c>
      <c r="E334" s="122">
        <v>0.125</v>
      </c>
      <c r="F334" s="112"/>
      <c r="G334" s="3" t="str">
        <f t="shared" si="6"/>
        <v>No</v>
      </c>
    </row>
    <row r="335" spans="1:7">
      <c r="A335" s="83" t="s">
        <v>2499</v>
      </c>
      <c r="B335" s="83" t="s">
        <v>2810</v>
      </c>
      <c r="C335" s="80">
        <v>5523</v>
      </c>
      <c r="D335" s="80" t="s">
        <v>3102</v>
      </c>
      <c r="E335" s="122">
        <v>0.90180000000000005</v>
      </c>
      <c r="F335" s="112" t="s">
        <v>2749</v>
      </c>
      <c r="G335" s="3" t="str">
        <f t="shared" si="6"/>
        <v>Yes</v>
      </c>
    </row>
    <row r="336" spans="1:7">
      <c r="A336" s="83" t="s">
        <v>2499</v>
      </c>
      <c r="B336" s="83" t="s">
        <v>2810</v>
      </c>
      <c r="C336" s="80">
        <v>2664</v>
      </c>
      <c r="D336" s="80" t="s">
        <v>1923</v>
      </c>
      <c r="E336" s="122">
        <v>0.59670000000000001</v>
      </c>
      <c r="F336" s="112" t="s">
        <v>2749</v>
      </c>
      <c r="G336" s="3" t="str">
        <f t="shared" si="6"/>
        <v>Yes</v>
      </c>
    </row>
    <row r="337" spans="1:7">
      <c r="A337" s="83" t="s">
        <v>2499</v>
      </c>
      <c r="B337" s="83" t="s">
        <v>2810</v>
      </c>
      <c r="C337" s="80">
        <v>2404</v>
      </c>
      <c r="D337" s="80" t="s">
        <v>1922</v>
      </c>
      <c r="E337" s="122">
        <v>0.5202</v>
      </c>
      <c r="F337" s="112" t="s">
        <v>2749</v>
      </c>
      <c r="G337" s="3" t="str">
        <f t="shared" si="6"/>
        <v>Yes</v>
      </c>
    </row>
    <row r="338" spans="1:7">
      <c r="A338" s="83" t="s">
        <v>2499</v>
      </c>
      <c r="B338" s="83" t="s">
        <v>2810</v>
      </c>
      <c r="C338" s="80">
        <v>1763</v>
      </c>
      <c r="D338" s="80" t="s">
        <v>3177</v>
      </c>
      <c r="E338" s="122">
        <v>0.60770000000000002</v>
      </c>
      <c r="F338" s="112" t="s">
        <v>2749</v>
      </c>
      <c r="G338" s="3" t="str">
        <f t="shared" si="6"/>
        <v>Yes</v>
      </c>
    </row>
    <row r="339" spans="1:7">
      <c r="A339" s="83" t="s">
        <v>2762</v>
      </c>
      <c r="B339" s="83" t="s">
        <v>2763</v>
      </c>
      <c r="C339" s="80">
        <v>5549</v>
      </c>
      <c r="D339" s="80" t="s">
        <v>1317</v>
      </c>
      <c r="E339" s="122">
        <v>0.54049999999999998</v>
      </c>
      <c r="F339" s="112" t="s">
        <v>2749</v>
      </c>
      <c r="G339" s="3" t="str">
        <f t="shared" si="6"/>
        <v>Yes</v>
      </c>
    </row>
    <row r="340" spans="1:7">
      <c r="A340" s="83" t="s">
        <v>2341</v>
      </c>
      <c r="B340" s="83" t="s">
        <v>2811</v>
      </c>
      <c r="C340" s="80">
        <v>4552</v>
      </c>
      <c r="D340" s="80" t="s">
        <v>540</v>
      </c>
      <c r="E340" s="122">
        <v>0.54210000000000003</v>
      </c>
      <c r="F340" s="112" t="s">
        <v>2749</v>
      </c>
      <c r="G340" s="3" t="str">
        <f t="shared" si="6"/>
        <v>Yes</v>
      </c>
    </row>
    <row r="341" spans="1:7">
      <c r="A341" s="83" t="s">
        <v>2341</v>
      </c>
      <c r="B341" s="83" t="s">
        <v>2811</v>
      </c>
      <c r="C341" s="80">
        <v>2697</v>
      </c>
      <c r="D341" s="80" t="s">
        <v>539</v>
      </c>
      <c r="E341" s="122">
        <v>0.58240000000000003</v>
      </c>
      <c r="F341" s="112" t="s">
        <v>2749</v>
      </c>
      <c r="G341" s="3" t="str">
        <f t="shared" si="6"/>
        <v>Yes</v>
      </c>
    </row>
    <row r="342" spans="1:7">
      <c r="A342" s="83" t="s">
        <v>2341</v>
      </c>
      <c r="B342" s="83" t="s">
        <v>2811</v>
      </c>
      <c r="C342" s="80">
        <v>3275</v>
      </c>
      <c r="D342" s="80" t="s">
        <v>3178</v>
      </c>
      <c r="E342" s="122">
        <v>0.48549999999999999</v>
      </c>
      <c r="F342" s="112" t="s">
        <v>3155</v>
      </c>
      <c r="G342" s="3" t="str">
        <f t="shared" si="6"/>
        <v>No</v>
      </c>
    </row>
    <row r="343" spans="1:7">
      <c r="A343" s="83" t="s">
        <v>2341</v>
      </c>
      <c r="B343" s="83" t="s">
        <v>2811</v>
      </c>
      <c r="C343" s="80">
        <v>1724</v>
      </c>
      <c r="D343" s="80" t="s">
        <v>538</v>
      </c>
      <c r="E343" s="122">
        <v>0.48570000000000002</v>
      </c>
      <c r="F343" s="112" t="s">
        <v>3155</v>
      </c>
      <c r="G343" s="3" t="str">
        <f t="shared" si="6"/>
        <v>No</v>
      </c>
    </row>
    <row r="344" spans="1:7">
      <c r="A344" s="83" t="s">
        <v>2257</v>
      </c>
      <c r="B344" s="83" t="s">
        <v>2812</v>
      </c>
      <c r="C344" s="80">
        <v>2299</v>
      </c>
      <c r="D344" s="80" t="s">
        <v>22</v>
      </c>
      <c r="E344" s="122">
        <v>0.49030000000000001</v>
      </c>
      <c r="F344" s="112" t="s">
        <v>3155</v>
      </c>
      <c r="G344" s="3" t="str">
        <f t="shared" si="6"/>
        <v>No</v>
      </c>
    </row>
    <row r="345" spans="1:7">
      <c r="A345" s="83" t="s">
        <v>2257</v>
      </c>
      <c r="B345" s="83" t="s">
        <v>2812</v>
      </c>
      <c r="C345" s="80">
        <v>5644</v>
      </c>
      <c r="D345" s="80" t="s">
        <v>3179</v>
      </c>
      <c r="E345" s="122">
        <v>0.55910000000000004</v>
      </c>
      <c r="F345" s="112" t="s">
        <v>3155</v>
      </c>
      <c r="G345" s="3" t="str">
        <f t="shared" si="6"/>
        <v>Yes</v>
      </c>
    </row>
    <row r="346" spans="1:7">
      <c r="A346" s="83" t="s">
        <v>2257</v>
      </c>
      <c r="B346" s="83" t="s">
        <v>2812</v>
      </c>
      <c r="C346" s="80">
        <v>1617</v>
      </c>
      <c r="D346" s="80" t="s">
        <v>21</v>
      </c>
      <c r="E346" s="122">
        <v>0.77</v>
      </c>
      <c r="F346" s="112" t="s">
        <v>3155</v>
      </c>
      <c r="G346" s="3" t="str">
        <f t="shared" si="6"/>
        <v>Yes</v>
      </c>
    </row>
    <row r="347" spans="1:7">
      <c r="A347" s="83" t="s">
        <v>2257</v>
      </c>
      <c r="B347" s="83" t="s">
        <v>2812</v>
      </c>
      <c r="C347" s="80">
        <v>5413</v>
      </c>
      <c r="D347" s="80" t="s">
        <v>29</v>
      </c>
      <c r="E347" s="122">
        <v>0.45550000000000002</v>
      </c>
      <c r="F347" s="112" t="s">
        <v>3155</v>
      </c>
      <c r="G347" s="3" t="str">
        <f t="shared" si="6"/>
        <v>No</v>
      </c>
    </row>
    <row r="348" spans="1:7">
      <c r="A348" s="83" t="s">
        <v>2257</v>
      </c>
      <c r="B348" s="83" t="s">
        <v>2812</v>
      </c>
      <c r="C348" s="80">
        <v>2962</v>
      </c>
      <c r="D348" s="80" t="s">
        <v>25</v>
      </c>
      <c r="E348" s="122">
        <v>0.80369999999999997</v>
      </c>
      <c r="F348" s="112" t="s">
        <v>2749</v>
      </c>
      <c r="G348" s="3" t="str">
        <f t="shared" si="6"/>
        <v>Yes</v>
      </c>
    </row>
    <row r="349" spans="1:7">
      <c r="A349" s="83" t="s">
        <v>2257</v>
      </c>
      <c r="B349" s="83" t="s">
        <v>2812</v>
      </c>
      <c r="C349" s="80">
        <v>4384</v>
      </c>
      <c r="D349" s="80" t="s">
        <v>28</v>
      </c>
      <c r="E349" s="122">
        <v>0.31919999999999998</v>
      </c>
      <c r="F349" s="112" t="s">
        <v>3155</v>
      </c>
      <c r="G349" s="3" t="str">
        <f t="shared" si="6"/>
        <v>No</v>
      </c>
    </row>
    <row r="350" spans="1:7">
      <c r="A350" s="83" t="s">
        <v>2257</v>
      </c>
      <c r="B350" s="83" t="s">
        <v>2812</v>
      </c>
      <c r="C350" s="80">
        <v>3266</v>
      </c>
      <c r="D350" s="80" t="s">
        <v>26</v>
      </c>
      <c r="E350" s="122">
        <v>0.66349999999999998</v>
      </c>
      <c r="F350" s="112" t="s">
        <v>2749</v>
      </c>
      <c r="G350" s="3" t="str">
        <f t="shared" si="6"/>
        <v>Yes</v>
      </c>
    </row>
    <row r="351" spans="1:7">
      <c r="A351" s="83" t="s">
        <v>2257</v>
      </c>
      <c r="B351" s="83" t="s">
        <v>2812</v>
      </c>
      <c r="C351" s="80">
        <v>2501</v>
      </c>
      <c r="D351" s="80" t="s">
        <v>23</v>
      </c>
      <c r="E351" s="122">
        <v>0.5877</v>
      </c>
      <c r="F351" s="112" t="s">
        <v>2749</v>
      </c>
      <c r="G351" s="3" t="str">
        <f t="shared" si="6"/>
        <v>Yes</v>
      </c>
    </row>
    <row r="352" spans="1:7">
      <c r="A352" s="83" t="s">
        <v>2257</v>
      </c>
      <c r="B352" s="83" t="s">
        <v>2812</v>
      </c>
      <c r="C352" s="80">
        <v>2823</v>
      </c>
      <c r="D352" s="80" t="s">
        <v>24</v>
      </c>
      <c r="E352" s="122">
        <v>0.56640000000000001</v>
      </c>
      <c r="F352" s="112" t="s">
        <v>2749</v>
      </c>
      <c r="G352" s="3" t="str">
        <f t="shared" si="6"/>
        <v>Yes</v>
      </c>
    </row>
    <row r="353" spans="1:8">
      <c r="A353" s="83" t="s">
        <v>2257</v>
      </c>
      <c r="B353" s="83" t="s">
        <v>2812</v>
      </c>
      <c r="C353" s="80">
        <v>3616</v>
      </c>
      <c r="D353" s="80" t="s">
        <v>27</v>
      </c>
      <c r="E353" s="122">
        <v>0.25390000000000001</v>
      </c>
      <c r="F353" s="112" t="s">
        <v>3155</v>
      </c>
      <c r="G353" s="3" t="str">
        <f t="shared" si="6"/>
        <v>No</v>
      </c>
    </row>
    <row r="354" spans="1:8">
      <c r="A354" s="83" t="s">
        <v>2377</v>
      </c>
      <c r="B354" s="83" t="s">
        <v>2813</v>
      </c>
      <c r="C354" s="80">
        <v>2328</v>
      </c>
      <c r="D354" s="80" t="s">
        <v>1098</v>
      </c>
      <c r="E354" s="122">
        <v>0.33360000000000001</v>
      </c>
      <c r="F354" s="112" t="s">
        <v>3155</v>
      </c>
      <c r="G354" s="3" t="str">
        <f t="shared" si="6"/>
        <v>No</v>
      </c>
    </row>
    <row r="355" spans="1:8">
      <c r="A355" s="83" t="s">
        <v>2377</v>
      </c>
      <c r="B355" s="83" t="s">
        <v>2813</v>
      </c>
      <c r="C355" s="80">
        <v>2329</v>
      </c>
      <c r="D355" s="80" t="s">
        <v>1099</v>
      </c>
      <c r="E355" s="122">
        <v>0.33879999999999999</v>
      </c>
      <c r="F355" s="112" t="s">
        <v>3155</v>
      </c>
      <c r="G355" s="3" t="str">
        <f t="shared" si="6"/>
        <v>No</v>
      </c>
    </row>
    <row r="356" spans="1:8">
      <c r="A356" s="83" t="s">
        <v>2377</v>
      </c>
      <c r="B356" s="83" t="s">
        <v>2813</v>
      </c>
      <c r="C356" s="80">
        <v>1987</v>
      </c>
      <c r="D356" s="80" t="s">
        <v>1097</v>
      </c>
      <c r="E356" s="122">
        <v>0.63939999999999997</v>
      </c>
      <c r="F356" s="112" t="s">
        <v>3155</v>
      </c>
      <c r="G356" s="3" t="str">
        <f t="shared" si="6"/>
        <v>Yes</v>
      </c>
    </row>
    <row r="357" spans="1:8">
      <c r="A357" s="83" t="s">
        <v>2377</v>
      </c>
      <c r="B357" s="83" t="s">
        <v>2813</v>
      </c>
      <c r="C357" s="80">
        <v>2570</v>
      </c>
      <c r="D357" s="80" t="s">
        <v>1100</v>
      </c>
      <c r="E357" s="122">
        <v>0.40889999999999999</v>
      </c>
      <c r="F357" s="112" t="s">
        <v>3155</v>
      </c>
      <c r="G357" s="3" t="str">
        <f t="shared" si="6"/>
        <v>No</v>
      </c>
    </row>
    <row r="358" spans="1:8">
      <c r="A358" t="s">
        <v>2441</v>
      </c>
      <c r="B358" t="s">
        <v>2814</v>
      </c>
      <c r="C358" s="80">
        <v>1825</v>
      </c>
      <c r="D358" t="s">
        <v>1417</v>
      </c>
      <c r="E358" s="122">
        <v>0.67749999999999999</v>
      </c>
      <c r="F358" s="112" t="s">
        <v>3155</v>
      </c>
      <c r="G358" s="3" t="str">
        <f t="shared" si="6"/>
        <v>Yes</v>
      </c>
      <c r="H358" s="102"/>
    </row>
    <row r="359" spans="1:8">
      <c r="A359" s="83" t="s">
        <v>2441</v>
      </c>
      <c r="B359" s="83" t="s">
        <v>2814</v>
      </c>
      <c r="C359" s="80">
        <v>3454</v>
      </c>
      <c r="D359" s="80" t="s">
        <v>1429</v>
      </c>
      <c r="E359" s="122">
        <v>0.31969999999999998</v>
      </c>
      <c r="F359" s="112" t="s">
        <v>3155</v>
      </c>
      <c r="G359" s="3" t="str">
        <f t="shared" si="6"/>
        <v>No</v>
      </c>
    </row>
    <row r="360" spans="1:8">
      <c r="A360" s="83" t="s">
        <v>2441</v>
      </c>
      <c r="B360" s="83" t="s">
        <v>2814</v>
      </c>
      <c r="C360" s="80">
        <v>3457</v>
      </c>
      <c r="D360" s="80" t="s">
        <v>1432</v>
      </c>
      <c r="E360" s="122">
        <v>0.38</v>
      </c>
      <c r="F360" s="112" t="s">
        <v>3155</v>
      </c>
      <c r="G360" s="3" t="str">
        <f t="shared" si="6"/>
        <v>No</v>
      </c>
    </row>
    <row r="361" spans="1:8">
      <c r="A361" s="83" t="s">
        <v>2441</v>
      </c>
      <c r="B361" s="83" t="s">
        <v>2814</v>
      </c>
      <c r="C361" s="80">
        <v>5386</v>
      </c>
      <c r="D361" s="80" t="s">
        <v>3404</v>
      </c>
      <c r="E361" s="122">
        <v>1</v>
      </c>
      <c r="F361" s="112" t="s">
        <v>3155</v>
      </c>
      <c r="G361" s="3" t="str">
        <f t="shared" si="6"/>
        <v>Yes</v>
      </c>
    </row>
    <row r="362" spans="1:8">
      <c r="A362" s="83" t="s">
        <v>2441</v>
      </c>
      <c r="B362" s="83" t="s">
        <v>2814</v>
      </c>
      <c r="C362" s="80">
        <v>2425</v>
      </c>
      <c r="D362" s="80" t="s">
        <v>1420</v>
      </c>
      <c r="E362" s="122">
        <v>0.78120000000000001</v>
      </c>
      <c r="F362" s="112" t="s">
        <v>2749</v>
      </c>
      <c r="G362" s="3" t="str">
        <f t="shared" si="6"/>
        <v>Yes</v>
      </c>
    </row>
    <row r="363" spans="1:8">
      <c r="A363" s="83" t="s">
        <v>2441</v>
      </c>
      <c r="B363" s="83" t="s">
        <v>2814</v>
      </c>
      <c r="C363" s="80">
        <v>5411</v>
      </c>
      <c r="D363" s="80" t="s">
        <v>1440</v>
      </c>
      <c r="E363" s="122">
        <v>0.79779999999999995</v>
      </c>
      <c r="F363" s="112" t="s">
        <v>2749</v>
      </c>
      <c r="G363" s="3" t="str">
        <f t="shared" si="6"/>
        <v>Yes</v>
      </c>
    </row>
    <row r="364" spans="1:8">
      <c r="A364" s="83" t="s">
        <v>2441</v>
      </c>
      <c r="B364" s="83" t="s">
        <v>2814</v>
      </c>
      <c r="C364" s="80">
        <v>2943</v>
      </c>
      <c r="D364" s="80" t="s">
        <v>1423</v>
      </c>
      <c r="E364" s="122">
        <v>0.75480000000000003</v>
      </c>
      <c r="F364" s="112" t="s">
        <v>2749</v>
      </c>
      <c r="G364" s="3" t="str">
        <f t="shared" si="6"/>
        <v>Yes</v>
      </c>
    </row>
    <row r="365" spans="1:8">
      <c r="A365" s="83" t="s">
        <v>2441</v>
      </c>
      <c r="B365" s="83" t="s">
        <v>2814</v>
      </c>
      <c r="C365" s="80">
        <v>3455</v>
      </c>
      <c r="D365" s="80" t="s">
        <v>1430</v>
      </c>
      <c r="E365" s="122">
        <v>0.70850000000000002</v>
      </c>
      <c r="F365" s="112" t="s">
        <v>2749</v>
      </c>
      <c r="G365" s="3" t="str">
        <f t="shared" si="6"/>
        <v>Yes</v>
      </c>
    </row>
    <row r="366" spans="1:8">
      <c r="A366" s="83" t="s">
        <v>2441</v>
      </c>
      <c r="B366" s="83" t="s">
        <v>2814</v>
      </c>
      <c r="C366" s="80">
        <v>4396</v>
      </c>
      <c r="D366" s="80" t="s">
        <v>1206</v>
      </c>
      <c r="E366" s="122">
        <v>0.47760000000000002</v>
      </c>
      <c r="F366" s="112" t="s">
        <v>3155</v>
      </c>
      <c r="G366" s="3" t="str">
        <f t="shared" si="6"/>
        <v>No</v>
      </c>
    </row>
    <row r="367" spans="1:8">
      <c r="A367" s="83" t="s">
        <v>2441</v>
      </c>
      <c r="B367" s="83" t="s">
        <v>2814</v>
      </c>
      <c r="C367" s="80">
        <v>5387</v>
      </c>
      <c r="D367" s="80" t="s">
        <v>1439</v>
      </c>
      <c r="E367" s="122">
        <v>0.84909999999999997</v>
      </c>
      <c r="F367" s="112" t="s">
        <v>2749</v>
      </c>
      <c r="G367" s="3" t="str">
        <f t="shared" si="6"/>
        <v>Yes</v>
      </c>
    </row>
    <row r="368" spans="1:8">
      <c r="A368" s="83" t="s">
        <v>2441</v>
      </c>
      <c r="B368" s="83" t="s">
        <v>2814</v>
      </c>
      <c r="C368" s="80">
        <v>5027</v>
      </c>
      <c r="D368" s="80" t="s">
        <v>1435</v>
      </c>
      <c r="E368" s="122">
        <v>0.6159</v>
      </c>
      <c r="F368" s="112" t="s">
        <v>3155</v>
      </c>
      <c r="G368" s="3" t="str">
        <f t="shared" si="6"/>
        <v>Yes</v>
      </c>
    </row>
    <row r="369" spans="1:7">
      <c r="A369" s="83" t="s">
        <v>2441</v>
      </c>
      <c r="B369" s="83" t="s">
        <v>2814</v>
      </c>
      <c r="C369" s="80">
        <v>3298</v>
      </c>
      <c r="D369" s="80" t="s">
        <v>1427</v>
      </c>
      <c r="E369" s="122">
        <v>0.56820000000000004</v>
      </c>
      <c r="F369" s="112" t="s">
        <v>3155</v>
      </c>
      <c r="G369" s="3" t="str">
        <f t="shared" si="6"/>
        <v>Yes</v>
      </c>
    </row>
    <row r="370" spans="1:7">
      <c r="A370" s="83" t="s">
        <v>2441</v>
      </c>
      <c r="B370" s="83" t="s">
        <v>2814</v>
      </c>
      <c r="C370" s="80">
        <v>3248</v>
      </c>
      <c r="D370" s="80" t="s">
        <v>1425</v>
      </c>
      <c r="E370" s="122">
        <v>0.72940000000000005</v>
      </c>
      <c r="F370" s="112" t="s">
        <v>2749</v>
      </c>
      <c r="G370" s="3" t="str">
        <f t="shared" si="6"/>
        <v>Yes</v>
      </c>
    </row>
    <row r="371" spans="1:7">
      <c r="A371" s="83" t="s">
        <v>2441</v>
      </c>
      <c r="B371" s="83" t="s">
        <v>2814</v>
      </c>
      <c r="C371" s="80">
        <v>3117</v>
      </c>
      <c r="D371" s="80" t="s">
        <v>1424</v>
      </c>
      <c r="E371" s="122">
        <v>0.38379999999999997</v>
      </c>
      <c r="F371" s="112" t="s">
        <v>3155</v>
      </c>
      <c r="G371" s="3" t="str">
        <f t="shared" si="6"/>
        <v>No</v>
      </c>
    </row>
    <row r="372" spans="1:7">
      <c r="A372" s="83" t="s">
        <v>2441</v>
      </c>
      <c r="B372" s="83" t="s">
        <v>2814</v>
      </c>
      <c r="C372" s="80">
        <v>3351</v>
      </c>
      <c r="D372" s="80" t="s">
        <v>1428</v>
      </c>
      <c r="E372" s="122">
        <v>0.64370000000000005</v>
      </c>
      <c r="F372" s="112" t="s">
        <v>2749</v>
      </c>
      <c r="G372" s="3" t="str">
        <f t="shared" si="6"/>
        <v>Yes</v>
      </c>
    </row>
    <row r="373" spans="1:7">
      <c r="A373" s="83" t="s">
        <v>2441</v>
      </c>
      <c r="B373" s="83" t="s">
        <v>2814</v>
      </c>
      <c r="C373" s="80">
        <v>3456</v>
      </c>
      <c r="D373" s="80" t="s">
        <v>1431</v>
      </c>
      <c r="E373" s="122">
        <v>0.47610000000000002</v>
      </c>
      <c r="F373" s="112" t="s">
        <v>3155</v>
      </c>
      <c r="G373" s="3" t="str">
        <f t="shared" si="6"/>
        <v>No</v>
      </c>
    </row>
    <row r="374" spans="1:7">
      <c r="A374" s="83" t="s">
        <v>2441</v>
      </c>
      <c r="B374" s="83" t="s">
        <v>2814</v>
      </c>
      <c r="C374" s="80">
        <v>2652</v>
      </c>
      <c r="D374" s="80" t="s">
        <v>1422</v>
      </c>
      <c r="E374" s="122">
        <v>0.80830000000000002</v>
      </c>
      <c r="F374" s="112" t="s">
        <v>2749</v>
      </c>
      <c r="G374" s="3" t="str">
        <f t="shared" si="6"/>
        <v>Yes</v>
      </c>
    </row>
    <row r="375" spans="1:7">
      <c r="A375" s="83" t="s">
        <v>2441</v>
      </c>
      <c r="B375" s="83" t="s">
        <v>2814</v>
      </c>
      <c r="C375" s="80">
        <v>3602</v>
      </c>
      <c r="D375" s="80" t="s">
        <v>1433</v>
      </c>
      <c r="E375" s="122">
        <v>0.85</v>
      </c>
      <c r="F375" s="112" t="s">
        <v>2749</v>
      </c>
      <c r="G375" s="3" t="str">
        <f t="shared" si="6"/>
        <v>Yes</v>
      </c>
    </row>
    <row r="376" spans="1:7">
      <c r="A376" s="83" t="s">
        <v>2441</v>
      </c>
      <c r="B376" s="83" t="s">
        <v>2814</v>
      </c>
      <c r="C376" s="80">
        <v>5364</v>
      </c>
      <c r="D376" s="80" t="s">
        <v>1437</v>
      </c>
      <c r="E376" s="122">
        <v>0.28289999999999998</v>
      </c>
      <c r="F376" s="112" t="s">
        <v>3155</v>
      </c>
      <c r="G376" s="3" t="str">
        <f t="shared" si="6"/>
        <v>No</v>
      </c>
    </row>
    <row r="377" spans="1:7">
      <c r="A377" s="83" t="s">
        <v>2441</v>
      </c>
      <c r="B377" s="83" t="s">
        <v>2814</v>
      </c>
      <c r="C377" s="80">
        <v>3763</v>
      </c>
      <c r="D377" s="80" t="s">
        <v>1434</v>
      </c>
      <c r="E377" s="122">
        <v>0.49919999999999998</v>
      </c>
      <c r="F377" s="112" t="s">
        <v>3155</v>
      </c>
      <c r="G377" s="3" t="str">
        <f t="shared" si="6"/>
        <v>No</v>
      </c>
    </row>
    <row r="378" spans="1:7">
      <c r="A378" s="83" t="s">
        <v>2441</v>
      </c>
      <c r="B378" s="83" t="s">
        <v>2814</v>
      </c>
      <c r="C378" s="80">
        <v>2189</v>
      </c>
      <c r="D378" s="80" t="s">
        <v>1419</v>
      </c>
      <c r="E378" s="122">
        <v>0.83709999999999996</v>
      </c>
      <c r="F378" s="112" t="s">
        <v>2749</v>
      </c>
      <c r="G378" s="3" t="str">
        <f t="shared" si="6"/>
        <v>Yes</v>
      </c>
    </row>
    <row r="379" spans="1:7">
      <c r="A379" s="83" t="s">
        <v>2441</v>
      </c>
      <c r="B379" s="83" t="s">
        <v>2814</v>
      </c>
      <c r="C379" s="80">
        <v>5365</v>
      </c>
      <c r="D379" s="80" t="s">
        <v>1438</v>
      </c>
      <c r="E379" s="122">
        <v>0.40870000000000001</v>
      </c>
      <c r="F379" s="112" t="s">
        <v>3155</v>
      </c>
      <c r="G379" s="3" t="str">
        <f t="shared" si="6"/>
        <v>No</v>
      </c>
    </row>
    <row r="380" spans="1:7">
      <c r="A380" s="83" t="s">
        <v>2441</v>
      </c>
      <c r="B380" s="83" t="s">
        <v>2814</v>
      </c>
      <c r="C380" s="80">
        <v>1880</v>
      </c>
      <c r="D380" s="80" t="s">
        <v>2815</v>
      </c>
      <c r="E380" s="122">
        <v>0.5</v>
      </c>
      <c r="F380" s="112" t="s">
        <v>3155</v>
      </c>
      <c r="G380" s="3" t="str">
        <f t="shared" si="6"/>
        <v>Yes</v>
      </c>
    </row>
    <row r="381" spans="1:7">
      <c r="A381" s="83" t="s">
        <v>2441</v>
      </c>
      <c r="B381" s="83" t="s">
        <v>2814</v>
      </c>
      <c r="C381" s="80">
        <v>1882</v>
      </c>
      <c r="D381" s="80" t="s">
        <v>1418</v>
      </c>
      <c r="E381" s="122">
        <v>0.62590000000000001</v>
      </c>
      <c r="F381" s="112" t="s">
        <v>3155</v>
      </c>
      <c r="G381" s="3" t="str">
        <f t="shared" si="6"/>
        <v>Yes</v>
      </c>
    </row>
    <row r="382" spans="1:7">
      <c r="A382" s="83" t="s">
        <v>2441</v>
      </c>
      <c r="B382" s="83" t="s">
        <v>2814</v>
      </c>
      <c r="C382" s="80">
        <v>3500</v>
      </c>
      <c r="D382" s="80" t="s">
        <v>3180</v>
      </c>
      <c r="E382" s="122">
        <v>0.56859999999999999</v>
      </c>
      <c r="F382" s="112" t="s">
        <v>3155</v>
      </c>
      <c r="G382" s="3" t="str">
        <f t="shared" si="6"/>
        <v>Yes</v>
      </c>
    </row>
    <row r="383" spans="1:7">
      <c r="A383" s="83" t="s">
        <v>2441</v>
      </c>
      <c r="B383" s="83" t="s">
        <v>2814</v>
      </c>
      <c r="C383" s="80">
        <v>2651</v>
      </c>
      <c r="D383" s="80" t="s">
        <v>1421</v>
      </c>
      <c r="E383" s="122">
        <v>0.84740000000000004</v>
      </c>
      <c r="F383" s="112" t="s">
        <v>2749</v>
      </c>
      <c r="G383" s="3" t="str">
        <f t="shared" si="6"/>
        <v>Yes</v>
      </c>
    </row>
    <row r="384" spans="1:7">
      <c r="A384" s="83" t="s">
        <v>2441</v>
      </c>
      <c r="B384" s="83" t="s">
        <v>2814</v>
      </c>
      <c r="C384" s="80">
        <v>5297</v>
      </c>
      <c r="D384" s="80" t="s">
        <v>1436</v>
      </c>
      <c r="E384" s="122">
        <v>0.623</v>
      </c>
      <c r="F384" s="112" t="s">
        <v>3155</v>
      </c>
      <c r="G384" s="3" t="str">
        <f t="shared" si="6"/>
        <v>Yes</v>
      </c>
    </row>
    <row r="385" spans="1:8">
      <c r="A385" s="83" t="s">
        <v>2441</v>
      </c>
      <c r="B385" s="83" t="s">
        <v>2814</v>
      </c>
      <c r="C385" s="80">
        <v>3249</v>
      </c>
      <c r="D385" s="80" t="s">
        <v>1426</v>
      </c>
      <c r="E385" s="122">
        <v>0.81100000000000005</v>
      </c>
      <c r="F385" s="112" t="s">
        <v>2749</v>
      </c>
      <c r="G385" s="3" t="str">
        <f t="shared" si="6"/>
        <v>Yes</v>
      </c>
    </row>
    <row r="386" spans="1:8">
      <c r="A386" s="83" t="s">
        <v>2539</v>
      </c>
      <c r="B386" s="83" t="s">
        <v>2816</v>
      </c>
      <c r="C386" s="80">
        <v>3366</v>
      </c>
      <c r="D386" s="80" t="s">
        <v>2138</v>
      </c>
      <c r="E386" s="122">
        <v>0.29780000000000001</v>
      </c>
      <c r="F386" s="112" t="s">
        <v>3155</v>
      </c>
      <c r="G386" s="3" t="str">
        <f t="shared" si="6"/>
        <v>No</v>
      </c>
    </row>
    <row r="387" spans="1:8">
      <c r="A387" s="83" t="s">
        <v>2539</v>
      </c>
      <c r="B387" s="83" t="s">
        <v>2816</v>
      </c>
      <c r="C387" s="80">
        <v>2894</v>
      </c>
      <c r="D387" s="80" t="s">
        <v>2137</v>
      </c>
      <c r="E387" s="122">
        <v>0.33510000000000001</v>
      </c>
      <c r="F387" s="112" t="s">
        <v>3155</v>
      </c>
      <c r="G387" s="3" t="str">
        <f t="shared" si="6"/>
        <v>No</v>
      </c>
    </row>
    <row r="388" spans="1:8">
      <c r="A388" t="s">
        <v>2522</v>
      </c>
      <c r="B388" t="s">
        <v>2817</v>
      </c>
      <c r="C388" s="80">
        <v>5362</v>
      </c>
      <c r="D388" t="s">
        <v>2048</v>
      </c>
      <c r="E388" s="122">
        <v>0.51859999999999995</v>
      </c>
      <c r="F388" s="112" t="s">
        <v>2749</v>
      </c>
      <c r="G388" s="3" t="str">
        <f t="shared" si="6"/>
        <v>Yes</v>
      </c>
      <c r="H388" s="102"/>
    </row>
    <row r="389" spans="1:8">
      <c r="A389" s="83" t="s">
        <v>2522</v>
      </c>
      <c r="B389" s="83" t="s">
        <v>2817</v>
      </c>
      <c r="C389" s="80">
        <v>5575</v>
      </c>
      <c r="D389" s="80" t="s">
        <v>3146</v>
      </c>
      <c r="E389" s="122">
        <v>0.46920000000000001</v>
      </c>
      <c r="F389" s="112" t="s">
        <v>3155</v>
      </c>
      <c r="G389" s="3" t="str">
        <f t="shared" ref="G389:G452" si="7">IF(E389&gt;=0.5,"Yes",IF(F389="Yes","Yes","No"))</f>
        <v>No</v>
      </c>
    </row>
    <row r="390" spans="1:8">
      <c r="A390" s="83" t="s">
        <v>2522</v>
      </c>
      <c r="B390" s="83" t="s">
        <v>2817</v>
      </c>
      <c r="C390" s="80">
        <v>2114</v>
      </c>
      <c r="D390" s="80" t="s">
        <v>2046</v>
      </c>
      <c r="E390" s="122">
        <v>0.50800000000000001</v>
      </c>
      <c r="F390" s="112" t="s">
        <v>2749</v>
      </c>
      <c r="G390" s="3" t="str">
        <f t="shared" si="7"/>
        <v>Yes</v>
      </c>
    </row>
    <row r="391" spans="1:8">
      <c r="A391" s="83" t="s">
        <v>2522</v>
      </c>
      <c r="B391" s="83" t="s">
        <v>2817</v>
      </c>
      <c r="C391" s="80">
        <v>3541</v>
      </c>
      <c r="D391" s="80" t="s">
        <v>2047</v>
      </c>
      <c r="E391" s="122">
        <v>0.55679999999999996</v>
      </c>
      <c r="F391" s="112" t="s">
        <v>2749</v>
      </c>
      <c r="G391" s="3" t="str">
        <f t="shared" si="7"/>
        <v>Yes</v>
      </c>
    </row>
    <row r="392" spans="1:8">
      <c r="A392" s="83" t="s">
        <v>2543</v>
      </c>
      <c r="B392" s="83" t="s">
        <v>2818</v>
      </c>
      <c r="C392" s="80">
        <v>2588</v>
      </c>
      <c r="D392" s="80" t="s">
        <v>2149</v>
      </c>
      <c r="E392" s="122">
        <v>0.32150000000000001</v>
      </c>
      <c r="F392" s="112" t="s">
        <v>3155</v>
      </c>
      <c r="G392" s="3" t="str">
        <f t="shared" si="7"/>
        <v>No</v>
      </c>
    </row>
    <row r="393" spans="1:8">
      <c r="A393" s="83" t="s">
        <v>2506</v>
      </c>
      <c r="B393" s="83" t="s">
        <v>2819</v>
      </c>
      <c r="C393" s="80">
        <v>3508</v>
      </c>
      <c r="D393" s="80" t="s">
        <v>1946</v>
      </c>
      <c r="E393" s="122">
        <v>0.7077</v>
      </c>
      <c r="F393" s="112" t="s">
        <v>2749</v>
      </c>
      <c r="G393" s="3" t="str">
        <f t="shared" si="7"/>
        <v>Yes</v>
      </c>
    </row>
    <row r="394" spans="1:8">
      <c r="A394" s="83" t="s">
        <v>2524</v>
      </c>
      <c r="B394" s="83" t="s">
        <v>2820</v>
      </c>
      <c r="C394" s="80">
        <v>3613</v>
      </c>
      <c r="D394" s="80" t="s">
        <v>1635</v>
      </c>
      <c r="E394" s="122">
        <v>0.54039999999999999</v>
      </c>
      <c r="F394" s="112" t="s">
        <v>2749</v>
      </c>
      <c r="G394" s="3" t="str">
        <f t="shared" si="7"/>
        <v>Yes</v>
      </c>
    </row>
    <row r="395" spans="1:8">
      <c r="A395" s="83" t="s">
        <v>2524</v>
      </c>
      <c r="B395" s="83" t="s">
        <v>2820</v>
      </c>
      <c r="C395" s="80">
        <v>4049</v>
      </c>
      <c r="D395" s="80" t="s">
        <v>1121</v>
      </c>
      <c r="E395" s="122">
        <v>0.53800000000000003</v>
      </c>
      <c r="F395" s="112" t="s">
        <v>2749</v>
      </c>
      <c r="G395" s="3" t="str">
        <f t="shared" si="7"/>
        <v>Yes</v>
      </c>
    </row>
    <row r="396" spans="1:8">
      <c r="A396" s="83" t="s">
        <v>2524</v>
      </c>
      <c r="B396" s="83" t="s">
        <v>2820</v>
      </c>
      <c r="C396" s="80">
        <v>3012</v>
      </c>
      <c r="D396" s="80" t="s">
        <v>2052</v>
      </c>
      <c r="E396" s="122">
        <v>0.59430000000000005</v>
      </c>
      <c r="F396" s="112" t="s">
        <v>2749</v>
      </c>
      <c r="G396" s="3" t="str">
        <f t="shared" si="7"/>
        <v>Yes</v>
      </c>
    </row>
    <row r="397" spans="1:8">
      <c r="A397" s="83" t="s">
        <v>2502</v>
      </c>
      <c r="B397" s="83" t="s">
        <v>2821</v>
      </c>
      <c r="C397" s="80">
        <v>3831</v>
      </c>
      <c r="D397" s="80" t="s">
        <v>1936</v>
      </c>
      <c r="E397" s="122">
        <v>0.53339999999999999</v>
      </c>
      <c r="F397" s="112" t="s">
        <v>3155</v>
      </c>
      <c r="G397" s="3" t="str">
        <f t="shared" si="7"/>
        <v>Yes</v>
      </c>
    </row>
    <row r="398" spans="1:8">
      <c r="A398" s="83" t="s">
        <v>2502</v>
      </c>
      <c r="B398" s="83" t="s">
        <v>2821</v>
      </c>
      <c r="C398" s="80">
        <v>3310</v>
      </c>
      <c r="D398" s="80" t="s">
        <v>1935</v>
      </c>
      <c r="E398" s="122">
        <v>0.47739999999999999</v>
      </c>
      <c r="F398" s="112" t="s">
        <v>3155</v>
      </c>
      <c r="G398" s="3" t="str">
        <f t="shared" si="7"/>
        <v>No</v>
      </c>
    </row>
    <row r="399" spans="1:8">
      <c r="A399" s="83" t="s">
        <v>2502</v>
      </c>
      <c r="B399" s="83" t="s">
        <v>2821</v>
      </c>
      <c r="C399" s="80">
        <v>4180</v>
      </c>
      <c r="D399" s="80" t="s">
        <v>1937</v>
      </c>
      <c r="E399" s="122">
        <v>0.6099</v>
      </c>
      <c r="F399" s="112" t="s">
        <v>2749</v>
      </c>
      <c r="G399" s="3" t="str">
        <f t="shared" si="7"/>
        <v>Yes</v>
      </c>
    </row>
    <row r="400" spans="1:8">
      <c r="A400" s="83" t="s">
        <v>2502</v>
      </c>
      <c r="B400" s="83" t="s">
        <v>2821</v>
      </c>
      <c r="C400" s="80">
        <v>2957</v>
      </c>
      <c r="D400" s="80" t="s">
        <v>1934</v>
      </c>
      <c r="E400" s="122">
        <v>0.51790000000000003</v>
      </c>
      <c r="F400" s="112" t="s">
        <v>2749</v>
      </c>
      <c r="G400" s="3" t="str">
        <f t="shared" si="7"/>
        <v>Yes</v>
      </c>
    </row>
    <row r="401" spans="1:8">
      <c r="A401" s="83" t="s">
        <v>2502</v>
      </c>
      <c r="B401" s="83" t="s">
        <v>2821</v>
      </c>
      <c r="C401" s="80">
        <v>1594</v>
      </c>
      <c r="D401" s="80" t="s">
        <v>1933</v>
      </c>
      <c r="E401" s="122">
        <v>0.59079999999999999</v>
      </c>
      <c r="F401" s="112" t="s">
        <v>2749</v>
      </c>
      <c r="G401" s="3" t="str">
        <f t="shared" si="7"/>
        <v>Yes</v>
      </c>
    </row>
    <row r="402" spans="1:8">
      <c r="A402" s="83" t="s">
        <v>2455</v>
      </c>
      <c r="B402" s="83" t="s">
        <v>2822</v>
      </c>
      <c r="C402" s="80">
        <v>2577</v>
      </c>
      <c r="D402" s="80" t="s">
        <v>1542</v>
      </c>
      <c r="E402" s="122">
        <v>0.59230000000000005</v>
      </c>
      <c r="F402" s="112" t="s">
        <v>2749</v>
      </c>
      <c r="G402" s="3" t="str">
        <f t="shared" si="7"/>
        <v>Yes</v>
      </c>
    </row>
    <row r="403" spans="1:8">
      <c r="A403" s="83" t="s">
        <v>2455</v>
      </c>
      <c r="B403" s="83" t="s">
        <v>2822</v>
      </c>
      <c r="C403" s="80">
        <v>2810</v>
      </c>
      <c r="D403" s="80" t="s">
        <v>1543</v>
      </c>
      <c r="E403" s="122">
        <v>0.63490000000000002</v>
      </c>
      <c r="F403" s="112" t="s">
        <v>2749</v>
      </c>
      <c r="G403" s="3" t="str">
        <f t="shared" si="7"/>
        <v>Yes</v>
      </c>
    </row>
    <row r="404" spans="1:8">
      <c r="A404" s="83" t="s">
        <v>2455</v>
      </c>
      <c r="B404" s="83" t="s">
        <v>2822</v>
      </c>
      <c r="C404" s="80">
        <v>1605</v>
      </c>
      <c r="D404" s="80" t="s">
        <v>1541</v>
      </c>
      <c r="E404" s="122">
        <v>0.61119999999999997</v>
      </c>
      <c r="F404" s="112" t="s">
        <v>3155</v>
      </c>
      <c r="G404" s="3" t="str">
        <f t="shared" si="7"/>
        <v>Yes</v>
      </c>
    </row>
    <row r="405" spans="1:8">
      <c r="A405" s="83" t="s">
        <v>2460</v>
      </c>
      <c r="B405" s="83" t="s">
        <v>2823</v>
      </c>
      <c r="C405" s="80">
        <v>2578</v>
      </c>
      <c r="D405" s="80" t="s">
        <v>1572</v>
      </c>
      <c r="E405" s="122">
        <v>0.21510000000000001</v>
      </c>
      <c r="F405" s="112" t="s">
        <v>3155</v>
      </c>
      <c r="G405" s="3" t="str">
        <f t="shared" si="7"/>
        <v>No</v>
      </c>
    </row>
    <row r="406" spans="1:8">
      <c r="A406" s="83" t="s">
        <v>2330</v>
      </c>
      <c r="B406" s="83" t="s">
        <v>2824</v>
      </c>
      <c r="C406" s="80">
        <v>3326</v>
      </c>
      <c r="D406" s="80" t="s">
        <v>500</v>
      </c>
      <c r="E406" s="122">
        <v>0.41239999999999999</v>
      </c>
      <c r="F406" s="112" t="s">
        <v>3155</v>
      </c>
      <c r="G406" s="3" t="str">
        <f t="shared" si="7"/>
        <v>No</v>
      </c>
    </row>
    <row r="407" spans="1:8">
      <c r="A407" t="s">
        <v>2315</v>
      </c>
      <c r="B407" t="s">
        <v>2825</v>
      </c>
      <c r="C407" s="80">
        <v>2968</v>
      </c>
      <c r="D407" t="s">
        <v>425</v>
      </c>
      <c r="E407" s="122">
        <v>0.41249999999999998</v>
      </c>
      <c r="F407" s="112" t="s">
        <v>3155</v>
      </c>
      <c r="G407" s="3" t="str">
        <f t="shared" si="7"/>
        <v>No</v>
      </c>
      <c r="H407" s="102"/>
    </row>
    <row r="408" spans="1:8">
      <c r="A408" s="83" t="s">
        <v>2315</v>
      </c>
      <c r="B408" s="83" t="s">
        <v>2825</v>
      </c>
      <c r="C408" s="80">
        <v>2693</v>
      </c>
      <c r="D408" s="80" t="s">
        <v>424</v>
      </c>
      <c r="E408" s="122">
        <v>0.4743</v>
      </c>
      <c r="F408" s="112" t="s">
        <v>3155</v>
      </c>
      <c r="G408" s="3" t="str">
        <f t="shared" si="7"/>
        <v>No</v>
      </c>
    </row>
    <row r="409" spans="1:8">
      <c r="A409" t="s">
        <v>2336</v>
      </c>
      <c r="B409" t="s">
        <v>2826</v>
      </c>
      <c r="C409" s="80">
        <v>3664</v>
      </c>
      <c r="D409" t="s">
        <v>522</v>
      </c>
      <c r="E409" s="122">
        <v>0.37059999999999998</v>
      </c>
      <c r="F409" s="112" t="s">
        <v>3155</v>
      </c>
      <c r="G409" s="3" t="str">
        <f t="shared" si="7"/>
        <v>No</v>
      </c>
      <c r="H409" s="102"/>
    </row>
    <row r="410" spans="1:8">
      <c r="A410" s="83" t="s">
        <v>2336</v>
      </c>
      <c r="B410" s="83" t="s">
        <v>2826</v>
      </c>
      <c r="C410" s="80">
        <v>2625</v>
      </c>
      <c r="D410" s="80" t="s">
        <v>521</v>
      </c>
      <c r="E410" s="122">
        <v>0.29709999999999998</v>
      </c>
      <c r="F410" s="112" t="s">
        <v>3155</v>
      </c>
      <c r="G410" s="3" t="str">
        <f t="shared" si="7"/>
        <v>No</v>
      </c>
    </row>
    <row r="411" spans="1:8">
      <c r="A411" s="83" t="s">
        <v>2336</v>
      </c>
      <c r="B411" s="83" t="s">
        <v>2826</v>
      </c>
      <c r="C411" s="80">
        <v>4004</v>
      </c>
      <c r="D411" s="80" t="s">
        <v>523</v>
      </c>
      <c r="E411" s="122">
        <v>0.3422</v>
      </c>
      <c r="F411" s="112" t="s">
        <v>3155</v>
      </c>
      <c r="G411" s="3" t="str">
        <f t="shared" si="7"/>
        <v>No</v>
      </c>
    </row>
    <row r="412" spans="1:8">
      <c r="A412" s="83" t="s">
        <v>2336</v>
      </c>
      <c r="B412" s="83" t="s">
        <v>2826</v>
      </c>
      <c r="C412" s="80">
        <v>5412</v>
      </c>
      <c r="D412" s="80" t="s">
        <v>524</v>
      </c>
      <c r="E412" s="122">
        <v>0.58289999999999997</v>
      </c>
      <c r="F412" s="112" t="s">
        <v>3155</v>
      </c>
      <c r="G412" s="3" t="str">
        <f t="shared" si="7"/>
        <v>Yes</v>
      </c>
    </row>
    <row r="413" spans="1:8">
      <c r="A413" s="83" t="s">
        <v>2273</v>
      </c>
      <c r="B413" s="83" t="s">
        <v>2827</v>
      </c>
      <c r="C413" s="80">
        <v>3473</v>
      </c>
      <c r="D413" s="80" t="s">
        <v>144</v>
      </c>
      <c r="E413" s="122">
        <v>0.59660000000000002</v>
      </c>
      <c r="F413" s="112" t="s">
        <v>3155</v>
      </c>
      <c r="G413" s="3" t="str">
        <f t="shared" si="7"/>
        <v>Yes</v>
      </c>
    </row>
    <row r="414" spans="1:8">
      <c r="A414" s="83" t="s">
        <v>2273</v>
      </c>
      <c r="B414" s="83" t="s">
        <v>2827</v>
      </c>
      <c r="C414" s="80">
        <v>5030</v>
      </c>
      <c r="D414" s="80" t="s">
        <v>145</v>
      </c>
      <c r="E414" s="122">
        <v>0.46489999999999998</v>
      </c>
      <c r="F414" s="112" t="s">
        <v>3155</v>
      </c>
      <c r="G414" s="3" t="str">
        <f t="shared" si="7"/>
        <v>No</v>
      </c>
    </row>
    <row r="415" spans="1:8">
      <c r="A415" s="83" t="s">
        <v>2404</v>
      </c>
      <c r="B415" s="83" t="s">
        <v>2828</v>
      </c>
      <c r="C415" s="80">
        <v>2862</v>
      </c>
      <c r="D415" s="80" t="s">
        <v>1187</v>
      </c>
      <c r="E415" s="122">
        <v>0.55189999999999995</v>
      </c>
      <c r="F415" s="112" t="s">
        <v>3155</v>
      </c>
      <c r="G415" s="3" t="str">
        <f t="shared" si="7"/>
        <v>Yes</v>
      </c>
    </row>
    <row r="416" spans="1:8">
      <c r="A416" s="83" t="s">
        <v>2404</v>
      </c>
      <c r="B416" s="83" t="s">
        <v>2828</v>
      </c>
      <c r="C416" s="80">
        <v>2863</v>
      </c>
      <c r="D416" s="80" t="s">
        <v>1188</v>
      </c>
      <c r="E416" s="122">
        <v>0.39219999999999999</v>
      </c>
      <c r="F416" s="112" t="s">
        <v>3155</v>
      </c>
      <c r="G416" s="3" t="str">
        <f t="shared" si="7"/>
        <v>No</v>
      </c>
    </row>
    <row r="417" spans="1:8">
      <c r="A417" t="s">
        <v>2303</v>
      </c>
      <c r="B417" t="s">
        <v>2829</v>
      </c>
      <c r="C417" s="80">
        <v>2006</v>
      </c>
      <c r="D417" t="s">
        <v>359</v>
      </c>
      <c r="E417" s="122">
        <v>0.55740000000000001</v>
      </c>
      <c r="F417" s="112" t="s">
        <v>2749</v>
      </c>
      <c r="G417" s="3" t="str">
        <f t="shared" si="7"/>
        <v>Yes</v>
      </c>
      <c r="H417" s="102"/>
    </row>
    <row r="418" spans="1:8">
      <c r="A418" s="83" t="s">
        <v>2303</v>
      </c>
      <c r="B418" s="83" t="s">
        <v>2829</v>
      </c>
      <c r="C418" s="80">
        <v>5530</v>
      </c>
      <c r="D418" s="80" t="s">
        <v>2830</v>
      </c>
      <c r="E418" s="122">
        <v>0.33329999999999999</v>
      </c>
      <c r="F418" s="112" t="s">
        <v>3155</v>
      </c>
      <c r="G418" s="3" t="str">
        <f t="shared" si="7"/>
        <v>No</v>
      </c>
    </row>
    <row r="419" spans="1:8">
      <c r="A419" s="83" t="s">
        <v>2431</v>
      </c>
      <c r="B419" s="83" t="s">
        <v>2831</v>
      </c>
      <c r="C419" s="80">
        <v>2770</v>
      </c>
      <c r="D419" s="80" t="s">
        <v>1285</v>
      </c>
      <c r="E419" s="122">
        <v>0.70530000000000004</v>
      </c>
      <c r="F419" s="112" t="s">
        <v>2749</v>
      </c>
      <c r="G419" s="3" t="str">
        <f t="shared" si="7"/>
        <v>Yes</v>
      </c>
    </row>
    <row r="420" spans="1:8">
      <c r="A420" s="83" t="s">
        <v>2431</v>
      </c>
      <c r="B420" s="83" t="s">
        <v>2831</v>
      </c>
      <c r="C420" s="80">
        <v>2423</v>
      </c>
      <c r="D420" s="80" t="s">
        <v>1284</v>
      </c>
      <c r="E420" s="122">
        <v>0.81010000000000004</v>
      </c>
      <c r="F420" s="112" t="s">
        <v>2749</v>
      </c>
      <c r="G420" s="3" t="str">
        <f t="shared" si="7"/>
        <v>Yes</v>
      </c>
    </row>
    <row r="421" spans="1:8">
      <c r="A421" s="83" t="s">
        <v>2431</v>
      </c>
      <c r="B421" s="83" t="s">
        <v>2831</v>
      </c>
      <c r="C421" s="80">
        <v>5538</v>
      </c>
      <c r="D421" s="80" t="s">
        <v>3103</v>
      </c>
      <c r="E421" s="122">
        <v>0.48089999999999999</v>
      </c>
      <c r="F421" s="112" t="s">
        <v>3155</v>
      </c>
      <c r="G421" s="3" t="str">
        <f t="shared" si="7"/>
        <v>No</v>
      </c>
    </row>
    <row r="422" spans="1:8">
      <c r="A422" s="83" t="s">
        <v>2431</v>
      </c>
      <c r="B422" s="83" t="s">
        <v>2831</v>
      </c>
      <c r="C422" s="80">
        <v>5539</v>
      </c>
      <c r="D422" s="80" t="s">
        <v>3122</v>
      </c>
      <c r="E422" s="122">
        <v>0.72250000000000003</v>
      </c>
      <c r="F422" s="112" t="s">
        <v>2749</v>
      </c>
      <c r="G422" s="3" t="str">
        <f t="shared" si="7"/>
        <v>Yes</v>
      </c>
    </row>
    <row r="423" spans="1:8">
      <c r="A423" s="83" t="s">
        <v>2372</v>
      </c>
      <c r="B423" s="83" t="s">
        <v>2832</v>
      </c>
      <c r="C423" s="80">
        <v>2077</v>
      </c>
      <c r="D423" s="80" t="s">
        <v>1081</v>
      </c>
      <c r="E423" s="122">
        <v>0</v>
      </c>
      <c r="F423" s="112" t="s">
        <v>3155</v>
      </c>
      <c r="G423" s="3" t="str">
        <f t="shared" si="7"/>
        <v>No</v>
      </c>
    </row>
    <row r="424" spans="1:8">
      <c r="A424" s="83" t="s">
        <v>2478</v>
      </c>
      <c r="B424" s="83" t="s">
        <v>2833</v>
      </c>
      <c r="C424" s="80">
        <v>3609</v>
      </c>
      <c r="D424" s="80" t="s">
        <v>1749</v>
      </c>
      <c r="E424" s="122">
        <v>0.54100000000000004</v>
      </c>
      <c r="F424" s="112" t="s">
        <v>2749</v>
      </c>
      <c r="G424" s="3" t="str">
        <f t="shared" si="7"/>
        <v>Yes</v>
      </c>
    </row>
    <row r="425" spans="1:8">
      <c r="A425" s="83" t="s">
        <v>2478</v>
      </c>
      <c r="B425" s="83" t="s">
        <v>2833</v>
      </c>
      <c r="C425" s="80">
        <v>3188</v>
      </c>
      <c r="D425" s="80" t="s">
        <v>3181</v>
      </c>
      <c r="E425" s="122">
        <v>0.4425</v>
      </c>
      <c r="F425" s="112" t="s">
        <v>3155</v>
      </c>
      <c r="G425" s="3" t="str">
        <f t="shared" si="7"/>
        <v>No</v>
      </c>
    </row>
    <row r="426" spans="1:8">
      <c r="A426" s="83" t="s">
        <v>2408</v>
      </c>
      <c r="B426" s="83" t="s">
        <v>2834</v>
      </c>
      <c r="C426" s="80">
        <v>2668</v>
      </c>
      <c r="D426" s="80" t="s">
        <v>1199</v>
      </c>
      <c r="E426" s="122">
        <v>0.4824</v>
      </c>
      <c r="F426" s="112" t="s">
        <v>3155</v>
      </c>
      <c r="G426" s="3" t="str">
        <f t="shared" si="7"/>
        <v>No</v>
      </c>
    </row>
    <row r="427" spans="1:8">
      <c r="A427" s="83" t="s">
        <v>2408</v>
      </c>
      <c r="B427" s="83" t="s">
        <v>2834</v>
      </c>
      <c r="C427" s="80">
        <v>3173</v>
      </c>
      <c r="D427" s="80" t="s">
        <v>1200</v>
      </c>
      <c r="E427" s="122">
        <v>0.46800000000000003</v>
      </c>
      <c r="F427" s="112" t="s">
        <v>3155</v>
      </c>
      <c r="G427" s="3" t="str">
        <f t="shared" si="7"/>
        <v>No</v>
      </c>
    </row>
    <row r="428" spans="1:8">
      <c r="A428" s="83" t="s">
        <v>2408</v>
      </c>
      <c r="B428" s="83" t="s">
        <v>2834</v>
      </c>
      <c r="C428" s="80">
        <v>5643</v>
      </c>
      <c r="D428" s="80" t="s">
        <v>3334</v>
      </c>
      <c r="E428" s="122">
        <v>0.5</v>
      </c>
      <c r="F428" s="112" t="s">
        <v>3155</v>
      </c>
      <c r="G428" s="3" t="str">
        <f t="shared" si="7"/>
        <v>Yes</v>
      </c>
    </row>
    <row r="429" spans="1:8">
      <c r="A429" s="83" t="s">
        <v>2288</v>
      </c>
      <c r="B429" s="83" t="s">
        <v>2835</v>
      </c>
      <c r="C429" s="80">
        <v>2830</v>
      </c>
      <c r="D429" s="80" t="s">
        <v>290</v>
      </c>
      <c r="E429" s="122">
        <v>0.48859999999999998</v>
      </c>
      <c r="F429" s="112" t="s">
        <v>2749</v>
      </c>
      <c r="G429" s="3" t="str">
        <f t="shared" si="7"/>
        <v>Yes</v>
      </c>
    </row>
    <row r="430" spans="1:8">
      <c r="A430" s="83" t="s">
        <v>2288</v>
      </c>
      <c r="B430" s="83" t="s">
        <v>2835</v>
      </c>
      <c r="C430" s="80">
        <v>2302</v>
      </c>
      <c r="D430" s="80" t="s">
        <v>289</v>
      </c>
      <c r="E430" s="122">
        <v>0.52059999999999995</v>
      </c>
      <c r="F430" s="112" t="s">
        <v>3155</v>
      </c>
      <c r="G430" s="3" t="str">
        <f t="shared" si="7"/>
        <v>Yes</v>
      </c>
    </row>
    <row r="431" spans="1:8">
      <c r="A431" s="83" t="s">
        <v>2288</v>
      </c>
      <c r="B431" s="83" t="s">
        <v>2835</v>
      </c>
      <c r="C431" s="80">
        <v>4011</v>
      </c>
      <c r="D431" s="80" t="s">
        <v>291</v>
      </c>
      <c r="E431" s="122">
        <v>0.53439999999999999</v>
      </c>
      <c r="F431" s="112" t="s">
        <v>3155</v>
      </c>
      <c r="G431" s="3" t="str">
        <f t="shared" si="7"/>
        <v>Yes</v>
      </c>
    </row>
    <row r="432" spans="1:8">
      <c r="A432" s="83" t="s">
        <v>2288</v>
      </c>
      <c r="B432" s="83" t="s">
        <v>2835</v>
      </c>
      <c r="C432" s="80">
        <v>5617</v>
      </c>
      <c r="D432" s="80" t="s">
        <v>3182</v>
      </c>
      <c r="E432" s="122">
        <v>0.63329999999999997</v>
      </c>
      <c r="F432" s="112" t="s">
        <v>3155</v>
      </c>
      <c r="G432" s="3" t="str">
        <f t="shared" si="7"/>
        <v>Yes</v>
      </c>
    </row>
    <row r="433" spans="1:7">
      <c r="A433" s="83" t="s">
        <v>2493</v>
      </c>
      <c r="B433" s="83" t="s">
        <v>2836</v>
      </c>
      <c r="C433" s="80">
        <v>2173</v>
      </c>
      <c r="D433" s="80" t="s">
        <v>1906</v>
      </c>
      <c r="E433" s="122">
        <v>0.51290000000000002</v>
      </c>
      <c r="F433" s="112" t="s">
        <v>3155</v>
      </c>
      <c r="G433" s="3" t="str">
        <f t="shared" si="7"/>
        <v>Yes</v>
      </c>
    </row>
    <row r="434" spans="1:7">
      <c r="A434" s="83" t="s">
        <v>2493</v>
      </c>
      <c r="B434" s="83" t="s">
        <v>2836</v>
      </c>
      <c r="C434" s="80">
        <v>2430</v>
      </c>
      <c r="D434" s="80" t="s">
        <v>1907</v>
      </c>
      <c r="E434" s="122">
        <v>0.53659999999999997</v>
      </c>
      <c r="F434" s="112" t="s">
        <v>3155</v>
      </c>
      <c r="G434" s="3" t="str">
        <f t="shared" si="7"/>
        <v>Yes</v>
      </c>
    </row>
    <row r="435" spans="1:7">
      <c r="A435" s="83" t="s">
        <v>2493</v>
      </c>
      <c r="B435" s="83" t="s">
        <v>2836</v>
      </c>
      <c r="C435" s="80">
        <v>4123</v>
      </c>
      <c r="D435" s="80" t="s">
        <v>1909</v>
      </c>
      <c r="E435" s="122">
        <v>0.49249999999999999</v>
      </c>
      <c r="F435" s="112" t="s">
        <v>3155</v>
      </c>
      <c r="G435" s="3" t="str">
        <f t="shared" si="7"/>
        <v>No</v>
      </c>
    </row>
    <row r="436" spans="1:7">
      <c r="A436" s="83" t="s">
        <v>2493</v>
      </c>
      <c r="B436" s="83" t="s">
        <v>2836</v>
      </c>
      <c r="C436" s="80">
        <v>1852</v>
      </c>
      <c r="D436" s="80" t="s">
        <v>1905</v>
      </c>
      <c r="E436" s="122">
        <v>0.37209999999999999</v>
      </c>
      <c r="F436" s="112" t="s">
        <v>3155</v>
      </c>
      <c r="G436" s="3" t="str">
        <f t="shared" si="7"/>
        <v>No</v>
      </c>
    </row>
    <row r="437" spans="1:7">
      <c r="A437" s="83" t="s">
        <v>2493</v>
      </c>
      <c r="B437" s="83" t="s">
        <v>2836</v>
      </c>
      <c r="C437" s="80">
        <v>3261</v>
      </c>
      <c r="D437" s="80" t="s">
        <v>1908</v>
      </c>
      <c r="E437" s="122">
        <v>0.5343</v>
      </c>
      <c r="F437" s="112" t="s">
        <v>2749</v>
      </c>
      <c r="G437" s="3" t="str">
        <f t="shared" si="7"/>
        <v>Yes</v>
      </c>
    </row>
    <row r="438" spans="1:7">
      <c r="A438" s="83" t="s">
        <v>2439</v>
      </c>
      <c r="B438" s="83" t="s">
        <v>2837</v>
      </c>
      <c r="C438" s="80">
        <v>4548</v>
      </c>
      <c r="D438" s="80" t="s">
        <v>1410</v>
      </c>
      <c r="E438" s="122">
        <v>0.15870000000000001</v>
      </c>
      <c r="F438" s="112" t="s">
        <v>3155</v>
      </c>
      <c r="G438" s="3" t="str">
        <f t="shared" si="7"/>
        <v>No</v>
      </c>
    </row>
    <row r="439" spans="1:7">
      <c r="A439" s="83" t="s">
        <v>2439</v>
      </c>
      <c r="B439" s="83" t="s">
        <v>2837</v>
      </c>
      <c r="C439" s="80">
        <v>3683</v>
      </c>
      <c r="D439" s="80" t="s">
        <v>1408</v>
      </c>
      <c r="E439" s="122">
        <v>0.16520000000000001</v>
      </c>
      <c r="F439" s="112" t="s">
        <v>3155</v>
      </c>
      <c r="G439" s="3" t="str">
        <f t="shared" si="7"/>
        <v>No</v>
      </c>
    </row>
    <row r="440" spans="1:7">
      <c r="A440" s="83" t="s">
        <v>2439</v>
      </c>
      <c r="B440" s="83" t="s">
        <v>2837</v>
      </c>
      <c r="C440" s="80">
        <v>4416</v>
      </c>
      <c r="D440" s="80" t="s">
        <v>1409</v>
      </c>
      <c r="E440" s="122">
        <v>0.192</v>
      </c>
      <c r="F440" s="112" t="s">
        <v>3155</v>
      </c>
      <c r="G440" s="3" t="str">
        <f t="shared" si="7"/>
        <v>No</v>
      </c>
    </row>
    <row r="441" spans="1:7">
      <c r="A441" s="83" t="s">
        <v>2520</v>
      </c>
      <c r="B441" s="83" t="s">
        <v>2838</v>
      </c>
      <c r="C441" s="80">
        <v>2278</v>
      </c>
      <c r="D441" s="80" t="s">
        <v>2036</v>
      </c>
      <c r="E441" s="122">
        <v>0.92589999999999995</v>
      </c>
      <c r="F441" s="112" t="s">
        <v>3155</v>
      </c>
      <c r="G441" s="3" t="str">
        <f t="shared" si="7"/>
        <v>Yes</v>
      </c>
    </row>
    <row r="442" spans="1:7">
      <c r="A442" s="83" t="s">
        <v>2490</v>
      </c>
      <c r="B442" s="83" t="s">
        <v>2839</v>
      </c>
      <c r="C442" s="80">
        <v>1712</v>
      </c>
      <c r="D442" s="80" t="s">
        <v>1883</v>
      </c>
      <c r="E442" s="122">
        <v>0.30580000000000002</v>
      </c>
      <c r="F442" s="112" t="s">
        <v>3155</v>
      </c>
      <c r="G442" s="3" t="str">
        <f t="shared" si="7"/>
        <v>No</v>
      </c>
    </row>
    <row r="443" spans="1:7">
      <c r="A443" s="83" t="s">
        <v>2490</v>
      </c>
      <c r="B443" s="83" t="s">
        <v>2839</v>
      </c>
      <c r="C443" s="80">
        <v>4097</v>
      </c>
      <c r="D443" s="80" t="s">
        <v>3183</v>
      </c>
      <c r="E443" s="122">
        <v>0.58069999999999999</v>
      </c>
      <c r="F443" s="112" t="s">
        <v>2749</v>
      </c>
      <c r="G443" s="3" t="str">
        <f t="shared" si="7"/>
        <v>Yes</v>
      </c>
    </row>
    <row r="444" spans="1:7">
      <c r="A444" s="83" t="s">
        <v>2490</v>
      </c>
      <c r="B444" s="83" t="s">
        <v>2839</v>
      </c>
      <c r="C444" s="80">
        <v>3360</v>
      </c>
      <c r="D444" s="80" t="s">
        <v>1887</v>
      </c>
      <c r="E444" s="122">
        <v>0.50319999999999998</v>
      </c>
      <c r="F444" s="112" t="s">
        <v>3155</v>
      </c>
      <c r="G444" s="3" t="str">
        <f t="shared" si="7"/>
        <v>Yes</v>
      </c>
    </row>
    <row r="445" spans="1:7">
      <c r="A445" s="83" t="s">
        <v>2490</v>
      </c>
      <c r="B445" s="83" t="s">
        <v>2839</v>
      </c>
      <c r="C445" s="80">
        <v>5346</v>
      </c>
      <c r="D445" s="80" t="s">
        <v>1888</v>
      </c>
      <c r="E445" s="122">
        <v>0.62849999999999995</v>
      </c>
      <c r="F445" s="112" t="s">
        <v>2749</v>
      </c>
      <c r="G445" s="3" t="str">
        <f t="shared" si="7"/>
        <v>Yes</v>
      </c>
    </row>
    <row r="446" spans="1:7">
      <c r="A446" s="83" t="s">
        <v>2490</v>
      </c>
      <c r="B446" s="83" t="s">
        <v>2839</v>
      </c>
      <c r="C446" s="80">
        <v>5432</v>
      </c>
      <c r="D446" s="80" t="s">
        <v>1889</v>
      </c>
      <c r="E446" s="122">
        <v>0.51759999999999995</v>
      </c>
      <c r="F446" s="112" t="s">
        <v>3155</v>
      </c>
      <c r="G446" s="3" t="str">
        <f t="shared" si="7"/>
        <v>Yes</v>
      </c>
    </row>
    <row r="447" spans="1:7">
      <c r="A447" s="83" t="s">
        <v>2490</v>
      </c>
      <c r="B447" s="83" t="s">
        <v>2839</v>
      </c>
      <c r="C447" s="80">
        <v>5433</v>
      </c>
      <c r="D447" s="80" t="s">
        <v>1890</v>
      </c>
      <c r="E447" s="122">
        <v>0.4602</v>
      </c>
      <c r="F447" s="112" t="s">
        <v>3155</v>
      </c>
      <c r="G447" s="3" t="str">
        <f t="shared" si="7"/>
        <v>No</v>
      </c>
    </row>
    <row r="448" spans="1:7">
      <c r="A448" s="83" t="s">
        <v>2490</v>
      </c>
      <c r="B448" s="83" t="s">
        <v>2839</v>
      </c>
      <c r="C448" s="80">
        <v>2955</v>
      </c>
      <c r="D448" s="80" t="s">
        <v>1885</v>
      </c>
      <c r="E448" s="122">
        <v>0.67020000000000002</v>
      </c>
      <c r="F448" s="112" t="s">
        <v>2749</v>
      </c>
      <c r="G448" s="3" t="str">
        <f t="shared" si="7"/>
        <v>Yes</v>
      </c>
    </row>
    <row r="449" spans="1:8">
      <c r="A449" s="83" t="s">
        <v>2490</v>
      </c>
      <c r="B449" s="80" t="s">
        <v>2839</v>
      </c>
      <c r="C449" s="80">
        <v>2653</v>
      </c>
      <c r="D449" t="s">
        <v>1884</v>
      </c>
      <c r="E449" s="122">
        <v>0.81720000000000004</v>
      </c>
      <c r="F449" s="112" t="s">
        <v>2749</v>
      </c>
      <c r="G449" s="3" t="str">
        <f t="shared" si="7"/>
        <v>Yes</v>
      </c>
    </row>
    <row r="450" spans="1:8">
      <c r="A450" s="83" t="s">
        <v>2490</v>
      </c>
      <c r="B450" s="83" t="s">
        <v>2839</v>
      </c>
      <c r="C450" s="80">
        <v>3128</v>
      </c>
      <c r="D450" s="80" t="s">
        <v>1886</v>
      </c>
      <c r="E450" s="122">
        <v>0.60129999999999995</v>
      </c>
      <c r="F450" s="112" t="s">
        <v>2749</v>
      </c>
      <c r="G450" s="3" t="str">
        <f t="shared" si="7"/>
        <v>Yes</v>
      </c>
    </row>
    <row r="451" spans="1:8">
      <c r="A451" s="83" t="s">
        <v>2551</v>
      </c>
      <c r="B451" s="83" t="s">
        <v>2840</v>
      </c>
      <c r="C451" s="80">
        <v>4055</v>
      </c>
      <c r="D451" s="80" t="s">
        <v>2188</v>
      </c>
      <c r="E451" s="122">
        <v>0.61070000000000002</v>
      </c>
      <c r="F451" s="112" t="s">
        <v>2749</v>
      </c>
      <c r="G451" s="3" t="str">
        <f t="shared" si="7"/>
        <v>Yes</v>
      </c>
    </row>
    <row r="452" spans="1:8">
      <c r="A452" s="83" t="s">
        <v>2551</v>
      </c>
      <c r="B452" s="83" t="s">
        <v>2840</v>
      </c>
      <c r="C452" s="80">
        <v>4487</v>
      </c>
      <c r="D452" s="80" t="s">
        <v>2189</v>
      </c>
      <c r="E452" s="122">
        <v>0.5796</v>
      </c>
      <c r="F452" s="112" t="s">
        <v>2749</v>
      </c>
      <c r="G452" s="3" t="str">
        <f t="shared" si="7"/>
        <v>Yes</v>
      </c>
    </row>
    <row r="453" spans="1:8">
      <c r="A453" s="83" t="s">
        <v>2551</v>
      </c>
      <c r="B453" s="83" t="s">
        <v>2840</v>
      </c>
      <c r="C453" s="80">
        <v>2344</v>
      </c>
      <c r="D453" s="80" t="s">
        <v>1887</v>
      </c>
      <c r="E453" s="122">
        <v>0.58209999999999995</v>
      </c>
      <c r="F453" s="112" t="s">
        <v>2749</v>
      </c>
      <c r="G453" s="3" t="str">
        <f t="shared" ref="G453:G516" si="8">IF(E453&gt;=0.5,"Yes",IF(F453="Yes","Yes","No"))</f>
        <v>Yes</v>
      </c>
    </row>
    <row r="454" spans="1:8">
      <c r="A454" s="83" t="s">
        <v>2551</v>
      </c>
      <c r="B454" s="83" t="s">
        <v>2840</v>
      </c>
      <c r="C454" s="80">
        <v>2530</v>
      </c>
      <c r="D454" s="80" t="s">
        <v>2186</v>
      </c>
      <c r="E454" s="122">
        <v>0.52349999999999997</v>
      </c>
      <c r="F454" s="112" t="s">
        <v>2749</v>
      </c>
      <c r="G454" s="3" t="str">
        <f t="shared" si="8"/>
        <v>Yes</v>
      </c>
    </row>
    <row r="455" spans="1:8">
      <c r="A455" s="83" t="s">
        <v>2551</v>
      </c>
      <c r="B455" s="83" t="s">
        <v>2840</v>
      </c>
      <c r="C455" s="80">
        <v>2821</v>
      </c>
      <c r="D455" s="80" t="s">
        <v>2187</v>
      </c>
      <c r="E455" s="122">
        <v>0.60060000000000002</v>
      </c>
      <c r="F455" s="112" t="s">
        <v>2749</v>
      </c>
      <c r="G455" s="3" t="str">
        <f t="shared" si="8"/>
        <v>Yes</v>
      </c>
    </row>
    <row r="456" spans="1:8">
      <c r="A456" t="s">
        <v>2299</v>
      </c>
      <c r="B456" t="s">
        <v>2841</v>
      </c>
      <c r="C456" s="80">
        <v>3659</v>
      </c>
      <c r="D456" t="s">
        <v>350</v>
      </c>
      <c r="E456" s="122">
        <v>0.4798</v>
      </c>
      <c r="F456" s="112" t="s">
        <v>3155</v>
      </c>
      <c r="G456" s="3" t="str">
        <f t="shared" si="8"/>
        <v>No</v>
      </c>
      <c r="H456" s="102"/>
    </row>
    <row r="457" spans="1:8">
      <c r="A457" s="83" t="s">
        <v>2299</v>
      </c>
      <c r="B457" s="83" t="s">
        <v>2841</v>
      </c>
      <c r="C457" s="80">
        <v>5700</v>
      </c>
      <c r="D457" s="80" t="s">
        <v>3335</v>
      </c>
      <c r="E457" s="122">
        <v>0.61019999999999996</v>
      </c>
      <c r="F457" s="112" t="s">
        <v>2749</v>
      </c>
      <c r="G457" s="3" t="str">
        <f t="shared" si="8"/>
        <v>Yes</v>
      </c>
    </row>
    <row r="458" spans="1:8">
      <c r="A458" s="83" t="s">
        <v>2299</v>
      </c>
      <c r="B458" s="83" t="s">
        <v>2841</v>
      </c>
      <c r="C458" s="80">
        <v>5668</v>
      </c>
      <c r="D458" s="80" t="s">
        <v>3336</v>
      </c>
      <c r="E458" s="122">
        <v>0.56030000000000002</v>
      </c>
      <c r="F458" s="112" t="s">
        <v>3155</v>
      </c>
      <c r="G458" s="3" t="str">
        <f t="shared" si="8"/>
        <v>Yes</v>
      </c>
    </row>
    <row r="459" spans="1:8">
      <c r="A459" s="83" t="s">
        <v>2299</v>
      </c>
      <c r="B459" s="83" t="s">
        <v>2841</v>
      </c>
      <c r="C459" s="80">
        <v>3372</v>
      </c>
      <c r="D459" s="80" t="s">
        <v>349</v>
      </c>
      <c r="E459" s="122">
        <v>0.62380000000000002</v>
      </c>
      <c r="F459" s="112" t="s">
        <v>2749</v>
      </c>
      <c r="G459" s="3" t="str">
        <f t="shared" si="8"/>
        <v>Yes</v>
      </c>
    </row>
    <row r="460" spans="1:8">
      <c r="A460" s="83" t="s">
        <v>2299</v>
      </c>
      <c r="B460" s="83" t="s">
        <v>2841</v>
      </c>
      <c r="C460" s="80">
        <v>5130</v>
      </c>
      <c r="D460" s="80" t="s">
        <v>3184</v>
      </c>
      <c r="E460" s="122">
        <v>0.125</v>
      </c>
      <c r="F460" s="112" t="s">
        <v>3155</v>
      </c>
      <c r="G460" s="3" t="str">
        <f t="shared" si="8"/>
        <v>No</v>
      </c>
    </row>
    <row r="461" spans="1:8">
      <c r="A461" s="83" t="s">
        <v>2299</v>
      </c>
      <c r="B461" s="83" t="s">
        <v>2841</v>
      </c>
      <c r="C461" s="80">
        <v>2727</v>
      </c>
      <c r="D461" s="80" t="s">
        <v>346</v>
      </c>
      <c r="E461" s="122">
        <v>0.57509999999999994</v>
      </c>
      <c r="F461" s="112" t="s">
        <v>2749</v>
      </c>
      <c r="G461" s="3" t="str">
        <f t="shared" si="8"/>
        <v>Yes</v>
      </c>
    </row>
    <row r="462" spans="1:8">
      <c r="A462" s="83" t="s">
        <v>2299</v>
      </c>
      <c r="B462" s="83" t="s">
        <v>2841</v>
      </c>
      <c r="C462" s="80">
        <v>2966</v>
      </c>
      <c r="D462" s="80" t="s">
        <v>347</v>
      </c>
      <c r="E462" s="122">
        <v>0.55659999999999998</v>
      </c>
      <c r="F462" s="112" t="s">
        <v>2749</v>
      </c>
      <c r="G462" s="3" t="str">
        <f t="shared" si="8"/>
        <v>Yes</v>
      </c>
    </row>
    <row r="463" spans="1:8">
      <c r="A463" s="83" t="s">
        <v>2299</v>
      </c>
      <c r="B463" s="83" t="s">
        <v>2841</v>
      </c>
      <c r="C463" s="80">
        <v>3212</v>
      </c>
      <c r="D463" s="80" t="s">
        <v>348</v>
      </c>
      <c r="E463" s="122">
        <v>0.65800000000000003</v>
      </c>
      <c r="F463" s="112" t="s">
        <v>2749</v>
      </c>
      <c r="G463" s="3" t="str">
        <f t="shared" si="8"/>
        <v>Yes</v>
      </c>
    </row>
    <row r="464" spans="1:8">
      <c r="A464" s="83" t="s">
        <v>2299</v>
      </c>
      <c r="B464" s="83" t="s">
        <v>2841</v>
      </c>
      <c r="C464" s="80">
        <v>3083</v>
      </c>
      <c r="D464" s="80" t="s">
        <v>3185</v>
      </c>
      <c r="E464" s="122">
        <v>0.66279999999999994</v>
      </c>
      <c r="F464" s="112" t="s">
        <v>2749</v>
      </c>
      <c r="G464" s="3" t="str">
        <f t="shared" si="8"/>
        <v>Yes</v>
      </c>
    </row>
    <row r="465" spans="1:7">
      <c r="A465" s="83" t="s">
        <v>2299</v>
      </c>
      <c r="B465" s="83" t="s">
        <v>2841</v>
      </c>
      <c r="C465" s="80">
        <v>2563</v>
      </c>
      <c r="D465" s="80" t="s">
        <v>345</v>
      </c>
      <c r="E465" s="122">
        <v>0.83150000000000002</v>
      </c>
      <c r="F465" s="112" t="s">
        <v>2749</v>
      </c>
      <c r="G465" s="3" t="str">
        <f t="shared" si="8"/>
        <v>Yes</v>
      </c>
    </row>
    <row r="466" spans="1:7">
      <c r="A466" s="83" t="s">
        <v>2299</v>
      </c>
      <c r="B466" s="83" t="s">
        <v>2841</v>
      </c>
      <c r="C466" s="80">
        <v>5701</v>
      </c>
      <c r="D466" s="80" t="s">
        <v>3337</v>
      </c>
      <c r="E466" s="122">
        <v>0.59040000000000004</v>
      </c>
      <c r="F466" s="112" t="s">
        <v>2749</v>
      </c>
      <c r="G466" s="3" t="str">
        <f t="shared" si="8"/>
        <v>Yes</v>
      </c>
    </row>
    <row r="467" spans="1:7">
      <c r="A467" s="83" t="s">
        <v>2373</v>
      </c>
      <c r="B467" s="83" t="s">
        <v>2842</v>
      </c>
      <c r="C467" s="80">
        <v>3554</v>
      </c>
      <c r="D467" s="80" t="s">
        <v>1083</v>
      </c>
      <c r="E467" s="122">
        <v>0.74480000000000002</v>
      </c>
      <c r="F467" s="112" t="s">
        <v>2749</v>
      </c>
      <c r="G467" s="3" t="str">
        <f t="shared" si="8"/>
        <v>Yes</v>
      </c>
    </row>
    <row r="468" spans="1:7">
      <c r="A468" s="83" t="s">
        <v>2445</v>
      </c>
      <c r="B468" s="83" t="s">
        <v>2843</v>
      </c>
      <c r="C468" s="80">
        <v>2808</v>
      </c>
      <c r="D468" s="80" t="s">
        <v>1502</v>
      </c>
      <c r="E468" s="122">
        <v>0.57220000000000004</v>
      </c>
      <c r="F468" s="112" t="s">
        <v>2749</v>
      </c>
      <c r="G468" s="3" t="str">
        <f t="shared" si="8"/>
        <v>Yes</v>
      </c>
    </row>
    <row r="469" spans="1:7">
      <c r="A469" s="83" t="s">
        <v>2445</v>
      </c>
      <c r="B469" s="83" t="s">
        <v>2843</v>
      </c>
      <c r="C469" s="80">
        <v>2205</v>
      </c>
      <c r="D469" s="80" t="s">
        <v>1499</v>
      </c>
      <c r="E469" s="122">
        <v>0.4244</v>
      </c>
      <c r="F469" s="112" t="s">
        <v>3155</v>
      </c>
      <c r="G469" s="3" t="str">
        <f t="shared" si="8"/>
        <v>No</v>
      </c>
    </row>
    <row r="470" spans="1:7">
      <c r="A470" s="83" t="s">
        <v>2445</v>
      </c>
      <c r="B470" s="83" t="s">
        <v>2843</v>
      </c>
      <c r="C470" s="80">
        <v>2206</v>
      </c>
      <c r="D470" s="80" t="s">
        <v>1500</v>
      </c>
      <c r="E470" s="122">
        <v>0.35849999999999999</v>
      </c>
      <c r="F470" s="112" t="s">
        <v>3155</v>
      </c>
      <c r="G470" s="3" t="str">
        <f t="shared" si="8"/>
        <v>No</v>
      </c>
    </row>
    <row r="471" spans="1:7">
      <c r="A471" s="83" t="s">
        <v>2445</v>
      </c>
      <c r="B471" s="83" t="s">
        <v>2843</v>
      </c>
      <c r="C471" s="80">
        <v>4230</v>
      </c>
      <c r="D471" s="80" t="s">
        <v>1503</v>
      </c>
      <c r="E471" s="122">
        <v>0.40699999999999997</v>
      </c>
      <c r="F471" s="112" t="s">
        <v>3155</v>
      </c>
      <c r="G471" s="3" t="str">
        <f t="shared" si="8"/>
        <v>No</v>
      </c>
    </row>
    <row r="472" spans="1:7">
      <c r="A472" s="83" t="s">
        <v>2445</v>
      </c>
      <c r="B472" s="83" t="s">
        <v>2843</v>
      </c>
      <c r="C472" s="80">
        <v>5531</v>
      </c>
      <c r="D472" s="80" t="s">
        <v>3104</v>
      </c>
      <c r="E472" s="122">
        <v>0.63749999999999996</v>
      </c>
      <c r="F472" s="112" t="s">
        <v>3155</v>
      </c>
      <c r="G472" s="3" t="str">
        <f t="shared" si="8"/>
        <v>Yes</v>
      </c>
    </row>
    <row r="473" spans="1:7">
      <c r="A473" s="83" t="s">
        <v>2445</v>
      </c>
      <c r="B473" s="83" t="s">
        <v>2843</v>
      </c>
      <c r="C473" s="80">
        <v>5300</v>
      </c>
      <c r="D473" s="80" t="s">
        <v>1504</v>
      </c>
      <c r="E473" s="122">
        <v>0.4234</v>
      </c>
      <c r="F473" s="112" t="s">
        <v>3155</v>
      </c>
      <c r="G473" s="3" t="str">
        <f t="shared" si="8"/>
        <v>No</v>
      </c>
    </row>
    <row r="474" spans="1:7">
      <c r="A474" s="83" t="s">
        <v>2445</v>
      </c>
      <c r="B474" s="83" t="s">
        <v>2843</v>
      </c>
      <c r="C474" s="80">
        <v>5332</v>
      </c>
      <c r="D474" s="80" t="s">
        <v>1505</v>
      </c>
      <c r="E474" s="122">
        <v>0.67659999999999998</v>
      </c>
      <c r="F474" s="112" t="s">
        <v>3155</v>
      </c>
      <c r="G474" s="3" t="str">
        <f t="shared" si="8"/>
        <v>Yes</v>
      </c>
    </row>
    <row r="475" spans="1:7">
      <c r="A475" s="83" t="s">
        <v>2445</v>
      </c>
      <c r="B475" s="83" t="s">
        <v>2843</v>
      </c>
      <c r="C475" s="80">
        <v>2361</v>
      </c>
      <c r="D475" s="80" t="s">
        <v>1501</v>
      </c>
      <c r="E475" s="122">
        <v>0.3407</v>
      </c>
      <c r="F475" s="112" t="s">
        <v>3155</v>
      </c>
      <c r="G475" s="3" t="str">
        <f t="shared" si="8"/>
        <v>No</v>
      </c>
    </row>
    <row r="476" spans="1:7">
      <c r="A476" s="83" t="s">
        <v>2470</v>
      </c>
      <c r="B476" s="83" t="s">
        <v>2844</v>
      </c>
      <c r="C476" s="80">
        <v>3560</v>
      </c>
      <c r="D476" s="80" t="s">
        <v>1668</v>
      </c>
      <c r="E476" s="122">
        <v>0.48459999999999998</v>
      </c>
      <c r="F476" s="112" t="s">
        <v>3155</v>
      </c>
      <c r="G476" s="3" t="str">
        <f t="shared" si="8"/>
        <v>No</v>
      </c>
    </row>
    <row r="477" spans="1:7">
      <c r="A477" s="83" t="s">
        <v>2470</v>
      </c>
      <c r="B477" s="83" t="s">
        <v>2844</v>
      </c>
      <c r="C477" s="80">
        <v>3302</v>
      </c>
      <c r="D477" s="80" t="s">
        <v>1656</v>
      </c>
      <c r="E477" s="122">
        <v>0.37619999999999998</v>
      </c>
      <c r="F477" s="112" t="s">
        <v>3155</v>
      </c>
      <c r="G477" s="3" t="str">
        <f t="shared" si="8"/>
        <v>No</v>
      </c>
    </row>
    <row r="478" spans="1:7">
      <c r="A478" s="83" t="s">
        <v>2470</v>
      </c>
      <c r="B478" s="83" t="s">
        <v>2844</v>
      </c>
      <c r="C478" s="80">
        <v>3536</v>
      </c>
      <c r="D478" s="80" t="s">
        <v>1667</v>
      </c>
      <c r="E478" s="122">
        <v>0.14549999999999999</v>
      </c>
      <c r="F478" s="112" t="s">
        <v>3155</v>
      </c>
      <c r="G478" s="3" t="str">
        <f t="shared" si="8"/>
        <v>No</v>
      </c>
    </row>
    <row r="479" spans="1:7">
      <c r="A479" s="83" t="s">
        <v>2470</v>
      </c>
      <c r="B479" s="83" t="s">
        <v>2844</v>
      </c>
      <c r="C479" s="80">
        <v>3650</v>
      </c>
      <c r="D479" s="80" t="s">
        <v>1673</v>
      </c>
      <c r="E479" s="122">
        <v>0.31180000000000002</v>
      </c>
      <c r="F479" s="112" t="s">
        <v>3155</v>
      </c>
      <c r="G479" s="3" t="str">
        <f t="shared" si="8"/>
        <v>No</v>
      </c>
    </row>
    <row r="480" spans="1:7">
      <c r="A480" s="83" t="s">
        <v>2470</v>
      </c>
      <c r="B480" s="83" t="s">
        <v>2844</v>
      </c>
      <c r="C480" s="80">
        <v>3409</v>
      </c>
      <c r="D480" s="80" t="s">
        <v>1660</v>
      </c>
      <c r="E480" s="122">
        <v>0.70099999999999996</v>
      </c>
      <c r="F480" s="112" t="s">
        <v>2749</v>
      </c>
      <c r="G480" s="3" t="str">
        <f t="shared" si="8"/>
        <v>Yes</v>
      </c>
    </row>
    <row r="481" spans="1:7">
      <c r="A481" s="83" t="s">
        <v>2470</v>
      </c>
      <c r="B481" s="83" t="s">
        <v>2844</v>
      </c>
      <c r="C481" s="80">
        <v>3304</v>
      </c>
      <c r="D481" s="80" t="s">
        <v>1658</v>
      </c>
      <c r="E481" s="122">
        <v>0.48499999999999999</v>
      </c>
      <c r="F481" s="112" t="s">
        <v>3155</v>
      </c>
      <c r="G481" s="3" t="str">
        <f t="shared" si="8"/>
        <v>No</v>
      </c>
    </row>
    <row r="482" spans="1:7">
      <c r="A482" s="83" t="s">
        <v>2470</v>
      </c>
      <c r="B482" s="83" t="s">
        <v>2844</v>
      </c>
      <c r="C482" s="80">
        <v>1520</v>
      </c>
      <c r="D482" s="80" t="s">
        <v>1645</v>
      </c>
      <c r="E482" s="122">
        <v>9.2299999999999993E-2</v>
      </c>
      <c r="F482" s="112" t="s">
        <v>3155</v>
      </c>
      <c r="G482" s="3" t="str">
        <f t="shared" si="8"/>
        <v>No</v>
      </c>
    </row>
    <row r="483" spans="1:7">
      <c r="A483" s="83" t="s">
        <v>2470</v>
      </c>
      <c r="B483" s="83" t="s">
        <v>2844</v>
      </c>
      <c r="C483" s="80">
        <v>3534</v>
      </c>
      <c r="D483" s="80" t="s">
        <v>1666</v>
      </c>
      <c r="E483" s="122">
        <v>0.53459999999999996</v>
      </c>
      <c r="F483" s="112" t="s">
        <v>3155</v>
      </c>
      <c r="G483" s="3" t="str">
        <f t="shared" si="8"/>
        <v>Yes</v>
      </c>
    </row>
    <row r="484" spans="1:7">
      <c r="A484" s="83" t="s">
        <v>2470</v>
      </c>
      <c r="B484" s="83" t="s">
        <v>2844</v>
      </c>
      <c r="C484" s="80">
        <v>3691</v>
      </c>
      <c r="D484" s="80" t="s">
        <v>1674</v>
      </c>
      <c r="E484" s="122">
        <v>0.64370000000000005</v>
      </c>
      <c r="F484" s="112" t="s">
        <v>3155</v>
      </c>
      <c r="G484" s="3" t="str">
        <f t="shared" si="8"/>
        <v>Yes</v>
      </c>
    </row>
    <row r="485" spans="1:7">
      <c r="A485" s="83" t="s">
        <v>2470</v>
      </c>
      <c r="B485" s="83" t="s">
        <v>2844</v>
      </c>
      <c r="C485" s="80">
        <v>3754</v>
      </c>
      <c r="D485" s="80" t="s">
        <v>1675</v>
      </c>
      <c r="E485" s="122">
        <v>0.47210000000000002</v>
      </c>
      <c r="F485" s="112" t="s">
        <v>3155</v>
      </c>
      <c r="G485" s="3" t="str">
        <f t="shared" si="8"/>
        <v>No</v>
      </c>
    </row>
    <row r="486" spans="1:7">
      <c r="A486" s="83" t="s">
        <v>2470</v>
      </c>
      <c r="B486" s="83" t="s">
        <v>2844</v>
      </c>
      <c r="C486" s="80">
        <v>1830</v>
      </c>
      <c r="D486" s="80" t="s">
        <v>1648</v>
      </c>
      <c r="E486" s="122">
        <v>0.39150000000000001</v>
      </c>
      <c r="F486" s="112" t="s">
        <v>3155</v>
      </c>
      <c r="G486" s="3" t="str">
        <f t="shared" si="8"/>
        <v>No</v>
      </c>
    </row>
    <row r="487" spans="1:7">
      <c r="A487" s="83" t="s">
        <v>2470</v>
      </c>
      <c r="B487" s="83" t="s">
        <v>2844</v>
      </c>
      <c r="C487" s="80">
        <v>5358</v>
      </c>
      <c r="D487" s="80" t="s">
        <v>1678</v>
      </c>
      <c r="E487" s="122">
        <v>0.38169999999999998</v>
      </c>
      <c r="F487" s="112" t="s">
        <v>3155</v>
      </c>
      <c r="G487" s="3" t="str">
        <f t="shared" si="8"/>
        <v>No</v>
      </c>
    </row>
    <row r="488" spans="1:7">
      <c r="A488" s="83" t="s">
        <v>2470</v>
      </c>
      <c r="B488" s="83" t="s">
        <v>2844</v>
      </c>
      <c r="C488" s="80">
        <v>1519</v>
      </c>
      <c r="D488" s="80" t="s">
        <v>1644</v>
      </c>
      <c r="E488" s="122">
        <v>0.43990000000000001</v>
      </c>
      <c r="F488" s="112" t="s">
        <v>3155</v>
      </c>
      <c r="G488" s="3" t="str">
        <f t="shared" si="8"/>
        <v>No</v>
      </c>
    </row>
    <row r="489" spans="1:7">
      <c r="A489" s="83" t="s">
        <v>2470</v>
      </c>
      <c r="B489" s="83" t="s">
        <v>2844</v>
      </c>
      <c r="C489" s="80">
        <v>3606</v>
      </c>
      <c r="D489" s="80" t="s">
        <v>1670</v>
      </c>
      <c r="E489" s="122">
        <v>0.12920000000000001</v>
      </c>
      <c r="F489" s="112" t="s">
        <v>3155</v>
      </c>
      <c r="G489" s="3" t="str">
        <f t="shared" si="8"/>
        <v>No</v>
      </c>
    </row>
    <row r="490" spans="1:7">
      <c r="A490" s="83" t="s">
        <v>2470</v>
      </c>
      <c r="B490" s="83" t="s">
        <v>2844</v>
      </c>
      <c r="C490" s="80">
        <v>1966</v>
      </c>
      <c r="D490" s="80" t="s">
        <v>1649</v>
      </c>
      <c r="E490" s="122">
        <v>0.20430000000000001</v>
      </c>
      <c r="F490" s="112" t="s">
        <v>3155</v>
      </c>
      <c r="G490" s="3" t="str">
        <f t="shared" si="8"/>
        <v>No</v>
      </c>
    </row>
    <row r="491" spans="1:7">
      <c r="A491" s="83" t="s">
        <v>2470</v>
      </c>
      <c r="B491" s="83" t="s">
        <v>2844</v>
      </c>
      <c r="C491" s="80">
        <v>3123</v>
      </c>
      <c r="D491" s="80" t="s">
        <v>1653</v>
      </c>
      <c r="E491" s="122">
        <v>0.30059999999999998</v>
      </c>
      <c r="F491" s="112" t="s">
        <v>3155</v>
      </c>
      <c r="G491" s="3" t="str">
        <f t="shared" si="8"/>
        <v>No</v>
      </c>
    </row>
    <row r="492" spans="1:7">
      <c r="A492" s="83" t="s">
        <v>2470</v>
      </c>
      <c r="B492" s="83" t="s">
        <v>2844</v>
      </c>
      <c r="C492" s="80">
        <v>3607</v>
      </c>
      <c r="D492" s="80" t="s">
        <v>1671</v>
      </c>
      <c r="E492" s="122">
        <v>0.32790000000000002</v>
      </c>
      <c r="F492" s="112" t="s">
        <v>3155</v>
      </c>
      <c r="G492" s="3" t="str">
        <f t="shared" si="8"/>
        <v>No</v>
      </c>
    </row>
    <row r="493" spans="1:7">
      <c r="A493" s="83" t="s">
        <v>2470</v>
      </c>
      <c r="B493" s="83" t="s">
        <v>2844</v>
      </c>
      <c r="C493" s="80">
        <v>3689</v>
      </c>
      <c r="D493" s="80" t="s">
        <v>718</v>
      </c>
      <c r="E493" s="122">
        <v>0.1628</v>
      </c>
      <c r="F493" s="112" t="s">
        <v>3155</v>
      </c>
      <c r="G493" s="3" t="str">
        <f t="shared" si="8"/>
        <v>No</v>
      </c>
    </row>
    <row r="494" spans="1:7">
      <c r="A494" s="83" t="s">
        <v>2470</v>
      </c>
      <c r="B494" s="83" t="s">
        <v>2844</v>
      </c>
      <c r="C494" s="80">
        <v>3122</v>
      </c>
      <c r="D494" s="80" t="s">
        <v>1652</v>
      </c>
      <c r="E494" s="122">
        <v>0.43490000000000001</v>
      </c>
      <c r="F494" s="112" t="s">
        <v>3155</v>
      </c>
      <c r="G494" s="3" t="str">
        <f t="shared" si="8"/>
        <v>No</v>
      </c>
    </row>
    <row r="495" spans="1:7">
      <c r="A495" s="83" t="s">
        <v>2470</v>
      </c>
      <c r="B495" s="83" t="s">
        <v>2844</v>
      </c>
      <c r="C495" s="80">
        <v>3503</v>
      </c>
      <c r="D495" s="80" t="s">
        <v>1664</v>
      </c>
      <c r="E495" s="122">
        <v>0.42470000000000002</v>
      </c>
      <c r="F495" s="112" t="s">
        <v>3155</v>
      </c>
      <c r="G495" s="3" t="str">
        <f t="shared" si="8"/>
        <v>No</v>
      </c>
    </row>
    <row r="496" spans="1:7">
      <c r="A496" s="83" t="s">
        <v>2470</v>
      </c>
      <c r="B496" s="83" t="s">
        <v>2844</v>
      </c>
      <c r="C496" s="80">
        <v>3755</v>
      </c>
      <c r="D496" s="80" t="s">
        <v>1676</v>
      </c>
      <c r="E496" s="122">
        <v>0.43159999999999998</v>
      </c>
      <c r="F496" s="112" t="s">
        <v>3155</v>
      </c>
      <c r="G496" s="3" t="str">
        <f t="shared" si="8"/>
        <v>No</v>
      </c>
    </row>
    <row r="497" spans="1:7">
      <c r="A497" s="83" t="s">
        <v>2470</v>
      </c>
      <c r="B497" s="83" t="s">
        <v>2844</v>
      </c>
      <c r="C497" s="80">
        <v>3463</v>
      </c>
      <c r="D497" s="80" t="s">
        <v>3186</v>
      </c>
      <c r="E497" s="122">
        <v>0.12889999999999999</v>
      </c>
      <c r="F497" s="112" t="s">
        <v>3155</v>
      </c>
      <c r="G497" s="3" t="str">
        <f t="shared" si="8"/>
        <v>No</v>
      </c>
    </row>
    <row r="498" spans="1:7">
      <c r="A498" s="83" t="s">
        <v>2470</v>
      </c>
      <c r="B498" s="83" t="s">
        <v>2844</v>
      </c>
      <c r="C498" s="80">
        <v>1685</v>
      </c>
      <c r="D498" s="80" t="s">
        <v>1647</v>
      </c>
      <c r="E498" s="122">
        <v>0.12520000000000001</v>
      </c>
      <c r="F498" s="112" t="s">
        <v>3155</v>
      </c>
      <c r="G498" s="3" t="str">
        <f t="shared" si="8"/>
        <v>No</v>
      </c>
    </row>
    <row r="499" spans="1:7">
      <c r="A499" s="83" t="s">
        <v>2470</v>
      </c>
      <c r="B499" s="83" t="s">
        <v>2844</v>
      </c>
      <c r="C499" s="80">
        <v>2887</v>
      </c>
      <c r="D499" s="80" t="s">
        <v>1650</v>
      </c>
      <c r="E499" s="122">
        <v>0.42149999999999999</v>
      </c>
      <c r="F499" s="112" t="s">
        <v>3155</v>
      </c>
      <c r="G499" s="3" t="str">
        <f t="shared" si="8"/>
        <v>No</v>
      </c>
    </row>
    <row r="500" spans="1:7">
      <c r="A500" s="83" t="s">
        <v>2470</v>
      </c>
      <c r="B500" s="83" t="s">
        <v>2844</v>
      </c>
      <c r="C500" s="80">
        <v>3504</v>
      </c>
      <c r="D500" s="80" t="s">
        <v>1665</v>
      </c>
      <c r="E500" s="122">
        <v>0.41099999999999998</v>
      </c>
      <c r="F500" s="112" t="s">
        <v>3155</v>
      </c>
      <c r="G500" s="3" t="str">
        <f t="shared" si="8"/>
        <v>No</v>
      </c>
    </row>
    <row r="501" spans="1:7">
      <c r="A501" s="83" t="s">
        <v>2470</v>
      </c>
      <c r="B501" s="83" t="s">
        <v>2844</v>
      </c>
      <c r="C501" s="80">
        <v>3464</v>
      </c>
      <c r="D501" s="80" t="s">
        <v>1663</v>
      </c>
      <c r="E501" s="122">
        <v>0.37309999999999999</v>
      </c>
      <c r="F501" s="112" t="s">
        <v>3155</v>
      </c>
      <c r="G501" s="3" t="str">
        <f t="shared" si="8"/>
        <v>No</v>
      </c>
    </row>
    <row r="502" spans="1:7">
      <c r="A502" s="83" t="s">
        <v>2470</v>
      </c>
      <c r="B502" s="83" t="s">
        <v>2844</v>
      </c>
      <c r="C502" s="80">
        <v>3353</v>
      </c>
      <c r="D502" s="80" t="s">
        <v>1659</v>
      </c>
      <c r="E502" s="122">
        <v>0.43509999999999999</v>
      </c>
      <c r="F502" s="112" t="s">
        <v>3155</v>
      </c>
      <c r="G502" s="3" t="str">
        <f t="shared" si="8"/>
        <v>No</v>
      </c>
    </row>
    <row r="503" spans="1:7">
      <c r="A503" s="83" t="s">
        <v>2470</v>
      </c>
      <c r="B503" s="83" t="s">
        <v>2844</v>
      </c>
      <c r="C503" s="80">
        <v>3254</v>
      </c>
      <c r="D503" s="80" t="s">
        <v>1655</v>
      </c>
      <c r="E503" s="122">
        <v>0.52449999999999997</v>
      </c>
      <c r="F503" s="112" t="s">
        <v>3155</v>
      </c>
      <c r="G503" s="3" t="str">
        <f t="shared" si="8"/>
        <v>Yes</v>
      </c>
    </row>
    <row r="504" spans="1:7">
      <c r="A504" s="83" t="s">
        <v>2470</v>
      </c>
      <c r="B504" s="83" t="s">
        <v>2844</v>
      </c>
      <c r="C504" s="80">
        <v>3303</v>
      </c>
      <c r="D504" s="80" t="s">
        <v>1657</v>
      </c>
      <c r="E504" s="122">
        <v>0.29270000000000002</v>
      </c>
      <c r="F504" s="112" t="s">
        <v>3155</v>
      </c>
      <c r="G504" s="3" t="str">
        <f t="shared" si="8"/>
        <v>No</v>
      </c>
    </row>
    <row r="505" spans="1:7">
      <c r="A505" s="83" t="s">
        <v>2470</v>
      </c>
      <c r="B505" s="83" t="s">
        <v>2844</v>
      </c>
      <c r="C505" s="80">
        <v>3608</v>
      </c>
      <c r="D505" s="80" t="s">
        <v>1672</v>
      </c>
      <c r="E505" s="122">
        <v>0.35849999999999999</v>
      </c>
      <c r="F505" s="112" t="s">
        <v>3155</v>
      </c>
      <c r="G505" s="3" t="str">
        <f t="shared" si="8"/>
        <v>No</v>
      </c>
    </row>
    <row r="506" spans="1:7">
      <c r="A506" s="83" t="s">
        <v>2470</v>
      </c>
      <c r="B506" s="83" t="s">
        <v>2844</v>
      </c>
      <c r="C506" s="80">
        <v>3854</v>
      </c>
      <c r="D506" s="80" t="s">
        <v>1677</v>
      </c>
      <c r="E506" s="122">
        <v>0.5282</v>
      </c>
      <c r="F506" s="112" t="s">
        <v>3155</v>
      </c>
      <c r="G506" s="3" t="str">
        <f t="shared" si="8"/>
        <v>Yes</v>
      </c>
    </row>
    <row r="507" spans="1:7">
      <c r="A507" s="83" t="s">
        <v>2470</v>
      </c>
      <c r="B507" s="83" t="s">
        <v>2844</v>
      </c>
      <c r="C507" s="80">
        <v>3461</v>
      </c>
      <c r="D507" s="80" t="s">
        <v>1662</v>
      </c>
      <c r="E507" s="122">
        <v>0.17119999999999999</v>
      </c>
      <c r="F507" s="112" t="s">
        <v>3155</v>
      </c>
      <c r="G507" s="3" t="str">
        <f t="shared" si="8"/>
        <v>No</v>
      </c>
    </row>
    <row r="508" spans="1:7">
      <c r="A508" s="83" t="s">
        <v>2470</v>
      </c>
      <c r="B508" s="83" t="s">
        <v>2844</v>
      </c>
      <c r="C508" s="80">
        <v>3605</v>
      </c>
      <c r="D508" s="80" t="s">
        <v>1669</v>
      </c>
      <c r="E508" s="122">
        <v>0.19789999999999999</v>
      </c>
      <c r="F508" s="112" t="s">
        <v>3155</v>
      </c>
      <c r="G508" s="3" t="str">
        <f t="shared" si="8"/>
        <v>No</v>
      </c>
    </row>
    <row r="509" spans="1:7">
      <c r="A509" s="83" t="s">
        <v>2470</v>
      </c>
      <c r="B509" s="83" t="s">
        <v>2844</v>
      </c>
      <c r="C509" s="80">
        <v>3410</v>
      </c>
      <c r="D509" s="80" t="s">
        <v>1661</v>
      </c>
      <c r="E509" s="122">
        <v>0.49299999999999999</v>
      </c>
      <c r="F509" s="112" t="s">
        <v>3155</v>
      </c>
      <c r="G509" s="3" t="str">
        <f t="shared" si="8"/>
        <v>No</v>
      </c>
    </row>
    <row r="510" spans="1:7">
      <c r="A510" s="83" t="s">
        <v>2470</v>
      </c>
      <c r="B510" s="83" t="s">
        <v>2844</v>
      </c>
      <c r="C510" s="80">
        <v>2888</v>
      </c>
      <c r="D510" s="80" t="s">
        <v>1651</v>
      </c>
      <c r="E510" s="122">
        <v>0.24990000000000001</v>
      </c>
      <c r="F510" s="112" t="s">
        <v>3155</v>
      </c>
      <c r="G510" s="3" t="str">
        <f t="shared" si="8"/>
        <v>No</v>
      </c>
    </row>
    <row r="511" spans="1:7">
      <c r="A511" s="83" t="s">
        <v>2470</v>
      </c>
      <c r="B511" s="83" t="s">
        <v>2844</v>
      </c>
      <c r="C511" s="80">
        <v>1558</v>
      </c>
      <c r="D511" s="80" t="s">
        <v>1646</v>
      </c>
      <c r="E511" s="122">
        <v>0.13339999999999999</v>
      </c>
      <c r="F511" s="112" t="s">
        <v>3155</v>
      </c>
      <c r="G511" s="3" t="str">
        <f t="shared" si="8"/>
        <v>No</v>
      </c>
    </row>
    <row r="512" spans="1:7">
      <c r="A512" s="83" t="s">
        <v>2470</v>
      </c>
      <c r="B512" s="83" t="s">
        <v>2844</v>
      </c>
      <c r="C512" s="80">
        <v>3186</v>
      </c>
      <c r="D512" s="80" t="s">
        <v>1654</v>
      </c>
      <c r="E512" s="122">
        <v>0.30070000000000002</v>
      </c>
      <c r="F512" s="112" t="s">
        <v>3155</v>
      </c>
      <c r="G512" s="3" t="str">
        <f t="shared" si="8"/>
        <v>No</v>
      </c>
    </row>
    <row r="513" spans="1:7">
      <c r="A513" s="83" t="s">
        <v>2470</v>
      </c>
      <c r="B513" s="83" t="s">
        <v>2844</v>
      </c>
      <c r="C513" s="80">
        <v>5669</v>
      </c>
      <c r="D513" s="80" t="s">
        <v>3338</v>
      </c>
      <c r="E513" s="122">
        <v>0.1507</v>
      </c>
      <c r="F513" s="112" t="s">
        <v>3155</v>
      </c>
      <c r="G513" s="3" t="str">
        <f t="shared" si="8"/>
        <v>No</v>
      </c>
    </row>
    <row r="514" spans="1:7">
      <c r="A514" s="83" t="s">
        <v>2375</v>
      </c>
      <c r="B514" s="83" t="s">
        <v>2845</v>
      </c>
      <c r="C514" s="80">
        <v>1924</v>
      </c>
      <c r="D514" s="80" t="s">
        <v>3405</v>
      </c>
      <c r="E514" s="122">
        <v>0.66669999999999996</v>
      </c>
      <c r="F514" s="112" t="s">
        <v>3155</v>
      </c>
      <c r="G514" s="3" t="str">
        <f t="shared" si="8"/>
        <v>Yes</v>
      </c>
    </row>
    <row r="515" spans="1:7">
      <c r="A515" s="83" t="s">
        <v>2375</v>
      </c>
      <c r="B515" s="83" t="s">
        <v>2845</v>
      </c>
      <c r="C515" s="80">
        <v>2996</v>
      </c>
      <c r="D515" s="80" t="s">
        <v>1088</v>
      </c>
      <c r="E515" s="122">
        <v>0.36520000000000002</v>
      </c>
      <c r="F515" s="112" t="s">
        <v>3155</v>
      </c>
      <c r="G515" s="3" t="str">
        <f t="shared" si="8"/>
        <v>No</v>
      </c>
    </row>
    <row r="516" spans="1:7">
      <c r="A516" s="83" t="s">
        <v>2375</v>
      </c>
      <c r="B516" s="83" t="s">
        <v>2845</v>
      </c>
      <c r="C516" s="80">
        <v>5718</v>
      </c>
      <c r="D516" s="80" t="s">
        <v>3339</v>
      </c>
      <c r="E516" s="122">
        <v>0.52690000000000003</v>
      </c>
      <c r="F516" s="112" t="s">
        <v>3155</v>
      </c>
      <c r="G516" s="3" t="str">
        <f t="shared" si="8"/>
        <v>Yes</v>
      </c>
    </row>
    <row r="517" spans="1:7">
      <c r="A517" s="83" t="s">
        <v>2375</v>
      </c>
      <c r="B517" s="83" t="s">
        <v>2845</v>
      </c>
      <c r="C517" s="80">
        <v>5097</v>
      </c>
      <c r="D517" s="80" t="s">
        <v>1091</v>
      </c>
      <c r="E517" s="122">
        <v>0.55510000000000004</v>
      </c>
      <c r="F517" s="112" t="s">
        <v>3155</v>
      </c>
      <c r="G517" s="3" t="str">
        <f t="shared" ref="G517:G580" si="9">IF(E517&gt;=0.5,"Yes",IF(F517="Yes","Yes","No"))</f>
        <v>Yes</v>
      </c>
    </row>
    <row r="518" spans="1:7">
      <c r="A518" s="83" t="s">
        <v>2375</v>
      </c>
      <c r="B518" s="83" t="s">
        <v>2845</v>
      </c>
      <c r="C518" s="80">
        <v>2741</v>
      </c>
      <c r="D518" s="80" t="s">
        <v>475</v>
      </c>
      <c r="E518" s="122">
        <v>0.39190000000000003</v>
      </c>
      <c r="F518" s="112" t="s">
        <v>3155</v>
      </c>
      <c r="G518" s="3" t="str">
        <f t="shared" si="9"/>
        <v>No</v>
      </c>
    </row>
    <row r="519" spans="1:7">
      <c r="A519" s="83" t="s">
        <v>2375</v>
      </c>
      <c r="B519" s="83" t="s">
        <v>2845</v>
      </c>
      <c r="C519" s="80">
        <v>2453</v>
      </c>
      <c r="D519" s="80" t="s">
        <v>1087</v>
      </c>
      <c r="E519" s="122">
        <v>0.46250000000000002</v>
      </c>
      <c r="F519" s="112" t="s">
        <v>3155</v>
      </c>
      <c r="G519" s="3" t="str">
        <f t="shared" si="9"/>
        <v>No</v>
      </c>
    </row>
    <row r="520" spans="1:7">
      <c r="A520" s="83" t="s">
        <v>2375</v>
      </c>
      <c r="B520" s="83" t="s">
        <v>2845</v>
      </c>
      <c r="C520" s="80">
        <v>3596</v>
      </c>
      <c r="D520" s="80" t="s">
        <v>1089</v>
      </c>
      <c r="E520" s="122">
        <v>0.54620000000000002</v>
      </c>
      <c r="F520" s="112" t="s">
        <v>2749</v>
      </c>
      <c r="G520" s="3" t="str">
        <f t="shared" si="9"/>
        <v>Yes</v>
      </c>
    </row>
    <row r="521" spans="1:7">
      <c r="A521" s="83" t="s">
        <v>2375</v>
      </c>
      <c r="B521" s="83" t="s">
        <v>2845</v>
      </c>
      <c r="C521" s="80">
        <v>4411</v>
      </c>
      <c r="D521" s="80" t="s">
        <v>1090</v>
      </c>
      <c r="E521" s="122">
        <v>0.34749999999999998</v>
      </c>
      <c r="F521" s="112" t="s">
        <v>3155</v>
      </c>
      <c r="G521" s="3" t="str">
        <f t="shared" si="9"/>
        <v>No</v>
      </c>
    </row>
    <row r="522" spans="1:7">
      <c r="A522" s="83" t="s">
        <v>2327</v>
      </c>
      <c r="B522" s="83" t="s">
        <v>2846</v>
      </c>
      <c r="C522" s="80">
        <v>5715</v>
      </c>
      <c r="D522" s="80" t="s">
        <v>3340</v>
      </c>
      <c r="E522" s="122">
        <v>0.71740000000000004</v>
      </c>
      <c r="F522" s="112" t="s">
        <v>3155</v>
      </c>
      <c r="G522" s="3" t="str">
        <f t="shared" si="9"/>
        <v>Yes</v>
      </c>
    </row>
    <row r="523" spans="1:7">
      <c r="A523" s="83" t="s">
        <v>2327</v>
      </c>
      <c r="B523" s="83" t="s">
        <v>2846</v>
      </c>
      <c r="C523" s="80">
        <v>1629</v>
      </c>
      <c r="D523" s="80" t="s">
        <v>490</v>
      </c>
      <c r="E523" s="122">
        <v>0.74460000000000004</v>
      </c>
      <c r="F523" s="112" t="s">
        <v>2749</v>
      </c>
      <c r="G523" s="3" t="str">
        <f t="shared" si="9"/>
        <v>Yes</v>
      </c>
    </row>
    <row r="524" spans="1:7">
      <c r="A524" s="83" t="s">
        <v>2327</v>
      </c>
      <c r="B524" s="83" t="s">
        <v>2846</v>
      </c>
      <c r="C524" s="80">
        <v>5416</v>
      </c>
      <c r="D524" s="80" t="s">
        <v>494</v>
      </c>
      <c r="E524" s="122">
        <v>0.87609999999999999</v>
      </c>
      <c r="F524" s="112" t="s">
        <v>3155</v>
      </c>
      <c r="G524" s="3" t="str">
        <f t="shared" si="9"/>
        <v>Yes</v>
      </c>
    </row>
    <row r="525" spans="1:7">
      <c r="A525" s="83" t="s">
        <v>2327</v>
      </c>
      <c r="B525" s="83" t="s">
        <v>2846</v>
      </c>
      <c r="C525" s="80">
        <v>3217</v>
      </c>
      <c r="D525" s="80" t="s">
        <v>492</v>
      </c>
      <c r="E525" s="122">
        <v>0.72560000000000002</v>
      </c>
      <c r="F525" s="112" t="s">
        <v>2749</v>
      </c>
      <c r="G525" s="3" t="str">
        <f t="shared" si="9"/>
        <v>Yes</v>
      </c>
    </row>
    <row r="526" spans="1:7">
      <c r="A526" s="83" t="s">
        <v>2327</v>
      </c>
      <c r="B526" s="83" t="s">
        <v>2846</v>
      </c>
      <c r="C526" s="80">
        <v>2137</v>
      </c>
      <c r="D526" s="80" t="s">
        <v>491</v>
      </c>
      <c r="E526" s="122">
        <v>0.73829999999999996</v>
      </c>
      <c r="F526" s="112" t="s">
        <v>3155</v>
      </c>
      <c r="G526" s="3" t="str">
        <f t="shared" si="9"/>
        <v>Yes</v>
      </c>
    </row>
    <row r="527" spans="1:7">
      <c r="A527" s="83" t="s">
        <v>2327</v>
      </c>
      <c r="B527" s="83" t="s">
        <v>2846</v>
      </c>
      <c r="C527" s="80">
        <v>4245</v>
      </c>
      <c r="D527" s="80" t="s">
        <v>493</v>
      </c>
      <c r="E527" s="122">
        <v>0.78200000000000003</v>
      </c>
      <c r="F527" s="112" t="s">
        <v>2749</v>
      </c>
      <c r="G527" s="3" t="str">
        <f t="shared" si="9"/>
        <v>Yes</v>
      </c>
    </row>
    <row r="528" spans="1:7">
      <c r="A528" s="83" t="s">
        <v>2544</v>
      </c>
      <c r="B528" s="83" t="s">
        <v>2847</v>
      </c>
      <c r="C528" s="80">
        <v>2207</v>
      </c>
      <c r="D528" s="80" t="s">
        <v>2151</v>
      </c>
      <c r="E528" s="122">
        <v>0.58389999999999997</v>
      </c>
      <c r="F528" s="112" t="s">
        <v>2749</v>
      </c>
      <c r="G528" s="3" t="str">
        <f t="shared" si="9"/>
        <v>Yes</v>
      </c>
    </row>
    <row r="529" spans="1:7">
      <c r="A529" s="83" t="s">
        <v>2267</v>
      </c>
      <c r="B529" s="83" t="s">
        <v>2848</v>
      </c>
      <c r="C529" s="80">
        <v>3317</v>
      </c>
      <c r="D529" s="80" t="s">
        <v>102</v>
      </c>
      <c r="E529" s="122">
        <v>0.64270000000000005</v>
      </c>
      <c r="F529" s="112" t="s">
        <v>2749</v>
      </c>
      <c r="G529" s="3" t="str">
        <f t="shared" si="9"/>
        <v>Yes</v>
      </c>
    </row>
    <row r="530" spans="1:7">
      <c r="A530" s="83" t="s">
        <v>2267</v>
      </c>
      <c r="B530" s="83" t="s">
        <v>2848</v>
      </c>
      <c r="C530" s="80">
        <v>2688</v>
      </c>
      <c r="D530" s="80" t="s">
        <v>101</v>
      </c>
      <c r="E530" s="122">
        <v>0.69669999999999999</v>
      </c>
      <c r="F530" s="112" t="s">
        <v>2749</v>
      </c>
      <c r="G530" s="3" t="str">
        <f t="shared" si="9"/>
        <v>Yes</v>
      </c>
    </row>
    <row r="531" spans="1:7">
      <c r="A531" s="83" t="s">
        <v>2345</v>
      </c>
      <c r="B531" s="83" t="s">
        <v>2849</v>
      </c>
      <c r="C531" s="80">
        <v>3430</v>
      </c>
      <c r="D531" s="80" t="s">
        <v>687</v>
      </c>
      <c r="E531" s="122">
        <v>0.2177</v>
      </c>
      <c r="F531" s="112" t="s">
        <v>3155</v>
      </c>
      <c r="G531" s="3" t="str">
        <f t="shared" si="9"/>
        <v>No</v>
      </c>
    </row>
    <row r="532" spans="1:7">
      <c r="A532" s="83" t="s">
        <v>2345</v>
      </c>
      <c r="B532" s="83" t="s">
        <v>2849</v>
      </c>
      <c r="C532" s="80">
        <v>2980</v>
      </c>
      <c r="D532" s="80" t="s">
        <v>685</v>
      </c>
      <c r="E532" s="122">
        <v>0.37869999999999998</v>
      </c>
      <c r="F532" s="112" t="s">
        <v>3155</v>
      </c>
      <c r="G532" s="3" t="str">
        <f t="shared" si="9"/>
        <v>No</v>
      </c>
    </row>
    <row r="533" spans="1:7">
      <c r="A533" s="83" t="s">
        <v>2345</v>
      </c>
      <c r="B533" s="83" t="s">
        <v>2849</v>
      </c>
      <c r="C533" s="80">
        <v>4210</v>
      </c>
      <c r="D533" s="80" t="s">
        <v>690</v>
      </c>
      <c r="E533" s="122">
        <v>0.34520000000000001</v>
      </c>
      <c r="F533" s="112" t="s">
        <v>3155</v>
      </c>
      <c r="G533" s="3" t="str">
        <f t="shared" si="9"/>
        <v>No</v>
      </c>
    </row>
    <row r="534" spans="1:7">
      <c r="A534" s="83" t="s">
        <v>2345</v>
      </c>
      <c r="B534" s="83" t="s">
        <v>2849</v>
      </c>
      <c r="C534" s="80">
        <v>3330</v>
      </c>
      <c r="D534" s="80" t="s">
        <v>686</v>
      </c>
      <c r="E534" s="122">
        <v>0.26819999999999999</v>
      </c>
      <c r="F534" s="112" t="s">
        <v>3155</v>
      </c>
      <c r="G534" s="3" t="str">
        <f t="shared" si="9"/>
        <v>No</v>
      </c>
    </row>
    <row r="535" spans="1:7">
      <c r="A535" s="83" t="s">
        <v>2345</v>
      </c>
      <c r="B535" s="83" t="s">
        <v>2849</v>
      </c>
      <c r="C535" s="80">
        <v>5491</v>
      </c>
      <c r="D535" s="80" t="s">
        <v>3341</v>
      </c>
      <c r="E535" s="122">
        <v>0.1</v>
      </c>
      <c r="F535" s="112" t="s">
        <v>3155</v>
      </c>
      <c r="G535" s="3" t="str">
        <f t="shared" si="9"/>
        <v>No</v>
      </c>
    </row>
    <row r="536" spans="1:7">
      <c r="A536" s="83" t="s">
        <v>2345</v>
      </c>
      <c r="B536" s="83" t="s">
        <v>2849</v>
      </c>
      <c r="C536" s="80">
        <v>3739</v>
      </c>
      <c r="D536" s="80" t="s">
        <v>689</v>
      </c>
      <c r="E536" s="122">
        <v>0.3478</v>
      </c>
      <c r="F536" s="112" t="s">
        <v>3155</v>
      </c>
      <c r="G536" s="3" t="str">
        <f t="shared" si="9"/>
        <v>No</v>
      </c>
    </row>
    <row r="537" spans="1:7">
      <c r="A537" s="83" t="s">
        <v>2345</v>
      </c>
      <c r="B537" s="83" t="s">
        <v>2849</v>
      </c>
      <c r="C537" s="80">
        <v>1523</v>
      </c>
      <c r="D537" s="80" t="s">
        <v>684</v>
      </c>
      <c r="E537" s="122">
        <v>0.57140000000000002</v>
      </c>
      <c r="F537" s="112" t="s">
        <v>3155</v>
      </c>
      <c r="G537" s="3" t="str">
        <f t="shared" si="9"/>
        <v>Yes</v>
      </c>
    </row>
    <row r="538" spans="1:7">
      <c r="A538" s="83" t="s">
        <v>2345</v>
      </c>
      <c r="B538" s="83" t="s">
        <v>2849</v>
      </c>
      <c r="C538" s="80">
        <v>4289</v>
      </c>
      <c r="D538" s="80" t="s">
        <v>691</v>
      </c>
      <c r="E538" s="122">
        <v>0.31209999999999999</v>
      </c>
      <c r="F538" s="112" t="s">
        <v>3155</v>
      </c>
      <c r="G538" s="3" t="str">
        <f t="shared" si="9"/>
        <v>No</v>
      </c>
    </row>
    <row r="539" spans="1:7">
      <c r="A539" s="83" t="s">
        <v>2345</v>
      </c>
      <c r="B539" s="83" t="s">
        <v>2849</v>
      </c>
      <c r="C539" s="80">
        <v>4550</v>
      </c>
      <c r="D539" s="80" t="s">
        <v>692</v>
      </c>
      <c r="E539" s="122">
        <v>0.28620000000000001</v>
      </c>
      <c r="F539" s="112" t="s">
        <v>3155</v>
      </c>
      <c r="G539" s="3" t="str">
        <f t="shared" si="9"/>
        <v>No</v>
      </c>
    </row>
    <row r="540" spans="1:7">
      <c r="A540" s="83" t="s">
        <v>2345</v>
      </c>
      <c r="B540" s="83" t="s">
        <v>2849</v>
      </c>
      <c r="C540" s="80">
        <v>3585</v>
      </c>
      <c r="D540" s="80" t="s">
        <v>688</v>
      </c>
      <c r="E540" s="122">
        <v>0.23419999999999999</v>
      </c>
      <c r="F540" s="112" t="s">
        <v>3155</v>
      </c>
      <c r="G540" s="3" t="str">
        <f t="shared" si="9"/>
        <v>No</v>
      </c>
    </row>
    <row r="541" spans="1:7">
      <c r="A541" s="83" t="s">
        <v>2319</v>
      </c>
      <c r="B541" s="83" t="s">
        <v>2850</v>
      </c>
      <c r="C541" s="80">
        <v>4229</v>
      </c>
      <c r="D541" s="80" t="s">
        <v>456</v>
      </c>
      <c r="E541" s="122">
        <v>0.40289999999999998</v>
      </c>
      <c r="F541" s="112" t="s">
        <v>3155</v>
      </c>
      <c r="G541" s="3" t="str">
        <f t="shared" si="9"/>
        <v>No</v>
      </c>
    </row>
    <row r="542" spans="1:7">
      <c r="A542" s="83" t="s">
        <v>2319</v>
      </c>
      <c r="B542" s="83" t="s">
        <v>2850</v>
      </c>
      <c r="C542" s="80">
        <v>2793</v>
      </c>
      <c r="D542" s="80" t="s">
        <v>452</v>
      </c>
      <c r="E542" s="122">
        <v>0.56530000000000002</v>
      </c>
      <c r="F542" s="112" t="s">
        <v>2749</v>
      </c>
      <c r="G542" s="3" t="str">
        <f t="shared" si="9"/>
        <v>Yes</v>
      </c>
    </row>
    <row r="543" spans="1:7">
      <c r="A543" s="83" t="s">
        <v>2319</v>
      </c>
      <c r="B543" s="83" t="s">
        <v>2850</v>
      </c>
      <c r="C543" s="80">
        <v>2920</v>
      </c>
      <c r="D543" s="80" t="s">
        <v>453</v>
      </c>
      <c r="E543" s="122">
        <v>0.52780000000000005</v>
      </c>
      <c r="F543" s="112" t="s">
        <v>3155</v>
      </c>
      <c r="G543" s="3" t="str">
        <f t="shared" si="9"/>
        <v>Yes</v>
      </c>
    </row>
    <row r="544" spans="1:7">
      <c r="A544" s="83" t="s">
        <v>2319</v>
      </c>
      <c r="B544" s="83" t="s">
        <v>2850</v>
      </c>
      <c r="C544" s="80">
        <v>3373</v>
      </c>
      <c r="D544" s="80" t="s">
        <v>455</v>
      </c>
      <c r="E544" s="122">
        <v>0.58089999999999997</v>
      </c>
      <c r="F544" s="112" t="s">
        <v>2749</v>
      </c>
      <c r="G544" s="3" t="str">
        <f t="shared" si="9"/>
        <v>Yes</v>
      </c>
    </row>
    <row r="545" spans="1:7">
      <c r="A545" s="83" t="s">
        <v>2319</v>
      </c>
      <c r="B545" s="83" t="s">
        <v>2850</v>
      </c>
      <c r="C545" s="80">
        <v>3092</v>
      </c>
      <c r="D545" s="80" t="s">
        <v>454</v>
      </c>
      <c r="E545" s="122">
        <v>0.59750000000000003</v>
      </c>
      <c r="F545" s="112" t="s">
        <v>2749</v>
      </c>
      <c r="G545" s="3" t="str">
        <f t="shared" si="9"/>
        <v>Yes</v>
      </c>
    </row>
    <row r="546" spans="1:7">
      <c r="A546" s="83" t="s">
        <v>2319</v>
      </c>
      <c r="B546" s="83" t="s">
        <v>2850</v>
      </c>
      <c r="C546" s="80">
        <v>2695</v>
      </c>
      <c r="D546" s="80" t="s">
        <v>451</v>
      </c>
      <c r="E546" s="122">
        <v>0.59499999999999997</v>
      </c>
      <c r="F546" s="112" t="s">
        <v>2749</v>
      </c>
      <c r="G546" s="3" t="str">
        <f t="shared" si="9"/>
        <v>Yes</v>
      </c>
    </row>
    <row r="547" spans="1:7">
      <c r="A547" s="83" t="s">
        <v>2319</v>
      </c>
      <c r="B547" s="83" t="s">
        <v>2850</v>
      </c>
      <c r="C547" s="80">
        <v>5497</v>
      </c>
      <c r="D547" s="80" t="s">
        <v>2851</v>
      </c>
      <c r="E547" s="122">
        <v>0.70920000000000005</v>
      </c>
      <c r="F547" s="112" t="s">
        <v>3155</v>
      </c>
      <c r="G547" s="3" t="str">
        <f t="shared" si="9"/>
        <v>Yes</v>
      </c>
    </row>
    <row r="548" spans="1:7">
      <c r="A548" s="83" t="s">
        <v>2389</v>
      </c>
      <c r="B548" s="83" t="s">
        <v>2852</v>
      </c>
      <c r="C548" s="80">
        <v>2355</v>
      </c>
      <c r="D548" s="80" t="s">
        <v>1134</v>
      </c>
      <c r="E548" s="122">
        <v>0.57499999999999996</v>
      </c>
      <c r="F548" s="112" t="s">
        <v>3155</v>
      </c>
      <c r="G548" s="3" t="str">
        <f t="shared" si="9"/>
        <v>Yes</v>
      </c>
    </row>
    <row r="549" spans="1:7">
      <c r="A549" s="83" t="s">
        <v>2467</v>
      </c>
      <c r="B549" s="83" t="s">
        <v>2853</v>
      </c>
      <c r="C549" s="80">
        <v>3407</v>
      </c>
      <c r="D549" s="80" t="s">
        <v>115</v>
      </c>
      <c r="E549" s="122">
        <v>0.50170000000000003</v>
      </c>
      <c r="F549" s="112" t="s">
        <v>2749</v>
      </c>
      <c r="G549" s="3" t="str">
        <f t="shared" si="9"/>
        <v>Yes</v>
      </c>
    </row>
    <row r="550" spans="1:7">
      <c r="A550" s="83" t="s">
        <v>2467</v>
      </c>
      <c r="B550" s="83" t="s">
        <v>2853</v>
      </c>
      <c r="C550" s="80">
        <v>4382</v>
      </c>
      <c r="D550" s="80" t="s">
        <v>1610</v>
      </c>
      <c r="E550" s="122">
        <v>0.14610000000000001</v>
      </c>
      <c r="F550" s="112" t="s">
        <v>3155</v>
      </c>
      <c r="G550" s="3" t="str">
        <f t="shared" si="9"/>
        <v>No</v>
      </c>
    </row>
    <row r="551" spans="1:7">
      <c r="A551" s="83" t="s">
        <v>2467</v>
      </c>
      <c r="B551" s="83" t="s">
        <v>2853</v>
      </c>
      <c r="C551" s="80">
        <v>3752</v>
      </c>
      <c r="D551" s="80" t="s">
        <v>1604</v>
      </c>
      <c r="E551" s="122">
        <v>0.45479999999999998</v>
      </c>
      <c r="F551" s="112" t="s">
        <v>3155</v>
      </c>
      <c r="G551" s="3" t="str">
        <f t="shared" si="9"/>
        <v>No</v>
      </c>
    </row>
    <row r="552" spans="1:7">
      <c r="A552" s="83" t="s">
        <v>2467</v>
      </c>
      <c r="B552" s="83" t="s">
        <v>2853</v>
      </c>
      <c r="C552" s="80">
        <v>3184</v>
      </c>
      <c r="D552" s="80" t="s">
        <v>562</v>
      </c>
      <c r="E552" s="122">
        <v>0.62009999999999998</v>
      </c>
      <c r="F552" s="112" t="s">
        <v>2749</v>
      </c>
      <c r="G552" s="3" t="str">
        <f t="shared" si="9"/>
        <v>Yes</v>
      </c>
    </row>
    <row r="553" spans="1:7">
      <c r="A553" s="83" t="s">
        <v>2467</v>
      </c>
      <c r="B553" s="83" t="s">
        <v>2853</v>
      </c>
      <c r="C553" s="80">
        <v>2126</v>
      </c>
      <c r="D553" s="80" t="s">
        <v>1596</v>
      </c>
      <c r="E553" s="122">
        <v>0.5272</v>
      </c>
      <c r="F553" s="112" t="s">
        <v>2749</v>
      </c>
      <c r="G553" s="3" t="str">
        <f t="shared" si="9"/>
        <v>Yes</v>
      </c>
    </row>
    <row r="554" spans="1:7">
      <c r="A554" s="83" t="s">
        <v>2467</v>
      </c>
      <c r="B554" s="83" t="s">
        <v>2853</v>
      </c>
      <c r="C554" s="80">
        <v>5330</v>
      </c>
      <c r="D554" s="80" t="s">
        <v>1615</v>
      </c>
      <c r="E554" s="122">
        <v>0.66859999999999997</v>
      </c>
      <c r="F554" s="112" t="s">
        <v>3155</v>
      </c>
      <c r="G554" s="3" t="str">
        <f t="shared" si="9"/>
        <v>Yes</v>
      </c>
    </row>
    <row r="555" spans="1:7">
      <c r="A555" s="83" t="s">
        <v>2467</v>
      </c>
      <c r="B555" s="83" t="s">
        <v>2853</v>
      </c>
      <c r="C555" s="80">
        <v>5670</v>
      </c>
      <c r="D555" s="80" t="s">
        <v>3342</v>
      </c>
      <c r="E555" s="122">
        <v>0.37059999999999998</v>
      </c>
      <c r="F555" s="112" t="s">
        <v>3155</v>
      </c>
      <c r="G555" s="3" t="str">
        <f t="shared" si="9"/>
        <v>No</v>
      </c>
    </row>
    <row r="556" spans="1:7">
      <c r="A556" s="83" t="s">
        <v>2467</v>
      </c>
      <c r="B556" s="83" t="s">
        <v>2853</v>
      </c>
      <c r="C556" s="80">
        <v>3253</v>
      </c>
      <c r="D556" s="80" t="s">
        <v>923</v>
      </c>
      <c r="E556" s="122">
        <v>0.60519999999999996</v>
      </c>
      <c r="F556" s="112" t="s">
        <v>2749</v>
      </c>
      <c r="G556" s="3" t="str">
        <f t="shared" si="9"/>
        <v>Yes</v>
      </c>
    </row>
    <row r="557" spans="1:7">
      <c r="A557" s="83" t="s">
        <v>2467</v>
      </c>
      <c r="B557" s="83" t="s">
        <v>2853</v>
      </c>
      <c r="C557" s="80">
        <v>5091</v>
      </c>
      <c r="D557" s="80" t="s">
        <v>1614</v>
      </c>
      <c r="E557" s="122">
        <v>0.1245</v>
      </c>
      <c r="F557" s="112" t="s">
        <v>3155</v>
      </c>
      <c r="G557" s="3" t="str">
        <f t="shared" si="9"/>
        <v>No</v>
      </c>
    </row>
    <row r="558" spans="1:7">
      <c r="A558" s="83" t="s">
        <v>2467</v>
      </c>
      <c r="B558" s="83" t="s">
        <v>2853</v>
      </c>
      <c r="C558" s="80">
        <v>2065</v>
      </c>
      <c r="D558" s="80" t="s">
        <v>1595</v>
      </c>
      <c r="E558" s="122">
        <v>0.61</v>
      </c>
      <c r="F558" s="112" t="s">
        <v>2749</v>
      </c>
      <c r="G558" s="3" t="str">
        <f t="shared" si="9"/>
        <v>Yes</v>
      </c>
    </row>
    <row r="559" spans="1:7">
      <c r="A559" s="83" t="s">
        <v>2467</v>
      </c>
      <c r="B559" s="83" t="s">
        <v>2853</v>
      </c>
      <c r="C559" s="80">
        <v>4437</v>
      </c>
      <c r="D559" s="80" t="s">
        <v>1611</v>
      </c>
      <c r="E559" s="122">
        <v>0.13089999999999999</v>
      </c>
      <c r="F559" s="112" t="s">
        <v>3155</v>
      </c>
      <c r="G559" s="3" t="str">
        <f t="shared" si="9"/>
        <v>No</v>
      </c>
    </row>
    <row r="560" spans="1:7">
      <c r="A560" s="83" t="s">
        <v>2467</v>
      </c>
      <c r="B560" s="83" t="s">
        <v>2853</v>
      </c>
      <c r="C560" s="80">
        <v>2883</v>
      </c>
      <c r="D560" s="80" t="s">
        <v>1601</v>
      </c>
      <c r="E560" s="122">
        <v>0.79630000000000001</v>
      </c>
      <c r="F560" s="112" t="s">
        <v>2749</v>
      </c>
      <c r="G560" s="3" t="str">
        <f t="shared" si="9"/>
        <v>Yes</v>
      </c>
    </row>
    <row r="561" spans="1:7">
      <c r="A561" s="83" t="s">
        <v>2467</v>
      </c>
      <c r="B561" s="83" t="s">
        <v>2853</v>
      </c>
      <c r="C561" s="80">
        <v>4334</v>
      </c>
      <c r="D561" s="80" t="s">
        <v>1609</v>
      </c>
      <c r="E561" s="122">
        <v>0.28449999999999998</v>
      </c>
      <c r="F561" s="112" t="s">
        <v>3155</v>
      </c>
      <c r="G561" s="3" t="str">
        <f t="shared" si="9"/>
        <v>No</v>
      </c>
    </row>
    <row r="562" spans="1:7">
      <c r="A562" s="83" t="s">
        <v>2467</v>
      </c>
      <c r="B562" s="83" t="s">
        <v>2853</v>
      </c>
      <c r="C562" s="80">
        <v>4438</v>
      </c>
      <c r="D562" s="80" t="s">
        <v>1612</v>
      </c>
      <c r="E562" s="122">
        <v>0.2019</v>
      </c>
      <c r="F562" s="112" t="s">
        <v>3155</v>
      </c>
      <c r="G562" s="3" t="str">
        <f t="shared" si="9"/>
        <v>No</v>
      </c>
    </row>
    <row r="563" spans="1:7">
      <c r="A563" s="83" t="s">
        <v>2467</v>
      </c>
      <c r="B563" s="83" t="s">
        <v>2853</v>
      </c>
      <c r="C563" s="80">
        <v>2751</v>
      </c>
      <c r="D563" s="80" t="s">
        <v>1599</v>
      </c>
      <c r="E563" s="122">
        <v>0.58289999999999997</v>
      </c>
      <c r="F563" s="112" t="s">
        <v>2749</v>
      </c>
      <c r="G563" s="3" t="str">
        <f t="shared" si="9"/>
        <v>Yes</v>
      </c>
    </row>
    <row r="564" spans="1:7">
      <c r="A564" s="83" t="s">
        <v>2467</v>
      </c>
      <c r="B564" s="83" t="s">
        <v>2853</v>
      </c>
      <c r="C564" s="80">
        <v>3533</v>
      </c>
      <c r="D564" s="80" t="s">
        <v>77</v>
      </c>
      <c r="E564" s="122">
        <v>0.37819999999999998</v>
      </c>
      <c r="F564" s="112" t="s">
        <v>3155</v>
      </c>
      <c r="G564" s="3" t="str">
        <f t="shared" si="9"/>
        <v>No</v>
      </c>
    </row>
    <row r="565" spans="1:7">
      <c r="A565" s="83" t="s">
        <v>2467</v>
      </c>
      <c r="B565" s="83" t="s">
        <v>2853</v>
      </c>
      <c r="C565" s="80">
        <v>2811</v>
      </c>
      <c r="D565" s="80" t="s">
        <v>1600</v>
      </c>
      <c r="E565" s="122">
        <v>0.57589999999999997</v>
      </c>
      <c r="F565" s="112" t="s">
        <v>2749</v>
      </c>
      <c r="G565" s="3" t="str">
        <f t="shared" si="9"/>
        <v>Yes</v>
      </c>
    </row>
    <row r="566" spans="1:7">
      <c r="A566" s="83" t="s">
        <v>2467</v>
      </c>
      <c r="B566" s="83" t="s">
        <v>2853</v>
      </c>
      <c r="C566" s="80">
        <v>2669</v>
      </c>
      <c r="D566" s="80" t="s">
        <v>1575</v>
      </c>
      <c r="E566" s="122">
        <v>0.63670000000000004</v>
      </c>
      <c r="F566" s="112" t="s">
        <v>2749</v>
      </c>
      <c r="G566" s="3" t="str">
        <f t="shared" si="9"/>
        <v>Yes</v>
      </c>
    </row>
    <row r="567" spans="1:7">
      <c r="A567" s="83" t="s">
        <v>2467</v>
      </c>
      <c r="B567" s="83" t="s">
        <v>2853</v>
      </c>
      <c r="C567" s="80">
        <v>4316</v>
      </c>
      <c r="D567" s="80" t="s">
        <v>1608</v>
      </c>
      <c r="E567" s="122">
        <v>0.2261</v>
      </c>
      <c r="F567" s="112" t="s">
        <v>3155</v>
      </c>
      <c r="G567" s="3" t="str">
        <f t="shared" si="9"/>
        <v>No</v>
      </c>
    </row>
    <row r="568" spans="1:7">
      <c r="A568" s="83" t="s">
        <v>2467</v>
      </c>
      <c r="B568" s="83" t="s">
        <v>2853</v>
      </c>
      <c r="C568" s="80">
        <v>3686</v>
      </c>
      <c r="D568" s="80" t="s">
        <v>1603</v>
      </c>
      <c r="E568" s="122">
        <v>0.43969999999999998</v>
      </c>
      <c r="F568" s="112" t="s">
        <v>3155</v>
      </c>
      <c r="G568" s="3" t="str">
        <f t="shared" si="9"/>
        <v>No</v>
      </c>
    </row>
    <row r="569" spans="1:7">
      <c r="A569" s="83" t="s">
        <v>2467</v>
      </c>
      <c r="B569" s="83" t="s">
        <v>2853</v>
      </c>
      <c r="C569" s="80">
        <v>2364</v>
      </c>
      <c r="D569" s="80" t="s">
        <v>1597</v>
      </c>
      <c r="E569" s="122">
        <v>0.62660000000000005</v>
      </c>
      <c r="F569" s="112" t="s">
        <v>2749</v>
      </c>
      <c r="G569" s="3" t="str">
        <f t="shared" si="9"/>
        <v>Yes</v>
      </c>
    </row>
    <row r="570" spans="1:7">
      <c r="A570" s="83" t="s">
        <v>2467</v>
      </c>
      <c r="B570" s="83" t="s">
        <v>2853</v>
      </c>
      <c r="C570" s="80">
        <v>1663</v>
      </c>
      <c r="D570" s="80" t="s">
        <v>1593</v>
      </c>
      <c r="E570" s="122">
        <v>0.5</v>
      </c>
      <c r="F570" s="112" t="s">
        <v>3155</v>
      </c>
      <c r="G570" s="3" t="str">
        <f t="shared" si="9"/>
        <v>Yes</v>
      </c>
    </row>
    <row r="571" spans="1:7">
      <c r="A571" s="83" t="s">
        <v>2467</v>
      </c>
      <c r="B571" s="83" t="s">
        <v>2853</v>
      </c>
      <c r="C571" s="80">
        <v>4530</v>
      </c>
      <c r="D571" s="80" t="s">
        <v>1613</v>
      </c>
      <c r="E571" s="122">
        <v>0.2462</v>
      </c>
      <c r="F571" s="112" t="s">
        <v>3155</v>
      </c>
      <c r="G571" s="3" t="str">
        <f t="shared" si="9"/>
        <v>No</v>
      </c>
    </row>
    <row r="572" spans="1:7">
      <c r="A572" s="83" t="s">
        <v>2467</v>
      </c>
      <c r="B572" s="83" t="s">
        <v>2853</v>
      </c>
      <c r="C572" s="80">
        <v>1907</v>
      </c>
      <c r="D572" s="80" t="s">
        <v>1594</v>
      </c>
      <c r="E572" s="122">
        <v>0.32040000000000002</v>
      </c>
      <c r="F572" s="112" t="s">
        <v>3155</v>
      </c>
      <c r="G572" s="3" t="str">
        <f t="shared" si="9"/>
        <v>No</v>
      </c>
    </row>
    <row r="573" spans="1:7">
      <c r="A573" s="83" t="s">
        <v>2467</v>
      </c>
      <c r="B573" s="83" t="s">
        <v>2853</v>
      </c>
      <c r="C573" s="80">
        <v>4137</v>
      </c>
      <c r="D573" s="80" t="s">
        <v>1606</v>
      </c>
      <c r="E573" s="122">
        <v>0.61409999999999998</v>
      </c>
      <c r="F573" s="112" t="s">
        <v>2749</v>
      </c>
      <c r="G573" s="3" t="str">
        <f t="shared" si="9"/>
        <v>Yes</v>
      </c>
    </row>
    <row r="574" spans="1:7">
      <c r="A574" s="83" t="s">
        <v>2467</v>
      </c>
      <c r="B574" s="83" t="s">
        <v>2853</v>
      </c>
      <c r="C574" s="80">
        <v>4298</v>
      </c>
      <c r="D574" s="80" t="s">
        <v>1607</v>
      </c>
      <c r="E574" s="122">
        <v>0.13789999999999999</v>
      </c>
      <c r="F574" s="112" t="s">
        <v>3155</v>
      </c>
      <c r="G574" s="3" t="str">
        <f t="shared" si="9"/>
        <v>No</v>
      </c>
    </row>
    <row r="575" spans="1:7">
      <c r="A575" s="83" t="s">
        <v>2467</v>
      </c>
      <c r="B575" s="83" t="s">
        <v>2853</v>
      </c>
      <c r="C575" s="80">
        <v>2545</v>
      </c>
      <c r="D575" s="80" t="s">
        <v>1598</v>
      </c>
      <c r="E575" s="122">
        <v>0.50239999999999996</v>
      </c>
      <c r="F575" s="112" t="s">
        <v>3155</v>
      </c>
      <c r="G575" s="3" t="str">
        <f t="shared" si="9"/>
        <v>Yes</v>
      </c>
    </row>
    <row r="576" spans="1:7">
      <c r="A576" s="83" t="s">
        <v>2467</v>
      </c>
      <c r="B576" s="83" t="s">
        <v>2853</v>
      </c>
      <c r="C576" s="80">
        <v>3903</v>
      </c>
      <c r="D576" s="80" t="s">
        <v>27</v>
      </c>
      <c r="E576" s="122">
        <v>0.30840000000000001</v>
      </c>
      <c r="F576" s="112" t="s">
        <v>3155</v>
      </c>
      <c r="G576" s="3" t="str">
        <f t="shared" si="9"/>
        <v>No</v>
      </c>
    </row>
    <row r="577" spans="1:7">
      <c r="A577" s="83" t="s">
        <v>2467</v>
      </c>
      <c r="B577" s="83" t="s">
        <v>2853</v>
      </c>
      <c r="C577" s="80">
        <v>5570</v>
      </c>
      <c r="D577" s="80" t="s">
        <v>3140</v>
      </c>
      <c r="E577" s="122">
        <v>5.7200000000000001E-2</v>
      </c>
      <c r="F577" s="112" t="s">
        <v>3155</v>
      </c>
      <c r="G577" s="3" t="str">
        <f t="shared" si="9"/>
        <v>No</v>
      </c>
    </row>
    <row r="578" spans="1:7">
      <c r="A578" s="83" t="s">
        <v>2467</v>
      </c>
      <c r="B578" s="80" t="s">
        <v>2853</v>
      </c>
      <c r="C578" s="80">
        <v>3002</v>
      </c>
      <c r="D578" t="s">
        <v>1602</v>
      </c>
      <c r="E578" s="122">
        <v>0.4264</v>
      </c>
      <c r="F578" s="112" t="s">
        <v>3155</v>
      </c>
      <c r="G578" s="3" t="str">
        <f t="shared" si="9"/>
        <v>No</v>
      </c>
    </row>
    <row r="579" spans="1:7">
      <c r="A579" s="83" t="s">
        <v>2467</v>
      </c>
      <c r="B579" s="83" t="s">
        <v>2853</v>
      </c>
      <c r="C579" s="80">
        <v>2752</v>
      </c>
      <c r="D579" s="80" t="s">
        <v>380</v>
      </c>
      <c r="E579" s="122">
        <v>0.38009999999999999</v>
      </c>
      <c r="F579" s="112" t="s">
        <v>3155</v>
      </c>
      <c r="G579" s="3" t="str">
        <f t="shared" si="9"/>
        <v>No</v>
      </c>
    </row>
    <row r="580" spans="1:7">
      <c r="A580" s="83" t="s">
        <v>2467</v>
      </c>
      <c r="B580" s="83" t="s">
        <v>2853</v>
      </c>
      <c r="C580" s="80">
        <v>4125</v>
      </c>
      <c r="D580" s="80" t="s">
        <v>1605</v>
      </c>
      <c r="E580" s="122">
        <v>0.3473</v>
      </c>
      <c r="F580" s="112" t="s">
        <v>3155</v>
      </c>
      <c r="G580" s="3" t="str">
        <f t="shared" si="9"/>
        <v>No</v>
      </c>
    </row>
    <row r="581" spans="1:7">
      <c r="A581" s="83" t="s">
        <v>2283</v>
      </c>
      <c r="B581" s="83" t="s">
        <v>2854</v>
      </c>
      <c r="C581" s="80">
        <v>1646</v>
      </c>
      <c r="D581" s="80" t="s">
        <v>219</v>
      </c>
      <c r="E581" s="122">
        <v>0.69369999999999998</v>
      </c>
      <c r="F581" s="112" t="s">
        <v>3155</v>
      </c>
      <c r="G581" s="3" t="str">
        <f t="shared" ref="G581:G644" si="10">IF(E581&gt;=0.5,"Yes",IF(F581="Yes","Yes","No"))</f>
        <v>Yes</v>
      </c>
    </row>
    <row r="582" spans="1:7">
      <c r="A582" s="83" t="s">
        <v>2283</v>
      </c>
      <c r="B582" s="83" t="s">
        <v>2854</v>
      </c>
      <c r="C582" s="80">
        <v>4299</v>
      </c>
      <c r="D582" s="80" t="s">
        <v>240</v>
      </c>
      <c r="E582" s="122">
        <v>0.55649999999999999</v>
      </c>
      <c r="F582" s="112" t="s">
        <v>2749</v>
      </c>
      <c r="G582" s="3" t="str">
        <f t="shared" si="10"/>
        <v>Yes</v>
      </c>
    </row>
    <row r="583" spans="1:7">
      <c r="A583" s="83" t="s">
        <v>2283</v>
      </c>
      <c r="B583" s="83" t="s">
        <v>2854</v>
      </c>
      <c r="C583" s="80">
        <v>3736</v>
      </c>
      <c r="D583" s="80" t="s">
        <v>228</v>
      </c>
      <c r="E583" s="122">
        <v>0.68440000000000001</v>
      </c>
      <c r="F583" s="112" t="s">
        <v>2749</v>
      </c>
      <c r="G583" s="3" t="str">
        <f t="shared" si="10"/>
        <v>Yes</v>
      </c>
    </row>
    <row r="584" spans="1:7">
      <c r="A584" s="83" t="s">
        <v>2283</v>
      </c>
      <c r="B584" s="83" t="s">
        <v>2854</v>
      </c>
      <c r="C584" s="80">
        <v>3785</v>
      </c>
      <c r="D584" s="80" t="s">
        <v>229</v>
      </c>
      <c r="E584" s="122">
        <v>0.67190000000000005</v>
      </c>
      <c r="F584" s="112" t="s">
        <v>2749</v>
      </c>
      <c r="G584" s="3" t="str">
        <f t="shared" si="10"/>
        <v>Yes</v>
      </c>
    </row>
    <row r="585" spans="1:7">
      <c r="A585" s="83" t="s">
        <v>2283</v>
      </c>
      <c r="B585" s="83" t="s">
        <v>2854</v>
      </c>
      <c r="C585" s="80">
        <v>4203</v>
      </c>
      <c r="D585" s="80" t="s">
        <v>2855</v>
      </c>
      <c r="E585" s="122">
        <v>0.78569999999999995</v>
      </c>
      <c r="F585" s="112" t="s">
        <v>3155</v>
      </c>
      <c r="G585" s="3" t="str">
        <f t="shared" si="10"/>
        <v>Yes</v>
      </c>
    </row>
    <row r="586" spans="1:7">
      <c r="A586" s="83" t="s">
        <v>2283</v>
      </c>
      <c r="B586" s="83" t="s">
        <v>2854</v>
      </c>
      <c r="C586" s="80">
        <v>4587</v>
      </c>
      <c r="D586" s="80" t="s">
        <v>249</v>
      </c>
      <c r="E586" s="122">
        <v>0.48159999999999997</v>
      </c>
      <c r="F586" s="112" t="s">
        <v>3155</v>
      </c>
      <c r="G586" s="3" t="str">
        <f t="shared" si="10"/>
        <v>No</v>
      </c>
    </row>
    <row r="587" spans="1:7">
      <c r="A587" s="83" t="s">
        <v>2283</v>
      </c>
      <c r="B587" s="83" t="s">
        <v>2854</v>
      </c>
      <c r="C587" s="80">
        <v>3320</v>
      </c>
      <c r="D587" s="80" t="s">
        <v>226</v>
      </c>
      <c r="E587" s="122">
        <v>0.68620000000000003</v>
      </c>
      <c r="F587" s="112" t="s">
        <v>2749</v>
      </c>
      <c r="G587" s="3" t="str">
        <f t="shared" si="10"/>
        <v>Yes</v>
      </c>
    </row>
    <row r="588" spans="1:7">
      <c r="A588" s="83" t="s">
        <v>2283</v>
      </c>
      <c r="B588" s="83" t="s">
        <v>2854</v>
      </c>
      <c r="C588" s="80">
        <v>3822</v>
      </c>
      <c r="D588" s="80" t="s">
        <v>230</v>
      </c>
      <c r="E588" s="122">
        <v>0.66769999999999996</v>
      </c>
      <c r="F588" s="112" t="s">
        <v>2749</v>
      </c>
      <c r="G588" s="3" t="str">
        <f t="shared" si="10"/>
        <v>Yes</v>
      </c>
    </row>
    <row r="589" spans="1:7">
      <c r="A589" s="83" t="s">
        <v>2283</v>
      </c>
      <c r="B589" s="83" t="s">
        <v>2854</v>
      </c>
      <c r="C589" s="80">
        <v>3148</v>
      </c>
      <c r="D589" s="80" t="s">
        <v>224</v>
      </c>
      <c r="E589" s="122">
        <v>0.62370000000000003</v>
      </c>
      <c r="F589" s="112" t="s">
        <v>2749</v>
      </c>
      <c r="G589" s="3" t="str">
        <f t="shared" si="10"/>
        <v>Yes</v>
      </c>
    </row>
    <row r="590" spans="1:7">
      <c r="A590" s="83" t="s">
        <v>2283</v>
      </c>
      <c r="B590" s="83" t="s">
        <v>2854</v>
      </c>
      <c r="C590" s="80">
        <v>5612</v>
      </c>
      <c r="D590" s="80" t="s">
        <v>3187</v>
      </c>
      <c r="E590" s="122">
        <v>0.41460000000000002</v>
      </c>
      <c r="F590" s="112" t="s">
        <v>3155</v>
      </c>
      <c r="G590" s="3" t="str">
        <f t="shared" si="10"/>
        <v>No</v>
      </c>
    </row>
    <row r="591" spans="1:7">
      <c r="A591" s="83" t="s">
        <v>2283</v>
      </c>
      <c r="B591" s="83" t="s">
        <v>2854</v>
      </c>
      <c r="C591" s="80">
        <v>5136</v>
      </c>
      <c r="D591" s="80" t="s">
        <v>251</v>
      </c>
      <c r="E591" s="122">
        <v>0.65529999999999999</v>
      </c>
      <c r="F591" s="112" t="s">
        <v>2749</v>
      </c>
      <c r="G591" s="3" t="str">
        <f t="shared" si="10"/>
        <v>Yes</v>
      </c>
    </row>
    <row r="592" spans="1:7">
      <c r="A592" s="83" t="s">
        <v>2283</v>
      </c>
      <c r="B592" s="83" t="s">
        <v>2854</v>
      </c>
      <c r="C592" s="80">
        <v>2724</v>
      </c>
      <c r="D592" s="80" t="s">
        <v>221</v>
      </c>
      <c r="E592" s="122">
        <v>0.60019999999999996</v>
      </c>
      <c r="F592" s="112" t="s">
        <v>2749</v>
      </c>
      <c r="G592" s="3" t="str">
        <f t="shared" si="10"/>
        <v>Yes</v>
      </c>
    </row>
    <row r="593" spans="1:7">
      <c r="A593" s="83" t="s">
        <v>2283</v>
      </c>
      <c r="B593" s="83" t="s">
        <v>2854</v>
      </c>
      <c r="C593" s="80">
        <v>3971</v>
      </c>
      <c r="D593" s="80" t="s">
        <v>233</v>
      </c>
      <c r="E593" s="122">
        <v>0.67510000000000003</v>
      </c>
      <c r="F593" s="112" t="s">
        <v>2749</v>
      </c>
      <c r="G593" s="3" t="str">
        <f t="shared" si="10"/>
        <v>Yes</v>
      </c>
    </row>
    <row r="594" spans="1:7">
      <c r="A594" s="83" t="s">
        <v>2283</v>
      </c>
      <c r="B594" s="83" t="s">
        <v>2854</v>
      </c>
      <c r="C594" s="80">
        <v>4499</v>
      </c>
      <c r="D594" s="80" t="s">
        <v>244</v>
      </c>
      <c r="E594" s="122">
        <v>0.2223</v>
      </c>
      <c r="F594" s="112" t="s">
        <v>3155</v>
      </c>
      <c r="G594" s="3" t="str">
        <f t="shared" si="10"/>
        <v>No</v>
      </c>
    </row>
    <row r="595" spans="1:7">
      <c r="A595" s="83" t="s">
        <v>2283</v>
      </c>
      <c r="B595" s="83" t="s">
        <v>2854</v>
      </c>
      <c r="C595" s="80">
        <v>4498</v>
      </c>
      <c r="D595" s="80" t="s">
        <v>243</v>
      </c>
      <c r="E595" s="122">
        <v>0.53839999999999999</v>
      </c>
      <c r="F595" s="112" t="s">
        <v>2749</v>
      </c>
      <c r="G595" s="3" t="str">
        <f t="shared" si="10"/>
        <v>Yes</v>
      </c>
    </row>
    <row r="596" spans="1:7">
      <c r="A596" s="83" t="s">
        <v>2283</v>
      </c>
      <c r="B596" s="83" t="s">
        <v>2854</v>
      </c>
      <c r="C596" s="80">
        <v>4380</v>
      </c>
      <c r="D596" s="80" t="s">
        <v>241</v>
      </c>
      <c r="E596" s="122">
        <v>0.39760000000000001</v>
      </c>
      <c r="F596" s="112" t="s">
        <v>3155</v>
      </c>
      <c r="G596" s="3" t="str">
        <f t="shared" si="10"/>
        <v>No</v>
      </c>
    </row>
    <row r="597" spans="1:7">
      <c r="A597" s="83" t="s">
        <v>2283</v>
      </c>
      <c r="B597" s="83" t="s">
        <v>2854</v>
      </c>
      <c r="C597" s="80">
        <v>4163</v>
      </c>
      <c r="D597" s="80" t="s">
        <v>238</v>
      </c>
      <c r="E597" s="122">
        <v>0.61040000000000005</v>
      </c>
      <c r="F597" s="112" t="s">
        <v>2749</v>
      </c>
      <c r="G597" s="3" t="str">
        <f t="shared" si="10"/>
        <v>Yes</v>
      </c>
    </row>
    <row r="598" spans="1:7">
      <c r="A598" s="83" t="s">
        <v>2283</v>
      </c>
      <c r="B598" s="83" t="s">
        <v>2854</v>
      </c>
      <c r="C598" s="80">
        <v>5310</v>
      </c>
      <c r="D598" s="80" t="s">
        <v>3188</v>
      </c>
      <c r="E598" s="122">
        <v>0.47010000000000002</v>
      </c>
      <c r="F598" s="112" t="s">
        <v>3155</v>
      </c>
      <c r="G598" s="3" t="str">
        <f t="shared" si="10"/>
        <v>No</v>
      </c>
    </row>
    <row r="599" spans="1:7">
      <c r="A599" s="83" t="s">
        <v>2283</v>
      </c>
      <c r="B599" s="83" t="s">
        <v>2854</v>
      </c>
      <c r="C599" s="80">
        <v>4523</v>
      </c>
      <c r="D599" s="80" t="s">
        <v>245</v>
      </c>
      <c r="E599" s="122">
        <v>0.61639999999999995</v>
      </c>
      <c r="F599" s="112" t="s">
        <v>2749</v>
      </c>
      <c r="G599" s="3" t="str">
        <f t="shared" si="10"/>
        <v>Yes</v>
      </c>
    </row>
    <row r="600" spans="1:7">
      <c r="A600" s="83" t="s">
        <v>2283</v>
      </c>
      <c r="B600" s="83" t="s">
        <v>2854</v>
      </c>
      <c r="C600" s="80">
        <v>1926</v>
      </c>
      <c r="D600" s="80" t="s">
        <v>220</v>
      </c>
      <c r="E600" s="122">
        <v>0.51600000000000001</v>
      </c>
      <c r="F600" s="112" t="s">
        <v>3155</v>
      </c>
      <c r="G600" s="3" t="str">
        <f t="shared" si="10"/>
        <v>Yes</v>
      </c>
    </row>
    <row r="601" spans="1:7">
      <c r="A601" s="83" t="s">
        <v>2283</v>
      </c>
      <c r="B601" s="83" t="s">
        <v>2854</v>
      </c>
      <c r="C601" s="80">
        <v>4560</v>
      </c>
      <c r="D601" s="80" t="s">
        <v>246</v>
      </c>
      <c r="E601" s="122">
        <v>0.22539999999999999</v>
      </c>
      <c r="F601" s="112" t="s">
        <v>3155</v>
      </c>
      <c r="G601" s="3" t="str">
        <f t="shared" si="10"/>
        <v>No</v>
      </c>
    </row>
    <row r="602" spans="1:7">
      <c r="A602" s="83" t="s">
        <v>2283</v>
      </c>
      <c r="B602" s="83" t="s">
        <v>2854</v>
      </c>
      <c r="C602" s="80">
        <v>3994</v>
      </c>
      <c r="D602" s="80" t="s">
        <v>234</v>
      </c>
      <c r="E602" s="122">
        <v>0.62519999999999998</v>
      </c>
      <c r="F602" s="112" t="s">
        <v>2749</v>
      </c>
      <c r="G602" s="3" t="str">
        <f t="shared" si="10"/>
        <v>Yes</v>
      </c>
    </row>
    <row r="603" spans="1:7">
      <c r="A603" s="83" t="s">
        <v>2283</v>
      </c>
      <c r="B603" s="83" t="s">
        <v>2854</v>
      </c>
      <c r="C603" s="80">
        <v>4042</v>
      </c>
      <c r="D603" s="80" t="s">
        <v>34</v>
      </c>
      <c r="E603" s="122">
        <v>0.62239999999999995</v>
      </c>
      <c r="F603" s="112" t="s">
        <v>2749</v>
      </c>
      <c r="G603" s="3" t="str">
        <f t="shared" si="10"/>
        <v>Yes</v>
      </c>
    </row>
    <row r="604" spans="1:7">
      <c r="A604" s="83" t="s">
        <v>2283</v>
      </c>
      <c r="B604" s="83" t="s">
        <v>2854</v>
      </c>
      <c r="C604" s="80">
        <v>3618</v>
      </c>
      <c r="D604" s="80" t="s">
        <v>227</v>
      </c>
      <c r="E604" s="122">
        <v>0.62170000000000003</v>
      </c>
      <c r="F604" s="112" t="s">
        <v>2749</v>
      </c>
      <c r="G604" s="3" t="str">
        <f t="shared" si="10"/>
        <v>Yes</v>
      </c>
    </row>
    <row r="605" spans="1:7">
      <c r="A605" s="83" t="s">
        <v>2283</v>
      </c>
      <c r="B605" s="83" t="s">
        <v>2854</v>
      </c>
      <c r="C605" s="80">
        <v>2829</v>
      </c>
      <c r="D605" s="80" t="s">
        <v>222</v>
      </c>
      <c r="E605" s="122">
        <v>0.63929999999999998</v>
      </c>
      <c r="F605" s="112" t="s">
        <v>2749</v>
      </c>
      <c r="G605" s="3" t="str">
        <f t="shared" si="10"/>
        <v>Yes</v>
      </c>
    </row>
    <row r="606" spans="1:7">
      <c r="A606" s="83" t="s">
        <v>2283</v>
      </c>
      <c r="B606" s="83" t="s">
        <v>2854</v>
      </c>
      <c r="C606" s="80">
        <v>4162</v>
      </c>
      <c r="D606" s="80" t="s">
        <v>237</v>
      </c>
      <c r="E606" s="122">
        <v>0.48699999999999999</v>
      </c>
      <c r="F606" s="112" t="s">
        <v>3155</v>
      </c>
      <c r="G606" s="3" t="str">
        <f t="shared" si="10"/>
        <v>No</v>
      </c>
    </row>
    <row r="607" spans="1:7">
      <c r="A607" s="83" t="s">
        <v>2283</v>
      </c>
      <c r="B607" s="83" t="s">
        <v>2854</v>
      </c>
      <c r="C607" s="80">
        <v>5435</v>
      </c>
      <c r="D607" s="80" t="s">
        <v>252</v>
      </c>
      <c r="E607" s="122">
        <v>0.624</v>
      </c>
      <c r="F607" s="112" t="s">
        <v>3155</v>
      </c>
      <c r="G607" s="3" t="str">
        <f t="shared" si="10"/>
        <v>Yes</v>
      </c>
    </row>
    <row r="608" spans="1:7">
      <c r="A608" s="83" t="s">
        <v>2283</v>
      </c>
      <c r="B608" s="83" t="s">
        <v>2854</v>
      </c>
      <c r="C608" s="80">
        <v>2912</v>
      </c>
      <c r="D608" s="80" t="s">
        <v>223</v>
      </c>
      <c r="E608" s="122">
        <v>0.73480000000000001</v>
      </c>
      <c r="F608" s="112" t="s">
        <v>2749</v>
      </c>
      <c r="G608" s="3" t="str">
        <f t="shared" si="10"/>
        <v>Yes</v>
      </c>
    </row>
    <row r="609" spans="1:8">
      <c r="A609" s="83" t="s">
        <v>2283</v>
      </c>
      <c r="B609" s="83" t="s">
        <v>2854</v>
      </c>
      <c r="C609" s="80">
        <v>4209</v>
      </c>
      <c r="D609" s="80" t="s">
        <v>239</v>
      </c>
      <c r="E609" s="122">
        <v>0.44529999999999997</v>
      </c>
      <c r="F609" s="112" t="s">
        <v>3155</v>
      </c>
      <c r="G609" s="3" t="str">
        <f t="shared" si="10"/>
        <v>No</v>
      </c>
    </row>
    <row r="610" spans="1:8">
      <c r="A610" s="83" t="s">
        <v>2283</v>
      </c>
      <c r="B610" s="83" t="s">
        <v>2854</v>
      </c>
      <c r="C610" s="80">
        <v>4445</v>
      </c>
      <c r="D610" s="80" t="s">
        <v>242</v>
      </c>
      <c r="E610" s="122">
        <v>0.50390000000000001</v>
      </c>
      <c r="F610" s="112" t="s">
        <v>3155</v>
      </c>
      <c r="G610" s="3" t="str">
        <f t="shared" si="10"/>
        <v>Yes</v>
      </c>
    </row>
    <row r="611" spans="1:8">
      <c r="A611" s="83" t="s">
        <v>2283</v>
      </c>
      <c r="B611" s="83" t="s">
        <v>2854</v>
      </c>
      <c r="C611" s="80">
        <v>3995</v>
      </c>
      <c r="D611" s="80" t="s">
        <v>235</v>
      </c>
      <c r="E611" s="122">
        <v>0.4541</v>
      </c>
      <c r="F611" s="112" t="s">
        <v>3155</v>
      </c>
      <c r="G611" s="3" t="str">
        <f t="shared" si="10"/>
        <v>No</v>
      </c>
    </row>
    <row r="612" spans="1:8">
      <c r="A612" s="83" t="s">
        <v>2283</v>
      </c>
      <c r="B612" s="83" t="s">
        <v>2854</v>
      </c>
      <c r="C612" s="80">
        <v>4561</v>
      </c>
      <c r="D612" s="80" t="s">
        <v>247</v>
      </c>
      <c r="E612" s="122">
        <v>0.37019999999999997</v>
      </c>
      <c r="F612" s="112" t="s">
        <v>3155</v>
      </c>
      <c r="G612" s="3" t="str">
        <f t="shared" si="10"/>
        <v>No</v>
      </c>
    </row>
    <row r="613" spans="1:8">
      <c r="A613" s="83" t="s">
        <v>2283</v>
      </c>
      <c r="B613" s="83" t="s">
        <v>2854</v>
      </c>
      <c r="C613" s="80">
        <v>3149</v>
      </c>
      <c r="D613" s="80" t="s">
        <v>225</v>
      </c>
      <c r="E613" s="122">
        <v>0.57750000000000001</v>
      </c>
      <c r="F613" s="112" t="s">
        <v>2749</v>
      </c>
      <c r="G613" s="3" t="str">
        <f t="shared" si="10"/>
        <v>Yes</v>
      </c>
    </row>
    <row r="614" spans="1:8">
      <c r="A614" s="83" t="s">
        <v>2283</v>
      </c>
      <c r="B614" s="83" t="s">
        <v>2854</v>
      </c>
      <c r="C614" s="80">
        <v>3823</v>
      </c>
      <c r="D614" s="80" t="s">
        <v>231</v>
      </c>
      <c r="E614" s="122">
        <v>0.59230000000000005</v>
      </c>
      <c r="F614" s="112" t="s">
        <v>2749</v>
      </c>
      <c r="G614" s="3" t="str">
        <f t="shared" si="10"/>
        <v>Yes</v>
      </c>
    </row>
    <row r="615" spans="1:8">
      <c r="A615" s="83" t="s">
        <v>2283</v>
      </c>
      <c r="B615" s="83" t="s">
        <v>2854</v>
      </c>
      <c r="C615" s="80">
        <v>3970</v>
      </c>
      <c r="D615" s="80" t="s">
        <v>232</v>
      </c>
      <c r="E615" s="122">
        <v>0.56879999999999997</v>
      </c>
      <c r="F615" s="112" t="s">
        <v>2749</v>
      </c>
      <c r="G615" s="3" t="str">
        <f t="shared" si="10"/>
        <v>Yes</v>
      </c>
    </row>
    <row r="616" spans="1:8">
      <c r="A616" s="83" t="s">
        <v>2283</v>
      </c>
      <c r="B616" s="83" t="s">
        <v>2854</v>
      </c>
      <c r="C616" s="80">
        <v>5111</v>
      </c>
      <c r="D616" s="80" t="s">
        <v>250</v>
      </c>
      <c r="E616" s="122">
        <v>0.3291</v>
      </c>
      <c r="F616" s="112" t="s">
        <v>3155</v>
      </c>
      <c r="G616" s="3" t="str">
        <f t="shared" si="10"/>
        <v>No</v>
      </c>
    </row>
    <row r="617" spans="1:8">
      <c r="A617" s="83" t="s">
        <v>2283</v>
      </c>
      <c r="B617" s="83" t="s">
        <v>2854</v>
      </c>
      <c r="C617" s="80">
        <v>4051</v>
      </c>
      <c r="D617" s="80" t="s">
        <v>236</v>
      </c>
      <c r="E617" s="122">
        <v>0.6391</v>
      </c>
      <c r="F617" s="112" t="s">
        <v>2749</v>
      </c>
      <c r="G617" s="3" t="str">
        <f t="shared" si="10"/>
        <v>Yes</v>
      </c>
    </row>
    <row r="618" spans="1:8">
      <c r="A618" s="83" t="s">
        <v>2283</v>
      </c>
      <c r="B618" s="83" t="s">
        <v>2854</v>
      </c>
      <c r="C618" s="80">
        <v>4579</v>
      </c>
      <c r="D618" s="80" t="s">
        <v>248</v>
      </c>
      <c r="E618" s="122">
        <v>0.44209999999999999</v>
      </c>
      <c r="F618" s="112" t="s">
        <v>3155</v>
      </c>
      <c r="G618" s="3" t="str">
        <f t="shared" si="10"/>
        <v>No</v>
      </c>
    </row>
    <row r="619" spans="1:8">
      <c r="A619" s="83" t="s">
        <v>2505</v>
      </c>
      <c r="B619" s="83" t="s">
        <v>2856</v>
      </c>
      <c r="C619" s="80">
        <v>3197</v>
      </c>
      <c r="D619" s="80" t="s">
        <v>1944</v>
      </c>
      <c r="E619" s="122">
        <v>0.80679999999999996</v>
      </c>
      <c r="F619" s="112" t="s">
        <v>2749</v>
      </c>
      <c r="G619" s="3" t="str">
        <f t="shared" si="10"/>
        <v>Yes</v>
      </c>
    </row>
    <row r="620" spans="1:8">
      <c r="A620" t="s">
        <v>2344</v>
      </c>
      <c r="B620" t="s">
        <v>2857</v>
      </c>
      <c r="C620" s="80">
        <v>3519</v>
      </c>
      <c r="D620" t="s">
        <v>656</v>
      </c>
      <c r="E620" s="122">
        <v>0.66759999999999997</v>
      </c>
      <c r="F620" s="112" t="s">
        <v>2749</v>
      </c>
      <c r="G620" s="3" t="str">
        <f t="shared" si="10"/>
        <v>Yes</v>
      </c>
      <c r="H620" s="102"/>
    </row>
    <row r="621" spans="1:8">
      <c r="A621" t="s">
        <v>2344</v>
      </c>
      <c r="B621" t="s">
        <v>2857</v>
      </c>
      <c r="C621" s="80">
        <v>3700</v>
      </c>
      <c r="D621" t="s">
        <v>667</v>
      </c>
      <c r="E621" s="122">
        <v>0.61829999999999996</v>
      </c>
      <c r="F621" s="112" t="s">
        <v>2749</v>
      </c>
      <c r="G621" s="3" t="str">
        <f t="shared" si="10"/>
        <v>Yes</v>
      </c>
      <c r="H621" s="102"/>
    </row>
    <row r="622" spans="1:8">
      <c r="A622" s="83" t="s">
        <v>2344</v>
      </c>
      <c r="B622" s="83" t="s">
        <v>2857</v>
      </c>
      <c r="C622" s="80">
        <v>3547</v>
      </c>
      <c r="D622" s="80" t="s">
        <v>657</v>
      </c>
      <c r="E622" s="122">
        <v>0.58740000000000003</v>
      </c>
      <c r="F622" s="112" t="s">
        <v>2749</v>
      </c>
      <c r="G622" s="3" t="str">
        <f t="shared" si="10"/>
        <v>Yes</v>
      </c>
    </row>
    <row r="623" spans="1:8">
      <c r="A623" s="83" t="s">
        <v>2344</v>
      </c>
      <c r="B623" s="83" t="s">
        <v>2857</v>
      </c>
      <c r="C623" s="80">
        <v>5163</v>
      </c>
      <c r="D623" s="80" t="s">
        <v>680</v>
      </c>
      <c r="E623" s="122">
        <v>0.76680000000000004</v>
      </c>
      <c r="F623" s="112" t="s">
        <v>2749</v>
      </c>
      <c r="G623" s="3" t="str">
        <f t="shared" si="10"/>
        <v>Yes</v>
      </c>
    </row>
    <row r="624" spans="1:8">
      <c r="A624" s="83" t="s">
        <v>2344</v>
      </c>
      <c r="B624" s="83" t="s">
        <v>2857</v>
      </c>
      <c r="C624" s="80">
        <v>3766</v>
      </c>
      <c r="D624" s="80" t="s">
        <v>670</v>
      </c>
      <c r="E624" s="122">
        <v>0.5706</v>
      </c>
      <c r="F624" s="112" t="s">
        <v>2749</v>
      </c>
      <c r="G624" s="3" t="str">
        <f t="shared" si="10"/>
        <v>Yes</v>
      </c>
    </row>
    <row r="625" spans="1:7">
      <c r="A625" s="83" t="s">
        <v>2344</v>
      </c>
      <c r="B625" s="83" t="s">
        <v>2857</v>
      </c>
      <c r="C625" s="80">
        <v>1950</v>
      </c>
      <c r="D625" s="80" t="s">
        <v>646</v>
      </c>
      <c r="E625" s="122">
        <v>0.70279999999999998</v>
      </c>
      <c r="F625" s="112" t="s">
        <v>3155</v>
      </c>
      <c r="G625" s="3" t="str">
        <f t="shared" si="10"/>
        <v>Yes</v>
      </c>
    </row>
    <row r="626" spans="1:7">
      <c r="A626" s="83" t="s">
        <v>2344</v>
      </c>
      <c r="B626" s="83" t="s">
        <v>2857</v>
      </c>
      <c r="C626" s="80">
        <v>4470</v>
      </c>
      <c r="D626" s="80" t="s">
        <v>675</v>
      </c>
      <c r="E626" s="122">
        <v>0.60860000000000003</v>
      </c>
      <c r="F626" s="112" t="s">
        <v>2749</v>
      </c>
      <c r="G626" s="3" t="str">
        <f t="shared" si="10"/>
        <v>Yes</v>
      </c>
    </row>
    <row r="627" spans="1:7">
      <c r="A627" s="83" t="s">
        <v>2344</v>
      </c>
      <c r="B627" s="83" t="s">
        <v>2857</v>
      </c>
      <c r="C627" s="80">
        <v>2417</v>
      </c>
      <c r="D627" s="80" t="s">
        <v>648</v>
      </c>
      <c r="E627" s="122">
        <v>0.70089999999999997</v>
      </c>
      <c r="F627" s="112" t="s">
        <v>2749</v>
      </c>
      <c r="G627" s="3" t="str">
        <f t="shared" si="10"/>
        <v>Yes</v>
      </c>
    </row>
    <row r="628" spans="1:7">
      <c r="A628" s="83" t="s">
        <v>2344</v>
      </c>
      <c r="B628" s="83" t="s">
        <v>2857</v>
      </c>
      <c r="C628" s="80">
        <v>1789</v>
      </c>
      <c r="D628" s="80" t="s">
        <v>645</v>
      </c>
      <c r="E628" s="122">
        <v>0.39750000000000002</v>
      </c>
      <c r="F628" s="112" t="s">
        <v>3155</v>
      </c>
      <c r="G628" s="3" t="str">
        <f t="shared" si="10"/>
        <v>No</v>
      </c>
    </row>
    <row r="629" spans="1:7">
      <c r="A629" s="83" t="s">
        <v>2344</v>
      </c>
      <c r="B629" s="83" t="s">
        <v>2857</v>
      </c>
      <c r="C629" s="80">
        <v>5218</v>
      </c>
      <c r="D629" s="80" t="s">
        <v>3406</v>
      </c>
      <c r="E629" s="122">
        <v>0.5</v>
      </c>
      <c r="F629" s="112" t="s">
        <v>3155</v>
      </c>
      <c r="G629" s="3" t="str">
        <f t="shared" si="10"/>
        <v>Yes</v>
      </c>
    </row>
    <row r="630" spans="1:7">
      <c r="A630" s="83" t="s">
        <v>2344</v>
      </c>
      <c r="B630" s="83" t="s">
        <v>2857</v>
      </c>
      <c r="C630" s="80">
        <v>5107</v>
      </c>
      <c r="D630" s="80" t="s">
        <v>679</v>
      </c>
      <c r="E630" s="122">
        <v>5.2600000000000001E-2</v>
      </c>
      <c r="F630" s="112" t="s">
        <v>3155</v>
      </c>
      <c r="G630" s="3" t="str">
        <f t="shared" si="10"/>
        <v>No</v>
      </c>
    </row>
    <row r="631" spans="1:7">
      <c r="A631" s="83" t="s">
        <v>2344</v>
      </c>
      <c r="B631" s="83" t="s">
        <v>2857</v>
      </c>
      <c r="C631" s="80">
        <v>5255</v>
      </c>
      <c r="D631" s="80" t="s">
        <v>681</v>
      </c>
      <c r="E631" s="122">
        <v>0.66669999999999996</v>
      </c>
      <c r="F631" s="112" t="s">
        <v>3155</v>
      </c>
      <c r="G631" s="3" t="str">
        <f t="shared" si="10"/>
        <v>Yes</v>
      </c>
    </row>
    <row r="632" spans="1:7">
      <c r="A632" s="83" t="s">
        <v>2344</v>
      </c>
      <c r="B632" s="83" t="s">
        <v>2857</v>
      </c>
      <c r="C632" s="80">
        <v>4426</v>
      </c>
      <c r="D632" s="80" t="s">
        <v>674</v>
      </c>
      <c r="E632" s="122">
        <v>0.53100000000000003</v>
      </c>
      <c r="F632" s="112" t="s">
        <v>3155</v>
      </c>
      <c r="G632" s="3" t="str">
        <f t="shared" si="10"/>
        <v>Yes</v>
      </c>
    </row>
    <row r="633" spans="1:7">
      <c r="A633" s="83" t="s">
        <v>2344</v>
      </c>
      <c r="B633" s="83" t="s">
        <v>2857</v>
      </c>
      <c r="C633" s="80">
        <v>3898</v>
      </c>
      <c r="D633" s="80" t="s">
        <v>671</v>
      </c>
      <c r="E633" s="122">
        <v>0.69310000000000005</v>
      </c>
      <c r="F633" s="112" t="s">
        <v>2749</v>
      </c>
      <c r="G633" s="3" t="str">
        <f t="shared" si="10"/>
        <v>Yes</v>
      </c>
    </row>
    <row r="634" spans="1:7">
      <c r="A634" s="83" t="s">
        <v>2344</v>
      </c>
      <c r="B634" s="83" t="s">
        <v>2857</v>
      </c>
      <c r="C634" s="80">
        <v>1759</v>
      </c>
      <c r="D634" s="80" t="s">
        <v>644</v>
      </c>
      <c r="E634" s="122">
        <v>0.48420000000000002</v>
      </c>
      <c r="F634" s="112" t="s">
        <v>3155</v>
      </c>
      <c r="G634" s="3" t="str">
        <f t="shared" si="10"/>
        <v>No</v>
      </c>
    </row>
    <row r="635" spans="1:7">
      <c r="A635" s="83" t="s">
        <v>2344</v>
      </c>
      <c r="B635" s="83" t="s">
        <v>2857</v>
      </c>
      <c r="C635" s="80">
        <v>3701</v>
      </c>
      <c r="D635" s="80" t="s">
        <v>668</v>
      </c>
      <c r="E635" s="122">
        <v>0.70130000000000003</v>
      </c>
      <c r="F635" s="112" t="s">
        <v>2749</v>
      </c>
      <c r="G635" s="3" t="str">
        <f t="shared" si="10"/>
        <v>Yes</v>
      </c>
    </row>
    <row r="636" spans="1:7">
      <c r="A636" s="83" t="s">
        <v>2344</v>
      </c>
      <c r="B636" s="83" t="s">
        <v>2857</v>
      </c>
      <c r="C636" s="80">
        <v>3738</v>
      </c>
      <c r="D636" s="80" t="s">
        <v>669</v>
      </c>
      <c r="E636" s="122">
        <v>0.75529999999999997</v>
      </c>
      <c r="F636" s="112" t="s">
        <v>2749</v>
      </c>
      <c r="G636" s="3" t="str">
        <f t="shared" si="10"/>
        <v>Yes</v>
      </c>
    </row>
    <row r="637" spans="1:7">
      <c r="A637" s="83" t="s">
        <v>2344</v>
      </c>
      <c r="B637" s="83" t="s">
        <v>2857</v>
      </c>
      <c r="C637" s="80">
        <v>3568</v>
      </c>
      <c r="D637" s="80" t="s">
        <v>659</v>
      </c>
      <c r="E637" s="122">
        <v>0.67769999999999997</v>
      </c>
      <c r="F637" s="112" t="s">
        <v>2749</v>
      </c>
      <c r="G637" s="3" t="str">
        <f t="shared" si="10"/>
        <v>Yes</v>
      </c>
    </row>
    <row r="638" spans="1:7">
      <c r="A638" s="83" t="s">
        <v>2344</v>
      </c>
      <c r="B638" s="83" t="s">
        <v>2857</v>
      </c>
      <c r="C638" s="80">
        <v>2841</v>
      </c>
      <c r="D638" s="80" t="s">
        <v>649</v>
      </c>
      <c r="E638" s="122">
        <v>0.57279999999999998</v>
      </c>
      <c r="F638" s="112" t="s">
        <v>2749</v>
      </c>
      <c r="G638" s="3" t="str">
        <f t="shared" si="10"/>
        <v>Yes</v>
      </c>
    </row>
    <row r="639" spans="1:7">
      <c r="A639" s="83" t="s">
        <v>2344</v>
      </c>
      <c r="B639" s="83" t="s">
        <v>2857</v>
      </c>
      <c r="C639" s="80">
        <v>3381</v>
      </c>
      <c r="D639" s="80" t="s">
        <v>654</v>
      </c>
      <c r="E639" s="122">
        <v>0.64490000000000003</v>
      </c>
      <c r="F639" s="112" t="s">
        <v>2749</v>
      </c>
      <c r="G639" s="3" t="str">
        <f t="shared" si="10"/>
        <v>Yes</v>
      </c>
    </row>
    <row r="640" spans="1:7">
      <c r="A640" s="83" t="s">
        <v>2344</v>
      </c>
      <c r="B640" s="83" t="s">
        <v>2857</v>
      </c>
      <c r="C640" s="80">
        <v>3627</v>
      </c>
      <c r="D640" s="80" t="s">
        <v>665</v>
      </c>
      <c r="E640" s="122">
        <v>0.93669999999999998</v>
      </c>
      <c r="F640" s="112" t="s">
        <v>2749</v>
      </c>
      <c r="G640" s="3" t="str">
        <f t="shared" si="10"/>
        <v>Yes</v>
      </c>
    </row>
    <row r="641" spans="1:7">
      <c r="A641" s="83" t="s">
        <v>2344</v>
      </c>
      <c r="B641" s="83" t="s">
        <v>2857</v>
      </c>
      <c r="C641" s="80">
        <v>4480</v>
      </c>
      <c r="D641" s="80" t="s">
        <v>676</v>
      </c>
      <c r="E641" s="122">
        <v>0.52139999999999997</v>
      </c>
      <c r="F641" s="112" t="s">
        <v>3155</v>
      </c>
      <c r="G641" s="3" t="str">
        <f t="shared" si="10"/>
        <v>Yes</v>
      </c>
    </row>
    <row r="642" spans="1:7">
      <c r="A642" s="83" t="s">
        <v>2344</v>
      </c>
      <c r="B642" s="83" t="s">
        <v>2857</v>
      </c>
      <c r="C642" s="80">
        <v>3159</v>
      </c>
      <c r="D642" s="80" t="s">
        <v>650</v>
      </c>
      <c r="E642" s="122">
        <v>0.83760000000000001</v>
      </c>
      <c r="F642" s="112" t="s">
        <v>2749</v>
      </c>
      <c r="G642" s="3" t="str">
        <f t="shared" si="10"/>
        <v>Yes</v>
      </c>
    </row>
    <row r="643" spans="1:7">
      <c r="A643" s="83" t="s">
        <v>2344</v>
      </c>
      <c r="B643" s="83" t="s">
        <v>2857</v>
      </c>
      <c r="C643" s="80">
        <v>3625</v>
      </c>
      <c r="D643" s="80" t="s">
        <v>663</v>
      </c>
      <c r="E643" s="122">
        <v>0.5988</v>
      </c>
      <c r="F643" s="112" t="s">
        <v>2749</v>
      </c>
      <c r="G643" s="3" t="str">
        <f t="shared" si="10"/>
        <v>Yes</v>
      </c>
    </row>
    <row r="644" spans="1:7">
      <c r="A644" s="83" t="s">
        <v>2344</v>
      </c>
      <c r="B644" s="83" t="s">
        <v>2857</v>
      </c>
      <c r="C644" s="80">
        <v>3432</v>
      </c>
      <c r="D644" s="80" t="s">
        <v>578</v>
      </c>
      <c r="E644" s="122">
        <v>0.81489999999999996</v>
      </c>
      <c r="F644" s="112" t="s">
        <v>2749</v>
      </c>
      <c r="G644" s="3" t="str">
        <f t="shared" si="10"/>
        <v>Yes</v>
      </c>
    </row>
    <row r="645" spans="1:7">
      <c r="A645" s="83" t="s">
        <v>2344</v>
      </c>
      <c r="B645" s="83" t="s">
        <v>2857</v>
      </c>
      <c r="C645" s="80">
        <v>5348</v>
      </c>
      <c r="D645" s="80" t="s">
        <v>682</v>
      </c>
      <c r="E645" s="122">
        <v>0.76790000000000003</v>
      </c>
      <c r="F645" s="112" t="s">
        <v>2749</v>
      </c>
      <c r="G645" s="3" t="str">
        <f t="shared" ref="G645:G708" si="11">IF(E645&gt;=0.5,"Yes",IF(F645="Yes","Yes","No"))</f>
        <v>Yes</v>
      </c>
    </row>
    <row r="646" spans="1:7">
      <c r="A646" s="83" t="s">
        <v>2344</v>
      </c>
      <c r="B646" s="83" t="s">
        <v>2857</v>
      </c>
      <c r="C646" s="80">
        <v>3329</v>
      </c>
      <c r="D646" s="80" t="s">
        <v>653</v>
      </c>
      <c r="E646" s="122">
        <v>0.77529999999999999</v>
      </c>
      <c r="F646" s="112" t="s">
        <v>2749</v>
      </c>
      <c r="G646" s="3" t="str">
        <f t="shared" si="11"/>
        <v>Yes</v>
      </c>
    </row>
    <row r="647" spans="1:7">
      <c r="A647" s="83" t="s">
        <v>2344</v>
      </c>
      <c r="B647" s="83" t="s">
        <v>2857</v>
      </c>
      <c r="C647" s="80">
        <v>4422</v>
      </c>
      <c r="D647" s="80" t="s">
        <v>613</v>
      </c>
      <c r="E647" s="122">
        <v>0.745</v>
      </c>
      <c r="F647" s="112" t="s">
        <v>2749</v>
      </c>
      <c r="G647" s="3" t="str">
        <f t="shared" si="11"/>
        <v>Yes</v>
      </c>
    </row>
    <row r="648" spans="1:7">
      <c r="A648" s="83" t="s">
        <v>2344</v>
      </c>
      <c r="B648" s="83" t="s">
        <v>2857</v>
      </c>
      <c r="C648" s="80">
        <v>3626</v>
      </c>
      <c r="D648" s="80" t="s">
        <v>664</v>
      </c>
      <c r="E648" s="122">
        <v>0.75960000000000005</v>
      </c>
      <c r="F648" s="112" t="s">
        <v>2749</v>
      </c>
      <c r="G648" s="3" t="str">
        <f t="shared" si="11"/>
        <v>Yes</v>
      </c>
    </row>
    <row r="649" spans="1:7">
      <c r="A649" s="83" t="s">
        <v>2344</v>
      </c>
      <c r="B649" s="83" t="s">
        <v>2857</v>
      </c>
      <c r="C649" s="80">
        <v>5029</v>
      </c>
      <c r="D649" s="80" t="s">
        <v>678</v>
      </c>
      <c r="E649" s="122">
        <v>0.74719999999999998</v>
      </c>
      <c r="F649" s="112" t="s">
        <v>2749</v>
      </c>
      <c r="G649" s="3" t="str">
        <f t="shared" si="11"/>
        <v>Yes</v>
      </c>
    </row>
    <row r="650" spans="1:7">
      <c r="A650" s="83" t="s">
        <v>2344</v>
      </c>
      <c r="B650" s="83" t="s">
        <v>2857</v>
      </c>
      <c r="C650" s="80">
        <v>4374</v>
      </c>
      <c r="D650" s="80" t="s">
        <v>673</v>
      </c>
      <c r="E650" s="122">
        <v>0.55379999999999996</v>
      </c>
      <c r="F650" s="112" t="s">
        <v>2749</v>
      </c>
      <c r="G650" s="3" t="str">
        <f t="shared" si="11"/>
        <v>Yes</v>
      </c>
    </row>
    <row r="651" spans="1:7">
      <c r="A651" s="83" t="s">
        <v>2344</v>
      </c>
      <c r="B651" s="83" t="s">
        <v>2857</v>
      </c>
      <c r="C651" s="80">
        <v>4343</v>
      </c>
      <c r="D651" s="80" t="s">
        <v>672</v>
      </c>
      <c r="E651" s="122">
        <v>0.71499999999999997</v>
      </c>
      <c r="F651" s="112" t="s">
        <v>2749</v>
      </c>
      <c r="G651" s="3" t="str">
        <f t="shared" si="11"/>
        <v>Yes</v>
      </c>
    </row>
    <row r="652" spans="1:7">
      <c r="A652" s="83" t="s">
        <v>2344</v>
      </c>
      <c r="B652" s="83" t="s">
        <v>2857</v>
      </c>
      <c r="C652" s="80">
        <v>3160</v>
      </c>
      <c r="D652" s="80" t="s">
        <v>651</v>
      </c>
      <c r="E652" s="122">
        <v>0.67349999999999999</v>
      </c>
      <c r="F652" s="112" t="s">
        <v>2749</v>
      </c>
      <c r="G652" s="3" t="str">
        <f t="shared" si="11"/>
        <v>Yes</v>
      </c>
    </row>
    <row r="653" spans="1:7">
      <c r="A653" s="83" t="s">
        <v>2344</v>
      </c>
      <c r="B653" s="83" t="s">
        <v>2857</v>
      </c>
      <c r="C653" s="80">
        <v>3567</v>
      </c>
      <c r="D653" s="80" t="s">
        <v>658</v>
      </c>
      <c r="E653" s="122">
        <v>0.80600000000000005</v>
      </c>
      <c r="F653" s="112" t="s">
        <v>2749</v>
      </c>
      <c r="G653" s="3" t="str">
        <f t="shared" si="11"/>
        <v>Yes</v>
      </c>
    </row>
    <row r="654" spans="1:7">
      <c r="A654" s="83" t="s">
        <v>2344</v>
      </c>
      <c r="B654" s="83" t="s">
        <v>2857</v>
      </c>
      <c r="C654" s="80">
        <v>1951</v>
      </c>
      <c r="D654" s="80" t="s">
        <v>647</v>
      </c>
      <c r="E654" s="122">
        <v>0.41930000000000001</v>
      </c>
      <c r="F654" s="112" t="s">
        <v>3155</v>
      </c>
      <c r="G654" s="3" t="str">
        <f t="shared" si="11"/>
        <v>No</v>
      </c>
    </row>
    <row r="655" spans="1:7">
      <c r="A655" s="83" t="s">
        <v>2344</v>
      </c>
      <c r="B655" s="83" t="s">
        <v>2857</v>
      </c>
      <c r="C655" s="80">
        <v>5473</v>
      </c>
      <c r="D655" s="80" t="s">
        <v>2716</v>
      </c>
      <c r="E655" s="122">
        <v>0.67459999999999998</v>
      </c>
      <c r="F655" s="112" t="s">
        <v>3155</v>
      </c>
      <c r="G655" s="3" t="str">
        <f t="shared" si="11"/>
        <v>Yes</v>
      </c>
    </row>
    <row r="656" spans="1:7">
      <c r="A656" s="83" t="s">
        <v>2344</v>
      </c>
      <c r="B656" s="83" t="s">
        <v>2857</v>
      </c>
      <c r="C656" s="80">
        <v>3584</v>
      </c>
      <c r="D656" s="80" t="s">
        <v>662</v>
      </c>
      <c r="E656" s="122">
        <v>0.63029999999999997</v>
      </c>
      <c r="F656" s="112" t="s">
        <v>2749</v>
      </c>
      <c r="G656" s="3" t="str">
        <f t="shared" si="11"/>
        <v>Yes</v>
      </c>
    </row>
    <row r="657" spans="1:7">
      <c r="A657" s="83" t="s">
        <v>2344</v>
      </c>
      <c r="B657" s="83" t="s">
        <v>2857</v>
      </c>
      <c r="C657" s="80">
        <v>4570</v>
      </c>
      <c r="D657" s="80" t="s">
        <v>677</v>
      </c>
      <c r="E657" s="122">
        <v>0.68310000000000004</v>
      </c>
      <c r="F657" s="112" t="s">
        <v>2749</v>
      </c>
      <c r="G657" s="3" t="str">
        <f t="shared" si="11"/>
        <v>Yes</v>
      </c>
    </row>
    <row r="658" spans="1:7">
      <c r="A658" s="83" t="s">
        <v>2344</v>
      </c>
      <c r="B658" s="83" t="s">
        <v>2857</v>
      </c>
      <c r="C658" s="80">
        <v>3431</v>
      </c>
      <c r="D658" s="80" t="s">
        <v>655</v>
      </c>
      <c r="E658" s="122">
        <v>0.78739999999999999</v>
      </c>
      <c r="F658" s="112" t="s">
        <v>3155</v>
      </c>
      <c r="G658" s="3" t="str">
        <f t="shared" si="11"/>
        <v>Yes</v>
      </c>
    </row>
    <row r="659" spans="1:7">
      <c r="A659" s="83" t="s">
        <v>2344</v>
      </c>
      <c r="B659" s="83" t="s">
        <v>2857</v>
      </c>
      <c r="C659" s="80">
        <v>3628</v>
      </c>
      <c r="D659" s="80" t="s">
        <v>666</v>
      </c>
      <c r="E659" s="122">
        <v>0.62280000000000002</v>
      </c>
      <c r="F659" s="112" t="s">
        <v>2749</v>
      </c>
      <c r="G659" s="3" t="str">
        <f t="shared" si="11"/>
        <v>Yes</v>
      </c>
    </row>
    <row r="660" spans="1:7">
      <c r="A660" s="83" t="s">
        <v>2344</v>
      </c>
      <c r="B660" s="83" t="s">
        <v>2857</v>
      </c>
      <c r="C660" s="80">
        <v>3582</v>
      </c>
      <c r="D660" s="80" t="s">
        <v>660</v>
      </c>
      <c r="E660" s="122">
        <v>0.73499999999999999</v>
      </c>
      <c r="F660" s="112" t="s">
        <v>2749</v>
      </c>
      <c r="G660" s="3" t="str">
        <f t="shared" si="11"/>
        <v>Yes</v>
      </c>
    </row>
    <row r="661" spans="1:7">
      <c r="A661" s="83" t="s">
        <v>2344</v>
      </c>
      <c r="B661" s="83" t="s">
        <v>2857</v>
      </c>
      <c r="C661" s="80">
        <v>3583</v>
      </c>
      <c r="D661" s="80" t="s">
        <v>661</v>
      </c>
      <c r="E661" s="122">
        <v>0.78779999999999994</v>
      </c>
      <c r="F661" s="112" t="s">
        <v>2749</v>
      </c>
      <c r="G661" s="3" t="str">
        <f t="shared" si="11"/>
        <v>Yes</v>
      </c>
    </row>
    <row r="662" spans="1:7">
      <c r="A662" s="83" t="s">
        <v>2344</v>
      </c>
      <c r="B662" s="83" t="s">
        <v>2857</v>
      </c>
      <c r="C662" s="80">
        <v>3328</v>
      </c>
      <c r="D662" s="80" t="s">
        <v>652</v>
      </c>
      <c r="E662" s="122">
        <v>0.58799999999999997</v>
      </c>
      <c r="F662" s="112" t="s">
        <v>2749</v>
      </c>
      <c r="G662" s="3" t="str">
        <f t="shared" si="11"/>
        <v>Yes</v>
      </c>
    </row>
    <row r="663" spans="1:7">
      <c r="A663" s="83" t="s">
        <v>2528</v>
      </c>
      <c r="B663" s="83" t="s">
        <v>2858</v>
      </c>
      <c r="C663" s="80">
        <v>2263</v>
      </c>
      <c r="D663" s="80" t="s">
        <v>2085</v>
      </c>
      <c r="E663" s="122">
        <v>0.47010000000000002</v>
      </c>
      <c r="F663" s="112" t="s">
        <v>3155</v>
      </c>
      <c r="G663" s="3" t="str">
        <f t="shared" si="11"/>
        <v>No</v>
      </c>
    </row>
    <row r="664" spans="1:7">
      <c r="A664" s="83" t="s">
        <v>2528</v>
      </c>
      <c r="B664" s="83" t="s">
        <v>2858</v>
      </c>
      <c r="C664" s="80">
        <v>5207</v>
      </c>
      <c r="D664" s="80" t="s">
        <v>639</v>
      </c>
      <c r="E664" s="122">
        <v>0.54590000000000005</v>
      </c>
      <c r="F664" s="112" t="s">
        <v>2749</v>
      </c>
      <c r="G664" s="3" t="str">
        <f t="shared" si="11"/>
        <v>Yes</v>
      </c>
    </row>
    <row r="665" spans="1:7">
      <c r="A665" s="83" t="s">
        <v>2528</v>
      </c>
      <c r="B665" s="83" t="s">
        <v>2858</v>
      </c>
      <c r="C665" s="80">
        <v>2458</v>
      </c>
      <c r="D665" s="80" t="s">
        <v>1724</v>
      </c>
      <c r="E665" s="122">
        <v>0.54679999999999995</v>
      </c>
      <c r="F665" s="112" t="s">
        <v>2749</v>
      </c>
      <c r="G665" s="3" t="str">
        <f t="shared" si="11"/>
        <v>Yes</v>
      </c>
    </row>
    <row r="666" spans="1:7">
      <c r="A666" s="83" t="s">
        <v>2528</v>
      </c>
      <c r="B666" s="83" t="s">
        <v>2858</v>
      </c>
      <c r="C666" s="80">
        <v>2607</v>
      </c>
      <c r="D666" s="80" t="s">
        <v>2087</v>
      </c>
      <c r="E666" s="122">
        <v>0.44519999999999998</v>
      </c>
      <c r="F666" s="112" t="s">
        <v>3155</v>
      </c>
      <c r="G666" s="3" t="str">
        <f t="shared" si="11"/>
        <v>No</v>
      </c>
    </row>
    <row r="667" spans="1:7">
      <c r="A667" s="83" t="s">
        <v>2528</v>
      </c>
      <c r="B667" s="83" t="s">
        <v>2858</v>
      </c>
      <c r="C667" s="80">
        <v>4482</v>
      </c>
      <c r="D667" s="80" t="s">
        <v>2090</v>
      </c>
      <c r="E667" s="122">
        <v>0.55649999999999999</v>
      </c>
      <c r="F667" s="112" t="s">
        <v>2749</v>
      </c>
      <c r="G667" s="3" t="str">
        <f t="shared" si="11"/>
        <v>Yes</v>
      </c>
    </row>
    <row r="668" spans="1:7">
      <c r="A668" s="83" t="s">
        <v>2528</v>
      </c>
      <c r="B668" s="83" t="s">
        <v>2858</v>
      </c>
      <c r="C668" s="80">
        <v>2488</v>
      </c>
      <c r="D668" s="80" t="s">
        <v>2086</v>
      </c>
      <c r="E668" s="122">
        <v>0.43309999999999998</v>
      </c>
      <c r="F668" s="112" t="s">
        <v>3155</v>
      </c>
      <c r="G668" s="3" t="str">
        <f t="shared" si="11"/>
        <v>No</v>
      </c>
    </row>
    <row r="669" spans="1:7">
      <c r="A669" s="83" t="s">
        <v>2528</v>
      </c>
      <c r="B669" s="83" t="s">
        <v>2858</v>
      </c>
      <c r="C669" s="80">
        <v>5464</v>
      </c>
      <c r="D669" s="80" t="s">
        <v>2091</v>
      </c>
      <c r="E669" s="122">
        <v>0.5071</v>
      </c>
      <c r="F669" s="112" t="s">
        <v>3155</v>
      </c>
      <c r="G669" s="3" t="str">
        <f t="shared" si="11"/>
        <v>Yes</v>
      </c>
    </row>
    <row r="670" spans="1:7">
      <c r="A670" s="83" t="s">
        <v>2528</v>
      </c>
      <c r="B670" s="83" t="s">
        <v>2858</v>
      </c>
      <c r="C670" s="80">
        <v>5084</v>
      </c>
      <c r="D670" s="80" t="s">
        <v>3407</v>
      </c>
      <c r="E670" s="122">
        <v>0.16669999999999999</v>
      </c>
      <c r="F670" s="112" t="s">
        <v>3155</v>
      </c>
      <c r="G670" s="3" t="str">
        <f t="shared" si="11"/>
        <v>No</v>
      </c>
    </row>
    <row r="671" spans="1:7">
      <c r="A671" s="83" t="s">
        <v>2528</v>
      </c>
      <c r="B671" s="83" t="s">
        <v>2858</v>
      </c>
      <c r="C671" s="80">
        <v>5579</v>
      </c>
      <c r="D671" s="80" t="s">
        <v>3142</v>
      </c>
      <c r="E671" s="122">
        <v>0.45579999999999998</v>
      </c>
      <c r="F671" s="112" t="s">
        <v>3155</v>
      </c>
      <c r="G671" s="3" t="str">
        <f t="shared" si="11"/>
        <v>No</v>
      </c>
    </row>
    <row r="672" spans="1:7">
      <c r="A672" s="83" t="s">
        <v>2528</v>
      </c>
      <c r="B672" s="83" t="s">
        <v>2858</v>
      </c>
      <c r="C672" s="80">
        <v>4554</v>
      </c>
      <c r="D672" s="80" t="s">
        <v>1863</v>
      </c>
      <c r="E672" s="122">
        <v>0.53539999999999999</v>
      </c>
      <c r="F672" s="112" t="s">
        <v>2749</v>
      </c>
      <c r="G672" s="3" t="str">
        <f t="shared" si="11"/>
        <v>Yes</v>
      </c>
    </row>
    <row r="673" spans="1:7">
      <c r="A673" s="83" t="s">
        <v>2528</v>
      </c>
      <c r="B673" s="83" t="s">
        <v>2858</v>
      </c>
      <c r="C673" s="80">
        <v>5655</v>
      </c>
      <c r="D673" s="80" t="s">
        <v>3280</v>
      </c>
      <c r="E673" s="122">
        <v>0.41830000000000001</v>
      </c>
      <c r="F673" s="112" t="s">
        <v>3155</v>
      </c>
      <c r="G673" s="3" t="str">
        <f t="shared" si="11"/>
        <v>No</v>
      </c>
    </row>
    <row r="674" spans="1:7">
      <c r="A674" s="83" t="s">
        <v>2528</v>
      </c>
      <c r="B674" s="83" t="s">
        <v>2858</v>
      </c>
      <c r="C674" s="80">
        <v>4130</v>
      </c>
      <c r="D674" s="80" t="s">
        <v>2089</v>
      </c>
      <c r="E674" s="122">
        <v>0.4899</v>
      </c>
      <c r="F674" s="112" t="s">
        <v>3155</v>
      </c>
      <c r="G674" s="3" t="str">
        <f t="shared" si="11"/>
        <v>No</v>
      </c>
    </row>
    <row r="675" spans="1:7">
      <c r="A675" s="83" t="s">
        <v>2528</v>
      </c>
      <c r="B675" s="83" t="s">
        <v>2858</v>
      </c>
      <c r="C675" s="80">
        <v>3762</v>
      </c>
      <c r="D675" s="80" t="s">
        <v>2088</v>
      </c>
      <c r="E675" s="122">
        <v>0.50060000000000004</v>
      </c>
      <c r="F675" s="112" t="s">
        <v>3155</v>
      </c>
      <c r="G675" s="3" t="str">
        <f t="shared" si="11"/>
        <v>Yes</v>
      </c>
    </row>
    <row r="676" spans="1:7">
      <c r="A676" s="83" t="s">
        <v>2447</v>
      </c>
      <c r="B676" s="83" t="s">
        <v>2859</v>
      </c>
      <c r="C676" s="80">
        <v>4582</v>
      </c>
      <c r="D676" s="80" t="s">
        <v>1519</v>
      </c>
      <c r="E676" s="122">
        <v>0.45860000000000001</v>
      </c>
      <c r="F676" s="112" t="s">
        <v>3155</v>
      </c>
      <c r="G676" s="3" t="str">
        <f t="shared" si="11"/>
        <v>No</v>
      </c>
    </row>
    <row r="677" spans="1:7">
      <c r="A677" s="83" t="s">
        <v>2447</v>
      </c>
      <c r="B677" s="83" t="s">
        <v>2859</v>
      </c>
      <c r="C677" s="80">
        <v>2878</v>
      </c>
      <c r="D677" s="80" t="s">
        <v>1516</v>
      </c>
      <c r="E677" s="122">
        <v>0.37730000000000002</v>
      </c>
      <c r="F677" s="112" t="s">
        <v>3155</v>
      </c>
      <c r="G677" s="3" t="str">
        <f t="shared" si="11"/>
        <v>No</v>
      </c>
    </row>
    <row r="678" spans="1:7">
      <c r="A678" s="83" t="s">
        <v>2447</v>
      </c>
      <c r="B678" s="83" t="s">
        <v>2859</v>
      </c>
      <c r="C678" s="80">
        <v>5671</v>
      </c>
      <c r="D678" s="80" t="s">
        <v>3343</v>
      </c>
      <c r="E678" s="122">
        <v>0.49869999999999998</v>
      </c>
      <c r="F678" s="112" t="s">
        <v>3155</v>
      </c>
      <c r="G678" s="3" t="str">
        <f t="shared" si="11"/>
        <v>No</v>
      </c>
    </row>
    <row r="679" spans="1:7">
      <c r="A679" s="83" t="s">
        <v>2447</v>
      </c>
      <c r="B679" s="83" t="s">
        <v>2859</v>
      </c>
      <c r="C679" s="80">
        <v>2773</v>
      </c>
      <c r="D679" s="80" t="s">
        <v>1515</v>
      </c>
      <c r="E679" s="122">
        <v>0.43059999999999998</v>
      </c>
      <c r="F679" s="112" t="s">
        <v>3155</v>
      </c>
      <c r="G679" s="3" t="str">
        <f t="shared" si="11"/>
        <v>No</v>
      </c>
    </row>
    <row r="680" spans="1:7">
      <c r="A680" s="83" t="s">
        <v>2447</v>
      </c>
      <c r="B680" s="83" t="s">
        <v>2859</v>
      </c>
      <c r="C680" s="80">
        <v>5582</v>
      </c>
      <c r="D680" s="80" t="s">
        <v>3137</v>
      </c>
      <c r="E680" s="122">
        <v>0.63160000000000005</v>
      </c>
      <c r="F680" s="112" t="s">
        <v>3155</v>
      </c>
      <c r="G680" s="3" t="str">
        <f t="shared" si="11"/>
        <v>Yes</v>
      </c>
    </row>
    <row r="681" spans="1:7">
      <c r="A681" s="83" t="s">
        <v>2447</v>
      </c>
      <c r="B681" s="83" t="s">
        <v>2859</v>
      </c>
      <c r="C681" s="80">
        <v>4557</v>
      </c>
      <c r="D681" s="80" t="s">
        <v>1518</v>
      </c>
      <c r="E681" s="122">
        <v>0.432</v>
      </c>
      <c r="F681" s="112" t="s">
        <v>3155</v>
      </c>
      <c r="G681" s="3" t="str">
        <f t="shared" si="11"/>
        <v>No</v>
      </c>
    </row>
    <row r="682" spans="1:7">
      <c r="A682" s="83" t="s">
        <v>2447</v>
      </c>
      <c r="B682" s="83" t="s">
        <v>2859</v>
      </c>
      <c r="C682" s="80">
        <v>3798</v>
      </c>
      <c r="D682" s="80" t="s">
        <v>1517</v>
      </c>
      <c r="E682" s="122">
        <v>0.47810000000000002</v>
      </c>
      <c r="F682" s="112" t="s">
        <v>3155</v>
      </c>
      <c r="G682" s="3" t="str">
        <f t="shared" si="11"/>
        <v>No</v>
      </c>
    </row>
    <row r="683" spans="1:7">
      <c r="A683" s="83" t="s">
        <v>2262</v>
      </c>
      <c r="B683" s="83" t="s">
        <v>2860</v>
      </c>
      <c r="C683" s="80">
        <v>3078</v>
      </c>
      <c r="D683" s="80" t="s">
        <v>67</v>
      </c>
      <c r="E683" s="122">
        <v>0.75039999999999996</v>
      </c>
      <c r="F683" s="112" t="s">
        <v>2749</v>
      </c>
      <c r="G683" s="3" t="str">
        <f t="shared" si="11"/>
        <v>Yes</v>
      </c>
    </row>
    <row r="684" spans="1:7">
      <c r="A684" s="83" t="s">
        <v>2262</v>
      </c>
      <c r="B684" s="83" t="s">
        <v>2860</v>
      </c>
      <c r="C684" s="80">
        <v>4031</v>
      </c>
      <c r="D684" s="80" t="s">
        <v>68</v>
      </c>
      <c r="E684" s="122">
        <v>0.80079999999999996</v>
      </c>
      <c r="F684" s="112" t="s">
        <v>2749</v>
      </c>
      <c r="G684" s="3" t="str">
        <f t="shared" si="11"/>
        <v>Yes</v>
      </c>
    </row>
    <row r="685" spans="1:7">
      <c r="A685" s="83" t="s">
        <v>2262</v>
      </c>
      <c r="B685" s="83" t="s">
        <v>2860</v>
      </c>
      <c r="C685" s="80">
        <v>2367</v>
      </c>
      <c r="D685" s="80" t="s">
        <v>66</v>
      </c>
      <c r="E685" s="122">
        <v>0.74139999999999995</v>
      </c>
      <c r="F685" s="112" t="s">
        <v>2749</v>
      </c>
      <c r="G685" s="3" t="str">
        <f t="shared" si="11"/>
        <v>Yes</v>
      </c>
    </row>
    <row r="686" spans="1:7">
      <c r="A686" s="83" t="s">
        <v>2443</v>
      </c>
      <c r="B686" s="83" t="s">
        <v>2861</v>
      </c>
      <c r="C686" s="80">
        <v>3180</v>
      </c>
      <c r="D686" s="80" t="s">
        <v>1464</v>
      </c>
      <c r="E686" s="122">
        <v>0.61260000000000003</v>
      </c>
      <c r="F686" s="112" t="s">
        <v>2749</v>
      </c>
      <c r="G686" s="3" t="str">
        <f t="shared" si="11"/>
        <v>Yes</v>
      </c>
    </row>
    <row r="687" spans="1:7">
      <c r="A687" s="83" t="s">
        <v>2443</v>
      </c>
      <c r="B687" s="83" t="s">
        <v>2861</v>
      </c>
      <c r="C687" s="80">
        <v>2398</v>
      </c>
      <c r="D687" s="80" t="s">
        <v>1460</v>
      </c>
      <c r="E687" s="122">
        <v>0.503</v>
      </c>
      <c r="F687" s="112" t="s">
        <v>2749</v>
      </c>
      <c r="G687" s="3" t="str">
        <f t="shared" si="11"/>
        <v>Yes</v>
      </c>
    </row>
    <row r="688" spans="1:7">
      <c r="A688" s="83" t="s">
        <v>2443</v>
      </c>
      <c r="B688" s="83" t="s">
        <v>2861</v>
      </c>
      <c r="C688" s="80">
        <v>3301</v>
      </c>
      <c r="D688" s="80" t="s">
        <v>1466</v>
      </c>
      <c r="E688" s="122">
        <v>0.66820000000000002</v>
      </c>
      <c r="F688" s="112" t="s">
        <v>2749</v>
      </c>
      <c r="G688" s="3" t="str">
        <f t="shared" si="11"/>
        <v>Yes</v>
      </c>
    </row>
    <row r="689" spans="1:7">
      <c r="A689" s="83" t="s">
        <v>2443</v>
      </c>
      <c r="B689" s="83" t="s">
        <v>2861</v>
      </c>
      <c r="C689" s="80">
        <v>2257</v>
      </c>
      <c r="D689" s="80" t="s">
        <v>1458</v>
      </c>
      <c r="E689" s="122">
        <v>0.46460000000000001</v>
      </c>
      <c r="F689" s="112" t="s">
        <v>2749</v>
      </c>
      <c r="G689" s="3" t="str">
        <f t="shared" si="11"/>
        <v>Yes</v>
      </c>
    </row>
    <row r="690" spans="1:7">
      <c r="A690" s="83" t="s">
        <v>2443</v>
      </c>
      <c r="B690" s="83" t="s">
        <v>2861</v>
      </c>
      <c r="C690" s="80">
        <v>3532</v>
      </c>
      <c r="D690" s="80" t="s">
        <v>1468</v>
      </c>
      <c r="E690" s="122">
        <v>0.59279999999999999</v>
      </c>
      <c r="F690" s="112" t="s">
        <v>2749</v>
      </c>
      <c r="G690" s="3" t="str">
        <f t="shared" si="11"/>
        <v>Yes</v>
      </c>
    </row>
    <row r="691" spans="1:7">
      <c r="A691" s="83" t="s">
        <v>2443</v>
      </c>
      <c r="B691" s="83" t="s">
        <v>2861</v>
      </c>
      <c r="C691" s="80">
        <v>2876</v>
      </c>
      <c r="D691" s="80" t="s">
        <v>1461</v>
      </c>
      <c r="E691" s="122">
        <v>0.56130000000000002</v>
      </c>
      <c r="F691" s="112" t="s">
        <v>2749</v>
      </c>
      <c r="G691" s="3" t="str">
        <f t="shared" si="11"/>
        <v>Yes</v>
      </c>
    </row>
    <row r="692" spans="1:7">
      <c r="A692" s="83" t="s">
        <v>2443</v>
      </c>
      <c r="B692" s="83" t="s">
        <v>2861</v>
      </c>
      <c r="C692" s="80">
        <v>4063</v>
      </c>
      <c r="D692" s="80" t="s">
        <v>1470</v>
      </c>
      <c r="E692" s="122">
        <v>0.71599999999999997</v>
      </c>
      <c r="F692" s="112" t="s">
        <v>2749</v>
      </c>
      <c r="G692" s="3" t="str">
        <f t="shared" si="11"/>
        <v>Yes</v>
      </c>
    </row>
    <row r="693" spans="1:7">
      <c r="A693" s="83" t="s">
        <v>2443</v>
      </c>
      <c r="B693" s="83" t="s">
        <v>2861</v>
      </c>
      <c r="C693" s="80">
        <v>3000</v>
      </c>
      <c r="D693" s="80" t="s">
        <v>1463</v>
      </c>
      <c r="E693" s="122">
        <v>0.66349999999999998</v>
      </c>
      <c r="F693" s="112" t="s">
        <v>2749</v>
      </c>
      <c r="G693" s="3" t="str">
        <f t="shared" si="11"/>
        <v>Yes</v>
      </c>
    </row>
    <row r="694" spans="1:7">
      <c r="A694" s="83" t="s">
        <v>2443</v>
      </c>
      <c r="B694" s="83" t="s">
        <v>2861</v>
      </c>
      <c r="C694" s="80">
        <v>2945</v>
      </c>
      <c r="D694" s="80" t="s">
        <v>1462</v>
      </c>
      <c r="E694" s="122">
        <v>0.65820000000000001</v>
      </c>
      <c r="F694" s="112" t="s">
        <v>2749</v>
      </c>
      <c r="G694" s="3" t="str">
        <f t="shared" si="11"/>
        <v>Yes</v>
      </c>
    </row>
    <row r="695" spans="1:7">
      <c r="A695" s="83" t="s">
        <v>2443</v>
      </c>
      <c r="B695" s="83" t="s">
        <v>2861</v>
      </c>
      <c r="C695" s="80">
        <v>2340</v>
      </c>
      <c r="D695" s="80" t="s">
        <v>1459</v>
      </c>
      <c r="E695" s="122">
        <v>0.63739999999999997</v>
      </c>
      <c r="F695" s="112" t="s">
        <v>2749</v>
      </c>
      <c r="G695" s="3" t="str">
        <f t="shared" si="11"/>
        <v>Yes</v>
      </c>
    </row>
    <row r="696" spans="1:7">
      <c r="A696" s="83" t="s">
        <v>2443</v>
      </c>
      <c r="B696" s="83" t="s">
        <v>2861</v>
      </c>
      <c r="C696" s="80">
        <v>3300</v>
      </c>
      <c r="D696" s="80" t="s">
        <v>1465</v>
      </c>
      <c r="E696" s="122">
        <v>0.6149</v>
      </c>
      <c r="F696" s="112" t="s">
        <v>2749</v>
      </c>
      <c r="G696" s="3" t="str">
        <f t="shared" si="11"/>
        <v>Yes</v>
      </c>
    </row>
    <row r="697" spans="1:7">
      <c r="A697" s="83" t="s">
        <v>2443</v>
      </c>
      <c r="B697" s="83" t="s">
        <v>2861</v>
      </c>
      <c r="C697" s="80">
        <v>3401</v>
      </c>
      <c r="D697" s="80" t="s">
        <v>1467</v>
      </c>
      <c r="E697" s="122">
        <v>0.66879999999999995</v>
      </c>
      <c r="F697" s="112" t="s">
        <v>2749</v>
      </c>
      <c r="G697" s="3" t="str">
        <f t="shared" si="11"/>
        <v>Yes</v>
      </c>
    </row>
    <row r="698" spans="1:7">
      <c r="A698" s="83" t="s">
        <v>2443</v>
      </c>
      <c r="B698" s="83" t="s">
        <v>2861</v>
      </c>
      <c r="C698" s="80">
        <v>3648</v>
      </c>
      <c r="D698" s="80" t="s">
        <v>1469</v>
      </c>
      <c r="E698" s="122">
        <v>0.62929999999999997</v>
      </c>
      <c r="F698" s="112" t="s">
        <v>2749</v>
      </c>
      <c r="G698" s="3" t="str">
        <f t="shared" si="11"/>
        <v>Yes</v>
      </c>
    </row>
    <row r="699" spans="1:7">
      <c r="A699" s="83" t="s">
        <v>2488</v>
      </c>
      <c r="B699" s="83" t="s">
        <v>2862</v>
      </c>
      <c r="C699" s="80">
        <v>3794</v>
      </c>
      <c r="D699" s="80" t="s">
        <v>1869</v>
      </c>
      <c r="E699" s="122">
        <v>0.2072</v>
      </c>
      <c r="F699" s="112" t="s">
        <v>3155</v>
      </c>
      <c r="G699" s="3" t="str">
        <f t="shared" si="11"/>
        <v>No</v>
      </c>
    </row>
    <row r="700" spans="1:7">
      <c r="A700" s="83" t="s">
        <v>2488</v>
      </c>
      <c r="B700" s="83" t="s">
        <v>2862</v>
      </c>
      <c r="C700" s="80">
        <v>3192</v>
      </c>
      <c r="D700" s="80" t="s">
        <v>1868</v>
      </c>
      <c r="E700" s="122">
        <v>0.20580000000000001</v>
      </c>
      <c r="F700" s="112" t="s">
        <v>3155</v>
      </c>
      <c r="G700" s="3" t="str">
        <f t="shared" si="11"/>
        <v>No</v>
      </c>
    </row>
    <row r="701" spans="1:7">
      <c r="A701" s="83" t="s">
        <v>2488</v>
      </c>
      <c r="B701" s="83" t="s">
        <v>2862</v>
      </c>
      <c r="C701" s="80">
        <v>4593</v>
      </c>
      <c r="D701" s="80" t="s">
        <v>1870</v>
      </c>
      <c r="E701" s="122">
        <v>0.23089999999999999</v>
      </c>
      <c r="F701" s="112" t="s">
        <v>3155</v>
      </c>
      <c r="G701" s="3" t="str">
        <f t="shared" si="11"/>
        <v>No</v>
      </c>
    </row>
    <row r="702" spans="1:7">
      <c r="A702" s="83" t="s">
        <v>2541</v>
      </c>
      <c r="B702" s="83" t="s">
        <v>2863</v>
      </c>
      <c r="C702" s="80">
        <v>1962</v>
      </c>
      <c r="D702" s="80" t="s">
        <v>2144</v>
      </c>
      <c r="E702" s="122">
        <v>0.48170000000000002</v>
      </c>
      <c r="F702" s="112" t="s">
        <v>3155</v>
      </c>
      <c r="G702" s="3" t="str">
        <f t="shared" si="11"/>
        <v>No</v>
      </c>
    </row>
    <row r="703" spans="1:7">
      <c r="A703" s="83" t="s">
        <v>2541</v>
      </c>
      <c r="B703" s="83" t="s">
        <v>2863</v>
      </c>
      <c r="C703" s="80">
        <v>2895</v>
      </c>
      <c r="D703" s="80" t="s">
        <v>1808</v>
      </c>
      <c r="E703" s="122">
        <v>0.57769999999999999</v>
      </c>
      <c r="F703" s="112" t="s">
        <v>2749</v>
      </c>
      <c r="G703" s="3" t="str">
        <f t="shared" si="11"/>
        <v>Yes</v>
      </c>
    </row>
    <row r="704" spans="1:7">
      <c r="A704" s="83" t="s">
        <v>2541</v>
      </c>
      <c r="B704" s="83" t="s">
        <v>2863</v>
      </c>
      <c r="C704" s="80">
        <v>2896</v>
      </c>
      <c r="D704" s="80" t="s">
        <v>2145</v>
      </c>
      <c r="E704" s="122">
        <v>0.46450000000000002</v>
      </c>
      <c r="F704" s="112" t="s">
        <v>3155</v>
      </c>
      <c r="G704" s="3" t="str">
        <f t="shared" si="11"/>
        <v>No</v>
      </c>
    </row>
    <row r="705" spans="1:8">
      <c r="A705" s="83" t="s">
        <v>2382</v>
      </c>
      <c r="B705" s="83" t="s">
        <v>2864</v>
      </c>
      <c r="C705" s="80">
        <v>3047</v>
      </c>
      <c r="D705" s="80" t="s">
        <v>1111</v>
      </c>
      <c r="E705" s="122">
        <v>0.65</v>
      </c>
      <c r="F705" s="112" t="s">
        <v>2749</v>
      </c>
      <c r="G705" s="3" t="str">
        <f t="shared" si="11"/>
        <v>Yes</v>
      </c>
    </row>
    <row r="706" spans="1:8">
      <c r="A706" s="83" t="s">
        <v>2382</v>
      </c>
      <c r="B706" s="83" t="s">
        <v>2864</v>
      </c>
      <c r="C706" s="80">
        <v>3048</v>
      </c>
      <c r="D706" s="80" t="s">
        <v>1112</v>
      </c>
      <c r="E706" s="122">
        <v>0.45600000000000002</v>
      </c>
      <c r="F706" s="112" t="s">
        <v>3155</v>
      </c>
      <c r="G706" s="3" t="str">
        <f t="shared" si="11"/>
        <v>No</v>
      </c>
    </row>
    <row r="707" spans="1:8">
      <c r="A707" s="83" t="s">
        <v>2385</v>
      </c>
      <c r="B707" s="83" t="s">
        <v>2865</v>
      </c>
      <c r="C707" s="80">
        <v>2856</v>
      </c>
      <c r="D707" s="80" t="s">
        <v>1118</v>
      </c>
      <c r="E707" s="122">
        <v>0.54790000000000005</v>
      </c>
      <c r="F707" s="112" t="s">
        <v>3155</v>
      </c>
      <c r="G707" s="3" t="str">
        <f t="shared" si="11"/>
        <v>Yes</v>
      </c>
    </row>
    <row r="708" spans="1:8">
      <c r="A708" s="83" t="s">
        <v>2385</v>
      </c>
      <c r="B708" s="83" t="s">
        <v>2865</v>
      </c>
      <c r="C708" s="80">
        <v>3393</v>
      </c>
      <c r="D708" s="80" t="s">
        <v>1119</v>
      </c>
      <c r="E708" s="122">
        <v>0.69689999999999996</v>
      </c>
      <c r="F708" s="112" t="s">
        <v>2749</v>
      </c>
      <c r="G708" s="3" t="str">
        <f t="shared" si="11"/>
        <v>Yes</v>
      </c>
    </row>
    <row r="709" spans="1:8">
      <c r="A709" s="83" t="s">
        <v>2385</v>
      </c>
      <c r="B709" s="83" t="s">
        <v>2865</v>
      </c>
      <c r="C709" s="80">
        <v>2677</v>
      </c>
      <c r="D709" s="80" t="s">
        <v>1117</v>
      </c>
      <c r="E709" s="122">
        <v>0.63749999999999996</v>
      </c>
      <c r="F709" s="112" t="s">
        <v>2749</v>
      </c>
      <c r="G709" s="3" t="str">
        <f t="shared" ref="G709:G772" si="12">IF(E709&gt;=0.5,"Yes",IF(F709="Yes","Yes","No"))</f>
        <v>Yes</v>
      </c>
    </row>
    <row r="710" spans="1:8">
      <c r="A710" s="83" t="s">
        <v>2385</v>
      </c>
      <c r="B710" s="83" t="s">
        <v>2865</v>
      </c>
      <c r="C710" s="80">
        <v>5618</v>
      </c>
      <c r="D710" s="80" t="s">
        <v>3189</v>
      </c>
      <c r="E710" s="122">
        <v>0.3584</v>
      </c>
      <c r="F710" s="112" t="s">
        <v>3155</v>
      </c>
      <c r="G710" s="3" t="str">
        <f t="shared" si="12"/>
        <v>No</v>
      </c>
    </row>
    <row r="711" spans="1:8">
      <c r="A711" s="83" t="s">
        <v>2321</v>
      </c>
      <c r="B711" s="83" t="s">
        <v>2866</v>
      </c>
      <c r="C711" s="80">
        <v>5336</v>
      </c>
      <c r="D711" s="80" t="s">
        <v>3105</v>
      </c>
      <c r="E711" s="122">
        <v>0.76859999999999995</v>
      </c>
      <c r="F711" s="112" t="s">
        <v>3155</v>
      </c>
      <c r="G711" s="3" t="str">
        <f t="shared" si="12"/>
        <v>Yes</v>
      </c>
    </row>
    <row r="712" spans="1:8">
      <c r="A712" s="83" t="s">
        <v>2321</v>
      </c>
      <c r="B712" s="83" t="s">
        <v>2866</v>
      </c>
      <c r="C712" s="80">
        <v>2802</v>
      </c>
      <c r="D712" s="80" t="s">
        <v>462</v>
      </c>
      <c r="E712" s="122">
        <v>0.65029999999999999</v>
      </c>
      <c r="F712" s="112" t="s">
        <v>2749</v>
      </c>
      <c r="G712" s="3" t="str">
        <f t="shared" si="12"/>
        <v>Yes</v>
      </c>
    </row>
    <row r="713" spans="1:8">
      <c r="A713" s="83" t="s">
        <v>2321</v>
      </c>
      <c r="B713" s="83" t="s">
        <v>2866</v>
      </c>
      <c r="C713" s="80">
        <v>2801</v>
      </c>
      <c r="D713" s="80" t="s">
        <v>461</v>
      </c>
      <c r="E713" s="122">
        <v>0.69510000000000005</v>
      </c>
      <c r="F713" s="112" t="s">
        <v>2749</v>
      </c>
      <c r="G713" s="3" t="str">
        <f t="shared" si="12"/>
        <v>Yes</v>
      </c>
    </row>
    <row r="714" spans="1:8">
      <c r="A714" s="83" t="s">
        <v>2554</v>
      </c>
      <c r="B714" s="83" t="s">
        <v>2867</v>
      </c>
      <c r="C714" s="80">
        <v>1776</v>
      </c>
      <c r="D714" s="80" t="s">
        <v>2200</v>
      </c>
      <c r="E714" s="102">
        <v>0.94720000000000004</v>
      </c>
      <c r="F714" s="140" t="s">
        <v>2749</v>
      </c>
      <c r="G714" s="3" t="str">
        <f t="shared" si="12"/>
        <v>Yes</v>
      </c>
      <c r="H714" s="86"/>
    </row>
    <row r="715" spans="1:8">
      <c r="A715" s="83" t="s">
        <v>2554</v>
      </c>
      <c r="B715" s="83" t="s">
        <v>2867</v>
      </c>
      <c r="C715" s="80">
        <v>2555</v>
      </c>
      <c r="D715" s="80" t="s">
        <v>2202</v>
      </c>
      <c r="E715" s="102">
        <v>0.84309999999999996</v>
      </c>
      <c r="F715" s="140" t="s">
        <v>2749</v>
      </c>
      <c r="G715" s="3" t="str">
        <f t="shared" si="12"/>
        <v>Yes</v>
      </c>
      <c r="H715" s="86"/>
    </row>
    <row r="716" spans="1:8">
      <c r="A716" s="83" t="s">
        <v>2554</v>
      </c>
      <c r="B716" s="83" t="s">
        <v>2867</v>
      </c>
      <c r="C716" s="80">
        <v>3071</v>
      </c>
      <c r="D716" s="80" t="s">
        <v>2205</v>
      </c>
      <c r="E716" s="122">
        <v>0.85499999999999998</v>
      </c>
      <c r="F716" s="112" t="s">
        <v>2749</v>
      </c>
      <c r="G716" s="3" t="str">
        <f t="shared" si="12"/>
        <v>Yes</v>
      </c>
    </row>
    <row r="717" spans="1:8">
      <c r="A717" s="83" t="s">
        <v>2554</v>
      </c>
      <c r="B717" s="83" t="s">
        <v>2867</v>
      </c>
      <c r="C717" s="80">
        <v>2345</v>
      </c>
      <c r="D717" s="80" t="s">
        <v>2201</v>
      </c>
      <c r="E717" s="122">
        <v>0.89200000000000002</v>
      </c>
      <c r="F717" s="112" t="s">
        <v>2749</v>
      </c>
      <c r="G717" s="3" t="str">
        <f t="shared" si="12"/>
        <v>Yes</v>
      </c>
    </row>
    <row r="718" spans="1:8">
      <c r="A718" s="83" t="s">
        <v>2554</v>
      </c>
      <c r="B718" s="83" t="s">
        <v>2867</v>
      </c>
      <c r="C718" s="80">
        <v>3013</v>
      </c>
      <c r="D718" s="80" t="s">
        <v>2204</v>
      </c>
      <c r="E718" s="122">
        <v>0.8478</v>
      </c>
      <c r="F718" s="112" t="s">
        <v>2749</v>
      </c>
      <c r="G718" s="3" t="str">
        <f t="shared" si="12"/>
        <v>Yes</v>
      </c>
    </row>
    <row r="719" spans="1:8">
      <c r="A719" s="83" t="s">
        <v>2554</v>
      </c>
      <c r="B719" s="83" t="s">
        <v>2867</v>
      </c>
      <c r="C719" s="80">
        <v>5399</v>
      </c>
      <c r="D719" s="80" t="s">
        <v>2206</v>
      </c>
      <c r="E719" s="122">
        <v>0.95</v>
      </c>
      <c r="F719" s="112" t="s">
        <v>3155</v>
      </c>
      <c r="G719" s="3" t="str">
        <f t="shared" si="12"/>
        <v>Yes</v>
      </c>
    </row>
    <row r="720" spans="1:8">
      <c r="A720" s="83" t="s">
        <v>2554</v>
      </c>
      <c r="B720" s="83" t="s">
        <v>2867</v>
      </c>
      <c r="C720" s="80">
        <v>2756</v>
      </c>
      <c r="D720" s="80" t="s">
        <v>2203</v>
      </c>
      <c r="E720" s="122">
        <v>0.83499999999999996</v>
      </c>
      <c r="F720" s="112" t="s">
        <v>2749</v>
      </c>
      <c r="G720" s="3" t="str">
        <f t="shared" si="12"/>
        <v>Yes</v>
      </c>
    </row>
    <row r="721" spans="1:7">
      <c r="A721" s="83" t="s">
        <v>2558</v>
      </c>
      <c r="B721" s="83" t="s">
        <v>2868</v>
      </c>
      <c r="C721" s="80">
        <v>3314</v>
      </c>
      <c r="D721" s="80" t="s">
        <v>2229</v>
      </c>
      <c r="E721" s="122">
        <v>0.87029999999999996</v>
      </c>
      <c r="F721" s="112" t="s">
        <v>2749</v>
      </c>
      <c r="G721" s="3" t="str">
        <f t="shared" si="12"/>
        <v>Yes</v>
      </c>
    </row>
    <row r="722" spans="1:7">
      <c r="A722" s="83" t="s">
        <v>2558</v>
      </c>
      <c r="B722" s="83" t="s">
        <v>2868</v>
      </c>
      <c r="C722" s="80">
        <v>2531</v>
      </c>
      <c r="D722" s="80" t="s">
        <v>2228</v>
      </c>
      <c r="E722" s="122">
        <v>0.91359999999999997</v>
      </c>
      <c r="F722" s="112" t="s">
        <v>2749</v>
      </c>
      <c r="G722" s="3" t="str">
        <f t="shared" si="12"/>
        <v>Yes</v>
      </c>
    </row>
    <row r="723" spans="1:7">
      <c r="A723" s="83" t="s">
        <v>2558</v>
      </c>
      <c r="B723" s="83" t="s">
        <v>2868</v>
      </c>
      <c r="C723" s="80">
        <v>4535</v>
      </c>
      <c r="D723" s="80" t="s">
        <v>1776</v>
      </c>
      <c r="E723" s="122">
        <v>0.84789999999999999</v>
      </c>
      <c r="F723" s="112" t="s">
        <v>2749</v>
      </c>
      <c r="G723" s="3" t="str">
        <f t="shared" si="12"/>
        <v>Yes</v>
      </c>
    </row>
    <row r="724" spans="1:7">
      <c r="A724" s="83" t="s">
        <v>2479</v>
      </c>
      <c r="B724" s="83" t="s">
        <v>2869</v>
      </c>
      <c r="C724" s="80">
        <v>5171</v>
      </c>
      <c r="D724" s="80" t="s">
        <v>1755</v>
      </c>
      <c r="E724" s="122">
        <v>0.60450000000000004</v>
      </c>
      <c r="F724" s="112" t="s">
        <v>2749</v>
      </c>
      <c r="G724" s="3" t="str">
        <f t="shared" si="12"/>
        <v>Yes</v>
      </c>
    </row>
    <row r="725" spans="1:7">
      <c r="A725" s="83" t="s">
        <v>2479</v>
      </c>
      <c r="B725" s="83" t="s">
        <v>2869</v>
      </c>
      <c r="C725" s="80">
        <v>2580</v>
      </c>
      <c r="D725" s="80" t="s">
        <v>1751</v>
      </c>
      <c r="E725" s="122">
        <v>0.35649999999999998</v>
      </c>
      <c r="F725" s="112" t="s">
        <v>3155</v>
      </c>
      <c r="G725" s="3" t="str">
        <f t="shared" si="12"/>
        <v>No</v>
      </c>
    </row>
    <row r="726" spans="1:7">
      <c r="A726" s="83" t="s">
        <v>2479</v>
      </c>
      <c r="B726" s="83" t="s">
        <v>2869</v>
      </c>
      <c r="C726" s="80">
        <v>4113</v>
      </c>
      <c r="D726" s="80" t="s">
        <v>1752</v>
      </c>
      <c r="E726" s="122">
        <v>0.441</v>
      </c>
      <c r="F726" s="112" t="s">
        <v>3155</v>
      </c>
      <c r="G726" s="3" t="str">
        <f t="shared" si="12"/>
        <v>No</v>
      </c>
    </row>
    <row r="727" spans="1:7">
      <c r="A727" s="83" t="s">
        <v>2479</v>
      </c>
      <c r="B727" s="83" t="s">
        <v>2869</v>
      </c>
      <c r="C727" s="80">
        <v>5349</v>
      </c>
      <c r="D727" s="80" t="s">
        <v>1756</v>
      </c>
      <c r="E727" s="122">
        <v>0.74150000000000005</v>
      </c>
      <c r="F727" s="112" t="s">
        <v>2749</v>
      </c>
      <c r="G727" s="3" t="str">
        <f t="shared" si="12"/>
        <v>Yes</v>
      </c>
    </row>
    <row r="728" spans="1:7">
      <c r="A728" s="83" t="s">
        <v>2479</v>
      </c>
      <c r="B728" s="83" t="s">
        <v>2869</v>
      </c>
      <c r="C728" s="80">
        <v>4479</v>
      </c>
      <c r="D728" s="80" t="s">
        <v>1754</v>
      </c>
      <c r="E728" s="122">
        <v>0.43180000000000002</v>
      </c>
      <c r="F728" s="112" t="s">
        <v>3155</v>
      </c>
      <c r="G728" s="3" t="str">
        <f t="shared" si="12"/>
        <v>No</v>
      </c>
    </row>
    <row r="729" spans="1:7">
      <c r="A729" s="83" t="s">
        <v>2479</v>
      </c>
      <c r="B729" s="83" t="s">
        <v>2869</v>
      </c>
      <c r="C729" s="80">
        <v>4330</v>
      </c>
      <c r="D729" s="80" t="s">
        <v>1753</v>
      </c>
      <c r="E729" s="122">
        <v>0.37180000000000002</v>
      </c>
      <c r="F729" s="112" t="s">
        <v>3155</v>
      </c>
      <c r="G729" s="3" t="str">
        <f t="shared" si="12"/>
        <v>No</v>
      </c>
    </row>
    <row r="730" spans="1:7">
      <c r="A730" s="83" t="s">
        <v>2410</v>
      </c>
      <c r="B730" s="83" t="s">
        <v>2870</v>
      </c>
      <c r="C730" s="80">
        <v>2145</v>
      </c>
      <c r="D730" s="80" t="s">
        <v>1204</v>
      </c>
      <c r="E730" s="122">
        <v>0.41980000000000001</v>
      </c>
      <c r="F730" s="112" t="s">
        <v>3155</v>
      </c>
      <c r="G730" s="3" t="str">
        <f t="shared" si="12"/>
        <v>No</v>
      </c>
    </row>
    <row r="731" spans="1:7">
      <c r="A731" s="83" t="s">
        <v>2483</v>
      </c>
      <c r="B731" s="83" t="s">
        <v>2871</v>
      </c>
      <c r="C731" s="80">
        <v>2097</v>
      </c>
      <c r="D731" s="80" t="s">
        <v>1821</v>
      </c>
      <c r="E731" s="122">
        <v>0.3085</v>
      </c>
      <c r="F731" s="112" t="s">
        <v>3155</v>
      </c>
      <c r="G731" s="3" t="str">
        <f t="shared" si="12"/>
        <v>No</v>
      </c>
    </row>
    <row r="732" spans="1:7">
      <c r="A732" s="83" t="s">
        <v>2281</v>
      </c>
      <c r="B732" s="83" t="s">
        <v>2872</v>
      </c>
      <c r="C732" s="80">
        <v>2484</v>
      </c>
      <c r="D732" s="80" t="s">
        <v>210</v>
      </c>
      <c r="E732" s="122">
        <v>0.34189999999999998</v>
      </c>
      <c r="F732" s="112" t="s">
        <v>3155</v>
      </c>
      <c r="G732" s="3" t="str">
        <f t="shared" si="12"/>
        <v>No</v>
      </c>
    </row>
    <row r="733" spans="1:7">
      <c r="A733" s="83" t="s">
        <v>2515</v>
      </c>
      <c r="B733" s="83" t="s">
        <v>2873</v>
      </c>
      <c r="C733" s="80">
        <v>2406</v>
      </c>
      <c r="D733" s="80" t="s">
        <v>2020</v>
      </c>
      <c r="E733" s="122">
        <v>0.1845</v>
      </c>
      <c r="F733" s="112" t="s">
        <v>3155</v>
      </c>
      <c r="G733" s="3" t="str">
        <f t="shared" si="12"/>
        <v>No</v>
      </c>
    </row>
    <row r="734" spans="1:7">
      <c r="A734" s="83" t="s">
        <v>2407</v>
      </c>
      <c r="B734" s="83" t="s">
        <v>2874</v>
      </c>
      <c r="C734" s="80">
        <v>2743</v>
      </c>
      <c r="D734" s="80" t="s">
        <v>1196</v>
      </c>
      <c r="E734" s="122">
        <v>0.40089999999999998</v>
      </c>
      <c r="F734" s="112" t="s">
        <v>2749</v>
      </c>
      <c r="G734" s="3" t="str">
        <f t="shared" si="12"/>
        <v>Yes</v>
      </c>
    </row>
    <row r="735" spans="1:7">
      <c r="A735" s="83" t="s">
        <v>2407</v>
      </c>
      <c r="B735" s="83" t="s">
        <v>2874</v>
      </c>
      <c r="C735" s="80">
        <v>3113</v>
      </c>
      <c r="D735" s="80" t="s">
        <v>1197</v>
      </c>
      <c r="E735" s="122">
        <v>0.43919999999999998</v>
      </c>
      <c r="F735" s="112" t="s">
        <v>2749</v>
      </c>
      <c r="G735" s="3" t="str">
        <f t="shared" si="12"/>
        <v>Yes</v>
      </c>
    </row>
    <row r="736" spans="1:7">
      <c r="A736" s="83" t="s">
        <v>2557</v>
      </c>
      <c r="B736" s="83" t="s">
        <v>2875</v>
      </c>
      <c r="C736" s="80">
        <v>4559</v>
      </c>
      <c r="D736" s="80" t="s">
        <v>2226</v>
      </c>
      <c r="E736" s="122">
        <v>0.79469999999999996</v>
      </c>
      <c r="F736" s="112" t="s">
        <v>2749</v>
      </c>
      <c r="G736" s="3" t="str">
        <f t="shared" si="12"/>
        <v>Yes</v>
      </c>
    </row>
    <row r="737" spans="1:8">
      <c r="A737" s="83" t="s">
        <v>2557</v>
      </c>
      <c r="B737" s="83" t="s">
        <v>2875</v>
      </c>
      <c r="C737" s="80">
        <v>2718</v>
      </c>
      <c r="D737" s="80" t="s">
        <v>2223</v>
      </c>
      <c r="E737" s="122">
        <v>0.8206</v>
      </c>
      <c r="F737" s="112" t="s">
        <v>2749</v>
      </c>
      <c r="G737" s="3" t="str">
        <f t="shared" si="12"/>
        <v>Yes</v>
      </c>
    </row>
    <row r="738" spans="1:8">
      <c r="A738" s="83" t="s">
        <v>2557</v>
      </c>
      <c r="B738" s="83" t="s">
        <v>2875</v>
      </c>
      <c r="C738" s="80">
        <v>3072</v>
      </c>
      <c r="D738" s="80" t="s">
        <v>2224</v>
      </c>
      <c r="E738" s="122">
        <v>0.76670000000000005</v>
      </c>
      <c r="F738" s="112" t="s">
        <v>2749</v>
      </c>
      <c r="G738" s="3" t="str">
        <f t="shared" si="12"/>
        <v>Yes</v>
      </c>
    </row>
    <row r="739" spans="1:8">
      <c r="A739" s="83" t="s">
        <v>2557</v>
      </c>
      <c r="B739" s="83" t="s">
        <v>2875</v>
      </c>
      <c r="C739" s="80">
        <v>3073</v>
      </c>
      <c r="D739" s="80" t="s">
        <v>2225</v>
      </c>
      <c r="E739" s="122">
        <v>0.85109999999999997</v>
      </c>
      <c r="F739" s="112" t="s">
        <v>2749</v>
      </c>
      <c r="G739" s="3" t="str">
        <f t="shared" si="12"/>
        <v>Yes</v>
      </c>
    </row>
    <row r="740" spans="1:8">
      <c r="A740" t="s">
        <v>2347</v>
      </c>
      <c r="B740" t="s">
        <v>2876</v>
      </c>
      <c r="C740" s="80">
        <v>2765</v>
      </c>
      <c r="D740" t="s">
        <v>709</v>
      </c>
      <c r="E740" s="122">
        <v>0.74060000000000004</v>
      </c>
      <c r="F740" s="112" t="s">
        <v>2749</v>
      </c>
      <c r="G740" s="3" t="str">
        <f t="shared" si="12"/>
        <v>Yes</v>
      </c>
      <c r="H740" s="102"/>
    </row>
    <row r="741" spans="1:8">
      <c r="A741" s="83" t="s">
        <v>2347</v>
      </c>
      <c r="B741" s="83" t="s">
        <v>2876</v>
      </c>
      <c r="C741" s="80">
        <v>5028</v>
      </c>
      <c r="D741" s="80" t="s">
        <v>724</v>
      </c>
      <c r="E741" s="122">
        <v>0.53310000000000002</v>
      </c>
      <c r="F741" s="112" t="s">
        <v>2749</v>
      </c>
      <c r="G741" s="3" t="str">
        <f t="shared" si="12"/>
        <v>Yes</v>
      </c>
    </row>
    <row r="742" spans="1:8">
      <c r="A742" s="83" t="s">
        <v>2347</v>
      </c>
      <c r="B742" s="83" t="s">
        <v>2876</v>
      </c>
      <c r="C742" s="80">
        <v>2982</v>
      </c>
      <c r="D742" s="80" t="s">
        <v>714</v>
      </c>
      <c r="E742" s="122">
        <v>0.76049999999999995</v>
      </c>
      <c r="F742" s="112" t="s">
        <v>2749</v>
      </c>
      <c r="G742" s="3" t="str">
        <f t="shared" si="12"/>
        <v>Yes</v>
      </c>
    </row>
    <row r="743" spans="1:8">
      <c r="A743" s="83" t="s">
        <v>2347</v>
      </c>
      <c r="B743" s="83" t="s">
        <v>2876</v>
      </c>
      <c r="C743" s="80">
        <v>3163</v>
      </c>
      <c r="D743" s="80" t="s">
        <v>229</v>
      </c>
      <c r="E743" s="122">
        <v>0.8236</v>
      </c>
      <c r="F743" s="112" t="s">
        <v>2749</v>
      </c>
      <c r="G743" s="3" t="str">
        <f t="shared" si="12"/>
        <v>Yes</v>
      </c>
    </row>
    <row r="744" spans="1:8">
      <c r="A744" s="83" t="s">
        <v>2347</v>
      </c>
      <c r="B744" s="83" t="s">
        <v>2876</v>
      </c>
      <c r="C744" s="80">
        <v>2926</v>
      </c>
      <c r="D744" s="80" t="s">
        <v>712</v>
      </c>
      <c r="E744" s="122">
        <v>0.71919999999999995</v>
      </c>
      <c r="F744" s="112" t="s">
        <v>2749</v>
      </c>
      <c r="G744" s="3" t="str">
        <f t="shared" si="12"/>
        <v>Yes</v>
      </c>
    </row>
    <row r="745" spans="1:8">
      <c r="A745" s="83" t="s">
        <v>2347</v>
      </c>
      <c r="B745" s="83" t="s">
        <v>2876</v>
      </c>
      <c r="C745" s="80">
        <v>3098</v>
      </c>
      <c r="D745" s="80" t="s">
        <v>59</v>
      </c>
      <c r="E745" s="122">
        <v>0.77280000000000004</v>
      </c>
      <c r="F745" s="112" t="s">
        <v>2749</v>
      </c>
      <c r="G745" s="3" t="str">
        <f t="shared" si="12"/>
        <v>Yes</v>
      </c>
    </row>
    <row r="746" spans="1:8">
      <c r="A746" s="83" t="s">
        <v>2347</v>
      </c>
      <c r="B746" s="83" t="s">
        <v>2876</v>
      </c>
      <c r="C746" s="80">
        <v>1539</v>
      </c>
      <c r="D746" s="80" t="s">
        <v>701</v>
      </c>
      <c r="E746" s="122">
        <v>0.46100000000000002</v>
      </c>
      <c r="F746" s="112" t="s">
        <v>3155</v>
      </c>
      <c r="G746" s="3" t="str">
        <f t="shared" si="12"/>
        <v>No</v>
      </c>
    </row>
    <row r="747" spans="1:8">
      <c r="A747" s="83" t="s">
        <v>2347</v>
      </c>
      <c r="B747" s="83" t="s">
        <v>2876</v>
      </c>
      <c r="C747" s="80">
        <v>2418</v>
      </c>
      <c r="D747" s="80" t="s">
        <v>705</v>
      </c>
      <c r="E747" s="122">
        <v>0.57130000000000003</v>
      </c>
      <c r="F747" s="112" t="s">
        <v>2749</v>
      </c>
      <c r="G747" s="3" t="str">
        <f t="shared" si="12"/>
        <v>Yes</v>
      </c>
    </row>
    <row r="748" spans="1:8">
      <c r="A748" s="83" t="s">
        <v>2347</v>
      </c>
      <c r="B748" s="83" t="s">
        <v>2876</v>
      </c>
      <c r="C748" s="80">
        <v>3099</v>
      </c>
      <c r="D748" s="80" t="s">
        <v>221</v>
      </c>
      <c r="E748" s="122">
        <v>0.78480000000000005</v>
      </c>
      <c r="F748" s="112" t="s">
        <v>2749</v>
      </c>
      <c r="G748" s="3" t="str">
        <f t="shared" si="12"/>
        <v>Yes</v>
      </c>
    </row>
    <row r="749" spans="1:8">
      <c r="A749" s="83" t="s">
        <v>2347</v>
      </c>
      <c r="B749" s="83" t="s">
        <v>2876</v>
      </c>
      <c r="C749" s="80">
        <v>5551</v>
      </c>
      <c r="D749" s="80" t="s">
        <v>1508</v>
      </c>
      <c r="E749" s="122">
        <v>0.81499999999999995</v>
      </c>
      <c r="F749" s="112" t="s">
        <v>2749</v>
      </c>
      <c r="G749" s="3" t="str">
        <f t="shared" si="12"/>
        <v>Yes</v>
      </c>
    </row>
    <row r="750" spans="1:8">
      <c r="A750" s="83" t="s">
        <v>2347</v>
      </c>
      <c r="B750" s="83" t="s">
        <v>2876</v>
      </c>
      <c r="C750" s="80">
        <v>2844</v>
      </c>
      <c r="D750" s="80" t="s">
        <v>711</v>
      </c>
      <c r="E750" s="122">
        <v>0.49280000000000002</v>
      </c>
      <c r="F750" s="112" t="s">
        <v>3155</v>
      </c>
      <c r="G750" s="3" t="str">
        <f t="shared" si="12"/>
        <v>No</v>
      </c>
    </row>
    <row r="751" spans="1:8">
      <c r="A751" s="83" t="s">
        <v>2347</v>
      </c>
      <c r="B751" s="83" t="s">
        <v>2876</v>
      </c>
      <c r="C751" s="80">
        <v>2699</v>
      </c>
      <c r="D751" s="80" t="s">
        <v>707</v>
      </c>
      <c r="E751" s="122">
        <v>0.69440000000000002</v>
      </c>
      <c r="F751" s="112" t="s">
        <v>2749</v>
      </c>
      <c r="G751" s="3" t="str">
        <f t="shared" si="12"/>
        <v>Yes</v>
      </c>
    </row>
    <row r="752" spans="1:8">
      <c r="A752" s="83" t="s">
        <v>2347</v>
      </c>
      <c r="B752" s="83" t="s">
        <v>2876</v>
      </c>
      <c r="C752" s="80">
        <v>2325</v>
      </c>
      <c r="D752" s="80" t="s">
        <v>704</v>
      </c>
      <c r="E752" s="122">
        <v>0.73119999999999996</v>
      </c>
      <c r="F752" s="112" t="s">
        <v>2749</v>
      </c>
      <c r="G752" s="3" t="str">
        <f t="shared" si="12"/>
        <v>Yes</v>
      </c>
    </row>
    <row r="753" spans="1:7">
      <c r="A753" s="83" t="s">
        <v>2347</v>
      </c>
      <c r="B753" s="83" t="s">
        <v>2876</v>
      </c>
      <c r="C753" s="80">
        <v>5371</v>
      </c>
      <c r="D753" s="80" t="s">
        <v>727</v>
      </c>
      <c r="E753" s="122">
        <v>0.14169999999999999</v>
      </c>
      <c r="F753" s="112" t="s">
        <v>3155</v>
      </c>
      <c r="G753" s="3" t="str">
        <f t="shared" si="12"/>
        <v>No</v>
      </c>
    </row>
    <row r="754" spans="1:7">
      <c r="A754" s="83" t="s">
        <v>2347</v>
      </c>
      <c r="B754" s="83" t="s">
        <v>2876</v>
      </c>
      <c r="C754" s="80">
        <v>5370</v>
      </c>
      <c r="D754" s="80" t="s">
        <v>726</v>
      </c>
      <c r="E754" s="122">
        <v>0.40379999999999999</v>
      </c>
      <c r="F754" s="112" t="s">
        <v>3155</v>
      </c>
      <c r="G754" s="3" t="str">
        <f t="shared" si="12"/>
        <v>No</v>
      </c>
    </row>
    <row r="755" spans="1:7">
      <c r="A755" s="83" t="s">
        <v>2347</v>
      </c>
      <c r="B755" s="83" t="s">
        <v>2876</v>
      </c>
      <c r="C755" s="80">
        <v>5622</v>
      </c>
      <c r="D755" s="80" t="s">
        <v>3344</v>
      </c>
      <c r="E755" s="122">
        <v>0.87819999999999998</v>
      </c>
      <c r="F755" s="112" t="s">
        <v>3155</v>
      </c>
      <c r="G755" s="3" t="str">
        <f t="shared" si="12"/>
        <v>Yes</v>
      </c>
    </row>
    <row r="756" spans="1:7">
      <c r="A756" s="83" t="s">
        <v>2347</v>
      </c>
      <c r="B756" s="83" t="s">
        <v>2876</v>
      </c>
      <c r="C756" s="80">
        <v>3165</v>
      </c>
      <c r="D756" s="80" t="s">
        <v>718</v>
      </c>
      <c r="E756" s="122">
        <v>0.77180000000000004</v>
      </c>
      <c r="F756" s="112" t="s">
        <v>2749</v>
      </c>
      <c r="G756" s="3" t="str">
        <f t="shared" si="12"/>
        <v>Yes</v>
      </c>
    </row>
    <row r="757" spans="1:7">
      <c r="A757" s="83" t="s">
        <v>2347</v>
      </c>
      <c r="B757" s="83" t="s">
        <v>2876</v>
      </c>
      <c r="C757" s="80">
        <v>3278</v>
      </c>
      <c r="D757" s="80" t="s">
        <v>719</v>
      </c>
      <c r="E757" s="122">
        <v>0.74890000000000001</v>
      </c>
      <c r="F757" s="112" t="s">
        <v>2749</v>
      </c>
      <c r="G757" s="3" t="str">
        <f t="shared" si="12"/>
        <v>Yes</v>
      </c>
    </row>
    <row r="758" spans="1:7">
      <c r="A758" s="83" t="s">
        <v>2347</v>
      </c>
      <c r="B758" s="83" t="s">
        <v>2876</v>
      </c>
      <c r="C758" s="80">
        <v>5672</v>
      </c>
      <c r="D758" s="80" t="s">
        <v>3345</v>
      </c>
      <c r="E758" s="122">
        <v>0.2833</v>
      </c>
      <c r="F758" s="112" t="s">
        <v>3155</v>
      </c>
      <c r="G758" s="3" t="str">
        <f t="shared" si="12"/>
        <v>No</v>
      </c>
    </row>
    <row r="759" spans="1:7">
      <c r="A759" s="83" t="s">
        <v>2347</v>
      </c>
      <c r="B759" s="83" t="s">
        <v>2876</v>
      </c>
      <c r="C759" s="80">
        <v>3097</v>
      </c>
      <c r="D759" s="80" t="s">
        <v>717</v>
      </c>
      <c r="E759" s="122">
        <v>0.36249999999999999</v>
      </c>
      <c r="F759" s="112" t="s">
        <v>3155</v>
      </c>
      <c r="G759" s="3" t="str">
        <f t="shared" si="12"/>
        <v>No</v>
      </c>
    </row>
    <row r="760" spans="1:7">
      <c r="A760" s="83" t="s">
        <v>2347</v>
      </c>
      <c r="B760" s="83" t="s">
        <v>2876</v>
      </c>
      <c r="C760" s="80">
        <v>2734</v>
      </c>
      <c r="D760" s="80" t="s">
        <v>708</v>
      </c>
      <c r="E760" s="122">
        <v>0.76800000000000002</v>
      </c>
      <c r="F760" s="112" t="s">
        <v>2749</v>
      </c>
      <c r="G760" s="3" t="str">
        <f t="shared" si="12"/>
        <v>Yes</v>
      </c>
    </row>
    <row r="761" spans="1:7">
      <c r="A761" s="83" t="s">
        <v>2347</v>
      </c>
      <c r="B761" s="83" t="s">
        <v>2876</v>
      </c>
      <c r="C761" s="80">
        <v>2984</v>
      </c>
      <c r="D761" s="80" t="s">
        <v>438</v>
      </c>
      <c r="E761" s="122">
        <v>0.84119999999999995</v>
      </c>
      <c r="F761" s="112" t="s">
        <v>2749</v>
      </c>
      <c r="G761" s="3" t="str">
        <f t="shared" si="12"/>
        <v>Yes</v>
      </c>
    </row>
    <row r="762" spans="1:7">
      <c r="A762" s="83" t="s">
        <v>2347</v>
      </c>
      <c r="B762" s="83" t="s">
        <v>2876</v>
      </c>
      <c r="C762" s="80">
        <v>3279</v>
      </c>
      <c r="D762" s="80" t="s">
        <v>720</v>
      </c>
      <c r="E762" s="122">
        <v>0.60729999999999995</v>
      </c>
      <c r="F762" s="112" t="s">
        <v>2749</v>
      </c>
      <c r="G762" s="3" t="str">
        <f t="shared" si="12"/>
        <v>Yes</v>
      </c>
    </row>
    <row r="763" spans="1:7">
      <c r="A763" s="83" t="s">
        <v>2347</v>
      </c>
      <c r="B763" s="83" t="s">
        <v>2876</v>
      </c>
      <c r="C763" s="80">
        <v>2144</v>
      </c>
      <c r="D763" s="80" t="s">
        <v>703</v>
      </c>
      <c r="E763" s="122">
        <v>0.79749999999999999</v>
      </c>
      <c r="F763" s="112" t="s">
        <v>2749</v>
      </c>
      <c r="G763" s="3" t="str">
        <f t="shared" si="12"/>
        <v>Yes</v>
      </c>
    </row>
    <row r="764" spans="1:7">
      <c r="A764" s="83" t="s">
        <v>2347</v>
      </c>
      <c r="B764" s="83" t="s">
        <v>2876</v>
      </c>
      <c r="C764" s="80">
        <v>1972</v>
      </c>
      <c r="D764" s="80" t="s">
        <v>702</v>
      </c>
      <c r="E764" s="122">
        <v>0.79369999999999996</v>
      </c>
      <c r="F764" s="112" t="s">
        <v>2749</v>
      </c>
      <c r="G764" s="3" t="str">
        <f t="shared" si="12"/>
        <v>Yes</v>
      </c>
    </row>
    <row r="765" spans="1:7">
      <c r="A765" s="83" t="s">
        <v>2347</v>
      </c>
      <c r="B765" s="83" t="s">
        <v>2876</v>
      </c>
      <c r="C765" s="80">
        <v>2983</v>
      </c>
      <c r="D765" s="80" t="s">
        <v>715</v>
      </c>
      <c r="E765" s="122">
        <v>0.39839999999999998</v>
      </c>
      <c r="F765" s="112" t="s">
        <v>3155</v>
      </c>
      <c r="G765" s="3" t="str">
        <f t="shared" si="12"/>
        <v>No</v>
      </c>
    </row>
    <row r="766" spans="1:7">
      <c r="A766" s="83" t="s">
        <v>2347</v>
      </c>
      <c r="B766" s="83" t="s">
        <v>2876</v>
      </c>
      <c r="C766" s="80">
        <v>3333</v>
      </c>
      <c r="D766" s="80" t="s">
        <v>239</v>
      </c>
      <c r="E766" s="122">
        <v>0.7661</v>
      </c>
      <c r="F766" s="112" t="s">
        <v>2749</v>
      </c>
      <c r="G766" s="3" t="str">
        <f t="shared" si="12"/>
        <v>Yes</v>
      </c>
    </row>
    <row r="767" spans="1:7">
      <c r="A767" s="83" t="s">
        <v>2347</v>
      </c>
      <c r="B767" s="83" t="s">
        <v>2876</v>
      </c>
      <c r="C767" s="80">
        <v>3335</v>
      </c>
      <c r="D767" s="80" t="s">
        <v>721</v>
      </c>
      <c r="E767" s="122">
        <v>0.75119999999999998</v>
      </c>
      <c r="F767" s="112" t="s">
        <v>2749</v>
      </c>
      <c r="G767" s="3" t="str">
        <f t="shared" si="12"/>
        <v>Yes</v>
      </c>
    </row>
    <row r="768" spans="1:7">
      <c r="A768" s="83" t="s">
        <v>2347</v>
      </c>
      <c r="B768" s="83" t="s">
        <v>2876</v>
      </c>
      <c r="C768" s="80">
        <v>5172</v>
      </c>
      <c r="D768" s="80" t="s">
        <v>725</v>
      </c>
      <c r="E768" s="122">
        <v>0.69769999999999999</v>
      </c>
      <c r="F768" s="112" t="s">
        <v>3155</v>
      </c>
      <c r="G768" s="3" t="str">
        <f t="shared" si="12"/>
        <v>Yes</v>
      </c>
    </row>
    <row r="769" spans="1:7">
      <c r="A769" s="83" t="s">
        <v>2347</v>
      </c>
      <c r="B769" s="83" t="s">
        <v>2876</v>
      </c>
      <c r="C769" s="80">
        <v>2270</v>
      </c>
      <c r="D769" s="80" t="s">
        <v>2877</v>
      </c>
      <c r="E769" s="122">
        <v>0.51280000000000003</v>
      </c>
      <c r="F769" s="112" t="s">
        <v>3155</v>
      </c>
      <c r="G769" s="3" t="str">
        <f t="shared" si="12"/>
        <v>Yes</v>
      </c>
    </row>
    <row r="770" spans="1:7">
      <c r="A770" s="83" t="s">
        <v>2347</v>
      </c>
      <c r="B770" s="83" t="s">
        <v>2876</v>
      </c>
      <c r="C770" s="80">
        <v>3553</v>
      </c>
      <c r="D770" s="80" t="s">
        <v>723</v>
      </c>
      <c r="E770" s="122">
        <v>0.29930000000000001</v>
      </c>
      <c r="F770" s="112" t="s">
        <v>3155</v>
      </c>
      <c r="G770" s="3" t="str">
        <f t="shared" si="12"/>
        <v>No</v>
      </c>
    </row>
    <row r="771" spans="1:7">
      <c r="A771" s="83" t="s">
        <v>2347</v>
      </c>
      <c r="B771" s="83" t="s">
        <v>2876</v>
      </c>
      <c r="C771" s="80">
        <v>3382</v>
      </c>
      <c r="D771" s="80" t="s">
        <v>722</v>
      </c>
      <c r="E771" s="122">
        <v>0.6331</v>
      </c>
      <c r="F771" s="112" t="s">
        <v>2749</v>
      </c>
      <c r="G771" s="3" t="str">
        <f t="shared" si="12"/>
        <v>Yes</v>
      </c>
    </row>
    <row r="772" spans="1:7">
      <c r="A772" s="83" t="s">
        <v>2347</v>
      </c>
      <c r="B772" s="83" t="s">
        <v>2876</v>
      </c>
      <c r="C772" s="80">
        <v>2842</v>
      </c>
      <c r="D772" s="80" t="s">
        <v>710</v>
      </c>
      <c r="E772" s="122">
        <v>0.56140000000000001</v>
      </c>
      <c r="F772" s="112" t="s">
        <v>2749</v>
      </c>
      <c r="G772" s="3" t="str">
        <f t="shared" si="12"/>
        <v>Yes</v>
      </c>
    </row>
    <row r="773" spans="1:7">
      <c r="A773" s="83" t="s">
        <v>2347</v>
      </c>
      <c r="B773" s="83" t="s">
        <v>2876</v>
      </c>
      <c r="C773" s="80">
        <v>3032</v>
      </c>
      <c r="D773" s="80" t="s">
        <v>716</v>
      </c>
      <c r="E773" s="122">
        <v>0.70189999999999997</v>
      </c>
      <c r="F773" s="112" t="s">
        <v>3155</v>
      </c>
      <c r="G773" s="3" t="str">
        <f t="shared" ref="G773:G836" si="13">IF(E773&gt;=0.5,"Yes",IF(F773="Yes","Yes","No"))</f>
        <v>Yes</v>
      </c>
    </row>
    <row r="774" spans="1:7">
      <c r="A774" s="83" t="s">
        <v>2347</v>
      </c>
      <c r="B774" s="83" t="s">
        <v>2876</v>
      </c>
      <c r="C774" s="80">
        <v>2927</v>
      </c>
      <c r="D774" s="80" t="s">
        <v>713</v>
      </c>
      <c r="E774" s="122">
        <v>0.48509999999999998</v>
      </c>
      <c r="F774" s="112" t="s">
        <v>3155</v>
      </c>
      <c r="G774" s="3" t="str">
        <f t="shared" si="13"/>
        <v>No</v>
      </c>
    </row>
    <row r="775" spans="1:7">
      <c r="A775" s="83" t="s">
        <v>2347</v>
      </c>
      <c r="B775" s="83" t="s">
        <v>2876</v>
      </c>
      <c r="C775" s="80">
        <v>3483</v>
      </c>
      <c r="D775" s="80" t="s">
        <v>2718</v>
      </c>
      <c r="E775" s="122">
        <v>0.80410000000000004</v>
      </c>
      <c r="F775" s="112" t="s">
        <v>2749</v>
      </c>
      <c r="G775" s="3" t="str">
        <f t="shared" si="13"/>
        <v>Yes</v>
      </c>
    </row>
    <row r="776" spans="1:7">
      <c r="A776" s="83" t="s">
        <v>2347</v>
      </c>
      <c r="B776" s="83" t="s">
        <v>2876</v>
      </c>
      <c r="C776" s="80">
        <v>2639</v>
      </c>
      <c r="D776" s="80" t="s">
        <v>706</v>
      </c>
      <c r="E776" s="122">
        <v>0.69499999999999995</v>
      </c>
      <c r="F776" s="112" t="s">
        <v>2749</v>
      </c>
      <c r="G776" s="3" t="str">
        <f t="shared" si="13"/>
        <v>Yes</v>
      </c>
    </row>
    <row r="777" spans="1:7">
      <c r="A777" s="83" t="s">
        <v>2279</v>
      </c>
      <c r="B777" s="83" t="s">
        <v>2879</v>
      </c>
      <c r="C777" s="80">
        <v>5311</v>
      </c>
      <c r="D777" s="80" t="s">
        <v>203</v>
      </c>
      <c r="E777" s="122">
        <v>0.20449999999999999</v>
      </c>
      <c r="F777" s="112" t="s">
        <v>3155</v>
      </c>
      <c r="G777" s="3" t="str">
        <f t="shared" si="13"/>
        <v>No</v>
      </c>
    </row>
    <row r="778" spans="1:7">
      <c r="A778" s="83" t="s">
        <v>2279</v>
      </c>
      <c r="B778" s="83" t="s">
        <v>2879</v>
      </c>
      <c r="C778" s="80">
        <v>4568</v>
      </c>
      <c r="D778" s="80" t="s">
        <v>202</v>
      </c>
      <c r="E778" s="122">
        <v>0.18099999999999999</v>
      </c>
      <c r="F778" s="112" t="s">
        <v>3155</v>
      </c>
      <c r="G778" s="3" t="str">
        <f t="shared" si="13"/>
        <v>No</v>
      </c>
    </row>
    <row r="779" spans="1:7">
      <c r="A779" s="83" t="s">
        <v>2279</v>
      </c>
      <c r="B779" s="83" t="s">
        <v>2879</v>
      </c>
      <c r="C779" s="80">
        <v>3319</v>
      </c>
      <c r="D779" s="80" t="s">
        <v>201</v>
      </c>
      <c r="E779" s="122">
        <v>0.21379999999999999</v>
      </c>
      <c r="F779" s="112" t="s">
        <v>3155</v>
      </c>
      <c r="G779" s="3" t="str">
        <f t="shared" si="13"/>
        <v>No</v>
      </c>
    </row>
    <row r="780" spans="1:7">
      <c r="A780" s="83" t="s">
        <v>2415</v>
      </c>
      <c r="B780" s="83" t="s">
        <v>2880</v>
      </c>
      <c r="C780" s="80">
        <v>2310</v>
      </c>
      <c r="D780" s="80" t="s">
        <v>2881</v>
      </c>
      <c r="E780" s="122">
        <v>0.75590000000000002</v>
      </c>
      <c r="F780" s="112" t="s">
        <v>2749</v>
      </c>
      <c r="G780" s="3" t="str">
        <f t="shared" si="13"/>
        <v>Yes</v>
      </c>
    </row>
    <row r="781" spans="1:7">
      <c r="A781" s="83" t="s">
        <v>2323</v>
      </c>
      <c r="B781" s="83" t="s">
        <v>2882</v>
      </c>
      <c r="C781" s="80">
        <v>2972</v>
      </c>
      <c r="D781" s="80" t="s">
        <v>474</v>
      </c>
      <c r="E781" s="122">
        <v>0.77</v>
      </c>
      <c r="F781" s="112" t="s">
        <v>2749</v>
      </c>
      <c r="G781" s="3" t="str">
        <f t="shared" si="13"/>
        <v>Yes</v>
      </c>
    </row>
    <row r="782" spans="1:7">
      <c r="A782" s="83" t="s">
        <v>2323</v>
      </c>
      <c r="B782" s="83" t="s">
        <v>2882</v>
      </c>
      <c r="C782" s="80">
        <v>2268</v>
      </c>
      <c r="D782" s="80" t="s">
        <v>373</v>
      </c>
      <c r="E782" s="122">
        <v>0.7087</v>
      </c>
      <c r="F782" s="112" t="s">
        <v>2749</v>
      </c>
      <c r="G782" s="3" t="str">
        <f t="shared" si="13"/>
        <v>Yes</v>
      </c>
    </row>
    <row r="783" spans="1:7">
      <c r="A783" s="83" t="s">
        <v>2323</v>
      </c>
      <c r="B783" s="83" t="s">
        <v>2882</v>
      </c>
      <c r="C783" s="80">
        <v>3622</v>
      </c>
      <c r="D783" s="80" t="s">
        <v>476</v>
      </c>
      <c r="E783" s="122">
        <v>0.64249999999999996</v>
      </c>
      <c r="F783" s="112" t="s">
        <v>2749</v>
      </c>
      <c r="G783" s="3" t="str">
        <f t="shared" si="13"/>
        <v>Yes</v>
      </c>
    </row>
    <row r="784" spans="1:7">
      <c r="A784" s="83" t="s">
        <v>2323</v>
      </c>
      <c r="B784" s="83" t="s">
        <v>2882</v>
      </c>
      <c r="C784" s="80">
        <v>5191</v>
      </c>
      <c r="D784" s="80" t="s">
        <v>477</v>
      </c>
      <c r="E784" s="122">
        <v>0.64</v>
      </c>
      <c r="F784" s="112" t="s">
        <v>2749</v>
      </c>
      <c r="G784" s="3" t="str">
        <f t="shared" si="13"/>
        <v>Yes</v>
      </c>
    </row>
    <row r="785" spans="1:8">
      <c r="A785" s="83" t="s">
        <v>2323</v>
      </c>
      <c r="B785" s="83" t="s">
        <v>2882</v>
      </c>
      <c r="C785" s="80">
        <v>2391</v>
      </c>
      <c r="D785" s="80" t="s">
        <v>473</v>
      </c>
      <c r="E785" s="122">
        <v>0.74680000000000002</v>
      </c>
      <c r="F785" s="112" t="s">
        <v>2749</v>
      </c>
      <c r="G785" s="3" t="str">
        <f t="shared" si="13"/>
        <v>Yes</v>
      </c>
    </row>
    <row r="786" spans="1:8">
      <c r="A786" s="83" t="s">
        <v>2323</v>
      </c>
      <c r="B786" s="83" t="s">
        <v>2882</v>
      </c>
      <c r="C786" s="80">
        <v>3621</v>
      </c>
      <c r="D786" s="80" t="s">
        <v>475</v>
      </c>
      <c r="E786" s="122">
        <v>0.74980000000000002</v>
      </c>
      <c r="F786" s="112" t="s">
        <v>2749</v>
      </c>
      <c r="G786" s="3" t="str">
        <f t="shared" si="13"/>
        <v>Yes</v>
      </c>
    </row>
    <row r="787" spans="1:8">
      <c r="A787" s="83" t="s">
        <v>3262</v>
      </c>
      <c r="B787" s="83" t="s">
        <v>3346</v>
      </c>
      <c r="C787" s="80">
        <v>5661</v>
      </c>
      <c r="D787" s="80" t="s">
        <v>3347</v>
      </c>
      <c r="E787" s="122">
        <v>0.57850000000000001</v>
      </c>
      <c r="F787" s="112" t="s">
        <v>3155</v>
      </c>
      <c r="G787" s="3" t="str">
        <f t="shared" si="13"/>
        <v>Yes</v>
      </c>
    </row>
    <row r="788" spans="1:8">
      <c r="A788" s="83" t="s">
        <v>2705</v>
      </c>
      <c r="B788" s="83" t="s">
        <v>3190</v>
      </c>
      <c r="C788" s="80">
        <v>5517</v>
      </c>
      <c r="D788" s="80" t="s">
        <v>3191</v>
      </c>
      <c r="E788" s="122">
        <v>0.61629999999999996</v>
      </c>
      <c r="F788" s="112" t="s">
        <v>3155</v>
      </c>
      <c r="G788" s="3" t="str">
        <f t="shared" si="13"/>
        <v>Yes</v>
      </c>
    </row>
    <row r="789" spans="1:8">
      <c r="A789" s="83" t="s">
        <v>3156</v>
      </c>
      <c r="B789" s="83" t="s">
        <v>3192</v>
      </c>
      <c r="C789" s="80">
        <v>5608</v>
      </c>
      <c r="D789" s="80" t="s">
        <v>3193</v>
      </c>
      <c r="E789" s="122">
        <v>0.52390000000000003</v>
      </c>
      <c r="F789" s="112" t="s">
        <v>3155</v>
      </c>
      <c r="G789" s="3" t="str">
        <f t="shared" si="13"/>
        <v>Yes</v>
      </c>
    </row>
    <row r="790" spans="1:8">
      <c r="A790" s="83" t="s">
        <v>2305</v>
      </c>
      <c r="B790" s="83" t="s">
        <v>2883</v>
      </c>
      <c r="C790" s="80">
        <v>4215</v>
      </c>
      <c r="D790" s="80" t="s">
        <v>364</v>
      </c>
      <c r="E790" s="122">
        <v>0.79600000000000004</v>
      </c>
      <c r="F790" s="112" t="s">
        <v>2749</v>
      </c>
      <c r="G790" s="3" t="str">
        <f t="shared" si="13"/>
        <v>Yes</v>
      </c>
    </row>
    <row r="791" spans="1:8">
      <c r="A791" s="83" t="s">
        <v>2305</v>
      </c>
      <c r="B791" s="83" t="s">
        <v>2883</v>
      </c>
      <c r="C791" s="80">
        <v>2603</v>
      </c>
      <c r="D791" s="80" t="s">
        <v>362</v>
      </c>
      <c r="E791" s="122">
        <v>0.7631</v>
      </c>
      <c r="F791" s="112" t="s">
        <v>2749</v>
      </c>
      <c r="G791" s="3" t="str">
        <f t="shared" si="13"/>
        <v>Yes</v>
      </c>
    </row>
    <row r="792" spans="1:8">
      <c r="A792" s="83" t="s">
        <v>2305</v>
      </c>
      <c r="B792" s="83" t="s">
        <v>2883</v>
      </c>
      <c r="C792" s="80">
        <v>4214</v>
      </c>
      <c r="D792" s="80" t="s">
        <v>363</v>
      </c>
      <c r="E792" s="122">
        <v>0.79120000000000001</v>
      </c>
      <c r="F792" s="112" t="s">
        <v>2749</v>
      </c>
      <c r="G792" s="3" t="str">
        <f t="shared" si="13"/>
        <v>Yes</v>
      </c>
    </row>
    <row r="793" spans="1:8">
      <c r="A793" s="83" t="s">
        <v>2473</v>
      </c>
      <c r="B793" s="83" t="s">
        <v>2884</v>
      </c>
      <c r="C793" s="80">
        <v>2948</v>
      </c>
      <c r="D793" s="80" t="s">
        <v>1707</v>
      </c>
      <c r="E793" s="122">
        <v>0.46029999999999999</v>
      </c>
      <c r="F793" s="112" t="s">
        <v>3155</v>
      </c>
      <c r="G793" s="3" t="str">
        <f t="shared" si="13"/>
        <v>No</v>
      </c>
    </row>
    <row r="794" spans="1:8">
      <c r="A794" s="83" t="s">
        <v>2357</v>
      </c>
      <c r="B794" s="83" t="s">
        <v>2885</v>
      </c>
      <c r="C794" s="80">
        <v>3746</v>
      </c>
      <c r="D794" s="80" t="s">
        <v>855</v>
      </c>
      <c r="E794" s="122">
        <v>0.14810000000000001</v>
      </c>
      <c r="F794" s="112" t="s">
        <v>3155</v>
      </c>
      <c r="G794" s="3" t="str">
        <f t="shared" si="13"/>
        <v>No</v>
      </c>
      <c r="H794" s="86"/>
    </row>
    <row r="795" spans="1:8">
      <c r="A795" s="83" t="s">
        <v>2357</v>
      </c>
      <c r="B795" s="83" t="s">
        <v>2885</v>
      </c>
      <c r="C795" s="80">
        <v>4460</v>
      </c>
      <c r="D795" s="80" t="s">
        <v>861</v>
      </c>
      <c r="E795" s="122">
        <v>7.0999999999999994E-2</v>
      </c>
      <c r="F795" s="112" t="s">
        <v>3155</v>
      </c>
      <c r="G795" s="3" t="str">
        <f t="shared" si="13"/>
        <v>No</v>
      </c>
    </row>
    <row r="796" spans="1:8">
      <c r="A796" s="83" t="s">
        <v>2357</v>
      </c>
      <c r="B796" s="83" t="s">
        <v>2885</v>
      </c>
      <c r="C796" s="80">
        <v>3440</v>
      </c>
      <c r="D796" s="80" t="s">
        <v>851</v>
      </c>
      <c r="E796" s="122">
        <v>0.1265</v>
      </c>
      <c r="F796" s="112" t="s">
        <v>3155</v>
      </c>
      <c r="G796" s="3" t="str">
        <f t="shared" si="13"/>
        <v>No</v>
      </c>
    </row>
    <row r="797" spans="1:8">
      <c r="A797" s="83" t="s">
        <v>2357</v>
      </c>
      <c r="B797" s="83" t="s">
        <v>2885</v>
      </c>
      <c r="C797" s="80">
        <v>4565</v>
      </c>
      <c r="D797" s="80" t="s">
        <v>863</v>
      </c>
      <c r="E797" s="122">
        <v>1.6400000000000001E-2</v>
      </c>
      <c r="F797" s="112" t="s">
        <v>3155</v>
      </c>
      <c r="G797" s="3" t="str">
        <f t="shared" si="13"/>
        <v>No</v>
      </c>
    </row>
    <row r="798" spans="1:8">
      <c r="A798" s="83" t="s">
        <v>2357</v>
      </c>
      <c r="B798" s="83" t="s">
        <v>2885</v>
      </c>
      <c r="C798" s="80">
        <v>5673</v>
      </c>
      <c r="D798" s="80" t="s">
        <v>3348</v>
      </c>
      <c r="E798" s="122">
        <v>0.1154</v>
      </c>
      <c r="F798" s="112" t="s">
        <v>3155</v>
      </c>
      <c r="G798" s="3" t="str">
        <f t="shared" si="13"/>
        <v>No</v>
      </c>
    </row>
    <row r="799" spans="1:8">
      <c r="A799" s="83" t="s">
        <v>2357</v>
      </c>
      <c r="B799" s="83" t="s">
        <v>2885</v>
      </c>
      <c r="C799" s="80">
        <v>4300</v>
      </c>
      <c r="D799" s="80" t="s">
        <v>858</v>
      </c>
      <c r="E799" s="122">
        <v>0.12130000000000001</v>
      </c>
      <c r="F799" s="112" t="s">
        <v>3155</v>
      </c>
      <c r="G799" s="3" t="str">
        <f t="shared" si="13"/>
        <v>No</v>
      </c>
    </row>
    <row r="800" spans="1:8">
      <c r="A800" s="83" t="s">
        <v>2357</v>
      </c>
      <c r="B800" s="83" t="s">
        <v>2885</v>
      </c>
      <c r="C800" s="80">
        <v>2738</v>
      </c>
      <c r="D800" s="80" t="s">
        <v>846</v>
      </c>
      <c r="E800" s="122">
        <v>0.22459999999999999</v>
      </c>
      <c r="F800" s="112" t="s">
        <v>3155</v>
      </c>
      <c r="G800" s="3" t="str">
        <f t="shared" si="13"/>
        <v>No</v>
      </c>
    </row>
    <row r="801" spans="1:7">
      <c r="A801" s="83" t="s">
        <v>2357</v>
      </c>
      <c r="B801" s="83" t="s">
        <v>2885</v>
      </c>
      <c r="C801" s="80">
        <v>5674</v>
      </c>
      <c r="D801" s="80" t="s">
        <v>3349</v>
      </c>
      <c r="E801" s="122">
        <v>9.4700000000000006E-2</v>
      </c>
      <c r="F801" s="112" t="s">
        <v>3155</v>
      </c>
      <c r="G801" s="3" t="str">
        <f t="shared" si="13"/>
        <v>No</v>
      </c>
    </row>
    <row r="802" spans="1:7">
      <c r="A802" s="83" t="s">
        <v>2357</v>
      </c>
      <c r="B802" s="83" t="s">
        <v>2885</v>
      </c>
      <c r="C802" s="80">
        <v>4375</v>
      </c>
      <c r="D802" s="80" t="s">
        <v>859</v>
      </c>
      <c r="E802" s="122">
        <v>6.6400000000000001E-2</v>
      </c>
      <c r="F802" s="112" t="s">
        <v>3155</v>
      </c>
      <c r="G802" s="3" t="str">
        <f t="shared" si="13"/>
        <v>No</v>
      </c>
    </row>
    <row r="803" spans="1:7">
      <c r="A803" s="83" t="s">
        <v>2357</v>
      </c>
      <c r="B803" s="83" t="s">
        <v>2885</v>
      </c>
      <c r="C803" s="80">
        <v>5201</v>
      </c>
      <c r="D803" s="80" t="s">
        <v>867</v>
      </c>
      <c r="E803" s="122">
        <v>2.1499999999999998E-2</v>
      </c>
      <c r="F803" s="112" t="s">
        <v>3155</v>
      </c>
      <c r="G803" s="3" t="str">
        <f t="shared" si="13"/>
        <v>No</v>
      </c>
    </row>
    <row r="804" spans="1:7">
      <c r="A804" s="83" t="s">
        <v>2357</v>
      </c>
      <c r="B804" s="83" t="s">
        <v>2885</v>
      </c>
      <c r="C804" s="80">
        <v>4376</v>
      </c>
      <c r="D804" s="80" t="s">
        <v>860</v>
      </c>
      <c r="E804" s="122">
        <v>2.6200000000000001E-2</v>
      </c>
      <c r="F804" s="112" t="s">
        <v>3155</v>
      </c>
      <c r="G804" s="3" t="str">
        <f t="shared" si="13"/>
        <v>No</v>
      </c>
    </row>
    <row r="805" spans="1:7">
      <c r="A805" s="83" t="s">
        <v>2357</v>
      </c>
      <c r="B805" s="83" t="s">
        <v>2885</v>
      </c>
      <c r="C805" s="80">
        <v>4493</v>
      </c>
      <c r="D805" s="80" t="s">
        <v>251</v>
      </c>
      <c r="E805" s="122">
        <v>7.7100000000000002E-2</v>
      </c>
      <c r="F805" s="112" t="s">
        <v>3155</v>
      </c>
      <c r="G805" s="3" t="str">
        <f t="shared" si="13"/>
        <v>No</v>
      </c>
    </row>
    <row r="806" spans="1:7">
      <c r="A806" s="83" t="s">
        <v>2357</v>
      </c>
      <c r="B806" s="83" t="s">
        <v>2885</v>
      </c>
      <c r="C806" s="80">
        <v>5437</v>
      </c>
      <c r="D806" s="80" t="s">
        <v>868</v>
      </c>
      <c r="E806" s="122">
        <v>0.1179</v>
      </c>
      <c r="F806" s="112" t="s">
        <v>3155</v>
      </c>
      <c r="G806" s="3" t="str">
        <f t="shared" si="13"/>
        <v>No</v>
      </c>
    </row>
    <row r="807" spans="1:7">
      <c r="A807" s="83" t="s">
        <v>2357</v>
      </c>
      <c r="B807" s="83" t="s">
        <v>2885</v>
      </c>
      <c r="C807" s="80">
        <v>5056</v>
      </c>
      <c r="D807" s="80" t="s">
        <v>865</v>
      </c>
      <c r="E807" s="122">
        <v>5.6399999999999999E-2</v>
      </c>
      <c r="F807" s="112" t="s">
        <v>3155</v>
      </c>
      <c r="G807" s="3" t="str">
        <f t="shared" si="13"/>
        <v>No</v>
      </c>
    </row>
    <row r="808" spans="1:7">
      <c r="A808" s="83" t="s">
        <v>2357</v>
      </c>
      <c r="B808" s="83" t="s">
        <v>2885</v>
      </c>
      <c r="C808" s="80">
        <v>3385</v>
      </c>
      <c r="D808" s="80" t="s">
        <v>849</v>
      </c>
      <c r="E808" s="122">
        <v>0.10829999999999999</v>
      </c>
      <c r="F808" s="112" t="s">
        <v>3155</v>
      </c>
      <c r="G808" s="3" t="str">
        <f t="shared" si="13"/>
        <v>No</v>
      </c>
    </row>
    <row r="809" spans="1:7">
      <c r="A809" s="83" t="s">
        <v>2357</v>
      </c>
      <c r="B809" s="83" t="s">
        <v>2885</v>
      </c>
      <c r="C809" s="80">
        <v>3038</v>
      </c>
      <c r="D809" s="80" t="s">
        <v>847</v>
      </c>
      <c r="E809" s="122">
        <v>0.19270000000000001</v>
      </c>
      <c r="F809" s="112" t="s">
        <v>3155</v>
      </c>
      <c r="G809" s="3" t="str">
        <f t="shared" si="13"/>
        <v>No</v>
      </c>
    </row>
    <row r="810" spans="1:7">
      <c r="A810" s="83" t="s">
        <v>2357</v>
      </c>
      <c r="B810" s="83" t="s">
        <v>2885</v>
      </c>
      <c r="C810" s="80">
        <v>1624</v>
      </c>
      <c r="D810" s="80" t="s">
        <v>845</v>
      </c>
      <c r="E810" s="122">
        <v>0.1671</v>
      </c>
      <c r="F810" s="112" t="s">
        <v>3155</v>
      </c>
      <c r="G810" s="3" t="str">
        <f t="shared" si="13"/>
        <v>No</v>
      </c>
    </row>
    <row r="811" spans="1:7">
      <c r="A811" s="83" t="s">
        <v>2357</v>
      </c>
      <c r="B811" s="83" t="s">
        <v>2885</v>
      </c>
      <c r="C811" s="80">
        <v>3673</v>
      </c>
      <c r="D811" s="80" t="s">
        <v>854</v>
      </c>
      <c r="E811" s="122">
        <v>0.21290000000000001</v>
      </c>
      <c r="F811" s="112" t="s">
        <v>3155</v>
      </c>
      <c r="G811" s="3" t="str">
        <f t="shared" si="13"/>
        <v>No</v>
      </c>
    </row>
    <row r="812" spans="1:7">
      <c r="A812" s="83" t="s">
        <v>2357</v>
      </c>
      <c r="B812" s="83" t="s">
        <v>2885</v>
      </c>
      <c r="C812" s="80">
        <v>3962</v>
      </c>
      <c r="D812" s="80" t="s">
        <v>857</v>
      </c>
      <c r="E812" s="122">
        <v>0.12889999999999999</v>
      </c>
      <c r="F812" s="112" t="s">
        <v>3155</v>
      </c>
      <c r="G812" s="3" t="str">
        <f t="shared" si="13"/>
        <v>No</v>
      </c>
    </row>
    <row r="813" spans="1:7">
      <c r="A813" s="83" t="s">
        <v>2357</v>
      </c>
      <c r="B813" s="83" t="s">
        <v>2885</v>
      </c>
      <c r="C813" s="80">
        <v>3637</v>
      </c>
      <c r="D813" s="80" t="s">
        <v>853</v>
      </c>
      <c r="E813" s="122">
        <v>0.1046</v>
      </c>
      <c r="F813" s="112" t="s">
        <v>3155</v>
      </c>
      <c r="G813" s="3" t="str">
        <f t="shared" si="13"/>
        <v>No</v>
      </c>
    </row>
    <row r="814" spans="1:7">
      <c r="A814" s="83" t="s">
        <v>2357</v>
      </c>
      <c r="B814" s="83" t="s">
        <v>2885</v>
      </c>
      <c r="C814" s="80">
        <v>3636</v>
      </c>
      <c r="D814" s="80" t="s">
        <v>852</v>
      </c>
      <c r="E814" s="122">
        <v>0.13950000000000001</v>
      </c>
      <c r="F814" s="112" t="s">
        <v>3155</v>
      </c>
      <c r="G814" s="3" t="str">
        <f t="shared" si="13"/>
        <v>No</v>
      </c>
    </row>
    <row r="815" spans="1:7">
      <c r="A815" s="83" t="s">
        <v>2357</v>
      </c>
      <c r="B815" s="83" t="s">
        <v>2885</v>
      </c>
      <c r="C815" s="80">
        <v>4592</v>
      </c>
      <c r="D815" s="80" t="s">
        <v>864</v>
      </c>
      <c r="E815" s="122">
        <v>0.1022</v>
      </c>
      <c r="F815" s="112" t="s">
        <v>3155</v>
      </c>
      <c r="G815" s="3" t="str">
        <f t="shared" si="13"/>
        <v>No</v>
      </c>
    </row>
    <row r="816" spans="1:7">
      <c r="A816" s="83" t="s">
        <v>2357</v>
      </c>
      <c r="B816" s="83" t="s">
        <v>2885</v>
      </c>
      <c r="C816" s="80">
        <v>5200</v>
      </c>
      <c r="D816" s="80" t="s">
        <v>866</v>
      </c>
      <c r="E816" s="122">
        <v>7.1599999999999997E-2</v>
      </c>
      <c r="F816" s="112" t="s">
        <v>3155</v>
      </c>
      <c r="G816" s="3" t="str">
        <f t="shared" si="13"/>
        <v>No</v>
      </c>
    </row>
    <row r="817" spans="1:7">
      <c r="A817" s="83" t="s">
        <v>2357</v>
      </c>
      <c r="B817" s="83" t="s">
        <v>2885</v>
      </c>
      <c r="C817" s="80">
        <v>3879</v>
      </c>
      <c r="D817" s="80" t="s">
        <v>856</v>
      </c>
      <c r="E817" s="122">
        <v>3.3000000000000002E-2</v>
      </c>
      <c r="F817" s="112" t="s">
        <v>3155</v>
      </c>
      <c r="G817" s="3" t="str">
        <f t="shared" si="13"/>
        <v>No</v>
      </c>
    </row>
    <row r="818" spans="1:7">
      <c r="A818" s="83" t="s">
        <v>2357</v>
      </c>
      <c r="B818" s="83" t="s">
        <v>2885</v>
      </c>
      <c r="C818" s="80">
        <v>4495</v>
      </c>
      <c r="D818" s="80" t="s">
        <v>862</v>
      </c>
      <c r="E818" s="122">
        <v>5.2600000000000001E-2</v>
      </c>
      <c r="F818" s="112" t="s">
        <v>3155</v>
      </c>
      <c r="G818" s="3" t="str">
        <f t="shared" si="13"/>
        <v>No</v>
      </c>
    </row>
    <row r="819" spans="1:7">
      <c r="A819" s="83" t="s">
        <v>2357</v>
      </c>
      <c r="B819" s="83" t="s">
        <v>2885</v>
      </c>
      <c r="C819" s="80">
        <v>3386</v>
      </c>
      <c r="D819" s="80" t="s">
        <v>850</v>
      </c>
      <c r="E819" s="122">
        <v>7.3599999999999999E-2</v>
      </c>
      <c r="F819" s="112" t="s">
        <v>3155</v>
      </c>
      <c r="G819" s="3" t="str">
        <f t="shared" si="13"/>
        <v>No</v>
      </c>
    </row>
    <row r="820" spans="1:7">
      <c r="A820" s="83" t="s">
        <v>2357</v>
      </c>
      <c r="B820" s="83" t="s">
        <v>2885</v>
      </c>
      <c r="C820" s="80">
        <v>3228</v>
      </c>
      <c r="D820" s="80" t="s">
        <v>848</v>
      </c>
      <c r="E820" s="122">
        <v>0.1331</v>
      </c>
      <c r="F820" s="112" t="s">
        <v>3155</v>
      </c>
      <c r="G820" s="3" t="str">
        <f t="shared" si="13"/>
        <v>No</v>
      </c>
    </row>
    <row r="821" spans="1:7">
      <c r="A821" s="83" t="s">
        <v>2310</v>
      </c>
      <c r="B821" s="83" t="s">
        <v>2886</v>
      </c>
      <c r="C821" s="80">
        <v>3214</v>
      </c>
      <c r="D821" s="80" t="s">
        <v>402</v>
      </c>
      <c r="E821" s="122">
        <v>0.31619999999999998</v>
      </c>
      <c r="F821" s="112" t="s">
        <v>2749</v>
      </c>
      <c r="G821" s="3" t="str">
        <f t="shared" si="13"/>
        <v>Yes</v>
      </c>
    </row>
    <row r="822" spans="1:7">
      <c r="A822" s="83" t="s">
        <v>2293</v>
      </c>
      <c r="B822" s="83" t="s">
        <v>2887</v>
      </c>
      <c r="C822" s="80">
        <v>2915</v>
      </c>
      <c r="D822" s="80" t="s">
        <v>317</v>
      </c>
      <c r="E822" s="122">
        <v>0.32769999999999999</v>
      </c>
      <c r="F822" s="112" t="s">
        <v>3155</v>
      </c>
      <c r="G822" s="3" t="str">
        <f t="shared" si="13"/>
        <v>No</v>
      </c>
    </row>
    <row r="823" spans="1:7">
      <c r="A823" s="83" t="s">
        <v>2293</v>
      </c>
      <c r="B823" s="83" t="s">
        <v>2887</v>
      </c>
      <c r="C823" s="80">
        <v>5545</v>
      </c>
      <c r="D823" s="80" t="s">
        <v>3106</v>
      </c>
      <c r="E823" s="122">
        <v>0.31909999999999999</v>
      </c>
      <c r="F823" s="112" t="s">
        <v>3155</v>
      </c>
      <c r="G823" s="3" t="str">
        <f t="shared" si="13"/>
        <v>No</v>
      </c>
    </row>
    <row r="824" spans="1:7">
      <c r="A824" s="83" t="s">
        <v>2293</v>
      </c>
      <c r="B824" s="83" t="s">
        <v>2887</v>
      </c>
      <c r="C824" s="80">
        <v>2561</v>
      </c>
      <c r="D824" s="80" t="s">
        <v>2888</v>
      </c>
      <c r="E824" s="122">
        <v>0.34379999999999999</v>
      </c>
      <c r="F824" s="112" t="s">
        <v>3155</v>
      </c>
      <c r="G824" s="3" t="str">
        <f t="shared" si="13"/>
        <v>No</v>
      </c>
    </row>
    <row r="825" spans="1:7">
      <c r="A825" s="83" t="s">
        <v>2302</v>
      </c>
      <c r="B825" s="83" t="s">
        <v>2889</v>
      </c>
      <c r="C825" s="80">
        <v>2602</v>
      </c>
      <c r="D825" s="80" t="s">
        <v>357</v>
      </c>
      <c r="E825" s="122">
        <v>0.90839999999999999</v>
      </c>
      <c r="F825" s="112" t="s">
        <v>2749</v>
      </c>
      <c r="G825" s="3" t="str">
        <f t="shared" si="13"/>
        <v>Yes</v>
      </c>
    </row>
    <row r="826" spans="1:7">
      <c r="A826" s="83" t="s">
        <v>2295</v>
      </c>
      <c r="B826" s="83" t="s">
        <v>2890</v>
      </c>
      <c r="C826" s="80">
        <v>3323</v>
      </c>
      <c r="D826" s="80" t="s">
        <v>333</v>
      </c>
      <c r="E826" s="122">
        <v>0.85060000000000002</v>
      </c>
      <c r="F826" s="112" t="s">
        <v>2749</v>
      </c>
      <c r="G826" s="3" t="str">
        <f t="shared" si="13"/>
        <v>Yes</v>
      </c>
    </row>
    <row r="827" spans="1:7">
      <c r="A827" s="83" t="s">
        <v>2295</v>
      </c>
      <c r="B827" s="83" t="s">
        <v>2890</v>
      </c>
      <c r="C827" s="80">
        <v>3082</v>
      </c>
      <c r="D827" s="80" t="s">
        <v>331</v>
      </c>
      <c r="E827" s="122">
        <v>0.56179999999999997</v>
      </c>
      <c r="F827" s="112" t="s">
        <v>2749</v>
      </c>
      <c r="G827" s="3" t="str">
        <f t="shared" si="13"/>
        <v>Yes</v>
      </c>
    </row>
    <row r="828" spans="1:7">
      <c r="A828" s="83" t="s">
        <v>2295</v>
      </c>
      <c r="B828" s="83" t="s">
        <v>2890</v>
      </c>
      <c r="C828" s="80">
        <v>2913</v>
      </c>
      <c r="D828" s="80" t="s">
        <v>329</v>
      </c>
      <c r="E828" s="122">
        <v>0.41899999999999998</v>
      </c>
      <c r="F828" s="112" t="s">
        <v>3155</v>
      </c>
      <c r="G828" s="3" t="str">
        <f t="shared" si="13"/>
        <v>No</v>
      </c>
    </row>
    <row r="829" spans="1:7">
      <c r="A829" s="83" t="s">
        <v>2295</v>
      </c>
      <c r="B829" s="83" t="s">
        <v>2890</v>
      </c>
      <c r="C829" s="80">
        <v>3322</v>
      </c>
      <c r="D829" s="80" t="s">
        <v>332</v>
      </c>
      <c r="E829" s="122">
        <v>0.59760000000000002</v>
      </c>
      <c r="F829" s="112" t="s">
        <v>2749</v>
      </c>
      <c r="G829" s="3" t="str">
        <f t="shared" si="13"/>
        <v>Yes</v>
      </c>
    </row>
    <row r="830" spans="1:7">
      <c r="A830" s="83" t="s">
        <v>2295</v>
      </c>
      <c r="B830" s="83" t="s">
        <v>2890</v>
      </c>
      <c r="C830" s="80">
        <v>2916</v>
      </c>
      <c r="D830" s="80" t="s">
        <v>330</v>
      </c>
      <c r="E830" s="122">
        <v>0.66439999999999999</v>
      </c>
      <c r="F830" s="112" t="s">
        <v>2749</v>
      </c>
      <c r="G830" s="3" t="str">
        <f t="shared" si="13"/>
        <v>Yes</v>
      </c>
    </row>
    <row r="831" spans="1:7">
      <c r="A831" s="83" t="s">
        <v>2295</v>
      </c>
      <c r="B831" s="83" t="s">
        <v>2890</v>
      </c>
      <c r="C831" s="80">
        <v>5547</v>
      </c>
      <c r="D831" s="80" t="s">
        <v>3107</v>
      </c>
      <c r="E831" s="122">
        <v>0.85329999999999995</v>
      </c>
      <c r="F831" s="112" t="s">
        <v>3155</v>
      </c>
      <c r="G831" s="3" t="str">
        <f t="shared" si="13"/>
        <v>Yes</v>
      </c>
    </row>
    <row r="832" spans="1:7">
      <c r="A832" s="83" t="s">
        <v>2295</v>
      </c>
      <c r="B832" s="83" t="s">
        <v>2890</v>
      </c>
      <c r="C832" s="80">
        <v>2266</v>
      </c>
      <c r="D832" s="80" t="s">
        <v>326</v>
      </c>
      <c r="E832" s="122">
        <v>0.56869999999999998</v>
      </c>
      <c r="F832" s="112" t="s">
        <v>2749</v>
      </c>
      <c r="G832" s="3" t="str">
        <f t="shared" si="13"/>
        <v>Yes</v>
      </c>
    </row>
    <row r="833" spans="1:7">
      <c r="A833" s="83" t="s">
        <v>2295</v>
      </c>
      <c r="B833" s="83" t="s">
        <v>2890</v>
      </c>
      <c r="C833" s="80">
        <v>5194</v>
      </c>
      <c r="D833" s="80" t="s">
        <v>334</v>
      </c>
      <c r="E833" s="122">
        <v>0.57040000000000002</v>
      </c>
      <c r="F833" s="112" t="s">
        <v>3155</v>
      </c>
      <c r="G833" s="3" t="str">
        <f t="shared" si="13"/>
        <v>Yes</v>
      </c>
    </row>
    <row r="834" spans="1:7">
      <c r="A834" s="83" t="s">
        <v>2295</v>
      </c>
      <c r="B834" s="83" t="s">
        <v>2890</v>
      </c>
      <c r="C834" s="80">
        <v>5675</v>
      </c>
      <c r="D834" s="80" t="s">
        <v>3350</v>
      </c>
      <c r="E834" s="122">
        <v>0.62070000000000003</v>
      </c>
      <c r="F834" s="112" t="s">
        <v>2749</v>
      </c>
      <c r="G834" s="3" t="str">
        <f t="shared" si="13"/>
        <v>Yes</v>
      </c>
    </row>
    <row r="835" spans="1:7">
      <c r="A835" s="83" t="s">
        <v>2295</v>
      </c>
      <c r="B835" s="83" t="s">
        <v>2890</v>
      </c>
      <c r="C835" s="80">
        <v>1934</v>
      </c>
      <c r="D835" s="80" t="s">
        <v>325</v>
      </c>
      <c r="E835" s="122">
        <v>0.67689999999999995</v>
      </c>
      <c r="F835" s="112" t="s">
        <v>3155</v>
      </c>
      <c r="G835" s="3" t="str">
        <f t="shared" si="13"/>
        <v>Yes</v>
      </c>
    </row>
    <row r="836" spans="1:7">
      <c r="A836" s="83" t="s">
        <v>2295</v>
      </c>
      <c r="B836" s="80" t="s">
        <v>2890</v>
      </c>
      <c r="C836" s="80">
        <v>2596</v>
      </c>
      <c r="D836" t="s">
        <v>327</v>
      </c>
      <c r="E836" s="122">
        <v>0.3992</v>
      </c>
      <c r="F836" s="112" t="s">
        <v>3155</v>
      </c>
      <c r="G836" s="3" t="str">
        <f t="shared" si="13"/>
        <v>No</v>
      </c>
    </row>
    <row r="837" spans="1:7">
      <c r="A837" s="83" t="s">
        <v>2295</v>
      </c>
      <c r="B837" s="83" t="s">
        <v>2890</v>
      </c>
      <c r="C837" s="80">
        <v>5076</v>
      </c>
      <c r="D837" s="80" t="s">
        <v>135</v>
      </c>
      <c r="E837" s="122">
        <v>0</v>
      </c>
      <c r="F837" s="112" t="s">
        <v>3155</v>
      </c>
      <c r="G837" s="3" t="str">
        <f t="shared" ref="G837:G900" si="14">IF(E837&gt;=0.5,"Yes",IF(F837="Yes","Yes","No"))</f>
        <v>No</v>
      </c>
    </row>
    <row r="838" spans="1:7">
      <c r="A838" s="83" t="s">
        <v>2295</v>
      </c>
      <c r="B838" s="83" t="s">
        <v>2890</v>
      </c>
      <c r="C838" s="80">
        <v>2624</v>
      </c>
      <c r="D838" s="80" t="s">
        <v>328</v>
      </c>
      <c r="E838" s="122">
        <v>0.83079999999999998</v>
      </c>
      <c r="F838" s="112" t="s">
        <v>2749</v>
      </c>
      <c r="G838" s="3" t="str">
        <f t="shared" si="14"/>
        <v>Yes</v>
      </c>
    </row>
    <row r="839" spans="1:7">
      <c r="A839" s="83" t="s">
        <v>2259</v>
      </c>
      <c r="B839" s="83" t="s">
        <v>2891</v>
      </c>
      <c r="C839" s="80">
        <v>4418</v>
      </c>
      <c r="D839" s="80" t="s">
        <v>52</v>
      </c>
      <c r="E839" s="122">
        <v>0.92610000000000003</v>
      </c>
      <c r="F839" s="112" t="s">
        <v>2749</v>
      </c>
      <c r="G839" s="3" t="str">
        <f t="shared" si="14"/>
        <v>Yes</v>
      </c>
    </row>
    <row r="840" spans="1:7">
      <c r="A840" s="83" t="s">
        <v>2259</v>
      </c>
      <c r="B840" s="83" t="s">
        <v>2891</v>
      </c>
      <c r="C840" s="80">
        <v>5520</v>
      </c>
      <c r="D840" s="80" t="s">
        <v>3097</v>
      </c>
      <c r="E840" s="122">
        <v>0.25119999999999998</v>
      </c>
      <c r="F840" s="112" t="s">
        <v>3155</v>
      </c>
      <c r="G840" s="3" t="str">
        <f t="shared" si="14"/>
        <v>No</v>
      </c>
    </row>
    <row r="841" spans="1:7">
      <c r="A841" s="83" t="s">
        <v>2259</v>
      </c>
      <c r="B841" s="83" t="s">
        <v>2891</v>
      </c>
      <c r="C841" s="80">
        <v>4072</v>
      </c>
      <c r="D841" s="80" t="s">
        <v>47</v>
      </c>
      <c r="E841" s="122">
        <v>0.67459999999999998</v>
      </c>
      <c r="F841" s="112" t="s">
        <v>2749</v>
      </c>
      <c r="G841" s="3" t="str">
        <f t="shared" si="14"/>
        <v>Yes</v>
      </c>
    </row>
    <row r="842" spans="1:7">
      <c r="A842" s="83" t="s">
        <v>2259</v>
      </c>
      <c r="B842" s="83" t="s">
        <v>2891</v>
      </c>
      <c r="C842" s="80">
        <v>4202</v>
      </c>
      <c r="D842" s="80" t="s">
        <v>51</v>
      </c>
      <c r="E842" s="122">
        <v>0.59450000000000003</v>
      </c>
      <c r="F842" s="112" t="s">
        <v>3155</v>
      </c>
      <c r="G842" s="3" t="str">
        <f t="shared" si="14"/>
        <v>Yes</v>
      </c>
    </row>
    <row r="843" spans="1:7">
      <c r="A843" s="83" t="s">
        <v>2259</v>
      </c>
      <c r="B843" s="83" t="s">
        <v>2891</v>
      </c>
      <c r="C843" s="80">
        <v>5439</v>
      </c>
      <c r="D843" s="80" t="s">
        <v>59</v>
      </c>
      <c r="E843" s="122">
        <v>0.49390000000000001</v>
      </c>
      <c r="F843" s="112" t="s">
        <v>2749</v>
      </c>
      <c r="G843" s="3" t="str">
        <f t="shared" si="14"/>
        <v>Yes</v>
      </c>
    </row>
    <row r="844" spans="1:7">
      <c r="A844" s="83" t="s">
        <v>2259</v>
      </c>
      <c r="B844" s="83" t="s">
        <v>2891</v>
      </c>
      <c r="C844" s="80">
        <v>5220</v>
      </c>
      <c r="D844" s="80" t="s">
        <v>57</v>
      </c>
      <c r="E844" s="122">
        <v>0.1862</v>
      </c>
      <c r="F844" s="112" t="s">
        <v>3155</v>
      </c>
      <c r="G844" s="3" t="str">
        <f t="shared" si="14"/>
        <v>No</v>
      </c>
    </row>
    <row r="845" spans="1:7">
      <c r="A845" s="83" t="s">
        <v>2259</v>
      </c>
      <c r="B845" s="83" t="s">
        <v>2891</v>
      </c>
      <c r="C845" s="80">
        <v>4028</v>
      </c>
      <c r="D845" s="80" t="s">
        <v>46</v>
      </c>
      <c r="E845" s="122">
        <v>0.27229999999999999</v>
      </c>
      <c r="F845" s="112" t="s">
        <v>3155</v>
      </c>
      <c r="G845" s="3" t="str">
        <f t="shared" si="14"/>
        <v>No</v>
      </c>
    </row>
    <row r="846" spans="1:7">
      <c r="A846" s="83" t="s">
        <v>2259</v>
      </c>
      <c r="B846" s="83" t="s">
        <v>2891</v>
      </c>
      <c r="C846" s="80">
        <v>2824</v>
      </c>
      <c r="D846" s="80" t="s">
        <v>36</v>
      </c>
      <c r="E846" s="122">
        <v>0.85329999999999995</v>
      </c>
      <c r="F846" s="112" t="s">
        <v>2749</v>
      </c>
      <c r="G846" s="3" t="str">
        <f t="shared" si="14"/>
        <v>Yes</v>
      </c>
    </row>
    <row r="847" spans="1:7">
      <c r="A847" s="83" t="s">
        <v>2259</v>
      </c>
      <c r="B847" s="83" t="s">
        <v>2891</v>
      </c>
      <c r="C847" s="80">
        <v>3315</v>
      </c>
      <c r="D847" s="80" t="s">
        <v>42</v>
      </c>
      <c r="E847" s="122">
        <v>0.80369999999999997</v>
      </c>
      <c r="F847" s="112" t="s">
        <v>2749</v>
      </c>
      <c r="G847" s="3" t="str">
        <f t="shared" si="14"/>
        <v>Yes</v>
      </c>
    </row>
    <row r="848" spans="1:7">
      <c r="A848" s="83" t="s">
        <v>2259</v>
      </c>
      <c r="B848" s="83" t="s">
        <v>2891</v>
      </c>
      <c r="C848" s="80">
        <v>5727</v>
      </c>
      <c r="D848" s="80" t="s">
        <v>3351</v>
      </c>
      <c r="E848" s="122">
        <v>0.68510000000000004</v>
      </c>
      <c r="F848" s="112" t="s">
        <v>3155</v>
      </c>
      <c r="G848" s="3" t="str">
        <f t="shared" si="14"/>
        <v>Yes</v>
      </c>
    </row>
    <row r="849" spans="1:7">
      <c r="A849" s="83" t="s">
        <v>2259</v>
      </c>
      <c r="B849" s="83" t="s">
        <v>2891</v>
      </c>
      <c r="C849" s="80">
        <v>5521</v>
      </c>
      <c r="D849" s="80" t="s">
        <v>3098</v>
      </c>
      <c r="E849" s="122">
        <v>0.67810000000000004</v>
      </c>
      <c r="F849" s="112" t="s">
        <v>2749</v>
      </c>
      <c r="G849" s="3" t="str">
        <f t="shared" si="14"/>
        <v>Yes</v>
      </c>
    </row>
    <row r="850" spans="1:7">
      <c r="A850" s="83" t="s">
        <v>2259</v>
      </c>
      <c r="B850" s="83" t="s">
        <v>2891</v>
      </c>
      <c r="C850" s="80">
        <v>3077</v>
      </c>
      <c r="D850" s="80" t="s">
        <v>39</v>
      </c>
      <c r="E850" s="122">
        <v>0.78439999999999999</v>
      </c>
      <c r="F850" s="112" t="s">
        <v>2749</v>
      </c>
      <c r="G850" s="3" t="str">
        <f t="shared" si="14"/>
        <v>Yes</v>
      </c>
    </row>
    <row r="851" spans="1:7">
      <c r="A851" s="83" t="s">
        <v>2259</v>
      </c>
      <c r="B851" s="83" t="s">
        <v>2891</v>
      </c>
      <c r="C851" s="80">
        <v>3267</v>
      </c>
      <c r="D851" s="80" t="s">
        <v>41</v>
      </c>
      <c r="E851" s="122">
        <v>0.82579999999999998</v>
      </c>
      <c r="F851" s="112" t="s">
        <v>2749</v>
      </c>
      <c r="G851" s="3" t="str">
        <f t="shared" si="14"/>
        <v>Yes</v>
      </c>
    </row>
    <row r="852" spans="1:7">
      <c r="A852" s="83" t="s">
        <v>2259</v>
      </c>
      <c r="B852" s="83" t="s">
        <v>2891</v>
      </c>
      <c r="C852" s="80">
        <v>4429</v>
      </c>
      <c r="D852" s="80" t="s">
        <v>53</v>
      </c>
      <c r="E852" s="122">
        <v>0.61660000000000004</v>
      </c>
      <c r="F852" s="112" t="s">
        <v>2749</v>
      </c>
      <c r="G852" s="3" t="str">
        <f t="shared" si="14"/>
        <v>Yes</v>
      </c>
    </row>
    <row r="853" spans="1:7">
      <c r="A853" s="83" t="s">
        <v>2259</v>
      </c>
      <c r="B853" s="83" t="s">
        <v>2891</v>
      </c>
      <c r="C853" s="80">
        <v>3731</v>
      </c>
      <c r="D853" s="80" t="s">
        <v>45</v>
      </c>
      <c r="E853" s="122">
        <v>0.41549999999999998</v>
      </c>
      <c r="F853" s="112" t="s">
        <v>3155</v>
      </c>
      <c r="G853" s="3" t="str">
        <f t="shared" si="14"/>
        <v>No</v>
      </c>
    </row>
    <row r="854" spans="1:7">
      <c r="A854" s="83" t="s">
        <v>2259</v>
      </c>
      <c r="B854" s="83" t="s">
        <v>2891</v>
      </c>
      <c r="C854" s="80">
        <v>2826</v>
      </c>
      <c r="D854" s="80" t="s">
        <v>38</v>
      </c>
      <c r="E854" s="122">
        <v>0.6845</v>
      </c>
      <c r="F854" s="112" t="s">
        <v>2749</v>
      </c>
      <c r="G854" s="3" t="str">
        <f t="shared" si="14"/>
        <v>Yes</v>
      </c>
    </row>
    <row r="855" spans="1:7">
      <c r="A855" s="83" t="s">
        <v>2259</v>
      </c>
      <c r="B855" s="83" t="s">
        <v>2891</v>
      </c>
      <c r="C855" s="80">
        <v>1884</v>
      </c>
      <c r="D855" s="80" t="s">
        <v>34</v>
      </c>
      <c r="E855" s="122">
        <v>0.68769999999999998</v>
      </c>
      <c r="F855" s="112" t="s">
        <v>2749</v>
      </c>
      <c r="G855" s="3" t="str">
        <f t="shared" si="14"/>
        <v>Yes</v>
      </c>
    </row>
    <row r="856" spans="1:7">
      <c r="A856" s="83" t="s">
        <v>2259</v>
      </c>
      <c r="B856" s="83" t="s">
        <v>2891</v>
      </c>
      <c r="C856" s="80">
        <v>4181</v>
      </c>
      <c r="D856" s="80" t="s">
        <v>50</v>
      </c>
      <c r="E856" s="122">
        <v>0.58509999999999995</v>
      </c>
      <c r="F856" s="112" t="s">
        <v>2749</v>
      </c>
      <c r="G856" s="3" t="str">
        <f t="shared" si="14"/>
        <v>Yes</v>
      </c>
    </row>
    <row r="857" spans="1:7">
      <c r="A857" s="83" t="s">
        <v>2259</v>
      </c>
      <c r="B857" s="83" t="s">
        <v>2891</v>
      </c>
      <c r="C857" s="80">
        <v>1941</v>
      </c>
      <c r="D857" s="80" t="s">
        <v>35</v>
      </c>
      <c r="E857" s="122">
        <v>0.34229999999999999</v>
      </c>
      <c r="F857" s="112" t="s">
        <v>3155</v>
      </c>
      <c r="G857" s="3" t="str">
        <f t="shared" si="14"/>
        <v>No</v>
      </c>
    </row>
    <row r="858" spans="1:7">
      <c r="A858" s="83" t="s">
        <v>2259</v>
      </c>
      <c r="B858" s="83" t="s">
        <v>2891</v>
      </c>
      <c r="C858" s="80">
        <v>3472</v>
      </c>
      <c r="D858" s="80" t="s">
        <v>44</v>
      </c>
      <c r="E858" s="122">
        <v>0.88770000000000004</v>
      </c>
      <c r="F858" s="112" t="s">
        <v>2749</v>
      </c>
      <c r="G858" s="3" t="str">
        <f t="shared" si="14"/>
        <v>Yes</v>
      </c>
    </row>
    <row r="859" spans="1:7">
      <c r="A859" s="83" t="s">
        <v>2259</v>
      </c>
      <c r="B859" s="83" t="s">
        <v>2891</v>
      </c>
      <c r="C859" s="80">
        <v>5106</v>
      </c>
      <c r="D859" s="80" t="s">
        <v>56</v>
      </c>
      <c r="E859" s="122">
        <v>0.63959999999999995</v>
      </c>
      <c r="F859" s="112" t="s">
        <v>2749</v>
      </c>
      <c r="G859" s="3" t="str">
        <f t="shared" si="14"/>
        <v>Yes</v>
      </c>
    </row>
    <row r="860" spans="1:7">
      <c r="A860" s="83" t="s">
        <v>2259</v>
      </c>
      <c r="B860" s="83" t="s">
        <v>2891</v>
      </c>
      <c r="C860" s="80">
        <v>4446</v>
      </c>
      <c r="D860" s="80" t="s">
        <v>54</v>
      </c>
      <c r="E860" s="122">
        <v>0.34689999999999999</v>
      </c>
      <c r="F860" s="112" t="s">
        <v>3155</v>
      </c>
      <c r="G860" s="3" t="str">
        <f t="shared" si="14"/>
        <v>No</v>
      </c>
    </row>
    <row r="861" spans="1:7">
      <c r="A861" s="83" t="s">
        <v>2259</v>
      </c>
      <c r="B861" s="83" t="s">
        <v>2891</v>
      </c>
      <c r="C861" s="80">
        <v>5438</v>
      </c>
      <c r="D861" s="80" t="s">
        <v>58</v>
      </c>
      <c r="E861" s="122">
        <v>0.36430000000000001</v>
      </c>
      <c r="F861" s="112" t="s">
        <v>3155</v>
      </c>
      <c r="G861" s="3" t="str">
        <f t="shared" si="14"/>
        <v>No</v>
      </c>
    </row>
    <row r="862" spans="1:7">
      <c r="A862" s="83" t="s">
        <v>2259</v>
      </c>
      <c r="B862" s="83" t="s">
        <v>2891</v>
      </c>
      <c r="C862" s="80">
        <v>4073</v>
      </c>
      <c r="D862" s="80" t="s">
        <v>48</v>
      </c>
      <c r="E862" s="122">
        <v>0.64939999999999998</v>
      </c>
      <c r="F862" s="112" t="s">
        <v>2749</v>
      </c>
      <c r="G862" s="3" t="str">
        <f t="shared" si="14"/>
        <v>Yes</v>
      </c>
    </row>
    <row r="863" spans="1:7">
      <c r="A863" s="83" t="s">
        <v>2259</v>
      </c>
      <c r="B863" s="83" t="s">
        <v>2891</v>
      </c>
      <c r="C863" s="80">
        <v>4484</v>
      </c>
      <c r="D863" s="80" t="s">
        <v>55</v>
      </c>
      <c r="E863" s="122">
        <v>0.53110000000000002</v>
      </c>
      <c r="F863" s="112" t="s">
        <v>2749</v>
      </c>
      <c r="G863" s="3" t="str">
        <f t="shared" si="14"/>
        <v>Yes</v>
      </c>
    </row>
    <row r="864" spans="1:7">
      <c r="A864" s="83" t="s">
        <v>2259</v>
      </c>
      <c r="B864" s="83" t="s">
        <v>2891</v>
      </c>
      <c r="C864" s="80">
        <v>4136</v>
      </c>
      <c r="D864" s="80" t="s">
        <v>49</v>
      </c>
      <c r="E864" s="122">
        <v>0.55549999999999999</v>
      </c>
      <c r="F864" s="112" t="s">
        <v>2749</v>
      </c>
      <c r="G864" s="3" t="str">
        <f t="shared" si="14"/>
        <v>Yes</v>
      </c>
    </row>
    <row r="865" spans="1:8">
      <c r="A865" s="83" t="s">
        <v>2259</v>
      </c>
      <c r="B865" s="83" t="s">
        <v>2891</v>
      </c>
      <c r="C865" s="80">
        <v>4118</v>
      </c>
      <c r="D865" s="80" t="s">
        <v>2892</v>
      </c>
      <c r="E865" s="122">
        <v>0.38369999999999999</v>
      </c>
      <c r="F865" s="112" t="s">
        <v>3155</v>
      </c>
      <c r="G865" s="3" t="str">
        <f t="shared" si="14"/>
        <v>No</v>
      </c>
    </row>
    <row r="866" spans="1:8">
      <c r="A866" s="83" t="s">
        <v>2259</v>
      </c>
      <c r="B866" s="83" t="s">
        <v>2891</v>
      </c>
      <c r="C866" s="80">
        <v>3369</v>
      </c>
      <c r="D866" s="80" t="s">
        <v>43</v>
      </c>
      <c r="E866" s="122">
        <v>0.69450000000000001</v>
      </c>
      <c r="F866" s="112" t="s">
        <v>2749</v>
      </c>
      <c r="G866" s="3" t="str">
        <f t="shared" si="14"/>
        <v>Yes</v>
      </c>
    </row>
    <row r="867" spans="1:8">
      <c r="A867" s="83" t="s">
        <v>2259</v>
      </c>
      <c r="B867" s="83" t="s">
        <v>2891</v>
      </c>
      <c r="C867" s="80">
        <v>3144</v>
      </c>
      <c r="D867" s="80" t="s">
        <v>40</v>
      </c>
      <c r="E867" s="122">
        <v>0.74299999999999999</v>
      </c>
      <c r="F867" s="112" t="s">
        <v>2749</v>
      </c>
      <c r="G867" s="3" t="str">
        <f t="shared" si="14"/>
        <v>Yes</v>
      </c>
    </row>
    <row r="868" spans="1:8">
      <c r="A868" s="83" t="s">
        <v>2259</v>
      </c>
      <c r="B868" s="83" t="s">
        <v>2891</v>
      </c>
      <c r="C868" s="80">
        <v>2825</v>
      </c>
      <c r="D868" s="80" t="s">
        <v>37</v>
      </c>
      <c r="E868" s="122">
        <v>0.84550000000000003</v>
      </c>
      <c r="F868" s="112" t="s">
        <v>2749</v>
      </c>
      <c r="G868" s="3" t="str">
        <f t="shared" si="14"/>
        <v>Yes</v>
      </c>
    </row>
    <row r="869" spans="1:8">
      <c r="A869" t="s">
        <v>2360</v>
      </c>
      <c r="B869" t="s">
        <v>2893</v>
      </c>
      <c r="C869" s="80">
        <v>4353</v>
      </c>
      <c r="D869" t="s">
        <v>961</v>
      </c>
      <c r="E869" s="122">
        <v>0.25840000000000002</v>
      </c>
      <c r="F869" s="112" t="s">
        <v>3155</v>
      </c>
      <c r="G869" s="3" t="str">
        <f t="shared" si="14"/>
        <v>No</v>
      </c>
      <c r="H869" s="102"/>
    </row>
    <row r="870" spans="1:8">
      <c r="A870" s="83" t="s">
        <v>2360</v>
      </c>
      <c r="B870" s="83" t="s">
        <v>2893</v>
      </c>
      <c r="C870" s="80">
        <v>4440</v>
      </c>
      <c r="D870" s="80" t="s">
        <v>965</v>
      </c>
      <c r="E870" s="122">
        <v>0.48880000000000001</v>
      </c>
      <c r="F870" s="112" t="s">
        <v>3155</v>
      </c>
      <c r="G870" s="3" t="str">
        <f t="shared" si="14"/>
        <v>No</v>
      </c>
    </row>
    <row r="871" spans="1:8">
      <c r="A871" s="83" t="s">
        <v>2360</v>
      </c>
      <c r="B871" s="83" t="s">
        <v>2893</v>
      </c>
      <c r="C871" s="80">
        <v>3676</v>
      </c>
      <c r="D871" s="80" t="s">
        <v>948</v>
      </c>
      <c r="E871" s="122">
        <v>0.48099999999999998</v>
      </c>
      <c r="F871" s="112" t="s">
        <v>3155</v>
      </c>
      <c r="G871" s="3" t="str">
        <f t="shared" si="14"/>
        <v>No</v>
      </c>
    </row>
    <row r="872" spans="1:8">
      <c r="A872" s="83" t="s">
        <v>2360</v>
      </c>
      <c r="B872" s="83" t="s">
        <v>2893</v>
      </c>
      <c r="C872" s="80">
        <v>3388</v>
      </c>
      <c r="D872" s="80" t="s">
        <v>942</v>
      </c>
      <c r="E872" s="122">
        <v>0.52990000000000004</v>
      </c>
      <c r="F872" s="112" t="s">
        <v>3155</v>
      </c>
      <c r="G872" s="3" t="str">
        <f t="shared" si="14"/>
        <v>Yes</v>
      </c>
    </row>
    <row r="873" spans="1:8">
      <c r="A873" s="83" t="s">
        <v>2360</v>
      </c>
      <c r="B873" s="83" t="s">
        <v>2893</v>
      </c>
      <c r="C873" s="80">
        <v>4126</v>
      </c>
      <c r="D873" s="80" t="s">
        <v>954</v>
      </c>
      <c r="E873" s="122">
        <v>0.36070000000000002</v>
      </c>
      <c r="F873" s="112" t="s">
        <v>3155</v>
      </c>
      <c r="G873" s="3" t="str">
        <f t="shared" si="14"/>
        <v>No</v>
      </c>
    </row>
    <row r="874" spans="1:8">
      <c r="A874" s="83" t="s">
        <v>2360</v>
      </c>
      <c r="B874" s="83" t="s">
        <v>2893</v>
      </c>
      <c r="C874" s="80">
        <v>2851</v>
      </c>
      <c r="D874" s="80" t="s">
        <v>940</v>
      </c>
      <c r="E874" s="122">
        <v>0.754</v>
      </c>
      <c r="F874" s="112" t="s">
        <v>2749</v>
      </c>
      <c r="G874" s="3" t="str">
        <f t="shared" si="14"/>
        <v>Yes</v>
      </c>
    </row>
    <row r="875" spans="1:8">
      <c r="A875" s="83" t="s">
        <v>2360</v>
      </c>
      <c r="B875" s="83" t="s">
        <v>2893</v>
      </c>
      <c r="C875" s="80">
        <v>4545</v>
      </c>
      <c r="D875" s="80" t="s">
        <v>972</v>
      </c>
      <c r="E875" s="122">
        <v>0.4839</v>
      </c>
      <c r="F875" s="112" t="s">
        <v>3155</v>
      </c>
      <c r="G875" s="3" t="str">
        <f t="shared" si="14"/>
        <v>No</v>
      </c>
    </row>
    <row r="876" spans="1:8">
      <c r="A876" s="83" t="s">
        <v>2360</v>
      </c>
      <c r="B876" s="83" t="s">
        <v>2893</v>
      </c>
      <c r="C876" s="80">
        <v>3678</v>
      </c>
      <c r="D876" s="80" t="s">
        <v>950</v>
      </c>
      <c r="E876" s="122">
        <v>0.39040000000000002</v>
      </c>
      <c r="F876" s="112" t="s">
        <v>3155</v>
      </c>
      <c r="G876" s="3" t="str">
        <f t="shared" si="14"/>
        <v>No</v>
      </c>
    </row>
    <row r="877" spans="1:8">
      <c r="A877" s="83" t="s">
        <v>2360</v>
      </c>
      <c r="B877" s="83" t="s">
        <v>2893</v>
      </c>
      <c r="C877" s="80">
        <v>4413</v>
      </c>
      <c r="D877" s="80" t="s">
        <v>963</v>
      </c>
      <c r="E877" s="122">
        <v>0.7772</v>
      </c>
      <c r="F877" s="112" t="s">
        <v>2749</v>
      </c>
      <c r="G877" s="3" t="str">
        <f t="shared" si="14"/>
        <v>Yes</v>
      </c>
    </row>
    <row r="878" spans="1:8">
      <c r="A878" s="83" t="s">
        <v>2360</v>
      </c>
      <c r="B878" s="83" t="s">
        <v>2893</v>
      </c>
      <c r="C878" s="80">
        <v>4489</v>
      </c>
      <c r="D878" s="80" t="s">
        <v>969</v>
      </c>
      <c r="E878" s="122">
        <v>0.51339999999999997</v>
      </c>
      <c r="F878" s="112" t="s">
        <v>3155</v>
      </c>
      <c r="G878" s="3" t="str">
        <f t="shared" si="14"/>
        <v>Yes</v>
      </c>
    </row>
    <row r="879" spans="1:8">
      <c r="A879" s="83" t="s">
        <v>2360</v>
      </c>
      <c r="B879" s="83" t="s">
        <v>2893</v>
      </c>
      <c r="C879" s="80">
        <v>3708</v>
      </c>
      <c r="D879" s="80" t="s">
        <v>952</v>
      </c>
      <c r="E879" s="122">
        <v>0.28189999999999998</v>
      </c>
      <c r="F879" s="112" t="s">
        <v>3155</v>
      </c>
      <c r="G879" s="3" t="str">
        <f t="shared" si="14"/>
        <v>No</v>
      </c>
    </row>
    <row r="880" spans="1:8">
      <c r="A880" s="83" t="s">
        <v>2360</v>
      </c>
      <c r="B880" s="83" t="s">
        <v>2893</v>
      </c>
      <c r="C880" s="80">
        <v>4345</v>
      </c>
      <c r="D880" s="80" t="s">
        <v>960</v>
      </c>
      <c r="E880" s="122">
        <v>0.52590000000000003</v>
      </c>
      <c r="F880" s="112" t="s">
        <v>3155</v>
      </c>
      <c r="G880" s="3" t="str">
        <f t="shared" si="14"/>
        <v>Yes</v>
      </c>
    </row>
    <row r="881" spans="1:7">
      <c r="A881" s="83" t="s">
        <v>2360</v>
      </c>
      <c r="B881" s="83" t="s">
        <v>2893</v>
      </c>
      <c r="C881" s="80">
        <v>5275</v>
      </c>
      <c r="D881" s="80" t="s">
        <v>975</v>
      </c>
      <c r="E881" s="122">
        <v>0.62109999999999999</v>
      </c>
      <c r="F881" s="112" t="s">
        <v>3155</v>
      </c>
      <c r="G881" s="3" t="str">
        <f t="shared" si="14"/>
        <v>Yes</v>
      </c>
    </row>
    <row r="882" spans="1:7">
      <c r="A882" s="83" t="s">
        <v>2360</v>
      </c>
      <c r="B882" s="83" t="s">
        <v>2893</v>
      </c>
      <c r="C882" s="80">
        <v>4301</v>
      </c>
      <c r="D882" s="80" t="s">
        <v>959</v>
      </c>
      <c r="E882" s="122">
        <v>0.40770000000000001</v>
      </c>
      <c r="F882" s="112" t="s">
        <v>3155</v>
      </c>
      <c r="G882" s="3" t="str">
        <f t="shared" si="14"/>
        <v>No</v>
      </c>
    </row>
    <row r="883" spans="1:7">
      <c r="A883" s="83" t="s">
        <v>2360</v>
      </c>
      <c r="B883" s="83" t="s">
        <v>2893</v>
      </c>
      <c r="C883" s="80">
        <v>4520</v>
      </c>
      <c r="D883" s="80" t="s">
        <v>971</v>
      </c>
      <c r="E883" s="122">
        <v>0.74299999999999999</v>
      </c>
      <c r="F883" s="112" t="s">
        <v>2749</v>
      </c>
      <c r="G883" s="3" t="str">
        <f t="shared" si="14"/>
        <v>Yes</v>
      </c>
    </row>
    <row r="884" spans="1:7">
      <c r="A884" s="83" t="s">
        <v>2360</v>
      </c>
      <c r="B884" s="83" t="s">
        <v>2893</v>
      </c>
      <c r="C884" s="80">
        <v>5676</v>
      </c>
      <c r="D884" s="80" t="s">
        <v>3352</v>
      </c>
      <c r="E884" s="122">
        <v>0.39290000000000003</v>
      </c>
      <c r="F884" s="112" t="s">
        <v>3155</v>
      </c>
      <c r="G884" s="3" t="str">
        <f t="shared" si="14"/>
        <v>No</v>
      </c>
    </row>
    <row r="885" spans="1:7">
      <c r="A885" s="83" t="s">
        <v>2360</v>
      </c>
      <c r="B885" s="83" t="s">
        <v>2893</v>
      </c>
      <c r="C885" s="80">
        <v>5729</v>
      </c>
      <c r="D885" s="80" t="s">
        <v>3353</v>
      </c>
      <c r="E885" s="122">
        <v>0.65820000000000001</v>
      </c>
      <c r="F885" s="112" t="s">
        <v>3155</v>
      </c>
      <c r="G885" s="3" t="str">
        <f t="shared" si="14"/>
        <v>Yes</v>
      </c>
    </row>
    <row r="886" spans="1:7">
      <c r="A886" s="83" t="s">
        <v>2360</v>
      </c>
      <c r="B886" s="83" t="s">
        <v>2893</v>
      </c>
      <c r="C886" s="80">
        <v>4492</v>
      </c>
      <c r="D886" s="80" t="s">
        <v>970</v>
      </c>
      <c r="E886" s="122">
        <v>0.47249999999999998</v>
      </c>
      <c r="F886" s="112" t="s">
        <v>3155</v>
      </c>
      <c r="G886" s="3" t="str">
        <f t="shared" si="14"/>
        <v>No</v>
      </c>
    </row>
    <row r="887" spans="1:7">
      <c r="A887" s="83" t="s">
        <v>2360</v>
      </c>
      <c r="B887" s="83" t="s">
        <v>2893</v>
      </c>
      <c r="C887" s="80">
        <v>2797</v>
      </c>
      <c r="D887" s="80" t="s">
        <v>939</v>
      </c>
      <c r="E887" s="122">
        <v>0.72770000000000001</v>
      </c>
      <c r="F887" s="112" t="s">
        <v>2749</v>
      </c>
      <c r="G887" s="3" t="str">
        <f t="shared" si="14"/>
        <v>Yes</v>
      </c>
    </row>
    <row r="888" spans="1:7">
      <c r="A888" s="83" t="s">
        <v>2360</v>
      </c>
      <c r="B888" s="83" t="s">
        <v>2893</v>
      </c>
      <c r="C888" s="80">
        <v>3640</v>
      </c>
      <c r="D888" s="80" t="s">
        <v>947</v>
      </c>
      <c r="E888" s="122">
        <v>0.36330000000000001</v>
      </c>
      <c r="F888" s="112" t="s">
        <v>3155</v>
      </c>
      <c r="G888" s="3" t="str">
        <f t="shared" si="14"/>
        <v>No</v>
      </c>
    </row>
    <row r="889" spans="1:7">
      <c r="A889" s="83" t="s">
        <v>2360</v>
      </c>
      <c r="B889" s="83" t="s">
        <v>2893</v>
      </c>
      <c r="C889" s="80">
        <v>4128</v>
      </c>
      <c r="D889" s="80" t="s">
        <v>956</v>
      </c>
      <c r="E889" s="122">
        <v>0.4304</v>
      </c>
      <c r="F889" s="112" t="s">
        <v>3155</v>
      </c>
      <c r="G889" s="3" t="str">
        <f t="shared" si="14"/>
        <v>No</v>
      </c>
    </row>
    <row r="890" spans="1:7">
      <c r="A890" s="83" t="s">
        <v>2360</v>
      </c>
      <c r="B890" s="83" t="s">
        <v>2893</v>
      </c>
      <c r="C890" s="80">
        <v>3550</v>
      </c>
      <c r="D890" s="80" t="s">
        <v>945</v>
      </c>
      <c r="E890" s="122">
        <v>0.31240000000000001</v>
      </c>
      <c r="F890" s="112" t="s">
        <v>3155</v>
      </c>
      <c r="G890" s="3" t="str">
        <f t="shared" si="14"/>
        <v>No</v>
      </c>
    </row>
    <row r="891" spans="1:7">
      <c r="A891" s="83" t="s">
        <v>2360</v>
      </c>
      <c r="B891" s="83" t="s">
        <v>2893</v>
      </c>
      <c r="C891" s="80">
        <v>4294</v>
      </c>
      <c r="D891" s="80" t="s">
        <v>958</v>
      </c>
      <c r="E891" s="122">
        <v>0.5494</v>
      </c>
      <c r="F891" s="112" t="s">
        <v>3155</v>
      </c>
      <c r="G891" s="3" t="str">
        <f t="shared" si="14"/>
        <v>Yes</v>
      </c>
    </row>
    <row r="892" spans="1:7">
      <c r="A892" s="83" t="s">
        <v>2360</v>
      </c>
      <c r="B892" s="83" t="s">
        <v>2893</v>
      </c>
      <c r="C892" s="80">
        <v>4127</v>
      </c>
      <c r="D892" s="80" t="s">
        <v>955</v>
      </c>
      <c r="E892" s="122">
        <v>0.46</v>
      </c>
      <c r="F892" s="112" t="s">
        <v>3155</v>
      </c>
      <c r="G892" s="3" t="str">
        <f t="shared" si="14"/>
        <v>No</v>
      </c>
    </row>
    <row r="893" spans="1:7">
      <c r="A893" s="83" t="s">
        <v>2360</v>
      </c>
      <c r="B893" s="83" t="s">
        <v>2893</v>
      </c>
      <c r="C893" s="80">
        <v>4465</v>
      </c>
      <c r="D893" s="80" t="s">
        <v>966</v>
      </c>
      <c r="E893" s="122">
        <v>0.67589999999999995</v>
      </c>
      <c r="F893" s="112" t="s">
        <v>2749</v>
      </c>
      <c r="G893" s="3" t="str">
        <f t="shared" si="14"/>
        <v>Yes</v>
      </c>
    </row>
    <row r="894" spans="1:7">
      <c r="A894" s="83" t="s">
        <v>2360</v>
      </c>
      <c r="B894" s="83" t="s">
        <v>2893</v>
      </c>
      <c r="C894" s="80">
        <v>3764</v>
      </c>
      <c r="D894" s="80" t="s">
        <v>953</v>
      </c>
      <c r="E894" s="122">
        <v>0.64049999999999996</v>
      </c>
      <c r="F894" s="112" t="s">
        <v>3155</v>
      </c>
      <c r="G894" s="3" t="str">
        <f t="shared" si="14"/>
        <v>Yes</v>
      </c>
    </row>
    <row r="895" spans="1:7">
      <c r="A895" s="83" t="s">
        <v>2360</v>
      </c>
      <c r="B895" s="83" t="s">
        <v>2893</v>
      </c>
      <c r="C895" s="80">
        <v>2565</v>
      </c>
      <c r="D895" s="80" t="s">
        <v>938</v>
      </c>
      <c r="E895" s="122">
        <v>0.46689999999999998</v>
      </c>
      <c r="F895" s="112" t="s">
        <v>3155</v>
      </c>
      <c r="G895" s="3" t="str">
        <f t="shared" si="14"/>
        <v>No</v>
      </c>
    </row>
    <row r="896" spans="1:7">
      <c r="A896" s="83" t="s">
        <v>2360</v>
      </c>
      <c r="B896" s="83" t="s">
        <v>2893</v>
      </c>
      <c r="C896" s="80">
        <v>3233</v>
      </c>
      <c r="D896" s="80" t="s">
        <v>941</v>
      </c>
      <c r="E896" s="122">
        <v>0.61160000000000003</v>
      </c>
      <c r="F896" s="112" t="s">
        <v>3155</v>
      </c>
      <c r="G896" s="3" t="str">
        <f t="shared" si="14"/>
        <v>Yes</v>
      </c>
    </row>
    <row r="897" spans="1:7">
      <c r="A897" s="83" t="s">
        <v>2360</v>
      </c>
      <c r="B897" s="83" t="s">
        <v>2893</v>
      </c>
      <c r="C897" s="80">
        <v>5016</v>
      </c>
      <c r="D897" s="80" t="s">
        <v>974</v>
      </c>
      <c r="E897" s="122">
        <v>0.77090000000000003</v>
      </c>
      <c r="F897" s="112" t="s">
        <v>2749</v>
      </c>
      <c r="G897" s="3" t="str">
        <f t="shared" si="14"/>
        <v>Yes</v>
      </c>
    </row>
    <row r="898" spans="1:7">
      <c r="A898" s="83" t="s">
        <v>2360</v>
      </c>
      <c r="B898" s="83" t="s">
        <v>2893</v>
      </c>
      <c r="C898" s="80">
        <v>4581</v>
      </c>
      <c r="D898" s="80" t="s">
        <v>973</v>
      </c>
      <c r="E898" s="122">
        <v>0.72389999999999999</v>
      </c>
      <c r="F898" s="112" t="s">
        <v>2749</v>
      </c>
      <c r="G898" s="3" t="str">
        <f t="shared" si="14"/>
        <v>Yes</v>
      </c>
    </row>
    <row r="899" spans="1:7">
      <c r="A899" s="83" t="s">
        <v>2360</v>
      </c>
      <c r="B899" s="83" t="s">
        <v>2893</v>
      </c>
      <c r="C899" s="80">
        <v>4356</v>
      </c>
      <c r="D899" s="80" t="s">
        <v>962</v>
      </c>
      <c r="E899" s="122">
        <v>0.73329999999999995</v>
      </c>
      <c r="F899" s="112" t="s">
        <v>2749</v>
      </c>
      <c r="G899" s="3" t="str">
        <f t="shared" si="14"/>
        <v>Yes</v>
      </c>
    </row>
    <row r="900" spans="1:7">
      <c r="A900" s="83" t="s">
        <v>2360</v>
      </c>
      <c r="B900" s="83" t="s">
        <v>2893</v>
      </c>
      <c r="C900" s="80">
        <v>4485</v>
      </c>
      <c r="D900" s="80" t="s">
        <v>968</v>
      </c>
      <c r="E900" s="122">
        <v>0.30640000000000001</v>
      </c>
      <c r="F900" s="112" t="s">
        <v>3155</v>
      </c>
      <c r="G900" s="3" t="str">
        <f t="shared" si="14"/>
        <v>No</v>
      </c>
    </row>
    <row r="901" spans="1:7">
      <c r="A901" s="83" t="s">
        <v>2360</v>
      </c>
      <c r="B901" s="83" t="s">
        <v>2893</v>
      </c>
      <c r="C901" s="80">
        <v>5178</v>
      </c>
      <c r="D901" s="80" t="s">
        <v>653</v>
      </c>
      <c r="E901" s="122">
        <v>0.70399999999999996</v>
      </c>
      <c r="F901" s="112" t="s">
        <v>2749</v>
      </c>
      <c r="G901" s="3" t="str">
        <f t="shared" ref="G901:G964" si="15">IF(E901&gt;=0.5,"Yes",IF(F901="Yes","Yes","No"))</f>
        <v>Yes</v>
      </c>
    </row>
    <row r="902" spans="1:7">
      <c r="A902" s="83" t="s">
        <v>2360</v>
      </c>
      <c r="B902" s="83" t="s">
        <v>2893</v>
      </c>
      <c r="C902" s="80">
        <v>3491</v>
      </c>
      <c r="D902" s="80" t="s">
        <v>944</v>
      </c>
      <c r="E902" s="122">
        <v>0.71460000000000001</v>
      </c>
      <c r="F902" s="112" t="s">
        <v>2749</v>
      </c>
      <c r="G902" s="3" t="str">
        <f t="shared" si="15"/>
        <v>Yes</v>
      </c>
    </row>
    <row r="903" spans="1:7">
      <c r="A903" s="83" t="s">
        <v>2360</v>
      </c>
      <c r="B903" s="83" t="s">
        <v>2893</v>
      </c>
      <c r="C903" s="80">
        <v>3593</v>
      </c>
      <c r="D903" s="80" t="s">
        <v>946</v>
      </c>
      <c r="E903" s="122">
        <v>0.71450000000000002</v>
      </c>
      <c r="F903" s="112" t="s">
        <v>2749</v>
      </c>
      <c r="G903" s="3" t="str">
        <f t="shared" si="15"/>
        <v>Yes</v>
      </c>
    </row>
    <row r="904" spans="1:7">
      <c r="A904" s="83" t="s">
        <v>2360</v>
      </c>
      <c r="B904" s="83" t="s">
        <v>2893</v>
      </c>
      <c r="C904" s="80">
        <v>4293</v>
      </c>
      <c r="D904" s="80" t="s">
        <v>957</v>
      </c>
      <c r="E904" s="122">
        <v>0.17899999999999999</v>
      </c>
      <c r="F904" s="112" t="s">
        <v>3155</v>
      </c>
      <c r="G904" s="3" t="str">
        <f t="shared" si="15"/>
        <v>No</v>
      </c>
    </row>
    <row r="905" spans="1:7">
      <c r="A905" s="83" t="s">
        <v>2360</v>
      </c>
      <c r="B905" s="83" t="s">
        <v>2893</v>
      </c>
      <c r="C905" s="80">
        <v>5677</v>
      </c>
      <c r="D905" s="80" t="s">
        <v>3354</v>
      </c>
      <c r="E905" s="122">
        <v>0.72289999999999999</v>
      </c>
      <c r="F905" s="112" t="s">
        <v>3155</v>
      </c>
      <c r="G905" s="3" t="str">
        <f t="shared" si="15"/>
        <v>Yes</v>
      </c>
    </row>
    <row r="906" spans="1:7">
      <c r="A906" s="83" t="s">
        <v>2360</v>
      </c>
      <c r="B906" s="83" t="s">
        <v>2893</v>
      </c>
      <c r="C906" s="80">
        <v>4466</v>
      </c>
      <c r="D906" s="80" t="s">
        <v>967</v>
      </c>
      <c r="E906" s="122">
        <v>0.25030000000000002</v>
      </c>
      <c r="F906" s="112" t="s">
        <v>3155</v>
      </c>
      <c r="G906" s="3" t="str">
        <f t="shared" si="15"/>
        <v>No</v>
      </c>
    </row>
    <row r="907" spans="1:7">
      <c r="A907" s="83" t="s">
        <v>2360</v>
      </c>
      <c r="B907" s="83" t="s">
        <v>2893</v>
      </c>
      <c r="C907" s="80">
        <v>3389</v>
      </c>
      <c r="D907" s="80" t="s">
        <v>943</v>
      </c>
      <c r="E907" s="122">
        <v>0.7752</v>
      </c>
      <c r="F907" s="112" t="s">
        <v>2749</v>
      </c>
      <c r="G907" s="3" t="str">
        <f t="shared" si="15"/>
        <v>Yes</v>
      </c>
    </row>
    <row r="908" spans="1:7">
      <c r="A908" s="83" t="s">
        <v>2360</v>
      </c>
      <c r="B908" s="83" t="s">
        <v>2893</v>
      </c>
      <c r="C908" s="80">
        <v>3707</v>
      </c>
      <c r="D908" s="80" t="s">
        <v>951</v>
      </c>
      <c r="E908" s="122">
        <v>0.44529999999999997</v>
      </c>
      <c r="F908" s="112" t="s">
        <v>3155</v>
      </c>
      <c r="G908" s="3" t="str">
        <f t="shared" si="15"/>
        <v>No</v>
      </c>
    </row>
    <row r="909" spans="1:7">
      <c r="A909" s="83" t="s">
        <v>2360</v>
      </c>
      <c r="B909" s="83" t="s">
        <v>2893</v>
      </c>
      <c r="C909" s="80">
        <v>3677</v>
      </c>
      <c r="D909" s="80" t="s">
        <v>949</v>
      </c>
      <c r="E909" s="122">
        <v>0.69930000000000003</v>
      </c>
      <c r="F909" s="112" t="s">
        <v>2749</v>
      </c>
      <c r="G909" s="3" t="str">
        <f t="shared" si="15"/>
        <v>Yes</v>
      </c>
    </row>
    <row r="910" spans="1:7">
      <c r="A910" s="83" t="s">
        <v>2360</v>
      </c>
      <c r="B910" s="83" t="s">
        <v>2893</v>
      </c>
      <c r="C910" s="80">
        <v>4420</v>
      </c>
      <c r="D910" s="80" t="s">
        <v>964</v>
      </c>
      <c r="E910" s="122">
        <v>0.37009999999999998</v>
      </c>
      <c r="F910" s="112" t="s">
        <v>3155</v>
      </c>
      <c r="G910" s="3" t="str">
        <f t="shared" si="15"/>
        <v>No</v>
      </c>
    </row>
    <row r="911" spans="1:7">
      <c r="A911" s="83" t="s">
        <v>2360</v>
      </c>
      <c r="B911" s="83" t="s">
        <v>2893</v>
      </c>
      <c r="C911" s="80">
        <v>5440</v>
      </c>
      <c r="D911" s="80" t="s">
        <v>976</v>
      </c>
      <c r="E911" s="122">
        <v>0.63770000000000004</v>
      </c>
      <c r="F911" s="112" t="s">
        <v>3155</v>
      </c>
      <c r="G911" s="3" t="str">
        <f t="shared" si="15"/>
        <v>Yes</v>
      </c>
    </row>
    <row r="912" spans="1:7">
      <c r="A912" s="83" t="s">
        <v>2509</v>
      </c>
      <c r="B912" s="83" t="s">
        <v>2894</v>
      </c>
      <c r="C912" s="80">
        <v>5180</v>
      </c>
      <c r="D912" s="80" t="s">
        <v>1959</v>
      </c>
      <c r="E912" s="122">
        <v>0.27010000000000001</v>
      </c>
      <c r="F912" s="112" t="s">
        <v>3155</v>
      </c>
      <c r="G912" s="3" t="str">
        <f t="shared" si="15"/>
        <v>No</v>
      </c>
    </row>
    <row r="913" spans="1:7">
      <c r="A913" s="83" t="s">
        <v>2509</v>
      </c>
      <c r="B913" s="83" t="s">
        <v>2894</v>
      </c>
      <c r="C913" s="80">
        <v>5516</v>
      </c>
      <c r="D913" s="80" t="s">
        <v>3408</v>
      </c>
      <c r="E913" s="122">
        <v>0</v>
      </c>
      <c r="F913" s="112" t="s">
        <v>3155</v>
      </c>
      <c r="G913" s="3" t="str">
        <f t="shared" si="15"/>
        <v>No</v>
      </c>
    </row>
    <row r="914" spans="1:7">
      <c r="A914" s="83" t="s">
        <v>2509</v>
      </c>
      <c r="B914" s="83" t="s">
        <v>2894</v>
      </c>
      <c r="C914" s="80">
        <v>2385</v>
      </c>
      <c r="D914" s="80" t="s">
        <v>1956</v>
      </c>
      <c r="E914" s="122">
        <v>0.56359999999999999</v>
      </c>
      <c r="F914" s="112" t="s">
        <v>2749</v>
      </c>
      <c r="G914" s="3" t="str">
        <f t="shared" si="15"/>
        <v>Yes</v>
      </c>
    </row>
    <row r="915" spans="1:7">
      <c r="A915" s="83" t="s">
        <v>2509</v>
      </c>
      <c r="B915" s="83" t="s">
        <v>2894</v>
      </c>
      <c r="C915" s="80">
        <v>4206</v>
      </c>
      <c r="D915" s="80" t="s">
        <v>1958</v>
      </c>
      <c r="E915" s="122">
        <v>0.59950000000000003</v>
      </c>
      <c r="F915" s="112" t="s">
        <v>2749</v>
      </c>
      <c r="G915" s="3" t="str">
        <f t="shared" si="15"/>
        <v>Yes</v>
      </c>
    </row>
    <row r="916" spans="1:7">
      <c r="A916" s="83" t="s">
        <v>2509</v>
      </c>
      <c r="B916" s="83" t="s">
        <v>2894</v>
      </c>
      <c r="C916" s="80">
        <v>3198</v>
      </c>
      <c r="D916" s="80" t="s">
        <v>1957</v>
      </c>
      <c r="E916" s="122">
        <v>0.63449999999999995</v>
      </c>
      <c r="F916" s="112" t="s">
        <v>2749</v>
      </c>
      <c r="G916" s="3" t="str">
        <f t="shared" si="15"/>
        <v>Yes</v>
      </c>
    </row>
    <row r="917" spans="1:7">
      <c r="A917" s="83" t="s">
        <v>2261</v>
      </c>
      <c r="B917" s="83" t="s">
        <v>2895</v>
      </c>
      <c r="C917" s="80">
        <v>5719</v>
      </c>
      <c r="D917" s="80" t="s">
        <v>3355</v>
      </c>
      <c r="E917" s="122">
        <v>0.78029999999999999</v>
      </c>
      <c r="F917" s="112" t="s">
        <v>2749</v>
      </c>
      <c r="G917" s="3" t="str">
        <f t="shared" si="15"/>
        <v>Yes</v>
      </c>
    </row>
    <row r="918" spans="1:7">
      <c r="A918" s="83" t="s">
        <v>2261</v>
      </c>
      <c r="B918" s="80" t="s">
        <v>2895</v>
      </c>
      <c r="C918" s="80">
        <v>2904</v>
      </c>
      <c r="D918" t="s">
        <v>63</v>
      </c>
      <c r="E918" s="122">
        <v>0.77170000000000005</v>
      </c>
      <c r="F918" s="112" t="s">
        <v>2749</v>
      </c>
      <c r="G918" s="3" t="str">
        <f t="shared" si="15"/>
        <v>Yes</v>
      </c>
    </row>
    <row r="919" spans="1:7">
      <c r="A919" s="83" t="s">
        <v>2261</v>
      </c>
      <c r="B919" s="83" t="s">
        <v>2895</v>
      </c>
      <c r="C919" s="80">
        <v>3961</v>
      </c>
      <c r="D919" s="80" t="s">
        <v>64</v>
      </c>
      <c r="E919" s="122">
        <v>0.77510000000000001</v>
      </c>
      <c r="F919" s="112" t="s">
        <v>2749</v>
      </c>
      <c r="G919" s="3" t="str">
        <f t="shared" si="15"/>
        <v>Yes</v>
      </c>
    </row>
    <row r="920" spans="1:7">
      <c r="A920" s="83" t="s">
        <v>2376</v>
      </c>
      <c r="B920" s="83" t="s">
        <v>2896</v>
      </c>
      <c r="C920" s="80">
        <v>5086</v>
      </c>
      <c r="D920" s="80" t="s">
        <v>1095</v>
      </c>
      <c r="E920" s="122">
        <v>0</v>
      </c>
      <c r="F920" s="112" t="s">
        <v>3155</v>
      </c>
      <c r="G920" s="3" t="str">
        <f t="shared" si="15"/>
        <v>No</v>
      </c>
    </row>
    <row r="921" spans="1:7">
      <c r="A921" s="83" t="s">
        <v>2376</v>
      </c>
      <c r="B921" s="83" t="s">
        <v>2896</v>
      </c>
      <c r="C921" s="80">
        <v>2569</v>
      </c>
      <c r="D921" s="80" t="s">
        <v>1093</v>
      </c>
      <c r="E921" s="122">
        <v>0.47249999999999998</v>
      </c>
      <c r="F921" s="112" t="s">
        <v>3155</v>
      </c>
      <c r="G921" s="3" t="str">
        <f t="shared" si="15"/>
        <v>No</v>
      </c>
    </row>
    <row r="922" spans="1:7">
      <c r="A922" s="83" t="s">
        <v>2376</v>
      </c>
      <c r="B922" s="83" t="s">
        <v>2896</v>
      </c>
      <c r="C922" s="80">
        <v>2766</v>
      </c>
      <c r="D922" s="80" t="s">
        <v>1094</v>
      </c>
      <c r="E922" s="122">
        <v>0.50280000000000002</v>
      </c>
      <c r="F922" s="112" t="s">
        <v>3155</v>
      </c>
      <c r="G922" s="3" t="str">
        <f t="shared" si="15"/>
        <v>Yes</v>
      </c>
    </row>
    <row r="923" spans="1:7">
      <c r="A923" s="83" t="s">
        <v>2383</v>
      </c>
      <c r="B923" s="83" t="s">
        <v>2897</v>
      </c>
      <c r="C923" s="80">
        <v>3494</v>
      </c>
      <c r="D923" s="80" t="s">
        <v>1114</v>
      </c>
      <c r="E923" s="122">
        <v>0.3498</v>
      </c>
      <c r="F923" s="112" t="s">
        <v>3155</v>
      </c>
      <c r="G923" s="3" t="str">
        <f t="shared" si="15"/>
        <v>No</v>
      </c>
    </row>
    <row r="924" spans="1:7">
      <c r="A924" s="83" t="s">
        <v>2459</v>
      </c>
      <c r="B924" s="83" t="s">
        <v>2898</v>
      </c>
      <c r="C924" s="80">
        <v>2522</v>
      </c>
      <c r="D924" s="80" t="s">
        <v>1569</v>
      </c>
      <c r="E924" s="122">
        <v>0.5111</v>
      </c>
      <c r="F924" s="112" t="s">
        <v>2749</v>
      </c>
      <c r="G924" s="3" t="str">
        <f t="shared" si="15"/>
        <v>Yes</v>
      </c>
    </row>
    <row r="925" spans="1:7">
      <c r="A925" s="83" t="s">
        <v>2459</v>
      </c>
      <c r="B925" s="83" t="s">
        <v>2898</v>
      </c>
      <c r="C925" s="80">
        <v>2276</v>
      </c>
      <c r="D925" s="80" t="s">
        <v>1568</v>
      </c>
      <c r="E925" s="122">
        <v>0.56720000000000004</v>
      </c>
      <c r="F925" s="112" t="s">
        <v>3155</v>
      </c>
      <c r="G925" s="3" t="str">
        <f t="shared" si="15"/>
        <v>Yes</v>
      </c>
    </row>
    <row r="926" spans="1:7">
      <c r="A926" s="83" t="s">
        <v>2459</v>
      </c>
      <c r="B926" s="83" t="s">
        <v>2898</v>
      </c>
      <c r="C926" s="80">
        <v>3900</v>
      </c>
      <c r="D926" s="80" t="s">
        <v>1570</v>
      </c>
      <c r="E926" s="122">
        <v>0.62460000000000004</v>
      </c>
      <c r="F926" s="112" t="s">
        <v>2749</v>
      </c>
      <c r="G926" s="3" t="str">
        <f t="shared" si="15"/>
        <v>Yes</v>
      </c>
    </row>
    <row r="927" spans="1:7">
      <c r="A927" s="83" t="s">
        <v>2280</v>
      </c>
      <c r="B927" s="83" t="s">
        <v>2899</v>
      </c>
      <c r="C927" s="80">
        <v>2558</v>
      </c>
      <c r="D927" s="80" t="s">
        <v>205</v>
      </c>
      <c r="E927" s="122">
        <v>0.25359999999999999</v>
      </c>
      <c r="F927" s="112" t="s">
        <v>3155</v>
      </c>
      <c r="G927" s="3" t="str">
        <f t="shared" si="15"/>
        <v>No</v>
      </c>
    </row>
    <row r="928" spans="1:7">
      <c r="A928" s="83" t="s">
        <v>2280</v>
      </c>
      <c r="B928" s="83" t="s">
        <v>2899</v>
      </c>
      <c r="C928" s="80">
        <v>4431</v>
      </c>
      <c r="D928" s="80" t="s">
        <v>207</v>
      </c>
      <c r="E928" s="122">
        <v>0.23860000000000001</v>
      </c>
      <c r="F928" s="112" t="s">
        <v>3155</v>
      </c>
      <c r="G928" s="3" t="str">
        <f t="shared" si="15"/>
        <v>No</v>
      </c>
    </row>
    <row r="929" spans="1:8">
      <c r="A929" s="83" t="s">
        <v>2280</v>
      </c>
      <c r="B929" s="83" t="s">
        <v>2899</v>
      </c>
      <c r="C929" s="80">
        <v>5326</v>
      </c>
      <c r="D929" s="80" t="s">
        <v>208</v>
      </c>
      <c r="E929" s="122">
        <v>0.2029</v>
      </c>
      <c r="F929" s="112" t="s">
        <v>3155</v>
      </c>
      <c r="G929" s="3" t="str">
        <f t="shared" si="15"/>
        <v>No</v>
      </c>
    </row>
    <row r="930" spans="1:8">
      <c r="A930" s="83" t="s">
        <v>2280</v>
      </c>
      <c r="B930" s="83" t="s">
        <v>2899</v>
      </c>
      <c r="C930" s="80">
        <v>3371</v>
      </c>
      <c r="D930" s="80" t="s">
        <v>206</v>
      </c>
      <c r="E930" s="122">
        <v>0.25869999999999999</v>
      </c>
      <c r="F930" s="112" t="s">
        <v>3155</v>
      </c>
      <c r="G930" s="3" t="str">
        <f t="shared" si="15"/>
        <v>No</v>
      </c>
    </row>
    <row r="931" spans="1:8">
      <c r="A931" t="s">
        <v>2535</v>
      </c>
      <c r="B931" t="s">
        <v>2900</v>
      </c>
      <c r="C931" s="80">
        <v>2087</v>
      </c>
      <c r="D931" t="s">
        <v>2127</v>
      </c>
      <c r="E931" s="122">
        <v>0.55700000000000005</v>
      </c>
      <c r="F931" s="112" t="s">
        <v>3155</v>
      </c>
      <c r="G931" s="3" t="str">
        <f t="shared" si="15"/>
        <v>Yes</v>
      </c>
      <c r="H931" s="102"/>
    </row>
    <row r="932" spans="1:8">
      <c r="A932" s="83" t="s">
        <v>2535</v>
      </c>
      <c r="B932" s="83" t="s">
        <v>2900</v>
      </c>
      <c r="C932" s="80">
        <v>2088</v>
      </c>
      <c r="D932" s="80" t="s">
        <v>2128</v>
      </c>
      <c r="E932" s="122">
        <v>0.33439999999999998</v>
      </c>
      <c r="F932" s="112" t="s">
        <v>3155</v>
      </c>
      <c r="G932" s="3" t="str">
        <f t="shared" si="15"/>
        <v>No</v>
      </c>
    </row>
    <row r="933" spans="1:8">
      <c r="A933" s="83" t="s">
        <v>2268</v>
      </c>
      <c r="B933" s="83" t="s">
        <v>2901</v>
      </c>
      <c r="C933" s="80">
        <v>4260</v>
      </c>
      <c r="D933" s="80" t="s">
        <v>108</v>
      </c>
      <c r="E933" s="122">
        <v>0.54759999999999998</v>
      </c>
      <c r="F933" s="112" t="s">
        <v>2749</v>
      </c>
      <c r="G933" s="3" t="str">
        <f t="shared" si="15"/>
        <v>Yes</v>
      </c>
    </row>
    <row r="934" spans="1:8">
      <c r="A934" s="83" t="s">
        <v>2268</v>
      </c>
      <c r="B934" s="83" t="s">
        <v>2901</v>
      </c>
      <c r="C934" s="80">
        <v>2317</v>
      </c>
      <c r="D934" s="80" t="s">
        <v>105</v>
      </c>
      <c r="E934" s="122">
        <v>0.63100000000000001</v>
      </c>
      <c r="F934" s="112" t="s">
        <v>2749</v>
      </c>
      <c r="G934" s="3" t="str">
        <f t="shared" si="15"/>
        <v>Yes</v>
      </c>
    </row>
    <row r="935" spans="1:8">
      <c r="A935" s="83" t="s">
        <v>2268</v>
      </c>
      <c r="B935" s="83" t="s">
        <v>2901</v>
      </c>
      <c r="C935" s="80">
        <v>1940</v>
      </c>
      <c r="D935" s="80" t="s">
        <v>104</v>
      </c>
      <c r="E935" s="122">
        <v>0.69020000000000004</v>
      </c>
      <c r="F935" s="112" t="s">
        <v>2749</v>
      </c>
      <c r="G935" s="3" t="str">
        <f t="shared" si="15"/>
        <v>Yes</v>
      </c>
    </row>
    <row r="936" spans="1:8">
      <c r="A936" s="83" t="s">
        <v>2268</v>
      </c>
      <c r="B936" s="83" t="s">
        <v>2901</v>
      </c>
      <c r="C936" s="80">
        <v>3861</v>
      </c>
      <c r="D936" s="80" t="s">
        <v>107</v>
      </c>
      <c r="E936" s="122">
        <v>0</v>
      </c>
      <c r="F936" s="112" t="s">
        <v>3155</v>
      </c>
      <c r="G936" s="3" t="str">
        <f t="shared" si="15"/>
        <v>No</v>
      </c>
    </row>
    <row r="937" spans="1:8">
      <c r="A937" s="83" t="s">
        <v>2268</v>
      </c>
      <c r="B937" s="83" t="s">
        <v>2901</v>
      </c>
      <c r="C937" s="80">
        <v>2689</v>
      </c>
      <c r="D937" s="80" t="s">
        <v>106</v>
      </c>
      <c r="E937" s="122">
        <v>0.58599999999999997</v>
      </c>
      <c r="F937" s="112" t="s">
        <v>2749</v>
      </c>
      <c r="G937" s="3" t="str">
        <f t="shared" si="15"/>
        <v>Yes</v>
      </c>
    </row>
    <row r="938" spans="1:8">
      <c r="A938" s="83" t="s">
        <v>2468</v>
      </c>
      <c r="B938" s="83" t="s">
        <v>2902</v>
      </c>
      <c r="C938" s="80">
        <v>5099</v>
      </c>
      <c r="D938" s="80" t="s">
        <v>1624</v>
      </c>
      <c r="E938" s="122">
        <v>0.28949999999999998</v>
      </c>
      <c r="F938" s="112" t="s">
        <v>3155</v>
      </c>
      <c r="G938" s="3" t="str">
        <f t="shared" si="15"/>
        <v>No</v>
      </c>
    </row>
    <row r="939" spans="1:8">
      <c r="A939" s="83" t="s">
        <v>2468</v>
      </c>
      <c r="B939" s="83" t="s">
        <v>2902</v>
      </c>
      <c r="C939" s="80">
        <v>4391</v>
      </c>
      <c r="D939" s="80" t="s">
        <v>1111</v>
      </c>
      <c r="E939" s="122">
        <v>0.19209999999999999</v>
      </c>
      <c r="F939" s="112" t="s">
        <v>3155</v>
      </c>
      <c r="G939" s="3" t="str">
        <f t="shared" si="15"/>
        <v>No</v>
      </c>
    </row>
    <row r="940" spans="1:8">
      <c r="A940" s="83" t="s">
        <v>2468</v>
      </c>
      <c r="B940" s="83" t="s">
        <v>2902</v>
      </c>
      <c r="C940" s="80">
        <v>4534</v>
      </c>
      <c r="D940" s="80" t="s">
        <v>26</v>
      </c>
      <c r="E940" s="122">
        <v>0.20780000000000001</v>
      </c>
      <c r="F940" s="112" t="s">
        <v>3155</v>
      </c>
      <c r="G940" s="3" t="str">
        <f t="shared" si="15"/>
        <v>No</v>
      </c>
    </row>
    <row r="941" spans="1:8">
      <c r="A941" s="83" t="s">
        <v>2468</v>
      </c>
      <c r="B941" s="83" t="s">
        <v>2902</v>
      </c>
      <c r="C941" s="80">
        <v>2885</v>
      </c>
      <c r="D941" s="80" t="s">
        <v>1620</v>
      </c>
      <c r="E941" s="122">
        <v>0.2147</v>
      </c>
      <c r="F941" s="112" t="s">
        <v>3155</v>
      </c>
      <c r="G941" s="3" t="str">
        <f t="shared" si="15"/>
        <v>No</v>
      </c>
    </row>
    <row r="942" spans="1:8">
      <c r="A942" s="83" t="s">
        <v>2468</v>
      </c>
      <c r="B942" s="83" t="s">
        <v>2902</v>
      </c>
      <c r="C942" s="80">
        <v>1753</v>
      </c>
      <c r="D942" s="80" t="s">
        <v>1617</v>
      </c>
      <c r="E942" s="122">
        <v>0.1469</v>
      </c>
      <c r="F942" s="112" t="s">
        <v>3155</v>
      </c>
      <c r="G942" s="3" t="str">
        <f t="shared" si="15"/>
        <v>No</v>
      </c>
    </row>
    <row r="943" spans="1:8">
      <c r="A943" s="83" t="s">
        <v>2468</v>
      </c>
      <c r="B943" s="83" t="s">
        <v>2902</v>
      </c>
      <c r="C943" s="80">
        <v>3408</v>
      </c>
      <c r="D943" s="80" t="s">
        <v>1621</v>
      </c>
      <c r="E943" s="122">
        <v>0.25669999999999998</v>
      </c>
      <c r="F943" s="112" t="s">
        <v>3155</v>
      </c>
      <c r="G943" s="3" t="str">
        <f t="shared" si="15"/>
        <v>No</v>
      </c>
    </row>
    <row r="944" spans="1:8">
      <c r="A944" s="83" t="s">
        <v>2468</v>
      </c>
      <c r="B944" s="83" t="s">
        <v>2902</v>
      </c>
      <c r="C944" s="80">
        <v>2426</v>
      </c>
      <c r="D944" s="80" t="s">
        <v>1618</v>
      </c>
      <c r="E944" s="122">
        <v>0.25190000000000001</v>
      </c>
      <c r="F944" s="112" t="s">
        <v>3155</v>
      </c>
      <c r="G944" s="3" t="str">
        <f t="shared" si="15"/>
        <v>No</v>
      </c>
    </row>
    <row r="945" spans="1:7">
      <c r="A945" s="83" t="s">
        <v>2468</v>
      </c>
      <c r="B945" s="83" t="s">
        <v>2902</v>
      </c>
      <c r="C945" s="80">
        <v>2884</v>
      </c>
      <c r="D945" s="80" t="s">
        <v>1619</v>
      </c>
      <c r="E945" s="122">
        <v>0.2661</v>
      </c>
      <c r="F945" s="112" t="s">
        <v>3155</v>
      </c>
      <c r="G945" s="3" t="str">
        <f t="shared" si="15"/>
        <v>No</v>
      </c>
    </row>
    <row r="946" spans="1:7">
      <c r="A946" s="83" t="s">
        <v>2468</v>
      </c>
      <c r="B946" s="83" t="s">
        <v>2902</v>
      </c>
      <c r="C946" s="80">
        <v>4139</v>
      </c>
      <c r="D946" s="80" t="s">
        <v>1622</v>
      </c>
      <c r="E946" s="122">
        <v>0.27760000000000001</v>
      </c>
      <c r="F946" s="112" t="s">
        <v>3155</v>
      </c>
      <c r="G946" s="3" t="str">
        <f t="shared" si="15"/>
        <v>No</v>
      </c>
    </row>
    <row r="947" spans="1:7">
      <c r="A947" s="83" t="s">
        <v>2468</v>
      </c>
      <c r="B947" s="83" t="s">
        <v>2902</v>
      </c>
      <c r="C947" s="80">
        <v>4392</v>
      </c>
      <c r="D947" s="80" t="s">
        <v>1623</v>
      </c>
      <c r="E947" s="122">
        <v>0.27139999999999997</v>
      </c>
      <c r="F947" s="112" t="s">
        <v>3155</v>
      </c>
      <c r="G947" s="3" t="str">
        <f t="shared" si="15"/>
        <v>No</v>
      </c>
    </row>
    <row r="948" spans="1:7">
      <c r="A948" s="83" t="s">
        <v>2468</v>
      </c>
      <c r="B948" s="83" t="s">
        <v>2902</v>
      </c>
      <c r="C948" s="80">
        <v>5477</v>
      </c>
      <c r="D948" s="80" t="s">
        <v>3108</v>
      </c>
      <c r="E948" s="122">
        <v>0.28799999999999998</v>
      </c>
      <c r="F948" s="112" t="s">
        <v>3155</v>
      </c>
      <c r="G948" s="3" t="str">
        <f t="shared" si="15"/>
        <v>No</v>
      </c>
    </row>
    <row r="949" spans="1:7">
      <c r="A949" s="83" t="s">
        <v>2468</v>
      </c>
      <c r="B949" s="83" t="s">
        <v>2902</v>
      </c>
      <c r="C949" s="80">
        <v>3753</v>
      </c>
      <c r="D949" s="80" t="s">
        <v>658</v>
      </c>
      <c r="E949" s="122">
        <v>0.23089999999999999</v>
      </c>
      <c r="F949" s="112" t="s">
        <v>3155</v>
      </c>
      <c r="G949" s="3" t="str">
        <f t="shared" si="15"/>
        <v>No</v>
      </c>
    </row>
    <row r="950" spans="1:7">
      <c r="A950" s="83" t="s">
        <v>2359</v>
      </c>
      <c r="B950" s="83" t="s">
        <v>2903</v>
      </c>
      <c r="C950" s="80">
        <v>4256</v>
      </c>
      <c r="D950" s="80" t="s">
        <v>925</v>
      </c>
      <c r="E950" s="122">
        <v>3.1699999999999999E-2</v>
      </c>
      <c r="F950" s="112" t="s">
        <v>3155</v>
      </c>
      <c r="G950" s="3" t="str">
        <f t="shared" si="15"/>
        <v>No</v>
      </c>
    </row>
    <row r="951" spans="1:7">
      <c r="A951" s="83" t="s">
        <v>2359</v>
      </c>
      <c r="B951" s="83" t="s">
        <v>2903</v>
      </c>
      <c r="C951" s="80">
        <v>3548</v>
      </c>
      <c r="D951" s="80" t="s">
        <v>906</v>
      </c>
      <c r="E951" s="122">
        <v>5.6099999999999997E-2</v>
      </c>
      <c r="F951" s="112" t="s">
        <v>3155</v>
      </c>
      <c r="G951" s="3" t="str">
        <f t="shared" si="15"/>
        <v>No</v>
      </c>
    </row>
    <row r="952" spans="1:7">
      <c r="A952" s="83" t="s">
        <v>2359</v>
      </c>
      <c r="B952" s="83" t="s">
        <v>2903</v>
      </c>
      <c r="C952" s="80">
        <v>3592</v>
      </c>
      <c r="D952" s="80" t="s">
        <v>908</v>
      </c>
      <c r="E952" s="122">
        <v>0.19650000000000001</v>
      </c>
      <c r="F952" s="112" t="s">
        <v>3155</v>
      </c>
      <c r="G952" s="3" t="str">
        <f t="shared" si="15"/>
        <v>No</v>
      </c>
    </row>
    <row r="953" spans="1:7">
      <c r="A953" s="83" t="s">
        <v>2359</v>
      </c>
      <c r="B953" s="83" t="s">
        <v>2903</v>
      </c>
      <c r="C953" s="80">
        <v>4532</v>
      </c>
      <c r="D953" s="80" t="s">
        <v>932</v>
      </c>
      <c r="E953" s="122">
        <v>1.89E-2</v>
      </c>
      <c r="F953" s="112" t="s">
        <v>3155</v>
      </c>
      <c r="G953" s="3" t="str">
        <f t="shared" si="15"/>
        <v>No</v>
      </c>
    </row>
    <row r="954" spans="1:7">
      <c r="A954" s="83" t="s">
        <v>2359</v>
      </c>
      <c r="B954" s="83" t="s">
        <v>2903</v>
      </c>
      <c r="C954" s="80">
        <v>5139</v>
      </c>
      <c r="D954" s="80" t="s">
        <v>935</v>
      </c>
      <c r="E954" s="122">
        <v>1.95E-2</v>
      </c>
      <c r="F954" s="112" t="s">
        <v>3155</v>
      </c>
      <c r="G954" s="3" t="str">
        <f t="shared" si="15"/>
        <v>No</v>
      </c>
    </row>
    <row r="955" spans="1:7">
      <c r="A955" s="83" t="s">
        <v>2359</v>
      </c>
      <c r="B955" s="83" t="s">
        <v>2903</v>
      </c>
      <c r="C955" s="80">
        <v>5511</v>
      </c>
      <c r="D955" s="80" t="s">
        <v>3109</v>
      </c>
      <c r="E955" s="122">
        <v>0.1326</v>
      </c>
      <c r="F955" s="112" t="s">
        <v>3155</v>
      </c>
      <c r="G955" s="3" t="str">
        <f t="shared" si="15"/>
        <v>No</v>
      </c>
    </row>
    <row r="956" spans="1:7">
      <c r="A956" s="83" t="s">
        <v>2359</v>
      </c>
      <c r="B956" s="83" t="s">
        <v>2903</v>
      </c>
      <c r="C956" s="80">
        <v>3856</v>
      </c>
      <c r="D956" s="80" t="s">
        <v>917</v>
      </c>
      <c r="E956" s="122">
        <v>4.8800000000000003E-2</v>
      </c>
      <c r="F956" s="112" t="s">
        <v>3155</v>
      </c>
      <c r="G956" s="3" t="str">
        <f t="shared" si="15"/>
        <v>No</v>
      </c>
    </row>
    <row r="957" spans="1:7">
      <c r="A957" s="83" t="s">
        <v>2359</v>
      </c>
      <c r="B957" s="83" t="s">
        <v>2903</v>
      </c>
      <c r="C957" s="80">
        <v>1649</v>
      </c>
      <c r="D957" s="80" t="s">
        <v>887</v>
      </c>
      <c r="E957" s="122">
        <v>9.01E-2</v>
      </c>
      <c r="F957" s="112" t="s">
        <v>3155</v>
      </c>
      <c r="G957" s="3" t="str">
        <f t="shared" si="15"/>
        <v>No</v>
      </c>
    </row>
    <row r="958" spans="1:7">
      <c r="A958" s="83" t="s">
        <v>2359</v>
      </c>
      <c r="B958" s="83" t="s">
        <v>2903</v>
      </c>
      <c r="C958" s="80">
        <v>4018</v>
      </c>
      <c r="D958" s="80" t="s">
        <v>920</v>
      </c>
      <c r="E958" s="122">
        <v>7.3899999999999993E-2</v>
      </c>
      <c r="F958" s="112" t="s">
        <v>3155</v>
      </c>
      <c r="G958" s="3" t="str">
        <f t="shared" si="15"/>
        <v>No</v>
      </c>
    </row>
    <row r="959" spans="1:7">
      <c r="A959" s="83" t="s">
        <v>2359</v>
      </c>
      <c r="B959" s="83" t="s">
        <v>2903</v>
      </c>
      <c r="C959" s="80">
        <v>1658</v>
      </c>
      <c r="D959" s="80" t="s">
        <v>888</v>
      </c>
      <c r="E959" s="122">
        <v>4.2200000000000001E-2</v>
      </c>
      <c r="F959" s="112" t="s">
        <v>3155</v>
      </c>
      <c r="G959" s="3" t="str">
        <f t="shared" si="15"/>
        <v>No</v>
      </c>
    </row>
    <row r="960" spans="1:7">
      <c r="A960" s="83" t="s">
        <v>2359</v>
      </c>
      <c r="B960" s="83" t="s">
        <v>2903</v>
      </c>
      <c r="C960" s="80">
        <v>4439</v>
      </c>
      <c r="D960" s="80" t="s">
        <v>931</v>
      </c>
      <c r="E960" s="122">
        <v>4.2299999999999997E-2</v>
      </c>
      <c r="F960" s="112" t="s">
        <v>3155</v>
      </c>
      <c r="G960" s="3" t="str">
        <f t="shared" si="15"/>
        <v>No</v>
      </c>
    </row>
    <row r="961" spans="1:7">
      <c r="A961" s="83" t="s">
        <v>2359</v>
      </c>
      <c r="B961" s="83" t="s">
        <v>2903</v>
      </c>
      <c r="C961" s="80">
        <v>4424</v>
      </c>
      <c r="D961" s="80" t="s">
        <v>930</v>
      </c>
      <c r="E961" s="122">
        <v>0.1447</v>
      </c>
      <c r="F961" s="112" t="s">
        <v>3155</v>
      </c>
      <c r="G961" s="3" t="str">
        <f t="shared" si="15"/>
        <v>No</v>
      </c>
    </row>
    <row r="962" spans="1:7">
      <c r="A962" s="83" t="s">
        <v>2359</v>
      </c>
      <c r="B962" s="83" t="s">
        <v>2903</v>
      </c>
      <c r="C962" s="80">
        <v>5512</v>
      </c>
      <c r="D962" s="80" t="s">
        <v>3110</v>
      </c>
      <c r="E962" s="122">
        <v>0.12959999999999999</v>
      </c>
      <c r="F962" s="112" t="s">
        <v>3155</v>
      </c>
      <c r="G962" s="3" t="str">
        <f t="shared" si="15"/>
        <v>No</v>
      </c>
    </row>
    <row r="963" spans="1:7">
      <c r="A963" s="83" t="s">
        <v>2359</v>
      </c>
      <c r="B963" s="83" t="s">
        <v>2903</v>
      </c>
      <c r="C963" s="80">
        <v>3855</v>
      </c>
      <c r="D963" s="80" t="s">
        <v>916</v>
      </c>
      <c r="E963" s="122">
        <v>0.20799999999999999</v>
      </c>
      <c r="F963" s="112" t="s">
        <v>3155</v>
      </c>
      <c r="G963" s="3" t="str">
        <f t="shared" si="15"/>
        <v>No</v>
      </c>
    </row>
    <row r="964" spans="1:7">
      <c r="A964" s="83" t="s">
        <v>2359</v>
      </c>
      <c r="B964" s="83" t="s">
        <v>2903</v>
      </c>
      <c r="C964" s="80">
        <v>1688</v>
      </c>
      <c r="D964" s="80" t="s">
        <v>890</v>
      </c>
      <c r="E964" s="122">
        <v>0.1002</v>
      </c>
      <c r="F964" s="112" t="s">
        <v>3155</v>
      </c>
      <c r="G964" s="3" t="str">
        <f t="shared" si="15"/>
        <v>No</v>
      </c>
    </row>
    <row r="965" spans="1:7">
      <c r="A965" s="83" t="s">
        <v>2359</v>
      </c>
      <c r="B965" s="83" t="s">
        <v>2903</v>
      </c>
      <c r="C965" s="80">
        <v>1800</v>
      </c>
      <c r="D965" s="80" t="s">
        <v>892</v>
      </c>
      <c r="E965" s="122">
        <v>3.3399999999999999E-2</v>
      </c>
      <c r="F965" s="112" t="s">
        <v>3155</v>
      </c>
      <c r="G965" s="3" t="str">
        <f t="shared" ref="G965:G1028" si="16">IF(E965&gt;=0.5,"Yes",IF(F965="Yes","Yes","No"))</f>
        <v>No</v>
      </c>
    </row>
    <row r="966" spans="1:7">
      <c r="A966" s="83" t="s">
        <v>2359</v>
      </c>
      <c r="B966" s="83" t="s">
        <v>2903</v>
      </c>
      <c r="C966" s="80">
        <v>4148</v>
      </c>
      <c r="D966" s="80" t="s">
        <v>923</v>
      </c>
      <c r="E966" s="122">
        <v>8.2000000000000003E-2</v>
      </c>
      <c r="F966" s="112" t="s">
        <v>3155</v>
      </c>
      <c r="G966" s="3" t="str">
        <f t="shared" si="16"/>
        <v>No</v>
      </c>
    </row>
    <row r="967" spans="1:7">
      <c r="A967" s="83" t="s">
        <v>2359</v>
      </c>
      <c r="B967" s="83" t="s">
        <v>2903</v>
      </c>
      <c r="C967" s="80">
        <v>1687</v>
      </c>
      <c r="D967" s="80" t="s">
        <v>889</v>
      </c>
      <c r="E967" s="122">
        <v>2.4899999999999999E-2</v>
      </c>
      <c r="F967" s="112" t="s">
        <v>3155</v>
      </c>
      <c r="G967" s="3" t="str">
        <f t="shared" si="16"/>
        <v>No</v>
      </c>
    </row>
    <row r="968" spans="1:7">
      <c r="A968" s="83" t="s">
        <v>2359</v>
      </c>
      <c r="B968" s="83" t="s">
        <v>2903</v>
      </c>
      <c r="C968" s="80">
        <v>3590</v>
      </c>
      <c r="D968" s="80" t="s">
        <v>907</v>
      </c>
      <c r="E968" s="122">
        <v>0.18010000000000001</v>
      </c>
      <c r="F968" s="112" t="s">
        <v>3155</v>
      </c>
      <c r="G968" s="3" t="str">
        <f t="shared" si="16"/>
        <v>No</v>
      </c>
    </row>
    <row r="969" spans="1:7">
      <c r="A969" s="83" t="s">
        <v>2359</v>
      </c>
      <c r="B969" s="83" t="s">
        <v>2903</v>
      </c>
      <c r="C969" s="80">
        <v>3591</v>
      </c>
      <c r="D969" s="80" t="s">
        <v>137</v>
      </c>
      <c r="E969" s="122">
        <v>5.7500000000000002E-2</v>
      </c>
      <c r="F969" s="112" t="s">
        <v>3155</v>
      </c>
      <c r="G969" s="3" t="str">
        <f t="shared" si="16"/>
        <v>No</v>
      </c>
    </row>
    <row r="970" spans="1:7">
      <c r="A970" s="83" t="s">
        <v>2359</v>
      </c>
      <c r="B970" s="83" t="s">
        <v>2903</v>
      </c>
      <c r="C970" s="80">
        <v>3675</v>
      </c>
      <c r="D970" s="80" t="s">
        <v>909</v>
      </c>
      <c r="E970" s="122">
        <v>0.2641</v>
      </c>
      <c r="F970" s="112" t="s">
        <v>3155</v>
      </c>
      <c r="G970" s="3" t="str">
        <f t="shared" si="16"/>
        <v>No</v>
      </c>
    </row>
    <row r="971" spans="1:7">
      <c r="A971" s="83" t="s">
        <v>2359</v>
      </c>
      <c r="B971" s="83" t="s">
        <v>2903</v>
      </c>
      <c r="C971" s="80">
        <v>1804</v>
      </c>
      <c r="D971" s="80" t="s">
        <v>893</v>
      </c>
      <c r="E971" s="122">
        <v>0.40820000000000001</v>
      </c>
      <c r="F971" s="112" t="s">
        <v>3155</v>
      </c>
      <c r="G971" s="3" t="str">
        <f t="shared" si="16"/>
        <v>No</v>
      </c>
    </row>
    <row r="972" spans="1:7">
      <c r="A972" s="83" t="s">
        <v>2359</v>
      </c>
      <c r="B972" s="83" t="s">
        <v>2903</v>
      </c>
      <c r="C972" s="80">
        <v>4386</v>
      </c>
      <c r="D972" s="80" t="s">
        <v>929</v>
      </c>
      <c r="E972" s="122">
        <v>3.8399999999999997E-2</v>
      </c>
      <c r="F972" s="112" t="s">
        <v>3155</v>
      </c>
      <c r="G972" s="3" t="str">
        <f t="shared" si="16"/>
        <v>No</v>
      </c>
    </row>
    <row r="973" spans="1:7">
      <c r="A973" s="83" t="s">
        <v>2359</v>
      </c>
      <c r="B973" s="83" t="s">
        <v>2903</v>
      </c>
      <c r="C973" s="80">
        <v>1706</v>
      </c>
      <c r="D973" s="80" t="s">
        <v>891</v>
      </c>
      <c r="E973" s="122">
        <v>2.8899999999999999E-2</v>
      </c>
      <c r="F973" s="112" t="s">
        <v>3155</v>
      </c>
      <c r="G973" s="3" t="str">
        <f t="shared" si="16"/>
        <v>No</v>
      </c>
    </row>
    <row r="974" spans="1:7">
      <c r="A974" s="83" t="s">
        <v>2359</v>
      </c>
      <c r="B974" s="83" t="s">
        <v>2903</v>
      </c>
      <c r="C974" s="80">
        <v>2796</v>
      </c>
      <c r="D974" s="80" t="s">
        <v>898</v>
      </c>
      <c r="E974" s="122">
        <v>0.1913</v>
      </c>
      <c r="F974" s="112" t="s">
        <v>3155</v>
      </c>
      <c r="G974" s="3" t="str">
        <f t="shared" si="16"/>
        <v>No</v>
      </c>
    </row>
    <row r="975" spans="1:7">
      <c r="A975" s="83" t="s">
        <v>2359</v>
      </c>
      <c r="B975" s="83" t="s">
        <v>2903</v>
      </c>
      <c r="C975" s="80">
        <v>3771</v>
      </c>
      <c r="D975" s="80" t="s">
        <v>915</v>
      </c>
      <c r="E975" s="122">
        <v>0.21829999999999999</v>
      </c>
      <c r="F975" s="112" t="s">
        <v>3155</v>
      </c>
      <c r="G975" s="3" t="str">
        <f t="shared" si="16"/>
        <v>No</v>
      </c>
    </row>
    <row r="976" spans="1:7">
      <c r="A976" s="83" t="s">
        <v>2359</v>
      </c>
      <c r="B976" s="83" t="s">
        <v>2903</v>
      </c>
      <c r="C976" s="80">
        <v>3922</v>
      </c>
      <c r="D976" s="80" t="s">
        <v>918</v>
      </c>
      <c r="E976" s="122">
        <v>0.29370000000000002</v>
      </c>
      <c r="F976" s="112" t="s">
        <v>3155</v>
      </c>
      <c r="G976" s="3" t="str">
        <f t="shared" si="16"/>
        <v>No</v>
      </c>
    </row>
    <row r="977" spans="1:7">
      <c r="A977" s="83" t="s">
        <v>2359</v>
      </c>
      <c r="B977" s="83" t="s">
        <v>2903</v>
      </c>
      <c r="C977" s="80">
        <v>3704</v>
      </c>
      <c r="D977" s="80" t="s">
        <v>911</v>
      </c>
      <c r="E977" s="122">
        <v>0.2064</v>
      </c>
      <c r="F977" s="112" t="s">
        <v>3155</v>
      </c>
      <c r="G977" s="3" t="str">
        <f t="shared" si="16"/>
        <v>No</v>
      </c>
    </row>
    <row r="978" spans="1:7">
      <c r="A978" s="83" t="s">
        <v>2359</v>
      </c>
      <c r="B978" s="83" t="s">
        <v>2903</v>
      </c>
      <c r="C978" s="80">
        <v>3941</v>
      </c>
      <c r="D978" s="80" t="s">
        <v>919</v>
      </c>
      <c r="E978" s="122">
        <v>4.1500000000000002E-2</v>
      </c>
      <c r="F978" s="112" t="s">
        <v>3155</v>
      </c>
      <c r="G978" s="3" t="str">
        <f t="shared" si="16"/>
        <v>No</v>
      </c>
    </row>
    <row r="979" spans="1:7">
      <c r="A979" s="83" t="s">
        <v>2359</v>
      </c>
      <c r="B979" s="83" t="s">
        <v>2903</v>
      </c>
      <c r="C979" s="80">
        <v>2308</v>
      </c>
      <c r="D979" s="80" t="s">
        <v>896</v>
      </c>
      <c r="E979" s="122">
        <v>0.1106</v>
      </c>
      <c r="F979" s="112" t="s">
        <v>3155</v>
      </c>
      <c r="G979" s="3" t="str">
        <f t="shared" si="16"/>
        <v>No</v>
      </c>
    </row>
    <row r="980" spans="1:7">
      <c r="A980" s="83" t="s">
        <v>2359</v>
      </c>
      <c r="B980" s="83" t="s">
        <v>2903</v>
      </c>
      <c r="C980" s="80">
        <v>2739</v>
      </c>
      <c r="D980" s="80" t="s">
        <v>897</v>
      </c>
      <c r="E980" s="122">
        <v>0.13719999999999999</v>
      </c>
      <c r="F980" s="112" t="s">
        <v>3155</v>
      </c>
      <c r="G980" s="3" t="str">
        <f t="shared" si="16"/>
        <v>No</v>
      </c>
    </row>
    <row r="981" spans="1:7">
      <c r="A981" s="83" t="s">
        <v>2359</v>
      </c>
      <c r="B981" s="83" t="s">
        <v>2903</v>
      </c>
      <c r="C981" s="80">
        <v>5678</v>
      </c>
      <c r="D981" s="80" t="s">
        <v>3356</v>
      </c>
      <c r="E981" s="122">
        <v>0.2253</v>
      </c>
      <c r="F981" s="112" t="s">
        <v>3155</v>
      </c>
      <c r="G981" s="3" t="str">
        <f t="shared" si="16"/>
        <v>No</v>
      </c>
    </row>
    <row r="982" spans="1:7">
      <c r="A982" s="83" t="s">
        <v>2359</v>
      </c>
      <c r="B982" s="83" t="s">
        <v>2903</v>
      </c>
      <c r="C982" s="80">
        <v>3041</v>
      </c>
      <c r="D982" s="80" t="s">
        <v>900</v>
      </c>
      <c r="E982" s="122">
        <v>0.1464</v>
      </c>
      <c r="F982" s="112" t="s">
        <v>3155</v>
      </c>
      <c r="G982" s="3" t="str">
        <f t="shared" si="16"/>
        <v>No</v>
      </c>
    </row>
    <row r="983" spans="1:7">
      <c r="A983" s="83" t="s">
        <v>2359</v>
      </c>
      <c r="B983" s="83" t="s">
        <v>2903</v>
      </c>
      <c r="C983" s="80">
        <v>3529</v>
      </c>
      <c r="D983" s="80" t="s">
        <v>905</v>
      </c>
      <c r="E983" s="122">
        <v>4.3999999999999997E-2</v>
      </c>
      <c r="F983" s="112" t="s">
        <v>3155</v>
      </c>
      <c r="G983" s="3" t="str">
        <f t="shared" si="16"/>
        <v>No</v>
      </c>
    </row>
    <row r="984" spans="1:7">
      <c r="A984" s="83" t="s">
        <v>2359</v>
      </c>
      <c r="B984" s="83" t="s">
        <v>2903</v>
      </c>
      <c r="C984" s="80">
        <v>4354</v>
      </c>
      <c r="D984" s="80" t="s">
        <v>928</v>
      </c>
      <c r="E984" s="122">
        <v>1.66E-2</v>
      </c>
      <c r="F984" s="112" t="s">
        <v>3155</v>
      </c>
      <c r="G984" s="3" t="str">
        <f t="shared" si="16"/>
        <v>No</v>
      </c>
    </row>
    <row r="985" spans="1:7">
      <c r="A985" s="83" t="s">
        <v>2359</v>
      </c>
      <c r="B985" s="83" t="s">
        <v>2903</v>
      </c>
      <c r="C985" s="80">
        <v>4096</v>
      </c>
      <c r="D985" s="80" t="s">
        <v>921</v>
      </c>
      <c r="E985" s="122">
        <v>3.6799999999999999E-2</v>
      </c>
      <c r="F985" s="112" t="s">
        <v>3155</v>
      </c>
      <c r="G985" s="3" t="str">
        <f t="shared" si="16"/>
        <v>No</v>
      </c>
    </row>
    <row r="986" spans="1:7">
      <c r="A986" s="83" t="s">
        <v>2359</v>
      </c>
      <c r="B986" s="83" t="s">
        <v>2903</v>
      </c>
      <c r="C986" s="80">
        <v>3748</v>
      </c>
      <c r="D986" s="80" t="s">
        <v>914</v>
      </c>
      <c r="E986" s="122">
        <v>0.2797</v>
      </c>
      <c r="F986" s="112" t="s">
        <v>3155</v>
      </c>
      <c r="G986" s="3" t="str">
        <f t="shared" si="16"/>
        <v>No</v>
      </c>
    </row>
    <row r="987" spans="1:7">
      <c r="A987" s="83" t="s">
        <v>2359</v>
      </c>
      <c r="B987" s="83" t="s">
        <v>2903</v>
      </c>
      <c r="C987" s="80">
        <v>4167</v>
      </c>
      <c r="D987" s="80" t="s">
        <v>924</v>
      </c>
      <c r="E987" s="122">
        <v>7.4000000000000003E-3</v>
      </c>
      <c r="F987" s="112" t="s">
        <v>3155</v>
      </c>
      <c r="G987" s="3" t="str">
        <f t="shared" si="16"/>
        <v>No</v>
      </c>
    </row>
    <row r="988" spans="1:7">
      <c r="A988" s="83" t="s">
        <v>2359</v>
      </c>
      <c r="B988" s="83" t="s">
        <v>2903</v>
      </c>
      <c r="C988" s="80">
        <v>2289</v>
      </c>
      <c r="D988" s="80" t="s">
        <v>895</v>
      </c>
      <c r="E988" s="122">
        <v>0.1794</v>
      </c>
      <c r="F988" s="112" t="s">
        <v>3155</v>
      </c>
      <c r="G988" s="3" t="str">
        <f t="shared" si="16"/>
        <v>No</v>
      </c>
    </row>
    <row r="989" spans="1:7">
      <c r="A989" s="83" t="s">
        <v>2359</v>
      </c>
      <c r="B989" s="83" t="s">
        <v>2903</v>
      </c>
      <c r="C989" s="80">
        <v>3528</v>
      </c>
      <c r="D989" s="80" t="s">
        <v>904</v>
      </c>
      <c r="E989" s="122">
        <v>0.12820000000000001</v>
      </c>
      <c r="F989" s="112" t="s">
        <v>3155</v>
      </c>
      <c r="G989" s="3" t="str">
        <f t="shared" si="16"/>
        <v>No</v>
      </c>
    </row>
    <row r="990" spans="1:7">
      <c r="A990" s="83" t="s">
        <v>2359</v>
      </c>
      <c r="B990" s="83" t="s">
        <v>2903</v>
      </c>
      <c r="C990" s="80">
        <v>3232</v>
      </c>
      <c r="D990" s="80" t="s">
        <v>901</v>
      </c>
      <c r="E990" s="122">
        <v>0.14119999999999999</v>
      </c>
      <c r="F990" s="112" t="s">
        <v>3155</v>
      </c>
      <c r="G990" s="3" t="str">
        <f t="shared" si="16"/>
        <v>No</v>
      </c>
    </row>
    <row r="991" spans="1:7">
      <c r="A991" s="83" t="s">
        <v>2359</v>
      </c>
      <c r="B991" s="83" t="s">
        <v>2903</v>
      </c>
      <c r="C991" s="80">
        <v>5057</v>
      </c>
      <c r="D991" s="80" t="s">
        <v>934</v>
      </c>
      <c r="E991" s="122">
        <v>8.1299999999999997E-2</v>
      </c>
      <c r="F991" s="112" t="s">
        <v>3155</v>
      </c>
      <c r="G991" s="3" t="str">
        <f t="shared" si="16"/>
        <v>No</v>
      </c>
    </row>
    <row r="992" spans="1:7">
      <c r="A992" s="83" t="s">
        <v>2359</v>
      </c>
      <c r="B992" s="83" t="s">
        <v>2903</v>
      </c>
      <c r="C992" s="80">
        <v>4147</v>
      </c>
      <c r="D992" s="80" t="s">
        <v>922</v>
      </c>
      <c r="E992" s="122">
        <v>5.8900000000000001E-2</v>
      </c>
      <c r="F992" s="112" t="s">
        <v>3155</v>
      </c>
      <c r="G992" s="3" t="str">
        <f t="shared" si="16"/>
        <v>No</v>
      </c>
    </row>
    <row r="993" spans="1:7">
      <c r="A993" s="83" t="s">
        <v>2359</v>
      </c>
      <c r="B993" s="83" t="s">
        <v>2903</v>
      </c>
      <c r="C993" s="80">
        <v>5053</v>
      </c>
      <c r="D993" s="80" t="s">
        <v>933</v>
      </c>
      <c r="E993" s="122">
        <v>3.4200000000000001E-2</v>
      </c>
      <c r="F993" s="112" t="s">
        <v>3155</v>
      </c>
      <c r="G993" s="3" t="str">
        <f t="shared" si="16"/>
        <v>No</v>
      </c>
    </row>
    <row r="994" spans="1:7">
      <c r="A994" s="83" t="s">
        <v>2359</v>
      </c>
      <c r="B994" s="83" t="s">
        <v>2903</v>
      </c>
      <c r="C994" s="80">
        <v>2992</v>
      </c>
      <c r="D994" s="80" t="s">
        <v>899</v>
      </c>
      <c r="E994" s="122">
        <v>0.16200000000000001</v>
      </c>
      <c r="F994" s="112" t="s">
        <v>3155</v>
      </c>
      <c r="G994" s="3" t="str">
        <f t="shared" si="16"/>
        <v>No</v>
      </c>
    </row>
    <row r="995" spans="1:7">
      <c r="A995" s="83" t="s">
        <v>2359</v>
      </c>
      <c r="B995" s="83" t="s">
        <v>2903</v>
      </c>
      <c r="C995" s="80">
        <v>3706</v>
      </c>
      <c r="D995" s="80" t="s">
        <v>912</v>
      </c>
      <c r="E995" s="122">
        <v>0.13769999999999999</v>
      </c>
      <c r="F995" s="112" t="s">
        <v>3155</v>
      </c>
      <c r="G995" s="3" t="str">
        <f t="shared" si="16"/>
        <v>No</v>
      </c>
    </row>
    <row r="996" spans="1:7">
      <c r="A996" s="83" t="s">
        <v>2359</v>
      </c>
      <c r="B996" s="83" t="s">
        <v>2903</v>
      </c>
      <c r="C996" s="80">
        <v>3703</v>
      </c>
      <c r="D996" s="80" t="s">
        <v>910</v>
      </c>
      <c r="E996" s="122">
        <v>5.0799999999999998E-2</v>
      </c>
      <c r="F996" s="112" t="s">
        <v>3155</v>
      </c>
      <c r="G996" s="3" t="str">
        <f t="shared" si="16"/>
        <v>No</v>
      </c>
    </row>
    <row r="997" spans="1:7">
      <c r="A997" s="83" t="s">
        <v>2359</v>
      </c>
      <c r="B997" s="83" t="s">
        <v>2903</v>
      </c>
      <c r="C997" s="80">
        <v>3747</v>
      </c>
      <c r="D997" s="80" t="s">
        <v>913</v>
      </c>
      <c r="E997" s="122">
        <v>6.9900000000000004E-2</v>
      </c>
      <c r="F997" s="112" t="s">
        <v>3155</v>
      </c>
      <c r="G997" s="3" t="str">
        <f t="shared" si="16"/>
        <v>No</v>
      </c>
    </row>
    <row r="998" spans="1:7">
      <c r="A998" s="83" t="s">
        <v>2359</v>
      </c>
      <c r="B998" s="83" t="s">
        <v>2903</v>
      </c>
      <c r="C998" s="80">
        <v>4302</v>
      </c>
      <c r="D998" s="80" t="s">
        <v>926</v>
      </c>
      <c r="E998" s="122">
        <v>1.9E-2</v>
      </c>
      <c r="F998" s="112" t="s">
        <v>3155</v>
      </c>
      <c r="G998" s="3" t="str">
        <f t="shared" si="16"/>
        <v>No</v>
      </c>
    </row>
    <row r="999" spans="1:7">
      <c r="A999" s="83" t="s">
        <v>2359</v>
      </c>
      <c r="B999" s="83" t="s">
        <v>2903</v>
      </c>
      <c r="C999" s="80">
        <v>1975</v>
      </c>
      <c r="D999" s="80" t="s">
        <v>894</v>
      </c>
      <c r="E999" s="122">
        <v>5.5899999999999998E-2</v>
      </c>
      <c r="F999" s="112" t="s">
        <v>3155</v>
      </c>
      <c r="G999" s="3" t="str">
        <f t="shared" si="16"/>
        <v>No</v>
      </c>
    </row>
    <row r="1000" spans="1:7">
      <c r="A1000" s="83" t="s">
        <v>2359</v>
      </c>
      <c r="B1000" s="83" t="s">
        <v>2903</v>
      </c>
      <c r="C1000" s="80">
        <v>5265</v>
      </c>
      <c r="D1000" s="80" t="s">
        <v>936</v>
      </c>
      <c r="E1000" s="122">
        <v>1.7000000000000001E-2</v>
      </c>
      <c r="F1000" s="112" t="s">
        <v>3155</v>
      </c>
      <c r="G1000" s="3" t="str">
        <f t="shared" si="16"/>
        <v>No</v>
      </c>
    </row>
    <row r="1001" spans="1:7">
      <c r="A1001" s="83" t="s">
        <v>2359</v>
      </c>
      <c r="B1001" s="83" t="s">
        <v>2903</v>
      </c>
      <c r="C1001" s="80">
        <v>3490</v>
      </c>
      <c r="D1001" s="80" t="s">
        <v>903</v>
      </c>
      <c r="E1001" s="122">
        <v>8.9599999999999999E-2</v>
      </c>
      <c r="F1001" s="112" t="s">
        <v>3155</v>
      </c>
      <c r="G1001" s="3" t="str">
        <f t="shared" si="16"/>
        <v>No</v>
      </c>
    </row>
    <row r="1002" spans="1:7">
      <c r="A1002" s="83" t="s">
        <v>2359</v>
      </c>
      <c r="B1002" s="83" t="s">
        <v>2903</v>
      </c>
      <c r="C1002" s="80">
        <v>5597</v>
      </c>
      <c r="D1002" s="80" t="s">
        <v>3132</v>
      </c>
      <c r="E1002" s="122">
        <v>8.0500000000000002E-2</v>
      </c>
      <c r="F1002" s="112" t="s">
        <v>3155</v>
      </c>
      <c r="G1002" s="3" t="str">
        <f t="shared" si="16"/>
        <v>No</v>
      </c>
    </row>
    <row r="1003" spans="1:7">
      <c r="A1003" s="83" t="s">
        <v>2359</v>
      </c>
      <c r="B1003" s="83" t="s">
        <v>2903</v>
      </c>
      <c r="C1003" s="80">
        <v>3441</v>
      </c>
      <c r="D1003" s="80" t="s">
        <v>902</v>
      </c>
      <c r="E1003" s="122">
        <v>0.1232</v>
      </c>
      <c r="F1003" s="112" t="s">
        <v>3155</v>
      </c>
      <c r="G1003" s="3" t="str">
        <f t="shared" si="16"/>
        <v>No</v>
      </c>
    </row>
    <row r="1004" spans="1:7">
      <c r="A1004" s="83" t="s">
        <v>2359</v>
      </c>
      <c r="B1004" s="83" t="s">
        <v>2903</v>
      </c>
      <c r="C1004" s="80">
        <v>5958</v>
      </c>
      <c r="D1004" s="80" t="s">
        <v>2719</v>
      </c>
      <c r="E1004" s="122">
        <v>5.3600000000000002E-2</v>
      </c>
      <c r="F1004" s="112" t="s">
        <v>3155</v>
      </c>
      <c r="G1004" s="3" t="str">
        <f t="shared" si="16"/>
        <v>No</v>
      </c>
    </row>
    <row r="1005" spans="1:7">
      <c r="A1005" s="83" t="s">
        <v>2359</v>
      </c>
      <c r="B1005" s="83" t="s">
        <v>2903</v>
      </c>
      <c r="C1005" s="80">
        <v>4336</v>
      </c>
      <c r="D1005" s="80" t="s">
        <v>927</v>
      </c>
      <c r="E1005" s="122">
        <v>3.2800000000000003E-2</v>
      </c>
      <c r="F1005" s="112" t="s">
        <v>3155</v>
      </c>
      <c r="G1005" s="3" t="str">
        <f t="shared" si="16"/>
        <v>No</v>
      </c>
    </row>
    <row r="1006" spans="1:7">
      <c r="A1006" s="83" t="s">
        <v>2476</v>
      </c>
      <c r="B1006" s="83" t="s">
        <v>2904</v>
      </c>
      <c r="C1006" s="80">
        <v>4576</v>
      </c>
      <c r="D1006" s="80" t="s">
        <v>1741</v>
      </c>
      <c r="E1006" s="122">
        <v>0.3891</v>
      </c>
      <c r="F1006" s="112" t="s">
        <v>3155</v>
      </c>
      <c r="G1006" s="3" t="str">
        <f t="shared" si="16"/>
        <v>No</v>
      </c>
    </row>
    <row r="1007" spans="1:7">
      <c r="A1007" s="83" t="s">
        <v>2476</v>
      </c>
      <c r="B1007" s="83" t="s">
        <v>2904</v>
      </c>
      <c r="C1007" s="80">
        <v>4477</v>
      </c>
      <c r="D1007" s="80" t="s">
        <v>1740</v>
      </c>
      <c r="E1007" s="122">
        <v>0.46650000000000003</v>
      </c>
      <c r="F1007" s="112" t="s">
        <v>3155</v>
      </c>
      <c r="G1007" s="3" t="str">
        <f t="shared" si="16"/>
        <v>No</v>
      </c>
    </row>
    <row r="1008" spans="1:7">
      <c r="A1008" s="83" t="s">
        <v>2476</v>
      </c>
      <c r="B1008" s="83" t="s">
        <v>2904</v>
      </c>
      <c r="C1008" s="80">
        <v>3255</v>
      </c>
      <c r="D1008" s="80" t="s">
        <v>1737</v>
      </c>
      <c r="E1008" s="122">
        <v>0.4783</v>
      </c>
      <c r="F1008" s="112" t="s">
        <v>3155</v>
      </c>
      <c r="G1008" s="3" t="str">
        <f t="shared" si="16"/>
        <v>No</v>
      </c>
    </row>
    <row r="1009" spans="1:8">
      <c r="A1009" s="83" t="s">
        <v>2476</v>
      </c>
      <c r="B1009" s="83" t="s">
        <v>2904</v>
      </c>
      <c r="C1009" s="80">
        <v>4204</v>
      </c>
      <c r="D1009" s="80" t="s">
        <v>1739</v>
      </c>
      <c r="E1009" s="122">
        <v>0.37240000000000001</v>
      </c>
      <c r="F1009" s="112" t="s">
        <v>3155</v>
      </c>
      <c r="G1009" s="3" t="str">
        <f t="shared" si="16"/>
        <v>No</v>
      </c>
    </row>
    <row r="1010" spans="1:8">
      <c r="A1010" s="83" t="s">
        <v>2476</v>
      </c>
      <c r="B1010" s="83" t="s">
        <v>2904</v>
      </c>
      <c r="C1010" s="80">
        <v>3893</v>
      </c>
      <c r="D1010" s="80" t="s">
        <v>1738</v>
      </c>
      <c r="E1010" s="122">
        <v>0.44309999999999999</v>
      </c>
      <c r="F1010" s="112" t="s">
        <v>3155</v>
      </c>
      <c r="G1010" s="3" t="str">
        <f t="shared" si="16"/>
        <v>No</v>
      </c>
    </row>
    <row r="1011" spans="1:8">
      <c r="A1011" s="83" t="s">
        <v>2536</v>
      </c>
      <c r="B1011" s="83" t="s">
        <v>2905</v>
      </c>
      <c r="C1011" s="80">
        <v>3137</v>
      </c>
      <c r="D1011" s="80" t="s">
        <v>2130</v>
      </c>
      <c r="E1011" s="122">
        <v>0.58320000000000005</v>
      </c>
      <c r="F1011" s="112" t="s">
        <v>2749</v>
      </c>
      <c r="G1011" s="3" t="str">
        <f t="shared" si="16"/>
        <v>Yes</v>
      </c>
    </row>
    <row r="1012" spans="1:8">
      <c r="A1012" s="83" t="s">
        <v>2491</v>
      </c>
      <c r="B1012" s="83" t="s">
        <v>2906</v>
      </c>
      <c r="C1012" s="80">
        <v>3416</v>
      </c>
      <c r="D1012" s="80" t="s">
        <v>1892</v>
      </c>
      <c r="E1012" s="122">
        <v>0.31740000000000002</v>
      </c>
      <c r="F1012" s="112" t="s">
        <v>3155</v>
      </c>
      <c r="G1012" s="3" t="str">
        <f t="shared" si="16"/>
        <v>No</v>
      </c>
    </row>
    <row r="1013" spans="1:8">
      <c r="A1013" s="83" t="s">
        <v>2491</v>
      </c>
      <c r="B1013" s="83" t="s">
        <v>2906</v>
      </c>
      <c r="C1013" s="80">
        <v>4226</v>
      </c>
      <c r="D1013" s="80" t="s">
        <v>1893</v>
      </c>
      <c r="E1013" s="122">
        <v>0.34560000000000002</v>
      </c>
      <c r="F1013" s="112" t="s">
        <v>3155</v>
      </c>
      <c r="G1013" s="3" t="str">
        <f t="shared" si="16"/>
        <v>No</v>
      </c>
    </row>
    <row r="1014" spans="1:8">
      <c r="A1014" s="83" t="s">
        <v>2255</v>
      </c>
      <c r="B1014" s="83" t="s">
        <v>2907</v>
      </c>
      <c r="C1014" s="80">
        <v>3421</v>
      </c>
      <c r="D1014" s="80" t="s">
        <v>14</v>
      </c>
      <c r="E1014" s="122">
        <v>0.6855</v>
      </c>
      <c r="F1014" s="112" t="s">
        <v>2749</v>
      </c>
      <c r="G1014" s="3" t="str">
        <f t="shared" si="16"/>
        <v>Yes</v>
      </c>
    </row>
    <row r="1015" spans="1:8">
      <c r="A1015" s="83" t="s">
        <v>2255</v>
      </c>
      <c r="B1015" s="83" t="s">
        <v>2907</v>
      </c>
      <c r="C1015" s="80">
        <v>2903</v>
      </c>
      <c r="D1015" s="80" t="s">
        <v>13</v>
      </c>
      <c r="E1015" s="122">
        <v>0.73409999999999997</v>
      </c>
      <c r="F1015" s="112" t="s">
        <v>3155</v>
      </c>
      <c r="G1015" s="3" t="str">
        <f t="shared" si="16"/>
        <v>Yes</v>
      </c>
    </row>
    <row r="1016" spans="1:8">
      <c r="A1016" s="83" t="s">
        <v>2255</v>
      </c>
      <c r="B1016" s="83" t="s">
        <v>2907</v>
      </c>
      <c r="C1016" s="80">
        <v>5293</v>
      </c>
      <c r="D1016" s="80" t="s">
        <v>15</v>
      </c>
      <c r="E1016" s="122">
        <v>0.67490000000000006</v>
      </c>
      <c r="F1016" s="112" t="s">
        <v>3155</v>
      </c>
      <c r="G1016" s="3" t="str">
        <f t="shared" si="16"/>
        <v>Yes</v>
      </c>
    </row>
    <row r="1017" spans="1:8">
      <c r="A1017" t="s">
        <v>2290</v>
      </c>
      <c r="B1017" t="s">
        <v>2908</v>
      </c>
      <c r="C1017" s="80">
        <v>3475</v>
      </c>
      <c r="D1017" t="s">
        <v>229</v>
      </c>
      <c r="E1017" s="122">
        <v>0.63929999999999998</v>
      </c>
      <c r="F1017" s="112" t="s">
        <v>2749</v>
      </c>
      <c r="G1017" s="3" t="str">
        <f t="shared" si="16"/>
        <v>Yes</v>
      </c>
      <c r="H1017" s="102"/>
    </row>
    <row r="1018" spans="1:8">
      <c r="A1018" s="83" t="s">
        <v>2290</v>
      </c>
      <c r="B1018" s="83" t="s">
        <v>2908</v>
      </c>
      <c r="C1018" s="80">
        <v>3211</v>
      </c>
      <c r="D1018" s="80" t="s">
        <v>304</v>
      </c>
      <c r="E1018" s="122">
        <v>0.54490000000000005</v>
      </c>
      <c r="F1018" s="112" t="s">
        <v>2749</v>
      </c>
      <c r="G1018" s="3" t="str">
        <f t="shared" si="16"/>
        <v>Yes</v>
      </c>
    </row>
    <row r="1019" spans="1:8">
      <c r="A1019" s="83" t="s">
        <v>2290</v>
      </c>
      <c r="B1019" s="83" t="s">
        <v>2908</v>
      </c>
      <c r="C1019" s="80">
        <v>2369</v>
      </c>
      <c r="D1019" s="80" t="s">
        <v>296</v>
      </c>
      <c r="E1019" s="122">
        <v>0.51060000000000005</v>
      </c>
      <c r="F1019" s="112" t="s">
        <v>3155</v>
      </c>
      <c r="G1019" s="3" t="str">
        <f t="shared" si="16"/>
        <v>Yes</v>
      </c>
    </row>
    <row r="1020" spans="1:8">
      <c r="A1020" s="83" t="s">
        <v>2290</v>
      </c>
      <c r="B1020" s="83" t="s">
        <v>2908</v>
      </c>
      <c r="C1020" s="80">
        <v>5312</v>
      </c>
      <c r="D1020" s="80" t="s">
        <v>307</v>
      </c>
      <c r="E1020" s="122">
        <v>0.72470000000000001</v>
      </c>
      <c r="F1020" s="112" t="s">
        <v>3155</v>
      </c>
      <c r="G1020" s="3" t="str">
        <f t="shared" si="16"/>
        <v>Yes</v>
      </c>
    </row>
    <row r="1021" spans="1:8">
      <c r="A1021" s="83" t="s">
        <v>2290</v>
      </c>
      <c r="B1021" s="83" t="s">
        <v>2908</v>
      </c>
      <c r="C1021" s="80">
        <v>5400</v>
      </c>
      <c r="D1021" s="80" t="s">
        <v>308</v>
      </c>
      <c r="E1021" s="122">
        <v>0.74860000000000004</v>
      </c>
      <c r="F1021" s="112" t="s">
        <v>3155</v>
      </c>
      <c r="G1021" s="3" t="str">
        <f t="shared" si="16"/>
        <v>Yes</v>
      </c>
    </row>
    <row r="1022" spans="1:8">
      <c r="A1022" s="83" t="s">
        <v>2290</v>
      </c>
      <c r="B1022" s="83" t="s">
        <v>2908</v>
      </c>
      <c r="C1022" s="80">
        <v>2319</v>
      </c>
      <c r="D1022" s="80" t="s">
        <v>295</v>
      </c>
      <c r="E1022" s="122">
        <v>0.8024</v>
      </c>
      <c r="F1022" s="112" t="s">
        <v>2749</v>
      </c>
      <c r="G1022" s="3" t="str">
        <f t="shared" si="16"/>
        <v>Yes</v>
      </c>
    </row>
    <row r="1023" spans="1:8">
      <c r="A1023" s="83" t="s">
        <v>2290</v>
      </c>
      <c r="B1023" s="83" t="s">
        <v>2908</v>
      </c>
      <c r="C1023" s="80">
        <v>5614</v>
      </c>
      <c r="D1023" s="80" t="s">
        <v>3194</v>
      </c>
      <c r="E1023" s="122">
        <v>0.62919999999999998</v>
      </c>
      <c r="F1023" s="112" t="s">
        <v>3155</v>
      </c>
      <c r="G1023" s="3" t="str">
        <f t="shared" si="16"/>
        <v>Yes</v>
      </c>
    </row>
    <row r="1024" spans="1:8">
      <c r="A1024" s="83" t="s">
        <v>2290</v>
      </c>
      <c r="B1024" s="83" t="s">
        <v>2908</v>
      </c>
      <c r="C1024" s="80">
        <v>3151</v>
      </c>
      <c r="D1024" s="80" t="s">
        <v>303</v>
      </c>
      <c r="E1024" s="122">
        <v>0.49490000000000001</v>
      </c>
      <c r="F1024" s="112" t="s">
        <v>3155</v>
      </c>
      <c r="G1024" s="3" t="str">
        <f t="shared" si="16"/>
        <v>No</v>
      </c>
    </row>
    <row r="1025" spans="1:8">
      <c r="A1025" s="83" t="s">
        <v>2290</v>
      </c>
      <c r="B1025" s="83" t="s">
        <v>2908</v>
      </c>
      <c r="C1025" s="80">
        <v>3658</v>
      </c>
      <c r="D1025" s="80" t="s">
        <v>305</v>
      </c>
      <c r="E1025" s="122">
        <v>0.74480000000000002</v>
      </c>
      <c r="F1025" s="112" t="s">
        <v>2749</v>
      </c>
      <c r="G1025" s="3" t="str">
        <f t="shared" si="16"/>
        <v>Yes</v>
      </c>
    </row>
    <row r="1026" spans="1:8">
      <c r="A1026" s="83" t="s">
        <v>2290</v>
      </c>
      <c r="B1026" s="83" t="s">
        <v>2908</v>
      </c>
      <c r="C1026" s="80">
        <v>2831</v>
      </c>
      <c r="D1026" s="80" t="s">
        <v>300</v>
      </c>
      <c r="E1026" s="122">
        <v>0.75429999999999997</v>
      </c>
      <c r="F1026" s="112" t="s">
        <v>2749</v>
      </c>
      <c r="G1026" s="3" t="str">
        <f t="shared" si="16"/>
        <v>Yes</v>
      </c>
    </row>
    <row r="1027" spans="1:8">
      <c r="A1027" s="83" t="s">
        <v>2290</v>
      </c>
      <c r="B1027" s="83" t="s">
        <v>2908</v>
      </c>
      <c r="C1027" s="80">
        <v>4574</v>
      </c>
      <c r="D1027" s="80" t="s">
        <v>306</v>
      </c>
      <c r="E1027" s="122">
        <v>0.55659999999999998</v>
      </c>
      <c r="F1027" s="112" t="s">
        <v>2749</v>
      </c>
      <c r="G1027" s="3" t="str">
        <f t="shared" si="16"/>
        <v>Yes</v>
      </c>
    </row>
    <row r="1028" spans="1:8">
      <c r="A1028" s="83" t="s">
        <v>2290</v>
      </c>
      <c r="B1028" s="83" t="s">
        <v>2908</v>
      </c>
      <c r="C1028" s="80">
        <v>2914</v>
      </c>
      <c r="D1028" s="80" t="s">
        <v>301</v>
      </c>
      <c r="E1028" s="122">
        <v>0.69550000000000001</v>
      </c>
      <c r="F1028" s="112" t="s">
        <v>2749</v>
      </c>
      <c r="G1028" s="3" t="str">
        <f t="shared" si="16"/>
        <v>Yes</v>
      </c>
    </row>
    <row r="1029" spans="1:8">
      <c r="A1029" s="83" t="s">
        <v>2290</v>
      </c>
      <c r="B1029" s="83" t="s">
        <v>2908</v>
      </c>
      <c r="C1029" s="80">
        <v>2726</v>
      </c>
      <c r="D1029" s="80" t="s">
        <v>299</v>
      </c>
      <c r="E1029" s="122">
        <v>0.74590000000000001</v>
      </c>
      <c r="F1029" s="112" t="s">
        <v>2749</v>
      </c>
      <c r="G1029" s="3" t="str">
        <f t="shared" ref="G1029:G1092" si="17">IF(E1029&gt;=0.5,"Yes",IF(F1029="Yes","Yes","No"))</f>
        <v>Yes</v>
      </c>
    </row>
    <row r="1030" spans="1:8">
      <c r="A1030" s="83" t="s">
        <v>2290</v>
      </c>
      <c r="B1030" s="83" t="s">
        <v>2908</v>
      </c>
      <c r="C1030" s="80">
        <v>2416</v>
      </c>
      <c r="D1030" s="80" t="s">
        <v>298</v>
      </c>
      <c r="E1030" s="122">
        <v>0.66720000000000002</v>
      </c>
      <c r="F1030" s="112" t="s">
        <v>2749</v>
      </c>
      <c r="G1030" s="3" t="str">
        <f t="shared" si="17"/>
        <v>Yes</v>
      </c>
    </row>
    <row r="1031" spans="1:8">
      <c r="A1031" s="83" t="s">
        <v>2290</v>
      </c>
      <c r="B1031" s="83" t="s">
        <v>2908</v>
      </c>
      <c r="C1031" s="80">
        <v>3019</v>
      </c>
      <c r="D1031" s="80" t="s">
        <v>302</v>
      </c>
      <c r="E1031" s="122">
        <v>0.43969999999999998</v>
      </c>
      <c r="F1031" s="112" t="s">
        <v>3155</v>
      </c>
      <c r="G1031" s="3" t="str">
        <f t="shared" si="17"/>
        <v>No</v>
      </c>
    </row>
    <row r="1032" spans="1:8">
      <c r="A1032" s="83" t="s">
        <v>2290</v>
      </c>
      <c r="B1032" s="83" t="s">
        <v>2908</v>
      </c>
      <c r="C1032" s="80">
        <v>2370</v>
      </c>
      <c r="D1032" s="80" t="s">
        <v>297</v>
      </c>
      <c r="E1032" s="122">
        <v>0.86099999999999999</v>
      </c>
      <c r="F1032" s="112" t="s">
        <v>2749</v>
      </c>
      <c r="G1032" s="3" t="str">
        <f t="shared" si="17"/>
        <v>Yes</v>
      </c>
    </row>
    <row r="1033" spans="1:8">
      <c r="A1033" t="s">
        <v>2503</v>
      </c>
      <c r="B1033" t="s">
        <v>2909</v>
      </c>
      <c r="C1033" s="80">
        <v>2480</v>
      </c>
      <c r="D1033" t="s">
        <v>1940</v>
      </c>
      <c r="E1033" s="122">
        <v>0.75429999999999997</v>
      </c>
      <c r="F1033" s="112" t="s">
        <v>2749</v>
      </c>
      <c r="G1033" s="3" t="str">
        <f t="shared" si="17"/>
        <v>Yes</v>
      </c>
      <c r="H1033" s="102"/>
    </row>
    <row r="1034" spans="1:8">
      <c r="A1034" s="83" t="s">
        <v>2503</v>
      </c>
      <c r="B1034" s="83" t="s">
        <v>2909</v>
      </c>
      <c r="C1034" s="80">
        <v>1922</v>
      </c>
      <c r="D1034" s="80" t="s">
        <v>1939</v>
      </c>
      <c r="E1034" s="122">
        <v>0.40029999999999999</v>
      </c>
      <c r="F1034" s="112" t="s">
        <v>3155</v>
      </c>
      <c r="G1034" s="3" t="str">
        <f t="shared" si="17"/>
        <v>No</v>
      </c>
    </row>
    <row r="1035" spans="1:8">
      <c r="A1035" s="83" t="s">
        <v>2453</v>
      </c>
      <c r="B1035" s="83" t="s">
        <v>2910</v>
      </c>
      <c r="C1035" s="80">
        <v>4178</v>
      </c>
      <c r="D1035" s="80" t="s">
        <v>1534</v>
      </c>
      <c r="E1035" s="122">
        <v>0.2417</v>
      </c>
      <c r="F1035" s="112" t="s">
        <v>3155</v>
      </c>
      <c r="G1035" s="3" t="str">
        <f t="shared" si="17"/>
        <v>No</v>
      </c>
    </row>
    <row r="1036" spans="1:8">
      <c r="A1036" s="83" t="s">
        <v>2453</v>
      </c>
      <c r="B1036" s="83" t="s">
        <v>2910</v>
      </c>
      <c r="C1036" s="80">
        <v>4107</v>
      </c>
      <c r="D1036" s="80" t="s">
        <v>1533</v>
      </c>
      <c r="E1036" s="122">
        <v>0.43080000000000002</v>
      </c>
      <c r="F1036" s="112" t="s">
        <v>3155</v>
      </c>
      <c r="G1036" s="3" t="str">
        <f t="shared" si="17"/>
        <v>No</v>
      </c>
    </row>
    <row r="1037" spans="1:8">
      <c r="A1037" s="83" t="s">
        <v>2453</v>
      </c>
      <c r="B1037" s="83" t="s">
        <v>2910</v>
      </c>
      <c r="C1037" s="80">
        <v>2632</v>
      </c>
      <c r="D1037" s="80" t="s">
        <v>1532</v>
      </c>
      <c r="E1037" s="122">
        <v>0.54559999999999997</v>
      </c>
      <c r="F1037" s="112" t="s">
        <v>3155</v>
      </c>
      <c r="G1037" s="3" t="str">
        <f t="shared" si="17"/>
        <v>Yes</v>
      </c>
    </row>
    <row r="1038" spans="1:8">
      <c r="A1038" s="83" t="s">
        <v>3160</v>
      </c>
      <c r="B1038" s="83" t="s">
        <v>3195</v>
      </c>
      <c r="C1038" s="80">
        <v>5609</v>
      </c>
      <c r="D1038" s="80" t="s">
        <v>3196</v>
      </c>
      <c r="E1038" s="122">
        <v>0.89829999999999999</v>
      </c>
      <c r="F1038" s="112" t="s">
        <v>2749</v>
      </c>
      <c r="G1038" s="3" t="str">
        <f t="shared" si="17"/>
        <v>Yes</v>
      </c>
    </row>
    <row r="1039" spans="1:8">
      <c r="A1039" s="83" t="s">
        <v>2534</v>
      </c>
      <c r="B1039" s="83" t="s">
        <v>2911</v>
      </c>
      <c r="C1039" s="80">
        <v>5373</v>
      </c>
      <c r="D1039" s="80" t="s">
        <v>2125</v>
      </c>
      <c r="E1039" s="122">
        <v>0.67920000000000003</v>
      </c>
      <c r="F1039" s="112" t="s">
        <v>2749</v>
      </c>
      <c r="G1039" s="3" t="str">
        <f t="shared" si="17"/>
        <v>Yes</v>
      </c>
    </row>
    <row r="1040" spans="1:8">
      <c r="A1040" s="83" t="s">
        <v>2387</v>
      </c>
      <c r="B1040" s="83" t="s">
        <v>2912</v>
      </c>
      <c r="C1040" s="80">
        <v>3049</v>
      </c>
      <c r="D1040" s="80" t="s">
        <v>1127</v>
      </c>
      <c r="E1040" s="122">
        <v>0.76780000000000004</v>
      </c>
      <c r="F1040" s="112" t="s">
        <v>2749</v>
      </c>
      <c r="G1040" s="3" t="str">
        <f t="shared" si="17"/>
        <v>Yes</v>
      </c>
    </row>
    <row r="1041" spans="1:7">
      <c r="A1041" s="83" t="s">
        <v>2387</v>
      </c>
      <c r="B1041" s="83" t="s">
        <v>2912</v>
      </c>
      <c r="C1041" s="80">
        <v>3111</v>
      </c>
      <c r="D1041" s="80" t="s">
        <v>1128</v>
      </c>
      <c r="E1041" s="122">
        <v>0.69420000000000004</v>
      </c>
      <c r="F1041" s="112" t="s">
        <v>2749</v>
      </c>
      <c r="G1041" s="3" t="str">
        <f t="shared" si="17"/>
        <v>Yes</v>
      </c>
    </row>
    <row r="1042" spans="1:7">
      <c r="A1042" s="83" t="s">
        <v>2387</v>
      </c>
      <c r="B1042" s="83" t="s">
        <v>2912</v>
      </c>
      <c r="C1042" s="80">
        <v>3643</v>
      </c>
      <c r="D1042" s="80" t="s">
        <v>1129</v>
      </c>
      <c r="E1042" s="122">
        <v>0.81079999999999997</v>
      </c>
      <c r="F1042" s="112" t="s">
        <v>2749</v>
      </c>
      <c r="G1042" s="3" t="str">
        <f t="shared" si="17"/>
        <v>Yes</v>
      </c>
    </row>
    <row r="1043" spans="1:7">
      <c r="A1043" s="83" t="s">
        <v>2530</v>
      </c>
      <c r="B1043" s="83" t="s">
        <v>2913</v>
      </c>
      <c r="C1043" s="80">
        <v>3417</v>
      </c>
      <c r="D1043" s="80" t="s">
        <v>2102</v>
      </c>
      <c r="E1043" s="122">
        <v>0.4007</v>
      </c>
      <c r="F1043" s="112" t="s">
        <v>3155</v>
      </c>
      <c r="G1043" s="3" t="str">
        <f t="shared" si="17"/>
        <v>No</v>
      </c>
    </row>
    <row r="1044" spans="1:7">
      <c r="A1044" s="83" t="s">
        <v>2530</v>
      </c>
      <c r="B1044" s="83" t="s">
        <v>2913</v>
      </c>
      <c r="C1044" s="80">
        <v>4324</v>
      </c>
      <c r="D1044" s="80" t="s">
        <v>2104</v>
      </c>
      <c r="E1044" s="122">
        <v>0.30830000000000002</v>
      </c>
      <c r="F1044" s="112" t="s">
        <v>3155</v>
      </c>
      <c r="G1044" s="3" t="str">
        <f t="shared" si="17"/>
        <v>No</v>
      </c>
    </row>
    <row r="1045" spans="1:7">
      <c r="A1045" s="83" t="s">
        <v>2530</v>
      </c>
      <c r="B1045" s="83" t="s">
        <v>2913</v>
      </c>
      <c r="C1045" s="80">
        <v>1983</v>
      </c>
      <c r="D1045" s="80" t="s">
        <v>2100</v>
      </c>
      <c r="E1045" s="122">
        <v>6.54E-2</v>
      </c>
      <c r="F1045" s="112" t="s">
        <v>3155</v>
      </c>
      <c r="G1045" s="3" t="str">
        <f t="shared" si="17"/>
        <v>No</v>
      </c>
    </row>
    <row r="1046" spans="1:7">
      <c r="A1046" s="83" t="s">
        <v>2530</v>
      </c>
      <c r="B1046" s="83" t="s">
        <v>2913</v>
      </c>
      <c r="C1046" s="80">
        <v>4201</v>
      </c>
      <c r="D1046" s="80" t="s">
        <v>2103</v>
      </c>
      <c r="E1046" s="122">
        <v>0.31830000000000003</v>
      </c>
      <c r="F1046" s="112" t="s">
        <v>3155</v>
      </c>
      <c r="G1046" s="3" t="str">
        <f t="shared" si="17"/>
        <v>No</v>
      </c>
    </row>
    <row r="1047" spans="1:7">
      <c r="A1047" s="83" t="s">
        <v>2530</v>
      </c>
      <c r="B1047" s="83" t="s">
        <v>2913</v>
      </c>
      <c r="C1047" s="80">
        <v>2219</v>
      </c>
      <c r="D1047" s="80" t="s">
        <v>2101</v>
      </c>
      <c r="E1047" s="122">
        <v>0.39389999999999997</v>
      </c>
      <c r="F1047" s="112" t="s">
        <v>3155</v>
      </c>
      <c r="G1047" s="3" t="str">
        <f t="shared" si="17"/>
        <v>No</v>
      </c>
    </row>
    <row r="1048" spans="1:7">
      <c r="A1048" s="83" t="s">
        <v>2530</v>
      </c>
      <c r="B1048" s="83" t="s">
        <v>2913</v>
      </c>
      <c r="C1048" s="80">
        <v>4517</v>
      </c>
      <c r="D1048" s="80" t="s">
        <v>2105</v>
      </c>
      <c r="E1048" s="122">
        <v>0.32900000000000001</v>
      </c>
      <c r="F1048" s="112" t="s">
        <v>3155</v>
      </c>
      <c r="G1048" s="3" t="str">
        <f t="shared" si="17"/>
        <v>No</v>
      </c>
    </row>
    <row r="1049" spans="1:7">
      <c r="A1049" s="83" t="s">
        <v>2553</v>
      </c>
      <c r="B1049" s="83" t="s">
        <v>2915</v>
      </c>
      <c r="C1049" s="80">
        <v>3070</v>
      </c>
      <c r="D1049" s="80" t="s">
        <v>2197</v>
      </c>
      <c r="E1049" s="122">
        <v>0.92369999999999997</v>
      </c>
      <c r="F1049" s="112" t="s">
        <v>2749</v>
      </c>
      <c r="G1049" s="3" t="str">
        <f t="shared" si="17"/>
        <v>Yes</v>
      </c>
    </row>
    <row r="1050" spans="1:7">
      <c r="A1050" s="83" t="s">
        <v>2553</v>
      </c>
      <c r="B1050" s="83" t="s">
        <v>2915</v>
      </c>
      <c r="C1050" s="80">
        <v>5289</v>
      </c>
      <c r="D1050" s="80" t="s">
        <v>2198</v>
      </c>
      <c r="E1050" s="122">
        <v>0.93440000000000001</v>
      </c>
      <c r="F1050" s="112" t="s">
        <v>2749</v>
      </c>
      <c r="G1050" s="3" t="str">
        <f t="shared" si="17"/>
        <v>Yes</v>
      </c>
    </row>
    <row r="1051" spans="1:7">
      <c r="A1051" s="83" t="s">
        <v>2553</v>
      </c>
      <c r="B1051" s="83" t="s">
        <v>2915</v>
      </c>
      <c r="C1051" s="80">
        <v>5443</v>
      </c>
      <c r="D1051" s="80" t="s">
        <v>2916</v>
      </c>
      <c r="E1051" s="122">
        <v>0.79169999999999996</v>
      </c>
      <c r="F1051" s="112" t="s">
        <v>3155</v>
      </c>
      <c r="G1051" s="3" t="str">
        <f t="shared" si="17"/>
        <v>Yes</v>
      </c>
    </row>
    <row r="1052" spans="1:7">
      <c r="A1052" s="83" t="s">
        <v>2300</v>
      </c>
      <c r="B1052" s="83" t="s">
        <v>2917</v>
      </c>
      <c r="C1052" s="80">
        <v>2233</v>
      </c>
      <c r="D1052" s="80" t="s">
        <v>352</v>
      </c>
      <c r="E1052" s="122">
        <v>0.65110000000000001</v>
      </c>
      <c r="F1052" s="112" t="s">
        <v>3155</v>
      </c>
      <c r="G1052" s="3" t="str">
        <f t="shared" si="17"/>
        <v>Yes</v>
      </c>
    </row>
    <row r="1053" spans="1:7">
      <c r="A1053" s="83" t="s">
        <v>2265</v>
      </c>
      <c r="B1053" s="83" t="s">
        <v>2918</v>
      </c>
      <c r="C1053" s="80">
        <v>2196</v>
      </c>
      <c r="D1053" s="80" t="s">
        <v>95</v>
      </c>
      <c r="E1053" s="122">
        <v>0.65080000000000005</v>
      </c>
      <c r="F1053" s="112" t="s">
        <v>2749</v>
      </c>
      <c r="G1053" s="3" t="str">
        <f t="shared" si="17"/>
        <v>Yes</v>
      </c>
    </row>
    <row r="1054" spans="1:7">
      <c r="A1054" s="83" t="s">
        <v>2265</v>
      </c>
      <c r="B1054" s="83" t="s">
        <v>2918</v>
      </c>
      <c r="C1054" s="80">
        <v>2623</v>
      </c>
      <c r="D1054" s="80" t="s">
        <v>96</v>
      </c>
      <c r="E1054" s="122">
        <v>0.66139999999999999</v>
      </c>
      <c r="F1054" s="112" t="s">
        <v>2749</v>
      </c>
      <c r="G1054" s="3" t="str">
        <f t="shared" si="17"/>
        <v>Yes</v>
      </c>
    </row>
    <row r="1055" spans="1:7">
      <c r="A1055" s="83" t="s">
        <v>2265</v>
      </c>
      <c r="B1055" s="83" t="s">
        <v>2918</v>
      </c>
      <c r="C1055" s="80">
        <v>5286</v>
      </c>
      <c r="D1055" s="80" t="s">
        <v>97</v>
      </c>
      <c r="E1055" s="122">
        <v>0.68220000000000003</v>
      </c>
      <c r="F1055" s="112" t="s">
        <v>2749</v>
      </c>
      <c r="G1055" s="3" t="str">
        <f t="shared" si="17"/>
        <v>Yes</v>
      </c>
    </row>
    <row r="1056" spans="1:7">
      <c r="A1056" s="83" t="s">
        <v>2412</v>
      </c>
      <c r="B1056" s="83" t="s">
        <v>2919</v>
      </c>
      <c r="C1056" s="80">
        <v>5444</v>
      </c>
      <c r="D1056" s="80" t="s">
        <v>1211</v>
      </c>
      <c r="E1056" s="122">
        <v>0.65449999999999997</v>
      </c>
      <c r="F1056" s="112" t="s">
        <v>2749</v>
      </c>
      <c r="G1056" s="3" t="str">
        <f t="shared" si="17"/>
        <v>Yes</v>
      </c>
    </row>
    <row r="1057" spans="1:7">
      <c r="A1057" s="83" t="s">
        <v>2412</v>
      </c>
      <c r="B1057" s="83" t="s">
        <v>2919</v>
      </c>
      <c r="C1057" s="80">
        <v>5445</v>
      </c>
      <c r="D1057" s="80" t="s">
        <v>1212</v>
      </c>
      <c r="E1057" s="122">
        <v>0.15820000000000001</v>
      </c>
      <c r="F1057" s="112" t="s">
        <v>3155</v>
      </c>
      <c r="G1057" s="3" t="str">
        <f t="shared" si="17"/>
        <v>No</v>
      </c>
    </row>
    <row r="1058" spans="1:7">
      <c r="A1058" s="83" t="s">
        <v>2507</v>
      </c>
      <c r="B1058" s="83" t="s">
        <v>2920</v>
      </c>
      <c r="C1058" s="80">
        <v>5446</v>
      </c>
      <c r="D1058" s="80" t="s">
        <v>3197</v>
      </c>
      <c r="E1058" s="122">
        <v>0.69779999999999998</v>
      </c>
      <c r="F1058" s="112" t="s">
        <v>3155</v>
      </c>
      <c r="G1058" s="3" t="str">
        <f t="shared" si="17"/>
        <v>Yes</v>
      </c>
    </row>
    <row r="1059" spans="1:7">
      <c r="A1059" s="83" t="s">
        <v>2507</v>
      </c>
      <c r="B1059" s="83" t="s">
        <v>2920</v>
      </c>
      <c r="C1059" s="80">
        <v>3311</v>
      </c>
      <c r="D1059" s="80" t="s">
        <v>1949</v>
      </c>
      <c r="E1059" s="122">
        <v>0.66049999999999998</v>
      </c>
      <c r="F1059" s="112" t="s">
        <v>2749</v>
      </c>
      <c r="G1059" s="3" t="str">
        <f t="shared" si="17"/>
        <v>Yes</v>
      </c>
    </row>
    <row r="1060" spans="1:7">
      <c r="A1060" s="83" t="s">
        <v>2507</v>
      </c>
      <c r="B1060" s="83" t="s">
        <v>2920</v>
      </c>
      <c r="C1060" s="80">
        <v>2297</v>
      </c>
      <c r="D1060" s="80" t="s">
        <v>1948</v>
      </c>
      <c r="E1060" s="122">
        <v>0.64980000000000004</v>
      </c>
      <c r="F1060" s="112" t="s">
        <v>2749</v>
      </c>
      <c r="G1060" s="3" t="str">
        <f t="shared" si="17"/>
        <v>Yes</v>
      </c>
    </row>
    <row r="1061" spans="1:7">
      <c r="A1061" s="83" t="s">
        <v>2507</v>
      </c>
      <c r="B1061" s="83" t="s">
        <v>2920</v>
      </c>
      <c r="C1061" s="80">
        <v>3894</v>
      </c>
      <c r="D1061" s="80" t="s">
        <v>1950</v>
      </c>
      <c r="E1061" s="122">
        <v>0.71619999999999995</v>
      </c>
      <c r="F1061" s="112" t="s">
        <v>2749</v>
      </c>
      <c r="G1061" s="3" t="str">
        <f t="shared" si="17"/>
        <v>Yes</v>
      </c>
    </row>
    <row r="1062" spans="1:7">
      <c r="A1062" s="83" t="s">
        <v>2472</v>
      </c>
      <c r="B1062" s="83" t="s">
        <v>2921</v>
      </c>
      <c r="C1062" s="80">
        <v>1656</v>
      </c>
      <c r="D1062" s="80" t="s">
        <v>1688</v>
      </c>
      <c r="E1062" s="122">
        <v>0.35589999999999999</v>
      </c>
      <c r="F1062" s="112" t="s">
        <v>3155</v>
      </c>
      <c r="G1062" s="3" t="str">
        <f t="shared" si="17"/>
        <v>No</v>
      </c>
    </row>
    <row r="1063" spans="1:7">
      <c r="A1063" s="83" t="s">
        <v>2472</v>
      </c>
      <c r="B1063" s="83" t="s">
        <v>2921</v>
      </c>
      <c r="C1063" s="80">
        <v>4454</v>
      </c>
      <c r="D1063" s="80" t="s">
        <v>1701</v>
      </c>
      <c r="E1063" s="122">
        <v>0.44690000000000002</v>
      </c>
      <c r="F1063" s="112" t="s">
        <v>3155</v>
      </c>
      <c r="G1063" s="3" t="str">
        <f t="shared" si="17"/>
        <v>No</v>
      </c>
    </row>
    <row r="1064" spans="1:7">
      <c r="A1064" s="83" t="s">
        <v>2472</v>
      </c>
      <c r="B1064" s="83" t="s">
        <v>2921</v>
      </c>
      <c r="C1064" s="80">
        <v>3059</v>
      </c>
      <c r="D1064" s="80" t="s">
        <v>350</v>
      </c>
      <c r="E1064" s="122">
        <v>0.53469999999999995</v>
      </c>
      <c r="F1064" s="112" t="s">
        <v>2749</v>
      </c>
      <c r="G1064" s="3" t="str">
        <f t="shared" si="17"/>
        <v>Yes</v>
      </c>
    </row>
    <row r="1065" spans="1:7">
      <c r="A1065" s="83" t="s">
        <v>2472</v>
      </c>
      <c r="B1065" s="83" t="s">
        <v>2921</v>
      </c>
      <c r="C1065" s="80">
        <v>4357</v>
      </c>
      <c r="D1065" s="80" t="s">
        <v>1700</v>
      </c>
      <c r="E1065" s="122">
        <v>0.51870000000000005</v>
      </c>
      <c r="F1065" s="112" t="s">
        <v>2749</v>
      </c>
      <c r="G1065" s="3" t="str">
        <f t="shared" si="17"/>
        <v>Yes</v>
      </c>
    </row>
    <row r="1066" spans="1:7">
      <c r="A1066" s="83" t="s">
        <v>2472</v>
      </c>
      <c r="B1066" s="83" t="s">
        <v>2921</v>
      </c>
      <c r="C1066" s="80">
        <v>1895</v>
      </c>
      <c r="D1066" s="80" t="s">
        <v>3409</v>
      </c>
      <c r="E1066" s="122">
        <v>1</v>
      </c>
      <c r="F1066" s="112" t="s">
        <v>2749</v>
      </c>
      <c r="G1066" s="3" t="str">
        <f t="shared" si="17"/>
        <v>Yes</v>
      </c>
    </row>
    <row r="1067" spans="1:7">
      <c r="A1067" s="83" t="s">
        <v>2472</v>
      </c>
      <c r="B1067" s="83" t="s">
        <v>2921</v>
      </c>
      <c r="C1067" s="80">
        <v>5123</v>
      </c>
      <c r="D1067" s="80" t="s">
        <v>1702</v>
      </c>
      <c r="E1067" s="122">
        <v>0.4486</v>
      </c>
      <c r="F1067" s="112" t="s">
        <v>3155</v>
      </c>
      <c r="G1067" s="3" t="str">
        <f t="shared" si="17"/>
        <v>No</v>
      </c>
    </row>
    <row r="1068" spans="1:7">
      <c r="A1068" s="83" t="s">
        <v>2472</v>
      </c>
      <c r="B1068" s="83" t="s">
        <v>2921</v>
      </c>
      <c r="C1068" s="80">
        <v>1657</v>
      </c>
      <c r="D1068" s="80" t="s">
        <v>1689</v>
      </c>
      <c r="E1068" s="122">
        <v>0.71379999999999999</v>
      </c>
      <c r="F1068" s="112" t="s">
        <v>2749</v>
      </c>
      <c r="G1068" s="3" t="str">
        <f t="shared" si="17"/>
        <v>Yes</v>
      </c>
    </row>
    <row r="1069" spans="1:7">
      <c r="A1069" s="83" t="s">
        <v>2472</v>
      </c>
      <c r="B1069" s="83" t="s">
        <v>2921</v>
      </c>
      <c r="C1069" s="80">
        <v>4323</v>
      </c>
      <c r="D1069" s="80" t="s">
        <v>1699</v>
      </c>
      <c r="E1069" s="122">
        <v>0.53380000000000005</v>
      </c>
      <c r="F1069" s="112" t="s">
        <v>2749</v>
      </c>
      <c r="G1069" s="3" t="str">
        <f t="shared" si="17"/>
        <v>Yes</v>
      </c>
    </row>
    <row r="1070" spans="1:7">
      <c r="A1070" s="83" t="s">
        <v>2472</v>
      </c>
      <c r="B1070" s="83" t="s">
        <v>2921</v>
      </c>
      <c r="C1070" s="80">
        <v>1927</v>
      </c>
      <c r="D1070" s="80" t="s">
        <v>34</v>
      </c>
      <c r="E1070" s="122">
        <v>0.5554</v>
      </c>
      <c r="F1070" s="112" t="s">
        <v>2749</v>
      </c>
      <c r="G1070" s="3" t="str">
        <f t="shared" si="17"/>
        <v>Yes</v>
      </c>
    </row>
    <row r="1071" spans="1:7">
      <c r="A1071" s="83" t="s">
        <v>2472</v>
      </c>
      <c r="B1071" s="83" t="s">
        <v>2921</v>
      </c>
      <c r="C1071" s="80">
        <v>3964</v>
      </c>
      <c r="D1071" s="80" t="s">
        <v>1697</v>
      </c>
      <c r="E1071" s="122">
        <v>0.69020000000000004</v>
      </c>
      <c r="F1071" s="112" t="s">
        <v>2749</v>
      </c>
      <c r="G1071" s="3" t="str">
        <f t="shared" si="17"/>
        <v>Yes</v>
      </c>
    </row>
    <row r="1072" spans="1:7">
      <c r="A1072" s="83" t="s">
        <v>2472</v>
      </c>
      <c r="B1072" s="83" t="s">
        <v>2921</v>
      </c>
      <c r="C1072" s="80">
        <v>4150</v>
      </c>
      <c r="D1072" s="80" t="s">
        <v>1698</v>
      </c>
      <c r="E1072" s="122">
        <v>0.57140000000000002</v>
      </c>
      <c r="F1072" s="112" t="s">
        <v>2749</v>
      </c>
      <c r="G1072" s="3" t="str">
        <f t="shared" si="17"/>
        <v>Yes</v>
      </c>
    </row>
    <row r="1073" spans="1:7">
      <c r="A1073" s="83" t="s">
        <v>2472</v>
      </c>
      <c r="B1073" s="83" t="s">
        <v>2921</v>
      </c>
      <c r="C1073" s="80">
        <v>1862</v>
      </c>
      <c r="D1073" s="80" t="s">
        <v>1691</v>
      </c>
      <c r="E1073" s="122">
        <v>0.25480000000000003</v>
      </c>
      <c r="F1073" s="112" t="s">
        <v>3155</v>
      </c>
      <c r="G1073" s="3" t="str">
        <f t="shared" si="17"/>
        <v>No</v>
      </c>
    </row>
    <row r="1074" spans="1:7">
      <c r="A1074" s="83" t="s">
        <v>2472</v>
      </c>
      <c r="B1074" s="83" t="s">
        <v>2921</v>
      </c>
      <c r="C1074" s="80">
        <v>5478</v>
      </c>
      <c r="D1074" s="80" t="s">
        <v>2720</v>
      </c>
      <c r="E1074" s="122">
        <v>0.40379999999999999</v>
      </c>
      <c r="F1074" s="112" t="s">
        <v>3155</v>
      </c>
      <c r="G1074" s="3" t="str">
        <f t="shared" si="17"/>
        <v>No</v>
      </c>
    </row>
    <row r="1075" spans="1:7">
      <c r="A1075" s="83" t="s">
        <v>2472</v>
      </c>
      <c r="B1075" s="83" t="s">
        <v>2921</v>
      </c>
      <c r="C1075" s="80">
        <v>3355</v>
      </c>
      <c r="D1075" s="80" t="s">
        <v>1694</v>
      </c>
      <c r="E1075" s="122">
        <v>0.57169999999999999</v>
      </c>
      <c r="F1075" s="112" t="s">
        <v>2749</v>
      </c>
      <c r="G1075" s="3" t="str">
        <f t="shared" si="17"/>
        <v>Yes</v>
      </c>
    </row>
    <row r="1076" spans="1:7">
      <c r="A1076" s="83" t="s">
        <v>2472</v>
      </c>
      <c r="B1076" s="83" t="s">
        <v>2921</v>
      </c>
      <c r="C1076" s="80">
        <v>5402</v>
      </c>
      <c r="D1076" s="80" t="s">
        <v>1705</v>
      </c>
      <c r="E1076" s="122">
        <v>0.60209999999999997</v>
      </c>
      <c r="F1076" s="112" t="s">
        <v>3155</v>
      </c>
      <c r="G1076" s="3" t="str">
        <f t="shared" si="17"/>
        <v>Yes</v>
      </c>
    </row>
    <row r="1077" spans="1:7">
      <c r="A1077" s="83" t="s">
        <v>2472</v>
      </c>
      <c r="B1077" s="83" t="s">
        <v>2921</v>
      </c>
      <c r="C1077" s="80">
        <v>5731</v>
      </c>
      <c r="D1077" s="80" t="s">
        <v>3358</v>
      </c>
      <c r="E1077" s="122">
        <v>0.48530000000000001</v>
      </c>
      <c r="F1077" s="112" t="s">
        <v>3155</v>
      </c>
      <c r="G1077" s="3" t="str">
        <f t="shared" si="17"/>
        <v>No</v>
      </c>
    </row>
    <row r="1078" spans="1:7">
      <c r="A1078" s="83" t="s">
        <v>2472</v>
      </c>
      <c r="B1078" s="83" t="s">
        <v>2921</v>
      </c>
      <c r="C1078" s="80">
        <v>5213</v>
      </c>
      <c r="D1078" s="80" t="s">
        <v>1703</v>
      </c>
      <c r="E1078" s="122">
        <v>0.55469999999999997</v>
      </c>
      <c r="F1078" s="112" t="s">
        <v>2749</v>
      </c>
      <c r="G1078" s="3" t="str">
        <f t="shared" si="17"/>
        <v>Yes</v>
      </c>
    </row>
    <row r="1079" spans="1:7">
      <c r="A1079" s="83" t="s">
        <v>2472</v>
      </c>
      <c r="B1079" s="83" t="s">
        <v>2921</v>
      </c>
      <c r="C1079" s="80">
        <v>1910</v>
      </c>
      <c r="D1079" s="80" t="s">
        <v>1692</v>
      </c>
      <c r="E1079" s="122">
        <v>0.39290000000000003</v>
      </c>
      <c r="F1079" s="112" t="s">
        <v>3155</v>
      </c>
      <c r="G1079" s="3" t="str">
        <f t="shared" si="17"/>
        <v>No</v>
      </c>
    </row>
    <row r="1080" spans="1:7">
      <c r="A1080" s="83" t="s">
        <v>2472</v>
      </c>
      <c r="B1080" s="83" t="s">
        <v>2921</v>
      </c>
      <c r="C1080" s="80">
        <v>3651</v>
      </c>
      <c r="D1080" s="80" t="s">
        <v>1696</v>
      </c>
      <c r="E1080" s="122">
        <v>0.45400000000000001</v>
      </c>
      <c r="F1080" s="112" t="s">
        <v>3155</v>
      </c>
      <c r="G1080" s="3" t="str">
        <f t="shared" si="17"/>
        <v>No</v>
      </c>
    </row>
    <row r="1081" spans="1:7">
      <c r="A1081" s="83" t="s">
        <v>2472</v>
      </c>
      <c r="B1081" s="83" t="s">
        <v>2921</v>
      </c>
      <c r="C1081" s="80">
        <v>5350</v>
      </c>
      <c r="D1081" s="80" t="s">
        <v>1704</v>
      </c>
      <c r="E1081" s="122">
        <v>0.66659999999999997</v>
      </c>
      <c r="F1081" s="112" t="s">
        <v>2749</v>
      </c>
      <c r="G1081" s="3" t="str">
        <f t="shared" si="17"/>
        <v>Yes</v>
      </c>
    </row>
    <row r="1082" spans="1:7">
      <c r="A1082" s="83" t="s">
        <v>2472</v>
      </c>
      <c r="B1082" s="83" t="s">
        <v>2921</v>
      </c>
      <c r="C1082" s="80">
        <v>1744</v>
      </c>
      <c r="D1082" s="80" t="s">
        <v>1690</v>
      </c>
      <c r="E1082" s="122">
        <v>0.53520000000000001</v>
      </c>
      <c r="F1082" s="112" t="s">
        <v>3155</v>
      </c>
      <c r="G1082" s="3" t="str">
        <f t="shared" si="17"/>
        <v>Yes</v>
      </c>
    </row>
    <row r="1083" spans="1:7">
      <c r="A1083" s="83" t="s">
        <v>2472</v>
      </c>
      <c r="B1083" s="83" t="s">
        <v>2921</v>
      </c>
      <c r="C1083" s="80">
        <v>3187</v>
      </c>
      <c r="D1083" s="80" t="s">
        <v>1693</v>
      </c>
      <c r="E1083" s="122">
        <v>0.52270000000000005</v>
      </c>
      <c r="F1083" s="112" t="s">
        <v>2749</v>
      </c>
      <c r="G1083" s="3" t="str">
        <f t="shared" si="17"/>
        <v>Yes</v>
      </c>
    </row>
    <row r="1084" spans="1:7">
      <c r="A1084" s="83" t="s">
        <v>2472</v>
      </c>
      <c r="B1084" s="83" t="s">
        <v>2921</v>
      </c>
      <c r="C1084" s="80">
        <v>3537</v>
      </c>
      <c r="D1084" s="80" t="s">
        <v>1695</v>
      </c>
      <c r="E1084" s="122">
        <v>0.35320000000000001</v>
      </c>
      <c r="F1084" s="112" t="s">
        <v>3155</v>
      </c>
      <c r="G1084" s="3" t="str">
        <f t="shared" si="17"/>
        <v>No</v>
      </c>
    </row>
    <row r="1085" spans="1:7">
      <c r="A1085" s="83" t="s">
        <v>2472</v>
      </c>
      <c r="B1085" s="83" t="s">
        <v>2921</v>
      </c>
      <c r="C1085" s="80">
        <v>2813</v>
      </c>
      <c r="D1085" s="80" t="s">
        <v>655</v>
      </c>
      <c r="E1085" s="122">
        <v>0.63500000000000001</v>
      </c>
      <c r="F1085" s="112" t="s">
        <v>2749</v>
      </c>
      <c r="G1085" s="3" t="str">
        <f t="shared" si="17"/>
        <v>Yes</v>
      </c>
    </row>
    <row r="1086" spans="1:7">
      <c r="A1086" s="83" t="s">
        <v>2325</v>
      </c>
      <c r="B1086" s="83" t="s">
        <v>2922</v>
      </c>
      <c r="C1086" s="80">
        <v>2835</v>
      </c>
      <c r="D1086" s="80" t="s">
        <v>484</v>
      </c>
      <c r="E1086" s="122">
        <v>0.5403</v>
      </c>
      <c r="F1086" s="112" t="s">
        <v>2749</v>
      </c>
      <c r="G1086" s="3" t="str">
        <f t="shared" si="17"/>
        <v>Yes</v>
      </c>
    </row>
    <row r="1087" spans="1:7">
      <c r="A1087" s="83" t="s">
        <v>2486</v>
      </c>
      <c r="B1087" s="83" t="s">
        <v>2923</v>
      </c>
      <c r="C1087" s="80">
        <v>3693</v>
      </c>
      <c r="D1087" s="80" t="s">
        <v>1838</v>
      </c>
      <c r="E1087" s="122">
        <v>0.28960000000000002</v>
      </c>
      <c r="F1087" s="112" t="s">
        <v>3155</v>
      </c>
      <c r="G1087" s="3" t="str">
        <f t="shared" si="17"/>
        <v>No</v>
      </c>
    </row>
    <row r="1088" spans="1:7">
      <c r="A1088" s="83" t="s">
        <v>2486</v>
      </c>
      <c r="B1088" s="83" t="s">
        <v>2923</v>
      </c>
      <c r="C1088" s="80">
        <v>3562</v>
      </c>
      <c r="D1088" s="80" t="s">
        <v>1837</v>
      </c>
      <c r="E1088" s="122">
        <v>0.1996</v>
      </c>
      <c r="F1088" s="112" t="s">
        <v>3155</v>
      </c>
      <c r="G1088" s="3" t="str">
        <f t="shared" si="17"/>
        <v>No</v>
      </c>
    </row>
    <row r="1089" spans="1:7">
      <c r="A1089" s="83" t="s">
        <v>2486</v>
      </c>
      <c r="B1089" s="83" t="s">
        <v>2923</v>
      </c>
      <c r="C1089" s="80">
        <v>5572</v>
      </c>
      <c r="D1089" s="80" t="s">
        <v>3198</v>
      </c>
      <c r="E1089" s="122">
        <v>0.48</v>
      </c>
      <c r="F1089" s="112" t="s">
        <v>3155</v>
      </c>
      <c r="G1089" s="3" t="str">
        <f t="shared" si="17"/>
        <v>No</v>
      </c>
    </row>
    <row r="1090" spans="1:7">
      <c r="A1090" s="83" t="s">
        <v>2486</v>
      </c>
      <c r="B1090" s="83" t="s">
        <v>2923</v>
      </c>
      <c r="C1090" s="80">
        <v>3414</v>
      </c>
      <c r="D1090" s="80" t="s">
        <v>1206</v>
      </c>
      <c r="E1090" s="122">
        <v>0.4</v>
      </c>
      <c r="F1090" s="112" t="s">
        <v>3155</v>
      </c>
      <c r="G1090" s="3" t="str">
        <f t="shared" si="17"/>
        <v>No</v>
      </c>
    </row>
    <row r="1091" spans="1:7">
      <c r="A1091" s="83" t="s">
        <v>2486</v>
      </c>
      <c r="B1091" s="83" t="s">
        <v>2923</v>
      </c>
      <c r="C1091" s="80">
        <v>3759</v>
      </c>
      <c r="D1091" s="80" t="s">
        <v>1839</v>
      </c>
      <c r="E1091" s="122">
        <v>0.33529999999999999</v>
      </c>
      <c r="F1091" s="112" t="s">
        <v>3155</v>
      </c>
      <c r="G1091" s="3" t="str">
        <f t="shared" si="17"/>
        <v>No</v>
      </c>
    </row>
    <row r="1092" spans="1:7">
      <c r="A1092" s="83" t="s">
        <v>2486</v>
      </c>
      <c r="B1092" s="83" t="s">
        <v>2923</v>
      </c>
      <c r="C1092" s="80">
        <v>5571</v>
      </c>
      <c r="D1092" s="80" t="s">
        <v>766</v>
      </c>
      <c r="E1092" s="122">
        <v>0.2291</v>
      </c>
      <c r="F1092" s="112" t="s">
        <v>3155</v>
      </c>
      <c r="G1092" s="3" t="str">
        <f t="shared" si="17"/>
        <v>No</v>
      </c>
    </row>
    <row r="1093" spans="1:7">
      <c r="A1093" s="83" t="s">
        <v>2486</v>
      </c>
      <c r="B1093" s="83" t="s">
        <v>2923</v>
      </c>
      <c r="C1093" s="80">
        <v>1858</v>
      </c>
      <c r="D1093" s="80" t="s">
        <v>1834</v>
      </c>
      <c r="E1093" s="122">
        <v>0.27529999999999999</v>
      </c>
      <c r="F1093" s="112" t="s">
        <v>3155</v>
      </c>
      <c r="G1093" s="3" t="str">
        <f t="shared" ref="G1093:G1156" si="18">IF(E1093&gt;=0.5,"Yes",IF(F1093="Yes","Yes","No"))</f>
        <v>No</v>
      </c>
    </row>
    <row r="1094" spans="1:7">
      <c r="A1094" s="83" t="s">
        <v>2486</v>
      </c>
      <c r="B1094" s="83" t="s">
        <v>2923</v>
      </c>
      <c r="C1094" s="80">
        <v>5401</v>
      </c>
      <c r="D1094" s="80" t="s">
        <v>1844</v>
      </c>
      <c r="E1094" s="122">
        <v>0.1037</v>
      </c>
      <c r="F1094" s="112" t="s">
        <v>3155</v>
      </c>
      <c r="G1094" s="3" t="str">
        <f t="shared" si="18"/>
        <v>No</v>
      </c>
    </row>
    <row r="1095" spans="1:7">
      <c r="A1095" s="83" t="s">
        <v>2486</v>
      </c>
      <c r="B1095" s="83" t="s">
        <v>2923</v>
      </c>
      <c r="C1095" s="80">
        <v>2402</v>
      </c>
      <c r="D1095" s="80" t="s">
        <v>1835</v>
      </c>
      <c r="E1095" s="122">
        <v>0.2303</v>
      </c>
      <c r="F1095" s="112" t="s">
        <v>3155</v>
      </c>
      <c r="G1095" s="3" t="str">
        <f t="shared" si="18"/>
        <v>No</v>
      </c>
    </row>
    <row r="1096" spans="1:7">
      <c r="A1096" s="83" t="s">
        <v>2486</v>
      </c>
      <c r="B1096" s="83" t="s">
        <v>2923</v>
      </c>
      <c r="C1096" s="80">
        <v>4400</v>
      </c>
      <c r="D1096" s="80" t="s">
        <v>1841</v>
      </c>
      <c r="E1096" s="122">
        <v>0.2114</v>
      </c>
      <c r="F1096" s="112" t="s">
        <v>3155</v>
      </c>
      <c r="G1096" s="3" t="str">
        <f t="shared" si="18"/>
        <v>No</v>
      </c>
    </row>
    <row r="1097" spans="1:7">
      <c r="A1097" s="83" t="s">
        <v>2486</v>
      </c>
      <c r="B1097" s="83" t="s">
        <v>2923</v>
      </c>
      <c r="C1097" s="80">
        <v>4133</v>
      </c>
      <c r="D1097" s="80" t="s">
        <v>438</v>
      </c>
      <c r="E1097" s="122">
        <v>0.16020000000000001</v>
      </c>
      <c r="F1097" s="112" t="s">
        <v>3155</v>
      </c>
      <c r="G1097" s="3" t="str">
        <f t="shared" si="18"/>
        <v>No</v>
      </c>
    </row>
    <row r="1098" spans="1:7">
      <c r="A1098" s="83" t="s">
        <v>2486</v>
      </c>
      <c r="B1098" s="83" t="s">
        <v>2923</v>
      </c>
      <c r="C1098" s="80">
        <v>3191</v>
      </c>
      <c r="D1098" s="80" t="s">
        <v>1836</v>
      </c>
      <c r="E1098" s="122">
        <v>0.33600000000000002</v>
      </c>
      <c r="F1098" s="112" t="s">
        <v>3155</v>
      </c>
      <c r="G1098" s="3" t="str">
        <f t="shared" si="18"/>
        <v>No</v>
      </c>
    </row>
    <row r="1099" spans="1:7">
      <c r="A1099" s="83" t="s">
        <v>2486</v>
      </c>
      <c r="B1099" s="83" t="s">
        <v>2923</v>
      </c>
      <c r="C1099" s="80">
        <v>4491</v>
      </c>
      <c r="D1099" s="80" t="s">
        <v>1842</v>
      </c>
      <c r="E1099" s="122">
        <v>0.25850000000000001</v>
      </c>
      <c r="F1099" s="112" t="s">
        <v>3155</v>
      </c>
      <c r="G1099" s="3" t="str">
        <f t="shared" si="18"/>
        <v>No</v>
      </c>
    </row>
    <row r="1100" spans="1:7">
      <c r="A1100" s="83" t="s">
        <v>2486</v>
      </c>
      <c r="B1100" s="83" t="s">
        <v>2923</v>
      </c>
      <c r="C1100" s="80">
        <v>3851</v>
      </c>
      <c r="D1100" s="80" t="s">
        <v>968</v>
      </c>
      <c r="E1100" s="122">
        <v>0.24440000000000001</v>
      </c>
      <c r="F1100" s="112" t="s">
        <v>3155</v>
      </c>
      <c r="G1100" s="3" t="str">
        <f t="shared" si="18"/>
        <v>No</v>
      </c>
    </row>
    <row r="1101" spans="1:7">
      <c r="A1101" s="83" t="s">
        <v>2486</v>
      </c>
      <c r="B1101" s="83" t="s">
        <v>2923</v>
      </c>
      <c r="C1101" s="80">
        <v>5094</v>
      </c>
      <c r="D1101" s="80" t="s">
        <v>1843</v>
      </c>
      <c r="E1101" s="122">
        <v>0.15049999999999999</v>
      </c>
      <c r="F1101" s="112" t="s">
        <v>3155</v>
      </c>
      <c r="G1101" s="3" t="str">
        <f t="shared" si="18"/>
        <v>No</v>
      </c>
    </row>
    <row r="1102" spans="1:7">
      <c r="A1102" s="83" t="s">
        <v>2486</v>
      </c>
      <c r="B1102" s="83" t="s">
        <v>2923</v>
      </c>
      <c r="C1102" s="80">
        <v>4134</v>
      </c>
      <c r="D1102" s="80" t="s">
        <v>1840</v>
      </c>
      <c r="E1102" s="122">
        <v>0.58330000000000004</v>
      </c>
      <c r="F1102" s="112" t="s">
        <v>2749</v>
      </c>
      <c r="G1102" s="3" t="str">
        <f t="shared" si="18"/>
        <v>Yes</v>
      </c>
    </row>
    <row r="1103" spans="1:7">
      <c r="A1103" s="83" t="s">
        <v>2486</v>
      </c>
      <c r="B1103" s="83" t="s">
        <v>2923</v>
      </c>
      <c r="C1103" s="80">
        <v>5658</v>
      </c>
      <c r="D1103" s="80" t="s">
        <v>1623</v>
      </c>
      <c r="E1103" s="122">
        <v>0.1065</v>
      </c>
      <c r="F1103" s="112" t="s">
        <v>3155</v>
      </c>
      <c r="G1103" s="3" t="str">
        <f t="shared" si="18"/>
        <v>No</v>
      </c>
    </row>
    <row r="1104" spans="1:7">
      <c r="A1104" s="83" t="s">
        <v>2485</v>
      </c>
      <c r="B1104" s="83" t="s">
        <v>2924</v>
      </c>
      <c r="C1104" s="80">
        <v>4483</v>
      </c>
      <c r="D1104" s="80" t="s">
        <v>1831</v>
      </c>
      <c r="E1104" s="122">
        <v>0.4294</v>
      </c>
      <c r="F1104" s="112" t="s">
        <v>3155</v>
      </c>
      <c r="G1104" s="3" t="str">
        <f t="shared" si="18"/>
        <v>No</v>
      </c>
    </row>
    <row r="1105" spans="1:7">
      <c r="A1105" s="83" t="s">
        <v>2485</v>
      </c>
      <c r="B1105" s="83" t="s">
        <v>2924</v>
      </c>
      <c r="C1105" s="80">
        <v>2890</v>
      </c>
      <c r="D1105" s="80" t="s">
        <v>1829</v>
      </c>
      <c r="E1105" s="122">
        <v>0.34039999999999998</v>
      </c>
      <c r="F1105" s="112" t="s">
        <v>3155</v>
      </c>
      <c r="G1105" s="3" t="str">
        <f t="shared" si="18"/>
        <v>No</v>
      </c>
    </row>
    <row r="1106" spans="1:7">
      <c r="A1106" s="83" t="s">
        <v>2485</v>
      </c>
      <c r="B1106" s="83" t="s">
        <v>2924</v>
      </c>
      <c r="C1106" s="80">
        <v>3965</v>
      </c>
      <c r="D1106" s="80" t="s">
        <v>1830</v>
      </c>
      <c r="E1106" s="122">
        <v>0.39510000000000001</v>
      </c>
      <c r="F1106" s="112" t="s">
        <v>3155</v>
      </c>
      <c r="G1106" s="3" t="str">
        <f t="shared" si="18"/>
        <v>No</v>
      </c>
    </row>
    <row r="1107" spans="1:7">
      <c r="A1107" s="83" t="s">
        <v>2485</v>
      </c>
      <c r="B1107" s="83" t="s">
        <v>2924</v>
      </c>
      <c r="C1107" s="80">
        <v>4577</v>
      </c>
      <c r="D1107" s="80" t="s">
        <v>1832</v>
      </c>
      <c r="E1107" s="122">
        <v>0.2762</v>
      </c>
      <c r="F1107" s="112" t="s">
        <v>3155</v>
      </c>
      <c r="G1107" s="3" t="str">
        <f t="shared" si="18"/>
        <v>No</v>
      </c>
    </row>
    <row r="1108" spans="1:7">
      <c r="A1108" s="83" t="s">
        <v>2346</v>
      </c>
      <c r="B1108" s="83" t="s">
        <v>2925</v>
      </c>
      <c r="C1108" s="80">
        <v>3162</v>
      </c>
      <c r="D1108" s="80" t="s">
        <v>696</v>
      </c>
      <c r="E1108" s="122">
        <v>1.8700000000000001E-2</v>
      </c>
      <c r="F1108" s="112" t="s">
        <v>3155</v>
      </c>
      <c r="G1108" s="3" t="str">
        <f t="shared" si="18"/>
        <v>No</v>
      </c>
    </row>
    <row r="1109" spans="1:7">
      <c r="A1109" s="83" t="s">
        <v>2346</v>
      </c>
      <c r="B1109" s="83" t="s">
        <v>2925</v>
      </c>
      <c r="C1109" s="80">
        <v>3219</v>
      </c>
      <c r="D1109" s="80" t="s">
        <v>697</v>
      </c>
      <c r="E1109" s="122">
        <v>3.9899999999999998E-2</v>
      </c>
      <c r="F1109" s="112" t="s">
        <v>3155</v>
      </c>
      <c r="G1109" s="3" t="str">
        <f t="shared" si="18"/>
        <v>No</v>
      </c>
    </row>
    <row r="1110" spans="1:7">
      <c r="A1110" s="83" t="s">
        <v>2346</v>
      </c>
      <c r="B1110" s="83" t="s">
        <v>2925</v>
      </c>
      <c r="C1110" s="80">
        <v>2981</v>
      </c>
      <c r="D1110" s="80" t="s">
        <v>694</v>
      </c>
      <c r="E1110" s="122">
        <v>1.95E-2</v>
      </c>
      <c r="F1110" s="112" t="s">
        <v>3155</v>
      </c>
      <c r="G1110" s="3" t="str">
        <f t="shared" si="18"/>
        <v>No</v>
      </c>
    </row>
    <row r="1111" spans="1:7">
      <c r="A1111" s="83" t="s">
        <v>2346</v>
      </c>
      <c r="B1111" s="83" t="s">
        <v>2925</v>
      </c>
      <c r="C1111" s="80">
        <v>3029</v>
      </c>
      <c r="D1111" s="80" t="s">
        <v>695</v>
      </c>
      <c r="E1111" s="122">
        <v>4.4600000000000001E-2</v>
      </c>
      <c r="F1111" s="112" t="s">
        <v>3155</v>
      </c>
      <c r="G1111" s="3" t="str">
        <f t="shared" si="18"/>
        <v>No</v>
      </c>
    </row>
    <row r="1112" spans="1:7">
      <c r="A1112" s="83" t="s">
        <v>2346</v>
      </c>
      <c r="B1112" s="83" t="s">
        <v>2925</v>
      </c>
      <c r="C1112" s="80">
        <v>5447</v>
      </c>
      <c r="D1112" s="80" t="s">
        <v>699</v>
      </c>
      <c r="E1112" s="122">
        <v>4.9299999999999997E-2</v>
      </c>
      <c r="F1112" s="112" t="s">
        <v>3155</v>
      </c>
      <c r="G1112" s="3" t="str">
        <f t="shared" si="18"/>
        <v>No</v>
      </c>
    </row>
    <row r="1113" spans="1:7">
      <c r="A1113" s="83" t="s">
        <v>2346</v>
      </c>
      <c r="B1113" s="83" t="s">
        <v>2925</v>
      </c>
      <c r="C1113" s="80">
        <v>3433</v>
      </c>
      <c r="D1113" s="80" t="s">
        <v>698</v>
      </c>
      <c r="E1113" s="122">
        <v>3.85E-2</v>
      </c>
      <c r="F1113" s="112" t="s">
        <v>3155</v>
      </c>
      <c r="G1113" s="3" t="str">
        <f t="shared" si="18"/>
        <v>No</v>
      </c>
    </row>
    <row r="1114" spans="1:7">
      <c r="A1114" s="83" t="s">
        <v>2531</v>
      </c>
      <c r="B1114" s="83" t="s">
        <v>2926</v>
      </c>
      <c r="C1114" s="80">
        <v>2584</v>
      </c>
      <c r="D1114" s="80" t="s">
        <v>2108</v>
      </c>
      <c r="E1114" s="122">
        <v>0.38729999999999998</v>
      </c>
      <c r="F1114" s="112" t="s">
        <v>3155</v>
      </c>
      <c r="G1114" s="3" t="str">
        <f t="shared" si="18"/>
        <v>No</v>
      </c>
    </row>
    <row r="1115" spans="1:7">
      <c r="A1115" s="83" t="s">
        <v>2531</v>
      </c>
      <c r="B1115" s="83" t="s">
        <v>2926</v>
      </c>
      <c r="C1115" s="80">
        <v>2554</v>
      </c>
      <c r="D1115" s="80" t="s">
        <v>2107</v>
      </c>
      <c r="E1115" s="122">
        <v>0.30769999999999997</v>
      </c>
      <c r="F1115" s="112" t="s">
        <v>3155</v>
      </c>
      <c r="G1115" s="3" t="str">
        <f t="shared" si="18"/>
        <v>No</v>
      </c>
    </row>
    <row r="1116" spans="1:7">
      <c r="A1116" s="83" t="s">
        <v>2531</v>
      </c>
      <c r="B1116" s="83" t="s">
        <v>2926</v>
      </c>
      <c r="C1116" s="80">
        <v>5448</v>
      </c>
      <c r="D1116" s="80" t="s">
        <v>2110</v>
      </c>
      <c r="E1116" s="122">
        <v>0.34720000000000001</v>
      </c>
      <c r="F1116" s="112" t="s">
        <v>3155</v>
      </c>
      <c r="G1116" s="3" t="str">
        <f t="shared" si="18"/>
        <v>No</v>
      </c>
    </row>
    <row r="1117" spans="1:7">
      <c r="A1117" s="83" t="s">
        <v>2531</v>
      </c>
      <c r="B1117" s="83" t="s">
        <v>2926</v>
      </c>
      <c r="C1117" s="80">
        <v>3930</v>
      </c>
      <c r="D1117" s="80" t="s">
        <v>941</v>
      </c>
      <c r="E1117" s="122">
        <v>0.3498</v>
      </c>
      <c r="F1117" s="112" t="s">
        <v>3155</v>
      </c>
      <c r="G1117" s="3" t="str">
        <f t="shared" si="18"/>
        <v>No</v>
      </c>
    </row>
    <row r="1118" spans="1:7">
      <c r="A1118" s="83" t="s">
        <v>2531</v>
      </c>
      <c r="B1118" s="83" t="s">
        <v>2926</v>
      </c>
      <c r="C1118" s="80">
        <v>5047</v>
      </c>
      <c r="D1118" s="80" t="s">
        <v>2109</v>
      </c>
      <c r="E1118" s="122">
        <v>0.1147</v>
      </c>
      <c r="F1118" s="112" t="s">
        <v>3155</v>
      </c>
      <c r="G1118" s="3" t="str">
        <f t="shared" si="18"/>
        <v>No</v>
      </c>
    </row>
    <row r="1119" spans="1:7">
      <c r="A1119" s="83" t="s">
        <v>2421</v>
      </c>
      <c r="B1119" s="83" t="s">
        <v>2927</v>
      </c>
      <c r="C1119" s="80">
        <v>1845</v>
      </c>
      <c r="D1119" s="80" t="s">
        <v>1249</v>
      </c>
      <c r="E1119" s="122">
        <v>0.28889999999999999</v>
      </c>
      <c r="F1119" s="112" t="s">
        <v>3155</v>
      </c>
      <c r="G1119" s="3" t="str">
        <f t="shared" si="18"/>
        <v>No</v>
      </c>
    </row>
    <row r="1120" spans="1:7">
      <c r="A1120" s="83" t="s">
        <v>2421</v>
      </c>
      <c r="B1120" s="83" t="s">
        <v>2927</v>
      </c>
      <c r="C1120" s="80">
        <v>1621</v>
      </c>
      <c r="D1120" s="80" t="s">
        <v>3199</v>
      </c>
      <c r="E1120" s="122">
        <v>0.58279999999999998</v>
      </c>
      <c r="F1120" s="112" t="s">
        <v>3155</v>
      </c>
      <c r="G1120" s="3" t="str">
        <f t="shared" si="18"/>
        <v>Yes</v>
      </c>
    </row>
    <row r="1121" spans="1:7">
      <c r="A1121" s="83" t="s">
        <v>2421</v>
      </c>
      <c r="B1121" s="83" t="s">
        <v>2927</v>
      </c>
      <c r="C1121" s="80">
        <v>2146</v>
      </c>
      <c r="D1121" s="80" t="s">
        <v>1250</v>
      </c>
      <c r="E1121" s="122">
        <v>0.31680000000000003</v>
      </c>
      <c r="F1121" s="112" t="s">
        <v>3155</v>
      </c>
      <c r="G1121" s="3" t="str">
        <f t="shared" si="18"/>
        <v>No</v>
      </c>
    </row>
    <row r="1122" spans="1:7">
      <c r="A1122" s="83" t="s">
        <v>2421</v>
      </c>
      <c r="B1122" s="83" t="s">
        <v>2927</v>
      </c>
      <c r="C1122" s="80">
        <v>4501</v>
      </c>
      <c r="D1122" s="80" t="s">
        <v>1251</v>
      </c>
      <c r="E1122" s="122">
        <v>0.3145</v>
      </c>
      <c r="F1122" s="112" t="s">
        <v>3155</v>
      </c>
      <c r="G1122" s="3" t="str">
        <f t="shared" si="18"/>
        <v>No</v>
      </c>
    </row>
    <row r="1123" spans="1:7">
      <c r="A1123" s="83" t="s">
        <v>2465</v>
      </c>
      <c r="B1123" s="83" t="s">
        <v>2928</v>
      </c>
      <c r="C1123" s="80">
        <v>3406</v>
      </c>
      <c r="D1123" s="80" t="s">
        <v>1588</v>
      </c>
      <c r="E1123" s="122">
        <v>0.34839999999999999</v>
      </c>
      <c r="F1123" s="112" t="s">
        <v>2749</v>
      </c>
      <c r="G1123" s="3" t="str">
        <f t="shared" si="18"/>
        <v>Yes</v>
      </c>
    </row>
    <row r="1124" spans="1:7">
      <c r="A1124" s="83" t="s">
        <v>2465</v>
      </c>
      <c r="B1124" s="83" t="s">
        <v>2928</v>
      </c>
      <c r="C1124" s="80">
        <v>5480</v>
      </c>
      <c r="D1124" s="80" t="s">
        <v>2721</v>
      </c>
      <c r="E1124" s="122">
        <v>0.14710000000000001</v>
      </c>
      <c r="F1124" s="112" t="s">
        <v>3155</v>
      </c>
      <c r="G1124" s="3" t="str">
        <f t="shared" si="18"/>
        <v>No</v>
      </c>
    </row>
    <row r="1125" spans="1:7">
      <c r="A1125" s="83" t="s">
        <v>2474</v>
      </c>
      <c r="B1125" s="83" t="s">
        <v>2929</v>
      </c>
      <c r="C1125" s="80">
        <v>4362</v>
      </c>
      <c r="D1125" s="80" t="s">
        <v>1715</v>
      </c>
      <c r="E1125" s="122">
        <v>0.13109999999999999</v>
      </c>
      <c r="F1125" s="112" t="s">
        <v>3155</v>
      </c>
      <c r="G1125" s="3" t="str">
        <f t="shared" si="18"/>
        <v>No</v>
      </c>
    </row>
    <row r="1126" spans="1:7">
      <c r="A1126" s="83" t="s">
        <v>2474</v>
      </c>
      <c r="B1126" s="83" t="s">
        <v>2929</v>
      </c>
      <c r="C1126" s="80">
        <v>3060</v>
      </c>
      <c r="D1126" s="80" t="s">
        <v>1713</v>
      </c>
      <c r="E1126" s="122">
        <v>0.64629999999999999</v>
      </c>
      <c r="F1126" s="112" t="s">
        <v>2749</v>
      </c>
      <c r="G1126" s="3" t="str">
        <f t="shared" si="18"/>
        <v>Yes</v>
      </c>
    </row>
    <row r="1127" spans="1:7">
      <c r="A1127" s="83" t="s">
        <v>2474</v>
      </c>
      <c r="B1127" s="83" t="s">
        <v>2929</v>
      </c>
      <c r="C1127" s="80">
        <v>4594</v>
      </c>
      <c r="D1127" s="80" t="s">
        <v>1718</v>
      </c>
      <c r="E1127" s="122">
        <v>0.37830000000000003</v>
      </c>
      <c r="F1127" s="112" t="s">
        <v>3155</v>
      </c>
      <c r="G1127" s="3" t="str">
        <f t="shared" si="18"/>
        <v>No</v>
      </c>
    </row>
    <row r="1128" spans="1:7">
      <c r="A1128" s="83" t="s">
        <v>2474</v>
      </c>
      <c r="B1128" s="83" t="s">
        <v>2929</v>
      </c>
      <c r="C1128" s="80">
        <v>4544</v>
      </c>
      <c r="D1128" s="80" t="s">
        <v>1717</v>
      </c>
      <c r="E1128" s="122">
        <v>0.34570000000000001</v>
      </c>
      <c r="F1128" s="112" t="s">
        <v>3155</v>
      </c>
      <c r="G1128" s="3" t="str">
        <f t="shared" si="18"/>
        <v>No</v>
      </c>
    </row>
    <row r="1129" spans="1:7">
      <c r="A1129" s="83" t="s">
        <v>2474</v>
      </c>
      <c r="B1129" s="83" t="s">
        <v>2929</v>
      </c>
      <c r="C1129" s="80">
        <v>1806</v>
      </c>
      <c r="D1129" s="80" t="s">
        <v>1711</v>
      </c>
      <c r="E1129" s="122">
        <v>0.58819999999999995</v>
      </c>
      <c r="F1129" s="112" t="s">
        <v>2749</v>
      </c>
      <c r="G1129" s="3" t="str">
        <f t="shared" si="18"/>
        <v>Yes</v>
      </c>
    </row>
    <row r="1130" spans="1:7">
      <c r="A1130" s="83" t="s">
        <v>2474</v>
      </c>
      <c r="B1130" s="83" t="s">
        <v>2929</v>
      </c>
      <c r="C1130" s="80">
        <v>2546</v>
      </c>
      <c r="D1130" s="80" t="s">
        <v>1712</v>
      </c>
      <c r="E1130" s="122">
        <v>0.2044</v>
      </c>
      <c r="F1130" s="112" t="s">
        <v>3155</v>
      </c>
      <c r="G1130" s="3" t="str">
        <f t="shared" si="18"/>
        <v>No</v>
      </c>
    </row>
    <row r="1131" spans="1:7">
      <c r="A1131" s="83" t="s">
        <v>2474</v>
      </c>
      <c r="B1131" s="83" t="s">
        <v>2929</v>
      </c>
      <c r="C1131" s="80">
        <v>4528</v>
      </c>
      <c r="D1131" s="80" t="s">
        <v>1716</v>
      </c>
      <c r="E1131" s="122">
        <v>0.32279999999999998</v>
      </c>
      <c r="F1131" s="112" t="s">
        <v>3155</v>
      </c>
      <c r="G1131" s="3" t="str">
        <f t="shared" si="18"/>
        <v>No</v>
      </c>
    </row>
    <row r="1132" spans="1:7">
      <c r="A1132" s="83" t="s">
        <v>2474</v>
      </c>
      <c r="B1132" s="83" t="s">
        <v>2929</v>
      </c>
      <c r="C1132" s="80">
        <v>1570</v>
      </c>
      <c r="D1132" s="80" t="s">
        <v>3152</v>
      </c>
      <c r="E1132" s="122">
        <v>0</v>
      </c>
      <c r="F1132" s="112" t="s">
        <v>3155</v>
      </c>
      <c r="G1132" s="3" t="str">
        <f t="shared" si="18"/>
        <v>No</v>
      </c>
    </row>
    <row r="1133" spans="1:7">
      <c r="A1133" s="83" t="s">
        <v>2474</v>
      </c>
      <c r="B1133" s="83" t="s">
        <v>2929</v>
      </c>
      <c r="C1133" s="80">
        <v>1643</v>
      </c>
      <c r="D1133" s="80" t="s">
        <v>1709</v>
      </c>
      <c r="E1133" s="122">
        <v>0.24590000000000001</v>
      </c>
      <c r="F1133" s="112" t="s">
        <v>3155</v>
      </c>
      <c r="G1133" s="3" t="str">
        <f t="shared" si="18"/>
        <v>No</v>
      </c>
    </row>
    <row r="1134" spans="1:7">
      <c r="A1134" s="83" t="s">
        <v>2474</v>
      </c>
      <c r="B1134" s="83" t="s">
        <v>2929</v>
      </c>
      <c r="C1134" s="80">
        <v>5040</v>
      </c>
      <c r="D1134" s="80" t="s">
        <v>1719</v>
      </c>
      <c r="E1134" s="122">
        <v>0.39610000000000001</v>
      </c>
      <c r="F1134" s="112" t="s">
        <v>3155</v>
      </c>
      <c r="G1134" s="3" t="str">
        <f t="shared" si="18"/>
        <v>No</v>
      </c>
    </row>
    <row r="1135" spans="1:7">
      <c r="A1135" s="83" t="s">
        <v>2474</v>
      </c>
      <c r="B1135" s="83" t="s">
        <v>2929</v>
      </c>
      <c r="C1135" s="80">
        <v>4159</v>
      </c>
      <c r="D1135" s="80" t="s">
        <v>1714</v>
      </c>
      <c r="E1135" s="122">
        <v>0.19239999999999999</v>
      </c>
      <c r="F1135" s="112" t="s">
        <v>3155</v>
      </c>
      <c r="G1135" s="3" t="str">
        <f t="shared" si="18"/>
        <v>No</v>
      </c>
    </row>
    <row r="1136" spans="1:7">
      <c r="A1136" s="83" t="s">
        <v>2474</v>
      </c>
      <c r="B1136" s="83" t="s">
        <v>2929</v>
      </c>
      <c r="C1136" s="80">
        <v>1777</v>
      </c>
      <c r="D1136" s="80" t="s">
        <v>1710</v>
      </c>
      <c r="E1136" s="122">
        <v>0.14119999999999999</v>
      </c>
      <c r="F1136" s="112" t="s">
        <v>3155</v>
      </c>
      <c r="G1136" s="3" t="str">
        <f t="shared" si="18"/>
        <v>No</v>
      </c>
    </row>
    <row r="1137" spans="1:7">
      <c r="A1137" s="83" t="s">
        <v>2326</v>
      </c>
      <c r="B1137" s="83" t="s">
        <v>2930</v>
      </c>
      <c r="C1137" s="80">
        <v>3661</v>
      </c>
      <c r="D1137" s="80" t="s">
        <v>488</v>
      </c>
      <c r="E1137" s="122">
        <v>0.35049999999999998</v>
      </c>
      <c r="F1137" s="112" t="s">
        <v>3155</v>
      </c>
      <c r="G1137" s="3" t="str">
        <f t="shared" si="18"/>
        <v>No</v>
      </c>
    </row>
    <row r="1138" spans="1:7">
      <c r="A1138" s="83" t="s">
        <v>2326</v>
      </c>
      <c r="B1138" s="83" t="s">
        <v>2930</v>
      </c>
      <c r="C1138" s="80">
        <v>2180</v>
      </c>
      <c r="D1138" s="80" t="s">
        <v>486</v>
      </c>
      <c r="E1138" s="122">
        <v>0.33310000000000001</v>
      </c>
      <c r="F1138" s="112" t="s">
        <v>3155</v>
      </c>
      <c r="G1138" s="3" t="str">
        <f t="shared" si="18"/>
        <v>No</v>
      </c>
    </row>
    <row r="1139" spans="1:7">
      <c r="A1139" s="83" t="s">
        <v>2326</v>
      </c>
      <c r="B1139" s="83" t="s">
        <v>2930</v>
      </c>
      <c r="C1139" s="80">
        <v>3374</v>
      </c>
      <c r="D1139" s="80" t="s">
        <v>487</v>
      </c>
      <c r="E1139" s="122">
        <v>0.377</v>
      </c>
      <c r="F1139" s="112" t="s">
        <v>3155</v>
      </c>
      <c r="G1139" s="3" t="str">
        <f t="shared" si="18"/>
        <v>No</v>
      </c>
    </row>
    <row r="1140" spans="1:7">
      <c r="A1140" s="83" t="s">
        <v>2391</v>
      </c>
      <c r="B1140" s="83" t="s">
        <v>2931</v>
      </c>
      <c r="C1140" s="80">
        <v>2678</v>
      </c>
      <c r="D1140" s="80" t="s">
        <v>1140</v>
      </c>
      <c r="E1140" s="122">
        <v>0.55800000000000005</v>
      </c>
      <c r="F1140" s="112" t="s">
        <v>2749</v>
      </c>
      <c r="G1140" s="3" t="str">
        <f t="shared" si="18"/>
        <v>Yes</v>
      </c>
    </row>
    <row r="1141" spans="1:7">
      <c r="A1141" s="83" t="s">
        <v>2391</v>
      </c>
      <c r="B1141" s="83" t="s">
        <v>2931</v>
      </c>
      <c r="C1141" s="80">
        <v>3112</v>
      </c>
      <c r="D1141" s="80" t="s">
        <v>1141</v>
      </c>
      <c r="E1141" s="122">
        <v>0.56289999999999996</v>
      </c>
      <c r="F1141" s="112" t="s">
        <v>2749</v>
      </c>
      <c r="G1141" s="3" t="str">
        <f t="shared" si="18"/>
        <v>Yes</v>
      </c>
    </row>
    <row r="1142" spans="1:7">
      <c r="A1142" s="83" t="s">
        <v>2318</v>
      </c>
      <c r="B1142" s="83" t="s">
        <v>2932</v>
      </c>
      <c r="C1142" s="80">
        <v>3022</v>
      </c>
      <c r="D1142" s="80" t="s">
        <v>440</v>
      </c>
      <c r="E1142" s="122">
        <v>0.61409999999999998</v>
      </c>
      <c r="F1142" s="112" t="s">
        <v>2749</v>
      </c>
      <c r="G1142" s="3" t="str">
        <f t="shared" si="18"/>
        <v>Yes</v>
      </c>
    </row>
    <row r="1143" spans="1:7">
      <c r="A1143" s="83" t="s">
        <v>2318</v>
      </c>
      <c r="B1143" s="83" t="s">
        <v>2932</v>
      </c>
      <c r="C1143" s="80">
        <v>5273</v>
      </c>
      <c r="D1143" s="80" t="s">
        <v>447</v>
      </c>
      <c r="E1143" s="122">
        <v>0.31590000000000001</v>
      </c>
      <c r="F1143" s="112" t="s">
        <v>3155</v>
      </c>
      <c r="G1143" s="3" t="str">
        <f t="shared" si="18"/>
        <v>No</v>
      </c>
    </row>
    <row r="1144" spans="1:7">
      <c r="A1144" s="83" t="s">
        <v>2318</v>
      </c>
      <c r="B1144" s="83" t="s">
        <v>2932</v>
      </c>
      <c r="C1144" s="80">
        <v>5679</v>
      </c>
      <c r="D1144" s="80" t="s">
        <v>3359</v>
      </c>
      <c r="E1144" s="122">
        <v>0.70469999999999999</v>
      </c>
      <c r="F1144" s="112" t="s">
        <v>3155</v>
      </c>
      <c r="G1144" s="3" t="str">
        <f t="shared" si="18"/>
        <v>Yes</v>
      </c>
    </row>
    <row r="1145" spans="1:7">
      <c r="A1145" s="83" t="s">
        <v>2318</v>
      </c>
      <c r="B1145" s="83" t="s">
        <v>2932</v>
      </c>
      <c r="C1145" s="80">
        <v>5354</v>
      </c>
      <c r="D1145" s="80" t="s">
        <v>449</v>
      </c>
      <c r="E1145" s="122">
        <v>0.9254</v>
      </c>
      <c r="F1145" s="112" t="s">
        <v>2749</v>
      </c>
      <c r="G1145" s="3" t="str">
        <f t="shared" si="18"/>
        <v>Yes</v>
      </c>
    </row>
    <row r="1146" spans="1:7">
      <c r="A1146" s="83" t="s">
        <v>2318</v>
      </c>
      <c r="B1146" s="83" t="s">
        <v>2932</v>
      </c>
      <c r="C1146" s="80">
        <v>2673</v>
      </c>
      <c r="D1146" s="80" t="s">
        <v>243</v>
      </c>
      <c r="E1146" s="122">
        <v>0.65410000000000001</v>
      </c>
      <c r="F1146" s="112" t="s">
        <v>2749</v>
      </c>
      <c r="G1146" s="3" t="str">
        <f t="shared" si="18"/>
        <v>Yes</v>
      </c>
    </row>
    <row r="1147" spans="1:7">
      <c r="A1147" s="83" t="s">
        <v>2318</v>
      </c>
      <c r="B1147" s="83" t="s">
        <v>2932</v>
      </c>
      <c r="C1147" s="80">
        <v>3091</v>
      </c>
      <c r="D1147" s="80" t="s">
        <v>441</v>
      </c>
      <c r="E1147" s="122">
        <v>0.54269999999999996</v>
      </c>
      <c r="F1147" s="112" t="s">
        <v>2749</v>
      </c>
      <c r="G1147" s="3" t="str">
        <f t="shared" si="18"/>
        <v>Yes</v>
      </c>
    </row>
    <row r="1148" spans="1:7">
      <c r="A1148" s="83" t="s">
        <v>2318</v>
      </c>
      <c r="B1148" s="83" t="s">
        <v>2932</v>
      </c>
      <c r="C1148" s="80">
        <v>2833</v>
      </c>
      <c r="D1148" s="80" t="s">
        <v>436</v>
      </c>
      <c r="E1148" s="122">
        <v>0.75280000000000002</v>
      </c>
      <c r="F1148" s="112" t="s">
        <v>2749</v>
      </c>
      <c r="G1148" s="3" t="str">
        <f t="shared" si="18"/>
        <v>Yes</v>
      </c>
    </row>
    <row r="1149" spans="1:7">
      <c r="A1149" s="83" t="s">
        <v>2318</v>
      </c>
      <c r="B1149" s="83" t="s">
        <v>2932</v>
      </c>
      <c r="C1149" s="80">
        <v>2969</v>
      </c>
      <c r="D1149" s="80" t="s">
        <v>437</v>
      </c>
      <c r="E1149" s="122">
        <v>0.66769999999999996</v>
      </c>
      <c r="F1149" s="112" t="s">
        <v>2749</v>
      </c>
      <c r="G1149" s="3" t="str">
        <f t="shared" si="18"/>
        <v>Yes</v>
      </c>
    </row>
    <row r="1150" spans="1:7">
      <c r="A1150" s="83" t="s">
        <v>2318</v>
      </c>
      <c r="B1150" s="83" t="s">
        <v>2932</v>
      </c>
      <c r="C1150" s="80">
        <v>3021</v>
      </c>
      <c r="D1150" s="80" t="s">
        <v>439</v>
      </c>
      <c r="E1150" s="122">
        <v>0.83560000000000001</v>
      </c>
      <c r="F1150" s="112" t="s">
        <v>2749</v>
      </c>
      <c r="G1150" s="3" t="str">
        <f t="shared" si="18"/>
        <v>Yes</v>
      </c>
    </row>
    <row r="1151" spans="1:7">
      <c r="A1151" s="83" t="s">
        <v>2318</v>
      </c>
      <c r="B1151" s="83" t="s">
        <v>2932</v>
      </c>
      <c r="C1151" s="80">
        <v>3153</v>
      </c>
      <c r="D1151" s="80" t="s">
        <v>442</v>
      </c>
      <c r="E1151" s="122">
        <v>0.67049999999999998</v>
      </c>
      <c r="F1151" s="112" t="s">
        <v>2749</v>
      </c>
      <c r="G1151" s="3" t="str">
        <f t="shared" si="18"/>
        <v>Yes</v>
      </c>
    </row>
    <row r="1152" spans="1:7">
      <c r="A1152" s="83" t="s">
        <v>2318</v>
      </c>
      <c r="B1152" s="83" t="s">
        <v>2932</v>
      </c>
      <c r="C1152" s="80">
        <v>2970</v>
      </c>
      <c r="D1152" s="80" t="s">
        <v>438</v>
      </c>
      <c r="E1152" s="122">
        <v>0.78390000000000004</v>
      </c>
      <c r="F1152" s="112" t="s">
        <v>2749</v>
      </c>
      <c r="G1152" s="3" t="str">
        <f t="shared" si="18"/>
        <v>Yes</v>
      </c>
    </row>
    <row r="1153" spans="1:7">
      <c r="A1153" s="83" t="s">
        <v>2318</v>
      </c>
      <c r="B1153" s="83" t="s">
        <v>2932</v>
      </c>
      <c r="C1153" s="80">
        <v>3215</v>
      </c>
      <c r="D1153" s="80" t="s">
        <v>443</v>
      </c>
      <c r="E1153" s="122">
        <v>0.59719999999999995</v>
      </c>
      <c r="F1153" s="112" t="s">
        <v>2749</v>
      </c>
      <c r="G1153" s="3" t="str">
        <f t="shared" si="18"/>
        <v>Yes</v>
      </c>
    </row>
    <row r="1154" spans="1:7">
      <c r="A1154" s="83" t="s">
        <v>2318</v>
      </c>
      <c r="B1154" s="83" t="s">
        <v>2932</v>
      </c>
      <c r="C1154" s="80">
        <v>3779</v>
      </c>
      <c r="D1154" s="80" t="s">
        <v>444</v>
      </c>
      <c r="E1154" s="122">
        <v>0.86870000000000003</v>
      </c>
      <c r="F1154" s="112" t="s">
        <v>2749</v>
      </c>
      <c r="G1154" s="3" t="str">
        <f t="shared" si="18"/>
        <v>Yes</v>
      </c>
    </row>
    <row r="1155" spans="1:7">
      <c r="A1155" s="83" t="s">
        <v>2318</v>
      </c>
      <c r="B1155" s="83" t="s">
        <v>2932</v>
      </c>
      <c r="C1155" s="80">
        <v>5251</v>
      </c>
      <c r="D1155" s="80" t="s">
        <v>446</v>
      </c>
      <c r="E1155" s="122">
        <v>0.65180000000000005</v>
      </c>
      <c r="F1155" s="112" t="s">
        <v>2749</v>
      </c>
      <c r="G1155" s="3" t="str">
        <f t="shared" si="18"/>
        <v>Yes</v>
      </c>
    </row>
    <row r="1156" spans="1:7">
      <c r="A1156" s="83" t="s">
        <v>2318</v>
      </c>
      <c r="B1156" s="83" t="s">
        <v>2932</v>
      </c>
      <c r="C1156" s="80">
        <v>2832</v>
      </c>
      <c r="D1156" s="80" t="s">
        <v>435</v>
      </c>
      <c r="E1156" s="122">
        <v>0.59</v>
      </c>
      <c r="F1156" s="112" t="s">
        <v>2749</v>
      </c>
      <c r="G1156" s="3" t="str">
        <f t="shared" si="18"/>
        <v>Yes</v>
      </c>
    </row>
    <row r="1157" spans="1:7">
      <c r="A1157" s="83" t="s">
        <v>2318</v>
      </c>
      <c r="B1157" s="83" t="s">
        <v>2932</v>
      </c>
      <c r="C1157" s="80">
        <v>5173</v>
      </c>
      <c r="D1157" s="80" t="s">
        <v>445</v>
      </c>
      <c r="E1157" s="122">
        <v>0.37090000000000001</v>
      </c>
      <c r="F1157" s="112" t="s">
        <v>3155</v>
      </c>
      <c r="G1157" s="3" t="str">
        <f t="shared" ref="G1157:G1220" si="19">IF(E1157&gt;=0.5,"Yes",IF(F1157="Yes","Yes","No"))</f>
        <v>No</v>
      </c>
    </row>
    <row r="1158" spans="1:7">
      <c r="A1158" s="83" t="s">
        <v>2318</v>
      </c>
      <c r="B1158" s="83" t="s">
        <v>2932</v>
      </c>
      <c r="C1158" s="80">
        <v>5323</v>
      </c>
      <c r="D1158" s="80" t="s">
        <v>448</v>
      </c>
      <c r="E1158" s="122">
        <v>0.80869999999999997</v>
      </c>
      <c r="F1158" s="112" t="s">
        <v>3155</v>
      </c>
      <c r="G1158" s="3" t="str">
        <f t="shared" si="19"/>
        <v>Yes</v>
      </c>
    </row>
    <row r="1159" spans="1:7">
      <c r="A1159" s="83" t="s">
        <v>2318</v>
      </c>
      <c r="B1159" s="83" t="s">
        <v>2932</v>
      </c>
      <c r="C1159" s="80">
        <v>5726</v>
      </c>
      <c r="D1159" s="80" t="s">
        <v>3360</v>
      </c>
      <c r="E1159" s="122">
        <v>0.6734</v>
      </c>
      <c r="F1159" s="112" t="s">
        <v>3155</v>
      </c>
      <c r="G1159" s="3" t="str">
        <f t="shared" si="19"/>
        <v>Yes</v>
      </c>
    </row>
    <row r="1160" spans="1:7">
      <c r="A1160" s="83" t="s">
        <v>2318</v>
      </c>
      <c r="B1160" s="83" t="s">
        <v>2932</v>
      </c>
      <c r="C1160" s="80">
        <v>5680</v>
      </c>
      <c r="D1160" s="80" t="s">
        <v>3361</v>
      </c>
      <c r="E1160" s="122">
        <v>0.49270000000000003</v>
      </c>
      <c r="F1160" s="112" t="s">
        <v>3155</v>
      </c>
      <c r="G1160" s="3" t="str">
        <f t="shared" si="19"/>
        <v>No</v>
      </c>
    </row>
    <row r="1161" spans="1:7">
      <c r="A1161" s="83" t="s">
        <v>2390</v>
      </c>
      <c r="B1161" s="83" t="s">
        <v>2933</v>
      </c>
      <c r="C1161" s="80">
        <v>5415</v>
      </c>
      <c r="D1161" s="80" t="s">
        <v>1138</v>
      </c>
      <c r="E1161" s="122">
        <v>0.74739999999999995</v>
      </c>
      <c r="F1161" s="112" t="s">
        <v>2749</v>
      </c>
      <c r="G1161" s="3" t="str">
        <f t="shared" si="19"/>
        <v>Yes</v>
      </c>
    </row>
    <row r="1162" spans="1:7">
      <c r="A1162" s="83" t="s">
        <v>2390</v>
      </c>
      <c r="B1162" s="83" t="s">
        <v>2933</v>
      </c>
      <c r="C1162" s="80">
        <v>2572</v>
      </c>
      <c r="D1162" s="80" t="s">
        <v>1136</v>
      </c>
      <c r="E1162" s="122">
        <v>0.57389999999999997</v>
      </c>
      <c r="F1162" s="112" t="s">
        <v>2749</v>
      </c>
      <c r="G1162" s="3" t="str">
        <f t="shared" si="19"/>
        <v>Yes</v>
      </c>
    </row>
    <row r="1163" spans="1:7">
      <c r="A1163" s="83" t="s">
        <v>2390</v>
      </c>
      <c r="B1163" s="83" t="s">
        <v>2933</v>
      </c>
      <c r="C1163" s="80">
        <v>3238</v>
      </c>
      <c r="D1163" s="80" t="s">
        <v>1137</v>
      </c>
      <c r="E1163" s="122">
        <v>0.55679999999999996</v>
      </c>
      <c r="F1163" s="112" t="s">
        <v>2749</v>
      </c>
      <c r="G1163" s="3" t="str">
        <f t="shared" si="19"/>
        <v>Yes</v>
      </c>
    </row>
    <row r="1164" spans="1:7">
      <c r="A1164" s="83" t="s">
        <v>2562</v>
      </c>
      <c r="B1164" s="83" t="s">
        <v>2934</v>
      </c>
      <c r="C1164" s="80">
        <v>2506</v>
      </c>
      <c r="D1164" s="80" t="s">
        <v>2250</v>
      </c>
      <c r="E1164" s="122">
        <v>0.89929999999999999</v>
      </c>
      <c r="F1164" s="112" t="s">
        <v>2749</v>
      </c>
      <c r="G1164" s="3" t="str">
        <f t="shared" si="19"/>
        <v>Yes</v>
      </c>
    </row>
    <row r="1165" spans="1:7">
      <c r="A1165" s="83" t="s">
        <v>2562</v>
      </c>
      <c r="B1165" s="83" t="s">
        <v>2934</v>
      </c>
      <c r="C1165" s="80">
        <v>2389</v>
      </c>
      <c r="D1165" s="80" t="s">
        <v>2249</v>
      </c>
      <c r="E1165" s="122">
        <v>0.97840000000000005</v>
      </c>
      <c r="F1165" s="112" t="s">
        <v>2749</v>
      </c>
      <c r="G1165" s="3" t="str">
        <f t="shared" si="19"/>
        <v>Yes</v>
      </c>
    </row>
    <row r="1166" spans="1:7">
      <c r="A1166" s="83" t="s">
        <v>2562</v>
      </c>
      <c r="B1166" s="83" t="s">
        <v>2934</v>
      </c>
      <c r="C1166" s="80">
        <v>2532</v>
      </c>
      <c r="D1166" s="80" t="s">
        <v>2251</v>
      </c>
      <c r="E1166" s="122">
        <v>0.96870000000000001</v>
      </c>
      <c r="F1166" s="112" t="s">
        <v>2749</v>
      </c>
      <c r="G1166" s="3" t="str">
        <f t="shared" si="19"/>
        <v>Yes</v>
      </c>
    </row>
    <row r="1167" spans="1:7">
      <c r="A1167" s="83" t="s">
        <v>2533</v>
      </c>
      <c r="B1167" s="83" t="s">
        <v>2935</v>
      </c>
      <c r="C1167" s="80">
        <v>2585</v>
      </c>
      <c r="D1167" s="80" t="s">
        <v>2119</v>
      </c>
      <c r="E1167" s="122">
        <v>0.49909999999999999</v>
      </c>
      <c r="F1167" s="112" t="s">
        <v>2749</v>
      </c>
      <c r="G1167" s="3" t="str">
        <f t="shared" si="19"/>
        <v>Yes</v>
      </c>
    </row>
    <row r="1168" spans="1:7">
      <c r="A1168" s="83" t="s">
        <v>2533</v>
      </c>
      <c r="B1168" s="83" t="s">
        <v>2935</v>
      </c>
      <c r="C1168" s="80">
        <v>3365</v>
      </c>
      <c r="D1168" s="80" t="s">
        <v>2121</v>
      </c>
      <c r="E1168" s="122">
        <v>0.32850000000000001</v>
      </c>
      <c r="F1168" s="112" t="s">
        <v>3155</v>
      </c>
      <c r="G1168" s="3" t="str">
        <f t="shared" si="19"/>
        <v>No</v>
      </c>
    </row>
    <row r="1169" spans="1:7">
      <c r="A1169" s="83" t="s">
        <v>2533</v>
      </c>
      <c r="B1169" s="83" t="s">
        <v>2935</v>
      </c>
      <c r="C1169" s="80">
        <v>4533</v>
      </c>
      <c r="D1169" s="80" t="s">
        <v>2122</v>
      </c>
      <c r="E1169" s="122">
        <v>0.73819999999999997</v>
      </c>
      <c r="F1169" s="112" t="s">
        <v>2749</v>
      </c>
      <c r="G1169" s="3" t="str">
        <f t="shared" si="19"/>
        <v>Yes</v>
      </c>
    </row>
    <row r="1170" spans="1:7">
      <c r="A1170" s="83" t="s">
        <v>2533</v>
      </c>
      <c r="B1170" s="83" t="s">
        <v>2935</v>
      </c>
      <c r="C1170" s="80">
        <v>5112</v>
      </c>
      <c r="D1170" s="80" t="s">
        <v>2123</v>
      </c>
      <c r="E1170" s="122">
        <v>0.54330000000000001</v>
      </c>
      <c r="F1170" s="112" t="s">
        <v>3155</v>
      </c>
      <c r="G1170" s="3" t="str">
        <f t="shared" si="19"/>
        <v>Yes</v>
      </c>
    </row>
    <row r="1171" spans="1:7">
      <c r="A1171" s="83" t="s">
        <v>2533</v>
      </c>
      <c r="B1171" s="83" t="s">
        <v>2935</v>
      </c>
      <c r="C1171" s="80">
        <v>3003</v>
      </c>
      <c r="D1171" s="80" t="s">
        <v>2120</v>
      </c>
      <c r="E1171" s="122">
        <v>0.57199999999999995</v>
      </c>
      <c r="F1171" s="112" t="s">
        <v>2749</v>
      </c>
      <c r="G1171" s="3" t="str">
        <f t="shared" si="19"/>
        <v>Yes</v>
      </c>
    </row>
    <row r="1172" spans="1:7">
      <c r="A1172" s="83" t="s">
        <v>2533</v>
      </c>
      <c r="B1172" s="83" t="s">
        <v>2935</v>
      </c>
      <c r="C1172" s="80">
        <v>2343</v>
      </c>
      <c r="D1172" s="80" t="s">
        <v>2118</v>
      </c>
      <c r="E1172" s="122">
        <v>0.46750000000000003</v>
      </c>
      <c r="F1172" s="112" t="s">
        <v>3155</v>
      </c>
      <c r="G1172" s="3" t="str">
        <f t="shared" si="19"/>
        <v>No</v>
      </c>
    </row>
    <row r="1173" spans="1:7">
      <c r="A1173" s="83" t="s">
        <v>2464</v>
      </c>
      <c r="B1173" s="83" t="s">
        <v>2936</v>
      </c>
      <c r="C1173" s="80">
        <v>3459</v>
      </c>
      <c r="D1173" s="80" t="s">
        <v>1586</v>
      </c>
      <c r="E1173" s="122">
        <v>0.2424</v>
      </c>
      <c r="F1173" s="112" t="s">
        <v>3155</v>
      </c>
      <c r="G1173" s="3" t="str">
        <f t="shared" si="19"/>
        <v>No</v>
      </c>
    </row>
    <row r="1174" spans="1:7">
      <c r="A1174" s="83" t="s">
        <v>2461</v>
      </c>
      <c r="B1174" s="83" t="s">
        <v>2937</v>
      </c>
      <c r="C1174" s="80">
        <v>5625</v>
      </c>
      <c r="D1174" s="80" t="s">
        <v>3200</v>
      </c>
      <c r="E1174" s="122">
        <v>0.69259999999999999</v>
      </c>
      <c r="F1174" s="112" t="s">
        <v>3155</v>
      </c>
      <c r="G1174" s="3" t="str">
        <f t="shared" si="19"/>
        <v>Yes</v>
      </c>
    </row>
    <row r="1175" spans="1:7">
      <c r="A1175" s="83" t="s">
        <v>2461</v>
      </c>
      <c r="B1175" s="83" t="s">
        <v>2937</v>
      </c>
      <c r="C1175" s="80">
        <v>4329</v>
      </c>
      <c r="D1175" s="80" t="s">
        <v>3201</v>
      </c>
      <c r="E1175" s="122">
        <v>0.71609999999999996</v>
      </c>
      <c r="F1175" s="112" t="s">
        <v>2749</v>
      </c>
      <c r="G1175" s="3" t="str">
        <f t="shared" si="19"/>
        <v>Yes</v>
      </c>
    </row>
    <row r="1176" spans="1:7">
      <c r="A1176" s="83" t="s">
        <v>2461</v>
      </c>
      <c r="B1176" s="83" t="s">
        <v>2937</v>
      </c>
      <c r="C1176" s="80">
        <v>5589</v>
      </c>
      <c r="D1176" s="80" t="s">
        <v>3139</v>
      </c>
      <c r="E1176" s="122">
        <v>0.65310000000000001</v>
      </c>
      <c r="F1176" s="112" t="s">
        <v>2749</v>
      </c>
      <c r="G1176" s="3" t="str">
        <f t="shared" si="19"/>
        <v>Yes</v>
      </c>
    </row>
    <row r="1177" spans="1:7">
      <c r="A1177" s="83" t="s">
        <v>2461</v>
      </c>
      <c r="B1177" s="83" t="s">
        <v>2937</v>
      </c>
      <c r="C1177" s="80">
        <v>3183</v>
      </c>
      <c r="D1177" s="80" t="s">
        <v>77</v>
      </c>
      <c r="E1177" s="122">
        <v>0.60940000000000005</v>
      </c>
      <c r="F1177" s="112" t="s">
        <v>2749</v>
      </c>
      <c r="G1177" s="3" t="str">
        <f t="shared" si="19"/>
        <v>Yes</v>
      </c>
    </row>
    <row r="1178" spans="1:7">
      <c r="A1178" s="83" t="s">
        <v>2461</v>
      </c>
      <c r="B1178" s="83" t="s">
        <v>2937</v>
      </c>
      <c r="C1178" s="80">
        <v>3821</v>
      </c>
      <c r="D1178" s="80" t="s">
        <v>1576</v>
      </c>
      <c r="E1178" s="122">
        <v>0.72440000000000004</v>
      </c>
      <c r="F1178" s="112" t="s">
        <v>2749</v>
      </c>
      <c r="G1178" s="3" t="str">
        <f t="shared" si="19"/>
        <v>Yes</v>
      </c>
    </row>
    <row r="1179" spans="1:7">
      <c r="A1179" s="83" t="s">
        <v>2461</v>
      </c>
      <c r="B1179" s="83" t="s">
        <v>2937</v>
      </c>
      <c r="C1179" s="80">
        <v>4013</v>
      </c>
      <c r="D1179" s="80" t="s">
        <v>1578</v>
      </c>
      <c r="E1179" s="122">
        <v>0.63100000000000001</v>
      </c>
      <c r="F1179" s="112" t="s">
        <v>2749</v>
      </c>
      <c r="G1179" s="3" t="str">
        <f t="shared" si="19"/>
        <v>Yes</v>
      </c>
    </row>
    <row r="1180" spans="1:7">
      <c r="A1180" s="83" t="s">
        <v>2461</v>
      </c>
      <c r="B1180" s="83" t="s">
        <v>2937</v>
      </c>
      <c r="C1180" s="80">
        <v>3001</v>
      </c>
      <c r="D1180" s="80" t="s">
        <v>1575</v>
      </c>
      <c r="E1180" s="122">
        <v>0.6008</v>
      </c>
      <c r="F1180" s="112" t="s">
        <v>2749</v>
      </c>
      <c r="G1180" s="3" t="str">
        <f t="shared" si="19"/>
        <v>Yes</v>
      </c>
    </row>
    <row r="1181" spans="1:7">
      <c r="A1181" s="83" t="s">
        <v>2461</v>
      </c>
      <c r="B1181" s="83" t="s">
        <v>2937</v>
      </c>
      <c r="C1181" s="80">
        <v>4511</v>
      </c>
      <c r="D1181" s="80" t="s">
        <v>1579</v>
      </c>
      <c r="E1181" s="122">
        <v>0.68100000000000005</v>
      </c>
      <c r="F1181" s="112" t="s">
        <v>2749</v>
      </c>
      <c r="G1181" s="3" t="str">
        <f t="shared" si="19"/>
        <v>Yes</v>
      </c>
    </row>
    <row r="1182" spans="1:7">
      <c r="A1182" s="83" t="s">
        <v>2461</v>
      </c>
      <c r="B1182" s="83" t="s">
        <v>2937</v>
      </c>
      <c r="C1182" s="80">
        <v>2295</v>
      </c>
      <c r="D1182" s="80" t="s">
        <v>1574</v>
      </c>
      <c r="E1182" s="122">
        <v>0.62329999999999997</v>
      </c>
      <c r="F1182" s="112" t="s">
        <v>2749</v>
      </c>
      <c r="G1182" s="3" t="str">
        <f t="shared" si="19"/>
        <v>Yes</v>
      </c>
    </row>
    <row r="1183" spans="1:7">
      <c r="A1183" s="83" t="s">
        <v>2461</v>
      </c>
      <c r="B1183" s="83" t="s">
        <v>2937</v>
      </c>
      <c r="C1183" s="80">
        <v>5449</v>
      </c>
      <c r="D1183" s="80" t="s">
        <v>1580</v>
      </c>
      <c r="E1183" s="122">
        <v>0.47160000000000002</v>
      </c>
      <c r="F1183" s="112" t="s">
        <v>3155</v>
      </c>
      <c r="G1183" s="3" t="str">
        <f t="shared" si="19"/>
        <v>No</v>
      </c>
    </row>
    <row r="1184" spans="1:7">
      <c r="A1184" s="83" t="s">
        <v>2461</v>
      </c>
      <c r="B1184" s="83" t="s">
        <v>2937</v>
      </c>
      <c r="C1184" s="80">
        <v>3829</v>
      </c>
      <c r="D1184" s="80" t="s">
        <v>1577</v>
      </c>
      <c r="E1184" s="122">
        <v>0.45450000000000002</v>
      </c>
      <c r="F1184" s="112" t="s">
        <v>3155</v>
      </c>
      <c r="G1184" s="3" t="str">
        <f t="shared" si="19"/>
        <v>No</v>
      </c>
    </row>
    <row r="1185" spans="1:8">
      <c r="A1185" s="83" t="s">
        <v>2461</v>
      </c>
      <c r="B1185" s="83" t="s">
        <v>2937</v>
      </c>
      <c r="C1185" s="80">
        <v>5960</v>
      </c>
      <c r="D1185" s="80" t="s">
        <v>1581</v>
      </c>
      <c r="E1185" s="122">
        <v>0.17469999999999999</v>
      </c>
      <c r="F1185" s="112" t="s">
        <v>3155</v>
      </c>
      <c r="G1185" s="3" t="str">
        <f t="shared" si="19"/>
        <v>No</v>
      </c>
    </row>
    <row r="1186" spans="1:8">
      <c r="A1186" s="83" t="s">
        <v>2461</v>
      </c>
      <c r="B1186" s="83" t="s">
        <v>2937</v>
      </c>
      <c r="C1186" s="80">
        <v>1992</v>
      </c>
      <c r="D1186" s="80" t="s">
        <v>2938</v>
      </c>
      <c r="E1186" s="122">
        <v>0.1862</v>
      </c>
      <c r="F1186" s="112" t="s">
        <v>3155</v>
      </c>
      <c r="G1186" s="3" t="str">
        <f t="shared" si="19"/>
        <v>No</v>
      </c>
    </row>
    <row r="1187" spans="1:8">
      <c r="A1187" s="83" t="s">
        <v>2461</v>
      </c>
      <c r="B1187" s="83" t="s">
        <v>2937</v>
      </c>
      <c r="C1187" s="80">
        <v>2880</v>
      </c>
      <c r="D1187" s="80" t="s">
        <v>40</v>
      </c>
      <c r="E1187" s="122">
        <v>0.74770000000000003</v>
      </c>
      <c r="F1187" s="112" t="s">
        <v>2749</v>
      </c>
      <c r="G1187" s="3" t="str">
        <f t="shared" si="19"/>
        <v>Yes</v>
      </c>
    </row>
    <row r="1188" spans="1:8">
      <c r="A1188" s="83" t="s">
        <v>2363</v>
      </c>
      <c r="B1188" s="83" t="s">
        <v>2939</v>
      </c>
      <c r="C1188" s="80">
        <v>1986</v>
      </c>
      <c r="D1188" s="80" t="s">
        <v>1011</v>
      </c>
      <c r="E1188" s="122">
        <v>0.74909999999999999</v>
      </c>
      <c r="F1188" s="112" t="s">
        <v>3155</v>
      </c>
      <c r="G1188" s="3" t="str">
        <f t="shared" si="19"/>
        <v>Yes</v>
      </c>
    </row>
    <row r="1189" spans="1:8">
      <c r="A1189" t="s">
        <v>2469</v>
      </c>
      <c r="B1189" t="s">
        <v>2940</v>
      </c>
      <c r="C1189" s="80">
        <v>4247</v>
      </c>
      <c r="D1189" t="s">
        <v>1634</v>
      </c>
      <c r="E1189" s="122">
        <v>0.70979999999999999</v>
      </c>
      <c r="F1189" s="112" t="s">
        <v>2749</v>
      </c>
      <c r="G1189" s="3" t="str">
        <f t="shared" si="19"/>
        <v>Yes</v>
      </c>
      <c r="H1189" s="102"/>
    </row>
    <row r="1190" spans="1:8">
      <c r="A1190" s="83" t="s">
        <v>2469</v>
      </c>
      <c r="B1190" s="83" t="s">
        <v>2940</v>
      </c>
      <c r="C1190" s="80">
        <v>4303</v>
      </c>
      <c r="D1190" s="80" t="s">
        <v>858</v>
      </c>
      <c r="E1190" s="122">
        <v>0.68740000000000001</v>
      </c>
      <c r="F1190" s="112" t="s">
        <v>2749</v>
      </c>
      <c r="G1190" s="3" t="str">
        <f t="shared" si="19"/>
        <v>Yes</v>
      </c>
    </row>
    <row r="1191" spans="1:8">
      <c r="A1191" s="83" t="s">
        <v>2469</v>
      </c>
      <c r="B1191" s="83" t="s">
        <v>2940</v>
      </c>
      <c r="C1191" s="80">
        <v>4342</v>
      </c>
      <c r="D1191" s="80" t="s">
        <v>1635</v>
      </c>
      <c r="E1191" s="122">
        <v>0.27989999999999998</v>
      </c>
      <c r="F1191" s="112" t="s">
        <v>3155</v>
      </c>
      <c r="G1191" s="3" t="str">
        <f t="shared" si="19"/>
        <v>No</v>
      </c>
    </row>
    <row r="1192" spans="1:8">
      <c r="A1192" s="83" t="s">
        <v>2469</v>
      </c>
      <c r="B1192" s="83" t="s">
        <v>2940</v>
      </c>
      <c r="C1192" s="80">
        <v>4304</v>
      </c>
      <c r="D1192" s="80" t="s">
        <v>860</v>
      </c>
      <c r="E1192" s="122">
        <v>0.61350000000000005</v>
      </c>
      <c r="F1192" s="112" t="s">
        <v>2749</v>
      </c>
      <c r="G1192" s="3" t="str">
        <f t="shared" si="19"/>
        <v>Yes</v>
      </c>
    </row>
    <row r="1193" spans="1:8">
      <c r="A1193" s="83" t="s">
        <v>2469</v>
      </c>
      <c r="B1193" s="83" t="s">
        <v>2940</v>
      </c>
      <c r="C1193" s="80">
        <v>4469</v>
      </c>
      <c r="D1193" s="80" t="s">
        <v>1640</v>
      </c>
      <c r="E1193" s="122">
        <v>0.183</v>
      </c>
      <c r="F1193" s="112" t="s">
        <v>3155</v>
      </c>
      <c r="G1193" s="3" t="str">
        <f t="shared" si="19"/>
        <v>No</v>
      </c>
    </row>
    <row r="1194" spans="1:8">
      <c r="A1194" s="83" t="s">
        <v>2469</v>
      </c>
      <c r="B1194" s="83" t="s">
        <v>2940</v>
      </c>
      <c r="C1194" s="80">
        <v>4231</v>
      </c>
      <c r="D1194" s="80" t="s">
        <v>1633</v>
      </c>
      <c r="E1194" s="122">
        <v>0.64890000000000003</v>
      </c>
      <c r="F1194" s="112" t="s">
        <v>2749</v>
      </c>
      <c r="G1194" s="3" t="str">
        <f t="shared" si="19"/>
        <v>Yes</v>
      </c>
    </row>
    <row r="1195" spans="1:8">
      <c r="A1195" s="83" t="s">
        <v>2469</v>
      </c>
      <c r="B1195" s="83" t="s">
        <v>2940</v>
      </c>
      <c r="C1195" s="80">
        <v>2886</v>
      </c>
      <c r="D1195" s="80" t="s">
        <v>1626</v>
      </c>
      <c r="E1195" s="122">
        <v>0.58540000000000003</v>
      </c>
      <c r="F1195" s="112" t="s">
        <v>2749</v>
      </c>
      <c r="G1195" s="3" t="str">
        <f t="shared" si="19"/>
        <v>Yes</v>
      </c>
    </row>
    <row r="1196" spans="1:8">
      <c r="A1196" s="83" t="s">
        <v>2469</v>
      </c>
      <c r="B1196" s="83" t="s">
        <v>2940</v>
      </c>
      <c r="C1196" s="80">
        <v>4430</v>
      </c>
      <c r="D1196" s="80" t="s">
        <v>1638</v>
      </c>
      <c r="E1196" s="122">
        <v>0.3145</v>
      </c>
      <c r="F1196" s="112" t="s">
        <v>3155</v>
      </c>
      <c r="G1196" s="3" t="str">
        <f t="shared" si="19"/>
        <v>No</v>
      </c>
    </row>
    <row r="1197" spans="1:8">
      <c r="A1197" s="83" t="s">
        <v>2469</v>
      </c>
      <c r="B1197" s="83" t="s">
        <v>2940</v>
      </c>
      <c r="C1197" s="80">
        <v>4344</v>
      </c>
      <c r="D1197" s="80" t="s">
        <v>1636</v>
      </c>
      <c r="E1197" s="122">
        <v>0.73350000000000004</v>
      </c>
      <c r="F1197" s="112" t="s">
        <v>2749</v>
      </c>
      <c r="G1197" s="3" t="str">
        <f t="shared" si="19"/>
        <v>Yes</v>
      </c>
    </row>
    <row r="1198" spans="1:8">
      <c r="A1198" s="83" t="s">
        <v>2469</v>
      </c>
      <c r="B1198" s="83" t="s">
        <v>2940</v>
      </c>
      <c r="C1198" s="80">
        <v>4433</v>
      </c>
      <c r="D1198" s="80" t="s">
        <v>1639</v>
      </c>
      <c r="E1198" s="122">
        <v>0.27660000000000001</v>
      </c>
      <c r="F1198" s="112" t="s">
        <v>3155</v>
      </c>
      <c r="G1198" s="3" t="str">
        <f t="shared" si="19"/>
        <v>No</v>
      </c>
    </row>
    <row r="1199" spans="1:8">
      <c r="A1199" s="83" t="s">
        <v>2469</v>
      </c>
      <c r="B1199" s="83" t="s">
        <v>2940</v>
      </c>
      <c r="C1199" s="80">
        <v>5450</v>
      </c>
      <c r="D1199" s="80" t="s">
        <v>1642</v>
      </c>
      <c r="E1199" s="122">
        <v>0.55679999999999996</v>
      </c>
      <c r="F1199" s="112" t="s">
        <v>2749</v>
      </c>
      <c r="G1199" s="3" t="str">
        <f t="shared" si="19"/>
        <v>Yes</v>
      </c>
    </row>
    <row r="1200" spans="1:8">
      <c r="A1200" s="83" t="s">
        <v>2469</v>
      </c>
      <c r="B1200" s="83" t="s">
        <v>2940</v>
      </c>
      <c r="C1200" s="80">
        <v>3688</v>
      </c>
      <c r="D1200" s="80" t="s">
        <v>1630</v>
      </c>
      <c r="E1200" s="122">
        <v>0.62270000000000003</v>
      </c>
      <c r="F1200" s="112" t="s">
        <v>2749</v>
      </c>
      <c r="G1200" s="3" t="str">
        <f t="shared" si="19"/>
        <v>Yes</v>
      </c>
    </row>
    <row r="1201" spans="1:7">
      <c r="A1201" s="83" t="s">
        <v>2469</v>
      </c>
      <c r="B1201" s="83" t="s">
        <v>2940</v>
      </c>
      <c r="C1201" s="80">
        <v>4164</v>
      </c>
      <c r="D1201" s="80" t="s">
        <v>1631</v>
      </c>
      <c r="E1201" s="122">
        <v>0.15870000000000001</v>
      </c>
      <c r="F1201" s="112" t="s">
        <v>3155</v>
      </c>
      <c r="G1201" s="3" t="str">
        <f t="shared" si="19"/>
        <v>No</v>
      </c>
    </row>
    <row r="1202" spans="1:7">
      <c r="A1202" s="83" t="s">
        <v>2469</v>
      </c>
      <c r="B1202" s="83" t="s">
        <v>2940</v>
      </c>
      <c r="C1202" s="80">
        <v>5498</v>
      </c>
      <c r="D1202" s="80" t="s">
        <v>2722</v>
      </c>
      <c r="E1202" s="122">
        <v>0.65410000000000001</v>
      </c>
      <c r="F1202" s="112" t="s">
        <v>3155</v>
      </c>
      <c r="G1202" s="3" t="str">
        <f t="shared" si="19"/>
        <v>Yes</v>
      </c>
    </row>
    <row r="1203" spans="1:7">
      <c r="A1203" s="83" t="s">
        <v>2469</v>
      </c>
      <c r="B1203" s="83" t="s">
        <v>2940</v>
      </c>
      <c r="C1203" s="80">
        <v>5703</v>
      </c>
      <c r="D1203" s="80" t="s">
        <v>3362</v>
      </c>
      <c r="E1203" s="122">
        <v>0.59650000000000003</v>
      </c>
      <c r="F1203" s="112" t="s">
        <v>3155</v>
      </c>
      <c r="G1203" s="3" t="str">
        <f t="shared" si="19"/>
        <v>Yes</v>
      </c>
    </row>
    <row r="1204" spans="1:7">
      <c r="A1204" s="83" t="s">
        <v>2469</v>
      </c>
      <c r="B1204" s="83" t="s">
        <v>2940</v>
      </c>
      <c r="C1204" s="80">
        <v>4583</v>
      </c>
      <c r="D1204" s="80" t="s">
        <v>1641</v>
      </c>
      <c r="E1204" s="122">
        <v>0.55700000000000005</v>
      </c>
      <c r="F1204" s="112" t="s">
        <v>2749</v>
      </c>
      <c r="G1204" s="3" t="str">
        <f t="shared" si="19"/>
        <v>Yes</v>
      </c>
    </row>
    <row r="1205" spans="1:7">
      <c r="A1205" s="83" t="s">
        <v>2469</v>
      </c>
      <c r="B1205" s="83" t="s">
        <v>2940</v>
      </c>
      <c r="C1205" s="80">
        <v>3121</v>
      </c>
      <c r="D1205" s="80" t="s">
        <v>1628</v>
      </c>
      <c r="E1205" s="122">
        <v>0.60829999999999995</v>
      </c>
      <c r="F1205" s="112" t="s">
        <v>2749</v>
      </c>
      <c r="G1205" s="3" t="str">
        <f t="shared" si="19"/>
        <v>Yes</v>
      </c>
    </row>
    <row r="1206" spans="1:7">
      <c r="A1206" s="83" t="s">
        <v>2469</v>
      </c>
      <c r="B1206" s="83" t="s">
        <v>2940</v>
      </c>
      <c r="C1206" s="80">
        <v>3120</v>
      </c>
      <c r="D1206" s="80" t="s">
        <v>1627</v>
      </c>
      <c r="E1206" s="122">
        <v>0.46089999999999998</v>
      </c>
      <c r="F1206" s="112" t="s">
        <v>3155</v>
      </c>
      <c r="G1206" s="3" t="str">
        <f t="shared" si="19"/>
        <v>No</v>
      </c>
    </row>
    <row r="1207" spans="1:7">
      <c r="A1207" s="83" t="s">
        <v>2469</v>
      </c>
      <c r="B1207" s="83" t="s">
        <v>2940</v>
      </c>
      <c r="C1207" s="80">
        <v>5482</v>
      </c>
      <c r="D1207" s="80" t="s">
        <v>2723</v>
      </c>
      <c r="E1207" s="122">
        <v>0.44330000000000003</v>
      </c>
      <c r="F1207" s="112" t="s">
        <v>2749</v>
      </c>
      <c r="G1207" s="3" t="str">
        <f t="shared" si="19"/>
        <v>Yes</v>
      </c>
    </row>
    <row r="1208" spans="1:7">
      <c r="A1208" s="83" t="s">
        <v>2469</v>
      </c>
      <c r="B1208" s="83" t="s">
        <v>2940</v>
      </c>
      <c r="C1208" s="80">
        <v>4165</v>
      </c>
      <c r="D1208" s="80" t="s">
        <v>1632</v>
      </c>
      <c r="E1208" s="122">
        <v>0.30430000000000001</v>
      </c>
      <c r="F1208" s="112" t="s">
        <v>3155</v>
      </c>
      <c r="G1208" s="3" t="str">
        <f t="shared" si="19"/>
        <v>No</v>
      </c>
    </row>
    <row r="1209" spans="1:7">
      <c r="A1209" s="83" t="s">
        <v>2469</v>
      </c>
      <c r="B1209" s="83" t="s">
        <v>2940</v>
      </c>
      <c r="C1209" s="80">
        <v>3687</v>
      </c>
      <c r="D1209" s="80" t="s">
        <v>1629</v>
      </c>
      <c r="E1209" s="122">
        <v>0.42820000000000003</v>
      </c>
      <c r="F1209" s="112" t="s">
        <v>3155</v>
      </c>
      <c r="G1209" s="3" t="str">
        <f t="shared" si="19"/>
        <v>No</v>
      </c>
    </row>
    <row r="1210" spans="1:7">
      <c r="A1210" s="83" t="s">
        <v>2469</v>
      </c>
      <c r="B1210" s="83" t="s">
        <v>2940</v>
      </c>
      <c r="C1210" s="80">
        <v>4019</v>
      </c>
      <c r="D1210" s="80" t="s">
        <v>3292</v>
      </c>
      <c r="E1210" s="122">
        <v>0</v>
      </c>
      <c r="F1210" s="112" t="s">
        <v>3155</v>
      </c>
      <c r="G1210" s="3" t="str">
        <f t="shared" si="19"/>
        <v>No</v>
      </c>
    </row>
    <row r="1211" spans="1:7">
      <c r="A1211" s="83" t="s">
        <v>2469</v>
      </c>
      <c r="B1211" s="83" t="s">
        <v>2940</v>
      </c>
      <c r="C1211" s="80">
        <v>1848</v>
      </c>
      <c r="D1211" s="80" t="s">
        <v>27</v>
      </c>
      <c r="E1211" s="122">
        <v>0.37780000000000002</v>
      </c>
      <c r="F1211" s="112" t="s">
        <v>3155</v>
      </c>
      <c r="G1211" s="3" t="str">
        <f t="shared" si="19"/>
        <v>No</v>
      </c>
    </row>
    <row r="1212" spans="1:7">
      <c r="A1212" s="83" t="s">
        <v>2469</v>
      </c>
      <c r="B1212" s="83" t="s">
        <v>2940</v>
      </c>
      <c r="C1212" s="80">
        <v>4425</v>
      </c>
      <c r="D1212" s="80" t="s">
        <v>1637</v>
      </c>
      <c r="E1212" s="122">
        <v>0.6542</v>
      </c>
      <c r="F1212" s="112" t="s">
        <v>2749</v>
      </c>
      <c r="G1212" s="3" t="str">
        <f t="shared" si="19"/>
        <v>Yes</v>
      </c>
    </row>
    <row r="1213" spans="1:7">
      <c r="A1213" s="83" t="s">
        <v>2549</v>
      </c>
      <c r="B1213" s="83" t="s">
        <v>2941</v>
      </c>
      <c r="C1213" s="80">
        <v>5451</v>
      </c>
      <c r="D1213" s="80" t="s">
        <v>2165</v>
      </c>
      <c r="E1213" s="122">
        <v>0.51959999999999995</v>
      </c>
      <c r="F1213" s="112" t="s">
        <v>3155</v>
      </c>
      <c r="G1213" s="3" t="str">
        <f t="shared" si="19"/>
        <v>Yes</v>
      </c>
    </row>
    <row r="1214" spans="1:7">
      <c r="A1214" s="83" t="s">
        <v>2549</v>
      </c>
      <c r="B1214" s="83" t="s">
        <v>2941</v>
      </c>
      <c r="C1214" s="80">
        <v>5580</v>
      </c>
      <c r="D1214" s="80" t="s">
        <v>3148</v>
      </c>
      <c r="E1214" s="122">
        <v>0.66669999999999996</v>
      </c>
      <c r="F1214" s="112" t="s">
        <v>3155</v>
      </c>
      <c r="G1214" s="3" t="str">
        <f t="shared" si="19"/>
        <v>Yes</v>
      </c>
    </row>
    <row r="1215" spans="1:7">
      <c r="A1215" s="83" t="s">
        <v>2549</v>
      </c>
      <c r="B1215" s="83" t="s">
        <v>2941</v>
      </c>
      <c r="C1215" s="80">
        <v>2591</v>
      </c>
      <c r="D1215" s="80" t="s">
        <v>2163</v>
      </c>
      <c r="E1215" s="122">
        <v>0.5111</v>
      </c>
      <c r="F1215" s="112" t="s">
        <v>3155</v>
      </c>
      <c r="G1215" s="3" t="str">
        <f t="shared" si="19"/>
        <v>Yes</v>
      </c>
    </row>
    <row r="1216" spans="1:7">
      <c r="A1216" s="83" t="s">
        <v>2549</v>
      </c>
      <c r="B1216" s="83" t="s">
        <v>2941</v>
      </c>
      <c r="C1216" s="80">
        <v>2898</v>
      </c>
      <c r="D1216" s="80" t="s">
        <v>2164</v>
      </c>
      <c r="E1216" s="122">
        <v>0.55100000000000005</v>
      </c>
      <c r="F1216" s="112" t="s">
        <v>2749</v>
      </c>
      <c r="G1216" s="3" t="str">
        <f t="shared" si="19"/>
        <v>Yes</v>
      </c>
    </row>
    <row r="1217" spans="1:7">
      <c r="A1217" s="83" t="s">
        <v>2388</v>
      </c>
      <c r="B1217" s="83" t="s">
        <v>2942</v>
      </c>
      <c r="C1217" s="80">
        <v>3288</v>
      </c>
      <c r="D1217" s="80" t="s">
        <v>1132</v>
      </c>
      <c r="E1217" s="122">
        <v>0.43330000000000002</v>
      </c>
      <c r="F1217" s="112" t="s">
        <v>3155</v>
      </c>
      <c r="G1217" s="3" t="str">
        <f t="shared" si="19"/>
        <v>No</v>
      </c>
    </row>
    <row r="1218" spans="1:7">
      <c r="A1218" s="83" t="s">
        <v>2388</v>
      </c>
      <c r="B1218" s="83" t="s">
        <v>2942</v>
      </c>
      <c r="C1218" s="80">
        <v>2273</v>
      </c>
      <c r="D1218" s="80" t="s">
        <v>1131</v>
      </c>
      <c r="E1218" s="122">
        <v>0.4294</v>
      </c>
      <c r="F1218" s="112" t="s">
        <v>3155</v>
      </c>
      <c r="G1218" s="3" t="str">
        <f t="shared" si="19"/>
        <v>No</v>
      </c>
    </row>
    <row r="1219" spans="1:7">
      <c r="A1219" s="83" t="s">
        <v>2427</v>
      </c>
      <c r="B1219" s="83" t="s">
        <v>2943</v>
      </c>
      <c r="C1219" s="80">
        <v>2868</v>
      </c>
      <c r="D1219" s="80" t="s">
        <v>1271</v>
      </c>
      <c r="E1219" s="122">
        <v>0.54400000000000004</v>
      </c>
      <c r="F1219" s="112" t="s">
        <v>2749</v>
      </c>
      <c r="G1219" s="3" t="str">
        <f t="shared" si="19"/>
        <v>Yes</v>
      </c>
    </row>
    <row r="1220" spans="1:7">
      <c r="A1220" s="83" t="s">
        <v>2427</v>
      </c>
      <c r="B1220" s="83" t="s">
        <v>2943</v>
      </c>
      <c r="C1220" s="80">
        <v>3295</v>
      </c>
      <c r="D1220" s="80" t="s">
        <v>1272</v>
      </c>
      <c r="E1220" s="122">
        <v>0.52090000000000003</v>
      </c>
      <c r="F1220" s="112" t="s">
        <v>2749</v>
      </c>
      <c r="G1220" s="3" t="str">
        <f t="shared" si="19"/>
        <v>Yes</v>
      </c>
    </row>
    <row r="1221" spans="1:7">
      <c r="A1221" s="83" t="s">
        <v>2416</v>
      </c>
      <c r="B1221" s="83" t="s">
        <v>2944</v>
      </c>
      <c r="C1221" s="80">
        <v>2494</v>
      </c>
      <c r="D1221" s="80" t="s">
        <v>1223</v>
      </c>
      <c r="E1221" s="122">
        <v>0.97960000000000003</v>
      </c>
      <c r="F1221" s="112" t="s">
        <v>2749</v>
      </c>
      <c r="G1221" s="3" t="str">
        <f t="shared" ref="G1221:G1284" si="20">IF(E1221&gt;=0.5,"Yes",IF(F1221="Yes","Yes","No"))</f>
        <v>Yes</v>
      </c>
    </row>
    <row r="1222" spans="1:7">
      <c r="A1222" s="83" t="s">
        <v>2430</v>
      </c>
      <c r="B1222" s="83" t="s">
        <v>2945</v>
      </c>
      <c r="C1222" s="80">
        <v>2518</v>
      </c>
      <c r="D1222" s="80" t="s">
        <v>1279</v>
      </c>
      <c r="E1222" s="122">
        <v>0.56499999999999995</v>
      </c>
      <c r="F1222" s="112" t="s">
        <v>2749</v>
      </c>
      <c r="G1222" s="3" t="str">
        <f t="shared" si="20"/>
        <v>Yes</v>
      </c>
    </row>
    <row r="1223" spans="1:7">
      <c r="A1223" s="83" t="s">
        <v>2430</v>
      </c>
      <c r="B1223" s="83" t="s">
        <v>2945</v>
      </c>
      <c r="C1223" s="80">
        <v>5681</v>
      </c>
      <c r="D1223" s="80" t="s">
        <v>3363</v>
      </c>
      <c r="E1223" s="122">
        <v>0.50429999999999997</v>
      </c>
      <c r="F1223" s="112" t="s">
        <v>3155</v>
      </c>
      <c r="G1223" s="3" t="str">
        <f t="shared" si="20"/>
        <v>Yes</v>
      </c>
    </row>
    <row r="1224" spans="1:7">
      <c r="A1224" s="83" t="s">
        <v>2430</v>
      </c>
      <c r="B1224" s="83" t="s">
        <v>2945</v>
      </c>
      <c r="C1224" s="80">
        <v>5118</v>
      </c>
      <c r="D1224" s="80" t="s">
        <v>1282</v>
      </c>
      <c r="E1224" s="122">
        <v>0.68889999999999996</v>
      </c>
      <c r="F1224" s="112" t="s">
        <v>3155</v>
      </c>
      <c r="G1224" s="3" t="str">
        <f t="shared" si="20"/>
        <v>Yes</v>
      </c>
    </row>
    <row r="1225" spans="1:7">
      <c r="A1225" s="83" t="s">
        <v>2430</v>
      </c>
      <c r="B1225" s="83" t="s">
        <v>2945</v>
      </c>
      <c r="C1225" s="80">
        <v>3968</v>
      </c>
      <c r="D1225" s="80" t="s">
        <v>1280</v>
      </c>
      <c r="E1225" s="122">
        <v>0.59740000000000004</v>
      </c>
      <c r="F1225" s="112" t="s">
        <v>2749</v>
      </c>
      <c r="G1225" s="3" t="str">
        <f t="shared" si="20"/>
        <v>Yes</v>
      </c>
    </row>
    <row r="1226" spans="1:7">
      <c r="A1226" s="83" t="s">
        <v>2430</v>
      </c>
      <c r="B1226" s="83" t="s">
        <v>2945</v>
      </c>
      <c r="C1226" s="80">
        <v>4478</v>
      </c>
      <c r="D1226" s="100" t="s">
        <v>1281</v>
      </c>
      <c r="E1226" s="122">
        <v>0.62439999999999996</v>
      </c>
      <c r="F1226" s="112" t="s">
        <v>2749</v>
      </c>
      <c r="G1226" s="3" t="str">
        <f t="shared" si="20"/>
        <v>Yes</v>
      </c>
    </row>
    <row r="1227" spans="1:7">
      <c r="A1227" s="83" t="s">
        <v>2484</v>
      </c>
      <c r="B1227" s="83" t="s">
        <v>2946</v>
      </c>
      <c r="C1227" s="80">
        <v>4036</v>
      </c>
      <c r="D1227" s="80" t="s">
        <v>1824</v>
      </c>
      <c r="E1227" s="122">
        <v>0.30580000000000002</v>
      </c>
      <c r="F1227" s="112" t="s">
        <v>3155</v>
      </c>
      <c r="G1227" s="3" t="str">
        <f t="shared" si="20"/>
        <v>No</v>
      </c>
    </row>
    <row r="1228" spans="1:7">
      <c r="A1228" s="83" t="s">
        <v>2484</v>
      </c>
      <c r="B1228" s="83" t="s">
        <v>2946</v>
      </c>
      <c r="C1228" s="80">
        <v>4333</v>
      </c>
      <c r="D1228" s="80" t="s">
        <v>1825</v>
      </c>
      <c r="E1228" s="122">
        <v>0.2344</v>
      </c>
      <c r="F1228" s="112" t="s">
        <v>3155</v>
      </c>
      <c r="G1228" s="3" t="str">
        <f t="shared" si="20"/>
        <v>No</v>
      </c>
    </row>
    <row r="1229" spans="1:7">
      <c r="A1229" s="83" t="s">
        <v>2484</v>
      </c>
      <c r="B1229" s="83" t="s">
        <v>2946</v>
      </c>
      <c r="C1229" s="80">
        <v>4521</v>
      </c>
      <c r="D1229" s="80" t="s">
        <v>1826</v>
      </c>
      <c r="E1229" s="122">
        <v>0.28420000000000001</v>
      </c>
      <c r="F1229" s="112" t="s">
        <v>3155</v>
      </c>
      <c r="G1229" s="3" t="str">
        <f t="shared" si="20"/>
        <v>No</v>
      </c>
    </row>
    <row r="1230" spans="1:7">
      <c r="A1230" s="83" t="s">
        <v>2484</v>
      </c>
      <c r="B1230" s="83" t="s">
        <v>2946</v>
      </c>
      <c r="C1230" s="80">
        <v>2341</v>
      </c>
      <c r="D1230" s="80" t="s">
        <v>1823</v>
      </c>
      <c r="E1230" s="122">
        <v>0.22040000000000001</v>
      </c>
      <c r="F1230" s="112" t="s">
        <v>3155</v>
      </c>
      <c r="G1230" s="3" t="str">
        <f t="shared" si="20"/>
        <v>No</v>
      </c>
    </row>
    <row r="1231" spans="1:7">
      <c r="A1231" s="83" t="s">
        <v>2484</v>
      </c>
      <c r="B1231" s="83" t="s">
        <v>2946</v>
      </c>
      <c r="C1231" s="80">
        <v>5417</v>
      </c>
      <c r="D1231" s="80" t="s">
        <v>1827</v>
      </c>
      <c r="E1231" s="122">
        <v>0.22220000000000001</v>
      </c>
      <c r="F1231" s="112" t="s">
        <v>3155</v>
      </c>
      <c r="G1231" s="3" t="str">
        <f t="shared" si="20"/>
        <v>No</v>
      </c>
    </row>
    <row r="1232" spans="1:7">
      <c r="A1232" s="83" t="s">
        <v>2532</v>
      </c>
      <c r="B1232" s="83" t="s">
        <v>2947</v>
      </c>
      <c r="C1232" s="80">
        <v>4428</v>
      </c>
      <c r="D1232" s="80" t="s">
        <v>2115</v>
      </c>
      <c r="E1232" s="122">
        <v>0.58240000000000003</v>
      </c>
      <c r="F1232" s="112" t="s">
        <v>2749</v>
      </c>
      <c r="G1232" s="3" t="str">
        <f t="shared" si="20"/>
        <v>Yes</v>
      </c>
    </row>
    <row r="1233" spans="1:7">
      <c r="A1233" s="83" t="s">
        <v>2532</v>
      </c>
      <c r="B1233" s="83" t="s">
        <v>2947</v>
      </c>
      <c r="C1233" s="80">
        <v>4525</v>
      </c>
      <c r="D1233" s="80" t="s">
        <v>2116</v>
      </c>
      <c r="E1233" s="122">
        <v>0.48830000000000001</v>
      </c>
      <c r="F1233" s="112" t="s">
        <v>3155</v>
      </c>
      <c r="G1233" s="3" t="str">
        <f t="shared" si="20"/>
        <v>No</v>
      </c>
    </row>
    <row r="1234" spans="1:7">
      <c r="A1234" s="83" t="s">
        <v>2532</v>
      </c>
      <c r="B1234" s="83" t="s">
        <v>2947</v>
      </c>
      <c r="C1234" s="80">
        <v>5554</v>
      </c>
      <c r="D1234" s="80" t="s">
        <v>3147</v>
      </c>
      <c r="E1234" s="122">
        <v>0.37219999999999998</v>
      </c>
      <c r="F1234" s="112" t="s">
        <v>3155</v>
      </c>
      <c r="G1234" s="3" t="str">
        <f t="shared" si="20"/>
        <v>No</v>
      </c>
    </row>
    <row r="1235" spans="1:7">
      <c r="A1235" s="83" t="s">
        <v>2532</v>
      </c>
      <c r="B1235" s="83" t="s">
        <v>2947</v>
      </c>
      <c r="C1235" s="80">
        <v>2459</v>
      </c>
      <c r="D1235" s="100" t="s">
        <v>2112</v>
      </c>
      <c r="E1235" s="122">
        <v>0.52290000000000003</v>
      </c>
      <c r="F1235" s="112" t="s">
        <v>2749</v>
      </c>
      <c r="G1235" s="3" t="str">
        <f t="shared" si="20"/>
        <v>Yes</v>
      </c>
    </row>
    <row r="1236" spans="1:7">
      <c r="A1236" s="83" t="s">
        <v>2532</v>
      </c>
      <c r="B1236" s="83" t="s">
        <v>2947</v>
      </c>
      <c r="C1236" s="80">
        <v>2687</v>
      </c>
      <c r="D1236" s="80" t="s">
        <v>2114</v>
      </c>
      <c r="E1236" s="122">
        <v>0.56840000000000002</v>
      </c>
      <c r="F1236" s="112" t="s">
        <v>2749</v>
      </c>
      <c r="G1236" s="3" t="str">
        <f t="shared" si="20"/>
        <v>Yes</v>
      </c>
    </row>
    <row r="1237" spans="1:7">
      <c r="A1237" s="83" t="s">
        <v>2532</v>
      </c>
      <c r="B1237" s="83" t="s">
        <v>2947</v>
      </c>
      <c r="C1237" s="80">
        <v>2489</v>
      </c>
      <c r="D1237" s="80" t="s">
        <v>2113</v>
      </c>
      <c r="E1237" s="122">
        <v>0.56130000000000002</v>
      </c>
      <c r="F1237" s="112" t="s">
        <v>2749</v>
      </c>
      <c r="G1237" s="3" t="str">
        <f t="shared" si="20"/>
        <v>Yes</v>
      </c>
    </row>
    <row r="1238" spans="1:7">
      <c r="A1238" s="83" t="s">
        <v>2324</v>
      </c>
      <c r="B1238" s="83" t="s">
        <v>2948</v>
      </c>
      <c r="C1238" s="80">
        <v>3788</v>
      </c>
      <c r="D1238" s="80" t="s">
        <v>482</v>
      </c>
      <c r="E1238" s="122">
        <v>0.7581</v>
      </c>
      <c r="F1238" s="112" t="s">
        <v>2749</v>
      </c>
      <c r="G1238" s="3" t="str">
        <f t="shared" si="20"/>
        <v>Yes</v>
      </c>
    </row>
    <row r="1239" spans="1:7">
      <c r="A1239" s="83" t="s">
        <v>2324</v>
      </c>
      <c r="B1239" s="83" t="s">
        <v>2948</v>
      </c>
      <c r="C1239" s="80">
        <v>2728</v>
      </c>
      <c r="D1239" s="80" t="s">
        <v>479</v>
      </c>
      <c r="E1239" s="122">
        <v>0.66839999999999999</v>
      </c>
      <c r="F1239" s="112" t="s">
        <v>2749</v>
      </c>
      <c r="G1239" s="3" t="str">
        <f t="shared" si="20"/>
        <v>Yes</v>
      </c>
    </row>
    <row r="1240" spans="1:7">
      <c r="A1240" s="83" t="s">
        <v>2324</v>
      </c>
      <c r="B1240" s="83" t="s">
        <v>2948</v>
      </c>
      <c r="C1240" s="80">
        <v>3787</v>
      </c>
      <c r="D1240" s="80" t="s">
        <v>481</v>
      </c>
      <c r="E1240" s="122">
        <v>0.68579999999999997</v>
      </c>
      <c r="F1240" s="112" t="s">
        <v>2749</v>
      </c>
      <c r="G1240" s="3" t="str">
        <f t="shared" si="20"/>
        <v>Yes</v>
      </c>
    </row>
    <row r="1241" spans="1:7">
      <c r="A1241" s="83" t="s">
        <v>2324</v>
      </c>
      <c r="B1241" s="83" t="s">
        <v>2948</v>
      </c>
      <c r="C1241" s="80">
        <v>3155</v>
      </c>
      <c r="D1241" s="80" t="s">
        <v>480</v>
      </c>
      <c r="E1241" s="122">
        <v>0.74660000000000004</v>
      </c>
      <c r="F1241" s="112" t="s">
        <v>2749</v>
      </c>
      <c r="G1241" s="3" t="str">
        <f t="shared" si="20"/>
        <v>Yes</v>
      </c>
    </row>
    <row r="1242" spans="1:7">
      <c r="A1242" s="83" t="s">
        <v>2308</v>
      </c>
      <c r="B1242" s="83" t="s">
        <v>2949</v>
      </c>
      <c r="C1242" s="80">
        <v>3325</v>
      </c>
      <c r="D1242" s="80" t="s">
        <v>397</v>
      </c>
      <c r="E1242" s="122">
        <v>0.77239999999999998</v>
      </c>
      <c r="F1242" s="112" t="s">
        <v>2749</v>
      </c>
      <c r="G1242" s="3" t="str">
        <f t="shared" si="20"/>
        <v>Yes</v>
      </c>
    </row>
    <row r="1243" spans="1:7">
      <c r="A1243" s="83" t="s">
        <v>2308</v>
      </c>
      <c r="B1243" s="83" t="s">
        <v>2949</v>
      </c>
      <c r="C1243" s="80">
        <v>2918</v>
      </c>
      <c r="D1243" s="80" t="s">
        <v>394</v>
      </c>
      <c r="E1243" s="122">
        <v>0.77139999999999997</v>
      </c>
      <c r="F1243" s="112" t="s">
        <v>2749</v>
      </c>
      <c r="G1243" s="3" t="str">
        <f t="shared" si="20"/>
        <v>Yes</v>
      </c>
    </row>
    <row r="1244" spans="1:7">
      <c r="A1244" s="83" t="s">
        <v>2308</v>
      </c>
      <c r="B1244" s="83" t="s">
        <v>2949</v>
      </c>
      <c r="C1244" s="80">
        <v>3272</v>
      </c>
      <c r="D1244" s="80" t="s">
        <v>396</v>
      </c>
      <c r="E1244" s="122">
        <v>0.72619999999999996</v>
      </c>
      <c r="F1244" s="112" t="s">
        <v>2749</v>
      </c>
      <c r="G1244" s="3" t="str">
        <f t="shared" si="20"/>
        <v>Yes</v>
      </c>
    </row>
    <row r="1245" spans="1:7">
      <c r="A1245" s="83" t="s">
        <v>2308</v>
      </c>
      <c r="B1245" s="83" t="s">
        <v>2949</v>
      </c>
      <c r="C1245" s="80">
        <v>1889</v>
      </c>
      <c r="D1245" s="80" t="s">
        <v>3410</v>
      </c>
      <c r="E1245" s="122">
        <v>0</v>
      </c>
      <c r="F1245" s="112" t="s">
        <v>3155</v>
      </c>
      <c r="G1245" s="3" t="str">
        <f t="shared" si="20"/>
        <v>No</v>
      </c>
    </row>
    <row r="1246" spans="1:7">
      <c r="A1246" s="83" t="s">
        <v>2308</v>
      </c>
      <c r="B1246" s="83" t="s">
        <v>2949</v>
      </c>
      <c r="C1246" s="80">
        <v>5499</v>
      </c>
      <c r="D1246" s="80" t="s">
        <v>2724</v>
      </c>
      <c r="E1246" s="122">
        <v>0</v>
      </c>
      <c r="F1246" s="112" t="s">
        <v>3155</v>
      </c>
      <c r="G1246" s="3" t="str">
        <f t="shared" si="20"/>
        <v>No</v>
      </c>
    </row>
    <row r="1247" spans="1:7">
      <c r="A1247" s="83" t="s">
        <v>2308</v>
      </c>
      <c r="B1247" s="83" t="s">
        <v>2949</v>
      </c>
      <c r="C1247" s="80">
        <v>3086</v>
      </c>
      <c r="D1247" s="100" t="s">
        <v>395</v>
      </c>
      <c r="E1247" s="122">
        <v>0.73319999999999996</v>
      </c>
      <c r="F1247" s="112" t="s">
        <v>2749</v>
      </c>
      <c r="G1247" s="3" t="str">
        <f t="shared" si="20"/>
        <v>Yes</v>
      </c>
    </row>
    <row r="1248" spans="1:7">
      <c r="A1248" s="83" t="s">
        <v>2308</v>
      </c>
      <c r="B1248" s="83" t="s">
        <v>2949</v>
      </c>
      <c r="C1248" s="80">
        <v>5653</v>
      </c>
      <c r="D1248" s="80" t="s">
        <v>398</v>
      </c>
      <c r="E1248" s="122">
        <v>0.70209999999999995</v>
      </c>
      <c r="F1248" s="112" t="s">
        <v>3155</v>
      </c>
      <c r="G1248" s="3" t="str">
        <f t="shared" si="20"/>
        <v>Yes</v>
      </c>
    </row>
    <row r="1249" spans="1:7">
      <c r="A1249" s="83" t="s">
        <v>2308</v>
      </c>
      <c r="B1249" s="83" t="s">
        <v>2949</v>
      </c>
      <c r="C1249" s="80">
        <v>1754</v>
      </c>
      <c r="D1249" s="80" t="s">
        <v>392</v>
      </c>
      <c r="E1249" s="122">
        <v>0.86599999999999999</v>
      </c>
      <c r="F1249" s="112" t="s">
        <v>2749</v>
      </c>
      <c r="G1249" s="3" t="str">
        <f t="shared" si="20"/>
        <v>Yes</v>
      </c>
    </row>
    <row r="1250" spans="1:7">
      <c r="A1250" s="83" t="s">
        <v>2308</v>
      </c>
      <c r="B1250" s="83" t="s">
        <v>2949</v>
      </c>
      <c r="C1250" s="80">
        <v>2198</v>
      </c>
      <c r="D1250" s="80" t="s">
        <v>393</v>
      </c>
      <c r="E1250" s="122">
        <v>0.77690000000000003</v>
      </c>
      <c r="F1250" s="112" t="s">
        <v>2749</v>
      </c>
      <c r="G1250" s="3" t="str">
        <f t="shared" si="20"/>
        <v>Yes</v>
      </c>
    </row>
    <row r="1251" spans="1:7">
      <c r="A1251" s="83" t="s">
        <v>2368</v>
      </c>
      <c r="B1251" s="83" t="s">
        <v>2950</v>
      </c>
      <c r="C1251" s="80">
        <v>5546</v>
      </c>
      <c r="D1251" s="80" t="s">
        <v>701</v>
      </c>
      <c r="E1251" s="122">
        <v>0.49969999999999998</v>
      </c>
      <c r="F1251" s="112" t="s">
        <v>3155</v>
      </c>
      <c r="G1251" s="3" t="str">
        <f t="shared" si="20"/>
        <v>No</v>
      </c>
    </row>
    <row r="1252" spans="1:7">
      <c r="A1252" s="83" t="s">
        <v>2368</v>
      </c>
      <c r="B1252" s="83" t="s">
        <v>2950</v>
      </c>
      <c r="C1252" s="80">
        <v>2798</v>
      </c>
      <c r="D1252" s="80" t="s">
        <v>1039</v>
      </c>
      <c r="E1252" s="122">
        <v>0.52310000000000001</v>
      </c>
      <c r="F1252" s="112" t="s">
        <v>3155</v>
      </c>
      <c r="G1252" s="3" t="str">
        <f t="shared" si="20"/>
        <v>Yes</v>
      </c>
    </row>
    <row r="1253" spans="1:7">
      <c r="A1253" s="83" t="s">
        <v>2368</v>
      </c>
      <c r="B1253" s="83" t="s">
        <v>2950</v>
      </c>
      <c r="C1253" s="80">
        <v>2854</v>
      </c>
      <c r="D1253" s="100" t="s">
        <v>1040</v>
      </c>
      <c r="E1253" s="122">
        <v>0.26450000000000001</v>
      </c>
      <c r="F1253" s="112" t="s">
        <v>3155</v>
      </c>
      <c r="G1253" s="3" t="str">
        <f t="shared" si="20"/>
        <v>No</v>
      </c>
    </row>
    <row r="1254" spans="1:7">
      <c r="A1254" s="83" t="s">
        <v>2368</v>
      </c>
      <c r="B1254" s="83" t="s">
        <v>2950</v>
      </c>
      <c r="C1254" s="80">
        <v>5085</v>
      </c>
      <c r="D1254" s="80" t="s">
        <v>1046</v>
      </c>
      <c r="E1254" s="122">
        <v>0.37690000000000001</v>
      </c>
      <c r="F1254" s="112" t="s">
        <v>3155</v>
      </c>
      <c r="G1254" s="3" t="str">
        <f t="shared" si="20"/>
        <v>No</v>
      </c>
    </row>
    <row r="1255" spans="1:7">
      <c r="A1255" s="83" t="s">
        <v>2368</v>
      </c>
      <c r="B1255" s="83" t="s">
        <v>2950</v>
      </c>
      <c r="C1255" s="80">
        <v>4359</v>
      </c>
      <c r="D1255" s="80" t="s">
        <v>1043</v>
      </c>
      <c r="E1255" s="122">
        <v>0.46889999999999998</v>
      </c>
      <c r="F1255" s="112" t="s">
        <v>3155</v>
      </c>
      <c r="G1255" s="3" t="str">
        <f t="shared" si="20"/>
        <v>No</v>
      </c>
    </row>
    <row r="1256" spans="1:7">
      <c r="A1256" s="83" t="s">
        <v>2368</v>
      </c>
      <c r="B1256" s="83" t="s">
        <v>2950</v>
      </c>
      <c r="C1256" s="80">
        <v>3236</v>
      </c>
      <c r="D1256" s="80" t="s">
        <v>1041</v>
      </c>
      <c r="E1256" s="122">
        <v>0.2482</v>
      </c>
      <c r="F1256" s="112" t="s">
        <v>3155</v>
      </c>
      <c r="G1256" s="3" t="str">
        <f t="shared" si="20"/>
        <v>No</v>
      </c>
    </row>
    <row r="1257" spans="1:7">
      <c r="A1257" s="83" t="s">
        <v>2368</v>
      </c>
      <c r="B1257" s="83" t="s">
        <v>2950</v>
      </c>
      <c r="C1257" s="80">
        <v>5646</v>
      </c>
      <c r="D1257" s="80" t="s">
        <v>3202</v>
      </c>
      <c r="E1257" s="122">
        <v>0.1865</v>
      </c>
      <c r="F1257" s="112" t="s">
        <v>3155</v>
      </c>
      <c r="G1257" s="3" t="str">
        <f t="shared" si="20"/>
        <v>No</v>
      </c>
    </row>
    <row r="1258" spans="1:7">
      <c r="A1258" s="83" t="s">
        <v>2368</v>
      </c>
      <c r="B1258" s="83" t="s">
        <v>2950</v>
      </c>
      <c r="C1258" s="80">
        <v>1733</v>
      </c>
      <c r="D1258" s="80" t="s">
        <v>3203</v>
      </c>
      <c r="E1258" s="122">
        <v>0.3674</v>
      </c>
      <c r="F1258" s="112" t="s">
        <v>3155</v>
      </c>
      <c r="G1258" s="3" t="str">
        <f t="shared" si="20"/>
        <v>No</v>
      </c>
    </row>
    <row r="1259" spans="1:7">
      <c r="A1259" s="83" t="s">
        <v>2368</v>
      </c>
      <c r="B1259" s="83" t="s">
        <v>2950</v>
      </c>
      <c r="C1259" s="80">
        <v>2026</v>
      </c>
      <c r="D1259" s="80" t="s">
        <v>1037</v>
      </c>
      <c r="E1259" s="122">
        <v>0.24479999999999999</v>
      </c>
      <c r="F1259" s="112" t="s">
        <v>3155</v>
      </c>
      <c r="G1259" s="3" t="str">
        <f t="shared" si="20"/>
        <v>No</v>
      </c>
    </row>
    <row r="1260" spans="1:7">
      <c r="A1260" s="83" t="s">
        <v>2368</v>
      </c>
      <c r="B1260" s="83" t="s">
        <v>2950</v>
      </c>
      <c r="C1260" s="80">
        <v>2476</v>
      </c>
      <c r="D1260" s="80" t="s">
        <v>1038</v>
      </c>
      <c r="E1260" s="122">
        <v>0.27250000000000002</v>
      </c>
      <c r="F1260" s="112" t="s">
        <v>3155</v>
      </c>
      <c r="G1260" s="3" t="str">
        <f t="shared" si="20"/>
        <v>No</v>
      </c>
    </row>
    <row r="1261" spans="1:7">
      <c r="A1261" s="83" t="s">
        <v>2368</v>
      </c>
      <c r="B1261" s="83" t="s">
        <v>2950</v>
      </c>
      <c r="C1261" s="80">
        <v>4467</v>
      </c>
      <c r="D1261" s="80" t="s">
        <v>1045</v>
      </c>
      <c r="E1261" s="122">
        <v>0.3518</v>
      </c>
      <c r="F1261" s="112" t="s">
        <v>3155</v>
      </c>
      <c r="G1261" s="3" t="str">
        <f t="shared" si="20"/>
        <v>No</v>
      </c>
    </row>
    <row r="1262" spans="1:7">
      <c r="A1262" s="83" t="s">
        <v>2368</v>
      </c>
      <c r="B1262" s="83" t="s">
        <v>2950</v>
      </c>
      <c r="C1262" s="80">
        <v>1677</v>
      </c>
      <c r="D1262" s="80" t="s">
        <v>76</v>
      </c>
      <c r="E1262" s="122">
        <v>0.41880000000000001</v>
      </c>
      <c r="F1262" s="112" t="s">
        <v>3155</v>
      </c>
      <c r="G1262" s="3" t="str">
        <f t="shared" si="20"/>
        <v>No</v>
      </c>
    </row>
    <row r="1263" spans="1:7">
      <c r="A1263" s="83" t="s">
        <v>2368</v>
      </c>
      <c r="B1263" s="83" t="s">
        <v>2950</v>
      </c>
      <c r="C1263" s="80">
        <v>3391</v>
      </c>
      <c r="D1263" s="80" t="s">
        <v>1042</v>
      </c>
      <c r="E1263" s="122">
        <v>0.42159999999999997</v>
      </c>
      <c r="F1263" s="112" t="s">
        <v>3155</v>
      </c>
      <c r="G1263" s="3" t="str">
        <f t="shared" si="20"/>
        <v>No</v>
      </c>
    </row>
    <row r="1264" spans="1:7">
      <c r="A1264" s="83" t="s">
        <v>2368</v>
      </c>
      <c r="B1264" s="83" t="s">
        <v>2950</v>
      </c>
      <c r="C1264" s="80">
        <v>4461</v>
      </c>
      <c r="D1264" s="80" t="s">
        <v>1044</v>
      </c>
      <c r="E1264" s="122">
        <v>0.29499999999999998</v>
      </c>
      <c r="F1264" s="112" t="s">
        <v>3155</v>
      </c>
      <c r="G1264" s="3" t="str">
        <f t="shared" si="20"/>
        <v>No</v>
      </c>
    </row>
    <row r="1265" spans="1:7">
      <c r="A1265" s="83" t="s">
        <v>2414</v>
      </c>
      <c r="B1265" s="83" t="s">
        <v>2951</v>
      </c>
      <c r="C1265" s="80">
        <v>2662</v>
      </c>
      <c r="D1265" s="80" t="s">
        <v>1217</v>
      </c>
      <c r="E1265" s="122">
        <v>0.45910000000000001</v>
      </c>
      <c r="F1265" s="112" t="s">
        <v>2749</v>
      </c>
      <c r="G1265" s="3" t="str">
        <f t="shared" si="20"/>
        <v>Yes</v>
      </c>
    </row>
    <row r="1266" spans="1:7">
      <c r="A1266" s="83" t="s">
        <v>2414</v>
      </c>
      <c r="B1266" s="83" t="s">
        <v>2951</v>
      </c>
      <c r="C1266" s="80">
        <v>3174</v>
      </c>
      <c r="D1266" s="80" t="s">
        <v>1218</v>
      </c>
      <c r="E1266" s="122">
        <v>0.50960000000000005</v>
      </c>
      <c r="F1266" s="112" t="s">
        <v>2749</v>
      </c>
      <c r="G1266" s="3" t="str">
        <f t="shared" si="20"/>
        <v>Yes</v>
      </c>
    </row>
    <row r="1267" spans="1:7">
      <c r="A1267" s="83" t="s">
        <v>2414</v>
      </c>
      <c r="B1267" s="83" t="s">
        <v>2951</v>
      </c>
      <c r="C1267" s="80">
        <v>1680</v>
      </c>
      <c r="D1267" s="80" t="s">
        <v>1215</v>
      </c>
      <c r="E1267" s="122">
        <v>0.52349999999999997</v>
      </c>
      <c r="F1267" s="112" t="s">
        <v>2749</v>
      </c>
      <c r="G1267" s="3" t="str">
        <f t="shared" si="20"/>
        <v>Yes</v>
      </c>
    </row>
    <row r="1268" spans="1:7">
      <c r="A1268" s="83" t="s">
        <v>2414</v>
      </c>
      <c r="B1268" s="83" t="s">
        <v>2951</v>
      </c>
      <c r="C1268" s="80">
        <v>5513</v>
      </c>
      <c r="D1268" s="80" t="s">
        <v>3411</v>
      </c>
      <c r="E1268" s="122">
        <v>0.5</v>
      </c>
      <c r="F1268" s="112" t="s">
        <v>2749</v>
      </c>
      <c r="G1268" s="3" t="str">
        <f t="shared" si="20"/>
        <v>Yes</v>
      </c>
    </row>
    <row r="1269" spans="1:7">
      <c r="A1269" s="83" t="s">
        <v>2414</v>
      </c>
      <c r="B1269" s="83" t="s">
        <v>2951</v>
      </c>
      <c r="C1269" s="80">
        <v>1861</v>
      </c>
      <c r="D1269" s="80" t="s">
        <v>1216</v>
      </c>
      <c r="E1269" s="122">
        <v>0.3705</v>
      </c>
      <c r="F1269" s="112" t="s">
        <v>3155</v>
      </c>
      <c r="G1269" s="3" t="str">
        <f t="shared" si="20"/>
        <v>No</v>
      </c>
    </row>
    <row r="1270" spans="1:7">
      <c r="A1270" s="83" t="s">
        <v>2414</v>
      </c>
      <c r="B1270" s="83" t="s">
        <v>2951</v>
      </c>
      <c r="C1270" s="80">
        <v>5651</v>
      </c>
      <c r="D1270" s="80" t="s">
        <v>3204</v>
      </c>
      <c r="E1270" s="122">
        <v>0.17580000000000001</v>
      </c>
      <c r="F1270" s="112" t="s">
        <v>3155</v>
      </c>
      <c r="G1270" s="3" t="str">
        <f t="shared" si="20"/>
        <v>No</v>
      </c>
    </row>
    <row r="1271" spans="1:7">
      <c r="A1271" s="83" t="s">
        <v>2414</v>
      </c>
      <c r="B1271" s="83" t="s">
        <v>2951</v>
      </c>
      <c r="C1271" s="80">
        <v>3175</v>
      </c>
      <c r="D1271" s="80" t="s">
        <v>1219</v>
      </c>
      <c r="E1271" s="122">
        <v>0.44969999999999999</v>
      </c>
      <c r="F1271" s="112" t="s">
        <v>3155</v>
      </c>
      <c r="G1271" s="3" t="str">
        <f t="shared" si="20"/>
        <v>No</v>
      </c>
    </row>
    <row r="1272" spans="1:7">
      <c r="A1272" s="83" t="s">
        <v>2414</v>
      </c>
      <c r="B1272" s="83" t="s">
        <v>2951</v>
      </c>
      <c r="C1272" s="80">
        <v>4320</v>
      </c>
      <c r="D1272" s="80" t="s">
        <v>1220</v>
      </c>
      <c r="E1272" s="122">
        <v>0.51870000000000005</v>
      </c>
      <c r="F1272" s="112" t="s">
        <v>2749</v>
      </c>
      <c r="G1272" s="3" t="str">
        <f t="shared" si="20"/>
        <v>Yes</v>
      </c>
    </row>
    <row r="1273" spans="1:7">
      <c r="A1273" s="83" t="s">
        <v>2429</v>
      </c>
      <c r="B1273" s="83" t="s">
        <v>2952</v>
      </c>
      <c r="C1273" s="80">
        <v>2292</v>
      </c>
      <c r="D1273" s="80" t="s">
        <v>1277</v>
      </c>
      <c r="E1273" s="122">
        <v>0.68989999999999996</v>
      </c>
      <c r="F1273" s="112" t="s">
        <v>2749</v>
      </c>
      <c r="G1273" s="3" t="str">
        <f t="shared" si="20"/>
        <v>Yes</v>
      </c>
    </row>
    <row r="1274" spans="1:7">
      <c r="A1274" s="83" t="s">
        <v>2511</v>
      </c>
      <c r="B1274" s="83" t="s">
        <v>2953</v>
      </c>
      <c r="C1274" s="80">
        <v>5168</v>
      </c>
      <c r="D1274" s="80" t="s">
        <v>1988</v>
      </c>
      <c r="E1274" s="122">
        <v>0.27229999999999999</v>
      </c>
      <c r="F1274" s="112" t="s">
        <v>3155</v>
      </c>
      <c r="G1274" s="3" t="str">
        <f t="shared" si="20"/>
        <v>No</v>
      </c>
    </row>
    <row r="1275" spans="1:7">
      <c r="A1275" s="83" t="s">
        <v>2511</v>
      </c>
      <c r="B1275" s="83" t="s">
        <v>2953</v>
      </c>
      <c r="C1275" s="80">
        <v>5167</v>
      </c>
      <c r="D1275" s="80" t="s">
        <v>1987</v>
      </c>
      <c r="E1275" s="122">
        <v>0.50780000000000003</v>
      </c>
      <c r="F1275" s="112" t="s">
        <v>2749</v>
      </c>
      <c r="G1275" s="3" t="str">
        <f t="shared" si="20"/>
        <v>Yes</v>
      </c>
    </row>
    <row r="1276" spans="1:7">
      <c r="A1276" s="83" t="s">
        <v>2511</v>
      </c>
      <c r="B1276" s="83" t="s">
        <v>2953</v>
      </c>
      <c r="C1276" s="80">
        <v>3361</v>
      </c>
      <c r="D1276" s="80" t="s">
        <v>59</v>
      </c>
      <c r="E1276" s="122">
        <v>0.48170000000000002</v>
      </c>
      <c r="F1276" s="112" t="s">
        <v>3155</v>
      </c>
      <c r="G1276" s="3" t="str">
        <f t="shared" si="20"/>
        <v>No</v>
      </c>
    </row>
    <row r="1277" spans="1:7">
      <c r="A1277" s="83" t="s">
        <v>2511</v>
      </c>
      <c r="B1277" s="83" t="s">
        <v>2953</v>
      </c>
      <c r="C1277" s="80">
        <v>5654</v>
      </c>
      <c r="D1277" s="80" t="s">
        <v>3205</v>
      </c>
      <c r="E1277" s="122">
        <v>0.5877</v>
      </c>
      <c r="F1277" s="112" t="s">
        <v>2749</v>
      </c>
      <c r="G1277" s="3" t="str">
        <f t="shared" si="20"/>
        <v>Yes</v>
      </c>
    </row>
    <row r="1278" spans="1:7">
      <c r="A1278" s="83" t="s">
        <v>2511</v>
      </c>
      <c r="B1278" s="83" t="s">
        <v>2953</v>
      </c>
      <c r="C1278" s="80">
        <v>4058</v>
      </c>
      <c r="D1278" s="80" t="s">
        <v>1980</v>
      </c>
      <c r="E1278" s="122">
        <v>0.35680000000000001</v>
      </c>
      <c r="F1278" s="112" t="s">
        <v>3155</v>
      </c>
      <c r="G1278" s="3" t="str">
        <f t="shared" si="20"/>
        <v>No</v>
      </c>
    </row>
    <row r="1279" spans="1:7">
      <c r="A1279" s="83" t="s">
        <v>2511</v>
      </c>
      <c r="B1279" s="83" t="s">
        <v>2953</v>
      </c>
      <c r="C1279" s="80">
        <v>4408</v>
      </c>
      <c r="D1279" s="80" t="s">
        <v>1984</v>
      </c>
      <c r="E1279" s="122">
        <v>0.2908</v>
      </c>
      <c r="F1279" s="112" t="s">
        <v>3155</v>
      </c>
      <c r="G1279" s="3" t="str">
        <f t="shared" si="20"/>
        <v>No</v>
      </c>
    </row>
    <row r="1280" spans="1:7">
      <c r="A1280" s="83" t="s">
        <v>2511</v>
      </c>
      <c r="B1280" s="83" t="s">
        <v>2953</v>
      </c>
      <c r="C1280" s="80">
        <v>5682</v>
      </c>
      <c r="D1280" s="80" t="s">
        <v>3364</v>
      </c>
      <c r="E1280" s="122">
        <v>0.2311</v>
      </c>
      <c r="F1280" s="112" t="s">
        <v>3155</v>
      </c>
      <c r="G1280" s="3" t="str">
        <f t="shared" si="20"/>
        <v>No</v>
      </c>
    </row>
    <row r="1281" spans="1:7">
      <c r="A1281" s="83" t="s">
        <v>2511</v>
      </c>
      <c r="B1281" s="83" t="s">
        <v>2953</v>
      </c>
      <c r="C1281" s="80">
        <v>4409</v>
      </c>
      <c r="D1281" s="80" t="s">
        <v>1985</v>
      </c>
      <c r="E1281" s="122">
        <v>0.45929999999999999</v>
      </c>
      <c r="F1281" s="112" t="s">
        <v>3155</v>
      </c>
      <c r="G1281" s="3" t="str">
        <f t="shared" si="20"/>
        <v>No</v>
      </c>
    </row>
    <row r="1282" spans="1:7">
      <c r="A1282" s="83" t="s">
        <v>2511</v>
      </c>
      <c r="B1282" s="83" t="s">
        <v>2953</v>
      </c>
      <c r="C1282" s="80">
        <v>3653</v>
      </c>
      <c r="D1282" s="80" t="s">
        <v>1977</v>
      </c>
      <c r="E1282" s="122">
        <v>0.57730000000000004</v>
      </c>
      <c r="F1282" s="112" t="s">
        <v>2749</v>
      </c>
      <c r="G1282" s="3" t="str">
        <f t="shared" si="20"/>
        <v>Yes</v>
      </c>
    </row>
    <row r="1283" spans="1:7">
      <c r="A1283" s="83" t="s">
        <v>2511</v>
      </c>
      <c r="B1283" s="83" t="s">
        <v>2953</v>
      </c>
      <c r="C1283" s="80">
        <v>3539</v>
      </c>
      <c r="D1283" s="80" t="s">
        <v>1975</v>
      </c>
      <c r="E1283" s="122">
        <v>0.36870000000000003</v>
      </c>
      <c r="F1283" s="112" t="s">
        <v>3155</v>
      </c>
      <c r="G1283" s="3" t="str">
        <f t="shared" si="20"/>
        <v>No</v>
      </c>
    </row>
    <row r="1284" spans="1:7">
      <c r="A1284" s="83" t="s">
        <v>2511</v>
      </c>
      <c r="B1284" s="83" t="s">
        <v>2953</v>
      </c>
      <c r="C1284" s="80">
        <v>3262</v>
      </c>
      <c r="D1284" s="80" t="s">
        <v>1974</v>
      </c>
      <c r="E1284" s="122">
        <v>0.62529999999999997</v>
      </c>
      <c r="F1284" s="112" t="s">
        <v>2749</v>
      </c>
      <c r="G1284" s="3" t="str">
        <f t="shared" si="20"/>
        <v>Yes</v>
      </c>
    </row>
    <row r="1285" spans="1:7">
      <c r="A1285" s="83" t="s">
        <v>2511</v>
      </c>
      <c r="B1285" s="83" t="s">
        <v>2953</v>
      </c>
      <c r="C1285" s="80">
        <v>4255</v>
      </c>
      <c r="D1285" s="80" t="s">
        <v>1981</v>
      </c>
      <c r="E1285" s="122">
        <v>0.31509999999999999</v>
      </c>
      <c r="F1285" s="112" t="s">
        <v>3155</v>
      </c>
      <c r="G1285" s="3" t="str">
        <f t="shared" ref="G1285:G1348" si="21">IF(E1285&gt;=0.5,"Yes",IF(F1285="Yes","Yes","No"))</f>
        <v>No</v>
      </c>
    </row>
    <row r="1286" spans="1:7">
      <c r="A1286" s="83" t="s">
        <v>2511</v>
      </c>
      <c r="B1286" s="83" t="s">
        <v>2953</v>
      </c>
      <c r="C1286" s="80">
        <v>3130</v>
      </c>
      <c r="D1286" s="80" t="s">
        <v>415</v>
      </c>
      <c r="E1286" s="122">
        <v>0.56059999999999999</v>
      </c>
      <c r="F1286" s="112" t="s">
        <v>2749</v>
      </c>
      <c r="G1286" s="3" t="str">
        <f t="shared" si="21"/>
        <v>Yes</v>
      </c>
    </row>
    <row r="1287" spans="1:7">
      <c r="A1287" s="83" t="s">
        <v>2511</v>
      </c>
      <c r="B1287" s="83" t="s">
        <v>2953</v>
      </c>
      <c r="C1287" s="80">
        <v>3611</v>
      </c>
      <c r="D1287" s="80" t="s">
        <v>1976</v>
      </c>
      <c r="E1287" s="122">
        <v>0.51280000000000003</v>
      </c>
      <c r="F1287" s="112" t="s">
        <v>2749</v>
      </c>
      <c r="G1287" s="3" t="str">
        <f t="shared" si="21"/>
        <v>Yes</v>
      </c>
    </row>
    <row r="1288" spans="1:7">
      <c r="A1288" s="83" t="s">
        <v>2511</v>
      </c>
      <c r="B1288" s="83" t="s">
        <v>2953</v>
      </c>
      <c r="C1288" s="80">
        <v>3010</v>
      </c>
      <c r="D1288" s="80" t="s">
        <v>1973</v>
      </c>
      <c r="E1288" s="122">
        <v>0.42709999999999998</v>
      </c>
      <c r="F1288" s="112" t="s">
        <v>3155</v>
      </c>
      <c r="G1288" s="3" t="str">
        <f t="shared" si="21"/>
        <v>No</v>
      </c>
    </row>
    <row r="1289" spans="1:7">
      <c r="A1289" s="83" t="s">
        <v>2511</v>
      </c>
      <c r="B1289" s="83" t="s">
        <v>2953</v>
      </c>
      <c r="C1289" s="80">
        <v>3709</v>
      </c>
      <c r="D1289" s="80" t="s">
        <v>1978</v>
      </c>
      <c r="E1289" s="122">
        <v>0.40510000000000002</v>
      </c>
      <c r="F1289" s="112" t="s">
        <v>3155</v>
      </c>
      <c r="G1289" s="3" t="str">
        <f t="shared" si="21"/>
        <v>No</v>
      </c>
    </row>
    <row r="1290" spans="1:7">
      <c r="A1290" s="83" t="s">
        <v>2511</v>
      </c>
      <c r="B1290" s="83" t="s">
        <v>2953</v>
      </c>
      <c r="C1290" s="80">
        <v>4271</v>
      </c>
      <c r="D1290" s="80" t="s">
        <v>1982</v>
      </c>
      <c r="E1290" s="122">
        <v>0.48730000000000001</v>
      </c>
      <c r="F1290" s="112" t="s">
        <v>2749</v>
      </c>
      <c r="G1290" s="3" t="str">
        <f t="shared" si="21"/>
        <v>Yes</v>
      </c>
    </row>
    <row r="1291" spans="1:7">
      <c r="A1291" s="83" t="s">
        <v>2511</v>
      </c>
      <c r="B1291" s="83" t="s">
        <v>2953</v>
      </c>
      <c r="C1291" s="80">
        <v>4427</v>
      </c>
      <c r="D1291" s="80" t="s">
        <v>1986</v>
      </c>
      <c r="E1291" s="122">
        <v>0.4037</v>
      </c>
      <c r="F1291" s="112" t="s">
        <v>3155</v>
      </c>
      <c r="G1291" s="3" t="str">
        <f t="shared" si="21"/>
        <v>No</v>
      </c>
    </row>
    <row r="1292" spans="1:7">
      <c r="A1292" s="83" t="s">
        <v>2511</v>
      </c>
      <c r="B1292" s="83" t="s">
        <v>2953</v>
      </c>
      <c r="C1292" s="80">
        <v>5452</v>
      </c>
      <c r="D1292" s="80" t="s">
        <v>1989</v>
      </c>
      <c r="E1292" s="122">
        <v>0.43440000000000001</v>
      </c>
      <c r="F1292" s="112" t="s">
        <v>3155</v>
      </c>
      <c r="G1292" s="3" t="str">
        <f t="shared" si="21"/>
        <v>No</v>
      </c>
    </row>
    <row r="1293" spans="1:7">
      <c r="A1293" s="83" t="s">
        <v>2511</v>
      </c>
      <c r="B1293" s="83" t="s">
        <v>2953</v>
      </c>
      <c r="C1293" s="80">
        <v>4368</v>
      </c>
      <c r="D1293" s="80" t="s">
        <v>1983</v>
      </c>
      <c r="E1293" s="122">
        <v>0.46839999999999998</v>
      </c>
      <c r="F1293" s="112" t="s">
        <v>3155</v>
      </c>
      <c r="G1293" s="3" t="str">
        <f t="shared" si="21"/>
        <v>No</v>
      </c>
    </row>
    <row r="1294" spans="1:7">
      <c r="A1294" s="83" t="s">
        <v>2511</v>
      </c>
      <c r="B1294" s="83" t="s">
        <v>2953</v>
      </c>
      <c r="C1294" s="80">
        <v>2754</v>
      </c>
      <c r="D1294" s="80" t="s">
        <v>1972</v>
      </c>
      <c r="E1294" s="122">
        <v>0.32479999999999998</v>
      </c>
      <c r="F1294" s="112" t="s">
        <v>3155</v>
      </c>
      <c r="G1294" s="3" t="str">
        <f t="shared" si="21"/>
        <v>No</v>
      </c>
    </row>
    <row r="1295" spans="1:7">
      <c r="A1295" s="83" t="s">
        <v>2511</v>
      </c>
      <c r="B1295" s="83" t="s">
        <v>2953</v>
      </c>
      <c r="C1295" s="80">
        <v>5683</v>
      </c>
      <c r="D1295" s="80" t="s">
        <v>3365</v>
      </c>
      <c r="E1295" s="122">
        <v>0.49380000000000002</v>
      </c>
      <c r="F1295" s="112" t="s">
        <v>3155</v>
      </c>
      <c r="G1295" s="3" t="str">
        <f t="shared" si="21"/>
        <v>No</v>
      </c>
    </row>
    <row r="1296" spans="1:7">
      <c r="A1296" s="83" t="s">
        <v>2511</v>
      </c>
      <c r="B1296" s="83" t="s">
        <v>2953</v>
      </c>
      <c r="C1296" s="80">
        <v>3710</v>
      </c>
      <c r="D1296" s="2" t="s">
        <v>1979</v>
      </c>
      <c r="E1296" s="122">
        <v>0.35720000000000002</v>
      </c>
      <c r="F1296" s="112" t="s">
        <v>3155</v>
      </c>
      <c r="G1296" s="3" t="str">
        <f t="shared" si="21"/>
        <v>No</v>
      </c>
    </row>
    <row r="1297" spans="1:7">
      <c r="A1297" s="83" t="s">
        <v>2511</v>
      </c>
      <c r="B1297" s="83" t="s">
        <v>2953</v>
      </c>
      <c r="C1297" s="80">
        <v>4122</v>
      </c>
      <c r="D1297" s="80" t="s">
        <v>1305</v>
      </c>
      <c r="E1297" s="122">
        <v>0.38379999999999997</v>
      </c>
      <c r="F1297" s="112" t="s">
        <v>3155</v>
      </c>
      <c r="G1297" s="3" t="str">
        <f t="shared" si="21"/>
        <v>No</v>
      </c>
    </row>
    <row r="1298" spans="1:7">
      <c r="A1298" s="83" t="s">
        <v>2508</v>
      </c>
      <c r="B1298" s="83" t="s">
        <v>2954</v>
      </c>
      <c r="C1298" s="80">
        <v>2062</v>
      </c>
      <c r="D1298" s="80" t="s">
        <v>1952</v>
      </c>
      <c r="E1298" s="122">
        <v>0.75970000000000004</v>
      </c>
      <c r="F1298" s="112" t="s">
        <v>2749</v>
      </c>
      <c r="G1298" s="3" t="str">
        <f t="shared" si="21"/>
        <v>Yes</v>
      </c>
    </row>
    <row r="1299" spans="1:7">
      <c r="A1299" s="83" t="s">
        <v>2508</v>
      </c>
      <c r="B1299" s="83" t="s">
        <v>2954</v>
      </c>
      <c r="C1299" s="80">
        <v>2958</v>
      </c>
      <c r="D1299" s="80" t="s">
        <v>1953</v>
      </c>
      <c r="E1299" s="122">
        <v>0.71240000000000003</v>
      </c>
      <c r="F1299" s="112" t="s">
        <v>2749</v>
      </c>
      <c r="G1299" s="3" t="str">
        <f t="shared" si="21"/>
        <v>Yes</v>
      </c>
    </row>
    <row r="1300" spans="1:7">
      <c r="A1300" s="83" t="s">
        <v>2508</v>
      </c>
      <c r="B1300" s="83" t="s">
        <v>2954</v>
      </c>
      <c r="C1300" s="80">
        <v>5252</v>
      </c>
      <c r="D1300" s="80" t="s">
        <v>1954</v>
      </c>
      <c r="E1300" s="122">
        <v>0.22589999999999999</v>
      </c>
      <c r="F1300" s="112" t="s">
        <v>3155</v>
      </c>
      <c r="G1300" s="3" t="str">
        <f t="shared" si="21"/>
        <v>No</v>
      </c>
    </row>
    <row r="1301" spans="1:7">
      <c r="A1301" s="83" t="s">
        <v>2361</v>
      </c>
      <c r="B1301" s="83" t="s">
        <v>2955</v>
      </c>
      <c r="C1301" s="80">
        <v>3107</v>
      </c>
      <c r="D1301" s="2" t="s">
        <v>983</v>
      </c>
      <c r="E1301" s="122">
        <v>0.1479</v>
      </c>
      <c r="F1301" s="112" t="s">
        <v>3155</v>
      </c>
      <c r="G1301" s="3" t="str">
        <f t="shared" si="21"/>
        <v>No</v>
      </c>
    </row>
    <row r="1302" spans="1:7">
      <c r="A1302" s="83" t="s">
        <v>2361</v>
      </c>
      <c r="B1302" s="83" t="s">
        <v>2955</v>
      </c>
      <c r="C1302" s="80">
        <v>3106</v>
      </c>
      <c r="D1302" s="80" t="s">
        <v>982</v>
      </c>
      <c r="E1302" s="122">
        <v>0.18490000000000001</v>
      </c>
      <c r="F1302" s="112" t="s">
        <v>3155</v>
      </c>
      <c r="G1302" s="3" t="str">
        <f t="shared" si="21"/>
        <v>No</v>
      </c>
    </row>
    <row r="1303" spans="1:7">
      <c r="A1303" s="83" t="s">
        <v>2361</v>
      </c>
      <c r="B1303" s="83" t="s">
        <v>2955</v>
      </c>
      <c r="C1303" s="80">
        <v>4017</v>
      </c>
      <c r="D1303" s="80" t="s">
        <v>996</v>
      </c>
      <c r="E1303" s="122">
        <v>0.1123</v>
      </c>
      <c r="F1303" s="112" t="s">
        <v>3155</v>
      </c>
      <c r="G1303" s="3" t="str">
        <f t="shared" si="21"/>
        <v>No</v>
      </c>
    </row>
    <row r="1304" spans="1:7">
      <c r="A1304" s="83" t="s">
        <v>2361</v>
      </c>
      <c r="B1304" s="83" t="s">
        <v>2955</v>
      </c>
      <c r="C1304" s="80">
        <v>3493</v>
      </c>
      <c r="D1304" s="80" t="s">
        <v>991</v>
      </c>
      <c r="E1304" s="122">
        <v>0.18229999999999999</v>
      </c>
      <c r="F1304" s="112" t="s">
        <v>3155</v>
      </c>
      <c r="G1304" s="3" t="str">
        <f t="shared" si="21"/>
        <v>No</v>
      </c>
    </row>
    <row r="1305" spans="1:7">
      <c r="A1305" s="83" t="s">
        <v>2361</v>
      </c>
      <c r="B1305" s="83" t="s">
        <v>2955</v>
      </c>
      <c r="C1305" s="80">
        <v>3234</v>
      </c>
      <c r="D1305" s="80" t="s">
        <v>984</v>
      </c>
      <c r="E1305" s="122">
        <v>0.1027</v>
      </c>
      <c r="F1305" s="112" t="s">
        <v>3155</v>
      </c>
      <c r="G1305" s="3" t="str">
        <f t="shared" si="21"/>
        <v>No</v>
      </c>
    </row>
    <row r="1306" spans="1:7">
      <c r="A1306" s="83" t="s">
        <v>2361</v>
      </c>
      <c r="B1306" s="83" t="s">
        <v>2955</v>
      </c>
      <c r="C1306" s="80">
        <v>3105</v>
      </c>
      <c r="D1306" s="80" t="s">
        <v>981</v>
      </c>
      <c r="E1306" s="122">
        <v>0.2651</v>
      </c>
      <c r="F1306" s="112" t="s">
        <v>3155</v>
      </c>
      <c r="G1306" s="3" t="str">
        <f t="shared" si="21"/>
        <v>No</v>
      </c>
    </row>
    <row r="1307" spans="1:7">
      <c r="A1307" s="83" t="s">
        <v>2361</v>
      </c>
      <c r="B1307" s="83" t="s">
        <v>2955</v>
      </c>
      <c r="C1307" s="80">
        <v>4379</v>
      </c>
      <c r="D1307" s="80" t="s">
        <v>1005</v>
      </c>
      <c r="E1307" s="122">
        <v>6.83E-2</v>
      </c>
      <c r="F1307" s="112" t="s">
        <v>3155</v>
      </c>
      <c r="G1307" s="3" t="str">
        <f t="shared" si="21"/>
        <v>No</v>
      </c>
    </row>
    <row r="1308" spans="1:7">
      <c r="A1308" s="83" t="s">
        <v>2361</v>
      </c>
      <c r="B1308" s="83" t="s">
        <v>2955</v>
      </c>
      <c r="C1308" s="80">
        <v>4306</v>
      </c>
      <c r="D1308" s="80" t="s">
        <v>1001</v>
      </c>
      <c r="E1308" s="122">
        <v>3.5200000000000002E-2</v>
      </c>
      <c r="F1308" s="112" t="s">
        <v>3155</v>
      </c>
      <c r="G1308" s="3" t="str">
        <f t="shared" si="21"/>
        <v>No</v>
      </c>
    </row>
    <row r="1309" spans="1:7">
      <c r="A1309" s="83" t="s">
        <v>2361</v>
      </c>
      <c r="B1309" s="83" t="s">
        <v>2955</v>
      </c>
      <c r="C1309" s="80">
        <v>4355</v>
      </c>
      <c r="D1309" s="80" t="s">
        <v>1002</v>
      </c>
      <c r="E1309" s="122">
        <v>0.17649999999999999</v>
      </c>
      <c r="F1309" s="112" t="s">
        <v>3155</v>
      </c>
      <c r="G1309" s="3" t="str">
        <f t="shared" si="21"/>
        <v>No</v>
      </c>
    </row>
    <row r="1310" spans="1:7">
      <c r="A1310" s="83" t="s">
        <v>2361</v>
      </c>
      <c r="B1310" s="83" t="s">
        <v>2955</v>
      </c>
      <c r="C1310" s="80">
        <v>4124</v>
      </c>
      <c r="D1310" s="80" t="s">
        <v>999</v>
      </c>
      <c r="E1310" s="122">
        <v>0.1305</v>
      </c>
      <c r="F1310" s="112" t="s">
        <v>3155</v>
      </c>
      <c r="G1310" s="3" t="str">
        <f t="shared" si="21"/>
        <v>No</v>
      </c>
    </row>
    <row r="1311" spans="1:7">
      <c r="A1311" s="83" t="s">
        <v>2361</v>
      </c>
      <c r="B1311" s="83" t="s">
        <v>2955</v>
      </c>
      <c r="C1311" s="80">
        <v>3492</v>
      </c>
      <c r="D1311" s="80" t="s">
        <v>990</v>
      </c>
      <c r="E1311" s="122">
        <v>0.1658</v>
      </c>
      <c r="F1311" s="112" t="s">
        <v>3155</v>
      </c>
      <c r="G1311" s="3" t="str">
        <f t="shared" si="21"/>
        <v>No</v>
      </c>
    </row>
    <row r="1312" spans="1:7">
      <c r="A1312" s="83" t="s">
        <v>2361</v>
      </c>
      <c r="B1312" s="83" t="s">
        <v>2955</v>
      </c>
      <c r="C1312" s="80">
        <v>5606</v>
      </c>
      <c r="D1312" s="80" t="s">
        <v>3206</v>
      </c>
      <c r="E1312" s="122">
        <v>0.1047</v>
      </c>
      <c r="F1312" s="112" t="s">
        <v>3155</v>
      </c>
      <c r="G1312" s="3" t="str">
        <f t="shared" si="21"/>
        <v>No</v>
      </c>
    </row>
    <row r="1313" spans="1:7">
      <c r="A1313" s="83" t="s">
        <v>2361</v>
      </c>
      <c r="B1313" s="83" t="s">
        <v>2955</v>
      </c>
      <c r="C1313" s="80">
        <v>2993</v>
      </c>
      <c r="D1313" s="80" t="s">
        <v>980</v>
      </c>
      <c r="E1313" s="122">
        <v>0.30609999999999998</v>
      </c>
      <c r="F1313" s="112" t="s">
        <v>3155</v>
      </c>
      <c r="G1313" s="3" t="str">
        <f t="shared" si="21"/>
        <v>No</v>
      </c>
    </row>
    <row r="1314" spans="1:7">
      <c r="A1314" s="83" t="s">
        <v>2361</v>
      </c>
      <c r="B1314" s="83" t="s">
        <v>2955</v>
      </c>
      <c r="C1314" s="80">
        <v>3345</v>
      </c>
      <c r="D1314" s="80" t="s">
        <v>987</v>
      </c>
      <c r="E1314" s="122">
        <v>0.22989999999999999</v>
      </c>
      <c r="F1314" s="112" t="s">
        <v>3155</v>
      </c>
      <c r="G1314" s="3" t="str">
        <f t="shared" si="21"/>
        <v>No</v>
      </c>
    </row>
    <row r="1315" spans="1:7">
      <c r="A1315" s="83" t="s">
        <v>2361</v>
      </c>
      <c r="B1315" s="83" t="s">
        <v>2955</v>
      </c>
      <c r="C1315" s="80">
        <v>4455</v>
      </c>
      <c r="D1315" s="80" t="s">
        <v>1006</v>
      </c>
      <c r="E1315" s="122">
        <v>3.8600000000000002E-2</v>
      </c>
      <c r="F1315" s="112" t="s">
        <v>3155</v>
      </c>
      <c r="G1315" s="3" t="str">
        <f t="shared" si="21"/>
        <v>No</v>
      </c>
    </row>
    <row r="1316" spans="1:7">
      <c r="A1316" s="83" t="s">
        <v>2361</v>
      </c>
      <c r="B1316" s="83" t="s">
        <v>2955</v>
      </c>
      <c r="C1316" s="80">
        <v>3790</v>
      </c>
      <c r="D1316" s="80" t="s">
        <v>994</v>
      </c>
      <c r="E1316" s="122">
        <v>0.13619999999999999</v>
      </c>
      <c r="F1316" s="112" t="s">
        <v>3155</v>
      </c>
      <c r="G1316" s="3" t="str">
        <f t="shared" si="21"/>
        <v>No</v>
      </c>
    </row>
    <row r="1317" spans="1:7">
      <c r="A1317" s="83" t="s">
        <v>2361</v>
      </c>
      <c r="B1317" s="83" t="s">
        <v>2955</v>
      </c>
      <c r="C1317" s="80">
        <v>3390</v>
      </c>
      <c r="D1317" s="80" t="s">
        <v>988</v>
      </c>
      <c r="E1317" s="122">
        <v>8.6999999999999994E-2</v>
      </c>
      <c r="F1317" s="112" t="s">
        <v>3155</v>
      </c>
      <c r="G1317" s="3" t="str">
        <f t="shared" si="21"/>
        <v>No</v>
      </c>
    </row>
    <row r="1318" spans="1:7">
      <c r="A1318" s="83" t="s">
        <v>2361</v>
      </c>
      <c r="B1318" s="83" t="s">
        <v>2955</v>
      </c>
      <c r="C1318" s="80">
        <v>3344</v>
      </c>
      <c r="D1318" s="80" t="s">
        <v>986</v>
      </c>
      <c r="E1318" s="122">
        <v>0.1714</v>
      </c>
      <c r="F1318" s="112" t="s">
        <v>3155</v>
      </c>
      <c r="G1318" s="3" t="str">
        <f t="shared" si="21"/>
        <v>No</v>
      </c>
    </row>
    <row r="1319" spans="1:7">
      <c r="A1319" s="83" t="s">
        <v>2361</v>
      </c>
      <c r="B1319" s="83" t="s">
        <v>2955</v>
      </c>
      <c r="C1319" s="80">
        <v>3442</v>
      </c>
      <c r="D1319" s="80" t="s">
        <v>989</v>
      </c>
      <c r="E1319" s="122">
        <v>5.3800000000000001E-2</v>
      </c>
      <c r="F1319" s="112" t="s">
        <v>3155</v>
      </c>
      <c r="G1319" s="3" t="str">
        <f t="shared" si="21"/>
        <v>No</v>
      </c>
    </row>
    <row r="1320" spans="1:7">
      <c r="A1320" s="83" t="s">
        <v>2361</v>
      </c>
      <c r="B1320" s="83" t="s">
        <v>2955</v>
      </c>
      <c r="C1320" s="80">
        <v>5481</v>
      </c>
      <c r="D1320" s="80" t="s">
        <v>2725</v>
      </c>
      <c r="E1320" s="122">
        <v>0.13689999999999999</v>
      </c>
      <c r="F1320" s="112" t="s">
        <v>3155</v>
      </c>
      <c r="G1320" s="3" t="str">
        <f t="shared" si="21"/>
        <v>No</v>
      </c>
    </row>
    <row r="1321" spans="1:7">
      <c r="A1321" s="83" t="s">
        <v>2361</v>
      </c>
      <c r="B1321" s="83" t="s">
        <v>2955</v>
      </c>
      <c r="C1321" s="80">
        <v>5583</v>
      </c>
      <c r="D1321" s="100" t="s">
        <v>3133</v>
      </c>
      <c r="E1321" s="122">
        <v>6.7500000000000004E-2</v>
      </c>
      <c r="F1321" s="112" t="s">
        <v>3155</v>
      </c>
      <c r="G1321" s="3" t="str">
        <f t="shared" si="21"/>
        <v>No</v>
      </c>
    </row>
    <row r="1322" spans="1:7">
      <c r="A1322" s="83" t="s">
        <v>2361</v>
      </c>
      <c r="B1322" s="83" t="s">
        <v>2955</v>
      </c>
      <c r="C1322" s="80">
        <v>4021</v>
      </c>
      <c r="D1322" s="80" t="s">
        <v>997</v>
      </c>
      <c r="E1322" s="122">
        <v>0.16439999999999999</v>
      </c>
      <c r="F1322" s="112" t="s">
        <v>3155</v>
      </c>
      <c r="G1322" s="3" t="str">
        <f t="shared" si="21"/>
        <v>No</v>
      </c>
    </row>
    <row r="1323" spans="1:7">
      <c r="A1323" s="83" t="s">
        <v>2361</v>
      </c>
      <c r="B1323" s="83" t="s">
        <v>2955</v>
      </c>
      <c r="C1323" s="80">
        <v>1814</v>
      </c>
      <c r="D1323" s="80" t="s">
        <v>978</v>
      </c>
      <c r="E1323" s="122">
        <v>0.1195</v>
      </c>
      <c r="F1323" s="112" t="s">
        <v>3155</v>
      </c>
      <c r="G1323" s="3" t="str">
        <f t="shared" si="21"/>
        <v>No</v>
      </c>
    </row>
    <row r="1324" spans="1:7">
      <c r="A1324" s="83" t="s">
        <v>2361</v>
      </c>
      <c r="B1324" s="83" t="s">
        <v>2955</v>
      </c>
      <c r="C1324" s="80">
        <v>5331</v>
      </c>
      <c r="D1324" s="80" t="s">
        <v>1008</v>
      </c>
      <c r="E1324" s="122">
        <v>0.16669999999999999</v>
      </c>
      <c r="F1324" s="112" t="s">
        <v>3155</v>
      </c>
      <c r="G1324" s="3" t="str">
        <f t="shared" si="21"/>
        <v>No</v>
      </c>
    </row>
    <row r="1325" spans="1:7">
      <c r="A1325" s="83" t="s">
        <v>2361</v>
      </c>
      <c r="B1325" s="83" t="s">
        <v>2955</v>
      </c>
      <c r="C1325" s="80">
        <v>1815</v>
      </c>
      <c r="D1325" s="80" t="s">
        <v>979</v>
      </c>
      <c r="E1325" s="122">
        <v>6.5000000000000002E-2</v>
      </c>
      <c r="F1325" s="112" t="s">
        <v>3155</v>
      </c>
      <c r="G1325" s="3" t="str">
        <f t="shared" si="21"/>
        <v>No</v>
      </c>
    </row>
    <row r="1326" spans="1:7">
      <c r="A1326" s="83" t="s">
        <v>2361</v>
      </c>
      <c r="B1326" s="83" t="s">
        <v>2955</v>
      </c>
      <c r="C1326" s="80">
        <v>5605</v>
      </c>
      <c r="D1326" s="80" t="s">
        <v>3207</v>
      </c>
      <c r="E1326" s="122">
        <v>8.3199999999999996E-2</v>
      </c>
      <c r="F1326" s="112" t="s">
        <v>3155</v>
      </c>
      <c r="G1326" s="3" t="str">
        <f t="shared" si="21"/>
        <v>No</v>
      </c>
    </row>
    <row r="1327" spans="1:7">
      <c r="A1327" s="83" t="s">
        <v>2361</v>
      </c>
      <c r="B1327" s="83" t="s">
        <v>2955</v>
      </c>
      <c r="C1327" s="80">
        <v>3811</v>
      </c>
      <c r="D1327" s="80" t="s">
        <v>995</v>
      </c>
      <c r="E1327" s="122">
        <v>0.3639</v>
      </c>
      <c r="F1327" s="112" t="s">
        <v>3155</v>
      </c>
      <c r="G1327" s="3" t="str">
        <f t="shared" si="21"/>
        <v>No</v>
      </c>
    </row>
    <row r="1328" spans="1:7">
      <c r="A1328" s="83" t="s">
        <v>2361</v>
      </c>
      <c r="B1328" s="83" t="s">
        <v>2955</v>
      </c>
      <c r="C1328" s="80">
        <v>3679</v>
      </c>
      <c r="D1328" s="80" t="s">
        <v>992</v>
      </c>
      <c r="E1328" s="122">
        <v>0.1656</v>
      </c>
      <c r="F1328" s="112" t="s">
        <v>3155</v>
      </c>
      <c r="G1328" s="3" t="str">
        <f t="shared" si="21"/>
        <v>No</v>
      </c>
    </row>
    <row r="1329" spans="1:7">
      <c r="A1329" s="83" t="s">
        <v>2361</v>
      </c>
      <c r="B1329" s="83" t="s">
        <v>2955</v>
      </c>
      <c r="C1329" s="80">
        <v>4371</v>
      </c>
      <c r="D1329" s="80" t="s">
        <v>1003</v>
      </c>
      <c r="E1329" s="122">
        <v>0.14419999999999999</v>
      </c>
      <c r="F1329" s="112" t="s">
        <v>3155</v>
      </c>
      <c r="G1329" s="3" t="str">
        <f t="shared" si="21"/>
        <v>No</v>
      </c>
    </row>
    <row r="1330" spans="1:7">
      <c r="A1330" s="83" t="s">
        <v>2361</v>
      </c>
      <c r="B1330" s="83" t="s">
        <v>2955</v>
      </c>
      <c r="C1330" s="80">
        <v>4187</v>
      </c>
      <c r="D1330" s="80" t="s">
        <v>691</v>
      </c>
      <c r="E1330" s="122">
        <v>3.2399999999999998E-2</v>
      </c>
      <c r="F1330" s="112" t="s">
        <v>3155</v>
      </c>
      <c r="G1330" s="3" t="str">
        <f t="shared" si="21"/>
        <v>No</v>
      </c>
    </row>
    <row r="1331" spans="1:7">
      <c r="A1331" s="83" t="s">
        <v>2361</v>
      </c>
      <c r="B1331" s="83" t="s">
        <v>2955</v>
      </c>
      <c r="C1331" s="80">
        <v>4516</v>
      </c>
      <c r="D1331" s="80" t="s">
        <v>1007</v>
      </c>
      <c r="E1331" s="122">
        <v>6.4600000000000005E-2</v>
      </c>
      <c r="F1331" s="112" t="s">
        <v>3155</v>
      </c>
      <c r="G1331" s="3" t="str">
        <f t="shared" si="21"/>
        <v>No</v>
      </c>
    </row>
    <row r="1332" spans="1:7">
      <c r="A1332" s="83" t="s">
        <v>2361</v>
      </c>
      <c r="B1332" s="83" t="s">
        <v>2955</v>
      </c>
      <c r="C1332" s="80">
        <v>4069</v>
      </c>
      <c r="D1332" s="100" t="s">
        <v>998</v>
      </c>
      <c r="E1332" s="122">
        <v>8.6699999999999999E-2</v>
      </c>
      <c r="F1332" s="112" t="s">
        <v>3155</v>
      </c>
      <c r="G1332" s="3" t="str">
        <f t="shared" si="21"/>
        <v>No</v>
      </c>
    </row>
    <row r="1333" spans="1:7">
      <c r="A1333" s="83" t="s">
        <v>2361</v>
      </c>
      <c r="B1333" s="83" t="s">
        <v>2955</v>
      </c>
      <c r="C1333" s="80">
        <v>3287</v>
      </c>
      <c r="D1333" s="80" t="s">
        <v>985</v>
      </c>
      <c r="E1333" s="122">
        <v>0.14219999999999999</v>
      </c>
      <c r="F1333" s="112" t="s">
        <v>3155</v>
      </c>
      <c r="G1333" s="3" t="str">
        <f t="shared" si="21"/>
        <v>No</v>
      </c>
    </row>
    <row r="1334" spans="1:7">
      <c r="A1334" s="83" t="s">
        <v>2361</v>
      </c>
      <c r="B1334" s="83" t="s">
        <v>2955</v>
      </c>
      <c r="C1334" s="80">
        <v>3749</v>
      </c>
      <c r="D1334" s="80" t="s">
        <v>993</v>
      </c>
      <c r="E1334" s="122">
        <v>0.2437</v>
      </c>
      <c r="F1334" s="112" t="s">
        <v>3155</v>
      </c>
      <c r="G1334" s="3" t="str">
        <f t="shared" si="21"/>
        <v>No</v>
      </c>
    </row>
    <row r="1335" spans="1:7">
      <c r="A1335" s="83" t="s">
        <v>2361</v>
      </c>
      <c r="B1335" s="83" t="s">
        <v>2955</v>
      </c>
      <c r="C1335" s="80">
        <v>4208</v>
      </c>
      <c r="D1335" s="80" t="s">
        <v>1000</v>
      </c>
      <c r="E1335" s="122">
        <v>9.11E-2</v>
      </c>
      <c r="F1335" s="112" t="s">
        <v>3155</v>
      </c>
      <c r="G1335" s="3" t="str">
        <f t="shared" si="21"/>
        <v>No</v>
      </c>
    </row>
    <row r="1336" spans="1:7">
      <c r="A1336" s="83" t="s">
        <v>2361</v>
      </c>
      <c r="B1336" s="83" t="s">
        <v>2955</v>
      </c>
      <c r="C1336" s="80">
        <v>4377</v>
      </c>
      <c r="D1336" s="80" t="s">
        <v>1004</v>
      </c>
      <c r="E1336" s="122">
        <v>0.2346</v>
      </c>
      <c r="F1336" s="112" t="s">
        <v>3155</v>
      </c>
      <c r="G1336" s="3" t="str">
        <f t="shared" si="21"/>
        <v>No</v>
      </c>
    </row>
    <row r="1337" spans="1:7">
      <c r="A1337" s="83" t="s">
        <v>2335</v>
      </c>
      <c r="B1337" s="83" t="s">
        <v>2956</v>
      </c>
      <c r="C1337" s="80">
        <v>3477</v>
      </c>
      <c r="D1337" s="80" t="s">
        <v>515</v>
      </c>
      <c r="E1337" s="122">
        <v>0.41839999999999999</v>
      </c>
      <c r="F1337" s="112" t="s">
        <v>3155</v>
      </c>
      <c r="G1337" s="3" t="str">
        <f t="shared" si="21"/>
        <v>No</v>
      </c>
    </row>
    <row r="1338" spans="1:7">
      <c r="A1338" s="83" t="s">
        <v>2335</v>
      </c>
      <c r="B1338" s="83" t="s">
        <v>2956</v>
      </c>
      <c r="C1338" s="80">
        <v>3377</v>
      </c>
      <c r="D1338" s="80" t="s">
        <v>514</v>
      </c>
      <c r="E1338" s="122">
        <v>0.54279999999999995</v>
      </c>
      <c r="F1338" s="112" t="s">
        <v>3155</v>
      </c>
      <c r="G1338" s="3" t="str">
        <f t="shared" si="21"/>
        <v>Yes</v>
      </c>
    </row>
    <row r="1339" spans="1:7">
      <c r="A1339" s="83" t="s">
        <v>2335</v>
      </c>
      <c r="B1339" s="83" t="s">
        <v>2956</v>
      </c>
      <c r="C1339" s="80">
        <v>4328</v>
      </c>
      <c r="D1339" s="80" t="s">
        <v>518</v>
      </c>
      <c r="E1339" s="122">
        <v>0.25609999999999999</v>
      </c>
      <c r="F1339" s="112" t="s">
        <v>3155</v>
      </c>
      <c r="G1339" s="3" t="str">
        <f t="shared" si="21"/>
        <v>No</v>
      </c>
    </row>
    <row r="1340" spans="1:7">
      <c r="A1340" s="83" t="s">
        <v>2335</v>
      </c>
      <c r="B1340" s="83" t="s">
        <v>2956</v>
      </c>
      <c r="C1340" s="80">
        <v>1758</v>
      </c>
      <c r="D1340" s="80" t="s">
        <v>2957</v>
      </c>
      <c r="E1340" s="122">
        <v>0.21029999999999999</v>
      </c>
      <c r="F1340" s="112" t="s">
        <v>3155</v>
      </c>
      <c r="G1340" s="3" t="str">
        <f t="shared" si="21"/>
        <v>No</v>
      </c>
    </row>
    <row r="1341" spans="1:7">
      <c r="A1341" s="83" t="s">
        <v>2335</v>
      </c>
      <c r="B1341" s="83" t="s">
        <v>2956</v>
      </c>
      <c r="C1341" s="80">
        <v>5343</v>
      </c>
      <c r="D1341" s="80" t="s">
        <v>519</v>
      </c>
      <c r="E1341" s="122">
        <v>0.65439999999999998</v>
      </c>
      <c r="F1341" s="112" t="s">
        <v>3155</v>
      </c>
      <c r="G1341" s="3" t="str">
        <f t="shared" si="21"/>
        <v>Yes</v>
      </c>
    </row>
    <row r="1342" spans="1:7">
      <c r="A1342" s="83" t="s">
        <v>2335</v>
      </c>
      <c r="B1342" s="83" t="s">
        <v>2956</v>
      </c>
      <c r="C1342" s="80">
        <v>3939</v>
      </c>
      <c r="D1342" s="80" t="s">
        <v>517</v>
      </c>
      <c r="E1342" s="122">
        <v>0.38690000000000002</v>
      </c>
      <c r="F1342" s="112" t="s">
        <v>3155</v>
      </c>
      <c r="G1342" s="3" t="str">
        <f t="shared" si="21"/>
        <v>No</v>
      </c>
    </row>
    <row r="1343" spans="1:7">
      <c r="A1343" s="83" t="s">
        <v>2335</v>
      </c>
      <c r="B1343" s="83" t="s">
        <v>2956</v>
      </c>
      <c r="C1343" s="80">
        <v>2696</v>
      </c>
      <c r="D1343" s="80" t="s">
        <v>512</v>
      </c>
      <c r="E1343" s="122">
        <v>0.38080000000000003</v>
      </c>
      <c r="F1343" s="112" t="s">
        <v>3155</v>
      </c>
      <c r="G1343" s="3" t="str">
        <f t="shared" si="21"/>
        <v>No</v>
      </c>
    </row>
    <row r="1344" spans="1:7">
      <c r="A1344" s="83" t="s">
        <v>2335</v>
      </c>
      <c r="B1344" s="83" t="s">
        <v>2956</v>
      </c>
      <c r="C1344" s="80">
        <v>2974</v>
      </c>
      <c r="D1344" s="80" t="s">
        <v>513</v>
      </c>
      <c r="E1344" s="122">
        <v>0.34499999999999997</v>
      </c>
      <c r="F1344" s="112" t="s">
        <v>3155</v>
      </c>
      <c r="G1344" s="3" t="str">
        <f t="shared" si="21"/>
        <v>No</v>
      </c>
    </row>
    <row r="1345" spans="1:7">
      <c r="A1345" s="83" t="s">
        <v>2335</v>
      </c>
      <c r="B1345" s="83" t="s">
        <v>2956</v>
      </c>
      <c r="C1345" s="80">
        <v>3274</v>
      </c>
      <c r="D1345" s="80" t="s">
        <v>2726</v>
      </c>
      <c r="E1345" s="122">
        <v>0.41739999999999999</v>
      </c>
      <c r="F1345" s="112" t="s">
        <v>3155</v>
      </c>
      <c r="G1345" s="3" t="str">
        <f t="shared" si="21"/>
        <v>No</v>
      </c>
    </row>
    <row r="1346" spans="1:7">
      <c r="A1346" s="83" t="s">
        <v>2335</v>
      </c>
      <c r="B1346" s="83" t="s">
        <v>2956</v>
      </c>
      <c r="C1346" s="80">
        <v>5626</v>
      </c>
      <c r="D1346" s="80" t="s">
        <v>3208</v>
      </c>
      <c r="E1346" s="122">
        <v>0.42470000000000002</v>
      </c>
      <c r="F1346" s="112" t="s">
        <v>3155</v>
      </c>
      <c r="G1346" s="3" t="str">
        <f t="shared" si="21"/>
        <v>No</v>
      </c>
    </row>
    <row r="1347" spans="1:7">
      <c r="A1347" s="83" t="s">
        <v>2335</v>
      </c>
      <c r="B1347" s="83" t="s">
        <v>2956</v>
      </c>
      <c r="C1347" s="80">
        <v>3566</v>
      </c>
      <c r="D1347" s="80" t="s">
        <v>516</v>
      </c>
      <c r="E1347" s="122">
        <v>0.5242</v>
      </c>
      <c r="F1347" s="112" t="s">
        <v>3155</v>
      </c>
      <c r="G1347" s="3" t="str">
        <f t="shared" si="21"/>
        <v>Yes</v>
      </c>
    </row>
    <row r="1348" spans="1:7">
      <c r="A1348" s="83" t="s">
        <v>2335</v>
      </c>
      <c r="B1348" s="83" t="s">
        <v>2956</v>
      </c>
      <c r="C1348" s="80">
        <v>3662</v>
      </c>
      <c r="D1348" s="80" t="s">
        <v>135</v>
      </c>
      <c r="E1348" s="122">
        <v>0</v>
      </c>
      <c r="F1348" s="112" t="s">
        <v>3155</v>
      </c>
      <c r="G1348" s="3" t="str">
        <f t="shared" si="21"/>
        <v>No</v>
      </c>
    </row>
    <row r="1349" spans="1:7">
      <c r="A1349" s="83" t="s">
        <v>2547</v>
      </c>
      <c r="B1349" s="83" t="s">
        <v>2958</v>
      </c>
      <c r="C1349" s="80">
        <v>3205</v>
      </c>
      <c r="D1349" s="80" t="s">
        <v>2159</v>
      </c>
      <c r="E1349" s="122">
        <v>0.38490000000000002</v>
      </c>
      <c r="F1349" s="112" t="s">
        <v>3155</v>
      </c>
      <c r="G1349" s="3" t="str">
        <f t="shared" ref="G1349:G1412" si="22">IF(E1349&gt;=0.5,"Yes",IF(F1349="Yes","Yes","No"))</f>
        <v>No</v>
      </c>
    </row>
    <row r="1350" spans="1:7">
      <c r="A1350" s="83" t="s">
        <v>2547</v>
      </c>
      <c r="B1350" s="83" t="s">
        <v>2958</v>
      </c>
      <c r="C1350" s="80">
        <v>2432</v>
      </c>
      <c r="D1350" s="80" t="s">
        <v>2158</v>
      </c>
      <c r="E1350" s="122">
        <v>0.37530000000000002</v>
      </c>
      <c r="F1350" s="112" t="s">
        <v>3155</v>
      </c>
      <c r="G1350" s="3" t="str">
        <f t="shared" si="22"/>
        <v>No</v>
      </c>
    </row>
    <row r="1351" spans="1:7">
      <c r="A1351" s="83" t="s">
        <v>2334</v>
      </c>
      <c r="B1351" s="83" t="s">
        <v>2959</v>
      </c>
      <c r="C1351" s="80">
        <v>2922</v>
      </c>
      <c r="D1351" s="80" t="s">
        <v>510</v>
      </c>
      <c r="E1351" s="122">
        <v>0.65720000000000001</v>
      </c>
      <c r="F1351" s="112" t="s">
        <v>2749</v>
      </c>
      <c r="G1351" s="3" t="str">
        <f t="shared" si="22"/>
        <v>Yes</v>
      </c>
    </row>
    <row r="1352" spans="1:7">
      <c r="A1352" s="83" t="s">
        <v>2334</v>
      </c>
      <c r="B1352" s="83" t="s">
        <v>2959</v>
      </c>
      <c r="C1352" s="80">
        <v>2283</v>
      </c>
      <c r="D1352" s="80" t="s">
        <v>509</v>
      </c>
      <c r="E1352" s="122">
        <v>0.68389999999999995</v>
      </c>
      <c r="F1352" s="112" t="s">
        <v>2749</v>
      </c>
      <c r="G1352" s="3" t="str">
        <f t="shared" si="22"/>
        <v>Yes</v>
      </c>
    </row>
    <row r="1353" spans="1:7">
      <c r="A1353" s="83" t="s">
        <v>2334</v>
      </c>
      <c r="B1353" s="83" t="s">
        <v>2959</v>
      </c>
      <c r="C1353" s="80">
        <v>5584</v>
      </c>
      <c r="D1353" s="80" t="s">
        <v>3130</v>
      </c>
      <c r="E1353" s="122">
        <v>0.53439999999999999</v>
      </c>
      <c r="F1353" s="112" t="s">
        <v>3155</v>
      </c>
      <c r="G1353" s="3" t="str">
        <f t="shared" si="22"/>
        <v>Yes</v>
      </c>
    </row>
    <row r="1354" spans="1:7">
      <c r="A1354" s="83" t="s">
        <v>2424</v>
      </c>
      <c r="B1354" s="83" t="s">
        <v>2960</v>
      </c>
      <c r="C1354" s="80">
        <v>2517</v>
      </c>
      <c r="D1354" s="80" t="s">
        <v>1260</v>
      </c>
      <c r="E1354" s="122">
        <v>0.58889999999999998</v>
      </c>
      <c r="F1354" s="112" t="s">
        <v>3155</v>
      </c>
      <c r="G1354" s="3" t="str">
        <f t="shared" si="22"/>
        <v>Yes</v>
      </c>
    </row>
    <row r="1355" spans="1:7">
      <c r="A1355" s="83" t="s">
        <v>2424</v>
      </c>
      <c r="B1355" s="83" t="s">
        <v>2960</v>
      </c>
      <c r="C1355" s="80">
        <v>4220</v>
      </c>
      <c r="D1355" s="80" t="s">
        <v>1263</v>
      </c>
      <c r="E1355" s="122">
        <v>0.58289999999999997</v>
      </c>
      <c r="F1355" s="112" t="s">
        <v>2749</v>
      </c>
      <c r="G1355" s="3" t="str">
        <f t="shared" si="22"/>
        <v>Yes</v>
      </c>
    </row>
    <row r="1356" spans="1:7">
      <c r="A1356" s="83" t="s">
        <v>2424</v>
      </c>
      <c r="B1356" s="83" t="s">
        <v>2960</v>
      </c>
      <c r="C1356" s="80">
        <v>3531</v>
      </c>
      <c r="D1356" s="80" t="s">
        <v>1261</v>
      </c>
      <c r="E1356" s="122">
        <v>0.69969999999999999</v>
      </c>
      <c r="F1356" s="112" t="s">
        <v>2749</v>
      </c>
      <c r="G1356" s="3" t="str">
        <f t="shared" si="22"/>
        <v>Yes</v>
      </c>
    </row>
    <row r="1357" spans="1:7">
      <c r="A1357" s="83" t="s">
        <v>2424</v>
      </c>
      <c r="B1357" s="83" t="s">
        <v>2960</v>
      </c>
      <c r="C1357" s="80">
        <v>5647</v>
      </c>
      <c r="D1357" s="80" t="s">
        <v>1264</v>
      </c>
      <c r="E1357" s="122">
        <v>0.66579999999999995</v>
      </c>
      <c r="F1357" s="112" t="s">
        <v>2749</v>
      </c>
      <c r="G1357" s="3" t="str">
        <f t="shared" si="22"/>
        <v>Yes</v>
      </c>
    </row>
    <row r="1358" spans="1:7">
      <c r="A1358" s="83" t="s">
        <v>2424</v>
      </c>
      <c r="B1358" s="83" t="s">
        <v>2960</v>
      </c>
      <c r="C1358" s="80">
        <v>5179</v>
      </c>
      <c r="D1358" s="80" t="s">
        <v>3153</v>
      </c>
      <c r="E1358" s="122">
        <v>0.5</v>
      </c>
      <c r="F1358" s="112" t="s">
        <v>3155</v>
      </c>
      <c r="G1358" s="3" t="str">
        <f t="shared" si="22"/>
        <v>Yes</v>
      </c>
    </row>
    <row r="1359" spans="1:7">
      <c r="A1359" s="83" t="s">
        <v>2424</v>
      </c>
      <c r="B1359" s="83" t="s">
        <v>2960</v>
      </c>
      <c r="C1359" s="80">
        <v>4039</v>
      </c>
      <c r="D1359" s="80" t="s">
        <v>1262</v>
      </c>
      <c r="E1359" s="122">
        <v>0.69020000000000004</v>
      </c>
      <c r="F1359" s="112" t="s">
        <v>2749</v>
      </c>
      <c r="G1359" s="3" t="str">
        <f t="shared" si="22"/>
        <v>Yes</v>
      </c>
    </row>
    <row r="1360" spans="1:7">
      <c r="A1360" s="83" t="s">
        <v>2333</v>
      </c>
      <c r="B1360" s="83" t="s">
        <v>2961</v>
      </c>
      <c r="C1360" s="80">
        <v>5708</v>
      </c>
      <c r="D1360" s="80" t="s">
        <v>3366</v>
      </c>
      <c r="E1360" s="122">
        <v>0.8095</v>
      </c>
      <c r="F1360" s="112" t="s">
        <v>3155</v>
      </c>
      <c r="G1360" s="3" t="str">
        <f t="shared" si="22"/>
        <v>Yes</v>
      </c>
    </row>
    <row r="1361" spans="1:7">
      <c r="A1361" s="83" t="s">
        <v>2333</v>
      </c>
      <c r="B1361" s="83" t="s">
        <v>2961</v>
      </c>
      <c r="C1361" s="80">
        <v>3025</v>
      </c>
      <c r="D1361" s="80" t="s">
        <v>507</v>
      </c>
      <c r="E1361" s="122">
        <v>0.68500000000000005</v>
      </c>
      <c r="F1361" s="112" t="s">
        <v>2749</v>
      </c>
      <c r="G1361" s="3" t="str">
        <f t="shared" si="22"/>
        <v>Yes</v>
      </c>
    </row>
    <row r="1362" spans="1:7">
      <c r="A1362" s="83" t="s">
        <v>2333</v>
      </c>
      <c r="B1362" s="83" t="s">
        <v>2961</v>
      </c>
      <c r="C1362" s="80">
        <v>3024</v>
      </c>
      <c r="D1362" s="80" t="s">
        <v>506</v>
      </c>
      <c r="E1362" s="122">
        <v>0.71389999999999998</v>
      </c>
      <c r="F1362" s="112" t="s">
        <v>2749</v>
      </c>
      <c r="G1362" s="3" t="str">
        <f t="shared" si="22"/>
        <v>Yes</v>
      </c>
    </row>
    <row r="1363" spans="1:7">
      <c r="A1363" s="83" t="s">
        <v>2405</v>
      </c>
      <c r="B1363" s="83" t="s">
        <v>2962</v>
      </c>
      <c r="C1363" s="80">
        <v>2443</v>
      </c>
      <c r="D1363" s="80" t="s">
        <v>1190</v>
      </c>
      <c r="E1363" s="122">
        <v>0.42559999999999998</v>
      </c>
      <c r="F1363" s="112" t="s">
        <v>3155</v>
      </c>
      <c r="G1363" s="3" t="str">
        <f t="shared" si="22"/>
        <v>No</v>
      </c>
    </row>
    <row r="1364" spans="1:7">
      <c r="A1364" s="83" t="s">
        <v>2405</v>
      </c>
      <c r="B1364" s="83" t="s">
        <v>2962</v>
      </c>
      <c r="C1364" s="80">
        <v>2769</v>
      </c>
      <c r="D1364" s="80" t="s">
        <v>1191</v>
      </c>
      <c r="E1364" s="122">
        <v>0.4713</v>
      </c>
      <c r="F1364" s="112" t="s">
        <v>3155</v>
      </c>
      <c r="G1364" s="3" t="str">
        <f t="shared" si="22"/>
        <v>No</v>
      </c>
    </row>
    <row r="1365" spans="1:7">
      <c r="A1365" s="83" t="s">
        <v>2418</v>
      </c>
      <c r="B1365" s="83" t="s">
        <v>2963</v>
      </c>
      <c r="C1365" s="80">
        <v>2539</v>
      </c>
      <c r="D1365" s="80" t="s">
        <v>1238</v>
      </c>
      <c r="E1365" s="122">
        <v>0.69330000000000003</v>
      </c>
      <c r="F1365" s="112" t="s">
        <v>2749</v>
      </c>
      <c r="G1365" s="3" t="str">
        <f t="shared" si="22"/>
        <v>Yes</v>
      </c>
    </row>
    <row r="1366" spans="1:7">
      <c r="A1366" s="83" t="s">
        <v>2418</v>
      </c>
      <c r="B1366" s="83" t="s">
        <v>2963</v>
      </c>
      <c r="C1366" s="80">
        <v>1980</v>
      </c>
      <c r="D1366" s="80" t="s">
        <v>1235</v>
      </c>
      <c r="E1366" s="122">
        <v>0.78439999999999999</v>
      </c>
      <c r="F1366" s="112" t="s">
        <v>3155</v>
      </c>
      <c r="G1366" s="3" t="str">
        <f t="shared" si="22"/>
        <v>Yes</v>
      </c>
    </row>
    <row r="1367" spans="1:7">
      <c r="A1367" s="83" t="s">
        <v>2418</v>
      </c>
      <c r="B1367" s="83" t="s">
        <v>2963</v>
      </c>
      <c r="C1367" s="80">
        <v>2246</v>
      </c>
      <c r="D1367" s="80" t="s">
        <v>1237</v>
      </c>
      <c r="E1367" s="122">
        <v>0.61629999999999996</v>
      </c>
      <c r="F1367" s="112" t="s">
        <v>3155</v>
      </c>
      <c r="G1367" s="3" t="str">
        <f t="shared" si="22"/>
        <v>Yes</v>
      </c>
    </row>
    <row r="1368" spans="1:7">
      <c r="A1368" s="83" t="s">
        <v>2418</v>
      </c>
      <c r="B1368" s="83" t="s">
        <v>2963</v>
      </c>
      <c r="C1368" s="80">
        <v>2245</v>
      </c>
      <c r="D1368" s="80" t="s">
        <v>1236</v>
      </c>
      <c r="E1368" s="122">
        <v>0.67749999999999999</v>
      </c>
      <c r="F1368" s="112" t="s">
        <v>2749</v>
      </c>
      <c r="G1368" s="3" t="str">
        <f t="shared" si="22"/>
        <v>Yes</v>
      </c>
    </row>
    <row r="1369" spans="1:7">
      <c r="A1369" s="83" t="s">
        <v>2418</v>
      </c>
      <c r="B1369" s="83" t="s">
        <v>2963</v>
      </c>
      <c r="C1369" s="80">
        <v>5151</v>
      </c>
      <c r="D1369" s="80" t="s">
        <v>1239</v>
      </c>
      <c r="E1369" s="122">
        <v>0.81269999999999998</v>
      </c>
      <c r="F1369" s="112" t="s">
        <v>2749</v>
      </c>
      <c r="G1369" s="3" t="str">
        <f t="shared" si="22"/>
        <v>Yes</v>
      </c>
    </row>
    <row r="1370" spans="1:7">
      <c r="A1370" s="83" t="s">
        <v>2513</v>
      </c>
      <c r="B1370" s="83" t="s">
        <v>2964</v>
      </c>
      <c r="C1370" s="80">
        <v>1768</v>
      </c>
      <c r="D1370" s="80" t="s">
        <v>2004</v>
      </c>
      <c r="E1370" s="122">
        <v>0.32529999999999998</v>
      </c>
      <c r="F1370" s="112" t="s">
        <v>3155</v>
      </c>
      <c r="G1370" s="3" t="str">
        <f t="shared" si="22"/>
        <v>No</v>
      </c>
    </row>
    <row r="1371" spans="1:7">
      <c r="A1371" s="83" t="s">
        <v>2513</v>
      </c>
      <c r="B1371" s="83" t="s">
        <v>2964</v>
      </c>
      <c r="C1371" s="80">
        <v>2487</v>
      </c>
      <c r="D1371" s="80" t="s">
        <v>2005</v>
      </c>
      <c r="E1371" s="122">
        <v>0.15720000000000001</v>
      </c>
      <c r="F1371" s="112" t="s">
        <v>3155</v>
      </c>
      <c r="G1371" s="3" t="str">
        <f t="shared" si="22"/>
        <v>No</v>
      </c>
    </row>
    <row r="1372" spans="1:7">
      <c r="A1372" s="83" t="s">
        <v>2513</v>
      </c>
      <c r="B1372" s="83" t="s">
        <v>2964</v>
      </c>
      <c r="C1372" s="80">
        <v>3960</v>
      </c>
      <c r="D1372" s="80" t="s">
        <v>2011</v>
      </c>
      <c r="E1372" s="122">
        <v>0.32290000000000002</v>
      </c>
      <c r="F1372" s="112" t="s">
        <v>3155</v>
      </c>
      <c r="G1372" s="3" t="str">
        <f t="shared" si="22"/>
        <v>No</v>
      </c>
    </row>
    <row r="1373" spans="1:7">
      <c r="A1373" s="83" t="s">
        <v>2513</v>
      </c>
      <c r="B1373" s="83" t="s">
        <v>2964</v>
      </c>
      <c r="C1373" s="80">
        <v>4367</v>
      </c>
      <c r="D1373" s="80" t="s">
        <v>2012</v>
      </c>
      <c r="E1373" s="122">
        <v>0.15920000000000001</v>
      </c>
      <c r="F1373" s="112" t="s">
        <v>3155</v>
      </c>
      <c r="G1373" s="3" t="str">
        <f t="shared" si="22"/>
        <v>No</v>
      </c>
    </row>
    <row r="1374" spans="1:7">
      <c r="A1374" s="83" t="s">
        <v>2513</v>
      </c>
      <c r="B1374" s="83" t="s">
        <v>2964</v>
      </c>
      <c r="C1374" s="80">
        <v>2448</v>
      </c>
      <c r="D1374" s="80" t="s">
        <v>1595</v>
      </c>
      <c r="E1374" s="122">
        <v>0.63</v>
      </c>
      <c r="F1374" s="112" t="s">
        <v>2749</v>
      </c>
      <c r="G1374" s="3" t="str">
        <f t="shared" si="22"/>
        <v>Yes</v>
      </c>
    </row>
    <row r="1375" spans="1:7">
      <c r="A1375" s="83" t="s">
        <v>2513</v>
      </c>
      <c r="B1375" s="83" t="s">
        <v>2964</v>
      </c>
      <c r="C1375" s="80">
        <v>3133</v>
      </c>
      <c r="D1375" s="80" t="s">
        <v>196</v>
      </c>
      <c r="E1375" s="122">
        <v>0.45400000000000001</v>
      </c>
      <c r="F1375" s="112" t="s">
        <v>3155</v>
      </c>
      <c r="G1375" s="3" t="str">
        <f t="shared" si="22"/>
        <v>No</v>
      </c>
    </row>
    <row r="1376" spans="1:7">
      <c r="A1376" s="83" t="s">
        <v>2513</v>
      </c>
      <c r="B1376" s="83" t="s">
        <v>2964</v>
      </c>
      <c r="C1376" s="80">
        <v>4472</v>
      </c>
      <c r="D1376" s="80" t="s">
        <v>2014</v>
      </c>
      <c r="E1376" s="122">
        <v>0.42559999999999998</v>
      </c>
      <c r="F1376" s="112" t="s">
        <v>3155</v>
      </c>
      <c r="G1376" s="3" t="str">
        <f t="shared" si="22"/>
        <v>No</v>
      </c>
    </row>
    <row r="1377" spans="1:7">
      <c r="A1377" s="83" t="s">
        <v>2513</v>
      </c>
      <c r="B1377" s="83" t="s">
        <v>2964</v>
      </c>
      <c r="C1377" s="80">
        <v>3540</v>
      </c>
      <c r="D1377" s="80" t="s">
        <v>2009</v>
      </c>
      <c r="E1377" s="122">
        <v>0.56869999999999998</v>
      </c>
      <c r="F1377" s="112" t="s">
        <v>2749</v>
      </c>
      <c r="G1377" s="3" t="str">
        <f t="shared" si="22"/>
        <v>Yes</v>
      </c>
    </row>
    <row r="1378" spans="1:7">
      <c r="A1378" s="83" t="s">
        <v>2513</v>
      </c>
      <c r="B1378" s="83" t="s">
        <v>2964</v>
      </c>
      <c r="C1378" s="80">
        <v>2342</v>
      </c>
      <c r="D1378" s="80" t="s">
        <v>50</v>
      </c>
      <c r="E1378" s="122">
        <v>0.2611</v>
      </c>
      <c r="F1378" s="112" t="s">
        <v>3155</v>
      </c>
      <c r="G1378" s="3" t="str">
        <f t="shared" si="22"/>
        <v>No</v>
      </c>
    </row>
    <row r="1379" spans="1:7">
      <c r="A1379" s="83" t="s">
        <v>2513</v>
      </c>
      <c r="B1379" s="83" t="s">
        <v>2964</v>
      </c>
      <c r="C1379" s="80">
        <v>3066</v>
      </c>
      <c r="D1379" s="80" t="s">
        <v>2007</v>
      </c>
      <c r="E1379" s="122">
        <v>0.35639999999999999</v>
      </c>
      <c r="F1379" s="112" t="s">
        <v>3155</v>
      </c>
      <c r="G1379" s="3" t="str">
        <f t="shared" si="22"/>
        <v>No</v>
      </c>
    </row>
    <row r="1380" spans="1:7">
      <c r="A1380" s="83" t="s">
        <v>2513</v>
      </c>
      <c r="B1380" s="83" t="s">
        <v>2964</v>
      </c>
      <c r="C1380" s="80">
        <v>4458</v>
      </c>
      <c r="D1380" s="80" t="s">
        <v>2013</v>
      </c>
      <c r="E1380" s="122">
        <v>0.25740000000000002</v>
      </c>
      <c r="F1380" s="112" t="s">
        <v>3155</v>
      </c>
      <c r="G1380" s="3" t="str">
        <f t="shared" si="22"/>
        <v>No</v>
      </c>
    </row>
    <row r="1381" spans="1:7">
      <c r="A1381" s="83" t="s">
        <v>2513</v>
      </c>
      <c r="B1381" s="83" t="s">
        <v>2964</v>
      </c>
      <c r="C1381" s="80">
        <v>2621</v>
      </c>
      <c r="D1381" s="80" t="s">
        <v>2006</v>
      </c>
      <c r="E1381" s="122">
        <v>0.29649999999999999</v>
      </c>
      <c r="F1381" s="112" t="s">
        <v>3155</v>
      </c>
      <c r="G1381" s="3" t="str">
        <f t="shared" si="22"/>
        <v>No</v>
      </c>
    </row>
    <row r="1382" spans="1:7">
      <c r="A1382" s="83" t="s">
        <v>2513</v>
      </c>
      <c r="B1382" s="83" t="s">
        <v>2964</v>
      </c>
      <c r="C1382" s="80">
        <v>3132</v>
      </c>
      <c r="D1382" s="80" t="s">
        <v>2008</v>
      </c>
      <c r="E1382" s="122">
        <v>0.1749</v>
      </c>
      <c r="F1382" s="112" t="s">
        <v>3155</v>
      </c>
      <c r="G1382" s="3" t="str">
        <f t="shared" si="22"/>
        <v>No</v>
      </c>
    </row>
    <row r="1383" spans="1:7">
      <c r="A1383" s="83" t="s">
        <v>2513</v>
      </c>
      <c r="B1383" s="83" t="s">
        <v>2964</v>
      </c>
      <c r="C1383" s="80">
        <v>5078</v>
      </c>
      <c r="D1383" s="80" t="s">
        <v>2016</v>
      </c>
      <c r="E1383" s="122">
        <v>0.31790000000000002</v>
      </c>
      <c r="F1383" s="112" t="s">
        <v>3155</v>
      </c>
      <c r="G1383" s="3" t="str">
        <f t="shared" si="22"/>
        <v>No</v>
      </c>
    </row>
    <row r="1384" spans="1:7">
      <c r="A1384" s="83" t="s">
        <v>2513</v>
      </c>
      <c r="B1384" s="83" t="s">
        <v>2964</v>
      </c>
      <c r="C1384" s="80">
        <v>3697</v>
      </c>
      <c r="D1384" s="80" t="s">
        <v>242</v>
      </c>
      <c r="E1384" s="122">
        <v>0.1623</v>
      </c>
      <c r="F1384" s="112" t="s">
        <v>3155</v>
      </c>
      <c r="G1384" s="3" t="str">
        <f t="shared" si="22"/>
        <v>No</v>
      </c>
    </row>
    <row r="1385" spans="1:7">
      <c r="A1385" s="83" t="s">
        <v>2513</v>
      </c>
      <c r="B1385" s="83" t="s">
        <v>2964</v>
      </c>
      <c r="C1385" s="80">
        <v>3696</v>
      </c>
      <c r="D1385" s="80" t="s">
        <v>2010</v>
      </c>
      <c r="E1385" s="122">
        <v>0.34100000000000003</v>
      </c>
      <c r="F1385" s="112" t="s">
        <v>3155</v>
      </c>
      <c r="G1385" s="3" t="str">
        <f t="shared" si="22"/>
        <v>No</v>
      </c>
    </row>
    <row r="1386" spans="1:7">
      <c r="A1386" s="83" t="s">
        <v>2513</v>
      </c>
      <c r="B1386" s="83" t="s">
        <v>2964</v>
      </c>
      <c r="C1386" s="80">
        <v>2778</v>
      </c>
      <c r="D1386" s="80" t="s">
        <v>142</v>
      </c>
      <c r="E1386" s="122">
        <v>0.34399999999999997</v>
      </c>
      <c r="F1386" s="112" t="s">
        <v>3155</v>
      </c>
      <c r="G1386" s="3" t="str">
        <f t="shared" si="22"/>
        <v>No</v>
      </c>
    </row>
    <row r="1387" spans="1:7">
      <c r="A1387" s="83" t="s">
        <v>2513</v>
      </c>
      <c r="B1387" s="83" t="s">
        <v>2964</v>
      </c>
      <c r="C1387" s="80">
        <v>4473</v>
      </c>
      <c r="D1387" s="80" t="s">
        <v>2015</v>
      </c>
      <c r="E1387" s="122">
        <v>0.40810000000000002</v>
      </c>
      <c r="F1387" s="112" t="s">
        <v>3155</v>
      </c>
      <c r="G1387" s="3" t="str">
        <f t="shared" si="22"/>
        <v>No</v>
      </c>
    </row>
    <row r="1388" spans="1:7">
      <c r="A1388" s="83" t="s">
        <v>2513</v>
      </c>
      <c r="B1388" s="83" t="s">
        <v>2964</v>
      </c>
      <c r="C1388" s="80">
        <v>3711</v>
      </c>
      <c r="D1388" s="80" t="s">
        <v>629</v>
      </c>
      <c r="E1388" s="122">
        <v>0.20610000000000001</v>
      </c>
      <c r="F1388" s="112" t="s">
        <v>3155</v>
      </c>
      <c r="G1388" s="3" t="str">
        <f t="shared" si="22"/>
        <v>No</v>
      </c>
    </row>
    <row r="1389" spans="1:7">
      <c r="A1389" s="83" t="s">
        <v>2417</v>
      </c>
      <c r="B1389" s="83" t="s">
        <v>2965</v>
      </c>
      <c r="C1389" s="80">
        <v>3051</v>
      </c>
      <c r="D1389" s="80" t="s">
        <v>1227</v>
      </c>
      <c r="E1389" s="122">
        <v>0.80620000000000003</v>
      </c>
      <c r="F1389" s="112" t="s">
        <v>2749</v>
      </c>
      <c r="G1389" s="3" t="str">
        <f t="shared" si="22"/>
        <v>Yes</v>
      </c>
    </row>
    <row r="1390" spans="1:7">
      <c r="A1390" s="83" t="s">
        <v>2417</v>
      </c>
      <c r="B1390" s="83" t="s">
        <v>2965</v>
      </c>
      <c r="C1390" s="80">
        <v>4279</v>
      </c>
      <c r="D1390" s="80" t="s">
        <v>1230</v>
      </c>
      <c r="E1390" s="122">
        <v>0.76600000000000001</v>
      </c>
      <c r="F1390" s="112" t="s">
        <v>3155</v>
      </c>
      <c r="G1390" s="3" t="str">
        <f t="shared" si="22"/>
        <v>Yes</v>
      </c>
    </row>
    <row r="1391" spans="1:7">
      <c r="A1391" s="83" t="s">
        <v>2417</v>
      </c>
      <c r="B1391" s="83" t="s">
        <v>2965</v>
      </c>
      <c r="C1391" s="80">
        <v>2999</v>
      </c>
      <c r="D1391" s="80" t="s">
        <v>1226</v>
      </c>
      <c r="E1391" s="122">
        <v>0.79379999999999995</v>
      </c>
      <c r="F1391" s="112" t="s">
        <v>2749</v>
      </c>
      <c r="G1391" s="3" t="str">
        <f t="shared" si="22"/>
        <v>Yes</v>
      </c>
    </row>
    <row r="1392" spans="1:7">
      <c r="A1392" s="83" t="s">
        <v>2417</v>
      </c>
      <c r="B1392" s="83" t="s">
        <v>2965</v>
      </c>
      <c r="C1392" s="80">
        <v>2031</v>
      </c>
      <c r="D1392" s="80" t="s">
        <v>1225</v>
      </c>
      <c r="E1392" s="122">
        <v>0.70730000000000004</v>
      </c>
      <c r="F1392" s="112" t="s">
        <v>2749</v>
      </c>
      <c r="G1392" s="3" t="str">
        <f t="shared" si="22"/>
        <v>Yes</v>
      </c>
    </row>
    <row r="1393" spans="1:8">
      <c r="A1393" s="83" t="s">
        <v>2417</v>
      </c>
      <c r="B1393" s="83" t="s">
        <v>2965</v>
      </c>
      <c r="C1393" s="80">
        <v>4237</v>
      </c>
      <c r="D1393" s="80" t="s">
        <v>1228</v>
      </c>
      <c r="E1393" s="122">
        <v>0.80189999999999995</v>
      </c>
      <c r="F1393" s="112" t="s">
        <v>2749</v>
      </c>
      <c r="G1393" s="3" t="str">
        <f t="shared" si="22"/>
        <v>Yes</v>
      </c>
    </row>
    <row r="1394" spans="1:8">
      <c r="A1394" s="83" t="s">
        <v>2417</v>
      </c>
      <c r="B1394" s="83" t="s">
        <v>2965</v>
      </c>
      <c r="C1394" s="80">
        <v>4278</v>
      </c>
      <c r="D1394" s="80" t="s">
        <v>1229</v>
      </c>
      <c r="E1394" s="122">
        <v>0.88719999999999999</v>
      </c>
      <c r="F1394" s="112" t="s">
        <v>2749</v>
      </c>
      <c r="G1394" s="3" t="str">
        <f t="shared" si="22"/>
        <v>Yes</v>
      </c>
    </row>
    <row r="1395" spans="1:8">
      <c r="A1395" s="83" t="s">
        <v>2417</v>
      </c>
      <c r="B1395" s="83" t="s">
        <v>2965</v>
      </c>
      <c r="C1395" s="80">
        <v>5195</v>
      </c>
      <c r="D1395" s="80" t="s">
        <v>1231</v>
      </c>
      <c r="E1395" s="122">
        <v>0.44929999999999998</v>
      </c>
      <c r="F1395" s="112" t="s">
        <v>3155</v>
      </c>
      <c r="G1395" s="3" t="str">
        <f t="shared" si="22"/>
        <v>No</v>
      </c>
    </row>
    <row r="1396" spans="1:8">
      <c r="A1396" s="83" t="s">
        <v>2417</v>
      </c>
      <c r="B1396" s="83" t="s">
        <v>2965</v>
      </c>
      <c r="C1396" s="80">
        <v>5197</v>
      </c>
      <c r="D1396" s="80" t="s">
        <v>1233</v>
      </c>
      <c r="E1396" s="122">
        <v>0.50580000000000003</v>
      </c>
      <c r="F1396" s="112" t="s">
        <v>3155</v>
      </c>
      <c r="G1396" s="3" t="str">
        <f t="shared" si="22"/>
        <v>Yes</v>
      </c>
    </row>
    <row r="1397" spans="1:8">
      <c r="A1397" s="83" t="s">
        <v>2417</v>
      </c>
      <c r="B1397" s="83" t="s">
        <v>2965</v>
      </c>
      <c r="C1397" s="80">
        <v>5196</v>
      </c>
      <c r="D1397" s="80" t="s">
        <v>1232</v>
      </c>
      <c r="E1397" s="122">
        <v>0.48120000000000002</v>
      </c>
      <c r="F1397" s="112" t="s">
        <v>3155</v>
      </c>
      <c r="G1397" s="3" t="str">
        <f t="shared" si="22"/>
        <v>No</v>
      </c>
    </row>
    <row r="1398" spans="1:8">
      <c r="A1398" s="83" t="s">
        <v>2396</v>
      </c>
      <c r="B1398" s="83" t="s">
        <v>2966</v>
      </c>
      <c r="C1398" s="80">
        <v>3239</v>
      </c>
      <c r="D1398" s="80" t="s">
        <v>1159</v>
      </c>
      <c r="E1398" s="122">
        <v>0.57620000000000005</v>
      </c>
      <c r="F1398" s="112" t="s">
        <v>2749</v>
      </c>
      <c r="G1398" s="3" t="str">
        <f t="shared" si="22"/>
        <v>Yes</v>
      </c>
    </row>
    <row r="1399" spans="1:8">
      <c r="A1399" s="83" t="s">
        <v>2396</v>
      </c>
      <c r="B1399" s="83" t="s">
        <v>2966</v>
      </c>
      <c r="C1399" s="80">
        <v>2331</v>
      </c>
      <c r="D1399" s="80" t="s">
        <v>1158</v>
      </c>
      <c r="E1399" s="122">
        <v>0.55249999999999999</v>
      </c>
      <c r="F1399" s="112" t="s">
        <v>2749</v>
      </c>
      <c r="G1399" s="3" t="str">
        <f t="shared" si="22"/>
        <v>Yes</v>
      </c>
    </row>
    <row r="1400" spans="1:8">
      <c r="A1400" s="83" t="s">
        <v>2396</v>
      </c>
      <c r="B1400" s="83" t="s">
        <v>2966</v>
      </c>
      <c r="C1400" s="80">
        <v>4335</v>
      </c>
      <c r="D1400" s="80" t="s">
        <v>1160</v>
      </c>
      <c r="E1400" s="122">
        <v>0.56830000000000003</v>
      </c>
      <c r="F1400" s="112" t="s">
        <v>2749</v>
      </c>
      <c r="G1400" s="3" t="str">
        <f t="shared" si="22"/>
        <v>Yes</v>
      </c>
    </row>
    <row r="1401" spans="1:8">
      <c r="A1401" s="83" t="s">
        <v>2498</v>
      </c>
      <c r="B1401" s="83" t="s">
        <v>2967</v>
      </c>
      <c r="C1401" s="80">
        <v>2049</v>
      </c>
      <c r="D1401" s="80" t="s">
        <v>1920</v>
      </c>
      <c r="E1401" s="122">
        <v>0.71460000000000001</v>
      </c>
      <c r="F1401" s="112" t="s">
        <v>2749</v>
      </c>
      <c r="G1401" s="3" t="str">
        <f t="shared" si="22"/>
        <v>Yes</v>
      </c>
    </row>
    <row r="1402" spans="1:8">
      <c r="A1402" t="s">
        <v>2452</v>
      </c>
      <c r="B1402" t="s">
        <v>2968</v>
      </c>
      <c r="C1402" s="80">
        <v>1892</v>
      </c>
      <c r="D1402" t="s">
        <v>1526</v>
      </c>
      <c r="E1402" s="122">
        <v>0.1426</v>
      </c>
      <c r="F1402" s="112" t="s">
        <v>3155</v>
      </c>
      <c r="G1402" s="3" t="str">
        <f t="shared" si="22"/>
        <v>No</v>
      </c>
      <c r="H1402" s="102"/>
    </row>
    <row r="1403" spans="1:8">
      <c r="A1403" s="83" t="s">
        <v>2452</v>
      </c>
      <c r="B1403" s="83" t="s">
        <v>2968</v>
      </c>
      <c r="C1403" s="80">
        <v>2749</v>
      </c>
      <c r="D1403" s="80" t="s">
        <v>1527</v>
      </c>
      <c r="E1403" s="122">
        <v>0.35510000000000003</v>
      </c>
      <c r="F1403" s="112" t="s">
        <v>3155</v>
      </c>
      <c r="G1403" s="3" t="str">
        <f t="shared" si="22"/>
        <v>No</v>
      </c>
    </row>
    <row r="1404" spans="1:8">
      <c r="A1404" s="83" t="s">
        <v>2452</v>
      </c>
      <c r="B1404" s="83" t="s">
        <v>2968</v>
      </c>
      <c r="C1404" s="80">
        <v>2750</v>
      </c>
      <c r="D1404" s="80" t="s">
        <v>1528</v>
      </c>
      <c r="E1404" s="122">
        <v>0.46410000000000001</v>
      </c>
      <c r="F1404" s="112" t="s">
        <v>3155</v>
      </c>
      <c r="G1404" s="3" t="str">
        <f t="shared" si="22"/>
        <v>No</v>
      </c>
    </row>
    <row r="1405" spans="1:8">
      <c r="A1405" s="83" t="s">
        <v>2452</v>
      </c>
      <c r="B1405" s="83" t="s">
        <v>2968</v>
      </c>
      <c r="C1405" s="80">
        <v>4558</v>
      </c>
      <c r="D1405" s="80" t="s">
        <v>1530</v>
      </c>
      <c r="E1405" s="122">
        <v>0.43020000000000003</v>
      </c>
      <c r="F1405" s="112" t="s">
        <v>3155</v>
      </c>
      <c r="G1405" s="3" t="str">
        <f t="shared" si="22"/>
        <v>No</v>
      </c>
    </row>
    <row r="1406" spans="1:8">
      <c r="A1406" s="83" t="s">
        <v>2452</v>
      </c>
      <c r="B1406" s="83" t="s">
        <v>2968</v>
      </c>
      <c r="C1406" s="80">
        <v>5555</v>
      </c>
      <c r="D1406" s="80" t="s">
        <v>3138</v>
      </c>
      <c r="E1406" s="122">
        <v>0.24729999999999999</v>
      </c>
      <c r="F1406" s="112" t="s">
        <v>3155</v>
      </c>
      <c r="G1406" s="3" t="str">
        <f t="shared" si="22"/>
        <v>No</v>
      </c>
    </row>
    <row r="1407" spans="1:8">
      <c r="A1407" s="83" t="s">
        <v>2452</v>
      </c>
      <c r="B1407" s="83" t="s">
        <v>2968</v>
      </c>
      <c r="C1407" s="80">
        <v>3808</v>
      </c>
      <c r="D1407" s="80" t="s">
        <v>1529</v>
      </c>
      <c r="E1407" s="122">
        <v>0</v>
      </c>
      <c r="F1407" s="112" t="s">
        <v>3155</v>
      </c>
      <c r="G1407" s="3" t="str">
        <f t="shared" si="22"/>
        <v>No</v>
      </c>
    </row>
    <row r="1408" spans="1:8">
      <c r="A1408" s="83" t="s">
        <v>2482</v>
      </c>
      <c r="B1408" s="83" t="s">
        <v>2969</v>
      </c>
      <c r="C1408" s="80">
        <v>3723</v>
      </c>
      <c r="D1408" s="80" t="s">
        <v>1819</v>
      </c>
      <c r="E1408" s="122">
        <v>8.4900000000000003E-2</v>
      </c>
      <c r="F1408" s="112" t="s">
        <v>3155</v>
      </c>
      <c r="G1408" s="3" t="str">
        <f t="shared" si="22"/>
        <v>No</v>
      </c>
    </row>
    <row r="1409" spans="1:8">
      <c r="A1409" s="83" t="s">
        <v>2304</v>
      </c>
      <c r="B1409" s="83" t="s">
        <v>2970</v>
      </c>
      <c r="C1409" s="80">
        <v>2136</v>
      </c>
      <c r="D1409" s="80" t="s">
        <v>3209</v>
      </c>
      <c r="E1409" s="122">
        <v>0.63619999999999999</v>
      </c>
      <c r="F1409" s="112" t="s">
        <v>2749</v>
      </c>
      <c r="G1409" s="3" t="str">
        <f t="shared" si="22"/>
        <v>Yes</v>
      </c>
    </row>
    <row r="1410" spans="1:8">
      <c r="A1410" s="83" t="s">
        <v>2296</v>
      </c>
      <c r="B1410" s="83" t="s">
        <v>2971</v>
      </c>
      <c r="C1410" s="80">
        <v>2666</v>
      </c>
      <c r="D1410" s="80" t="s">
        <v>336</v>
      </c>
      <c r="E1410" s="122">
        <v>0.81010000000000004</v>
      </c>
      <c r="F1410" s="112" t="s">
        <v>2749</v>
      </c>
      <c r="G1410" s="3" t="str">
        <f t="shared" si="22"/>
        <v>Yes</v>
      </c>
    </row>
    <row r="1411" spans="1:8">
      <c r="A1411" s="83" t="s">
        <v>2423</v>
      </c>
      <c r="B1411" s="83" t="s">
        <v>2972</v>
      </c>
      <c r="C1411" s="80">
        <v>2422</v>
      </c>
      <c r="D1411" s="80" t="s">
        <v>1257</v>
      </c>
      <c r="E1411" s="122">
        <v>0.7702</v>
      </c>
      <c r="F1411" s="112" t="s">
        <v>2749</v>
      </c>
      <c r="G1411" s="3" t="str">
        <f t="shared" si="22"/>
        <v>Yes</v>
      </c>
    </row>
    <row r="1412" spans="1:8">
      <c r="A1412" s="83" t="s">
        <v>2423</v>
      </c>
      <c r="B1412" s="83" t="s">
        <v>2972</v>
      </c>
      <c r="C1412" s="80">
        <v>2706</v>
      </c>
      <c r="D1412" s="80" t="s">
        <v>1258</v>
      </c>
      <c r="E1412" s="122">
        <v>0.71319999999999995</v>
      </c>
      <c r="F1412" s="112" t="s">
        <v>2749</v>
      </c>
      <c r="G1412" s="3" t="str">
        <f t="shared" si="22"/>
        <v>Yes</v>
      </c>
    </row>
    <row r="1413" spans="1:8">
      <c r="A1413" s="83" t="s">
        <v>2440</v>
      </c>
      <c r="B1413" s="83" t="s">
        <v>2973</v>
      </c>
      <c r="C1413" s="80">
        <v>5656</v>
      </c>
      <c r="D1413" s="80" t="s">
        <v>3210</v>
      </c>
      <c r="E1413" s="122">
        <v>0.13539999999999999</v>
      </c>
      <c r="F1413" s="112" t="s">
        <v>3155</v>
      </c>
      <c r="G1413" s="3" t="str">
        <f t="shared" ref="G1413:G1476" si="23">IF(E1413&gt;=0.5,"Yes",IF(F1413="Yes","Yes","No"))</f>
        <v>No</v>
      </c>
    </row>
    <row r="1414" spans="1:8">
      <c r="A1414" s="83" t="s">
        <v>2440</v>
      </c>
      <c r="B1414" s="83" t="s">
        <v>2973</v>
      </c>
      <c r="C1414" s="80">
        <v>2942</v>
      </c>
      <c r="D1414" s="80" t="s">
        <v>1413</v>
      </c>
      <c r="E1414" s="122">
        <v>0.28799999999999998</v>
      </c>
      <c r="F1414" s="112" t="s">
        <v>3155</v>
      </c>
      <c r="G1414" s="3" t="str">
        <f t="shared" si="23"/>
        <v>No</v>
      </c>
    </row>
    <row r="1415" spans="1:8">
      <c r="A1415" s="83" t="s">
        <v>2440</v>
      </c>
      <c r="B1415" s="83" t="s">
        <v>2973</v>
      </c>
      <c r="C1415" s="80">
        <v>4262</v>
      </c>
      <c r="D1415" s="80" t="s">
        <v>1414</v>
      </c>
      <c r="E1415" s="122">
        <v>0.32150000000000001</v>
      </c>
      <c r="F1415" s="112" t="s">
        <v>3155</v>
      </c>
      <c r="G1415" s="3" t="str">
        <f t="shared" si="23"/>
        <v>No</v>
      </c>
    </row>
    <row r="1416" spans="1:8">
      <c r="A1416" s="83" t="s">
        <v>2440</v>
      </c>
      <c r="B1416" s="83" t="s">
        <v>2973</v>
      </c>
      <c r="C1416" s="80">
        <v>2360</v>
      </c>
      <c r="D1416" s="80" t="s">
        <v>1412</v>
      </c>
      <c r="E1416" s="122">
        <v>0.2636</v>
      </c>
      <c r="F1416" s="112" t="s">
        <v>3155</v>
      </c>
      <c r="G1416" s="3" t="str">
        <f t="shared" si="23"/>
        <v>No</v>
      </c>
    </row>
    <row r="1417" spans="1:8">
      <c r="A1417" s="83" t="s">
        <v>2440</v>
      </c>
      <c r="B1417" s="83" t="s">
        <v>2973</v>
      </c>
      <c r="C1417" s="80">
        <v>5657</v>
      </c>
      <c r="D1417" s="80" t="s">
        <v>3211</v>
      </c>
      <c r="E1417" s="122">
        <v>0.1216</v>
      </c>
      <c r="F1417" s="112" t="s">
        <v>3155</v>
      </c>
      <c r="G1417" s="3" t="str">
        <f t="shared" si="23"/>
        <v>No</v>
      </c>
    </row>
    <row r="1418" spans="1:8">
      <c r="A1418" s="83" t="s">
        <v>2440</v>
      </c>
      <c r="B1418" s="83" t="s">
        <v>2973</v>
      </c>
      <c r="C1418" s="80">
        <v>5011</v>
      </c>
      <c r="D1418" s="80" t="s">
        <v>3154</v>
      </c>
      <c r="E1418" s="122">
        <v>0.44440000000000002</v>
      </c>
      <c r="F1418" s="112" t="s">
        <v>3155</v>
      </c>
      <c r="G1418" s="3" t="str">
        <f t="shared" si="23"/>
        <v>No</v>
      </c>
    </row>
    <row r="1419" spans="1:8">
      <c r="A1419" s="83" t="s">
        <v>2440</v>
      </c>
      <c r="B1419" s="83" t="s">
        <v>2973</v>
      </c>
      <c r="C1419" s="80">
        <v>4547</v>
      </c>
      <c r="D1419" s="80" t="s">
        <v>1415</v>
      </c>
      <c r="E1419" s="122">
        <v>0.30719999999999997</v>
      </c>
      <c r="F1419" s="112" t="s">
        <v>3155</v>
      </c>
      <c r="G1419" s="3" t="str">
        <f t="shared" si="23"/>
        <v>No</v>
      </c>
    </row>
    <row r="1420" spans="1:8">
      <c r="A1420" s="83" t="s">
        <v>2254</v>
      </c>
      <c r="B1420" s="83" t="s">
        <v>2974</v>
      </c>
      <c r="C1420" s="80">
        <v>5367</v>
      </c>
      <c r="D1420" s="80" t="s">
        <v>11</v>
      </c>
      <c r="E1420" s="122">
        <v>0.87709999999999999</v>
      </c>
      <c r="F1420" s="112" t="s">
        <v>2749</v>
      </c>
      <c r="G1420" s="3" t="str">
        <f t="shared" si="23"/>
        <v>Yes</v>
      </c>
      <c r="H1420" s="86"/>
    </row>
    <row r="1421" spans="1:8">
      <c r="A1421" s="83" t="s">
        <v>2254</v>
      </c>
      <c r="B1421" s="83" t="s">
        <v>2974</v>
      </c>
      <c r="C1421" s="80">
        <v>5528</v>
      </c>
      <c r="D1421" s="80" t="s">
        <v>3293</v>
      </c>
      <c r="E1421" s="122">
        <v>0.74939999999999996</v>
      </c>
      <c r="F1421" s="112" t="s">
        <v>2749</v>
      </c>
      <c r="G1421" s="3" t="str">
        <f t="shared" si="23"/>
        <v>Yes</v>
      </c>
    </row>
    <row r="1422" spans="1:8">
      <c r="A1422" s="83" t="s">
        <v>2254</v>
      </c>
      <c r="B1422" s="83" t="s">
        <v>2974</v>
      </c>
      <c r="C1422" s="80">
        <v>2961</v>
      </c>
      <c r="D1422" s="80" t="s">
        <v>6</v>
      </c>
      <c r="E1422" s="122">
        <v>0.81240000000000001</v>
      </c>
      <c r="F1422" s="112" t="s">
        <v>2749</v>
      </c>
      <c r="G1422" s="3" t="str">
        <f t="shared" si="23"/>
        <v>Yes</v>
      </c>
    </row>
    <row r="1423" spans="1:8">
      <c r="A1423" s="83" t="s">
        <v>2254</v>
      </c>
      <c r="B1423" s="83" t="s">
        <v>2974</v>
      </c>
      <c r="C1423" s="80">
        <v>2902</v>
      </c>
      <c r="D1423" s="80" t="s">
        <v>5</v>
      </c>
      <c r="E1423" s="122">
        <v>0.80930000000000002</v>
      </c>
      <c r="F1423" s="112" t="s">
        <v>2749</v>
      </c>
      <c r="G1423" s="3" t="str">
        <f t="shared" si="23"/>
        <v>Yes</v>
      </c>
    </row>
    <row r="1424" spans="1:8">
      <c r="A1424" s="83" t="s">
        <v>2254</v>
      </c>
      <c r="B1424" s="83" t="s">
        <v>2974</v>
      </c>
      <c r="C1424" s="80">
        <v>3471</v>
      </c>
      <c r="D1424" s="80" t="s">
        <v>8</v>
      </c>
      <c r="E1424" s="122">
        <v>0.83199999999999996</v>
      </c>
      <c r="F1424" s="112" t="s">
        <v>2749</v>
      </c>
      <c r="G1424" s="3" t="str">
        <f t="shared" si="23"/>
        <v>Yes</v>
      </c>
    </row>
    <row r="1425" spans="1:7">
      <c r="A1425" s="83" t="s">
        <v>2254</v>
      </c>
      <c r="B1425" s="83" t="s">
        <v>2974</v>
      </c>
      <c r="C1425" s="80">
        <v>5634</v>
      </c>
      <c r="D1425" s="80" t="s">
        <v>3281</v>
      </c>
      <c r="E1425" s="122">
        <v>0.73919999999999997</v>
      </c>
      <c r="F1425" s="112" t="s">
        <v>3155</v>
      </c>
      <c r="G1425" s="3" t="str">
        <f t="shared" si="23"/>
        <v>Yes</v>
      </c>
    </row>
    <row r="1426" spans="1:7">
      <c r="A1426" s="83" t="s">
        <v>2254</v>
      </c>
      <c r="B1426" s="83" t="s">
        <v>2974</v>
      </c>
      <c r="C1426" s="80">
        <v>3015</v>
      </c>
      <c r="D1426" s="80" t="s">
        <v>7</v>
      </c>
      <c r="E1426" s="122">
        <v>0.77490000000000003</v>
      </c>
      <c r="F1426" s="112" t="s">
        <v>2749</v>
      </c>
      <c r="G1426" s="3" t="str">
        <f t="shared" si="23"/>
        <v>Yes</v>
      </c>
    </row>
    <row r="1427" spans="1:7">
      <c r="A1427" s="83" t="s">
        <v>2254</v>
      </c>
      <c r="B1427" s="83" t="s">
        <v>2974</v>
      </c>
      <c r="C1427" s="80">
        <v>3730</v>
      </c>
      <c r="D1427" s="80" t="s">
        <v>9</v>
      </c>
      <c r="E1427" s="122">
        <v>0.76929999999999998</v>
      </c>
      <c r="F1427" s="112" t="s">
        <v>2749</v>
      </c>
      <c r="G1427" s="3" t="str">
        <f t="shared" si="23"/>
        <v>Yes</v>
      </c>
    </row>
    <row r="1428" spans="1:7">
      <c r="A1428" s="83" t="s">
        <v>2254</v>
      </c>
      <c r="B1428" s="83" t="s">
        <v>2974</v>
      </c>
      <c r="C1428" s="80">
        <v>5285</v>
      </c>
      <c r="D1428" s="80" t="s">
        <v>10</v>
      </c>
      <c r="E1428" s="122">
        <v>0.79920000000000002</v>
      </c>
      <c r="F1428" s="112" t="s">
        <v>2749</v>
      </c>
      <c r="G1428" s="3" t="str">
        <f t="shared" si="23"/>
        <v>Yes</v>
      </c>
    </row>
    <row r="1429" spans="1:7">
      <c r="A1429" s="83" t="s">
        <v>2298</v>
      </c>
      <c r="B1429" s="83" t="s">
        <v>2975</v>
      </c>
      <c r="C1429" s="80">
        <v>2502</v>
      </c>
      <c r="D1429" s="80" t="s">
        <v>343</v>
      </c>
      <c r="E1429" s="122">
        <v>0.71179999999999999</v>
      </c>
      <c r="F1429" s="112" t="s">
        <v>2749</v>
      </c>
      <c r="G1429" s="3" t="str">
        <f t="shared" si="23"/>
        <v>Yes</v>
      </c>
    </row>
    <row r="1430" spans="1:7">
      <c r="A1430" s="83" t="s">
        <v>2540</v>
      </c>
      <c r="B1430" s="83" t="s">
        <v>2976</v>
      </c>
      <c r="C1430" s="80">
        <v>1961</v>
      </c>
      <c r="D1430" s="80" t="s">
        <v>2140</v>
      </c>
      <c r="E1430" s="122">
        <v>0.26790000000000003</v>
      </c>
      <c r="F1430" s="112" t="s">
        <v>3155</v>
      </c>
      <c r="G1430" s="3" t="str">
        <f t="shared" si="23"/>
        <v>No</v>
      </c>
    </row>
    <row r="1431" spans="1:7">
      <c r="A1431" s="83" t="s">
        <v>2540</v>
      </c>
      <c r="B1431" s="83" t="s">
        <v>2976</v>
      </c>
      <c r="C1431" s="80">
        <v>2622</v>
      </c>
      <c r="D1431" s="80" t="s">
        <v>2141</v>
      </c>
      <c r="E1431" s="122">
        <v>0.39810000000000001</v>
      </c>
      <c r="F1431" s="112" t="s">
        <v>3155</v>
      </c>
      <c r="G1431" s="3" t="str">
        <f t="shared" si="23"/>
        <v>No</v>
      </c>
    </row>
    <row r="1432" spans="1:7">
      <c r="A1432" s="83" t="s">
        <v>2540</v>
      </c>
      <c r="B1432" s="83" t="s">
        <v>2976</v>
      </c>
      <c r="C1432" s="80">
        <v>2634</v>
      </c>
      <c r="D1432" s="80" t="s">
        <v>2142</v>
      </c>
      <c r="E1432" s="122">
        <v>0.33950000000000002</v>
      </c>
      <c r="F1432" s="112" t="s">
        <v>3155</v>
      </c>
      <c r="G1432" s="3" t="str">
        <f t="shared" si="23"/>
        <v>No</v>
      </c>
    </row>
    <row r="1433" spans="1:7">
      <c r="A1433" s="83" t="s">
        <v>2307</v>
      </c>
      <c r="B1433" s="83" t="s">
        <v>2977</v>
      </c>
      <c r="C1433" s="80">
        <v>5391</v>
      </c>
      <c r="D1433" s="80" t="s">
        <v>387</v>
      </c>
      <c r="E1433" s="122">
        <v>0.56779999999999997</v>
      </c>
      <c r="F1433" s="112" t="s">
        <v>2749</v>
      </c>
      <c r="G1433" s="3" t="str">
        <f t="shared" si="23"/>
        <v>Yes</v>
      </c>
    </row>
    <row r="1434" spans="1:7">
      <c r="A1434" s="83" t="s">
        <v>2307</v>
      </c>
      <c r="B1434" s="83" t="s">
        <v>2977</v>
      </c>
      <c r="C1434" s="80">
        <v>5392</v>
      </c>
      <c r="D1434" s="80" t="s">
        <v>388</v>
      </c>
      <c r="E1434" s="122">
        <v>0.94710000000000005</v>
      </c>
      <c r="F1434" s="112" t="s">
        <v>2749</v>
      </c>
      <c r="G1434" s="3" t="str">
        <f t="shared" si="23"/>
        <v>Yes</v>
      </c>
    </row>
    <row r="1435" spans="1:7">
      <c r="A1435" s="83" t="s">
        <v>2307</v>
      </c>
      <c r="B1435" s="83" t="s">
        <v>2977</v>
      </c>
      <c r="C1435" s="80">
        <v>5164</v>
      </c>
      <c r="D1435" s="80" t="s">
        <v>385</v>
      </c>
      <c r="E1435" s="122">
        <v>0.66469999999999996</v>
      </c>
      <c r="F1435" s="112" t="s">
        <v>2749</v>
      </c>
      <c r="G1435" s="3" t="str">
        <f t="shared" si="23"/>
        <v>Yes</v>
      </c>
    </row>
    <row r="1436" spans="1:7">
      <c r="A1436" s="83" t="s">
        <v>2307</v>
      </c>
      <c r="B1436" s="83" t="s">
        <v>2977</v>
      </c>
      <c r="C1436" s="80">
        <v>5623</v>
      </c>
      <c r="D1436" s="80" t="s">
        <v>3212</v>
      </c>
      <c r="E1436" s="122">
        <v>0.49359999999999998</v>
      </c>
      <c r="F1436" s="112" t="s">
        <v>3155</v>
      </c>
      <c r="G1436" s="3" t="str">
        <f t="shared" si="23"/>
        <v>No</v>
      </c>
    </row>
    <row r="1437" spans="1:7">
      <c r="A1437" s="83" t="s">
        <v>2307</v>
      </c>
      <c r="B1437" s="83" t="s">
        <v>2977</v>
      </c>
      <c r="C1437" s="80">
        <v>3425</v>
      </c>
      <c r="D1437" s="80" t="s">
        <v>375</v>
      </c>
      <c r="E1437" s="122">
        <v>0.54500000000000004</v>
      </c>
      <c r="F1437" s="112" t="s">
        <v>3155</v>
      </c>
      <c r="G1437" s="3" t="str">
        <f t="shared" si="23"/>
        <v>Yes</v>
      </c>
    </row>
    <row r="1438" spans="1:7">
      <c r="A1438" s="83" t="s">
        <v>2307</v>
      </c>
      <c r="B1438" s="83" t="s">
        <v>2977</v>
      </c>
      <c r="C1438" s="80">
        <v>4564</v>
      </c>
      <c r="D1438" s="80" t="s">
        <v>382</v>
      </c>
      <c r="E1438" s="122">
        <v>0.94989999999999997</v>
      </c>
      <c r="F1438" s="112" t="s">
        <v>2749</v>
      </c>
      <c r="G1438" s="3" t="str">
        <f t="shared" si="23"/>
        <v>Yes</v>
      </c>
    </row>
    <row r="1439" spans="1:7">
      <c r="A1439" s="83" t="s">
        <v>2307</v>
      </c>
      <c r="B1439" s="83" t="s">
        <v>2977</v>
      </c>
      <c r="C1439" s="80">
        <v>2967</v>
      </c>
      <c r="D1439" s="80" t="s">
        <v>373</v>
      </c>
      <c r="E1439" s="122">
        <v>0.91590000000000005</v>
      </c>
      <c r="F1439" s="112" t="s">
        <v>2749</v>
      </c>
      <c r="G1439" s="3" t="str">
        <f t="shared" si="23"/>
        <v>Yes</v>
      </c>
    </row>
    <row r="1440" spans="1:7">
      <c r="A1440" s="83" t="s">
        <v>2307</v>
      </c>
      <c r="B1440" s="83" t="s">
        <v>2977</v>
      </c>
      <c r="C1440" s="80">
        <v>5393</v>
      </c>
      <c r="D1440" s="80" t="s">
        <v>389</v>
      </c>
      <c r="E1440" s="122">
        <v>0.47760000000000002</v>
      </c>
      <c r="F1440" s="112" t="s">
        <v>3155</v>
      </c>
      <c r="G1440" s="3" t="str">
        <f t="shared" si="23"/>
        <v>No</v>
      </c>
    </row>
    <row r="1441" spans="1:7">
      <c r="A1441" s="83" t="s">
        <v>2307</v>
      </c>
      <c r="B1441" s="83" t="s">
        <v>2977</v>
      </c>
      <c r="C1441" s="80">
        <v>4155</v>
      </c>
      <c r="D1441" s="80" t="s">
        <v>379</v>
      </c>
      <c r="E1441" s="122">
        <v>0.51259999999999994</v>
      </c>
      <c r="F1441" s="112" t="s">
        <v>2749</v>
      </c>
      <c r="G1441" s="3" t="str">
        <f t="shared" si="23"/>
        <v>Yes</v>
      </c>
    </row>
    <row r="1442" spans="1:7">
      <c r="A1442" s="83" t="s">
        <v>2307</v>
      </c>
      <c r="B1442" s="83" t="s">
        <v>2977</v>
      </c>
      <c r="C1442" s="80">
        <v>2790</v>
      </c>
      <c r="D1442" s="80" t="s">
        <v>371</v>
      </c>
      <c r="E1442" s="122">
        <v>0.95609999999999995</v>
      </c>
      <c r="F1442" s="112" t="s">
        <v>2749</v>
      </c>
      <c r="G1442" s="3" t="str">
        <f t="shared" si="23"/>
        <v>Yes</v>
      </c>
    </row>
    <row r="1443" spans="1:7">
      <c r="A1443" s="83" t="s">
        <v>2307</v>
      </c>
      <c r="B1443" s="83" t="s">
        <v>2977</v>
      </c>
      <c r="C1443" s="80">
        <v>5394</v>
      </c>
      <c r="D1443" s="80" t="s">
        <v>390</v>
      </c>
      <c r="E1443" s="122">
        <v>0.93859999999999999</v>
      </c>
      <c r="F1443" s="112" t="s">
        <v>2749</v>
      </c>
      <c r="G1443" s="3" t="str">
        <f t="shared" si="23"/>
        <v>Yes</v>
      </c>
    </row>
    <row r="1444" spans="1:7">
      <c r="A1444" s="83" t="s">
        <v>2307</v>
      </c>
      <c r="B1444" s="83" t="s">
        <v>2977</v>
      </c>
      <c r="C1444" s="80">
        <v>3085</v>
      </c>
      <c r="D1444" s="80" t="s">
        <v>374</v>
      </c>
      <c r="E1444" s="122">
        <v>0.68930000000000002</v>
      </c>
      <c r="F1444" s="112" t="s">
        <v>2749</v>
      </c>
      <c r="G1444" s="3" t="str">
        <f t="shared" si="23"/>
        <v>Yes</v>
      </c>
    </row>
    <row r="1445" spans="1:7">
      <c r="A1445" s="83" t="s">
        <v>2307</v>
      </c>
      <c r="B1445" s="83" t="s">
        <v>2977</v>
      </c>
      <c r="C1445" s="80">
        <v>4595</v>
      </c>
      <c r="D1445" s="80" t="s">
        <v>383</v>
      </c>
      <c r="E1445" s="122">
        <v>0.56440000000000001</v>
      </c>
      <c r="F1445" s="112" t="s">
        <v>2749</v>
      </c>
      <c r="G1445" s="3" t="str">
        <f t="shared" si="23"/>
        <v>Yes</v>
      </c>
    </row>
    <row r="1446" spans="1:7">
      <c r="A1446" s="83" t="s">
        <v>2307</v>
      </c>
      <c r="B1446" s="83" t="s">
        <v>2977</v>
      </c>
      <c r="C1446" s="80">
        <v>2267</v>
      </c>
      <c r="D1446" s="80" t="s">
        <v>179</v>
      </c>
      <c r="E1446" s="122">
        <v>0.61460000000000004</v>
      </c>
      <c r="F1446" s="112" t="s">
        <v>2749</v>
      </c>
      <c r="G1446" s="3" t="str">
        <f t="shared" si="23"/>
        <v>Yes</v>
      </c>
    </row>
    <row r="1447" spans="1:7">
      <c r="A1447" s="83" t="s">
        <v>2307</v>
      </c>
      <c r="B1447" s="83" t="s">
        <v>2977</v>
      </c>
      <c r="C1447" s="80">
        <v>3912</v>
      </c>
      <c r="D1447" s="80" t="s">
        <v>377</v>
      </c>
      <c r="E1447" s="122">
        <v>0.78369999999999995</v>
      </c>
      <c r="F1447" s="112" t="s">
        <v>2749</v>
      </c>
      <c r="G1447" s="3" t="str">
        <f t="shared" si="23"/>
        <v>Yes</v>
      </c>
    </row>
    <row r="1448" spans="1:7">
      <c r="A1448" s="83" t="s">
        <v>2307</v>
      </c>
      <c r="B1448" s="83" t="s">
        <v>2977</v>
      </c>
      <c r="C1448" s="80">
        <v>1970</v>
      </c>
      <c r="D1448" s="80" t="s">
        <v>2727</v>
      </c>
      <c r="E1448" s="122">
        <v>0.19439999999999999</v>
      </c>
      <c r="F1448" s="112" t="s">
        <v>2749</v>
      </c>
      <c r="G1448" s="3" t="str">
        <f t="shared" si="23"/>
        <v>Yes</v>
      </c>
    </row>
    <row r="1449" spans="1:7">
      <c r="A1449" s="83" t="s">
        <v>2307</v>
      </c>
      <c r="B1449" s="83" t="s">
        <v>2977</v>
      </c>
      <c r="C1449" s="80">
        <v>5711</v>
      </c>
      <c r="D1449" s="80" t="s">
        <v>3367</v>
      </c>
      <c r="E1449" s="122">
        <v>0.68899999999999995</v>
      </c>
      <c r="F1449" s="112" t="s">
        <v>3155</v>
      </c>
      <c r="G1449" s="3" t="str">
        <f t="shared" si="23"/>
        <v>Yes</v>
      </c>
    </row>
    <row r="1450" spans="1:7">
      <c r="A1450" s="83" t="s">
        <v>2307</v>
      </c>
      <c r="B1450" s="83" t="s">
        <v>2977</v>
      </c>
      <c r="C1450" s="80">
        <v>2917</v>
      </c>
      <c r="D1450" s="80" t="s">
        <v>372</v>
      </c>
      <c r="E1450" s="122">
        <v>0.7782</v>
      </c>
      <c r="F1450" s="112" t="s">
        <v>2749</v>
      </c>
      <c r="G1450" s="3" t="str">
        <f t="shared" si="23"/>
        <v>Yes</v>
      </c>
    </row>
    <row r="1451" spans="1:7">
      <c r="A1451" s="83" t="s">
        <v>2307</v>
      </c>
      <c r="B1451" s="83" t="s">
        <v>2977</v>
      </c>
      <c r="C1451" s="80">
        <v>5624</v>
      </c>
      <c r="D1451" s="80" t="s">
        <v>3213</v>
      </c>
      <c r="E1451" s="122">
        <v>0.55910000000000004</v>
      </c>
      <c r="F1451" s="112" t="s">
        <v>2749</v>
      </c>
      <c r="G1451" s="3" t="str">
        <f t="shared" si="23"/>
        <v>Yes</v>
      </c>
    </row>
    <row r="1452" spans="1:7">
      <c r="A1452" s="83" t="s">
        <v>2307</v>
      </c>
      <c r="B1452" s="83" t="s">
        <v>2977</v>
      </c>
      <c r="C1452" s="80">
        <v>3515</v>
      </c>
      <c r="D1452" s="80" t="s">
        <v>376</v>
      </c>
      <c r="E1452" s="122">
        <v>0.94650000000000001</v>
      </c>
      <c r="F1452" s="112" t="s">
        <v>2749</v>
      </c>
      <c r="G1452" s="3" t="str">
        <f t="shared" si="23"/>
        <v>Yes</v>
      </c>
    </row>
    <row r="1453" spans="1:7">
      <c r="A1453" s="83" t="s">
        <v>2307</v>
      </c>
      <c r="B1453" s="83" t="s">
        <v>2977</v>
      </c>
      <c r="C1453" s="80">
        <v>5345</v>
      </c>
      <c r="D1453" s="80" t="s">
        <v>386</v>
      </c>
      <c r="E1453" s="122">
        <v>0.50280000000000002</v>
      </c>
      <c r="F1453" s="112" t="s">
        <v>3155</v>
      </c>
      <c r="G1453" s="3" t="str">
        <f t="shared" si="23"/>
        <v>Yes</v>
      </c>
    </row>
    <row r="1454" spans="1:7">
      <c r="A1454" s="83" t="s">
        <v>2307</v>
      </c>
      <c r="B1454" s="83" t="s">
        <v>2977</v>
      </c>
      <c r="C1454" s="80">
        <v>4555</v>
      </c>
      <c r="D1454" s="80" t="s">
        <v>381</v>
      </c>
      <c r="E1454" s="122">
        <v>0.92159999999999997</v>
      </c>
      <c r="F1454" s="112" t="s">
        <v>2749</v>
      </c>
      <c r="G1454" s="3" t="str">
        <f t="shared" si="23"/>
        <v>Yes</v>
      </c>
    </row>
    <row r="1455" spans="1:7">
      <c r="A1455" s="83" t="s">
        <v>2307</v>
      </c>
      <c r="B1455" s="83" t="s">
        <v>2977</v>
      </c>
      <c r="C1455" s="80">
        <v>4041</v>
      </c>
      <c r="D1455" s="80" t="s">
        <v>378</v>
      </c>
      <c r="E1455" s="122">
        <v>0.38650000000000001</v>
      </c>
      <c r="F1455" s="112" t="s">
        <v>3155</v>
      </c>
      <c r="G1455" s="3" t="str">
        <f t="shared" si="23"/>
        <v>No</v>
      </c>
    </row>
    <row r="1456" spans="1:7">
      <c r="A1456" s="83" t="s">
        <v>2307</v>
      </c>
      <c r="B1456" s="83" t="s">
        <v>2977</v>
      </c>
      <c r="C1456" s="80">
        <v>3324</v>
      </c>
      <c r="D1456" s="80" t="s">
        <v>139</v>
      </c>
      <c r="E1456" s="122">
        <v>0.9597</v>
      </c>
      <c r="F1456" s="112" t="s">
        <v>2749</v>
      </c>
      <c r="G1456" s="3" t="str">
        <f t="shared" si="23"/>
        <v>Yes</v>
      </c>
    </row>
    <row r="1457" spans="1:7">
      <c r="A1457" s="83" t="s">
        <v>2307</v>
      </c>
      <c r="B1457" s="83" t="s">
        <v>2977</v>
      </c>
      <c r="C1457" s="80">
        <v>5556</v>
      </c>
      <c r="D1457" s="80" t="s">
        <v>3128</v>
      </c>
      <c r="E1457" s="122">
        <v>0.6946</v>
      </c>
      <c r="F1457" s="112" t="s">
        <v>2749</v>
      </c>
      <c r="G1457" s="3" t="str">
        <f t="shared" si="23"/>
        <v>Yes</v>
      </c>
    </row>
    <row r="1458" spans="1:7">
      <c r="A1458" s="83" t="s">
        <v>2307</v>
      </c>
      <c r="B1458" s="83" t="s">
        <v>2977</v>
      </c>
      <c r="C1458" s="80">
        <v>5020</v>
      </c>
      <c r="D1458" s="80" t="s">
        <v>384</v>
      </c>
      <c r="E1458" s="122">
        <v>0.93240000000000001</v>
      </c>
      <c r="F1458" s="112" t="s">
        <v>2749</v>
      </c>
      <c r="G1458" s="3" t="str">
        <f t="shared" si="23"/>
        <v>Yes</v>
      </c>
    </row>
    <row r="1459" spans="1:7">
      <c r="A1459" s="83" t="s">
        <v>2307</v>
      </c>
      <c r="B1459" s="83" t="s">
        <v>2977</v>
      </c>
      <c r="C1459" s="80">
        <v>4526</v>
      </c>
      <c r="D1459" s="80" t="s">
        <v>380</v>
      </c>
      <c r="E1459" s="122">
        <v>0.91769999999999996</v>
      </c>
      <c r="F1459" s="112" t="s">
        <v>2749</v>
      </c>
      <c r="G1459" s="3" t="str">
        <f t="shared" si="23"/>
        <v>Yes</v>
      </c>
    </row>
    <row r="1460" spans="1:7">
      <c r="A1460" s="83" t="s">
        <v>2420</v>
      </c>
      <c r="B1460" s="83" t="s">
        <v>2978</v>
      </c>
      <c r="C1460" s="80">
        <v>2396</v>
      </c>
      <c r="D1460" s="80" t="s">
        <v>1246</v>
      </c>
      <c r="E1460" s="122">
        <v>0.65349999999999997</v>
      </c>
      <c r="F1460" s="112" t="s">
        <v>2749</v>
      </c>
      <c r="G1460" s="3" t="str">
        <f t="shared" si="23"/>
        <v>Yes</v>
      </c>
    </row>
    <row r="1461" spans="1:7">
      <c r="A1461" s="83" t="s">
        <v>2420</v>
      </c>
      <c r="B1461" s="83" t="s">
        <v>2978</v>
      </c>
      <c r="C1461" s="80">
        <v>2397</v>
      </c>
      <c r="D1461" s="80" t="s">
        <v>1247</v>
      </c>
      <c r="E1461" s="122">
        <v>0.72750000000000004</v>
      </c>
      <c r="F1461" s="112" t="s">
        <v>2749</v>
      </c>
      <c r="G1461" s="3" t="str">
        <f t="shared" si="23"/>
        <v>Yes</v>
      </c>
    </row>
    <row r="1462" spans="1:7">
      <c r="A1462" s="83" t="s">
        <v>2260</v>
      </c>
      <c r="B1462" s="83" t="s">
        <v>2979</v>
      </c>
      <c r="C1462" s="80">
        <v>2133</v>
      </c>
      <c r="D1462" s="80" t="s">
        <v>61</v>
      </c>
      <c r="E1462" s="122">
        <v>0.9929</v>
      </c>
      <c r="F1462" s="112" t="s">
        <v>3155</v>
      </c>
      <c r="G1462" s="3" t="str">
        <f t="shared" si="23"/>
        <v>Yes</v>
      </c>
    </row>
    <row r="1463" spans="1:7">
      <c r="A1463" s="83" t="s">
        <v>2397</v>
      </c>
      <c r="B1463" s="83" t="s">
        <v>2980</v>
      </c>
      <c r="C1463" s="80">
        <v>2858</v>
      </c>
      <c r="D1463" s="80" t="s">
        <v>1162</v>
      </c>
      <c r="E1463" s="122">
        <v>0.57920000000000005</v>
      </c>
      <c r="F1463" s="112" t="s">
        <v>2749</v>
      </c>
      <c r="G1463" s="3" t="str">
        <f t="shared" si="23"/>
        <v>Yes</v>
      </c>
    </row>
    <row r="1464" spans="1:7">
      <c r="A1464" s="83" t="s">
        <v>2442</v>
      </c>
      <c r="B1464" s="83" t="s">
        <v>2981</v>
      </c>
      <c r="C1464" s="80">
        <v>3299</v>
      </c>
      <c r="D1464" s="80" t="s">
        <v>1448</v>
      </c>
      <c r="E1464" s="122">
        <v>0.1303</v>
      </c>
      <c r="F1464" s="112" t="s">
        <v>3155</v>
      </c>
      <c r="G1464" s="3" t="str">
        <f t="shared" si="23"/>
        <v>No</v>
      </c>
    </row>
    <row r="1465" spans="1:7">
      <c r="A1465" s="83" t="s">
        <v>2442</v>
      </c>
      <c r="B1465" s="83" t="s">
        <v>2981</v>
      </c>
      <c r="C1465" s="80">
        <v>4080</v>
      </c>
      <c r="D1465" s="80" t="s">
        <v>1450</v>
      </c>
      <c r="E1465" s="122">
        <v>0.16850000000000001</v>
      </c>
      <c r="F1465" s="112" t="s">
        <v>3155</v>
      </c>
      <c r="G1465" s="3" t="str">
        <f t="shared" si="23"/>
        <v>No</v>
      </c>
    </row>
    <row r="1466" spans="1:7">
      <c r="A1466" s="83" t="s">
        <v>2442</v>
      </c>
      <c r="B1466" s="83" t="s">
        <v>2981</v>
      </c>
      <c r="C1466" s="80">
        <v>3055</v>
      </c>
      <c r="D1466" s="80" t="s">
        <v>1446</v>
      </c>
      <c r="E1466" s="122">
        <v>0.49409999999999998</v>
      </c>
      <c r="F1466" s="112" t="s">
        <v>3155</v>
      </c>
      <c r="G1466" s="3" t="str">
        <f t="shared" si="23"/>
        <v>No</v>
      </c>
    </row>
    <row r="1467" spans="1:7">
      <c r="A1467" s="83" t="s">
        <v>2442</v>
      </c>
      <c r="B1467" s="83" t="s">
        <v>2981</v>
      </c>
      <c r="C1467" s="80">
        <v>4081</v>
      </c>
      <c r="D1467" s="80" t="s">
        <v>1451</v>
      </c>
      <c r="E1467" s="122">
        <v>0.11650000000000001</v>
      </c>
      <c r="F1467" s="112" t="s">
        <v>3155</v>
      </c>
      <c r="G1467" s="3" t="str">
        <f t="shared" si="23"/>
        <v>No</v>
      </c>
    </row>
    <row r="1468" spans="1:7">
      <c r="A1468" s="83" t="s">
        <v>2442</v>
      </c>
      <c r="B1468" s="83" t="s">
        <v>2981</v>
      </c>
      <c r="C1468" s="80">
        <v>2294</v>
      </c>
      <c r="D1468" s="80" t="s">
        <v>1443</v>
      </c>
      <c r="E1468" s="122">
        <v>0.17910000000000001</v>
      </c>
      <c r="F1468" s="112" t="s">
        <v>3155</v>
      </c>
      <c r="G1468" s="3" t="str">
        <f t="shared" si="23"/>
        <v>No</v>
      </c>
    </row>
    <row r="1469" spans="1:7">
      <c r="A1469" s="83" t="s">
        <v>2442</v>
      </c>
      <c r="B1469" s="83" t="s">
        <v>2981</v>
      </c>
      <c r="C1469" s="80">
        <v>2944</v>
      </c>
      <c r="D1469" s="80" t="s">
        <v>1445</v>
      </c>
      <c r="E1469" s="122">
        <v>0.16739999999999999</v>
      </c>
      <c r="F1469" s="112" t="s">
        <v>3155</v>
      </c>
      <c r="G1469" s="3" t="str">
        <f t="shared" si="23"/>
        <v>No</v>
      </c>
    </row>
    <row r="1470" spans="1:7">
      <c r="A1470" s="83" t="s">
        <v>2442</v>
      </c>
      <c r="B1470" s="83" t="s">
        <v>2981</v>
      </c>
      <c r="C1470" s="80">
        <v>4387</v>
      </c>
      <c r="D1470" s="80" t="s">
        <v>1456</v>
      </c>
      <c r="E1470" s="122">
        <v>0.14760000000000001</v>
      </c>
      <c r="F1470" s="112" t="s">
        <v>3155</v>
      </c>
      <c r="G1470" s="3" t="str">
        <f t="shared" si="23"/>
        <v>No</v>
      </c>
    </row>
    <row r="1471" spans="1:7">
      <c r="A1471" s="83" t="s">
        <v>2442</v>
      </c>
      <c r="B1471" s="83" t="s">
        <v>2981</v>
      </c>
      <c r="C1471" s="80">
        <v>1516</v>
      </c>
      <c r="D1471" s="80" t="s">
        <v>1442</v>
      </c>
      <c r="E1471" s="122">
        <v>0.46870000000000001</v>
      </c>
      <c r="F1471" s="112" t="s">
        <v>3155</v>
      </c>
      <c r="G1471" s="3" t="str">
        <f t="shared" si="23"/>
        <v>No</v>
      </c>
    </row>
    <row r="1472" spans="1:7">
      <c r="A1472" s="83" t="s">
        <v>2442</v>
      </c>
      <c r="B1472" s="83" t="s">
        <v>2981</v>
      </c>
      <c r="C1472" s="80">
        <v>4156</v>
      </c>
      <c r="D1472" s="80" t="s">
        <v>1452</v>
      </c>
      <c r="E1472" s="122">
        <v>0.40050000000000002</v>
      </c>
      <c r="F1472" s="112" t="s">
        <v>3155</v>
      </c>
      <c r="G1472" s="3" t="str">
        <f t="shared" si="23"/>
        <v>No</v>
      </c>
    </row>
    <row r="1473" spans="1:7">
      <c r="A1473" s="83" t="s">
        <v>2442</v>
      </c>
      <c r="B1473" s="83" t="s">
        <v>2981</v>
      </c>
      <c r="C1473" s="80">
        <v>4219</v>
      </c>
      <c r="D1473" s="80" t="s">
        <v>1454</v>
      </c>
      <c r="E1473" s="122">
        <v>0.151</v>
      </c>
      <c r="F1473" s="112" t="s">
        <v>3155</v>
      </c>
      <c r="G1473" s="3" t="str">
        <f t="shared" si="23"/>
        <v>No</v>
      </c>
    </row>
    <row r="1474" spans="1:7">
      <c r="A1474" s="83" t="s">
        <v>2442</v>
      </c>
      <c r="B1474" s="83" t="s">
        <v>2981</v>
      </c>
      <c r="C1474" s="80">
        <v>4189</v>
      </c>
      <c r="D1474" s="80" t="s">
        <v>1453</v>
      </c>
      <c r="E1474" s="122">
        <v>0.30940000000000001</v>
      </c>
      <c r="F1474" s="112" t="s">
        <v>3155</v>
      </c>
      <c r="G1474" s="3" t="str">
        <f t="shared" si="23"/>
        <v>No</v>
      </c>
    </row>
    <row r="1475" spans="1:7">
      <c r="A1475" s="83" t="s">
        <v>2442</v>
      </c>
      <c r="B1475" s="83" t="s">
        <v>2981</v>
      </c>
      <c r="C1475" s="80">
        <v>5707</v>
      </c>
      <c r="D1475" s="80" t="s">
        <v>3214</v>
      </c>
      <c r="E1475" s="122">
        <v>0.2747</v>
      </c>
      <c r="F1475" s="112" t="s">
        <v>3155</v>
      </c>
      <c r="G1475" s="3" t="str">
        <f t="shared" si="23"/>
        <v>No</v>
      </c>
    </row>
    <row r="1476" spans="1:7">
      <c r="A1476" s="83" t="s">
        <v>2442</v>
      </c>
      <c r="B1476" s="83" t="s">
        <v>2981</v>
      </c>
      <c r="C1476" s="80">
        <v>2681</v>
      </c>
      <c r="D1476" s="80" t="s">
        <v>1444</v>
      </c>
      <c r="E1476" s="122">
        <v>0.22059999999999999</v>
      </c>
      <c r="F1476" s="112" t="s">
        <v>3155</v>
      </c>
      <c r="G1476" s="3" t="str">
        <f t="shared" si="23"/>
        <v>No</v>
      </c>
    </row>
    <row r="1477" spans="1:7">
      <c r="A1477" s="83" t="s">
        <v>2442</v>
      </c>
      <c r="B1477" s="83" t="s">
        <v>2981</v>
      </c>
      <c r="C1477" s="80">
        <v>5631</v>
      </c>
      <c r="D1477" s="80" t="s">
        <v>242</v>
      </c>
      <c r="E1477" s="122">
        <v>0.11119999999999999</v>
      </c>
      <c r="F1477" s="112" t="s">
        <v>3155</v>
      </c>
      <c r="G1477" s="3" t="str">
        <f t="shared" ref="G1477:G1540" si="24">IF(E1477&gt;=0.5,"Yes",IF(F1477="Yes","Yes","No"))</f>
        <v>No</v>
      </c>
    </row>
    <row r="1478" spans="1:7">
      <c r="A1478" s="83" t="s">
        <v>2442</v>
      </c>
      <c r="B1478" s="83" t="s">
        <v>2981</v>
      </c>
      <c r="C1478" s="80">
        <v>3685</v>
      </c>
      <c r="D1478" s="80" t="s">
        <v>1449</v>
      </c>
      <c r="E1478" s="122">
        <v>0.17319999999999999</v>
      </c>
      <c r="F1478" s="112" t="s">
        <v>3155</v>
      </c>
      <c r="G1478" s="3" t="str">
        <f t="shared" si="24"/>
        <v>No</v>
      </c>
    </row>
    <row r="1479" spans="1:7">
      <c r="A1479" s="83" t="s">
        <v>2442</v>
      </c>
      <c r="B1479" s="83" t="s">
        <v>2981</v>
      </c>
      <c r="C1479" s="80">
        <v>5685</v>
      </c>
      <c r="D1479" s="80" t="s">
        <v>3369</v>
      </c>
      <c r="E1479" s="122">
        <v>0.1045</v>
      </c>
      <c r="F1479" s="112" t="s">
        <v>3155</v>
      </c>
      <c r="G1479" s="3" t="str">
        <f t="shared" si="24"/>
        <v>No</v>
      </c>
    </row>
    <row r="1480" spans="1:7">
      <c r="A1480" s="83" t="s">
        <v>2442</v>
      </c>
      <c r="B1480" s="83" t="s">
        <v>2981</v>
      </c>
      <c r="C1480" s="80">
        <v>3056</v>
      </c>
      <c r="D1480" s="80" t="s">
        <v>1447</v>
      </c>
      <c r="E1480" s="122">
        <v>0.33450000000000002</v>
      </c>
      <c r="F1480" s="112" t="s">
        <v>3155</v>
      </c>
      <c r="G1480" s="3" t="str">
        <f t="shared" si="24"/>
        <v>No</v>
      </c>
    </row>
    <row r="1481" spans="1:7">
      <c r="A1481" s="83" t="s">
        <v>2442</v>
      </c>
      <c r="B1481" s="83" t="s">
        <v>2981</v>
      </c>
      <c r="C1481" s="80">
        <v>4307</v>
      </c>
      <c r="D1481" s="80" t="s">
        <v>1455</v>
      </c>
      <c r="E1481" s="122">
        <v>0.1105</v>
      </c>
      <c r="F1481" s="112" t="s">
        <v>3155</v>
      </c>
      <c r="G1481" s="3" t="str">
        <f t="shared" si="24"/>
        <v>No</v>
      </c>
    </row>
    <row r="1482" spans="1:7">
      <c r="A1482" s="83" t="s">
        <v>3263</v>
      </c>
      <c r="B1482" s="83" t="s">
        <v>3370</v>
      </c>
      <c r="C1482" s="80">
        <v>5686</v>
      </c>
      <c r="D1482" s="80" t="s">
        <v>3371</v>
      </c>
      <c r="E1482" s="122">
        <v>0.46379999999999999</v>
      </c>
      <c r="F1482" s="112" t="s">
        <v>3155</v>
      </c>
      <c r="G1482" s="3" t="str">
        <f t="shared" si="24"/>
        <v>No</v>
      </c>
    </row>
    <row r="1483" spans="1:7">
      <c r="A1483" s="83" t="s">
        <v>2413</v>
      </c>
      <c r="B1483" s="83" t="s">
        <v>2982</v>
      </c>
      <c r="C1483" s="80">
        <v>4463</v>
      </c>
      <c r="D1483" s="80" t="s">
        <v>242</v>
      </c>
      <c r="E1483" s="122">
        <v>0.53610000000000002</v>
      </c>
      <c r="F1483" s="112" t="s">
        <v>2749</v>
      </c>
      <c r="G1483" s="3" t="str">
        <f t="shared" si="24"/>
        <v>Yes</v>
      </c>
    </row>
    <row r="1484" spans="1:7">
      <c r="A1484" s="83" t="s">
        <v>2413</v>
      </c>
      <c r="B1484" s="83" t="s">
        <v>2982</v>
      </c>
      <c r="C1484" s="80">
        <v>2865</v>
      </c>
      <c r="D1484" s="80" t="s">
        <v>128</v>
      </c>
      <c r="E1484" s="122">
        <v>0.60699999999999998</v>
      </c>
      <c r="F1484" s="112" t="s">
        <v>2749</v>
      </c>
      <c r="G1484" s="3" t="str">
        <f t="shared" si="24"/>
        <v>Yes</v>
      </c>
    </row>
    <row r="1485" spans="1:7">
      <c r="A1485" s="83" t="s">
        <v>2413</v>
      </c>
      <c r="B1485" s="83" t="s">
        <v>2982</v>
      </c>
      <c r="C1485" s="80">
        <v>5704</v>
      </c>
      <c r="D1485" s="80" t="s">
        <v>3372</v>
      </c>
      <c r="E1485" s="122">
        <v>0.66239999999999999</v>
      </c>
      <c r="F1485" s="112" t="s">
        <v>3155</v>
      </c>
      <c r="G1485" s="3" t="str">
        <f t="shared" si="24"/>
        <v>Yes</v>
      </c>
    </row>
    <row r="1486" spans="1:7">
      <c r="A1486" s="83" t="s">
        <v>2311</v>
      </c>
      <c r="B1486" s="83" t="s">
        <v>2983</v>
      </c>
      <c r="C1486" s="80">
        <v>3087</v>
      </c>
      <c r="D1486" s="80" t="s">
        <v>405</v>
      </c>
      <c r="E1486" s="122">
        <v>0.49380000000000002</v>
      </c>
      <c r="F1486" s="112" t="s">
        <v>3155</v>
      </c>
      <c r="G1486" s="3" t="str">
        <f t="shared" si="24"/>
        <v>No</v>
      </c>
    </row>
    <row r="1487" spans="1:7">
      <c r="A1487" s="83" t="s">
        <v>2311</v>
      </c>
      <c r="B1487" s="83" t="s">
        <v>2983</v>
      </c>
      <c r="C1487" s="80">
        <v>2241</v>
      </c>
      <c r="D1487" s="80" t="s">
        <v>404</v>
      </c>
      <c r="E1487" s="122">
        <v>0.51200000000000001</v>
      </c>
      <c r="F1487" s="112" t="s">
        <v>2749</v>
      </c>
      <c r="G1487" s="3" t="str">
        <f t="shared" si="24"/>
        <v>Yes</v>
      </c>
    </row>
    <row r="1488" spans="1:7">
      <c r="A1488" s="83" t="s">
        <v>2272</v>
      </c>
      <c r="B1488" s="83" t="s">
        <v>2984</v>
      </c>
      <c r="C1488" s="80">
        <v>4494</v>
      </c>
      <c r="D1488" s="80" t="s">
        <v>141</v>
      </c>
      <c r="E1488" s="122">
        <v>0.59750000000000003</v>
      </c>
      <c r="F1488" s="112" t="s">
        <v>2749</v>
      </c>
      <c r="G1488" s="3" t="str">
        <f t="shared" si="24"/>
        <v>Yes</v>
      </c>
    </row>
    <row r="1489" spans="1:7">
      <c r="A1489" s="83" t="s">
        <v>2272</v>
      </c>
      <c r="B1489" s="83" t="s">
        <v>2984</v>
      </c>
      <c r="C1489" s="80">
        <v>2909</v>
      </c>
      <c r="D1489" s="80" t="s">
        <v>137</v>
      </c>
      <c r="E1489" s="122">
        <v>0.56910000000000005</v>
      </c>
      <c r="F1489" s="112" t="s">
        <v>2749</v>
      </c>
      <c r="G1489" s="3" t="str">
        <f t="shared" si="24"/>
        <v>Yes</v>
      </c>
    </row>
    <row r="1490" spans="1:7">
      <c r="A1490" s="83" t="s">
        <v>2272</v>
      </c>
      <c r="B1490" s="83" t="s">
        <v>2984</v>
      </c>
      <c r="C1490" s="80">
        <v>3079</v>
      </c>
      <c r="D1490" s="80" t="s">
        <v>138</v>
      </c>
      <c r="E1490" s="122">
        <v>0.54279999999999995</v>
      </c>
      <c r="F1490" s="112" t="s">
        <v>2749</v>
      </c>
      <c r="G1490" s="3" t="str">
        <f t="shared" si="24"/>
        <v>Yes</v>
      </c>
    </row>
    <row r="1491" spans="1:7">
      <c r="A1491" s="83" t="s">
        <v>2272</v>
      </c>
      <c r="B1491" s="83" t="s">
        <v>2984</v>
      </c>
      <c r="C1491" s="80">
        <v>2368</v>
      </c>
      <c r="D1491" s="80" t="s">
        <v>77</v>
      </c>
      <c r="E1491" s="122">
        <v>0.61299999999999999</v>
      </c>
      <c r="F1491" s="112" t="s">
        <v>2749</v>
      </c>
      <c r="G1491" s="3" t="str">
        <f t="shared" si="24"/>
        <v>Yes</v>
      </c>
    </row>
    <row r="1492" spans="1:7">
      <c r="A1492" s="83" t="s">
        <v>2272</v>
      </c>
      <c r="B1492" s="83" t="s">
        <v>2984</v>
      </c>
      <c r="C1492" s="80">
        <v>4003</v>
      </c>
      <c r="D1492" s="80" t="s">
        <v>140</v>
      </c>
      <c r="E1492" s="122">
        <v>0.72150000000000003</v>
      </c>
      <c r="F1492" s="112" t="s">
        <v>2749</v>
      </c>
      <c r="G1492" s="3" t="str">
        <f t="shared" si="24"/>
        <v>Yes</v>
      </c>
    </row>
    <row r="1493" spans="1:7">
      <c r="A1493" s="83" t="s">
        <v>2272</v>
      </c>
      <c r="B1493" s="83" t="s">
        <v>2984</v>
      </c>
      <c r="C1493" s="80">
        <v>2908</v>
      </c>
      <c r="D1493" s="80" t="s">
        <v>136</v>
      </c>
      <c r="E1493" s="122">
        <v>0.47710000000000002</v>
      </c>
      <c r="F1493" s="112" t="s">
        <v>3155</v>
      </c>
      <c r="G1493" s="3" t="str">
        <f t="shared" si="24"/>
        <v>No</v>
      </c>
    </row>
    <row r="1494" spans="1:7">
      <c r="A1494" s="83" t="s">
        <v>2272</v>
      </c>
      <c r="B1494" s="83" t="s">
        <v>2984</v>
      </c>
      <c r="C1494" s="80">
        <v>5115</v>
      </c>
      <c r="D1494" s="80" t="s">
        <v>142</v>
      </c>
      <c r="E1494" s="122">
        <v>0.57989999999999997</v>
      </c>
      <c r="F1494" s="112" t="s">
        <v>2749</v>
      </c>
      <c r="G1494" s="3" t="str">
        <f t="shared" si="24"/>
        <v>Yes</v>
      </c>
    </row>
    <row r="1495" spans="1:7">
      <c r="A1495" s="83" t="s">
        <v>2272</v>
      </c>
      <c r="B1495" s="83" t="s">
        <v>2984</v>
      </c>
      <c r="C1495" s="80">
        <v>5611</v>
      </c>
      <c r="D1495" s="80" t="s">
        <v>3215</v>
      </c>
      <c r="E1495" s="122">
        <v>0.55720000000000003</v>
      </c>
      <c r="F1495" s="112" t="s">
        <v>3155</v>
      </c>
      <c r="G1495" s="3" t="str">
        <f t="shared" si="24"/>
        <v>Yes</v>
      </c>
    </row>
    <row r="1496" spans="1:7">
      <c r="A1496" s="83" t="s">
        <v>2272</v>
      </c>
      <c r="B1496" s="83" t="s">
        <v>2984</v>
      </c>
      <c r="C1496" s="80">
        <v>1897</v>
      </c>
      <c r="D1496" s="80" t="s">
        <v>135</v>
      </c>
      <c r="E1496" s="122">
        <v>0.1022</v>
      </c>
      <c r="F1496" s="112" t="s">
        <v>3155</v>
      </c>
      <c r="G1496" s="3" t="str">
        <f t="shared" si="24"/>
        <v>No</v>
      </c>
    </row>
    <row r="1497" spans="1:7">
      <c r="A1497" s="83" t="s">
        <v>2272</v>
      </c>
      <c r="B1497" s="83" t="s">
        <v>2984</v>
      </c>
      <c r="C1497" s="80">
        <v>3318</v>
      </c>
      <c r="D1497" s="80" t="s">
        <v>139</v>
      </c>
      <c r="E1497" s="122">
        <v>0.56210000000000004</v>
      </c>
      <c r="F1497" s="112" t="s">
        <v>2749</v>
      </c>
      <c r="G1497" s="3" t="str">
        <f t="shared" si="24"/>
        <v>Yes</v>
      </c>
    </row>
    <row r="1498" spans="1:7">
      <c r="A1498" s="83" t="s">
        <v>2342</v>
      </c>
      <c r="B1498" s="83" t="s">
        <v>2985</v>
      </c>
      <c r="C1498" s="80">
        <v>4475</v>
      </c>
      <c r="D1498" s="80" t="s">
        <v>544</v>
      </c>
      <c r="E1498" s="122">
        <v>0.45619999999999999</v>
      </c>
      <c r="F1498" s="112" t="s">
        <v>3155</v>
      </c>
      <c r="G1498" s="3" t="str">
        <f t="shared" si="24"/>
        <v>No</v>
      </c>
    </row>
    <row r="1499" spans="1:7">
      <c r="A1499" s="83" t="s">
        <v>2342</v>
      </c>
      <c r="B1499" s="83" t="s">
        <v>2985</v>
      </c>
      <c r="C1499" s="80">
        <v>1798</v>
      </c>
      <c r="D1499" s="80" t="s">
        <v>542</v>
      </c>
      <c r="E1499" s="122">
        <v>0.51380000000000003</v>
      </c>
      <c r="F1499" s="112" t="s">
        <v>3155</v>
      </c>
      <c r="G1499" s="3" t="str">
        <f t="shared" si="24"/>
        <v>Yes</v>
      </c>
    </row>
    <row r="1500" spans="1:7">
      <c r="A1500" s="83" t="s">
        <v>2342</v>
      </c>
      <c r="B1500" s="83" t="s">
        <v>2985</v>
      </c>
      <c r="C1500" s="80">
        <v>2503</v>
      </c>
      <c r="D1500" s="80" t="s">
        <v>543</v>
      </c>
      <c r="E1500" s="122">
        <v>0.41010000000000002</v>
      </c>
      <c r="F1500" s="112" t="s">
        <v>3155</v>
      </c>
      <c r="G1500" s="3" t="str">
        <f t="shared" si="24"/>
        <v>No</v>
      </c>
    </row>
    <row r="1501" spans="1:7">
      <c r="A1501" s="83" t="s">
        <v>2342</v>
      </c>
      <c r="B1501" s="83" t="s">
        <v>2985</v>
      </c>
      <c r="C1501" s="80">
        <v>3094</v>
      </c>
      <c r="D1501" s="80" t="s">
        <v>2986</v>
      </c>
      <c r="E1501" s="122">
        <v>0.45019999999999999</v>
      </c>
      <c r="F1501" s="112" t="s">
        <v>3155</v>
      </c>
      <c r="G1501" s="3" t="str">
        <f t="shared" si="24"/>
        <v>No</v>
      </c>
    </row>
    <row r="1502" spans="1:7">
      <c r="A1502" s="83" t="s">
        <v>2526</v>
      </c>
      <c r="B1502" s="83" t="s">
        <v>2987</v>
      </c>
      <c r="C1502" s="80">
        <v>3574</v>
      </c>
      <c r="D1502" s="80" t="s">
        <v>2058</v>
      </c>
      <c r="E1502" s="122">
        <v>0.7369</v>
      </c>
      <c r="F1502" s="112" t="s">
        <v>2749</v>
      </c>
      <c r="G1502" s="3" t="str">
        <f t="shared" si="24"/>
        <v>Yes</v>
      </c>
    </row>
    <row r="1503" spans="1:7">
      <c r="A1503" s="83" t="s">
        <v>2526</v>
      </c>
      <c r="B1503" s="83" t="s">
        <v>2987</v>
      </c>
      <c r="C1503" s="80">
        <v>3575</v>
      </c>
      <c r="D1503" s="80" t="s">
        <v>2059</v>
      </c>
      <c r="E1503" s="122">
        <v>0.82540000000000002</v>
      </c>
      <c r="F1503" s="112" t="s">
        <v>2749</v>
      </c>
      <c r="G1503" s="3" t="str">
        <f t="shared" si="24"/>
        <v>Yes</v>
      </c>
    </row>
    <row r="1504" spans="1:7">
      <c r="A1504" s="83" t="s">
        <v>2526</v>
      </c>
      <c r="B1504" s="83" t="s">
        <v>2987</v>
      </c>
      <c r="C1504" s="80">
        <v>5687</v>
      </c>
      <c r="D1504" s="80" t="s">
        <v>3373</v>
      </c>
      <c r="E1504" s="122">
        <v>0.78879999999999995</v>
      </c>
      <c r="F1504" s="112" t="s">
        <v>2749</v>
      </c>
      <c r="G1504" s="3" t="str">
        <f t="shared" si="24"/>
        <v>Yes</v>
      </c>
    </row>
    <row r="1505" spans="1:8">
      <c r="A1505" s="83" t="s">
        <v>2497</v>
      </c>
      <c r="B1505" s="83" t="s">
        <v>2988</v>
      </c>
      <c r="C1505" s="80">
        <v>5339</v>
      </c>
      <c r="D1505" s="80" t="s">
        <v>3216</v>
      </c>
      <c r="E1505" s="122">
        <v>0.57150000000000001</v>
      </c>
      <c r="F1505" s="112" t="s">
        <v>3155</v>
      </c>
      <c r="G1505" s="3" t="str">
        <f t="shared" si="24"/>
        <v>Yes</v>
      </c>
    </row>
    <row r="1506" spans="1:8">
      <c r="A1506" s="83" t="s">
        <v>2263</v>
      </c>
      <c r="B1506" s="83" t="s">
        <v>2989</v>
      </c>
      <c r="C1506" s="80">
        <v>2906</v>
      </c>
      <c r="D1506" s="80" t="s">
        <v>73</v>
      </c>
      <c r="E1506" s="122">
        <v>0.77549999999999997</v>
      </c>
      <c r="F1506" s="112" t="s">
        <v>2749</v>
      </c>
      <c r="G1506" s="3" t="str">
        <f t="shared" si="24"/>
        <v>Yes</v>
      </c>
    </row>
    <row r="1507" spans="1:8">
      <c r="A1507" s="83" t="s">
        <v>2263</v>
      </c>
      <c r="B1507" s="83" t="s">
        <v>2989</v>
      </c>
      <c r="C1507" s="80">
        <v>2195</v>
      </c>
      <c r="D1507" s="80" t="s">
        <v>70</v>
      </c>
      <c r="E1507" s="122">
        <v>0.71530000000000005</v>
      </c>
      <c r="F1507" s="112" t="s">
        <v>2749</v>
      </c>
      <c r="G1507" s="3" t="str">
        <f t="shared" si="24"/>
        <v>Yes</v>
      </c>
    </row>
    <row r="1508" spans="1:8">
      <c r="A1508" s="83" t="s">
        <v>2263</v>
      </c>
      <c r="B1508" s="83" t="s">
        <v>2989</v>
      </c>
      <c r="C1508" s="80">
        <v>3316</v>
      </c>
      <c r="D1508" s="80" t="s">
        <v>74</v>
      </c>
      <c r="E1508" s="122">
        <v>0.7702</v>
      </c>
      <c r="F1508" s="112" t="s">
        <v>2749</v>
      </c>
      <c r="G1508" s="3" t="str">
        <f t="shared" si="24"/>
        <v>Yes</v>
      </c>
    </row>
    <row r="1509" spans="1:8">
      <c r="A1509" s="83" t="s">
        <v>2263</v>
      </c>
      <c r="B1509" s="83" t="s">
        <v>2989</v>
      </c>
      <c r="C1509" s="80">
        <v>2508</v>
      </c>
      <c r="D1509" s="80" t="s">
        <v>71</v>
      </c>
      <c r="E1509" s="122">
        <v>0.70199999999999996</v>
      </c>
      <c r="F1509" s="112" t="s">
        <v>2749</v>
      </c>
      <c r="G1509" s="3" t="str">
        <f t="shared" si="24"/>
        <v>Yes</v>
      </c>
    </row>
    <row r="1510" spans="1:8">
      <c r="A1510" s="83" t="s">
        <v>2263</v>
      </c>
      <c r="B1510" s="83" t="s">
        <v>2989</v>
      </c>
      <c r="C1510" s="80">
        <v>5537</v>
      </c>
      <c r="D1510" s="80" t="s">
        <v>3217</v>
      </c>
      <c r="E1510" s="122">
        <v>0.81559999999999999</v>
      </c>
      <c r="F1510" s="112" t="s">
        <v>3155</v>
      </c>
      <c r="G1510" s="3" t="str">
        <f t="shared" si="24"/>
        <v>Yes</v>
      </c>
    </row>
    <row r="1511" spans="1:8">
      <c r="A1511" s="83" t="s">
        <v>2263</v>
      </c>
      <c r="B1511" s="83" t="s">
        <v>2989</v>
      </c>
      <c r="C1511" s="80">
        <v>2905</v>
      </c>
      <c r="D1511" s="80" t="s">
        <v>72</v>
      </c>
      <c r="E1511" s="122">
        <v>0.76280000000000003</v>
      </c>
      <c r="F1511" s="112" t="s">
        <v>2749</v>
      </c>
      <c r="G1511" s="3" t="str">
        <f t="shared" si="24"/>
        <v>Yes</v>
      </c>
    </row>
    <row r="1512" spans="1:8">
      <c r="A1512" s="83" t="s">
        <v>2538</v>
      </c>
      <c r="B1512" s="83" t="s">
        <v>2990</v>
      </c>
      <c r="C1512" s="80">
        <v>2587</v>
      </c>
      <c r="D1512" s="80" t="s">
        <v>137</v>
      </c>
      <c r="E1512" s="122">
        <v>0.24229999999999999</v>
      </c>
      <c r="F1512" s="112" t="s">
        <v>3155</v>
      </c>
      <c r="G1512" s="3" t="str">
        <f t="shared" si="24"/>
        <v>No</v>
      </c>
    </row>
    <row r="1513" spans="1:8">
      <c r="A1513" s="83" t="s">
        <v>2538</v>
      </c>
      <c r="B1513" s="83" t="s">
        <v>2990</v>
      </c>
      <c r="C1513" s="80">
        <v>3203</v>
      </c>
      <c r="D1513" s="80" t="s">
        <v>77</v>
      </c>
      <c r="E1513" s="122">
        <v>0.50239999999999996</v>
      </c>
      <c r="F1513" s="112" t="s">
        <v>3155</v>
      </c>
      <c r="G1513" s="3" t="str">
        <f t="shared" si="24"/>
        <v>Yes</v>
      </c>
    </row>
    <row r="1514" spans="1:8">
      <c r="A1514" s="83" t="s">
        <v>2538</v>
      </c>
      <c r="B1514" s="83" t="s">
        <v>2990</v>
      </c>
      <c r="C1514" s="80">
        <v>5574</v>
      </c>
      <c r="D1514" s="80" t="s">
        <v>3218</v>
      </c>
      <c r="E1514" s="122">
        <v>0.44450000000000001</v>
      </c>
      <c r="F1514" s="112" t="s">
        <v>3155</v>
      </c>
      <c r="G1514" s="3" t="str">
        <f t="shared" si="24"/>
        <v>No</v>
      </c>
    </row>
    <row r="1515" spans="1:8">
      <c r="A1515" s="83" t="s">
        <v>2538</v>
      </c>
      <c r="B1515" s="83" t="s">
        <v>2990</v>
      </c>
      <c r="C1515" s="80">
        <v>3419</v>
      </c>
      <c r="D1515" s="80" t="s">
        <v>23</v>
      </c>
      <c r="E1515" s="122">
        <v>0.31409999999999999</v>
      </c>
      <c r="F1515" s="112" t="s">
        <v>3155</v>
      </c>
      <c r="G1515" s="3" t="str">
        <f t="shared" si="24"/>
        <v>No</v>
      </c>
    </row>
    <row r="1516" spans="1:8">
      <c r="A1516" s="83" t="s">
        <v>2538</v>
      </c>
      <c r="B1516" s="83" t="s">
        <v>2990</v>
      </c>
      <c r="C1516" s="80">
        <v>2499</v>
      </c>
      <c r="D1516" s="80" t="s">
        <v>2135</v>
      </c>
      <c r="E1516" s="122">
        <v>0.26879999999999998</v>
      </c>
      <c r="F1516" s="112" t="s">
        <v>3155</v>
      </c>
      <c r="G1516" s="3" t="str">
        <f t="shared" si="24"/>
        <v>No</v>
      </c>
    </row>
    <row r="1517" spans="1:8">
      <c r="A1517" s="83" t="s">
        <v>2538</v>
      </c>
      <c r="B1517" s="83" t="s">
        <v>2990</v>
      </c>
      <c r="C1517" s="80">
        <v>3614</v>
      </c>
      <c r="D1517" s="80" t="s">
        <v>1695</v>
      </c>
      <c r="E1517" s="122">
        <v>0.17080000000000001</v>
      </c>
      <c r="F1517" s="112" t="s">
        <v>3155</v>
      </c>
      <c r="G1517" s="3" t="str">
        <f t="shared" si="24"/>
        <v>No</v>
      </c>
    </row>
    <row r="1518" spans="1:8">
      <c r="A1518" s="83" t="s">
        <v>3260</v>
      </c>
      <c r="B1518" s="83" t="s">
        <v>3374</v>
      </c>
      <c r="C1518" s="80">
        <v>5659</v>
      </c>
      <c r="D1518" s="80" t="s">
        <v>3261</v>
      </c>
      <c r="E1518" s="122">
        <v>0.22220000000000001</v>
      </c>
      <c r="F1518" s="112" t="s">
        <v>3155</v>
      </c>
      <c r="G1518" s="3" t="str">
        <f t="shared" si="24"/>
        <v>No</v>
      </c>
    </row>
    <row r="1519" spans="1:8">
      <c r="A1519" t="s">
        <v>2434</v>
      </c>
      <c r="B1519" t="s">
        <v>2991</v>
      </c>
      <c r="C1519" s="80">
        <v>3447</v>
      </c>
      <c r="D1519" t="s">
        <v>1309</v>
      </c>
      <c r="E1519" s="122">
        <v>0.39140000000000003</v>
      </c>
      <c r="F1519" s="112" t="s">
        <v>3155</v>
      </c>
      <c r="G1519" s="3" t="str">
        <f t="shared" si="24"/>
        <v>No</v>
      </c>
      <c r="H1519" s="102"/>
    </row>
    <row r="1520" spans="1:8">
      <c r="A1520" s="83" t="s">
        <v>2434</v>
      </c>
      <c r="B1520" s="83" t="s">
        <v>2991</v>
      </c>
      <c r="C1520" s="80">
        <v>3750</v>
      </c>
      <c r="D1520" s="80" t="s">
        <v>1314</v>
      </c>
      <c r="E1520" s="122">
        <v>0.43840000000000001</v>
      </c>
      <c r="F1520" s="112" t="s">
        <v>3155</v>
      </c>
      <c r="G1520" s="3" t="str">
        <f t="shared" si="24"/>
        <v>No</v>
      </c>
    </row>
    <row r="1521" spans="1:7">
      <c r="A1521" s="83" t="s">
        <v>2434</v>
      </c>
      <c r="B1521" s="83" t="s">
        <v>2991</v>
      </c>
      <c r="C1521" s="80">
        <v>4361</v>
      </c>
      <c r="D1521" s="80" t="s">
        <v>1320</v>
      </c>
      <c r="E1521" s="122">
        <v>0.34010000000000001</v>
      </c>
      <c r="F1521" s="112" t="s">
        <v>3155</v>
      </c>
      <c r="G1521" s="3" t="str">
        <f t="shared" si="24"/>
        <v>No</v>
      </c>
    </row>
    <row r="1522" spans="1:7">
      <c r="A1522" s="83" t="s">
        <v>2434</v>
      </c>
      <c r="B1522" s="83" t="s">
        <v>2991</v>
      </c>
      <c r="C1522" s="80">
        <v>5088</v>
      </c>
      <c r="D1522" s="80" t="s">
        <v>935</v>
      </c>
      <c r="E1522" s="122">
        <v>0.3957</v>
      </c>
      <c r="F1522" s="112" t="s">
        <v>3155</v>
      </c>
      <c r="G1522" s="3" t="str">
        <f t="shared" si="24"/>
        <v>No</v>
      </c>
    </row>
    <row r="1523" spans="1:7">
      <c r="A1523" s="83" t="s">
        <v>2434</v>
      </c>
      <c r="B1523" s="83" t="s">
        <v>2991</v>
      </c>
      <c r="C1523" s="80">
        <v>5557</v>
      </c>
      <c r="D1523" s="80" t="s">
        <v>3219</v>
      </c>
      <c r="E1523" s="122">
        <v>0.39100000000000001</v>
      </c>
      <c r="F1523" s="112" t="s">
        <v>3155</v>
      </c>
      <c r="G1523" s="3" t="str">
        <f t="shared" si="24"/>
        <v>No</v>
      </c>
    </row>
    <row r="1524" spans="1:7">
      <c r="A1524" s="83" t="s">
        <v>2434</v>
      </c>
      <c r="B1524" s="83" t="s">
        <v>2991</v>
      </c>
      <c r="C1524" s="80">
        <v>2575</v>
      </c>
      <c r="D1524" s="80" t="s">
        <v>1306</v>
      </c>
      <c r="E1524" s="122">
        <v>0.33860000000000001</v>
      </c>
      <c r="F1524" s="112" t="s">
        <v>3155</v>
      </c>
      <c r="G1524" s="3" t="str">
        <f t="shared" si="24"/>
        <v>No</v>
      </c>
    </row>
    <row r="1525" spans="1:7">
      <c r="A1525" s="83" t="s">
        <v>2434</v>
      </c>
      <c r="B1525" s="83" t="s">
        <v>2991</v>
      </c>
      <c r="C1525" s="80">
        <v>5093</v>
      </c>
      <c r="D1525" s="80" t="s">
        <v>1325</v>
      </c>
      <c r="E1525" s="122">
        <v>0.27260000000000001</v>
      </c>
      <c r="F1525" s="112" t="s">
        <v>3155</v>
      </c>
      <c r="G1525" s="3" t="str">
        <f t="shared" si="24"/>
        <v>No</v>
      </c>
    </row>
    <row r="1526" spans="1:7">
      <c r="A1526" s="83" t="s">
        <v>2434</v>
      </c>
      <c r="B1526" s="83" t="s">
        <v>2991</v>
      </c>
      <c r="C1526" s="80">
        <v>4540</v>
      </c>
      <c r="D1526" s="80" t="s">
        <v>1324</v>
      </c>
      <c r="E1526" s="122">
        <v>0.35</v>
      </c>
      <c r="F1526" s="112" t="s">
        <v>3155</v>
      </c>
      <c r="G1526" s="3" t="str">
        <f t="shared" si="24"/>
        <v>No</v>
      </c>
    </row>
    <row r="1527" spans="1:7">
      <c r="A1527" s="83" t="s">
        <v>2434</v>
      </c>
      <c r="B1527" s="83" t="s">
        <v>2991</v>
      </c>
      <c r="C1527" s="80">
        <v>4183</v>
      </c>
      <c r="D1527" s="80" t="s">
        <v>1319</v>
      </c>
      <c r="E1527" s="122">
        <v>0.47020000000000001</v>
      </c>
      <c r="F1527" s="112" t="s">
        <v>3155</v>
      </c>
      <c r="G1527" s="3" t="str">
        <f t="shared" si="24"/>
        <v>No</v>
      </c>
    </row>
    <row r="1528" spans="1:7">
      <c r="A1528" s="83" t="s">
        <v>2434</v>
      </c>
      <c r="B1528" s="83" t="s">
        <v>2991</v>
      </c>
      <c r="C1528" s="80">
        <v>2496</v>
      </c>
      <c r="D1528" s="80" t="s">
        <v>1302</v>
      </c>
      <c r="E1528" s="122">
        <v>0.58020000000000005</v>
      </c>
      <c r="F1528" s="112" t="s">
        <v>2749</v>
      </c>
      <c r="G1528" s="3" t="str">
        <f t="shared" si="24"/>
        <v>Yes</v>
      </c>
    </row>
    <row r="1529" spans="1:7">
      <c r="A1529" s="83" t="s">
        <v>2434</v>
      </c>
      <c r="B1529" s="83" t="s">
        <v>2991</v>
      </c>
      <c r="C1529" s="80">
        <v>3557</v>
      </c>
      <c r="D1529" s="80" t="s">
        <v>1310</v>
      </c>
      <c r="E1529" s="122">
        <v>0.23910000000000001</v>
      </c>
      <c r="F1529" s="112" t="s">
        <v>3155</v>
      </c>
      <c r="G1529" s="3" t="str">
        <f t="shared" si="24"/>
        <v>No</v>
      </c>
    </row>
    <row r="1530" spans="1:7">
      <c r="A1530" s="83" t="s">
        <v>2434</v>
      </c>
      <c r="B1530" s="83" t="s">
        <v>2991</v>
      </c>
      <c r="C1530" s="80">
        <v>5142</v>
      </c>
      <c r="D1530" s="80" t="s">
        <v>1326</v>
      </c>
      <c r="E1530" s="122">
        <v>0.35160000000000002</v>
      </c>
      <c r="F1530" s="112" t="s">
        <v>3155</v>
      </c>
      <c r="G1530" s="3" t="str">
        <f t="shared" si="24"/>
        <v>No</v>
      </c>
    </row>
    <row r="1531" spans="1:7">
      <c r="A1531" s="83" t="s">
        <v>2434</v>
      </c>
      <c r="B1531" s="83" t="s">
        <v>2991</v>
      </c>
      <c r="C1531" s="80">
        <v>4360</v>
      </c>
      <c r="D1531" s="80" t="s">
        <v>3220</v>
      </c>
      <c r="E1531" s="122">
        <v>0.40600000000000003</v>
      </c>
      <c r="F1531" s="112" t="s">
        <v>3155</v>
      </c>
      <c r="G1531" s="3" t="str">
        <f t="shared" si="24"/>
        <v>No</v>
      </c>
    </row>
    <row r="1532" spans="1:7">
      <c r="A1532" s="83" t="s">
        <v>2434</v>
      </c>
      <c r="B1532" s="83" t="s">
        <v>2991</v>
      </c>
      <c r="C1532" s="80">
        <v>3052</v>
      </c>
      <c r="D1532" s="80" t="s">
        <v>1308</v>
      </c>
      <c r="E1532" s="122">
        <v>0.35539999999999999</v>
      </c>
      <c r="F1532" s="112" t="s">
        <v>3155</v>
      </c>
      <c r="G1532" s="3" t="str">
        <f t="shared" si="24"/>
        <v>No</v>
      </c>
    </row>
    <row r="1533" spans="1:7">
      <c r="A1533" s="83" t="s">
        <v>2434</v>
      </c>
      <c r="B1533" s="83" t="s">
        <v>2991</v>
      </c>
      <c r="C1533" s="80">
        <v>2870</v>
      </c>
      <c r="D1533" s="80" t="s">
        <v>1307</v>
      </c>
      <c r="E1533" s="122">
        <v>0.48139999999999999</v>
      </c>
      <c r="F1533" s="112" t="s">
        <v>3155</v>
      </c>
      <c r="G1533" s="3" t="str">
        <f t="shared" si="24"/>
        <v>No</v>
      </c>
    </row>
    <row r="1534" spans="1:7">
      <c r="A1534" s="83" t="s">
        <v>2434</v>
      </c>
      <c r="B1534" s="83" t="s">
        <v>2991</v>
      </c>
      <c r="C1534" s="80">
        <v>2498</v>
      </c>
      <c r="D1534" s="80" t="s">
        <v>1304</v>
      </c>
      <c r="E1534" s="122">
        <v>0.28510000000000002</v>
      </c>
      <c r="F1534" s="112" t="s">
        <v>3155</v>
      </c>
      <c r="G1534" s="3" t="str">
        <f t="shared" si="24"/>
        <v>No</v>
      </c>
    </row>
    <row r="1535" spans="1:7">
      <c r="A1535" s="83" t="s">
        <v>2434</v>
      </c>
      <c r="B1535" s="83" t="s">
        <v>2991</v>
      </c>
      <c r="C1535" s="80">
        <v>2334</v>
      </c>
      <c r="D1535" s="80" t="s">
        <v>1300</v>
      </c>
      <c r="E1535" s="122">
        <v>0.37959999999999999</v>
      </c>
      <c r="F1535" s="112" t="s">
        <v>3155</v>
      </c>
      <c r="G1535" s="3" t="str">
        <f t="shared" si="24"/>
        <v>No</v>
      </c>
    </row>
    <row r="1536" spans="1:7">
      <c r="A1536" s="83" t="s">
        <v>2434</v>
      </c>
      <c r="B1536" s="83" t="s">
        <v>2991</v>
      </c>
      <c r="C1536" s="80">
        <v>3572</v>
      </c>
      <c r="D1536" s="80" t="s">
        <v>1312</v>
      </c>
      <c r="E1536" s="122">
        <v>0.34939999999999999</v>
      </c>
      <c r="F1536" s="112" t="s">
        <v>3155</v>
      </c>
      <c r="G1536" s="3" t="str">
        <f t="shared" si="24"/>
        <v>No</v>
      </c>
    </row>
    <row r="1537" spans="1:7">
      <c r="A1537" s="83" t="s">
        <v>2434</v>
      </c>
      <c r="B1537" s="83" t="s">
        <v>2991</v>
      </c>
      <c r="C1537" s="80">
        <v>3927</v>
      </c>
      <c r="D1537" s="80" t="s">
        <v>1315</v>
      </c>
      <c r="E1537" s="122">
        <v>0.31069999999999998</v>
      </c>
      <c r="F1537" s="112" t="s">
        <v>3155</v>
      </c>
      <c r="G1537" s="3" t="str">
        <f t="shared" si="24"/>
        <v>No</v>
      </c>
    </row>
    <row r="1538" spans="1:7">
      <c r="A1538" s="83" t="s">
        <v>2434</v>
      </c>
      <c r="B1538" s="83" t="s">
        <v>2991</v>
      </c>
      <c r="C1538" s="80">
        <v>4146</v>
      </c>
      <c r="D1538" s="80" t="s">
        <v>1318</v>
      </c>
      <c r="E1538" s="122">
        <v>0.41010000000000002</v>
      </c>
      <c r="F1538" s="112" t="s">
        <v>3155</v>
      </c>
      <c r="G1538" s="3" t="str">
        <f t="shared" si="24"/>
        <v>No</v>
      </c>
    </row>
    <row r="1539" spans="1:7">
      <c r="A1539" s="83" t="s">
        <v>2434</v>
      </c>
      <c r="B1539" s="83" t="s">
        <v>2991</v>
      </c>
      <c r="C1539" s="80">
        <v>3951</v>
      </c>
      <c r="D1539" s="80" t="s">
        <v>3412</v>
      </c>
      <c r="E1539" s="122">
        <v>0</v>
      </c>
      <c r="F1539" s="112" t="s">
        <v>3155</v>
      </c>
      <c r="G1539" s="3" t="str">
        <f t="shared" si="24"/>
        <v>No</v>
      </c>
    </row>
    <row r="1540" spans="1:7">
      <c r="A1540" s="83" t="s">
        <v>2434</v>
      </c>
      <c r="B1540" s="83" t="s">
        <v>2991</v>
      </c>
      <c r="C1540" s="80">
        <v>2125</v>
      </c>
      <c r="D1540" s="80" t="s">
        <v>1298</v>
      </c>
      <c r="E1540" s="122">
        <v>0.3236</v>
      </c>
      <c r="F1540" s="112" t="s">
        <v>3155</v>
      </c>
      <c r="G1540" s="3" t="str">
        <f t="shared" si="24"/>
        <v>No</v>
      </c>
    </row>
    <row r="1541" spans="1:7">
      <c r="A1541" s="83" t="s">
        <v>2434</v>
      </c>
      <c r="B1541" s="83" t="s">
        <v>2991</v>
      </c>
      <c r="C1541" s="80">
        <v>1640</v>
      </c>
      <c r="D1541" s="80" t="s">
        <v>3221</v>
      </c>
      <c r="E1541" s="122">
        <v>0.52400000000000002</v>
      </c>
      <c r="F1541" s="112" t="s">
        <v>3155</v>
      </c>
      <c r="G1541" s="3" t="str">
        <f t="shared" ref="G1541:G1604" si="25">IF(E1541&gt;=0.5,"Yes",IF(F1541="Yes","Yes","No"))</f>
        <v>Yes</v>
      </c>
    </row>
    <row r="1542" spans="1:7">
      <c r="A1542" s="83" t="s">
        <v>2434</v>
      </c>
      <c r="B1542" s="83" t="s">
        <v>2991</v>
      </c>
      <c r="C1542" s="80">
        <v>5321</v>
      </c>
      <c r="D1542" s="80" t="s">
        <v>3222</v>
      </c>
      <c r="E1542" s="122">
        <v>0.55549999999999999</v>
      </c>
      <c r="F1542" s="112" t="s">
        <v>3155</v>
      </c>
      <c r="G1542" s="3" t="str">
        <f t="shared" si="25"/>
        <v>Yes</v>
      </c>
    </row>
    <row r="1543" spans="1:7">
      <c r="A1543" s="83" t="s">
        <v>2434</v>
      </c>
      <c r="B1543" s="83" t="s">
        <v>2991</v>
      </c>
      <c r="C1543" s="80">
        <v>5322</v>
      </c>
      <c r="D1543" s="80" t="s">
        <v>1327</v>
      </c>
      <c r="E1543" s="122">
        <v>0.38719999999999999</v>
      </c>
      <c r="F1543" s="112" t="s">
        <v>3155</v>
      </c>
      <c r="G1543" s="3" t="str">
        <f t="shared" si="25"/>
        <v>No</v>
      </c>
    </row>
    <row r="1544" spans="1:7">
      <c r="A1544" s="83" t="s">
        <v>2434</v>
      </c>
      <c r="B1544" s="83" t="s">
        <v>2991</v>
      </c>
      <c r="C1544" s="80">
        <v>4121</v>
      </c>
      <c r="D1544" s="80" t="s">
        <v>874</v>
      </c>
      <c r="E1544" s="122">
        <v>0.40799999999999997</v>
      </c>
      <c r="F1544" s="112" t="s">
        <v>3155</v>
      </c>
      <c r="G1544" s="3" t="str">
        <f t="shared" si="25"/>
        <v>No</v>
      </c>
    </row>
    <row r="1545" spans="1:7">
      <c r="A1545" s="83" t="s">
        <v>2434</v>
      </c>
      <c r="B1545" s="83" t="s">
        <v>2991</v>
      </c>
      <c r="C1545" s="80">
        <v>3645</v>
      </c>
      <c r="D1545" s="80" t="s">
        <v>1313</v>
      </c>
      <c r="E1545" s="122">
        <v>0.38169999999999998</v>
      </c>
      <c r="F1545" s="112" t="s">
        <v>3155</v>
      </c>
      <c r="G1545" s="3" t="str">
        <f t="shared" si="25"/>
        <v>No</v>
      </c>
    </row>
    <row r="1546" spans="1:7">
      <c r="A1546" s="83" t="s">
        <v>2434</v>
      </c>
      <c r="B1546" s="83" t="s">
        <v>2991</v>
      </c>
      <c r="C1546" s="80">
        <v>4414</v>
      </c>
      <c r="D1546" s="80" t="s">
        <v>1321</v>
      </c>
      <c r="E1546" s="122">
        <v>0.2707</v>
      </c>
      <c r="F1546" s="112" t="s">
        <v>3155</v>
      </c>
      <c r="G1546" s="3" t="str">
        <f t="shared" si="25"/>
        <v>No</v>
      </c>
    </row>
    <row r="1547" spans="1:7">
      <c r="A1547" s="83" t="s">
        <v>2434</v>
      </c>
      <c r="B1547" s="83" t="s">
        <v>2991</v>
      </c>
      <c r="C1547" s="80">
        <v>2497</v>
      </c>
      <c r="D1547" s="80" t="s">
        <v>1303</v>
      </c>
      <c r="E1547" s="122">
        <v>0.49840000000000001</v>
      </c>
      <c r="F1547" s="112" t="s">
        <v>3155</v>
      </c>
      <c r="G1547" s="3" t="str">
        <f t="shared" si="25"/>
        <v>No</v>
      </c>
    </row>
    <row r="1548" spans="1:7">
      <c r="A1548" s="83" t="s">
        <v>2434</v>
      </c>
      <c r="B1548" s="83" t="s">
        <v>2991</v>
      </c>
      <c r="C1548" s="80">
        <v>4443</v>
      </c>
      <c r="D1548" s="80" t="s">
        <v>1322</v>
      </c>
      <c r="E1548" s="122">
        <v>0.41899999999999998</v>
      </c>
      <c r="F1548" s="112" t="s">
        <v>3155</v>
      </c>
      <c r="G1548" s="3" t="str">
        <f t="shared" si="25"/>
        <v>No</v>
      </c>
    </row>
    <row r="1549" spans="1:7">
      <c r="A1549" s="83" t="s">
        <v>2434</v>
      </c>
      <c r="B1549" s="83" t="s">
        <v>2991</v>
      </c>
      <c r="C1549" s="80">
        <v>2311</v>
      </c>
      <c r="D1549" s="80" t="s">
        <v>1299</v>
      </c>
      <c r="E1549" s="122">
        <v>0.60529999999999995</v>
      </c>
      <c r="F1549" s="112" t="s">
        <v>2749</v>
      </c>
      <c r="G1549" s="3" t="str">
        <f t="shared" si="25"/>
        <v>Yes</v>
      </c>
    </row>
    <row r="1550" spans="1:7">
      <c r="A1550" s="83" t="s">
        <v>2434</v>
      </c>
      <c r="B1550" s="83" t="s">
        <v>2991</v>
      </c>
      <c r="C1550" s="80">
        <v>3896</v>
      </c>
      <c r="D1550" s="80" t="s">
        <v>691</v>
      </c>
      <c r="E1550" s="122">
        <v>0.50939999999999996</v>
      </c>
      <c r="F1550" s="112" t="s">
        <v>3155</v>
      </c>
      <c r="G1550" s="3" t="str">
        <f t="shared" si="25"/>
        <v>Yes</v>
      </c>
    </row>
    <row r="1551" spans="1:7">
      <c r="A1551" s="83" t="s">
        <v>2434</v>
      </c>
      <c r="B1551" s="83" t="s">
        <v>2991</v>
      </c>
      <c r="C1551" s="80">
        <v>3972</v>
      </c>
      <c r="D1551" s="80" t="s">
        <v>1316</v>
      </c>
      <c r="E1551" s="122">
        <v>0.55089999999999995</v>
      </c>
      <c r="F1551" s="112" t="s">
        <v>2749</v>
      </c>
      <c r="G1551" s="3" t="str">
        <f t="shared" si="25"/>
        <v>Yes</v>
      </c>
    </row>
    <row r="1552" spans="1:7">
      <c r="A1552" s="83" t="s">
        <v>2434</v>
      </c>
      <c r="B1552" s="83" t="s">
        <v>2991</v>
      </c>
      <c r="C1552" s="80">
        <v>2495</v>
      </c>
      <c r="D1552" s="80" t="s">
        <v>1301</v>
      </c>
      <c r="E1552" s="122">
        <v>0.5474</v>
      </c>
      <c r="F1552" s="112" t="s">
        <v>2749</v>
      </c>
      <c r="G1552" s="3" t="str">
        <f t="shared" si="25"/>
        <v>Yes</v>
      </c>
    </row>
    <row r="1553" spans="1:7">
      <c r="A1553" s="83" t="s">
        <v>2434</v>
      </c>
      <c r="B1553" s="83" t="s">
        <v>2991</v>
      </c>
      <c r="C1553" s="80">
        <v>3558</v>
      </c>
      <c r="D1553" s="80" t="s">
        <v>1311</v>
      </c>
      <c r="E1553" s="122">
        <v>0.5706</v>
      </c>
      <c r="F1553" s="112" t="s">
        <v>2749</v>
      </c>
      <c r="G1553" s="3" t="str">
        <f t="shared" si="25"/>
        <v>Yes</v>
      </c>
    </row>
    <row r="1554" spans="1:7">
      <c r="A1554" s="83" t="s">
        <v>2434</v>
      </c>
      <c r="B1554" s="83" t="s">
        <v>2991</v>
      </c>
      <c r="C1554" s="80">
        <v>2519</v>
      </c>
      <c r="D1554" s="80" t="s">
        <v>1305</v>
      </c>
      <c r="E1554" s="122">
        <v>0.41</v>
      </c>
      <c r="F1554" s="112" t="s">
        <v>3155</v>
      </c>
      <c r="G1554" s="3" t="str">
        <f t="shared" si="25"/>
        <v>No</v>
      </c>
    </row>
    <row r="1555" spans="1:7">
      <c r="A1555" s="83" t="s">
        <v>2434</v>
      </c>
      <c r="B1555" s="83" t="s">
        <v>2991</v>
      </c>
      <c r="C1555" s="80">
        <v>4496</v>
      </c>
      <c r="D1555" s="80" t="s">
        <v>1323</v>
      </c>
      <c r="E1555" s="122">
        <v>0.47289999999999999</v>
      </c>
      <c r="F1555" s="112" t="s">
        <v>3155</v>
      </c>
      <c r="G1555" s="3" t="str">
        <f t="shared" si="25"/>
        <v>No</v>
      </c>
    </row>
    <row r="1556" spans="1:7">
      <c r="A1556" s="83" t="s">
        <v>2338</v>
      </c>
      <c r="B1556" s="83" t="s">
        <v>2992</v>
      </c>
      <c r="C1556" s="80">
        <v>2491</v>
      </c>
      <c r="D1556" s="80" t="s">
        <v>531</v>
      </c>
      <c r="E1556" s="122">
        <v>0.97170000000000001</v>
      </c>
      <c r="F1556" s="112" t="s">
        <v>3155</v>
      </c>
      <c r="G1556" s="3" t="str">
        <f t="shared" si="25"/>
        <v>Yes</v>
      </c>
    </row>
    <row r="1557" spans="1:7">
      <c r="A1557" s="83" t="s">
        <v>2340</v>
      </c>
      <c r="B1557" s="83" t="s">
        <v>2993</v>
      </c>
      <c r="C1557" s="80">
        <v>5236</v>
      </c>
      <c r="D1557" s="80" t="s">
        <v>536</v>
      </c>
      <c r="E1557" s="122">
        <v>0.24249999999999999</v>
      </c>
      <c r="F1557" s="112" t="s">
        <v>3155</v>
      </c>
      <c r="G1557" s="3" t="str">
        <f t="shared" si="25"/>
        <v>No</v>
      </c>
    </row>
    <row r="1558" spans="1:7">
      <c r="A1558" s="83" t="s">
        <v>2340</v>
      </c>
      <c r="B1558" s="83" t="s">
        <v>2993</v>
      </c>
      <c r="C1558" s="80">
        <v>2474</v>
      </c>
      <c r="D1558" s="80" t="s">
        <v>535</v>
      </c>
      <c r="E1558" s="122">
        <v>0.52769999999999995</v>
      </c>
      <c r="F1558" s="112" t="s">
        <v>3155</v>
      </c>
      <c r="G1558" s="3" t="str">
        <f t="shared" si="25"/>
        <v>Yes</v>
      </c>
    </row>
    <row r="1559" spans="1:7">
      <c r="A1559" s="83" t="s">
        <v>2277</v>
      </c>
      <c r="B1559" s="83" t="s">
        <v>2994</v>
      </c>
      <c r="C1559" s="80">
        <v>5430</v>
      </c>
      <c r="D1559" s="80" t="s">
        <v>161</v>
      </c>
      <c r="E1559" s="122">
        <v>0.89729999999999999</v>
      </c>
      <c r="F1559" s="112" t="s">
        <v>2749</v>
      </c>
      <c r="G1559" s="3" t="str">
        <f t="shared" si="25"/>
        <v>Yes</v>
      </c>
    </row>
    <row r="1560" spans="1:7">
      <c r="A1560" s="83" t="s">
        <v>2276</v>
      </c>
      <c r="B1560" s="83" t="s">
        <v>2995</v>
      </c>
      <c r="C1560" s="80">
        <v>1671</v>
      </c>
      <c r="D1560" s="80" t="s">
        <v>156</v>
      </c>
      <c r="E1560" s="122">
        <v>0.68679999999999997</v>
      </c>
      <c r="F1560" s="112" t="s">
        <v>3155</v>
      </c>
      <c r="G1560" s="3" t="str">
        <f t="shared" si="25"/>
        <v>Yes</v>
      </c>
    </row>
    <row r="1561" spans="1:7">
      <c r="A1561" s="83" t="s">
        <v>2276</v>
      </c>
      <c r="B1561" s="83" t="s">
        <v>2995</v>
      </c>
      <c r="C1561" s="80">
        <v>3737</v>
      </c>
      <c r="D1561" s="80" t="s">
        <v>158</v>
      </c>
      <c r="E1561" s="122">
        <v>0.69810000000000005</v>
      </c>
      <c r="F1561" s="112" t="s">
        <v>2749</v>
      </c>
      <c r="G1561" s="3" t="str">
        <f t="shared" si="25"/>
        <v>Yes</v>
      </c>
    </row>
    <row r="1562" spans="1:7">
      <c r="A1562" s="83" t="s">
        <v>2276</v>
      </c>
      <c r="B1562" s="83" t="s">
        <v>2995</v>
      </c>
      <c r="C1562" s="80">
        <v>2349</v>
      </c>
      <c r="D1562" s="80" t="s">
        <v>157</v>
      </c>
      <c r="E1562" s="122">
        <v>0.61580000000000001</v>
      </c>
      <c r="F1562" s="112" t="s">
        <v>2749</v>
      </c>
      <c r="G1562" s="3" t="str">
        <f t="shared" si="25"/>
        <v>Yes</v>
      </c>
    </row>
    <row r="1563" spans="1:7">
      <c r="A1563" s="83" t="s">
        <v>2276</v>
      </c>
      <c r="B1563" s="83" t="s">
        <v>2995</v>
      </c>
      <c r="C1563" s="80">
        <v>2609</v>
      </c>
      <c r="D1563" s="80" t="s">
        <v>3223</v>
      </c>
      <c r="E1563" s="122">
        <v>0.67610000000000003</v>
      </c>
      <c r="F1563" s="112" t="s">
        <v>2749</v>
      </c>
      <c r="G1563" s="3" t="str">
        <f t="shared" si="25"/>
        <v>Yes</v>
      </c>
    </row>
    <row r="1564" spans="1:7">
      <c r="A1564" s="83" t="s">
        <v>2276</v>
      </c>
      <c r="B1564" s="83" t="s">
        <v>2995</v>
      </c>
      <c r="C1564" s="80">
        <v>5529</v>
      </c>
      <c r="D1564" s="80" t="s">
        <v>3111</v>
      </c>
      <c r="E1564" s="122">
        <v>0.66669999999999996</v>
      </c>
      <c r="F1564" s="112" t="s">
        <v>3155</v>
      </c>
      <c r="G1564" s="3" t="str">
        <f t="shared" si="25"/>
        <v>Yes</v>
      </c>
    </row>
    <row r="1565" spans="1:7">
      <c r="A1565" s="83" t="s">
        <v>2276</v>
      </c>
      <c r="B1565" s="83" t="s">
        <v>2995</v>
      </c>
      <c r="C1565" s="80">
        <v>5071</v>
      </c>
      <c r="D1565" s="80" t="s">
        <v>159</v>
      </c>
      <c r="E1565" s="122">
        <v>0.59470000000000001</v>
      </c>
      <c r="F1565" s="112" t="s">
        <v>3155</v>
      </c>
      <c r="G1565" s="3" t="str">
        <f t="shared" si="25"/>
        <v>Yes</v>
      </c>
    </row>
    <row r="1566" spans="1:7">
      <c r="A1566" s="83" t="s">
        <v>2329</v>
      </c>
      <c r="B1566" s="83" t="s">
        <v>2996</v>
      </c>
      <c r="C1566" s="80">
        <v>2921</v>
      </c>
      <c r="D1566" s="80" t="s">
        <v>2997</v>
      </c>
      <c r="E1566" s="122">
        <v>0.99660000000000004</v>
      </c>
      <c r="F1566" s="112" t="s">
        <v>2749</v>
      </c>
      <c r="G1566" s="3" t="str">
        <f t="shared" si="25"/>
        <v>Yes</v>
      </c>
    </row>
    <row r="1567" spans="1:7">
      <c r="A1567" s="83" t="s">
        <v>2313</v>
      </c>
      <c r="B1567" s="83" t="s">
        <v>2998</v>
      </c>
      <c r="C1567" s="80">
        <v>5585</v>
      </c>
      <c r="D1567" s="80" t="s">
        <v>3129</v>
      </c>
      <c r="E1567" s="122">
        <v>0.72860000000000003</v>
      </c>
      <c r="F1567" s="112" t="s">
        <v>2749</v>
      </c>
      <c r="G1567" s="3" t="str">
        <f t="shared" si="25"/>
        <v>Yes</v>
      </c>
    </row>
    <row r="1568" spans="1:7">
      <c r="A1568" s="83" t="s">
        <v>2313</v>
      </c>
      <c r="B1568" s="83" t="s">
        <v>2998</v>
      </c>
      <c r="C1568" s="80">
        <v>3426</v>
      </c>
      <c r="D1568" s="80" t="s">
        <v>417</v>
      </c>
      <c r="E1568" s="122">
        <v>0.85729999999999995</v>
      </c>
      <c r="F1568" s="112" t="s">
        <v>2749</v>
      </c>
      <c r="G1568" s="3" t="str">
        <f t="shared" si="25"/>
        <v>Yes</v>
      </c>
    </row>
    <row r="1569" spans="1:7">
      <c r="A1569" s="83" t="s">
        <v>2313</v>
      </c>
      <c r="B1569" s="83" t="s">
        <v>2998</v>
      </c>
      <c r="C1569" s="80">
        <v>4536</v>
      </c>
      <c r="D1569" s="80" t="s">
        <v>418</v>
      </c>
      <c r="E1569" s="122">
        <v>0.68810000000000004</v>
      </c>
      <c r="F1569" s="112" t="s">
        <v>2749</v>
      </c>
      <c r="G1569" s="3" t="str">
        <f t="shared" si="25"/>
        <v>Yes</v>
      </c>
    </row>
    <row r="1570" spans="1:7">
      <c r="A1570" s="83" t="s">
        <v>2313</v>
      </c>
      <c r="B1570" s="83" t="s">
        <v>2998</v>
      </c>
      <c r="C1570" s="80">
        <v>3020</v>
      </c>
      <c r="D1570" s="80" t="s">
        <v>415</v>
      </c>
      <c r="E1570" s="122">
        <v>0.79120000000000001</v>
      </c>
      <c r="F1570" s="112" t="s">
        <v>2749</v>
      </c>
      <c r="G1570" s="3" t="str">
        <f t="shared" si="25"/>
        <v>Yes</v>
      </c>
    </row>
    <row r="1571" spans="1:7">
      <c r="A1571" s="83" t="s">
        <v>2313</v>
      </c>
      <c r="B1571" s="83" t="s">
        <v>2998</v>
      </c>
      <c r="C1571" s="80">
        <v>2919</v>
      </c>
      <c r="D1571" s="80" t="s">
        <v>414</v>
      </c>
      <c r="E1571" s="122">
        <v>0.85119999999999996</v>
      </c>
      <c r="F1571" s="112" t="s">
        <v>2749</v>
      </c>
      <c r="G1571" s="3" t="str">
        <f t="shared" si="25"/>
        <v>Yes</v>
      </c>
    </row>
    <row r="1572" spans="1:7">
      <c r="A1572" s="83" t="s">
        <v>2313</v>
      </c>
      <c r="B1572" s="83" t="s">
        <v>2998</v>
      </c>
      <c r="C1572" s="80">
        <v>3088</v>
      </c>
      <c r="D1572" s="80" t="s">
        <v>416</v>
      </c>
      <c r="E1572" s="122">
        <v>0.82609999999999995</v>
      </c>
      <c r="F1572" s="112" t="s">
        <v>2749</v>
      </c>
      <c r="G1572" s="3" t="str">
        <f t="shared" si="25"/>
        <v>Yes</v>
      </c>
    </row>
    <row r="1573" spans="1:7">
      <c r="A1573" s="83" t="s">
        <v>2313</v>
      </c>
      <c r="B1573" s="83" t="s">
        <v>2998</v>
      </c>
      <c r="C1573" s="80">
        <v>5648</v>
      </c>
      <c r="D1573" s="80" t="s">
        <v>3224</v>
      </c>
      <c r="E1573" s="122">
        <v>0.68799999999999994</v>
      </c>
      <c r="F1573" s="112" t="s">
        <v>2749</v>
      </c>
      <c r="G1573" s="3" t="str">
        <f t="shared" si="25"/>
        <v>Yes</v>
      </c>
    </row>
    <row r="1574" spans="1:7">
      <c r="A1574" s="83" t="s">
        <v>2313</v>
      </c>
      <c r="B1574" s="83" t="s">
        <v>2998</v>
      </c>
      <c r="C1574" s="80">
        <v>5650</v>
      </c>
      <c r="D1574" s="80" t="s">
        <v>3282</v>
      </c>
      <c r="E1574" s="122">
        <v>0.68720000000000003</v>
      </c>
      <c r="F1574" s="112" t="s">
        <v>3155</v>
      </c>
      <c r="G1574" s="3" t="str">
        <f t="shared" si="25"/>
        <v>Yes</v>
      </c>
    </row>
    <row r="1575" spans="1:7">
      <c r="A1575" s="83" t="s">
        <v>2313</v>
      </c>
      <c r="B1575" s="83" t="s">
        <v>2998</v>
      </c>
      <c r="C1575" s="80">
        <v>2510</v>
      </c>
      <c r="D1575" s="80" t="s">
        <v>3225</v>
      </c>
      <c r="E1575" s="122">
        <v>0.85409999999999997</v>
      </c>
      <c r="F1575" s="112" t="s">
        <v>2749</v>
      </c>
      <c r="G1575" s="3" t="str">
        <f t="shared" si="25"/>
        <v>Yes</v>
      </c>
    </row>
    <row r="1576" spans="1:7">
      <c r="A1576" s="83" t="s">
        <v>2514</v>
      </c>
      <c r="B1576" s="83" t="s">
        <v>2999</v>
      </c>
      <c r="C1576" s="80">
        <v>4486</v>
      </c>
      <c r="D1576" s="80" t="s">
        <v>1438</v>
      </c>
      <c r="E1576" s="122">
        <v>0.3881</v>
      </c>
      <c r="F1576" s="112" t="s">
        <v>3155</v>
      </c>
      <c r="G1576" s="3" t="str">
        <f t="shared" si="25"/>
        <v>No</v>
      </c>
    </row>
    <row r="1577" spans="1:7">
      <c r="A1577" s="83" t="s">
        <v>2514</v>
      </c>
      <c r="B1577" s="83" t="s">
        <v>2999</v>
      </c>
      <c r="C1577" s="80">
        <v>2158</v>
      </c>
      <c r="D1577" s="80" t="s">
        <v>817</v>
      </c>
      <c r="E1577" s="122">
        <v>0.46360000000000001</v>
      </c>
      <c r="F1577" s="112" t="s">
        <v>3155</v>
      </c>
      <c r="G1577" s="3" t="str">
        <f t="shared" si="25"/>
        <v>No</v>
      </c>
    </row>
    <row r="1578" spans="1:7">
      <c r="A1578" s="83" t="s">
        <v>2514</v>
      </c>
      <c r="B1578" s="83" t="s">
        <v>2999</v>
      </c>
      <c r="C1578" s="80">
        <v>2468</v>
      </c>
      <c r="D1578" s="80" t="s">
        <v>2018</v>
      </c>
      <c r="E1578" s="122">
        <v>0.41930000000000001</v>
      </c>
      <c r="F1578" s="112" t="s">
        <v>3155</v>
      </c>
      <c r="G1578" s="3" t="str">
        <f t="shared" si="25"/>
        <v>No</v>
      </c>
    </row>
    <row r="1579" spans="1:7">
      <c r="A1579" s="83" t="s">
        <v>2364</v>
      </c>
      <c r="B1579" s="83" t="s">
        <v>3000</v>
      </c>
      <c r="C1579" s="80">
        <v>5380</v>
      </c>
      <c r="D1579" s="80" t="s">
        <v>1013</v>
      </c>
      <c r="E1579" s="122">
        <v>0.68120000000000003</v>
      </c>
      <c r="F1579" s="112" t="s">
        <v>2749</v>
      </c>
      <c r="G1579" s="3" t="str">
        <f t="shared" si="25"/>
        <v>Yes</v>
      </c>
    </row>
    <row r="1580" spans="1:7">
      <c r="A1580" s="83" t="s">
        <v>2583</v>
      </c>
      <c r="B1580" s="83" t="s">
        <v>3226</v>
      </c>
      <c r="C1580" s="80">
        <v>5468</v>
      </c>
      <c r="D1580" s="80" t="s">
        <v>2717</v>
      </c>
      <c r="E1580" s="122">
        <v>0.79149999999999998</v>
      </c>
      <c r="F1580" s="112" t="s">
        <v>2749</v>
      </c>
      <c r="G1580" s="3" t="str">
        <f t="shared" si="25"/>
        <v>Yes</v>
      </c>
    </row>
    <row r="1581" spans="1:7">
      <c r="A1581" s="83" t="s">
        <v>2425</v>
      </c>
      <c r="B1581" s="83" t="s">
        <v>3001</v>
      </c>
      <c r="C1581" s="80">
        <v>2803</v>
      </c>
      <c r="D1581" s="80" t="s">
        <v>1267</v>
      </c>
      <c r="E1581" s="122">
        <v>0.72089999999999999</v>
      </c>
      <c r="F1581" s="112" t="s">
        <v>2749</v>
      </c>
      <c r="G1581" s="3" t="str">
        <f t="shared" si="25"/>
        <v>Yes</v>
      </c>
    </row>
    <row r="1582" spans="1:7">
      <c r="A1582" s="83" t="s">
        <v>2425</v>
      </c>
      <c r="B1582" s="83" t="s">
        <v>3001</v>
      </c>
      <c r="C1582" s="80">
        <v>2357</v>
      </c>
      <c r="D1582" s="80" t="s">
        <v>1266</v>
      </c>
      <c r="E1582" s="122">
        <v>0.63770000000000004</v>
      </c>
      <c r="F1582" s="112" t="s">
        <v>2749</v>
      </c>
      <c r="G1582" s="3" t="str">
        <f t="shared" si="25"/>
        <v>Yes</v>
      </c>
    </row>
    <row r="1583" spans="1:7">
      <c r="A1583" s="83" t="s">
        <v>2402</v>
      </c>
      <c r="B1583" s="83" t="s">
        <v>3002</v>
      </c>
      <c r="C1583" s="80">
        <v>2864</v>
      </c>
      <c r="D1583" s="80" t="s">
        <v>1183</v>
      </c>
      <c r="E1583" s="122">
        <v>0.48259999999999997</v>
      </c>
      <c r="F1583" s="112" t="s">
        <v>3155</v>
      </c>
      <c r="G1583" s="3" t="str">
        <f t="shared" si="25"/>
        <v>No</v>
      </c>
    </row>
    <row r="1584" spans="1:7">
      <c r="A1584" s="83" t="s">
        <v>2402</v>
      </c>
      <c r="B1584" s="83" t="s">
        <v>3002</v>
      </c>
      <c r="C1584" s="80">
        <v>2478</v>
      </c>
      <c r="D1584" s="80" t="s">
        <v>1182</v>
      </c>
      <c r="E1584" s="122">
        <v>0.3972</v>
      </c>
      <c r="F1584" s="112" t="s">
        <v>3155</v>
      </c>
      <c r="G1584" s="3" t="str">
        <f t="shared" si="25"/>
        <v>No</v>
      </c>
    </row>
    <row r="1585" spans="1:8">
      <c r="A1585" s="83" t="s">
        <v>2402</v>
      </c>
      <c r="B1585" s="83" t="s">
        <v>3002</v>
      </c>
      <c r="C1585" s="80">
        <v>5688</v>
      </c>
      <c r="D1585" s="80" t="s">
        <v>3375</v>
      </c>
      <c r="E1585" s="122">
        <v>0.34129999999999999</v>
      </c>
      <c r="F1585" s="112" t="s">
        <v>3155</v>
      </c>
      <c r="G1585" s="3" t="str">
        <f t="shared" si="25"/>
        <v>No</v>
      </c>
    </row>
    <row r="1586" spans="1:8">
      <c r="A1586" s="83" t="s">
        <v>2349</v>
      </c>
      <c r="B1586" s="83" t="s">
        <v>3003</v>
      </c>
      <c r="C1586" s="80">
        <v>3587</v>
      </c>
      <c r="D1586" s="80" t="s">
        <v>748</v>
      </c>
      <c r="E1586" s="102">
        <v>0.44209999999999999</v>
      </c>
      <c r="F1586" s="140" t="s">
        <v>3155</v>
      </c>
      <c r="G1586" s="3" t="str">
        <f t="shared" si="25"/>
        <v>No</v>
      </c>
      <c r="H1586" s="86"/>
    </row>
    <row r="1587" spans="1:8">
      <c r="A1587" s="83" t="s">
        <v>2349</v>
      </c>
      <c r="B1587" s="83" t="s">
        <v>3003</v>
      </c>
      <c r="C1587" s="80">
        <v>2439</v>
      </c>
      <c r="D1587" s="80" t="s">
        <v>737</v>
      </c>
      <c r="E1587" s="102">
        <v>0.56730000000000003</v>
      </c>
      <c r="F1587" s="140" t="s">
        <v>2749</v>
      </c>
      <c r="G1587" s="3" t="str">
        <f t="shared" si="25"/>
        <v>Yes</v>
      </c>
      <c r="H1587" s="86"/>
    </row>
    <row r="1588" spans="1:8">
      <c r="A1588" s="83" t="s">
        <v>2349</v>
      </c>
      <c r="B1588" s="83" t="s">
        <v>3003</v>
      </c>
      <c r="C1588" s="80">
        <v>3034</v>
      </c>
      <c r="D1588" s="80" t="s">
        <v>741</v>
      </c>
      <c r="E1588" s="102">
        <v>0.70620000000000005</v>
      </c>
      <c r="F1588" s="140" t="s">
        <v>2749</v>
      </c>
      <c r="G1588" s="3" t="str">
        <f t="shared" si="25"/>
        <v>Yes</v>
      </c>
      <c r="H1588" s="86"/>
    </row>
    <row r="1589" spans="1:8">
      <c r="A1589" s="83" t="s">
        <v>2349</v>
      </c>
      <c r="B1589" s="83" t="s">
        <v>3003</v>
      </c>
      <c r="C1589" s="80">
        <v>3337</v>
      </c>
      <c r="D1589" s="80" t="s">
        <v>51</v>
      </c>
      <c r="E1589" s="102">
        <v>0.58040000000000003</v>
      </c>
      <c r="F1589" s="140" t="s">
        <v>2749</v>
      </c>
      <c r="G1589" s="3" t="str">
        <f t="shared" si="25"/>
        <v>Yes</v>
      </c>
      <c r="H1589" s="86"/>
    </row>
    <row r="1590" spans="1:8">
      <c r="A1590" s="83" t="s">
        <v>2349</v>
      </c>
      <c r="B1590" s="83" t="s">
        <v>3003</v>
      </c>
      <c r="C1590" s="80">
        <v>3280</v>
      </c>
      <c r="D1590" s="80" t="s">
        <v>743</v>
      </c>
      <c r="E1590" s="122">
        <v>0.66439999999999999</v>
      </c>
      <c r="F1590" s="112" t="s">
        <v>2749</v>
      </c>
      <c r="G1590" s="3" t="str">
        <f t="shared" si="25"/>
        <v>Yes</v>
      </c>
    </row>
    <row r="1591" spans="1:8">
      <c r="A1591" s="83" t="s">
        <v>2349</v>
      </c>
      <c r="B1591" s="83" t="s">
        <v>3003</v>
      </c>
      <c r="C1591" s="80">
        <v>1534</v>
      </c>
      <c r="D1591" s="80" t="s">
        <v>735</v>
      </c>
      <c r="E1591" s="122">
        <v>0.66669999999999996</v>
      </c>
      <c r="F1591" s="112" t="s">
        <v>3155</v>
      </c>
      <c r="G1591" s="3" t="str">
        <f t="shared" si="25"/>
        <v>Yes</v>
      </c>
    </row>
    <row r="1592" spans="1:8">
      <c r="A1592" s="83" t="s">
        <v>2349</v>
      </c>
      <c r="B1592" s="80" t="s">
        <v>3003</v>
      </c>
      <c r="C1592" s="80">
        <v>1784</v>
      </c>
      <c r="D1592" t="s">
        <v>2728</v>
      </c>
      <c r="E1592" s="122">
        <v>0.1502</v>
      </c>
      <c r="F1592" s="112" t="s">
        <v>3155</v>
      </c>
      <c r="G1592" s="3" t="str">
        <f t="shared" si="25"/>
        <v>No</v>
      </c>
    </row>
    <row r="1593" spans="1:8">
      <c r="A1593" s="83" t="s">
        <v>2349</v>
      </c>
      <c r="B1593" s="83" t="s">
        <v>3003</v>
      </c>
      <c r="C1593" s="80">
        <v>3485</v>
      </c>
      <c r="D1593" s="80" t="s">
        <v>745</v>
      </c>
      <c r="E1593" s="122">
        <v>0.19600000000000001</v>
      </c>
      <c r="F1593" s="112" t="s">
        <v>3155</v>
      </c>
      <c r="G1593" s="3" t="str">
        <f t="shared" si="25"/>
        <v>No</v>
      </c>
    </row>
    <row r="1594" spans="1:8">
      <c r="A1594" s="83" t="s">
        <v>2349</v>
      </c>
      <c r="B1594" s="83" t="s">
        <v>3003</v>
      </c>
      <c r="C1594" s="80">
        <v>3630</v>
      </c>
      <c r="D1594" s="80" t="s">
        <v>749</v>
      </c>
      <c r="E1594" s="122">
        <v>0.35639999999999999</v>
      </c>
      <c r="F1594" s="112" t="s">
        <v>3155</v>
      </c>
      <c r="G1594" s="3" t="str">
        <f t="shared" si="25"/>
        <v>No</v>
      </c>
    </row>
    <row r="1595" spans="1:8">
      <c r="A1595" s="83" t="s">
        <v>2349</v>
      </c>
      <c r="B1595" s="83" t="s">
        <v>3003</v>
      </c>
      <c r="C1595" s="80">
        <v>2640</v>
      </c>
      <c r="D1595" s="80" t="s">
        <v>740</v>
      </c>
      <c r="E1595" s="122">
        <v>0.6663</v>
      </c>
      <c r="F1595" s="112" t="s">
        <v>2749</v>
      </c>
      <c r="G1595" s="3" t="str">
        <f t="shared" si="25"/>
        <v>Yes</v>
      </c>
    </row>
    <row r="1596" spans="1:8">
      <c r="A1596" s="83" t="s">
        <v>2349</v>
      </c>
      <c r="B1596" s="83" t="s">
        <v>3003</v>
      </c>
      <c r="C1596" s="80">
        <v>5229</v>
      </c>
      <c r="D1596" s="80" t="s">
        <v>755</v>
      </c>
      <c r="E1596" s="122">
        <v>0.59719999999999995</v>
      </c>
      <c r="F1596" s="112" t="s">
        <v>2749</v>
      </c>
      <c r="G1596" s="3" t="str">
        <f t="shared" si="25"/>
        <v>Yes</v>
      </c>
    </row>
    <row r="1597" spans="1:8">
      <c r="A1597" s="83" t="s">
        <v>2349</v>
      </c>
      <c r="B1597" s="83" t="s">
        <v>3003</v>
      </c>
      <c r="C1597" s="80">
        <v>2597</v>
      </c>
      <c r="D1597" s="80" t="s">
        <v>739</v>
      </c>
      <c r="E1597" s="122">
        <v>0.3266</v>
      </c>
      <c r="F1597" s="112" t="s">
        <v>3155</v>
      </c>
      <c r="G1597" s="3" t="str">
        <f t="shared" si="25"/>
        <v>No</v>
      </c>
    </row>
    <row r="1598" spans="1:8">
      <c r="A1598" s="83" t="s">
        <v>2349</v>
      </c>
      <c r="B1598" s="83" t="s">
        <v>3003</v>
      </c>
      <c r="C1598" s="80">
        <v>2929</v>
      </c>
      <c r="D1598" s="80" t="s">
        <v>694</v>
      </c>
      <c r="E1598" s="122">
        <v>0.72440000000000004</v>
      </c>
      <c r="F1598" s="112" t="s">
        <v>2749</v>
      </c>
      <c r="G1598" s="3" t="str">
        <f t="shared" si="25"/>
        <v>Yes</v>
      </c>
    </row>
    <row r="1599" spans="1:8">
      <c r="A1599" s="83" t="s">
        <v>2349</v>
      </c>
      <c r="B1599" s="83" t="s">
        <v>3003</v>
      </c>
      <c r="C1599" s="80">
        <v>3741</v>
      </c>
      <c r="D1599" s="80" t="s">
        <v>753</v>
      </c>
      <c r="E1599" s="122">
        <v>0.52929999999999999</v>
      </c>
      <c r="F1599" s="112" t="s">
        <v>2749</v>
      </c>
      <c r="G1599" s="3" t="str">
        <f t="shared" si="25"/>
        <v>Yes</v>
      </c>
    </row>
    <row r="1600" spans="1:8">
      <c r="A1600" s="83" t="s">
        <v>2349</v>
      </c>
      <c r="B1600" s="83" t="s">
        <v>3003</v>
      </c>
      <c r="C1600" s="80">
        <v>3586</v>
      </c>
      <c r="D1600" s="80" t="s">
        <v>747</v>
      </c>
      <c r="E1600" s="122">
        <v>0.24460000000000001</v>
      </c>
      <c r="F1600" s="112" t="s">
        <v>3155</v>
      </c>
      <c r="G1600" s="3" t="str">
        <f t="shared" si="25"/>
        <v>No</v>
      </c>
    </row>
    <row r="1601" spans="1:7">
      <c r="A1601" s="83" t="s">
        <v>2349</v>
      </c>
      <c r="B1601" s="83" t="s">
        <v>3003</v>
      </c>
      <c r="C1601" s="80">
        <v>3035</v>
      </c>
      <c r="D1601" s="80" t="s">
        <v>742</v>
      </c>
      <c r="E1601" s="122">
        <v>0.47449999999999998</v>
      </c>
      <c r="F1601" s="112" t="s">
        <v>3155</v>
      </c>
      <c r="G1601" s="3" t="str">
        <f t="shared" si="25"/>
        <v>No</v>
      </c>
    </row>
    <row r="1602" spans="1:7">
      <c r="A1602" s="83" t="s">
        <v>2349</v>
      </c>
      <c r="B1602" s="83" t="s">
        <v>3003</v>
      </c>
      <c r="C1602" s="80">
        <v>3434</v>
      </c>
      <c r="D1602" s="80" t="s">
        <v>744</v>
      </c>
      <c r="E1602" s="122">
        <v>0.56320000000000003</v>
      </c>
      <c r="F1602" s="112" t="s">
        <v>2749</v>
      </c>
      <c r="G1602" s="3" t="str">
        <f t="shared" si="25"/>
        <v>Yes</v>
      </c>
    </row>
    <row r="1603" spans="1:7">
      <c r="A1603" s="83" t="s">
        <v>2349</v>
      </c>
      <c r="B1603" s="83" t="s">
        <v>3003</v>
      </c>
      <c r="C1603" s="80">
        <v>5335</v>
      </c>
      <c r="D1603" s="80" t="s">
        <v>757</v>
      </c>
      <c r="E1603" s="122">
        <v>0.62119999999999997</v>
      </c>
      <c r="F1603" s="112" t="s">
        <v>3155</v>
      </c>
      <c r="G1603" s="3" t="str">
        <f t="shared" si="25"/>
        <v>Yes</v>
      </c>
    </row>
    <row r="1604" spans="1:7">
      <c r="A1604" s="83" t="s">
        <v>2349</v>
      </c>
      <c r="B1604" s="83" t="s">
        <v>3003</v>
      </c>
      <c r="C1604" s="80">
        <v>1648</v>
      </c>
      <c r="D1604" s="80" t="s">
        <v>736</v>
      </c>
      <c r="E1604" s="122">
        <v>0.42299999999999999</v>
      </c>
      <c r="F1604" s="112" t="s">
        <v>3155</v>
      </c>
      <c r="G1604" s="3" t="str">
        <f t="shared" si="25"/>
        <v>No</v>
      </c>
    </row>
    <row r="1605" spans="1:7">
      <c r="A1605" s="83" t="s">
        <v>2349</v>
      </c>
      <c r="B1605" s="83" t="s">
        <v>3003</v>
      </c>
      <c r="C1605" s="80">
        <v>5070</v>
      </c>
      <c r="D1605" s="80" t="s">
        <v>754</v>
      </c>
      <c r="E1605" s="122">
        <v>0.72960000000000003</v>
      </c>
      <c r="F1605" s="112" t="s">
        <v>2749</v>
      </c>
      <c r="G1605" s="3" t="str">
        <f t="shared" ref="G1605:G1668" si="26">IF(E1605&gt;=0.5,"Yes",IF(F1605="Yes","Yes","No"))</f>
        <v>Yes</v>
      </c>
    </row>
    <row r="1606" spans="1:7">
      <c r="A1606" s="83" t="s">
        <v>2349</v>
      </c>
      <c r="B1606" s="83" t="s">
        <v>3003</v>
      </c>
      <c r="C1606" s="80">
        <v>5638</v>
      </c>
      <c r="D1606" s="80" t="s">
        <v>3413</v>
      </c>
      <c r="E1606" s="122">
        <v>0.46539999999999998</v>
      </c>
      <c r="F1606" s="112" t="s">
        <v>3155</v>
      </c>
      <c r="G1606" s="3" t="str">
        <f t="shared" si="26"/>
        <v>No</v>
      </c>
    </row>
    <row r="1607" spans="1:7">
      <c r="A1607" s="83" t="s">
        <v>2349</v>
      </c>
      <c r="B1607" s="83" t="s">
        <v>3003</v>
      </c>
      <c r="C1607" s="80">
        <v>3521</v>
      </c>
      <c r="D1607" s="80" t="s">
        <v>746</v>
      </c>
      <c r="E1607" s="122">
        <v>0.59740000000000004</v>
      </c>
      <c r="F1607" s="112" t="s">
        <v>2749</v>
      </c>
      <c r="G1607" s="3" t="str">
        <f t="shared" si="26"/>
        <v>Yes</v>
      </c>
    </row>
    <row r="1608" spans="1:7">
      <c r="A1608" s="83" t="s">
        <v>2349</v>
      </c>
      <c r="B1608" s="83" t="s">
        <v>3003</v>
      </c>
      <c r="C1608" s="80">
        <v>2475</v>
      </c>
      <c r="D1608" s="80" t="s">
        <v>738</v>
      </c>
      <c r="E1608" s="122">
        <v>0.63460000000000005</v>
      </c>
      <c r="F1608" s="112" t="s">
        <v>3155</v>
      </c>
      <c r="G1608" s="3" t="str">
        <f t="shared" si="26"/>
        <v>Yes</v>
      </c>
    </row>
    <row r="1609" spans="1:7">
      <c r="A1609" s="83" t="s">
        <v>2349</v>
      </c>
      <c r="B1609" s="83" t="s">
        <v>3003</v>
      </c>
      <c r="C1609" s="80">
        <v>5484</v>
      </c>
      <c r="D1609" s="80" t="s">
        <v>2729</v>
      </c>
      <c r="E1609" s="122">
        <v>0.38740000000000002</v>
      </c>
      <c r="F1609" s="112" t="s">
        <v>3155</v>
      </c>
      <c r="G1609" s="3" t="str">
        <f t="shared" si="26"/>
        <v>No</v>
      </c>
    </row>
    <row r="1610" spans="1:7">
      <c r="A1610" s="83" t="s">
        <v>2349</v>
      </c>
      <c r="B1610" s="83" t="s">
        <v>3003</v>
      </c>
      <c r="C1610" s="80">
        <v>5519</v>
      </c>
      <c r="D1610" s="80" t="s">
        <v>3112</v>
      </c>
      <c r="E1610" s="122">
        <v>0.33589999999999998</v>
      </c>
      <c r="F1610" s="112" t="s">
        <v>3155</v>
      </c>
      <c r="G1610" s="3" t="str">
        <f t="shared" si="26"/>
        <v>No</v>
      </c>
    </row>
    <row r="1611" spans="1:7">
      <c r="A1611" s="83" t="s">
        <v>2349</v>
      </c>
      <c r="B1611" s="83" t="s">
        <v>3003</v>
      </c>
      <c r="C1611" s="80">
        <v>3668</v>
      </c>
      <c r="D1611" s="80" t="s">
        <v>750</v>
      </c>
      <c r="E1611" s="122">
        <v>0.44750000000000001</v>
      </c>
      <c r="F1611" s="112" t="s">
        <v>3155</v>
      </c>
      <c r="G1611" s="3" t="str">
        <f t="shared" si="26"/>
        <v>No</v>
      </c>
    </row>
    <row r="1612" spans="1:7">
      <c r="A1612" s="83" t="s">
        <v>2349</v>
      </c>
      <c r="B1612" s="83" t="s">
        <v>3003</v>
      </c>
      <c r="C1612" s="80">
        <v>3740</v>
      </c>
      <c r="D1612" s="80" t="s">
        <v>752</v>
      </c>
      <c r="E1612" s="122">
        <v>0.43940000000000001</v>
      </c>
      <c r="F1612" s="112" t="s">
        <v>3155</v>
      </c>
      <c r="G1612" s="3" t="str">
        <f t="shared" si="26"/>
        <v>No</v>
      </c>
    </row>
    <row r="1613" spans="1:7">
      <c r="A1613" s="83" t="s">
        <v>2349</v>
      </c>
      <c r="B1613" s="83" t="s">
        <v>3003</v>
      </c>
      <c r="C1613" s="80">
        <v>5282</v>
      </c>
      <c r="D1613" s="80" t="s">
        <v>756</v>
      </c>
      <c r="E1613" s="122">
        <v>0.67269999999999996</v>
      </c>
      <c r="F1613" s="112" t="s">
        <v>2749</v>
      </c>
      <c r="G1613" s="3" t="str">
        <f t="shared" si="26"/>
        <v>Yes</v>
      </c>
    </row>
    <row r="1614" spans="1:7">
      <c r="A1614" s="83" t="s">
        <v>2349</v>
      </c>
      <c r="B1614" s="83" t="s">
        <v>3003</v>
      </c>
      <c r="C1614" s="80">
        <v>3702</v>
      </c>
      <c r="D1614" s="80" t="s">
        <v>751</v>
      </c>
      <c r="E1614" s="122">
        <v>0.51900000000000002</v>
      </c>
      <c r="F1614" s="112" t="s">
        <v>2749</v>
      </c>
      <c r="G1614" s="3" t="str">
        <f t="shared" si="26"/>
        <v>Yes</v>
      </c>
    </row>
    <row r="1615" spans="1:7">
      <c r="A1615" s="83" t="s">
        <v>2306</v>
      </c>
      <c r="B1615" s="83" t="s">
        <v>3004</v>
      </c>
      <c r="C1615" s="80">
        <v>2789</v>
      </c>
      <c r="D1615" s="80" t="s">
        <v>367</v>
      </c>
      <c r="E1615" s="122">
        <v>0.69020000000000004</v>
      </c>
      <c r="F1615" s="112" t="s">
        <v>2749</v>
      </c>
      <c r="G1615" s="3" t="str">
        <f t="shared" si="26"/>
        <v>Yes</v>
      </c>
    </row>
    <row r="1616" spans="1:7">
      <c r="A1616" s="83" t="s">
        <v>2306</v>
      </c>
      <c r="B1616" s="83" t="s">
        <v>3004</v>
      </c>
      <c r="C1616" s="80">
        <v>3559</v>
      </c>
      <c r="D1616" s="80" t="s">
        <v>368</v>
      </c>
      <c r="E1616" s="122">
        <v>0.72460000000000002</v>
      </c>
      <c r="F1616" s="112" t="s">
        <v>2749</v>
      </c>
      <c r="G1616" s="3" t="str">
        <f t="shared" si="26"/>
        <v>Yes</v>
      </c>
    </row>
    <row r="1617" spans="1:7">
      <c r="A1617" s="83" t="s">
        <v>2306</v>
      </c>
      <c r="B1617" s="83" t="s">
        <v>3004</v>
      </c>
      <c r="C1617" s="80">
        <v>1898</v>
      </c>
      <c r="D1617" s="80" t="s">
        <v>366</v>
      </c>
      <c r="E1617" s="122">
        <v>0.1699</v>
      </c>
      <c r="F1617" s="112" t="s">
        <v>3155</v>
      </c>
      <c r="G1617" s="3" t="str">
        <f t="shared" si="26"/>
        <v>No</v>
      </c>
    </row>
    <row r="1618" spans="1:7">
      <c r="A1618" s="83" t="s">
        <v>2306</v>
      </c>
      <c r="B1618" s="83" t="s">
        <v>3004</v>
      </c>
      <c r="C1618" s="80">
        <v>3579</v>
      </c>
      <c r="D1618" s="80" t="s">
        <v>369</v>
      </c>
      <c r="E1618" s="122">
        <v>0.70040000000000002</v>
      </c>
      <c r="F1618" s="112" t="s">
        <v>2749</v>
      </c>
      <c r="G1618" s="3" t="str">
        <f t="shared" si="26"/>
        <v>Yes</v>
      </c>
    </row>
    <row r="1619" spans="1:7">
      <c r="A1619" s="83" t="s">
        <v>2264</v>
      </c>
      <c r="B1619" s="83" t="s">
        <v>3005</v>
      </c>
      <c r="C1619" s="80">
        <v>4060</v>
      </c>
      <c r="D1619" s="80" t="s">
        <v>88</v>
      </c>
      <c r="E1619" s="122">
        <v>0.25719999999999998</v>
      </c>
      <c r="F1619" s="112" t="s">
        <v>3155</v>
      </c>
      <c r="G1619" s="3" t="str">
        <f t="shared" si="26"/>
        <v>No</v>
      </c>
    </row>
    <row r="1620" spans="1:7">
      <c r="A1620" s="83" t="s">
        <v>2264</v>
      </c>
      <c r="B1620" s="83" t="s">
        <v>3005</v>
      </c>
      <c r="C1620" s="80">
        <v>2721</v>
      </c>
      <c r="D1620" s="80" t="s">
        <v>80</v>
      </c>
      <c r="E1620" s="122">
        <v>0.42480000000000001</v>
      </c>
      <c r="F1620" s="112" t="s">
        <v>3155</v>
      </c>
      <c r="G1620" s="3" t="str">
        <f t="shared" si="26"/>
        <v>No</v>
      </c>
    </row>
    <row r="1621" spans="1:7">
      <c r="A1621" s="83" t="s">
        <v>2264</v>
      </c>
      <c r="B1621" s="83" t="s">
        <v>3005</v>
      </c>
      <c r="C1621" s="80">
        <v>2785</v>
      </c>
      <c r="D1621" s="80" t="s">
        <v>81</v>
      </c>
      <c r="E1621" s="122">
        <v>0.49490000000000001</v>
      </c>
      <c r="F1621" s="112" t="s">
        <v>3155</v>
      </c>
      <c r="G1621" s="3" t="str">
        <f t="shared" si="26"/>
        <v>No</v>
      </c>
    </row>
    <row r="1622" spans="1:7">
      <c r="A1622" s="83" t="s">
        <v>2264</v>
      </c>
      <c r="B1622" s="83" t="s">
        <v>3005</v>
      </c>
      <c r="C1622" s="80">
        <v>5732</v>
      </c>
      <c r="D1622" s="80" t="s">
        <v>3376</v>
      </c>
      <c r="E1622" s="122">
        <v>0.1716</v>
      </c>
      <c r="F1622" s="112" t="s">
        <v>3155</v>
      </c>
      <c r="G1622" s="3" t="str">
        <f t="shared" si="26"/>
        <v>No</v>
      </c>
    </row>
    <row r="1623" spans="1:7">
      <c r="A1623" s="83" t="s">
        <v>2264</v>
      </c>
      <c r="B1623" s="83" t="s">
        <v>3005</v>
      </c>
      <c r="C1623" s="80">
        <v>3926</v>
      </c>
      <c r="D1623" s="80" t="s">
        <v>86</v>
      </c>
      <c r="E1623" s="122">
        <v>0.25359999999999999</v>
      </c>
      <c r="F1623" s="112" t="s">
        <v>3155</v>
      </c>
      <c r="G1623" s="3" t="str">
        <f t="shared" si="26"/>
        <v>No</v>
      </c>
    </row>
    <row r="1624" spans="1:7">
      <c r="A1624" s="83" t="s">
        <v>2264</v>
      </c>
      <c r="B1624" s="83" t="s">
        <v>3005</v>
      </c>
      <c r="C1624" s="80">
        <v>3833</v>
      </c>
      <c r="D1624" s="80" t="s">
        <v>85</v>
      </c>
      <c r="E1624" s="122">
        <v>0.22570000000000001</v>
      </c>
      <c r="F1624" s="112" t="s">
        <v>3155</v>
      </c>
      <c r="G1624" s="3" t="str">
        <f t="shared" si="26"/>
        <v>No</v>
      </c>
    </row>
    <row r="1625" spans="1:7">
      <c r="A1625" s="83" t="s">
        <v>2264</v>
      </c>
      <c r="B1625" s="83" t="s">
        <v>3005</v>
      </c>
      <c r="C1625" s="80">
        <v>2786</v>
      </c>
      <c r="D1625" s="80" t="s">
        <v>82</v>
      </c>
      <c r="E1625" s="122">
        <v>0.54110000000000003</v>
      </c>
      <c r="F1625" s="112" t="s">
        <v>2749</v>
      </c>
      <c r="G1625" s="3" t="str">
        <f t="shared" si="26"/>
        <v>Yes</v>
      </c>
    </row>
    <row r="1626" spans="1:7">
      <c r="A1626" s="83" t="s">
        <v>2264</v>
      </c>
      <c r="B1626" s="83" t="s">
        <v>3005</v>
      </c>
      <c r="C1626" s="80">
        <v>2642</v>
      </c>
      <c r="D1626" s="80" t="s">
        <v>77</v>
      </c>
      <c r="E1626" s="122">
        <v>0.46439999999999998</v>
      </c>
      <c r="F1626" s="112" t="s">
        <v>2749</v>
      </c>
      <c r="G1626" s="3" t="str">
        <f t="shared" si="26"/>
        <v>Yes</v>
      </c>
    </row>
    <row r="1627" spans="1:7">
      <c r="A1627" s="83" t="s">
        <v>2264</v>
      </c>
      <c r="B1627" s="83" t="s">
        <v>3005</v>
      </c>
      <c r="C1627" s="80">
        <v>5493</v>
      </c>
      <c r="D1627" s="80" t="s">
        <v>2730</v>
      </c>
      <c r="E1627" s="122">
        <v>0.13689999999999999</v>
      </c>
      <c r="F1627" s="112" t="s">
        <v>3155</v>
      </c>
      <c r="G1627" s="3" t="str">
        <f t="shared" si="26"/>
        <v>No</v>
      </c>
    </row>
    <row r="1628" spans="1:7">
      <c r="A1628" s="83" t="s">
        <v>2264</v>
      </c>
      <c r="B1628" s="83" t="s">
        <v>3005</v>
      </c>
      <c r="C1628" s="80">
        <v>2657</v>
      </c>
      <c r="D1628" s="80" t="s">
        <v>79</v>
      </c>
      <c r="E1628" s="122">
        <v>0.4501</v>
      </c>
      <c r="F1628" s="112" t="s">
        <v>2749</v>
      </c>
      <c r="G1628" s="3" t="str">
        <f t="shared" si="26"/>
        <v>Yes</v>
      </c>
    </row>
    <row r="1629" spans="1:7">
      <c r="A1629" s="83" t="s">
        <v>2264</v>
      </c>
      <c r="B1629" s="83" t="s">
        <v>3005</v>
      </c>
      <c r="C1629" s="80">
        <v>2656</v>
      </c>
      <c r="D1629" s="80" t="s">
        <v>78</v>
      </c>
      <c r="E1629" s="122">
        <v>0.45889999999999997</v>
      </c>
      <c r="F1629" s="112" t="s">
        <v>2749</v>
      </c>
      <c r="G1629" s="3" t="str">
        <f t="shared" si="26"/>
        <v>Yes</v>
      </c>
    </row>
    <row r="1630" spans="1:7">
      <c r="A1630" s="83" t="s">
        <v>2264</v>
      </c>
      <c r="B1630" s="83" t="s">
        <v>3005</v>
      </c>
      <c r="C1630" s="80">
        <v>5419</v>
      </c>
      <c r="D1630" s="80" t="s">
        <v>93</v>
      </c>
      <c r="E1630" s="122">
        <v>0.1686</v>
      </c>
      <c r="F1630" s="112" t="s">
        <v>3155</v>
      </c>
      <c r="G1630" s="3" t="str">
        <f t="shared" si="26"/>
        <v>No</v>
      </c>
    </row>
    <row r="1631" spans="1:7">
      <c r="A1631" s="83" t="s">
        <v>2264</v>
      </c>
      <c r="B1631" s="83" t="s">
        <v>3005</v>
      </c>
      <c r="C1631" s="80">
        <v>5689</v>
      </c>
      <c r="D1631" s="80" t="s">
        <v>3377</v>
      </c>
      <c r="E1631" s="122">
        <v>0.55359999999999998</v>
      </c>
      <c r="F1631" s="112" t="s">
        <v>3155</v>
      </c>
      <c r="G1631" s="3" t="str">
        <f t="shared" si="26"/>
        <v>Yes</v>
      </c>
    </row>
    <row r="1632" spans="1:7">
      <c r="A1632" s="83" t="s">
        <v>2264</v>
      </c>
      <c r="B1632" s="83" t="s">
        <v>3005</v>
      </c>
      <c r="C1632" s="80">
        <v>3511</v>
      </c>
      <c r="D1632" s="80" t="s">
        <v>83</v>
      </c>
      <c r="E1632" s="122">
        <v>0.2581</v>
      </c>
      <c r="F1632" s="112" t="s">
        <v>3155</v>
      </c>
      <c r="G1632" s="3" t="str">
        <f t="shared" si="26"/>
        <v>No</v>
      </c>
    </row>
    <row r="1633" spans="1:7">
      <c r="A1633" s="83" t="s">
        <v>2264</v>
      </c>
      <c r="B1633" s="83" t="s">
        <v>3005</v>
      </c>
      <c r="C1633" s="80">
        <v>5526</v>
      </c>
      <c r="D1633" s="80" t="s">
        <v>3227</v>
      </c>
      <c r="E1633" s="122">
        <v>0.22220000000000001</v>
      </c>
      <c r="F1633" s="112" t="s">
        <v>2749</v>
      </c>
      <c r="G1633" s="3" t="str">
        <f t="shared" si="26"/>
        <v>Yes</v>
      </c>
    </row>
    <row r="1634" spans="1:7">
      <c r="A1634" s="83" t="s">
        <v>2264</v>
      </c>
      <c r="B1634" s="83" t="s">
        <v>3005</v>
      </c>
      <c r="C1634" s="80">
        <v>4295</v>
      </c>
      <c r="D1634" s="80" t="s">
        <v>89</v>
      </c>
      <c r="E1634" s="122">
        <v>0.48060000000000003</v>
      </c>
      <c r="F1634" s="112" t="s">
        <v>2749</v>
      </c>
      <c r="G1634" s="3" t="str">
        <f t="shared" si="26"/>
        <v>Yes</v>
      </c>
    </row>
    <row r="1635" spans="1:7">
      <c r="A1635" s="83" t="s">
        <v>2264</v>
      </c>
      <c r="B1635" s="83" t="s">
        <v>3005</v>
      </c>
      <c r="C1635" s="80">
        <v>3732</v>
      </c>
      <c r="D1635" s="80" t="s">
        <v>84</v>
      </c>
      <c r="E1635" s="122">
        <v>0.35959999999999998</v>
      </c>
      <c r="F1635" s="112" t="s">
        <v>3155</v>
      </c>
      <c r="G1635" s="3" t="str">
        <f t="shared" si="26"/>
        <v>No</v>
      </c>
    </row>
    <row r="1636" spans="1:7">
      <c r="A1636" s="83" t="s">
        <v>2264</v>
      </c>
      <c r="B1636" s="83" t="s">
        <v>3005</v>
      </c>
      <c r="C1636" s="80">
        <v>2001</v>
      </c>
      <c r="D1636" s="80" t="s">
        <v>76</v>
      </c>
      <c r="E1636" s="122">
        <v>7.7799999999999994E-2</v>
      </c>
      <c r="F1636" s="112" t="s">
        <v>3155</v>
      </c>
      <c r="G1636" s="3" t="str">
        <f t="shared" si="26"/>
        <v>No</v>
      </c>
    </row>
    <row r="1637" spans="1:7">
      <c r="A1637" s="83" t="s">
        <v>2264</v>
      </c>
      <c r="B1637" s="83" t="s">
        <v>3005</v>
      </c>
      <c r="C1637" s="80">
        <v>4059</v>
      </c>
      <c r="D1637" s="80" t="s">
        <v>87</v>
      </c>
      <c r="E1637" s="122">
        <v>0.40960000000000002</v>
      </c>
      <c r="F1637" s="112" t="s">
        <v>3155</v>
      </c>
      <c r="G1637" s="3" t="str">
        <f t="shared" si="26"/>
        <v>No</v>
      </c>
    </row>
    <row r="1638" spans="1:7">
      <c r="A1638" s="83" t="s">
        <v>2264</v>
      </c>
      <c r="B1638" s="83" t="s">
        <v>3005</v>
      </c>
      <c r="C1638" s="80">
        <v>5165</v>
      </c>
      <c r="D1638" s="80" t="s">
        <v>92</v>
      </c>
      <c r="E1638" s="122">
        <v>0.15709999999999999</v>
      </c>
      <c r="F1638" s="112" t="s">
        <v>3155</v>
      </c>
      <c r="G1638" s="3" t="str">
        <f t="shared" si="26"/>
        <v>No</v>
      </c>
    </row>
    <row r="1639" spans="1:7">
      <c r="A1639" s="83" t="s">
        <v>2264</v>
      </c>
      <c r="B1639" s="83" t="s">
        <v>3005</v>
      </c>
      <c r="C1639" s="80">
        <v>5092</v>
      </c>
      <c r="D1639" s="80" t="s">
        <v>91</v>
      </c>
      <c r="E1639" s="122">
        <v>0.16039999999999999</v>
      </c>
      <c r="F1639" s="112" t="s">
        <v>3155</v>
      </c>
      <c r="G1639" s="3" t="str">
        <f t="shared" si="26"/>
        <v>No</v>
      </c>
    </row>
    <row r="1640" spans="1:7">
      <c r="A1640" s="83" t="s">
        <v>2264</v>
      </c>
      <c r="B1640" s="83" t="s">
        <v>3005</v>
      </c>
      <c r="C1640" s="80">
        <v>4543</v>
      </c>
      <c r="D1640" s="80" t="s">
        <v>90</v>
      </c>
      <c r="E1640" s="122">
        <v>0.2114</v>
      </c>
      <c r="F1640" s="112" t="s">
        <v>3155</v>
      </c>
      <c r="G1640" s="3" t="str">
        <f t="shared" si="26"/>
        <v>No</v>
      </c>
    </row>
    <row r="1641" spans="1:7">
      <c r="A1641" s="83" t="s">
        <v>2286</v>
      </c>
      <c r="B1641" s="83" t="s">
        <v>3006</v>
      </c>
      <c r="C1641" s="80">
        <v>2390</v>
      </c>
      <c r="D1641" s="80" t="s">
        <v>283</v>
      </c>
      <c r="E1641" s="122">
        <v>0.2445</v>
      </c>
      <c r="F1641" s="112" t="s">
        <v>3155</v>
      </c>
      <c r="G1641" s="3" t="str">
        <f t="shared" si="26"/>
        <v>No</v>
      </c>
    </row>
    <row r="1642" spans="1:7">
      <c r="A1642" s="83" t="s">
        <v>2286</v>
      </c>
      <c r="B1642" s="80" t="s">
        <v>3006</v>
      </c>
      <c r="C1642" s="80">
        <v>3321</v>
      </c>
      <c r="D1642" t="s">
        <v>284</v>
      </c>
      <c r="E1642" s="122">
        <v>0.23130000000000001</v>
      </c>
      <c r="F1642" s="112" t="s">
        <v>3155</v>
      </c>
      <c r="G1642" s="3" t="str">
        <f t="shared" si="26"/>
        <v>No</v>
      </c>
    </row>
    <row r="1643" spans="1:7">
      <c r="A1643" s="83" t="s">
        <v>2286</v>
      </c>
      <c r="B1643" s="83" t="s">
        <v>3006</v>
      </c>
      <c r="C1643" s="80">
        <v>5518</v>
      </c>
      <c r="D1643" s="80" t="s">
        <v>3113</v>
      </c>
      <c r="E1643" s="122">
        <v>0.2374</v>
      </c>
      <c r="F1643" s="112" t="s">
        <v>3155</v>
      </c>
      <c r="G1643" s="3" t="str">
        <f t="shared" si="26"/>
        <v>No</v>
      </c>
    </row>
    <row r="1644" spans="1:7">
      <c r="A1644" s="83" t="s">
        <v>2286</v>
      </c>
      <c r="B1644" s="83" t="s">
        <v>3006</v>
      </c>
      <c r="C1644" s="80">
        <v>3786</v>
      </c>
      <c r="D1644" s="80" t="s">
        <v>285</v>
      </c>
      <c r="E1644" s="122">
        <v>0.20319999999999999</v>
      </c>
      <c r="F1644" s="112" t="s">
        <v>3155</v>
      </c>
      <c r="G1644" s="3" t="str">
        <f t="shared" si="26"/>
        <v>No</v>
      </c>
    </row>
    <row r="1645" spans="1:7">
      <c r="A1645" s="83" t="s">
        <v>2286</v>
      </c>
      <c r="B1645" s="83" t="s">
        <v>3006</v>
      </c>
      <c r="C1645" s="80">
        <v>3891</v>
      </c>
      <c r="D1645" s="80" t="s">
        <v>286</v>
      </c>
      <c r="E1645" s="122">
        <v>0.25190000000000001</v>
      </c>
      <c r="F1645" s="112" t="s">
        <v>3155</v>
      </c>
      <c r="G1645" s="3" t="str">
        <f t="shared" si="26"/>
        <v>No</v>
      </c>
    </row>
    <row r="1646" spans="1:7">
      <c r="A1646" s="83" t="s">
        <v>2286</v>
      </c>
      <c r="B1646" s="83" t="s">
        <v>3006</v>
      </c>
      <c r="C1646" s="80">
        <v>5690</v>
      </c>
      <c r="D1646" s="80" t="s">
        <v>3378</v>
      </c>
      <c r="E1646" s="122">
        <v>0.29299999999999998</v>
      </c>
      <c r="F1646" s="112" t="s">
        <v>3155</v>
      </c>
      <c r="G1646" s="3" t="str">
        <f t="shared" si="26"/>
        <v>No</v>
      </c>
    </row>
    <row r="1647" spans="1:7">
      <c r="A1647" s="83" t="s">
        <v>2256</v>
      </c>
      <c r="B1647" s="83" t="s">
        <v>3007</v>
      </c>
      <c r="C1647" s="80">
        <v>5303</v>
      </c>
      <c r="D1647" s="80" t="s">
        <v>19</v>
      </c>
      <c r="E1647" s="122">
        <v>0.49080000000000001</v>
      </c>
      <c r="F1647" s="112" t="s">
        <v>3155</v>
      </c>
      <c r="G1647" s="3" t="str">
        <f t="shared" si="26"/>
        <v>No</v>
      </c>
    </row>
    <row r="1648" spans="1:7">
      <c r="A1648" s="83" t="s">
        <v>2256</v>
      </c>
      <c r="B1648" s="83" t="s">
        <v>3007</v>
      </c>
      <c r="C1648" s="80">
        <v>2719</v>
      </c>
      <c r="D1648" s="80" t="s">
        <v>18</v>
      </c>
      <c r="E1648" s="122">
        <v>0.51659999999999995</v>
      </c>
      <c r="F1648" s="112" t="s">
        <v>3155</v>
      </c>
      <c r="G1648" s="3" t="str">
        <f t="shared" si="26"/>
        <v>Yes</v>
      </c>
    </row>
    <row r="1649" spans="1:7">
      <c r="A1649" s="83" t="s">
        <v>2256</v>
      </c>
      <c r="B1649" s="83" t="s">
        <v>3007</v>
      </c>
      <c r="C1649" s="80">
        <v>2132</v>
      </c>
      <c r="D1649" s="80" t="s">
        <v>17</v>
      </c>
      <c r="E1649" s="122">
        <v>0.37459999999999999</v>
      </c>
      <c r="F1649" s="112" t="s">
        <v>3155</v>
      </c>
      <c r="G1649" s="3" t="str">
        <f t="shared" si="26"/>
        <v>No</v>
      </c>
    </row>
    <row r="1650" spans="1:7">
      <c r="A1650" s="83" t="s">
        <v>2494</v>
      </c>
      <c r="B1650" s="83" t="s">
        <v>3008</v>
      </c>
      <c r="C1650" s="80">
        <v>2525</v>
      </c>
      <c r="D1650" s="80" t="s">
        <v>1912</v>
      </c>
      <c r="E1650" s="122">
        <v>0.50680000000000003</v>
      </c>
      <c r="F1650" s="112" t="s">
        <v>3155</v>
      </c>
      <c r="G1650" s="3" t="str">
        <f t="shared" si="26"/>
        <v>Yes</v>
      </c>
    </row>
    <row r="1651" spans="1:7">
      <c r="A1651" s="83" t="s">
        <v>2494</v>
      </c>
      <c r="B1651" s="83" t="s">
        <v>3008</v>
      </c>
      <c r="C1651" s="80">
        <v>1919</v>
      </c>
      <c r="D1651" s="80" t="s">
        <v>1911</v>
      </c>
      <c r="E1651" s="122">
        <v>0.49340000000000001</v>
      </c>
      <c r="F1651" s="112" t="s">
        <v>3155</v>
      </c>
      <c r="G1651" s="3" t="str">
        <f t="shared" si="26"/>
        <v>No</v>
      </c>
    </row>
    <row r="1652" spans="1:7">
      <c r="A1652" s="83" t="s">
        <v>2494</v>
      </c>
      <c r="B1652" s="83" t="s">
        <v>3008</v>
      </c>
      <c r="C1652" s="80">
        <v>4033</v>
      </c>
      <c r="D1652" s="80" t="s">
        <v>1914</v>
      </c>
      <c r="E1652" s="122">
        <v>0.53759999999999997</v>
      </c>
      <c r="F1652" s="112" t="s">
        <v>2749</v>
      </c>
      <c r="G1652" s="3" t="str">
        <f t="shared" si="26"/>
        <v>Yes</v>
      </c>
    </row>
    <row r="1653" spans="1:7">
      <c r="A1653" s="83" t="s">
        <v>2494</v>
      </c>
      <c r="B1653" s="83" t="s">
        <v>3008</v>
      </c>
      <c r="C1653" s="80">
        <v>4228</v>
      </c>
      <c r="D1653" s="80" t="s">
        <v>1915</v>
      </c>
      <c r="E1653" s="122">
        <v>0.42580000000000001</v>
      </c>
      <c r="F1653" s="112" t="s">
        <v>3155</v>
      </c>
      <c r="G1653" s="3" t="str">
        <f t="shared" si="26"/>
        <v>No</v>
      </c>
    </row>
    <row r="1654" spans="1:7">
      <c r="A1654" s="83" t="s">
        <v>2494</v>
      </c>
      <c r="B1654" s="83" t="s">
        <v>3008</v>
      </c>
      <c r="C1654" s="80">
        <v>3466</v>
      </c>
      <c r="D1654" s="80" t="s">
        <v>1913</v>
      </c>
      <c r="E1654" s="122">
        <v>0.50070000000000003</v>
      </c>
      <c r="F1654" s="112" t="s">
        <v>3155</v>
      </c>
      <c r="G1654" s="3" t="str">
        <f t="shared" si="26"/>
        <v>Yes</v>
      </c>
    </row>
    <row r="1655" spans="1:7">
      <c r="A1655" s="83" t="s">
        <v>2353</v>
      </c>
      <c r="B1655" s="83" t="s">
        <v>3009</v>
      </c>
      <c r="C1655" s="80">
        <v>2485</v>
      </c>
      <c r="D1655" s="80" t="s">
        <v>799</v>
      </c>
      <c r="E1655" s="122">
        <v>0.19040000000000001</v>
      </c>
      <c r="F1655" s="112" t="s">
        <v>3155</v>
      </c>
      <c r="G1655" s="3" t="str">
        <f t="shared" si="26"/>
        <v>No</v>
      </c>
    </row>
    <row r="1656" spans="1:7">
      <c r="A1656" s="83" t="s">
        <v>2353</v>
      </c>
      <c r="B1656" s="83" t="s">
        <v>3009</v>
      </c>
      <c r="C1656" s="80">
        <v>3524</v>
      </c>
      <c r="D1656" s="80" t="s">
        <v>802</v>
      </c>
      <c r="E1656" s="122">
        <v>0.1111</v>
      </c>
      <c r="F1656" s="112" t="s">
        <v>3155</v>
      </c>
      <c r="G1656" s="3" t="str">
        <f t="shared" si="26"/>
        <v>No</v>
      </c>
    </row>
    <row r="1657" spans="1:7">
      <c r="A1657" s="83" t="s">
        <v>2353</v>
      </c>
      <c r="B1657" s="83" t="s">
        <v>3009</v>
      </c>
      <c r="C1657" s="80">
        <v>3101</v>
      </c>
      <c r="D1657" s="80" t="s">
        <v>801</v>
      </c>
      <c r="E1657" s="122">
        <v>0.1205</v>
      </c>
      <c r="F1657" s="112" t="s">
        <v>3155</v>
      </c>
      <c r="G1657" s="3" t="str">
        <f t="shared" si="26"/>
        <v>No</v>
      </c>
    </row>
    <row r="1658" spans="1:7">
      <c r="A1658" s="83" t="s">
        <v>2353</v>
      </c>
      <c r="B1658" s="83" t="s">
        <v>3009</v>
      </c>
      <c r="C1658" s="80">
        <v>5244</v>
      </c>
      <c r="D1658" s="80" t="s">
        <v>805</v>
      </c>
      <c r="E1658" s="122">
        <v>0.2</v>
      </c>
      <c r="F1658" s="112" t="s">
        <v>3155</v>
      </c>
      <c r="G1658" s="3" t="str">
        <f t="shared" si="26"/>
        <v>No</v>
      </c>
    </row>
    <row r="1659" spans="1:7">
      <c r="A1659" s="83" t="s">
        <v>2353</v>
      </c>
      <c r="B1659" s="83" t="s">
        <v>3009</v>
      </c>
      <c r="C1659" s="80">
        <v>1756</v>
      </c>
      <c r="D1659" s="80" t="s">
        <v>797</v>
      </c>
      <c r="E1659" s="122">
        <v>0.1686</v>
      </c>
      <c r="F1659" s="112" t="s">
        <v>3155</v>
      </c>
      <c r="G1659" s="3" t="str">
        <f t="shared" si="26"/>
        <v>No</v>
      </c>
    </row>
    <row r="1660" spans="1:7">
      <c r="A1660" s="83" t="s">
        <v>2353</v>
      </c>
      <c r="B1660" s="83" t="s">
        <v>3009</v>
      </c>
      <c r="C1660" s="80">
        <v>3006</v>
      </c>
      <c r="D1660" s="80" t="s">
        <v>800</v>
      </c>
      <c r="E1660" s="122">
        <v>2.87E-2</v>
      </c>
      <c r="F1660" s="112" t="s">
        <v>3155</v>
      </c>
      <c r="G1660" s="3" t="str">
        <f t="shared" si="26"/>
        <v>No</v>
      </c>
    </row>
    <row r="1661" spans="1:7">
      <c r="A1661" s="83" t="s">
        <v>2353</v>
      </c>
      <c r="B1661" s="83" t="s">
        <v>3009</v>
      </c>
      <c r="C1661" s="80">
        <v>1854</v>
      </c>
      <c r="D1661" s="80" t="s">
        <v>798</v>
      </c>
      <c r="E1661" s="122">
        <v>9.4E-2</v>
      </c>
      <c r="F1661" s="112" t="s">
        <v>3155</v>
      </c>
      <c r="G1661" s="3" t="str">
        <f t="shared" si="26"/>
        <v>No</v>
      </c>
    </row>
    <row r="1662" spans="1:7">
      <c r="A1662" s="83" t="s">
        <v>2353</v>
      </c>
      <c r="B1662" s="83" t="s">
        <v>3009</v>
      </c>
      <c r="C1662" s="80">
        <v>4332</v>
      </c>
      <c r="D1662" s="80" t="s">
        <v>804</v>
      </c>
      <c r="E1662" s="122">
        <v>0.1331</v>
      </c>
      <c r="F1662" s="112" t="s">
        <v>3155</v>
      </c>
      <c r="G1662" s="3" t="str">
        <f t="shared" si="26"/>
        <v>No</v>
      </c>
    </row>
    <row r="1663" spans="1:7">
      <c r="A1663" s="83" t="s">
        <v>2353</v>
      </c>
      <c r="B1663" s="83" t="s">
        <v>3009</v>
      </c>
      <c r="C1663" s="80">
        <v>4318</v>
      </c>
      <c r="D1663" s="80" t="s">
        <v>803</v>
      </c>
      <c r="E1663" s="122">
        <v>0.16719999999999999</v>
      </c>
      <c r="F1663" s="112" t="s">
        <v>3155</v>
      </c>
      <c r="G1663" s="3" t="str">
        <f t="shared" si="26"/>
        <v>No</v>
      </c>
    </row>
    <row r="1664" spans="1:7">
      <c r="A1664" s="83" t="s">
        <v>2516</v>
      </c>
      <c r="B1664" s="83" t="s">
        <v>3010</v>
      </c>
      <c r="C1664" s="80">
        <v>3801</v>
      </c>
      <c r="D1664" s="80" t="s">
        <v>2025</v>
      </c>
      <c r="E1664" s="122">
        <v>0.55920000000000003</v>
      </c>
      <c r="F1664" s="112" t="s">
        <v>2749</v>
      </c>
      <c r="G1664" s="3" t="str">
        <f t="shared" si="26"/>
        <v>Yes</v>
      </c>
    </row>
    <row r="1665" spans="1:7">
      <c r="A1665" s="83" t="s">
        <v>2516</v>
      </c>
      <c r="B1665" s="83" t="s">
        <v>3010</v>
      </c>
      <c r="C1665" s="80">
        <v>1735</v>
      </c>
      <c r="D1665" s="80" t="s">
        <v>2022</v>
      </c>
      <c r="E1665" s="122">
        <v>0.56369999999999998</v>
      </c>
      <c r="F1665" s="112" t="s">
        <v>2749</v>
      </c>
      <c r="G1665" s="3" t="str">
        <f t="shared" si="26"/>
        <v>Yes</v>
      </c>
    </row>
    <row r="1666" spans="1:7">
      <c r="A1666" s="83" t="s">
        <v>2516</v>
      </c>
      <c r="B1666" s="83" t="s">
        <v>3010</v>
      </c>
      <c r="C1666" s="80">
        <v>4326</v>
      </c>
      <c r="D1666" s="80" t="s">
        <v>2026</v>
      </c>
      <c r="E1666" s="122">
        <v>0.46310000000000001</v>
      </c>
      <c r="F1666" s="112" t="s">
        <v>3155</v>
      </c>
      <c r="G1666" s="3" t="str">
        <f t="shared" si="26"/>
        <v>No</v>
      </c>
    </row>
    <row r="1667" spans="1:7">
      <c r="A1667" s="83" t="s">
        <v>2516</v>
      </c>
      <c r="B1667" s="83" t="s">
        <v>3010</v>
      </c>
      <c r="C1667" s="80">
        <v>3067</v>
      </c>
      <c r="D1667" s="80" t="s">
        <v>2024</v>
      </c>
      <c r="E1667" s="122">
        <v>0.54600000000000004</v>
      </c>
      <c r="F1667" s="112" t="s">
        <v>3155</v>
      </c>
      <c r="G1667" s="3" t="str">
        <f t="shared" si="26"/>
        <v>Yes</v>
      </c>
    </row>
    <row r="1668" spans="1:7">
      <c r="A1668" s="83" t="s">
        <v>2516</v>
      </c>
      <c r="B1668" s="83" t="s">
        <v>3010</v>
      </c>
      <c r="C1668" s="80">
        <v>2527</v>
      </c>
      <c r="D1668" s="80" t="s">
        <v>2023</v>
      </c>
      <c r="E1668" s="122">
        <v>0.5212</v>
      </c>
      <c r="F1668" s="112" t="s">
        <v>3155</v>
      </c>
      <c r="G1668" s="3" t="str">
        <f t="shared" si="26"/>
        <v>Yes</v>
      </c>
    </row>
    <row r="1669" spans="1:7">
      <c r="A1669" s="83" t="s">
        <v>2516</v>
      </c>
      <c r="B1669" s="83" t="s">
        <v>3010</v>
      </c>
      <c r="C1669" s="80">
        <v>5691</v>
      </c>
      <c r="D1669" s="80" t="s">
        <v>3414</v>
      </c>
      <c r="E1669" s="122">
        <v>0.25</v>
      </c>
      <c r="F1669" s="112" t="s">
        <v>3155</v>
      </c>
      <c r="G1669" s="3" t="str">
        <f t="shared" ref="G1669:G1732" si="27">IF(E1669&gt;=0.5,"Yes",IF(F1669="Yes","Yes","No"))</f>
        <v>No</v>
      </c>
    </row>
    <row r="1670" spans="1:7">
      <c r="A1670" s="83" t="s">
        <v>2384</v>
      </c>
      <c r="B1670" s="83" t="s">
        <v>1341</v>
      </c>
      <c r="C1670" s="80">
        <v>3530</v>
      </c>
      <c r="D1670" s="80" t="s">
        <v>142</v>
      </c>
      <c r="E1670" s="122">
        <v>0</v>
      </c>
      <c r="F1670" s="112" t="s">
        <v>3155</v>
      </c>
      <c r="G1670" s="3" t="str">
        <f t="shared" si="27"/>
        <v>No</v>
      </c>
    </row>
    <row r="1671" spans="1:7">
      <c r="A1671" s="83" t="s">
        <v>2545</v>
      </c>
      <c r="B1671" s="83" t="s">
        <v>3011</v>
      </c>
      <c r="C1671" s="80">
        <v>3204</v>
      </c>
      <c r="D1671" s="80" t="s">
        <v>2153</v>
      </c>
      <c r="E1671" s="122">
        <v>0.63429999999999997</v>
      </c>
      <c r="F1671" s="112" t="s">
        <v>2749</v>
      </c>
      <c r="G1671" s="3" t="str">
        <f t="shared" si="27"/>
        <v>Yes</v>
      </c>
    </row>
    <row r="1672" spans="1:7">
      <c r="A1672" s="83" t="s">
        <v>2317</v>
      </c>
      <c r="B1672" s="83" t="s">
        <v>3012</v>
      </c>
      <c r="C1672" s="80">
        <v>3090</v>
      </c>
      <c r="D1672" s="80" t="s">
        <v>430</v>
      </c>
      <c r="E1672" s="122">
        <v>0.7752</v>
      </c>
      <c r="F1672" s="112" t="s">
        <v>2749</v>
      </c>
      <c r="G1672" s="3" t="str">
        <f t="shared" si="27"/>
        <v>Yes</v>
      </c>
    </row>
    <row r="1673" spans="1:7">
      <c r="A1673" s="83" t="s">
        <v>2317</v>
      </c>
      <c r="B1673" s="83" t="s">
        <v>3012</v>
      </c>
      <c r="C1673" s="80">
        <v>3516</v>
      </c>
      <c r="D1673" s="80" t="s">
        <v>431</v>
      </c>
      <c r="E1673" s="122">
        <v>0.74970000000000003</v>
      </c>
      <c r="F1673" s="112" t="s">
        <v>2749</v>
      </c>
      <c r="G1673" s="3" t="str">
        <f t="shared" si="27"/>
        <v>Yes</v>
      </c>
    </row>
    <row r="1674" spans="1:7">
      <c r="A1674" s="83" t="s">
        <v>2317</v>
      </c>
      <c r="B1674" s="83" t="s">
        <v>3012</v>
      </c>
      <c r="C1674" s="80">
        <v>5388</v>
      </c>
      <c r="D1674" s="80" t="s">
        <v>433</v>
      </c>
      <c r="E1674" s="122">
        <v>0.79290000000000005</v>
      </c>
      <c r="F1674" s="112" t="s">
        <v>2749</v>
      </c>
      <c r="G1674" s="3" t="str">
        <f t="shared" si="27"/>
        <v>Yes</v>
      </c>
    </row>
    <row r="1675" spans="1:7">
      <c r="A1675" s="83" t="s">
        <v>2317</v>
      </c>
      <c r="B1675" s="83" t="s">
        <v>3012</v>
      </c>
      <c r="C1675" s="80">
        <v>3620</v>
      </c>
      <c r="D1675" s="80" t="s">
        <v>432</v>
      </c>
      <c r="E1675" s="122">
        <v>0.76539999999999997</v>
      </c>
      <c r="F1675" s="112" t="s">
        <v>2749</v>
      </c>
      <c r="G1675" s="3" t="str">
        <f t="shared" si="27"/>
        <v>Yes</v>
      </c>
    </row>
    <row r="1676" spans="1:7">
      <c r="A1676" s="83" t="s">
        <v>2454</v>
      </c>
      <c r="B1676" s="83" t="s">
        <v>3013</v>
      </c>
      <c r="C1676" s="80">
        <v>2520</v>
      </c>
      <c r="D1676" s="80" t="s">
        <v>1537</v>
      </c>
      <c r="E1676" s="122">
        <v>0.32840000000000003</v>
      </c>
      <c r="F1676" s="112" t="s">
        <v>3155</v>
      </c>
      <c r="G1676" s="3" t="str">
        <f t="shared" si="27"/>
        <v>No</v>
      </c>
    </row>
    <row r="1677" spans="1:7">
      <c r="A1677" s="83" t="s">
        <v>2454</v>
      </c>
      <c r="B1677" s="83" t="s">
        <v>3013</v>
      </c>
      <c r="C1677" s="80">
        <v>2879</v>
      </c>
      <c r="D1677" s="80" t="s">
        <v>1538</v>
      </c>
      <c r="E1677" s="122">
        <v>0.35720000000000002</v>
      </c>
      <c r="F1677" s="112" t="s">
        <v>3155</v>
      </c>
      <c r="G1677" s="3" t="str">
        <f t="shared" si="27"/>
        <v>No</v>
      </c>
    </row>
    <row r="1678" spans="1:7">
      <c r="A1678" s="83" t="s">
        <v>2454</v>
      </c>
      <c r="B1678" s="83" t="s">
        <v>3013</v>
      </c>
      <c r="C1678" s="80">
        <v>3011</v>
      </c>
      <c r="D1678" s="80" t="s">
        <v>1539</v>
      </c>
      <c r="E1678" s="122">
        <v>0.41570000000000001</v>
      </c>
      <c r="F1678" s="112" t="s">
        <v>3155</v>
      </c>
      <c r="G1678" s="3" t="str">
        <f t="shared" si="27"/>
        <v>No</v>
      </c>
    </row>
    <row r="1679" spans="1:7">
      <c r="A1679" s="83" t="s">
        <v>2454</v>
      </c>
      <c r="B1679" s="83" t="s">
        <v>3013</v>
      </c>
      <c r="C1679" s="80">
        <v>1963</v>
      </c>
      <c r="D1679" s="80" t="s">
        <v>1536</v>
      </c>
      <c r="E1679" s="122">
        <v>0.37540000000000001</v>
      </c>
      <c r="F1679" s="112" t="s">
        <v>3155</v>
      </c>
      <c r="G1679" s="3" t="str">
        <f t="shared" si="27"/>
        <v>No</v>
      </c>
    </row>
    <row r="1680" spans="1:7">
      <c r="A1680" s="83" t="s">
        <v>2454</v>
      </c>
      <c r="B1680" s="83" t="s">
        <v>3013</v>
      </c>
      <c r="C1680" s="80">
        <v>5559</v>
      </c>
      <c r="D1680" s="80" t="s">
        <v>3228</v>
      </c>
      <c r="E1680" s="122">
        <v>0.1333</v>
      </c>
      <c r="F1680" s="112" t="s">
        <v>3155</v>
      </c>
      <c r="G1680" s="3" t="str">
        <f t="shared" si="27"/>
        <v>No</v>
      </c>
    </row>
    <row r="1681" spans="1:8">
      <c r="A1681" s="83" t="s">
        <v>2331</v>
      </c>
      <c r="B1681" s="83" t="s">
        <v>3014</v>
      </c>
      <c r="C1681" s="80">
        <v>2010</v>
      </c>
      <c r="D1681" s="80" t="s">
        <v>502</v>
      </c>
      <c r="E1681" s="122">
        <v>0.55600000000000005</v>
      </c>
      <c r="F1681" s="112" t="s">
        <v>3155</v>
      </c>
      <c r="G1681" s="3" t="str">
        <f t="shared" si="27"/>
        <v>Yes</v>
      </c>
    </row>
    <row r="1682" spans="1:8">
      <c r="A1682" t="s">
        <v>2343</v>
      </c>
      <c r="B1682" t="s">
        <v>3015</v>
      </c>
      <c r="C1682" s="80">
        <v>2138</v>
      </c>
      <c r="D1682" t="s">
        <v>565</v>
      </c>
      <c r="E1682" s="122">
        <v>9.7100000000000006E-2</v>
      </c>
      <c r="F1682" s="112" t="s">
        <v>3155</v>
      </c>
      <c r="G1682" s="3" t="str">
        <f t="shared" si="27"/>
        <v>No</v>
      </c>
      <c r="H1682" s="102"/>
    </row>
    <row r="1683" spans="1:8">
      <c r="A1683" t="s">
        <v>2343</v>
      </c>
      <c r="B1683" t="s">
        <v>3015</v>
      </c>
      <c r="C1683" s="80">
        <v>3774</v>
      </c>
      <c r="D1683" t="s">
        <v>623</v>
      </c>
      <c r="E1683" s="122">
        <v>0.58660000000000001</v>
      </c>
      <c r="F1683" s="112" t="s">
        <v>2749</v>
      </c>
      <c r="G1683" s="3" t="str">
        <f t="shared" si="27"/>
        <v>Yes</v>
      </c>
      <c r="H1683" s="102"/>
    </row>
    <row r="1684" spans="1:8">
      <c r="A1684" s="83" t="s">
        <v>2343</v>
      </c>
      <c r="B1684" s="83" t="s">
        <v>3015</v>
      </c>
      <c r="C1684" s="80">
        <v>2181</v>
      </c>
      <c r="D1684" s="80" t="s">
        <v>570</v>
      </c>
      <c r="E1684" s="122">
        <v>9.64E-2</v>
      </c>
      <c r="F1684" s="112" t="s">
        <v>3155</v>
      </c>
      <c r="G1684" s="3" t="str">
        <f t="shared" si="27"/>
        <v>No</v>
      </c>
    </row>
    <row r="1685" spans="1:8">
      <c r="A1685" s="83" t="s">
        <v>2343</v>
      </c>
      <c r="B1685" s="83" t="s">
        <v>3015</v>
      </c>
      <c r="C1685" s="80">
        <v>2730</v>
      </c>
      <c r="D1685" s="80" t="s">
        <v>596</v>
      </c>
      <c r="E1685" s="122">
        <v>0.16569999999999999</v>
      </c>
      <c r="F1685" s="112" t="s">
        <v>3155</v>
      </c>
      <c r="G1685" s="3" t="str">
        <f t="shared" si="27"/>
        <v>No</v>
      </c>
    </row>
    <row r="1686" spans="1:8">
      <c r="A1686" s="83" t="s">
        <v>2343</v>
      </c>
      <c r="B1686" s="83" t="s">
        <v>3015</v>
      </c>
      <c r="C1686" s="80">
        <v>3717</v>
      </c>
      <c r="D1686" s="80" t="s">
        <v>622</v>
      </c>
      <c r="E1686" s="122">
        <v>0.14230000000000001</v>
      </c>
      <c r="F1686" s="112" t="s">
        <v>3155</v>
      </c>
      <c r="G1686" s="3" t="str">
        <f t="shared" si="27"/>
        <v>No</v>
      </c>
    </row>
    <row r="1687" spans="1:8">
      <c r="A1687" s="83" t="s">
        <v>2343</v>
      </c>
      <c r="B1687" s="83" t="s">
        <v>3015</v>
      </c>
      <c r="C1687" s="80">
        <v>2307</v>
      </c>
      <c r="D1687" s="80" t="s">
        <v>582</v>
      </c>
      <c r="E1687" s="122">
        <v>0.66090000000000004</v>
      </c>
      <c r="F1687" s="112" t="s">
        <v>2749</v>
      </c>
      <c r="G1687" s="3" t="str">
        <f t="shared" si="27"/>
        <v>Yes</v>
      </c>
    </row>
    <row r="1688" spans="1:8">
      <c r="A1688" s="83" t="s">
        <v>2343</v>
      </c>
      <c r="B1688" s="83" t="s">
        <v>3015</v>
      </c>
      <c r="C1688" s="80">
        <v>2220</v>
      </c>
      <c r="D1688" s="80" t="s">
        <v>576</v>
      </c>
      <c r="E1688" s="122">
        <v>9.3600000000000003E-2</v>
      </c>
      <c r="F1688" s="112" t="s">
        <v>3155</v>
      </c>
      <c r="G1688" s="3" t="str">
        <f t="shared" si="27"/>
        <v>No</v>
      </c>
    </row>
    <row r="1689" spans="1:8">
      <c r="A1689" s="83" t="s">
        <v>2343</v>
      </c>
      <c r="B1689" s="83" t="s">
        <v>3015</v>
      </c>
      <c r="C1689" s="80">
        <v>2070</v>
      </c>
      <c r="D1689" s="80" t="s">
        <v>557</v>
      </c>
      <c r="E1689" s="122">
        <v>0.46949999999999997</v>
      </c>
      <c r="F1689" s="112" t="s">
        <v>3155</v>
      </c>
      <c r="G1689" s="3" t="str">
        <f t="shared" si="27"/>
        <v>No</v>
      </c>
    </row>
    <row r="1690" spans="1:8">
      <c r="A1690" s="83" t="s">
        <v>2343</v>
      </c>
      <c r="B1690" s="83" t="s">
        <v>3015</v>
      </c>
      <c r="C1690" s="80">
        <v>5406</v>
      </c>
      <c r="D1690" s="80" t="s">
        <v>642</v>
      </c>
      <c r="E1690" s="122">
        <v>0.49990000000000001</v>
      </c>
      <c r="F1690" s="112" t="s">
        <v>3155</v>
      </c>
      <c r="G1690" s="3" t="str">
        <f t="shared" si="27"/>
        <v>No</v>
      </c>
    </row>
    <row r="1691" spans="1:8">
      <c r="A1691" s="83" t="s">
        <v>2343</v>
      </c>
      <c r="B1691" s="83" t="s">
        <v>3015</v>
      </c>
      <c r="C1691" s="80">
        <v>2209</v>
      </c>
      <c r="D1691" s="80" t="s">
        <v>575</v>
      </c>
      <c r="E1691" s="122">
        <v>0.55069999999999997</v>
      </c>
      <c r="F1691" s="112" t="s">
        <v>2749</v>
      </c>
      <c r="G1691" s="3" t="str">
        <f t="shared" si="27"/>
        <v>Yes</v>
      </c>
    </row>
    <row r="1692" spans="1:8">
      <c r="A1692" s="83" t="s">
        <v>2343</v>
      </c>
      <c r="B1692" s="83" t="s">
        <v>3015</v>
      </c>
      <c r="C1692" s="80">
        <v>2372</v>
      </c>
      <c r="D1692" s="80" t="s">
        <v>587</v>
      </c>
      <c r="E1692" s="122">
        <v>3.7100000000000001E-2</v>
      </c>
      <c r="F1692" s="112" t="s">
        <v>3155</v>
      </c>
      <c r="G1692" s="3" t="str">
        <f t="shared" si="27"/>
        <v>No</v>
      </c>
    </row>
    <row r="1693" spans="1:8">
      <c r="A1693" s="83" t="s">
        <v>2343</v>
      </c>
      <c r="B1693" s="83" t="s">
        <v>3015</v>
      </c>
      <c r="C1693" s="80">
        <v>5649</v>
      </c>
      <c r="D1693" s="80" t="s">
        <v>551</v>
      </c>
      <c r="E1693" s="122">
        <v>0.2306</v>
      </c>
      <c r="F1693" s="112" t="s">
        <v>3155</v>
      </c>
      <c r="G1693" s="3" t="str">
        <f t="shared" si="27"/>
        <v>No</v>
      </c>
    </row>
    <row r="1694" spans="1:8">
      <c r="A1694" s="83" t="s">
        <v>2343</v>
      </c>
      <c r="B1694" s="83" t="s">
        <v>3015</v>
      </c>
      <c r="C1694" s="80">
        <v>5292</v>
      </c>
      <c r="D1694" s="80" t="s">
        <v>639</v>
      </c>
      <c r="E1694" s="122">
        <v>5.1200000000000002E-2</v>
      </c>
      <c r="F1694" s="112" t="s">
        <v>3155</v>
      </c>
      <c r="G1694" s="3" t="str">
        <f t="shared" si="27"/>
        <v>No</v>
      </c>
    </row>
    <row r="1695" spans="1:8">
      <c r="A1695" s="83" t="s">
        <v>2343</v>
      </c>
      <c r="B1695" s="83" t="s">
        <v>3015</v>
      </c>
      <c r="C1695" s="80">
        <v>2838</v>
      </c>
      <c r="D1695" s="80" t="s">
        <v>598</v>
      </c>
      <c r="E1695" s="122">
        <v>3.9E-2</v>
      </c>
      <c r="F1695" s="112" t="s">
        <v>3155</v>
      </c>
      <c r="G1695" s="3" t="str">
        <f t="shared" si="27"/>
        <v>No</v>
      </c>
    </row>
    <row r="1696" spans="1:8">
      <c r="A1696" s="83" t="s">
        <v>2343</v>
      </c>
      <c r="B1696" s="83" t="s">
        <v>3015</v>
      </c>
      <c r="C1696" s="80">
        <v>5487</v>
      </c>
      <c r="D1696" s="80" t="s">
        <v>2731</v>
      </c>
      <c r="E1696" s="122">
        <v>0.1686</v>
      </c>
      <c r="F1696" s="112" t="s">
        <v>3155</v>
      </c>
      <c r="G1696" s="3" t="str">
        <f t="shared" si="27"/>
        <v>No</v>
      </c>
    </row>
    <row r="1697" spans="1:7">
      <c r="A1697" s="83" t="s">
        <v>2343</v>
      </c>
      <c r="B1697" s="83" t="s">
        <v>3015</v>
      </c>
      <c r="C1697" s="80">
        <v>3096</v>
      </c>
      <c r="D1697" s="80" t="s">
        <v>606</v>
      </c>
      <c r="E1697" s="122">
        <v>0.6079</v>
      </c>
      <c r="F1697" s="112" t="s">
        <v>2749</v>
      </c>
      <c r="G1697" s="3" t="str">
        <f t="shared" si="27"/>
        <v>Yes</v>
      </c>
    </row>
    <row r="1698" spans="1:7">
      <c r="A1698" s="83" t="s">
        <v>2343</v>
      </c>
      <c r="B1698" s="83" t="s">
        <v>3015</v>
      </c>
      <c r="C1698" s="80">
        <v>2392</v>
      </c>
      <c r="D1698" s="80" t="s">
        <v>588</v>
      </c>
      <c r="E1698" s="122">
        <v>0.53320000000000001</v>
      </c>
      <c r="F1698" s="112" t="s">
        <v>2749</v>
      </c>
      <c r="G1698" s="3" t="str">
        <f t="shared" si="27"/>
        <v>Yes</v>
      </c>
    </row>
    <row r="1699" spans="1:7">
      <c r="A1699" s="83" t="s">
        <v>2343</v>
      </c>
      <c r="B1699" s="83" t="s">
        <v>3015</v>
      </c>
      <c r="C1699" s="80">
        <v>2199</v>
      </c>
      <c r="D1699" s="80" t="s">
        <v>573</v>
      </c>
      <c r="E1699" s="122">
        <v>0.60899999999999999</v>
      </c>
      <c r="F1699" s="112" t="s">
        <v>2749</v>
      </c>
      <c r="G1699" s="3" t="str">
        <f t="shared" si="27"/>
        <v>Yes</v>
      </c>
    </row>
    <row r="1700" spans="1:7">
      <c r="A1700" s="83" t="s">
        <v>2343</v>
      </c>
      <c r="B1700" s="83" t="s">
        <v>3015</v>
      </c>
      <c r="C1700" s="80">
        <v>2450</v>
      </c>
      <c r="D1700" s="80" t="s">
        <v>591</v>
      </c>
      <c r="E1700" s="122">
        <v>0.13159999999999999</v>
      </c>
      <c r="F1700" s="112" t="s">
        <v>3155</v>
      </c>
      <c r="G1700" s="3" t="str">
        <f t="shared" si="27"/>
        <v>No</v>
      </c>
    </row>
    <row r="1701" spans="1:7">
      <c r="A1701" s="83" t="s">
        <v>2343</v>
      </c>
      <c r="B1701" s="83" t="s">
        <v>3015</v>
      </c>
      <c r="C1701" s="80">
        <v>2839</v>
      </c>
      <c r="D1701" s="80" t="s">
        <v>599</v>
      </c>
      <c r="E1701" s="122">
        <v>0.5917</v>
      </c>
      <c r="F1701" s="112" t="s">
        <v>2749</v>
      </c>
      <c r="G1701" s="3" t="str">
        <f t="shared" si="27"/>
        <v>Yes</v>
      </c>
    </row>
    <row r="1702" spans="1:7">
      <c r="A1702" s="83" t="s">
        <v>2343</v>
      </c>
      <c r="B1702" s="83" t="s">
        <v>3015</v>
      </c>
      <c r="C1702" s="80">
        <v>3803</v>
      </c>
      <c r="D1702" s="80" t="s">
        <v>625</v>
      </c>
      <c r="E1702" s="122">
        <v>0.50190000000000001</v>
      </c>
      <c r="F1702" s="112" t="s">
        <v>2749</v>
      </c>
      <c r="G1702" s="3" t="str">
        <f t="shared" si="27"/>
        <v>Yes</v>
      </c>
    </row>
    <row r="1703" spans="1:7">
      <c r="A1703" s="83" t="s">
        <v>2343</v>
      </c>
      <c r="B1703" s="83" t="s">
        <v>3015</v>
      </c>
      <c r="C1703" s="80">
        <v>5488</v>
      </c>
      <c r="D1703" s="80" t="s">
        <v>2732</v>
      </c>
      <c r="E1703" s="122">
        <v>2.7199999999999998E-2</v>
      </c>
      <c r="F1703" s="112" t="s">
        <v>3155</v>
      </c>
      <c r="G1703" s="3" t="str">
        <f t="shared" si="27"/>
        <v>No</v>
      </c>
    </row>
    <row r="1704" spans="1:7">
      <c r="A1704" s="83" t="s">
        <v>2343</v>
      </c>
      <c r="B1704" s="83" t="s">
        <v>3015</v>
      </c>
      <c r="C1704" s="80">
        <v>2321</v>
      </c>
      <c r="D1704" s="80" t="s">
        <v>583</v>
      </c>
      <c r="E1704" s="122">
        <v>0.62649999999999995</v>
      </c>
      <c r="F1704" s="112" t="s">
        <v>2749</v>
      </c>
      <c r="G1704" s="3" t="str">
        <f t="shared" si="27"/>
        <v>Yes</v>
      </c>
    </row>
    <row r="1705" spans="1:7">
      <c r="A1705" s="83" t="s">
        <v>2343</v>
      </c>
      <c r="B1705" s="83" t="s">
        <v>3015</v>
      </c>
      <c r="C1705" s="80">
        <v>2729</v>
      </c>
      <c r="D1705" s="80" t="s">
        <v>595</v>
      </c>
      <c r="E1705" s="122">
        <v>0.1472</v>
      </c>
      <c r="F1705" s="112" t="s">
        <v>3155</v>
      </c>
      <c r="G1705" s="3" t="str">
        <f t="shared" si="27"/>
        <v>No</v>
      </c>
    </row>
    <row r="1706" spans="1:7">
      <c r="A1706" s="83" t="s">
        <v>2343</v>
      </c>
      <c r="B1706" s="83" t="s">
        <v>3015</v>
      </c>
      <c r="C1706" s="80">
        <v>2118</v>
      </c>
      <c r="D1706" s="80" t="s">
        <v>562</v>
      </c>
      <c r="E1706" s="122">
        <v>0.64380000000000004</v>
      </c>
      <c r="F1706" s="112" t="s">
        <v>2749</v>
      </c>
      <c r="G1706" s="3" t="str">
        <f t="shared" si="27"/>
        <v>Yes</v>
      </c>
    </row>
    <row r="1707" spans="1:7">
      <c r="A1707" s="83" t="s">
        <v>2343</v>
      </c>
      <c r="B1707" s="83" t="s">
        <v>3015</v>
      </c>
      <c r="C1707" s="80">
        <v>3518</v>
      </c>
      <c r="D1707" s="80" t="s">
        <v>618</v>
      </c>
      <c r="E1707" s="122">
        <v>0.15260000000000001</v>
      </c>
      <c r="F1707" s="112" t="s">
        <v>3155</v>
      </c>
      <c r="G1707" s="3" t="str">
        <f t="shared" si="27"/>
        <v>No</v>
      </c>
    </row>
    <row r="1708" spans="1:7">
      <c r="A1708" s="83" t="s">
        <v>2343</v>
      </c>
      <c r="B1708" s="83" t="s">
        <v>3015</v>
      </c>
      <c r="C1708" s="80">
        <v>2182</v>
      </c>
      <c r="D1708" s="80" t="s">
        <v>571</v>
      </c>
      <c r="E1708" s="122">
        <v>0.62539999999999996</v>
      </c>
      <c r="F1708" s="112" t="s">
        <v>2749</v>
      </c>
      <c r="G1708" s="3" t="str">
        <f t="shared" si="27"/>
        <v>Yes</v>
      </c>
    </row>
    <row r="1709" spans="1:7">
      <c r="A1709" s="83" t="s">
        <v>2343</v>
      </c>
      <c r="B1709" s="83" t="s">
        <v>3015</v>
      </c>
      <c r="C1709" s="80">
        <v>2090</v>
      </c>
      <c r="D1709" s="80" t="s">
        <v>560</v>
      </c>
      <c r="E1709" s="122">
        <v>5.7500000000000002E-2</v>
      </c>
      <c r="F1709" s="112" t="s">
        <v>3155</v>
      </c>
      <c r="G1709" s="3" t="str">
        <f t="shared" si="27"/>
        <v>No</v>
      </c>
    </row>
    <row r="1710" spans="1:7">
      <c r="A1710" s="83" t="s">
        <v>2343</v>
      </c>
      <c r="B1710" s="83" t="s">
        <v>3015</v>
      </c>
      <c r="C1710" s="80">
        <v>2306</v>
      </c>
      <c r="D1710" s="80" t="s">
        <v>581</v>
      </c>
      <c r="E1710" s="122">
        <v>0.33850000000000002</v>
      </c>
      <c r="F1710" s="112" t="s">
        <v>3155</v>
      </c>
      <c r="G1710" s="3" t="str">
        <f t="shared" si="27"/>
        <v>No</v>
      </c>
    </row>
    <row r="1711" spans="1:7">
      <c r="A1711" s="83" t="s">
        <v>2343</v>
      </c>
      <c r="B1711" s="83" t="s">
        <v>3015</v>
      </c>
      <c r="C1711" s="80">
        <v>2139</v>
      </c>
      <c r="D1711" s="80" t="s">
        <v>566</v>
      </c>
      <c r="E1711" s="122">
        <v>0.1235</v>
      </c>
      <c r="F1711" s="112" t="s">
        <v>3155</v>
      </c>
      <c r="G1711" s="3" t="str">
        <f t="shared" si="27"/>
        <v>No</v>
      </c>
    </row>
    <row r="1712" spans="1:7">
      <c r="A1712" s="83" t="s">
        <v>2343</v>
      </c>
      <c r="B1712" s="83" t="s">
        <v>3015</v>
      </c>
      <c r="C1712" s="80">
        <v>3429</v>
      </c>
      <c r="D1712" s="80" t="s">
        <v>614</v>
      </c>
      <c r="E1712" s="122">
        <v>7.7200000000000005E-2</v>
      </c>
      <c r="F1712" s="112" t="s">
        <v>3155</v>
      </c>
      <c r="G1712" s="3" t="str">
        <f t="shared" si="27"/>
        <v>No</v>
      </c>
    </row>
    <row r="1713" spans="1:7">
      <c r="A1713" s="83" t="s">
        <v>2343</v>
      </c>
      <c r="B1713" s="83" t="s">
        <v>3015</v>
      </c>
      <c r="C1713" s="80">
        <v>3378</v>
      </c>
      <c r="D1713" s="80" t="s">
        <v>612</v>
      </c>
      <c r="E1713" s="122">
        <v>0.48380000000000001</v>
      </c>
      <c r="F1713" s="112" t="s">
        <v>2749</v>
      </c>
      <c r="G1713" s="3" t="str">
        <f t="shared" si="27"/>
        <v>Yes</v>
      </c>
    </row>
    <row r="1714" spans="1:7">
      <c r="A1714" s="83" t="s">
        <v>2343</v>
      </c>
      <c r="B1714" s="83" t="s">
        <v>3015</v>
      </c>
      <c r="C1714" s="80">
        <v>2061</v>
      </c>
      <c r="D1714" s="80" t="s">
        <v>554</v>
      </c>
      <c r="E1714" s="122">
        <v>0.1326</v>
      </c>
      <c r="F1714" s="112" t="s">
        <v>3155</v>
      </c>
      <c r="G1714" s="3" t="str">
        <f t="shared" si="27"/>
        <v>No</v>
      </c>
    </row>
    <row r="1715" spans="1:7">
      <c r="A1715" s="83" t="s">
        <v>2343</v>
      </c>
      <c r="B1715" s="83" t="s">
        <v>3015</v>
      </c>
      <c r="C1715" s="80">
        <v>2123</v>
      </c>
      <c r="D1715" s="80" t="s">
        <v>564</v>
      </c>
      <c r="E1715" s="122">
        <v>8.5300000000000001E-2</v>
      </c>
      <c r="F1715" s="112" t="s">
        <v>3155</v>
      </c>
      <c r="G1715" s="3" t="str">
        <f t="shared" si="27"/>
        <v>No</v>
      </c>
    </row>
    <row r="1716" spans="1:7">
      <c r="A1716" s="83" t="s">
        <v>2343</v>
      </c>
      <c r="B1716" s="83" t="s">
        <v>3015</v>
      </c>
      <c r="C1716" s="80">
        <v>2371</v>
      </c>
      <c r="D1716" s="80" t="s">
        <v>586</v>
      </c>
      <c r="E1716" s="122">
        <v>9.35E-2</v>
      </c>
      <c r="F1716" s="112" t="s">
        <v>3155</v>
      </c>
      <c r="G1716" s="3" t="str">
        <f t="shared" si="27"/>
        <v>No</v>
      </c>
    </row>
    <row r="1717" spans="1:7">
      <c r="A1717" s="83" t="s">
        <v>2343</v>
      </c>
      <c r="B1717" s="83" t="s">
        <v>3015</v>
      </c>
      <c r="C1717" s="80">
        <v>4248</v>
      </c>
      <c r="D1717" s="80" t="s">
        <v>632</v>
      </c>
      <c r="E1717" s="122">
        <v>0.3</v>
      </c>
      <c r="F1717" s="112" t="s">
        <v>3155</v>
      </c>
      <c r="G1717" s="3" t="str">
        <f t="shared" si="27"/>
        <v>No</v>
      </c>
    </row>
    <row r="1718" spans="1:7">
      <c r="A1718" s="83" t="s">
        <v>2343</v>
      </c>
      <c r="B1718" s="83" t="s">
        <v>3015</v>
      </c>
      <c r="C1718" s="80">
        <v>5175</v>
      </c>
      <c r="D1718" s="80" t="s">
        <v>634</v>
      </c>
      <c r="E1718" s="122">
        <v>0.18229999999999999</v>
      </c>
      <c r="F1718" s="112" t="s">
        <v>3155</v>
      </c>
      <c r="G1718" s="3" t="str">
        <f t="shared" si="27"/>
        <v>No</v>
      </c>
    </row>
    <row r="1719" spans="1:7">
      <c r="A1719" s="83" t="s">
        <v>2343</v>
      </c>
      <c r="B1719" s="83" t="s">
        <v>3015</v>
      </c>
      <c r="C1719" s="80">
        <v>2269</v>
      </c>
      <c r="D1719" s="80" t="s">
        <v>579</v>
      </c>
      <c r="E1719" s="122">
        <v>0.5585</v>
      </c>
      <c r="F1719" s="112" t="s">
        <v>2749</v>
      </c>
      <c r="G1719" s="3" t="str">
        <f t="shared" si="27"/>
        <v>Yes</v>
      </c>
    </row>
    <row r="1720" spans="1:7">
      <c r="A1720" s="83" t="s">
        <v>2343</v>
      </c>
      <c r="B1720" s="83" t="s">
        <v>3015</v>
      </c>
      <c r="C1720" s="80">
        <v>3276</v>
      </c>
      <c r="D1720" s="80" t="s">
        <v>609</v>
      </c>
      <c r="E1720" s="122">
        <v>0.28370000000000001</v>
      </c>
      <c r="F1720" s="112" t="s">
        <v>3155</v>
      </c>
      <c r="G1720" s="3" t="str">
        <f t="shared" si="27"/>
        <v>No</v>
      </c>
    </row>
    <row r="1721" spans="1:7">
      <c r="A1721" s="83" t="s">
        <v>2343</v>
      </c>
      <c r="B1721" s="83" t="s">
        <v>3015</v>
      </c>
      <c r="C1721" s="80">
        <v>5405</v>
      </c>
      <c r="D1721" s="80" t="s">
        <v>641</v>
      </c>
      <c r="E1721" s="122">
        <v>0.48</v>
      </c>
      <c r="F1721" s="112" t="s">
        <v>3155</v>
      </c>
      <c r="G1721" s="3" t="str">
        <f t="shared" si="27"/>
        <v>No</v>
      </c>
    </row>
    <row r="1722" spans="1:7">
      <c r="A1722" s="83" t="s">
        <v>2343</v>
      </c>
      <c r="B1722" s="83" t="s">
        <v>3015</v>
      </c>
      <c r="C1722" s="80">
        <v>1635</v>
      </c>
      <c r="D1722" s="80" t="s">
        <v>550</v>
      </c>
      <c r="E1722" s="122">
        <v>0.68169999999999997</v>
      </c>
      <c r="F1722" s="112" t="s">
        <v>2749</v>
      </c>
      <c r="G1722" s="3" t="str">
        <f t="shared" si="27"/>
        <v>Yes</v>
      </c>
    </row>
    <row r="1723" spans="1:7">
      <c r="A1723" s="83" t="s">
        <v>2343</v>
      </c>
      <c r="B1723" s="83" t="s">
        <v>3015</v>
      </c>
      <c r="C1723" s="80">
        <v>5351</v>
      </c>
      <c r="D1723" s="80" t="s">
        <v>640</v>
      </c>
      <c r="E1723" s="122">
        <v>0.30680000000000002</v>
      </c>
      <c r="F1723" s="112" t="s">
        <v>3155</v>
      </c>
      <c r="G1723" s="3" t="str">
        <f t="shared" si="27"/>
        <v>No</v>
      </c>
    </row>
    <row r="1724" spans="1:7">
      <c r="A1724" s="83" t="s">
        <v>2343</v>
      </c>
      <c r="B1724" s="83" t="s">
        <v>3015</v>
      </c>
      <c r="C1724" s="80">
        <v>2063</v>
      </c>
      <c r="D1724" s="80" t="s">
        <v>555</v>
      </c>
      <c r="E1724" s="122">
        <v>0.15110000000000001</v>
      </c>
      <c r="F1724" s="112" t="s">
        <v>3155</v>
      </c>
      <c r="G1724" s="3" t="str">
        <f t="shared" si="27"/>
        <v>No</v>
      </c>
    </row>
    <row r="1725" spans="1:7">
      <c r="A1725" s="83" t="s">
        <v>2343</v>
      </c>
      <c r="B1725" s="83" t="s">
        <v>3015</v>
      </c>
      <c r="C1725" s="80">
        <v>2143</v>
      </c>
      <c r="D1725" s="80" t="s">
        <v>569</v>
      </c>
      <c r="E1725" s="122">
        <v>0.53669999999999995</v>
      </c>
      <c r="F1725" s="112" t="s">
        <v>2749</v>
      </c>
      <c r="G1725" s="3" t="str">
        <f t="shared" si="27"/>
        <v>Yes</v>
      </c>
    </row>
    <row r="1726" spans="1:7">
      <c r="A1726" s="83" t="s">
        <v>2343</v>
      </c>
      <c r="B1726" s="83" t="s">
        <v>3015</v>
      </c>
      <c r="C1726" s="80">
        <v>2975</v>
      </c>
      <c r="D1726" s="80" t="s">
        <v>600</v>
      </c>
      <c r="E1726" s="122">
        <v>0.3629</v>
      </c>
      <c r="F1726" s="112" t="s">
        <v>3155</v>
      </c>
      <c r="G1726" s="3" t="str">
        <f t="shared" si="27"/>
        <v>No</v>
      </c>
    </row>
    <row r="1727" spans="1:7">
      <c r="A1727" s="83" t="s">
        <v>2343</v>
      </c>
      <c r="B1727" s="83" t="s">
        <v>3015</v>
      </c>
      <c r="C1727" s="80">
        <v>2081</v>
      </c>
      <c r="D1727" s="80" t="s">
        <v>558</v>
      </c>
      <c r="E1727" s="122">
        <v>6.7000000000000004E-2</v>
      </c>
      <c r="F1727" s="112" t="s">
        <v>3155</v>
      </c>
      <c r="G1727" s="3" t="str">
        <f t="shared" si="27"/>
        <v>No</v>
      </c>
    </row>
    <row r="1728" spans="1:7">
      <c r="A1728" s="83" t="s">
        <v>2343</v>
      </c>
      <c r="B1728" s="83" t="s">
        <v>3015</v>
      </c>
      <c r="C1728" s="80">
        <v>3478</v>
      </c>
      <c r="D1728" s="80" t="s">
        <v>615</v>
      </c>
      <c r="E1728" s="122">
        <v>0.39489999999999997</v>
      </c>
      <c r="F1728" s="112" t="s">
        <v>3155</v>
      </c>
      <c r="G1728" s="3" t="str">
        <f t="shared" si="27"/>
        <v>No</v>
      </c>
    </row>
    <row r="1729" spans="1:7">
      <c r="A1729" s="83" t="s">
        <v>2343</v>
      </c>
      <c r="B1729" s="83" t="s">
        <v>3015</v>
      </c>
      <c r="C1729" s="80">
        <v>2733</v>
      </c>
      <c r="D1729" s="80" t="s">
        <v>597</v>
      </c>
      <c r="E1729" s="122">
        <v>0.1333</v>
      </c>
      <c r="F1729" s="112" t="s">
        <v>3155</v>
      </c>
      <c r="G1729" s="3" t="str">
        <f t="shared" si="27"/>
        <v>No</v>
      </c>
    </row>
    <row r="1730" spans="1:7">
      <c r="A1730" s="83" t="s">
        <v>2343</v>
      </c>
      <c r="B1730" s="83" t="s">
        <v>3015</v>
      </c>
      <c r="C1730" s="80">
        <v>2437</v>
      </c>
      <c r="D1730" s="80" t="s">
        <v>590</v>
      </c>
      <c r="E1730" s="122">
        <v>0.2747</v>
      </c>
      <c r="F1730" s="112" t="s">
        <v>3155</v>
      </c>
      <c r="G1730" s="3" t="str">
        <f t="shared" si="27"/>
        <v>No</v>
      </c>
    </row>
    <row r="1731" spans="1:7">
      <c r="A1731" s="83" t="s">
        <v>2343</v>
      </c>
      <c r="B1731" s="83" t="s">
        <v>3015</v>
      </c>
      <c r="C1731" s="80">
        <v>2183</v>
      </c>
      <c r="D1731" s="80" t="s">
        <v>572</v>
      </c>
      <c r="E1731" s="122">
        <v>5.6599999999999998E-2</v>
      </c>
      <c r="F1731" s="112" t="s">
        <v>3155</v>
      </c>
      <c r="G1731" s="3" t="str">
        <f t="shared" si="27"/>
        <v>No</v>
      </c>
    </row>
    <row r="1732" spans="1:7">
      <c r="A1732" s="83" t="s">
        <v>2343</v>
      </c>
      <c r="B1732" s="83" t="s">
        <v>3015</v>
      </c>
      <c r="C1732" s="80">
        <v>2121</v>
      </c>
      <c r="D1732" s="80" t="s">
        <v>563</v>
      </c>
      <c r="E1732" s="122">
        <v>0.42359999999999998</v>
      </c>
      <c r="F1732" s="112" t="s">
        <v>3155</v>
      </c>
      <c r="G1732" s="3" t="str">
        <f t="shared" si="27"/>
        <v>No</v>
      </c>
    </row>
    <row r="1733" spans="1:7">
      <c r="A1733" s="83" t="s">
        <v>2343</v>
      </c>
      <c r="B1733" s="83" t="s">
        <v>3015</v>
      </c>
      <c r="C1733" s="80">
        <v>3874</v>
      </c>
      <c r="D1733" s="80" t="s">
        <v>627</v>
      </c>
      <c r="E1733" s="122">
        <v>0.497</v>
      </c>
      <c r="F1733" s="112" t="s">
        <v>2749</v>
      </c>
      <c r="G1733" s="3" t="str">
        <f t="shared" ref="G1733:G1796" si="28">IF(E1733&gt;=0.5,"Yes",IF(F1733="Yes","Yes","No"))</f>
        <v>Yes</v>
      </c>
    </row>
    <row r="1734" spans="1:7">
      <c r="A1734" s="83" t="s">
        <v>2343</v>
      </c>
      <c r="B1734" s="83" t="s">
        <v>3015</v>
      </c>
      <c r="C1734" s="80">
        <v>5566</v>
      </c>
      <c r="D1734" s="80" t="s">
        <v>140</v>
      </c>
      <c r="E1734" s="122">
        <v>9.2799999999999994E-2</v>
      </c>
      <c r="F1734" s="112" t="s">
        <v>3155</v>
      </c>
      <c r="G1734" s="3" t="str">
        <f t="shared" si="28"/>
        <v>No</v>
      </c>
    </row>
    <row r="1735" spans="1:7">
      <c r="A1735" s="83" t="s">
        <v>2343</v>
      </c>
      <c r="B1735" s="83" t="s">
        <v>3015</v>
      </c>
      <c r="C1735" s="80">
        <v>5276</v>
      </c>
      <c r="D1735" s="80" t="s">
        <v>638</v>
      </c>
      <c r="E1735" s="122">
        <v>0.32250000000000001</v>
      </c>
      <c r="F1735" s="112" t="s">
        <v>3155</v>
      </c>
      <c r="G1735" s="3" t="str">
        <f t="shared" si="28"/>
        <v>No</v>
      </c>
    </row>
    <row r="1736" spans="1:7">
      <c r="A1736" s="83" t="s">
        <v>2343</v>
      </c>
      <c r="B1736" s="83" t="s">
        <v>3015</v>
      </c>
      <c r="C1736" s="80">
        <v>3714</v>
      </c>
      <c r="D1736" s="80" t="s">
        <v>621</v>
      </c>
      <c r="E1736" s="122">
        <v>0.57420000000000004</v>
      </c>
      <c r="F1736" s="112" t="s">
        <v>2749</v>
      </c>
      <c r="G1736" s="3" t="str">
        <f t="shared" si="28"/>
        <v>Yes</v>
      </c>
    </row>
    <row r="1737" spans="1:7">
      <c r="A1737" s="83" t="s">
        <v>2343</v>
      </c>
      <c r="B1737" s="83" t="s">
        <v>3015</v>
      </c>
      <c r="C1737" s="80">
        <v>2462</v>
      </c>
      <c r="D1737" s="80" t="s">
        <v>592</v>
      </c>
      <c r="E1737" s="122">
        <v>8.0500000000000002E-2</v>
      </c>
      <c r="F1737" s="112" t="s">
        <v>3155</v>
      </c>
      <c r="G1737" s="3" t="str">
        <f t="shared" si="28"/>
        <v>No</v>
      </c>
    </row>
    <row r="1738" spans="1:7">
      <c r="A1738" s="83" t="s">
        <v>2343</v>
      </c>
      <c r="B1738" s="83" t="s">
        <v>3015</v>
      </c>
      <c r="C1738" s="80">
        <v>2435</v>
      </c>
      <c r="D1738" s="80" t="s">
        <v>589</v>
      </c>
      <c r="E1738" s="122">
        <v>0.16869999999999999</v>
      </c>
      <c r="F1738" s="112" t="s">
        <v>3155</v>
      </c>
      <c r="G1738" s="3" t="str">
        <f t="shared" si="28"/>
        <v>No</v>
      </c>
    </row>
    <row r="1739" spans="1:7">
      <c r="A1739" s="83" t="s">
        <v>2343</v>
      </c>
      <c r="B1739" s="83" t="s">
        <v>3015</v>
      </c>
      <c r="C1739" s="80">
        <v>2069</v>
      </c>
      <c r="D1739" s="80" t="s">
        <v>556</v>
      </c>
      <c r="E1739" s="122">
        <v>0.41670000000000001</v>
      </c>
      <c r="F1739" s="112" t="s">
        <v>3155</v>
      </c>
      <c r="G1739" s="3" t="str">
        <f t="shared" si="28"/>
        <v>No</v>
      </c>
    </row>
    <row r="1740" spans="1:7">
      <c r="A1740" s="83" t="s">
        <v>2343</v>
      </c>
      <c r="B1740" s="83" t="s">
        <v>3015</v>
      </c>
      <c r="C1740" s="80">
        <v>5565</v>
      </c>
      <c r="D1740" s="80" t="s">
        <v>3229</v>
      </c>
      <c r="E1740" s="122">
        <v>9.5200000000000007E-2</v>
      </c>
      <c r="F1740" s="112" t="s">
        <v>3155</v>
      </c>
      <c r="G1740" s="3" t="str">
        <f t="shared" si="28"/>
        <v>No</v>
      </c>
    </row>
    <row r="1741" spans="1:7">
      <c r="A1741" s="83" t="s">
        <v>2343</v>
      </c>
      <c r="B1741" s="83" t="s">
        <v>3015</v>
      </c>
      <c r="C1741" s="80">
        <v>2353</v>
      </c>
      <c r="D1741" s="80" t="s">
        <v>585</v>
      </c>
      <c r="E1741" s="122">
        <v>0.48</v>
      </c>
      <c r="F1741" s="112" t="s">
        <v>3155</v>
      </c>
      <c r="G1741" s="3" t="str">
        <f t="shared" si="28"/>
        <v>No</v>
      </c>
    </row>
    <row r="1742" spans="1:7">
      <c r="A1742" s="83" t="s">
        <v>2343</v>
      </c>
      <c r="B1742" s="83" t="s">
        <v>3015</v>
      </c>
      <c r="C1742" s="80">
        <v>2089</v>
      </c>
      <c r="D1742" s="80" t="s">
        <v>559</v>
      </c>
      <c r="E1742" s="122">
        <v>0.63119999999999998</v>
      </c>
      <c r="F1742" s="112" t="s">
        <v>2749</v>
      </c>
      <c r="G1742" s="3" t="str">
        <f t="shared" si="28"/>
        <v>Yes</v>
      </c>
    </row>
    <row r="1743" spans="1:7">
      <c r="A1743" s="83" t="s">
        <v>2343</v>
      </c>
      <c r="B1743" s="83" t="s">
        <v>3015</v>
      </c>
      <c r="C1743" s="80">
        <v>3517</v>
      </c>
      <c r="D1743" s="80" t="s">
        <v>617</v>
      </c>
      <c r="E1743" s="122">
        <v>0.15959999999999999</v>
      </c>
      <c r="F1743" s="112" t="s">
        <v>3155</v>
      </c>
      <c r="G1743" s="3" t="str">
        <f t="shared" si="28"/>
        <v>No</v>
      </c>
    </row>
    <row r="1744" spans="1:7">
      <c r="A1744" s="83" t="s">
        <v>2343</v>
      </c>
      <c r="B1744" s="83" t="s">
        <v>3015</v>
      </c>
      <c r="C1744" s="80">
        <v>5203</v>
      </c>
      <c r="D1744" s="80" t="s">
        <v>635</v>
      </c>
      <c r="E1744" s="122">
        <v>3.04E-2</v>
      </c>
      <c r="F1744" s="112" t="s">
        <v>3155</v>
      </c>
      <c r="G1744" s="3" t="str">
        <f t="shared" si="28"/>
        <v>No</v>
      </c>
    </row>
    <row r="1745" spans="1:7">
      <c r="A1745" s="83" t="s">
        <v>2343</v>
      </c>
      <c r="B1745" s="83" t="s">
        <v>3015</v>
      </c>
      <c r="C1745" s="80">
        <v>2201</v>
      </c>
      <c r="D1745" s="80" t="s">
        <v>574</v>
      </c>
      <c r="E1745" s="122">
        <v>7.7399999999999997E-2</v>
      </c>
      <c r="F1745" s="112" t="s">
        <v>3155</v>
      </c>
      <c r="G1745" s="3" t="str">
        <f t="shared" si="28"/>
        <v>No</v>
      </c>
    </row>
    <row r="1746" spans="1:7">
      <c r="A1746" s="83" t="s">
        <v>2343</v>
      </c>
      <c r="B1746" s="83" t="s">
        <v>3015</v>
      </c>
      <c r="C1746" s="80">
        <v>5485</v>
      </c>
      <c r="D1746" s="80" t="s">
        <v>2733</v>
      </c>
      <c r="E1746" s="122">
        <v>0.4602</v>
      </c>
      <c r="F1746" s="112" t="s">
        <v>3155</v>
      </c>
      <c r="G1746" s="3" t="str">
        <f t="shared" si="28"/>
        <v>No</v>
      </c>
    </row>
    <row r="1747" spans="1:7">
      <c r="A1747" s="83" t="s">
        <v>2343</v>
      </c>
      <c r="B1747" s="83" t="s">
        <v>3015</v>
      </c>
      <c r="C1747" s="80">
        <v>3095</v>
      </c>
      <c r="D1747" s="80" t="s">
        <v>605</v>
      </c>
      <c r="E1747" s="122">
        <v>0.60099999999999998</v>
      </c>
      <c r="F1747" s="112" t="s">
        <v>2749</v>
      </c>
      <c r="G1747" s="3" t="str">
        <f t="shared" si="28"/>
        <v>Yes</v>
      </c>
    </row>
    <row r="1748" spans="1:7">
      <c r="A1748" s="83" t="s">
        <v>2343</v>
      </c>
      <c r="B1748" s="83" t="s">
        <v>3015</v>
      </c>
      <c r="C1748" s="80">
        <v>1547</v>
      </c>
      <c r="D1748" s="80" t="s">
        <v>546</v>
      </c>
      <c r="E1748" s="122">
        <v>0.41970000000000002</v>
      </c>
      <c r="F1748" s="112" t="s">
        <v>3155</v>
      </c>
      <c r="G1748" s="3" t="str">
        <f t="shared" si="28"/>
        <v>No</v>
      </c>
    </row>
    <row r="1749" spans="1:7">
      <c r="A1749" s="83" t="s">
        <v>2343</v>
      </c>
      <c r="B1749" s="83" t="s">
        <v>3015</v>
      </c>
      <c r="C1749" s="80">
        <v>2322</v>
      </c>
      <c r="D1749" s="80" t="s">
        <v>584</v>
      </c>
      <c r="E1749" s="122">
        <v>5.7500000000000002E-2</v>
      </c>
      <c r="F1749" s="112" t="s">
        <v>3155</v>
      </c>
      <c r="G1749" s="3" t="str">
        <f t="shared" si="28"/>
        <v>No</v>
      </c>
    </row>
    <row r="1750" spans="1:7">
      <c r="A1750" s="83" t="s">
        <v>2343</v>
      </c>
      <c r="B1750" s="83" t="s">
        <v>3015</v>
      </c>
      <c r="C1750" s="80">
        <v>3479</v>
      </c>
      <c r="D1750" s="80" t="s">
        <v>616</v>
      </c>
      <c r="E1750" s="122">
        <v>0.33110000000000001</v>
      </c>
      <c r="F1750" s="112" t="s">
        <v>3155</v>
      </c>
      <c r="G1750" s="3" t="str">
        <f t="shared" si="28"/>
        <v>No</v>
      </c>
    </row>
    <row r="1751" spans="1:7">
      <c r="A1751" s="83" t="s">
        <v>2343</v>
      </c>
      <c r="B1751" s="83" t="s">
        <v>3015</v>
      </c>
      <c r="C1751" s="80">
        <v>3218</v>
      </c>
      <c r="D1751" s="80" t="s">
        <v>608</v>
      </c>
      <c r="E1751" s="122">
        <v>9.2299999999999993E-2</v>
      </c>
      <c r="F1751" s="112" t="s">
        <v>3155</v>
      </c>
      <c r="G1751" s="3" t="str">
        <f t="shared" si="28"/>
        <v>No</v>
      </c>
    </row>
    <row r="1752" spans="1:7">
      <c r="A1752" s="83" t="s">
        <v>2343</v>
      </c>
      <c r="B1752" s="83" t="s">
        <v>3015</v>
      </c>
      <c r="C1752" s="80">
        <v>3027</v>
      </c>
      <c r="D1752" s="80" t="s">
        <v>604</v>
      </c>
      <c r="E1752" s="122">
        <v>0.60599999999999998</v>
      </c>
      <c r="F1752" s="112" t="s">
        <v>2749</v>
      </c>
      <c r="G1752" s="3" t="str">
        <f t="shared" si="28"/>
        <v>Yes</v>
      </c>
    </row>
    <row r="1753" spans="1:7">
      <c r="A1753" s="83" t="s">
        <v>2343</v>
      </c>
      <c r="B1753" s="83" t="s">
        <v>3015</v>
      </c>
      <c r="C1753" s="80">
        <v>3868</v>
      </c>
      <c r="D1753" s="80" t="s">
        <v>626</v>
      </c>
      <c r="E1753" s="122">
        <v>0.28999999999999998</v>
      </c>
      <c r="F1753" s="112" t="s">
        <v>3155</v>
      </c>
      <c r="G1753" s="3" t="str">
        <f t="shared" si="28"/>
        <v>No</v>
      </c>
    </row>
    <row r="1754" spans="1:7">
      <c r="A1754" s="83" t="s">
        <v>2343</v>
      </c>
      <c r="B1754" s="83" t="s">
        <v>3015</v>
      </c>
      <c r="C1754" s="80">
        <v>2976</v>
      </c>
      <c r="D1754" s="80" t="s">
        <v>601</v>
      </c>
      <c r="E1754" s="122">
        <v>0.49619999999999997</v>
      </c>
      <c r="F1754" s="112" t="s">
        <v>2749</v>
      </c>
      <c r="G1754" s="3" t="str">
        <f t="shared" si="28"/>
        <v>Yes</v>
      </c>
    </row>
    <row r="1755" spans="1:7">
      <c r="A1755" s="83" t="s">
        <v>2343</v>
      </c>
      <c r="B1755" s="83" t="s">
        <v>3015</v>
      </c>
      <c r="C1755" s="80">
        <v>2256</v>
      </c>
      <c r="D1755" s="80" t="s">
        <v>578</v>
      </c>
      <c r="E1755" s="122">
        <v>0.33090000000000003</v>
      </c>
      <c r="F1755" s="112" t="s">
        <v>3155</v>
      </c>
      <c r="G1755" s="3" t="str">
        <f t="shared" si="28"/>
        <v>No</v>
      </c>
    </row>
    <row r="1756" spans="1:7">
      <c r="A1756" s="83" t="s">
        <v>2343</v>
      </c>
      <c r="B1756" s="83" t="s">
        <v>3015</v>
      </c>
      <c r="C1756" s="80">
        <v>4065</v>
      </c>
      <c r="D1756" s="80" t="s">
        <v>630</v>
      </c>
      <c r="E1756" s="122">
        <v>0.34089999999999998</v>
      </c>
      <c r="F1756" s="112" t="s">
        <v>3155</v>
      </c>
      <c r="G1756" s="3" t="str">
        <f t="shared" si="28"/>
        <v>No</v>
      </c>
    </row>
    <row r="1757" spans="1:7">
      <c r="A1757" s="83" t="s">
        <v>2343</v>
      </c>
      <c r="B1757" s="83" t="s">
        <v>3015</v>
      </c>
      <c r="C1757" s="80">
        <v>1620</v>
      </c>
      <c r="D1757" s="80" t="s">
        <v>549</v>
      </c>
      <c r="E1757" s="122">
        <v>0.11459999999999999</v>
      </c>
      <c r="F1757" s="112" t="s">
        <v>3155</v>
      </c>
      <c r="G1757" s="3" t="str">
        <f t="shared" si="28"/>
        <v>No</v>
      </c>
    </row>
    <row r="1758" spans="1:7">
      <c r="A1758" s="83" t="s">
        <v>2343</v>
      </c>
      <c r="B1758" s="83" t="s">
        <v>3015</v>
      </c>
      <c r="C1758" s="80">
        <v>5046</v>
      </c>
      <c r="D1758" s="80" t="s">
        <v>633</v>
      </c>
      <c r="E1758" s="122">
        <v>0.14710000000000001</v>
      </c>
      <c r="F1758" s="112" t="s">
        <v>3155</v>
      </c>
      <c r="G1758" s="3" t="str">
        <f t="shared" si="28"/>
        <v>No</v>
      </c>
    </row>
    <row r="1759" spans="1:7">
      <c r="A1759" s="83" t="s">
        <v>2343</v>
      </c>
      <c r="B1759" s="83" t="s">
        <v>3015</v>
      </c>
      <c r="C1759" s="80">
        <v>5204</v>
      </c>
      <c r="D1759" s="80" t="s">
        <v>636</v>
      </c>
      <c r="E1759" s="122">
        <v>0.1643</v>
      </c>
      <c r="F1759" s="112" t="s">
        <v>3155</v>
      </c>
      <c r="G1759" s="3" t="str">
        <f t="shared" si="28"/>
        <v>No</v>
      </c>
    </row>
    <row r="1760" spans="1:7">
      <c r="A1760" s="83" t="s">
        <v>2343</v>
      </c>
      <c r="B1760" s="83" t="s">
        <v>3015</v>
      </c>
      <c r="C1760" s="80">
        <v>3327</v>
      </c>
      <c r="D1760" s="80" t="s">
        <v>611</v>
      </c>
      <c r="E1760" s="122">
        <v>0.72899999999999998</v>
      </c>
      <c r="F1760" s="112" t="s">
        <v>2749</v>
      </c>
      <c r="G1760" s="3" t="str">
        <f t="shared" si="28"/>
        <v>Yes</v>
      </c>
    </row>
    <row r="1761" spans="1:7">
      <c r="A1761" s="83" t="s">
        <v>2343</v>
      </c>
      <c r="B1761" s="83" t="s">
        <v>3015</v>
      </c>
      <c r="C1761" s="80">
        <v>3380</v>
      </c>
      <c r="D1761" s="80" t="s">
        <v>613</v>
      </c>
      <c r="E1761" s="122">
        <v>0.59709999999999996</v>
      </c>
      <c r="F1761" s="112" t="s">
        <v>2749</v>
      </c>
      <c r="G1761" s="3" t="str">
        <f t="shared" si="28"/>
        <v>Yes</v>
      </c>
    </row>
    <row r="1762" spans="1:7">
      <c r="A1762" s="83" t="s">
        <v>2343</v>
      </c>
      <c r="B1762" s="83" t="s">
        <v>3015</v>
      </c>
      <c r="C1762" s="80">
        <v>2120</v>
      </c>
      <c r="D1762" s="80" t="s">
        <v>3230</v>
      </c>
      <c r="E1762" s="122">
        <v>0.67869999999999997</v>
      </c>
      <c r="F1762" s="112" t="s">
        <v>2749</v>
      </c>
      <c r="G1762" s="3" t="str">
        <f t="shared" si="28"/>
        <v>Yes</v>
      </c>
    </row>
    <row r="1763" spans="1:7">
      <c r="A1763" s="83" t="s">
        <v>2343</v>
      </c>
      <c r="B1763" s="83" t="s">
        <v>3015</v>
      </c>
      <c r="C1763" s="80">
        <v>5486</v>
      </c>
      <c r="D1763" s="80" t="s">
        <v>2734</v>
      </c>
      <c r="E1763" s="122">
        <v>0.2671</v>
      </c>
      <c r="F1763" s="112" t="s">
        <v>3155</v>
      </c>
      <c r="G1763" s="3" t="str">
        <f t="shared" si="28"/>
        <v>No</v>
      </c>
    </row>
    <row r="1764" spans="1:7">
      <c r="A1764" s="83" t="s">
        <v>2343</v>
      </c>
      <c r="B1764" s="83" t="s">
        <v>3015</v>
      </c>
      <c r="C1764" s="80">
        <v>2285</v>
      </c>
      <c r="D1764" s="80" t="s">
        <v>580</v>
      </c>
      <c r="E1764" s="122">
        <v>0.1149</v>
      </c>
      <c r="F1764" s="112" t="s">
        <v>3155</v>
      </c>
      <c r="G1764" s="3" t="str">
        <f t="shared" si="28"/>
        <v>No</v>
      </c>
    </row>
    <row r="1765" spans="1:7">
      <c r="A1765" s="83" t="s">
        <v>2343</v>
      </c>
      <c r="B1765" s="83" t="s">
        <v>3015</v>
      </c>
      <c r="C1765" s="80">
        <v>3157</v>
      </c>
      <c r="D1765" s="80" t="s">
        <v>607</v>
      </c>
      <c r="E1765" s="122">
        <v>0.5292</v>
      </c>
      <c r="F1765" s="112" t="s">
        <v>2749</v>
      </c>
      <c r="G1765" s="3" t="str">
        <f t="shared" si="28"/>
        <v>Yes</v>
      </c>
    </row>
    <row r="1766" spans="1:7">
      <c r="A1766" s="83" t="s">
        <v>2343</v>
      </c>
      <c r="B1766" s="83" t="s">
        <v>3015</v>
      </c>
      <c r="C1766" s="80">
        <v>3028</v>
      </c>
      <c r="D1766" s="80" t="s">
        <v>190</v>
      </c>
      <c r="E1766" s="122">
        <v>0.23269999999999999</v>
      </c>
      <c r="F1766" s="112" t="s">
        <v>3155</v>
      </c>
      <c r="G1766" s="3" t="str">
        <f t="shared" si="28"/>
        <v>No</v>
      </c>
    </row>
    <row r="1767" spans="1:7">
      <c r="A1767" s="83" t="s">
        <v>2343</v>
      </c>
      <c r="B1767" s="83" t="s">
        <v>3015</v>
      </c>
      <c r="C1767" s="80">
        <v>1796</v>
      </c>
      <c r="D1767" s="80" t="s">
        <v>552</v>
      </c>
      <c r="E1767" s="122">
        <v>9.3899999999999997E-2</v>
      </c>
      <c r="F1767" s="112" t="s">
        <v>3155</v>
      </c>
      <c r="G1767" s="3" t="str">
        <f t="shared" si="28"/>
        <v>No</v>
      </c>
    </row>
    <row r="1768" spans="1:7">
      <c r="A1768" s="83" t="s">
        <v>2343</v>
      </c>
      <c r="B1768" s="83" t="s">
        <v>3015</v>
      </c>
      <c r="C1768" s="80">
        <v>5205</v>
      </c>
      <c r="D1768" s="80" t="s">
        <v>637</v>
      </c>
      <c r="E1768" s="122">
        <v>0.40939999999999999</v>
      </c>
      <c r="F1768" s="112" t="s">
        <v>3155</v>
      </c>
      <c r="G1768" s="3" t="str">
        <f t="shared" si="28"/>
        <v>No</v>
      </c>
    </row>
    <row r="1769" spans="1:7">
      <c r="A1769" s="83" t="s">
        <v>2343</v>
      </c>
      <c r="B1769" s="83" t="s">
        <v>3015</v>
      </c>
      <c r="C1769" s="80">
        <v>3665</v>
      </c>
      <c r="D1769" s="80" t="s">
        <v>620</v>
      </c>
      <c r="E1769" s="122">
        <v>0.52610000000000001</v>
      </c>
      <c r="F1769" s="112" t="s">
        <v>2749</v>
      </c>
      <c r="G1769" s="3" t="str">
        <f t="shared" si="28"/>
        <v>Yes</v>
      </c>
    </row>
    <row r="1770" spans="1:7">
      <c r="A1770" s="83" t="s">
        <v>2343</v>
      </c>
      <c r="B1770" s="83" t="s">
        <v>3015</v>
      </c>
      <c r="C1770" s="80">
        <v>1596</v>
      </c>
      <c r="D1770" s="80" t="s">
        <v>548</v>
      </c>
      <c r="E1770" s="122">
        <v>0.73260000000000003</v>
      </c>
      <c r="F1770" s="112" t="s">
        <v>2749</v>
      </c>
      <c r="G1770" s="3" t="str">
        <f t="shared" si="28"/>
        <v>Yes</v>
      </c>
    </row>
    <row r="1771" spans="1:7">
      <c r="A1771" s="83" t="s">
        <v>2343</v>
      </c>
      <c r="B1771" s="83" t="s">
        <v>3015</v>
      </c>
      <c r="C1771" s="80">
        <v>3778</v>
      </c>
      <c r="D1771" s="80" t="s">
        <v>624</v>
      </c>
      <c r="E1771" s="122">
        <v>0.63570000000000004</v>
      </c>
      <c r="F1771" s="112" t="s">
        <v>3155</v>
      </c>
      <c r="G1771" s="3" t="str">
        <f t="shared" si="28"/>
        <v>Yes</v>
      </c>
    </row>
    <row r="1772" spans="1:7">
      <c r="A1772" s="83" t="s">
        <v>2343</v>
      </c>
      <c r="B1772" s="83" t="s">
        <v>3015</v>
      </c>
      <c r="C1772" s="80">
        <v>4218</v>
      </c>
      <c r="D1772" s="80" t="s">
        <v>631</v>
      </c>
      <c r="E1772" s="122">
        <v>0.63629999999999998</v>
      </c>
      <c r="F1772" s="112" t="s">
        <v>2749</v>
      </c>
      <c r="G1772" s="3" t="str">
        <f t="shared" si="28"/>
        <v>Yes</v>
      </c>
    </row>
    <row r="1773" spans="1:7">
      <c r="A1773" s="83" t="s">
        <v>2343</v>
      </c>
      <c r="B1773" s="83" t="s">
        <v>3015</v>
      </c>
      <c r="C1773" s="80">
        <v>2080</v>
      </c>
      <c r="D1773" s="80" t="s">
        <v>467</v>
      </c>
      <c r="E1773" s="122">
        <v>0.28120000000000001</v>
      </c>
      <c r="F1773" s="112" t="s">
        <v>3155</v>
      </c>
      <c r="G1773" s="3" t="str">
        <f t="shared" si="28"/>
        <v>No</v>
      </c>
    </row>
    <row r="1774" spans="1:7">
      <c r="A1774" s="83" t="s">
        <v>2343</v>
      </c>
      <c r="B1774" s="83" t="s">
        <v>3015</v>
      </c>
      <c r="C1774" s="80">
        <v>1856</v>
      </c>
      <c r="D1774" s="80" t="s">
        <v>553</v>
      </c>
      <c r="E1774" s="122">
        <v>0.18190000000000001</v>
      </c>
      <c r="F1774" s="112" t="s">
        <v>3155</v>
      </c>
      <c r="G1774" s="3" t="str">
        <f t="shared" si="28"/>
        <v>No</v>
      </c>
    </row>
    <row r="1775" spans="1:7">
      <c r="A1775" s="83" t="s">
        <v>2343</v>
      </c>
      <c r="B1775" s="83" t="s">
        <v>3015</v>
      </c>
      <c r="C1775" s="80">
        <v>3974</v>
      </c>
      <c r="D1775" s="80" t="s">
        <v>628</v>
      </c>
      <c r="E1775" s="122">
        <v>8.1000000000000003E-2</v>
      </c>
      <c r="F1775" s="112" t="s">
        <v>3155</v>
      </c>
      <c r="G1775" s="3" t="str">
        <f t="shared" si="28"/>
        <v>No</v>
      </c>
    </row>
    <row r="1776" spans="1:7">
      <c r="A1776" s="83" t="s">
        <v>2343</v>
      </c>
      <c r="B1776" s="83" t="s">
        <v>3015</v>
      </c>
      <c r="C1776" s="80">
        <v>2141</v>
      </c>
      <c r="D1776" s="80" t="s">
        <v>567</v>
      </c>
      <c r="E1776" s="122">
        <v>0.34920000000000001</v>
      </c>
      <c r="F1776" s="112" t="s">
        <v>3155</v>
      </c>
      <c r="G1776" s="3" t="str">
        <f t="shared" si="28"/>
        <v>No</v>
      </c>
    </row>
    <row r="1777" spans="1:7">
      <c r="A1777" s="83" t="s">
        <v>2343</v>
      </c>
      <c r="B1777" s="83" t="s">
        <v>3015</v>
      </c>
      <c r="C1777" s="80">
        <v>1579</v>
      </c>
      <c r="D1777" s="80" t="s">
        <v>547</v>
      </c>
      <c r="E1777" s="122">
        <v>0.2666</v>
      </c>
      <c r="F1777" s="112" t="s">
        <v>3155</v>
      </c>
      <c r="G1777" s="3" t="str">
        <f t="shared" si="28"/>
        <v>No</v>
      </c>
    </row>
    <row r="1778" spans="1:7">
      <c r="A1778" s="83" t="s">
        <v>2343</v>
      </c>
      <c r="B1778" s="83" t="s">
        <v>3015</v>
      </c>
      <c r="C1778" s="80">
        <v>2667</v>
      </c>
      <c r="D1778" s="80" t="s">
        <v>594</v>
      </c>
      <c r="E1778" s="122">
        <v>9.0399999999999994E-2</v>
      </c>
      <c r="F1778" s="112" t="s">
        <v>3155</v>
      </c>
      <c r="G1778" s="3" t="str">
        <f t="shared" si="28"/>
        <v>No</v>
      </c>
    </row>
    <row r="1779" spans="1:7">
      <c r="A1779" s="83" t="s">
        <v>2343</v>
      </c>
      <c r="B1779" s="83" t="s">
        <v>3015</v>
      </c>
      <c r="C1779" s="80">
        <v>2977</v>
      </c>
      <c r="D1779" s="80" t="s">
        <v>602</v>
      </c>
      <c r="E1779" s="122">
        <v>0.31919999999999998</v>
      </c>
      <c r="F1779" s="112" t="s">
        <v>3155</v>
      </c>
      <c r="G1779" s="3" t="str">
        <f t="shared" si="28"/>
        <v>No</v>
      </c>
    </row>
    <row r="1780" spans="1:7">
      <c r="A1780" s="83" t="s">
        <v>2343</v>
      </c>
      <c r="B1780" s="83" t="s">
        <v>3015</v>
      </c>
      <c r="C1780" s="80">
        <v>4064</v>
      </c>
      <c r="D1780" s="80" t="s">
        <v>629</v>
      </c>
      <c r="E1780" s="122">
        <v>0.53690000000000004</v>
      </c>
      <c r="F1780" s="112" t="s">
        <v>3155</v>
      </c>
      <c r="G1780" s="3" t="str">
        <f t="shared" si="28"/>
        <v>Yes</v>
      </c>
    </row>
    <row r="1781" spans="1:7">
      <c r="A1781" s="83" t="s">
        <v>2343</v>
      </c>
      <c r="B1781" s="83" t="s">
        <v>3015</v>
      </c>
      <c r="C1781" s="80">
        <v>3026</v>
      </c>
      <c r="D1781" s="80" t="s">
        <v>603</v>
      </c>
      <c r="E1781" s="122">
        <v>6.6900000000000001E-2</v>
      </c>
      <c r="F1781" s="112" t="s">
        <v>3155</v>
      </c>
      <c r="G1781" s="3" t="str">
        <f t="shared" si="28"/>
        <v>No</v>
      </c>
    </row>
    <row r="1782" spans="1:7">
      <c r="A1782" s="83" t="s">
        <v>2343</v>
      </c>
      <c r="B1782" s="83" t="s">
        <v>3015</v>
      </c>
      <c r="C1782" s="80">
        <v>2645</v>
      </c>
      <c r="D1782" s="80" t="s">
        <v>593</v>
      </c>
      <c r="E1782" s="122">
        <v>0.75080000000000002</v>
      </c>
      <c r="F1782" s="112" t="s">
        <v>2749</v>
      </c>
      <c r="G1782" s="3" t="str">
        <f t="shared" si="28"/>
        <v>Yes</v>
      </c>
    </row>
    <row r="1783" spans="1:7">
      <c r="A1783" s="83" t="s">
        <v>2343</v>
      </c>
      <c r="B1783" s="83" t="s">
        <v>3015</v>
      </c>
      <c r="C1783" s="80">
        <v>2234</v>
      </c>
      <c r="D1783" s="80" t="s">
        <v>577</v>
      </c>
      <c r="E1783" s="122">
        <v>0.16109999999999999</v>
      </c>
      <c r="F1783" s="112" t="s">
        <v>3155</v>
      </c>
      <c r="G1783" s="3" t="str">
        <f t="shared" si="28"/>
        <v>No</v>
      </c>
    </row>
    <row r="1784" spans="1:7">
      <c r="A1784" s="83" t="s">
        <v>2343</v>
      </c>
      <c r="B1784" s="83" t="s">
        <v>3015</v>
      </c>
      <c r="C1784" s="80">
        <v>2142</v>
      </c>
      <c r="D1784" s="80" t="s">
        <v>568</v>
      </c>
      <c r="E1784" s="122">
        <v>5.4199999999999998E-2</v>
      </c>
      <c r="F1784" s="112" t="s">
        <v>3155</v>
      </c>
      <c r="G1784" s="3" t="str">
        <f t="shared" si="28"/>
        <v>No</v>
      </c>
    </row>
    <row r="1785" spans="1:7">
      <c r="A1785" s="83" t="s">
        <v>2343</v>
      </c>
      <c r="B1785" s="83" t="s">
        <v>3015</v>
      </c>
      <c r="C1785" s="80">
        <v>3277</v>
      </c>
      <c r="D1785" s="80" t="s">
        <v>610</v>
      </c>
      <c r="E1785" s="122">
        <v>0.1341</v>
      </c>
      <c r="F1785" s="112" t="s">
        <v>3155</v>
      </c>
      <c r="G1785" s="3" t="str">
        <f t="shared" si="28"/>
        <v>No</v>
      </c>
    </row>
    <row r="1786" spans="1:7">
      <c r="A1786" s="83" t="s">
        <v>2343</v>
      </c>
      <c r="B1786" s="83" t="s">
        <v>3015</v>
      </c>
      <c r="C1786" s="80">
        <v>2092</v>
      </c>
      <c r="D1786" s="80" t="s">
        <v>561</v>
      </c>
      <c r="E1786" s="122">
        <v>7.2300000000000003E-2</v>
      </c>
      <c r="F1786" s="112" t="s">
        <v>3155</v>
      </c>
      <c r="G1786" s="3" t="str">
        <f t="shared" si="28"/>
        <v>No</v>
      </c>
    </row>
    <row r="1787" spans="1:7">
      <c r="A1787" s="83" t="s">
        <v>2343</v>
      </c>
      <c r="B1787" s="83" t="s">
        <v>3015</v>
      </c>
      <c r="C1787" s="80">
        <v>3581</v>
      </c>
      <c r="D1787" s="80" t="s">
        <v>619</v>
      </c>
      <c r="E1787" s="122">
        <v>0.65739999999999998</v>
      </c>
      <c r="F1787" s="112" t="s">
        <v>2749</v>
      </c>
      <c r="G1787" s="3" t="str">
        <f t="shared" si="28"/>
        <v>Yes</v>
      </c>
    </row>
    <row r="1788" spans="1:7">
      <c r="A1788" s="83" t="s">
        <v>2457</v>
      </c>
      <c r="B1788" s="83" t="s">
        <v>3016</v>
      </c>
      <c r="C1788" s="80">
        <v>2521</v>
      </c>
      <c r="D1788" s="80" t="s">
        <v>1555</v>
      </c>
      <c r="E1788" s="122">
        <v>0.2341</v>
      </c>
      <c r="F1788" s="112" t="s">
        <v>3155</v>
      </c>
      <c r="G1788" s="3" t="str">
        <f t="shared" si="28"/>
        <v>No</v>
      </c>
    </row>
    <row r="1789" spans="1:7">
      <c r="A1789" s="83" t="s">
        <v>2457</v>
      </c>
      <c r="B1789" s="83" t="s">
        <v>3016</v>
      </c>
      <c r="C1789" s="80">
        <v>3181</v>
      </c>
      <c r="D1789" s="80" t="s">
        <v>229</v>
      </c>
      <c r="E1789" s="122">
        <v>0.53649999999999998</v>
      </c>
      <c r="F1789" s="112" t="s">
        <v>2749</v>
      </c>
      <c r="G1789" s="3" t="str">
        <f t="shared" si="28"/>
        <v>Yes</v>
      </c>
    </row>
    <row r="1790" spans="1:7">
      <c r="A1790" s="83" t="s">
        <v>2457</v>
      </c>
      <c r="B1790" s="83" t="s">
        <v>3016</v>
      </c>
      <c r="C1790" s="80">
        <v>2380</v>
      </c>
      <c r="D1790" s="80" t="s">
        <v>474</v>
      </c>
      <c r="E1790" s="122">
        <v>0.55820000000000003</v>
      </c>
      <c r="F1790" s="112" t="s">
        <v>2749</v>
      </c>
      <c r="G1790" s="3" t="str">
        <f t="shared" si="28"/>
        <v>Yes</v>
      </c>
    </row>
    <row r="1791" spans="1:7">
      <c r="A1791" s="83" t="s">
        <v>2457</v>
      </c>
      <c r="B1791" s="83" t="s">
        <v>3016</v>
      </c>
      <c r="C1791" s="80">
        <v>3403</v>
      </c>
      <c r="D1791" s="80" t="s">
        <v>1559</v>
      </c>
      <c r="E1791" s="122">
        <v>0.36230000000000001</v>
      </c>
      <c r="F1791" s="112" t="s">
        <v>3155</v>
      </c>
      <c r="G1791" s="3" t="str">
        <f t="shared" si="28"/>
        <v>No</v>
      </c>
    </row>
    <row r="1792" spans="1:7">
      <c r="A1792" s="83" t="s">
        <v>2457</v>
      </c>
      <c r="B1792" s="83" t="s">
        <v>3016</v>
      </c>
      <c r="C1792" s="80">
        <v>3942</v>
      </c>
      <c r="D1792" s="80" t="s">
        <v>1206</v>
      </c>
      <c r="E1792" s="122">
        <v>0.60919999999999996</v>
      </c>
      <c r="F1792" s="112" t="s">
        <v>2749</v>
      </c>
      <c r="G1792" s="3" t="str">
        <f t="shared" si="28"/>
        <v>Yes</v>
      </c>
    </row>
    <row r="1793" spans="1:7">
      <c r="A1793" s="83" t="s">
        <v>2457</v>
      </c>
      <c r="B1793" s="83" t="s">
        <v>3016</v>
      </c>
      <c r="C1793" s="80">
        <v>5058</v>
      </c>
      <c r="D1793" s="80" t="s">
        <v>3415</v>
      </c>
      <c r="E1793" s="122">
        <v>0.54169999999999996</v>
      </c>
      <c r="F1793" s="112" t="s">
        <v>3155</v>
      </c>
      <c r="G1793" s="3" t="str">
        <f t="shared" si="28"/>
        <v>Yes</v>
      </c>
    </row>
    <row r="1794" spans="1:7">
      <c r="A1794" s="83" t="s">
        <v>2457</v>
      </c>
      <c r="B1794" s="83" t="s">
        <v>3016</v>
      </c>
      <c r="C1794" s="80">
        <v>2620</v>
      </c>
      <c r="D1794" s="80" t="s">
        <v>1556</v>
      </c>
      <c r="E1794" s="122">
        <v>0.44290000000000002</v>
      </c>
      <c r="F1794" s="112" t="s">
        <v>3155</v>
      </c>
      <c r="G1794" s="3" t="str">
        <f t="shared" si="28"/>
        <v>No</v>
      </c>
    </row>
    <row r="1795" spans="1:7">
      <c r="A1795" s="83" t="s">
        <v>2457</v>
      </c>
      <c r="B1795" s="83" t="s">
        <v>3016</v>
      </c>
      <c r="C1795" s="80">
        <v>2774</v>
      </c>
      <c r="D1795" s="80" t="s">
        <v>1557</v>
      </c>
      <c r="E1795" s="122">
        <v>0.68169999999999997</v>
      </c>
      <c r="F1795" s="112" t="s">
        <v>2749</v>
      </c>
      <c r="G1795" s="3" t="str">
        <f t="shared" si="28"/>
        <v>Yes</v>
      </c>
    </row>
    <row r="1796" spans="1:7">
      <c r="A1796" s="83" t="s">
        <v>2457</v>
      </c>
      <c r="B1796" s="83" t="s">
        <v>3016</v>
      </c>
      <c r="C1796" s="80">
        <v>3402</v>
      </c>
      <c r="D1796" s="80" t="s">
        <v>1558</v>
      </c>
      <c r="E1796" s="122">
        <v>0.41599999999999998</v>
      </c>
      <c r="F1796" s="112" t="s">
        <v>3155</v>
      </c>
      <c r="G1796" s="3" t="str">
        <f t="shared" si="28"/>
        <v>No</v>
      </c>
    </row>
    <row r="1797" spans="1:7">
      <c r="A1797" s="83" t="s">
        <v>2457</v>
      </c>
      <c r="B1797" s="83" t="s">
        <v>3016</v>
      </c>
      <c r="C1797" s="80">
        <v>2150</v>
      </c>
      <c r="D1797" s="80" t="s">
        <v>1554</v>
      </c>
      <c r="E1797" s="122">
        <v>0.47920000000000001</v>
      </c>
      <c r="F1797" s="112" t="s">
        <v>3155</v>
      </c>
      <c r="G1797" s="3" t="str">
        <f t="shared" ref="G1797:G1860" si="29">IF(E1797&gt;=0.5,"Yes",IF(F1797="Yes","Yes","No"))</f>
        <v>No</v>
      </c>
    </row>
    <row r="1798" spans="1:7">
      <c r="A1798" s="83" t="s">
        <v>2457</v>
      </c>
      <c r="B1798" t="s">
        <v>3016</v>
      </c>
      <c r="C1798" s="80">
        <v>5692</v>
      </c>
      <c r="D1798" t="s">
        <v>3416</v>
      </c>
      <c r="E1798" s="122">
        <v>0.48599999999999999</v>
      </c>
      <c r="F1798" s="112" t="s">
        <v>3155</v>
      </c>
      <c r="G1798" s="3" t="str">
        <f t="shared" si="29"/>
        <v>No</v>
      </c>
    </row>
    <row r="1799" spans="1:7">
      <c r="A1799" s="83" t="s">
        <v>2457</v>
      </c>
      <c r="B1799" s="83" t="s">
        <v>3016</v>
      </c>
      <c r="C1799" s="80">
        <v>1537</v>
      </c>
      <c r="D1799" s="80" t="s">
        <v>1553</v>
      </c>
      <c r="E1799" s="122">
        <v>0.65869999999999995</v>
      </c>
      <c r="F1799" s="112" t="s">
        <v>2749</v>
      </c>
      <c r="G1799" s="3" t="str">
        <f t="shared" si="29"/>
        <v>Yes</v>
      </c>
    </row>
    <row r="1800" spans="1:7">
      <c r="A1800" s="83" t="s">
        <v>2552</v>
      </c>
      <c r="B1800" s="83" t="s">
        <v>3017</v>
      </c>
      <c r="C1800" s="80">
        <v>5383</v>
      </c>
      <c r="D1800" s="80" t="s">
        <v>2193</v>
      </c>
      <c r="E1800" s="122">
        <v>0.60109999999999997</v>
      </c>
      <c r="F1800" s="112" t="s">
        <v>2749</v>
      </c>
      <c r="G1800" s="3" t="str">
        <f t="shared" si="29"/>
        <v>Yes</v>
      </c>
    </row>
    <row r="1801" spans="1:7">
      <c r="A1801" s="83" t="s">
        <v>2552</v>
      </c>
      <c r="B1801" s="83" t="s">
        <v>3017</v>
      </c>
      <c r="C1801" s="80">
        <v>5232</v>
      </c>
      <c r="D1801" s="80" t="s">
        <v>3231</v>
      </c>
      <c r="E1801" s="122">
        <v>0.55620000000000003</v>
      </c>
      <c r="F1801" s="112" t="s">
        <v>2749</v>
      </c>
      <c r="G1801" s="3" t="str">
        <f t="shared" si="29"/>
        <v>Yes</v>
      </c>
    </row>
    <row r="1802" spans="1:7">
      <c r="A1802" s="83" t="s">
        <v>2552</v>
      </c>
      <c r="B1802" s="83" t="s">
        <v>3017</v>
      </c>
      <c r="C1802" s="80">
        <v>5560</v>
      </c>
      <c r="D1802" s="80" t="s">
        <v>3143</v>
      </c>
      <c r="E1802" s="122">
        <v>0.41049999999999998</v>
      </c>
      <c r="F1802" s="112" t="s">
        <v>3155</v>
      </c>
      <c r="G1802" s="3" t="str">
        <f t="shared" si="29"/>
        <v>No</v>
      </c>
    </row>
    <row r="1803" spans="1:7">
      <c r="A1803" s="83" t="s">
        <v>2552</v>
      </c>
      <c r="B1803" s="83" t="s">
        <v>3017</v>
      </c>
      <c r="C1803" s="80">
        <v>5561</v>
      </c>
      <c r="D1803" s="80" t="s">
        <v>3144</v>
      </c>
      <c r="E1803" s="122">
        <v>0.6522</v>
      </c>
      <c r="F1803" s="112" t="s">
        <v>3155</v>
      </c>
      <c r="G1803" s="3" t="str">
        <f t="shared" si="29"/>
        <v>Yes</v>
      </c>
    </row>
    <row r="1804" spans="1:7">
      <c r="A1804" s="83" t="s">
        <v>2552</v>
      </c>
      <c r="B1804" s="83" t="s">
        <v>3017</v>
      </c>
      <c r="C1804" s="80">
        <v>4272</v>
      </c>
      <c r="D1804" s="80" t="s">
        <v>3232</v>
      </c>
      <c r="E1804" s="122">
        <v>0.62129999999999996</v>
      </c>
      <c r="F1804" s="112" t="s">
        <v>3155</v>
      </c>
      <c r="G1804" s="3" t="str">
        <f t="shared" si="29"/>
        <v>Yes</v>
      </c>
    </row>
    <row r="1805" spans="1:7">
      <c r="A1805" s="83" t="s">
        <v>2552</v>
      </c>
      <c r="B1805" s="83" t="s">
        <v>3017</v>
      </c>
      <c r="C1805" s="80">
        <v>2388</v>
      </c>
      <c r="D1805" s="80" t="s">
        <v>2191</v>
      </c>
      <c r="E1805" s="122">
        <v>0.52700000000000002</v>
      </c>
      <c r="F1805" s="112" t="s">
        <v>3155</v>
      </c>
      <c r="G1805" s="3" t="str">
        <f t="shared" si="29"/>
        <v>Yes</v>
      </c>
    </row>
    <row r="1806" spans="1:7">
      <c r="A1806" s="83" t="s">
        <v>2552</v>
      </c>
      <c r="B1806" s="83" t="s">
        <v>3017</v>
      </c>
      <c r="C1806" s="80">
        <v>5231</v>
      </c>
      <c r="D1806" s="80" t="s">
        <v>2192</v>
      </c>
      <c r="E1806" s="122">
        <v>0.49580000000000002</v>
      </c>
      <c r="F1806" s="112" t="s">
        <v>3155</v>
      </c>
      <c r="G1806" s="3" t="str">
        <f t="shared" si="29"/>
        <v>No</v>
      </c>
    </row>
    <row r="1807" spans="1:7">
      <c r="A1807" s="83" t="s">
        <v>2552</v>
      </c>
      <c r="B1807" s="83" t="s">
        <v>3017</v>
      </c>
      <c r="C1807" s="80">
        <v>5384</v>
      </c>
      <c r="D1807" s="80" t="s">
        <v>2194</v>
      </c>
      <c r="E1807" s="122">
        <v>0.59</v>
      </c>
      <c r="F1807" s="112" t="s">
        <v>2749</v>
      </c>
      <c r="G1807" s="3" t="str">
        <f t="shared" si="29"/>
        <v>Yes</v>
      </c>
    </row>
    <row r="1808" spans="1:7">
      <c r="A1808" s="83" t="s">
        <v>2552</v>
      </c>
      <c r="B1808" s="83" t="s">
        <v>3017</v>
      </c>
      <c r="C1808" s="80">
        <v>5385</v>
      </c>
      <c r="D1808" s="80" t="s">
        <v>2195</v>
      </c>
      <c r="E1808" s="122">
        <v>0.60019999999999996</v>
      </c>
      <c r="F1808" s="112" t="s">
        <v>2749</v>
      </c>
      <c r="G1808" s="3" t="str">
        <f t="shared" si="29"/>
        <v>Yes</v>
      </c>
    </row>
    <row r="1809" spans="1:7">
      <c r="A1809" s="83" t="s">
        <v>2432</v>
      </c>
      <c r="B1809" s="83" t="s">
        <v>3018</v>
      </c>
      <c r="C1809" s="80">
        <v>5075</v>
      </c>
      <c r="D1809" s="80" t="s">
        <v>1287</v>
      </c>
      <c r="E1809" s="122">
        <v>0.63280000000000003</v>
      </c>
      <c r="F1809" s="112" t="s">
        <v>3155</v>
      </c>
      <c r="G1809" s="3" t="str">
        <f t="shared" si="29"/>
        <v>Yes</v>
      </c>
    </row>
    <row r="1810" spans="1:7">
      <c r="A1810" s="83" t="s">
        <v>2432</v>
      </c>
      <c r="B1810" s="83" t="s">
        <v>3018</v>
      </c>
      <c r="C1810" s="80">
        <v>5226</v>
      </c>
      <c r="D1810" s="80" t="s">
        <v>1289</v>
      </c>
      <c r="E1810" s="122">
        <v>0.45669999999999999</v>
      </c>
      <c r="F1810" s="112" t="s">
        <v>3155</v>
      </c>
      <c r="G1810" s="3" t="str">
        <f t="shared" si="29"/>
        <v>No</v>
      </c>
    </row>
    <row r="1811" spans="1:7">
      <c r="A1811" s="83" t="s">
        <v>2432</v>
      </c>
      <c r="B1811" s="83" t="s">
        <v>3018</v>
      </c>
      <c r="C1811" s="80">
        <v>5225</v>
      </c>
      <c r="D1811" s="80" t="s">
        <v>1288</v>
      </c>
      <c r="E1811" s="122">
        <v>0.58950000000000002</v>
      </c>
      <c r="F1811" s="112" t="s">
        <v>2749</v>
      </c>
      <c r="G1811" s="3" t="str">
        <f t="shared" si="29"/>
        <v>Yes</v>
      </c>
    </row>
    <row r="1812" spans="1:7">
      <c r="A1812" s="83" t="s">
        <v>2274</v>
      </c>
      <c r="B1812" s="83" t="s">
        <v>3019</v>
      </c>
      <c r="C1812" s="80">
        <v>5613</v>
      </c>
      <c r="D1812" s="80" t="s">
        <v>3233</v>
      </c>
      <c r="E1812" s="122">
        <v>0.47549999999999998</v>
      </c>
      <c r="F1812" s="112" t="s">
        <v>3155</v>
      </c>
      <c r="G1812" s="3" t="str">
        <f t="shared" si="29"/>
        <v>No</v>
      </c>
    </row>
    <row r="1813" spans="1:7">
      <c r="A1813" s="83" t="s">
        <v>2274</v>
      </c>
      <c r="B1813" s="83" t="s">
        <v>3019</v>
      </c>
      <c r="C1813" s="80">
        <v>4378</v>
      </c>
      <c r="D1813" s="80" t="s">
        <v>149</v>
      </c>
      <c r="E1813" s="122">
        <v>0.44990000000000002</v>
      </c>
      <c r="F1813" s="112" t="s">
        <v>3155</v>
      </c>
      <c r="G1813" s="3" t="str">
        <f t="shared" si="29"/>
        <v>No</v>
      </c>
    </row>
    <row r="1814" spans="1:7">
      <c r="A1814" s="83" t="s">
        <v>2274</v>
      </c>
      <c r="B1814" s="83" t="s">
        <v>3019</v>
      </c>
      <c r="C1814" s="80">
        <v>2722</v>
      </c>
      <c r="D1814" s="80" t="s">
        <v>148</v>
      </c>
      <c r="E1814" s="122">
        <v>0.53439999999999999</v>
      </c>
      <c r="F1814" s="112" t="s">
        <v>3155</v>
      </c>
      <c r="G1814" s="3" t="str">
        <f t="shared" si="29"/>
        <v>Yes</v>
      </c>
    </row>
    <row r="1815" spans="1:7">
      <c r="A1815" s="83" t="s">
        <v>2274</v>
      </c>
      <c r="B1815" s="83" t="s">
        <v>3019</v>
      </c>
      <c r="C1815" s="80">
        <v>1708</v>
      </c>
      <c r="D1815" s="80" t="s">
        <v>3234</v>
      </c>
      <c r="E1815" s="122">
        <v>0.376</v>
      </c>
      <c r="F1815" s="112" t="s">
        <v>3155</v>
      </c>
      <c r="G1815" s="3" t="str">
        <f t="shared" si="29"/>
        <v>No</v>
      </c>
    </row>
    <row r="1816" spans="1:7">
      <c r="A1816" s="83" t="s">
        <v>2274</v>
      </c>
      <c r="B1816" s="83" t="s">
        <v>3019</v>
      </c>
      <c r="C1816" s="80">
        <v>4519</v>
      </c>
      <c r="D1816" s="80" t="s">
        <v>150</v>
      </c>
      <c r="E1816" s="122">
        <v>0.44359999999999999</v>
      </c>
      <c r="F1816" s="112" t="s">
        <v>3155</v>
      </c>
      <c r="G1816" s="3" t="str">
        <f t="shared" si="29"/>
        <v>No</v>
      </c>
    </row>
    <row r="1817" spans="1:7">
      <c r="A1817" s="83" t="s">
        <v>2274</v>
      </c>
      <c r="B1817" s="83" t="s">
        <v>3019</v>
      </c>
      <c r="C1817" s="80">
        <v>2471</v>
      </c>
      <c r="D1817" s="80" t="s">
        <v>147</v>
      </c>
      <c r="E1817" s="122">
        <v>0.41239999999999999</v>
      </c>
      <c r="F1817" s="112" t="s">
        <v>3155</v>
      </c>
      <c r="G1817" s="3" t="str">
        <f t="shared" si="29"/>
        <v>No</v>
      </c>
    </row>
    <row r="1818" spans="1:7">
      <c r="A1818" s="83" t="s">
        <v>2451</v>
      </c>
      <c r="B1818" s="83" t="s">
        <v>3020</v>
      </c>
      <c r="C1818" s="80">
        <v>3725</v>
      </c>
      <c r="D1818" s="80" t="s">
        <v>1524</v>
      </c>
      <c r="E1818" s="122">
        <v>0</v>
      </c>
      <c r="F1818" s="112" t="s">
        <v>3155</v>
      </c>
      <c r="G1818" s="3" t="str">
        <f t="shared" si="29"/>
        <v>No</v>
      </c>
    </row>
    <row r="1819" spans="1:7">
      <c r="A1819" s="83" t="s">
        <v>2411</v>
      </c>
      <c r="B1819" s="83" t="s">
        <v>3021</v>
      </c>
      <c r="C1819" s="80">
        <v>3291</v>
      </c>
      <c r="D1819" s="80" t="s">
        <v>1208</v>
      </c>
      <c r="E1819" s="122">
        <v>0.61250000000000004</v>
      </c>
      <c r="F1819" s="112" t="s">
        <v>2749</v>
      </c>
      <c r="G1819" s="3" t="str">
        <f t="shared" si="29"/>
        <v>Yes</v>
      </c>
    </row>
    <row r="1820" spans="1:7">
      <c r="A1820" s="83" t="s">
        <v>2411</v>
      </c>
      <c r="B1820" s="83" t="s">
        <v>3021</v>
      </c>
      <c r="C1820" s="80">
        <v>5621</v>
      </c>
      <c r="D1820" s="80" t="s">
        <v>3235</v>
      </c>
      <c r="E1820" s="122">
        <v>0.61990000000000001</v>
      </c>
      <c r="F1820" s="112" t="s">
        <v>2749</v>
      </c>
      <c r="G1820" s="3" t="str">
        <f t="shared" si="29"/>
        <v>Yes</v>
      </c>
    </row>
    <row r="1821" spans="1:7">
      <c r="A1821" s="83" t="s">
        <v>2411</v>
      </c>
      <c r="B1821" s="83" t="s">
        <v>3021</v>
      </c>
      <c r="C1821" s="80">
        <v>4288</v>
      </c>
      <c r="D1821" s="80" t="s">
        <v>3236</v>
      </c>
      <c r="E1821" s="122">
        <v>0.67010000000000003</v>
      </c>
      <c r="F1821" s="112" t="s">
        <v>2749</v>
      </c>
      <c r="G1821" s="3" t="str">
        <f t="shared" si="29"/>
        <v>Yes</v>
      </c>
    </row>
    <row r="1822" spans="1:7">
      <c r="A1822" s="83" t="s">
        <v>2411</v>
      </c>
      <c r="B1822" s="83" t="s">
        <v>3021</v>
      </c>
      <c r="C1822" s="80">
        <v>2745</v>
      </c>
      <c r="D1822" s="80" t="s">
        <v>1206</v>
      </c>
      <c r="E1822" s="122">
        <v>0.83299999999999996</v>
      </c>
      <c r="F1822" s="112" t="s">
        <v>2749</v>
      </c>
      <c r="G1822" s="3" t="str">
        <f t="shared" si="29"/>
        <v>Yes</v>
      </c>
    </row>
    <row r="1823" spans="1:7">
      <c r="A1823" s="83" t="s">
        <v>2411</v>
      </c>
      <c r="B1823" s="83" t="s">
        <v>3021</v>
      </c>
      <c r="C1823" s="80">
        <v>3292</v>
      </c>
      <c r="D1823" s="80" t="s">
        <v>415</v>
      </c>
      <c r="E1823" s="122">
        <v>0.66279999999999994</v>
      </c>
      <c r="F1823" s="112" t="s">
        <v>2749</v>
      </c>
      <c r="G1823" s="3" t="str">
        <f t="shared" si="29"/>
        <v>Yes</v>
      </c>
    </row>
    <row r="1824" spans="1:7">
      <c r="A1824" s="83" t="s">
        <v>2411</v>
      </c>
      <c r="B1824" s="83" t="s">
        <v>3021</v>
      </c>
      <c r="C1824" s="80">
        <v>4363</v>
      </c>
      <c r="D1824" s="80" t="s">
        <v>1209</v>
      </c>
      <c r="E1824" s="122">
        <v>0.69279999999999997</v>
      </c>
      <c r="F1824" s="112" t="s">
        <v>2749</v>
      </c>
      <c r="G1824" s="3" t="str">
        <f t="shared" si="29"/>
        <v>Yes</v>
      </c>
    </row>
    <row r="1825" spans="1:7">
      <c r="A1825" s="83" t="s">
        <v>2411</v>
      </c>
      <c r="B1825" s="83" t="s">
        <v>3021</v>
      </c>
      <c r="C1825" s="80">
        <v>4586</v>
      </c>
      <c r="D1825" s="80" t="s">
        <v>811</v>
      </c>
      <c r="E1825" s="122">
        <v>0.74280000000000002</v>
      </c>
      <c r="F1825" s="112" t="s">
        <v>2749</v>
      </c>
      <c r="G1825" s="3" t="str">
        <f t="shared" si="29"/>
        <v>Yes</v>
      </c>
    </row>
    <row r="1826" spans="1:7">
      <c r="A1826" s="83" t="s">
        <v>2411</v>
      </c>
      <c r="B1826" s="83" t="s">
        <v>3021</v>
      </c>
      <c r="C1826" s="80">
        <v>3241</v>
      </c>
      <c r="D1826" s="80" t="s">
        <v>1207</v>
      </c>
      <c r="E1826" s="122">
        <v>0.58279999999999998</v>
      </c>
      <c r="F1826" s="112" t="s">
        <v>2749</v>
      </c>
      <c r="G1826" s="3" t="str">
        <f t="shared" si="29"/>
        <v>Yes</v>
      </c>
    </row>
    <row r="1827" spans="1:7">
      <c r="A1827" s="83" t="s">
        <v>2411</v>
      </c>
      <c r="B1827" s="83" t="s">
        <v>3021</v>
      </c>
      <c r="C1827" s="80">
        <v>5548</v>
      </c>
      <c r="D1827" s="80" t="s">
        <v>3114</v>
      </c>
      <c r="E1827" s="122">
        <v>0.50239999999999996</v>
      </c>
      <c r="F1827" s="112" t="s">
        <v>3155</v>
      </c>
      <c r="G1827" s="3" t="str">
        <f t="shared" si="29"/>
        <v>Yes</v>
      </c>
    </row>
    <row r="1828" spans="1:7">
      <c r="A1828" s="83" t="s">
        <v>2358</v>
      </c>
      <c r="B1828" s="83" t="s">
        <v>3022</v>
      </c>
      <c r="C1828" s="80">
        <v>3674</v>
      </c>
      <c r="D1828" s="80" t="s">
        <v>883</v>
      </c>
      <c r="E1828" s="122">
        <v>0.26140000000000002</v>
      </c>
      <c r="F1828" s="112" t="s">
        <v>3155</v>
      </c>
      <c r="G1828" s="3" t="str">
        <f t="shared" si="29"/>
        <v>No</v>
      </c>
    </row>
    <row r="1829" spans="1:7">
      <c r="A1829" s="83" t="s">
        <v>2358</v>
      </c>
      <c r="B1829" s="83" t="s">
        <v>3022</v>
      </c>
      <c r="C1829" s="80">
        <v>2990</v>
      </c>
      <c r="D1829" s="80" t="s">
        <v>875</v>
      </c>
      <c r="E1829" s="122">
        <v>0.32219999999999999</v>
      </c>
      <c r="F1829" s="112" t="s">
        <v>3155</v>
      </c>
      <c r="G1829" s="3" t="str">
        <f t="shared" si="29"/>
        <v>No</v>
      </c>
    </row>
    <row r="1830" spans="1:7">
      <c r="A1830" s="83" t="s">
        <v>2358</v>
      </c>
      <c r="B1830" s="83" t="s">
        <v>3022</v>
      </c>
      <c r="C1830" s="80">
        <v>3230</v>
      </c>
      <c r="D1830" s="80" t="s">
        <v>877</v>
      </c>
      <c r="E1830" s="122">
        <v>0.1512</v>
      </c>
      <c r="F1830" s="112" t="s">
        <v>3155</v>
      </c>
      <c r="G1830" s="3" t="str">
        <f t="shared" si="29"/>
        <v>No</v>
      </c>
    </row>
    <row r="1831" spans="1:7">
      <c r="A1831" s="83" t="s">
        <v>2358</v>
      </c>
      <c r="B1831" s="83" t="s">
        <v>3022</v>
      </c>
      <c r="C1831" s="80">
        <v>1942</v>
      </c>
      <c r="D1831" s="80" t="s">
        <v>872</v>
      </c>
      <c r="E1831" s="122">
        <v>0.1913</v>
      </c>
      <c r="F1831" s="112" t="s">
        <v>3155</v>
      </c>
      <c r="G1831" s="3" t="str">
        <f t="shared" si="29"/>
        <v>No</v>
      </c>
    </row>
    <row r="1832" spans="1:7">
      <c r="A1832" s="83" t="s">
        <v>2358</v>
      </c>
      <c r="B1832" s="83" t="s">
        <v>3022</v>
      </c>
      <c r="C1832" s="80">
        <v>3104</v>
      </c>
      <c r="D1832" s="80" t="s">
        <v>876</v>
      </c>
      <c r="E1832" s="122">
        <v>0.36530000000000001</v>
      </c>
      <c r="F1832" s="112" t="s">
        <v>3155</v>
      </c>
      <c r="G1832" s="3" t="str">
        <f t="shared" si="29"/>
        <v>No</v>
      </c>
    </row>
    <row r="1833" spans="1:7">
      <c r="A1833" s="83" t="s">
        <v>2358</v>
      </c>
      <c r="B1833" s="83" t="s">
        <v>3022</v>
      </c>
      <c r="C1833" s="80">
        <v>1667</v>
      </c>
      <c r="D1833" s="80" t="s">
        <v>870</v>
      </c>
      <c r="E1833" s="122">
        <v>0.2661</v>
      </c>
      <c r="F1833" s="112" t="s">
        <v>3155</v>
      </c>
      <c r="G1833" s="3" t="str">
        <f t="shared" si="29"/>
        <v>No</v>
      </c>
    </row>
    <row r="1834" spans="1:7">
      <c r="A1834" s="83" t="s">
        <v>2358</v>
      </c>
      <c r="B1834" s="83" t="s">
        <v>3022</v>
      </c>
      <c r="C1834" s="80">
        <v>3231</v>
      </c>
      <c r="D1834" s="80" t="s">
        <v>878</v>
      </c>
      <c r="E1834" s="122">
        <v>0.13250000000000001</v>
      </c>
      <c r="F1834" s="112" t="s">
        <v>3155</v>
      </c>
      <c r="G1834" s="3" t="str">
        <f t="shared" si="29"/>
        <v>No</v>
      </c>
    </row>
    <row r="1835" spans="1:7">
      <c r="A1835" s="83" t="s">
        <v>2358</v>
      </c>
      <c r="B1835" s="83" t="s">
        <v>3022</v>
      </c>
      <c r="C1835" s="80">
        <v>1771</v>
      </c>
      <c r="D1835" s="80" t="s">
        <v>871</v>
      </c>
      <c r="E1835" s="122">
        <v>9.2299999999999993E-2</v>
      </c>
      <c r="F1835" s="112" t="s">
        <v>3155</v>
      </c>
      <c r="G1835" s="3" t="str">
        <f t="shared" si="29"/>
        <v>No</v>
      </c>
    </row>
    <row r="1836" spans="1:7">
      <c r="A1836" s="83" t="s">
        <v>2358</v>
      </c>
      <c r="B1836" s="83" t="s">
        <v>3022</v>
      </c>
      <c r="C1836" s="80">
        <v>3387</v>
      </c>
      <c r="D1836" s="80" t="s">
        <v>880</v>
      </c>
      <c r="E1836" s="122">
        <v>0.2954</v>
      </c>
      <c r="F1836" s="112" t="s">
        <v>3155</v>
      </c>
      <c r="G1836" s="3" t="str">
        <f t="shared" si="29"/>
        <v>No</v>
      </c>
    </row>
    <row r="1837" spans="1:7">
      <c r="A1837" s="83" t="s">
        <v>2358</v>
      </c>
      <c r="B1837" s="83" t="s">
        <v>3022</v>
      </c>
      <c r="C1837" s="80">
        <v>2185</v>
      </c>
      <c r="D1837" s="80" t="s">
        <v>873</v>
      </c>
      <c r="E1837" s="122">
        <v>0.23719999999999999</v>
      </c>
      <c r="F1837" s="112" t="s">
        <v>3155</v>
      </c>
      <c r="G1837" s="3" t="str">
        <f t="shared" si="29"/>
        <v>No</v>
      </c>
    </row>
    <row r="1838" spans="1:7">
      <c r="A1838" s="83" t="s">
        <v>2358</v>
      </c>
      <c r="B1838" s="83" t="s">
        <v>3022</v>
      </c>
      <c r="C1838" s="80">
        <v>3527</v>
      </c>
      <c r="D1838" s="80" t="s">
        <v>882</v>
      </c>
      <c r="E1838" s="122">
        <v>0.13950000000000001</v>
      </c>
      <c r="F1838" s="112" t="s">
        <v>3155</v>
      </c>
      <c r="G1838" s="3" t="str">
        <f t="shared" si="29"/>
        <v>No</v>
      </c>
    </row>
    <row r="1839" spans="1:7">
      <c r="A1839" s="83" t="s">
        <v>2358</v>
      </c>
      <c r="B1839" s="83" t="s">
        <v>3022</v>
      </c>
      <c r="C1839" s="80">
        <v>3958</v>
      </c>
      <c r="D1839" s="80" t="s">
        <v>885</v>
      </c>
      <c r="E1839" s="122">
        <v>0.317</v>
      </c>
      <c r="F1839" s="112" t="s">
        <v>3155</v>
      </c>
      <c r="G1839" s="3" t="str">
        <f t="shared" si="29"/>
        <v>No</v>
      </c>
    </row>
    <row r="1840" spans="1:7">
      <c r="A1840" s="83" t="s">
        <v>2358</v>
      </c>
      <c r="B1840" s="83" t="s">
        <v>3022</v>
      </c>
      <c r="C1840" s="80">
        <v>3489</v>
      </c>
      <c r="D1840" s="80" t="s">
        <v>881</v>
      </c>
      <c r="E1840" s="122">
        <v>0.31659999999999999</v>
      </c>
      <c r="F1840" s="112" t="s">
        <v>3155</v>
      </c>
      <c r="G1840" s="3" t="str">
        <f t="shared" si="29"/>
        <v>No</v>
      </c>
    </row>
    <row r="1841" spans="1:7">
      <c r="A1841" s="83" t="s">
        <v>2358</v>
      </c>
      <c r="B1841" s="83" t="s">
        <v>3022</v>
      </c>
      <c r="C1841" s="80">
        <v>2703</v>
      </c>
      <c r="D1841" s="80" t="s">
        <v>874</v>
      </c>
      <c r="E1841" s="122">
        <v>0.34079999999999999</v>
      </c>
      <c r="F1841" s="112" t="s">
        <v>3155</v>
      </c>
      <c r="G1841" s="3" t="str">
        <f t="shared" si="29"/>
        <v>No</v>
      </c>
    </row>
    <row r="1842" spans="1:7">
      <c r="A1842" s="83" t="s">
        <v>2358</v>
      </c>
      <c r="B1842" s="83" t="s">
        <v>3022</v>
      </c>
      <c r="C1842" s="80">
        <v>3343</v>
      </c>
      <c r="D1842" s="80" t="s">
        <v>879</v>
      </c>
      <c r="E1842" s="122">
        <v>0.28010000000000002</v>
      </c>
      <c r="F1842" s="112" t="s">
        <v>3155</v>
      </c>
      <c r="G1842" s="3" t="str">
        <f t="shared" si="29"/>
        <v>No</v>
      </c>
    </row>
    <row r="1843" spans="1:7">
      <c r="A1843" s="83" t="s">
        <v>2358</v>
      </c>
      <c r="B1843" s="83" t="s">
        <v>3022</v>
      </c>
      <c r="C1843" s="80">
        <v>3921</v>
      </c>
      <c r="D1843" s="80" t="s">
        <v>884</v>
      </c>
      <c r="E1843" s="122">
        <v>0.2621</v>
      </c>
      <c r="F1843" s="112" t="s">
        <v>3155</v>
      </c>
      <c r="G1843" s="3" t="str">
        <f t="shared" si="29"/>
        <v>No</v>
      </c>
    </row>
    <row r="1844" spans="1:7">
      <c r="A1844" s="83" t="s">
        <v>2463</v>
      </c>
      <c r="B1844" s="83" t="s">
        <v>3023</v>
      </c>
      <c r="C1844" s="80">
        <v>3405</v>
      </c>
      <c r="D1844" s="80" t="s">
        <v>1584</v>
      </c>
      <c r="E1844" s="122">
        <v>0.38940000000000002</v>
      </c>
      <c r="F1844" s="112" t="s">
        <v>3155</v>
      </c>
      <c r="G1844" s="3" t="str">
        <f t="shared" si="29"/>
        <v>No</v>
      </c>
    </row>
    <row r="1845" spans="1:7">
      <c r="A1845" s="83" t="s">
        <v>2350</v>
      </c>
      <c r="B1845" s="83" t="s">
        <v>3024</v>
      </c>
      <c r="C1845" s="80">
        <v>2512</v>
      </c>
      <c r="D1845" s="80" t="s">
        <v>759</v>
      </c>
      <c r="E1845" s="122">
        <v>0.64070000000000005</v>
      </c>
      <c r="F1845" s="112" t="s">
        <v>2749</v>
      </c>
      <c r="G1845" s="3" t="str">
        <f t="shared" si="29"/>
        <v>Yes</v>
      </c>
    </row>
    <row r="1846" spans="1:7">
      <c r="A1846" s="83" t="s">
        <v>2350</v>
      </c>
      <c r="B1846" s="83" t="s">
        <v>3024</v>
      </c>
      <c r="C1846" s="80">
        <v>2513</v>
      </c>
      <c r="D1846" s="80" t="s">
        <v>760</v>
      </c>
      <c r="E1846" s="122">
        <v>0.4718</v>
      </c>
      <c r="F1846" s="112" t="s">
        <v>2749</v>
      </c>
      <c r="G1846" s="3" t="str">
        <f t="shared" si="29"/>
        <v>Yes</v>
      </c>
    </row>
    <row r="1847" spans="1:7">
      <c r="A1847" s="83" t="s">
        <v>2475</v>
      </c>
      <c r="B1847" s="83" t="s">
        <v>3025</v>
      </c>
      <c r="C1847" s="80">
        <v>4265</v>
      </c>
      <c r="D1847" s="80" t="s">
        <v>1731</v>
      </c>
      <c r="E1847" s="122">
        <v>0.3473</v>
      </c>
      <c r="F1847" s="112" t="s">
        <v>3155</v>
      </c>
      <c r="G1847" s="3" t="str">
        <f t="shared" si="29"/>
        <v>No</v>
      </c>
    </row>
    <row r="1848" spans="1:7">
      <c r="A1848" s="83" t="s">
        <v>2475</v>
      </c>
      <c r="B1848" s="83" t="s">
        <v>3025</v>
      </c>
      <c r="C1848" s="80">
        <v>4366</v>
      </c>
      <c r="D1848" s="80" t="s">
        <v>793</v>
      </c>
      <c r="E1848" s="122">
        <v>0.2253</v>
      </c>
      <c r="F1848" s="112" t="s">
        <v>3155</v>
      </c>
      <c r="G1848" s="3" t="str">
        <f t="shared" si="29"/>
        <v>No</v>
      </c>
    </row>
    <row r="1849" spans="1:7">
      <c r="A1849" s="83" t="s">
        <v>2475</v>
      </c>
      <c r="B1849" s="83" t="s">
        <v>3025</v>
      </c>
      <c r="C1849" s="80">
        <v>3305</v>
      </c>
      <c r="D1849" s="80" t="s">
        <v>1725</v>
      </c>
      <c r="E1849" s="122">
        <v>0.25669999999999998</v>
      </c>
      <c r="F1849" s="112" t="s">
        <v>3155</v>
      </c>
      <c r="G1849" s="3" t="str">
        <f t="shared" si="29"/>
        <v>No</v>
      </c>
    </row>
    <row r="1850" spans="1:7">
      <c r="A1850" s="83" t="s">
        <v>2475</v>
      </c>
      <c r="B1850" s="83" t="s">
        <v>3025</v>
      </c>
      <c r="C1850" s="80">
        <v>4395</v>
      </c>
      <c r="D1850" s="80" t="s">
        <v>1733</v>
      </c>
      <c r="E1850" s="122">
        <v>0.25259999999999999</v>
      </c>
      <c r="F1850" s="112" t="s">
        <v>3155</v>
      </c>
      <c r="G1850" s="3" t="str">
        <f t="shared" si="29"/>
        <v>No</v>
      </c>
    </row>
    <row r="1851" spans="1:7">
      <c r="A1851" s="83" t="s">
        <v>2475</v>
      </c>
      <c r="B1851" s="83" t="s">
        <v>3025</v>
      </c>
      <c r="C1851" s="80">
        <v>4241</v>
      </c>
      <c r="D1851" s="80" t="s">
        <v>1730</v>
      </c>
      <c r="E1851" s="122">
        <v>0.13589999999999999</v>
      </c>
      <c r="F1851" s="112" t="s">
        <v>3155</v>
      </c>
      <c r="G1851" s="3" t="str">
        <f t="shared" si="29"/>
        <v>No</v>
      </c>
    </row>
    <row r="1852" spans="1:7">
      <c r="A1852" s="83" t="s">
        <v>2475</v>
      </c>
      <c r="B1852" s="83" t="s">
        <v>3025</v>
      </c>
      <c r="C1852" s="80">
        <v>3005</v>
      </c>
      <c r="D1852" s="80" t="s">
        <v>373</v>
      </c>
      <c r="E1852" s="122">
        <v>0.46710000000000002</v>
      </c>
      <c r="F1852" s="112" t="s">
        <v>3155</v>
      </c>
      <c r="G1852" s="3" t="str">
        <f t="shared" si="29"/>
        <v>No</v>
      </c>
    </row>
    <row r="1853" spans="1:7">
      <c r="A1853" s="83" t="s">
        <v>2475</v>
      </c>
      <c r="B1853" s="83" t="s">
        <v>3025</v>
      </c>
      <c r="C1853" s="80">
        <v>5128</v>
      </c>
      <c r="D1853" s="80" t="s">
        <v>1735</v>
      </c>
      <c r="E1853" s="122">
        <v>0.13089999999999999</v>
      </c>
      <c r="F1853" s="112" t="s">
        <v>3155</v>
      </c>
      <c r="G1853" s="3" t="str">
        <f t="shared" si="29"/>
        <v>No</v>
      </c>
    </row>
    <row r="1854" spans="1:7">
      <c r="A1854" s="83" t="s">
        <v>2475</v>
      </c>
      <c r="B1854" s="83" t="s">
        <v>3025</v>
      </c>
      <c r="C1854" s="80">
        <v>3981</v>
      </c>
      <c r="D1854" s="80" t="s">
        <v>1727</v>
      </c>
      <c r="E1854" s="122">
        <v>0</v>
      </c>
      <c r="F1854" s="112" t="s">
        <v>3155</v>
      </c>
      <c r="G1854" s="3" t="str">
        <f t="shared" si="29"/>
        <v>No</v>
      </c>
    </row>
    <row r="1855" spans="1:7">
      <c r="A1855" s="83" t="s">
        <v>2475</v>
      </c>
      <c r="B1855" s="83" t="s">
        <v>3025</v>
      </c>
      <c r="C1855" s="80">
        <v>5100</v>
      </c>
      <c r="D1855" s="80" t="s">
        <v>1734</v>
      </c>
      <c r="E1855" s="122">
        <v>0.11700000000000001</v>
      </c>
      <c r="F1855" s="112" t="s">
        <v>3155</v>
      </c>
      <c r="G1855" s="3" t="str">
        <f t="shared" si="29"/>
        <v>No</v>
      </c>
    </row>
    <row r="1856" spans="1:7">
      <c r="A1856" s="83" t="s">
        <v>2475</v>
      </c>
      <c r="B1856" s="83" t="s">
        <v>3025</v>
      </c>
      <c r="C1856" s="80">
        <v>2073</v>
      </c>
      <c r="D1856" s="80" t="s">
        <v>1722</v>
      </c>
      <c r="E1856" s="122">
        <v>0.15970000000000001</v>
      </c>
      <c r="F1856" s="112" t="s">
        <v>3155</v>
      </c>
      <c r="G1856" s="3" t="str">
        <f t="shared" si="29"/>
        <v>No</v>
      </c>
    </row>
    <row r="1857" spans="1:7">
      <c r="A1857" s="83" t="s">
        <v>2475</v>
      </c>
      <c r="B1857" s="83" t="s">
        <v>3025</v>
      </c>
      <c r="C1857" s="80">
        <v>1904</v>
      </c>
      <c r="D1857" s="80" t="s">
        <v>3237</v>
      </c>
      <c r="E1857" s="122">
        <v>0.1535</v>
      </c>
      <c r="F1857" s="112" t="s">
        <v>3155</v>
      </c>
      <c r="G1857" s="3" t="str">
        <f t="shared" si="29"/>
        <v>No</v>
      </c>
    </row>
    <row r="1858" spans="1:7">
      <c r="A1858" s="83" t="s">
        <v>2475</v>
      </c>
      <c r="B1858" s="83" t="s">
        <v>3025</v>
      </c>
      <c r="C1858" s="80">
        <v>3561</v>
      </c>
      <c r="D1858" s="80" t="s">
        <v>1726</v>
      </c>
      <c r="E1858" s="122">
        <v>0.22409999999999999</v>
      </c>
      <c r="F1858" s="112" t="s">
        <v>3155</v>
      </c>
      <c r="G1858" s="3" t="str">
        <f t="shared" si="29"/>
        <v>No</v>
      </c>
    </row>
    <row r="1859" spans="1:7">
      <c r="A1859" s="83" t="s">
        <v>2475</v>
      </c>
      <c r="B1859" s="83" t="s">
        <v>3025</v>
      </c>
      <c r="C1859" s="80">
        <v>4184</v>
      </c>
      <c r="D1859" s="80" t="s">
        <v>1729</v>
      </c>
      <c r="E1859" s="122">
        <v>0.1535</v>
      </c>
      <c r="F1859" s="112" t="s">
        <v>3155</v>
      </c>
      <c r="G1859" s="3" t="str">
        <f t="shared" si="29"/>
        <v>No</v>
      </c>
    </row>
    <row r="1860" spans="1:7">
      <c r="A1860" s="83" t="s">
        <v>2475</v>
      </c>
      <c r="B1860" s="83" t="s">
        <v>3025</v>
      </c>
      <c r="C1860" s="80">
        <v>1730</v>
      </c>
      <c r="D1860" s="80" t="s">
        <v>1721</v>
      </c>
      <c r="E1860" s="122">
        <v>0.26750000000000002</v>
      </c>
      <c r="F1860" s="112" t="s">
        <v>3155</v>
      </c>
      <c r="G1860" s="3" t="str">
        <f t="shared" si="29"/>
        <v>No</v>
      </c>
    </row>
    <row r="1861" spans="1:7">
      <c r="A1861" s="83" t="s">
        <v>2475</v>
      </c>
      <c r="B1861" s="83" t="s">
        <v>3025</v>
      </c>
      <c r="C1861" s="80">
        <v>2428</v>
      </c>
      <c r="D1861" s="80" t="s">
        <v>1723</v>
      </c>
      <c r="E1861" s="122">
        <v>0.215</v>
      </c>
      <c r="F1861" s="112" t="s">
        <v>3155</v>
      </c>
      <c r="G1861" s="3" t="str">
        <f t="shared" ref="G1861:G1924" si="30">IF(E1861&gt;=0.5,"Yes",IF(F1861="Yes","Yes","No"))</f>
        <v>No</v>
      </c>
    </row>
    <row r="1862" spans="1:7">
      <c r="A1862" s="83" t="s">
        <v>2475</v>
      </c>
      <c r="B1862" s="83" t="s">
        <v>3025</v>
      </c>
      <c r="C1862" s="80">
        <v>4383</v>
      </c>
      <c r="D1862" s="80" t="s">
        <v>1732</v>
      </c>
      <c r="E1862" s="122">
        <v>0.09</v>
      </c>
      <c r="F1862" s="112" t="s">
        <v>3155</v>
      </c>
      <c r="G1862" s="3" t="str">
        <f t="shared" si="30"/>
        <v>No</v>
      </c>
    </row>
    <row r="1863" spans="1:7">
      <c r="A1863" s="83" t="s">
        <v>2475</v>
      </c>
      <c r="B1863" s="83" t="s">
        <v>3025</v>
      </c>
      <c r="C1863" s="80">
        <v>4145</v>
      </c>
      <c r="D1863" s="80" t="s">
        <v>1728</v>
      </c>
      <c r="E1863" s="122">
        <v>0.1605</v>
      </c>
      <c r="F1863" s="112" t="s">
        <v>3155</v>
      </c>
      <c r="G1863" s="3" t="str">
        <f t="shared" si="30"/>
        <v>No</v>
      </c>
    </row>
    <row r="1864" spans="1:7">
      <c r="A1864" s="83" t="s">
        <v>2356</v>
      </c>
      <c r="B1864" s="83" t="s">
        <v>3026</v>
      </c>
      <c r="C1864" s="80">
        <v>5015</v>
      </c>
      <c r="D1864" s="80" t="s">
        <v>838</v>
      </c>
      <c r="E1864" s="122">
        <v>2.47E-2</v>
      </c>
      <c r="F1864" s="112" t="s">
        <v>3155</v>
      </c>
      <c r="G1864" s="3" t="str">
        <f t="shared" si="30"/>
        <v>No</v>
      </c>
    </row>
    <row r="1865" spans="1:7">
      <c r="A1865" s="83" t="s">
        <v>2356</v>
      </c>
      <c r="B1865" s="83" t="s">
        <v>3026</v>
      </c>
      <c r="C1865" s="80">
        <v>4397</v>
      </c>
      <c r="D1865" s="80" t="s">
        <v>837</v>
      </c>
      <c r="E1865" s="122">
        <v>9.4500000000000001E-2</v>
      </c>
      <c r="F1865" s="112" t="s">
        <v>3155</v>
      </c>
      <c r="G1865" s="3" t="str">
        <f t="shared" si="30"/>
        <v>No</v>
      </c>
    </row>
    <row r="1866" spans="1:7">
      <c r="A1866" s="83" t="s">
        <v>2356</v>
      </c>
      <c r="B1866" s="83" t="s">
        <v>3026</v>
      </c>
      <c r="C1866" s="80">
        <v>4308</v>
      </c>
      <c r="D1866" s="80" t="s">
        <v>836</v>
      </c>
      <c r="E1866" s="122">
        <v>0.10639999999999999</v>
      </c>
      <c r="F1866" s="112" t="s">
        <v>3155</v>
      </c>
      <c r="G1866" s="3" t="str">
        <f t="shared" si="30"/>
        <v>No</v>
      </c>
    </row>
    <row r="1867" spans="1:7">
      <c r="A1867" s="83" t="s">
        <v>2356</v>
      </c>
      <c r="B1867" s="83" t="s">
        <v>3026</v>
      </c>
      <c r="C1867" s="80">
        <v>2222</v>
      </c>
      <c r="D1867" s="80" t="s">
        <v>832</v>
      </c>
      <c r="E1867" s="122">
        <v>0.1004</v>
      </c>
      <c r="F1867" s="112" t="s">
        <v>3155</v>
      </c>
      <c r="G1867" s="3" t="str">
        <f t="shared" si="30"/>
        <v>No</v>
      </c>
    </row>
    <row r="1868" spans="1:7">
      <c r="A1868" s="83" t="s">
        <v>2356</v>
      </c>
      <c r="B1868" s="83" t="s">
        <v>3026</v>
      </c>
      <c r="C1868" s="80">
        <v>2850</v>
      </c>
      <c r="D1868" s="80" t="s">
        <v>835</v>
      </c>
      <c r="E1868" s="122">
        <v>0.10829999999999999</v>
      </c>
      <c r="F1868" s="112" t="s">
        <v>3155</v>
      </c>
      <c r="G1868" s="3" t="str">
        <f t="shared" si="30"/>
        <v>No</v>
      </c>
    </row>
    <row r="1869" spans="1:7">
      <c r="A1869" s="83" t="s">
        <v>2356</v>
      </c>
      <c r="B1869" s="83" t="s">
        <v>3026</v>
      </c>
      <c r="C1869" s="80">
        <v>2287</v>
      </c>
      <c r="D1869" s="80" t="s">
        <v>833</v>
      </c>
      <c r="E1869" s="122">
        <v>0.15060000000000001</v>
      </c>
      <c r="F1869" s="112" t="s">
        <v>3155</v>
      </c>
      <c r="G1869" s="3" t="str">
        <f t="shared" si="30"/>
        <v>No</v>
      </c>
    </row>
    <row r="1870" spans="1:7">
      <c r="A1870" s="83" t="s">
        <v>2356</v>
      </c>
      <c r="B1870" s="83" t="s">
        <v>3026</v>
      </c>
      <c r="C1870" s="80">
        <v>5181</v>
      </c>
      <c r="D1870" s="80" t="s">
        <v>840</v>
      </c>
      <c r="E1870" s="122">
        <v>3.1699999999999999E-2</v>
      </c>
      <c r="F1870" s="112" t="s">
        <v>3155</v>
      </c>
      <c r="G1870" s="3" t="str">
        <f t="shared" si="30"/>
        <v>No</v>
      </c>
    </row>
    <row r="1871" spans="1:7">
      <c r="A1871" s="83" t="s">
        <v>2356</v>
      </c>
      <c r="B1871" s="83" t="s">
        <v>3026</v>
      </c>
      <c r="C1871" s="80">
        <v>2288</v>
      </c>
      <c r="D1871" s="80" t="s">
        <v>834</v>
      </c>
      <c r="E1871" s="122">
        <v>0.1278</v>
      </c>
      <c r="F1871" s="112" t="s">
        <v>3155</v>
      </c>
      <c r="G1871" s="3" t="str">
        <f t="shared" si="30"/>
        <v>No</v>
      </c>
    </row>
    <row r="1872" spans="1:7">
      <c r="A1872" s="83" t="s">
        <v>2356</v>
      </c>
      <c r="B1872" s="83" t="s">
        <v>3026</v>
      </c>
      <c r="C1872" s="80">
        <v>2124</v>
      </c>
      <c r="D1872" s="80" t="s">
        <v>3131</v>
      </c>
      <c r="E1872" s="122">
        <v>8.8400000000000006E-2</v>
      </c>
      <c r="F1872" s="112" t="s">
        <v>3155</v>
      </c>
      <c r="G1872" s="3" t="str">
        <f t="shared" si="30"/>
        <v>No</v>
      </c>
    </row>
    <row r="1873" spans="1:7">
      <c r="A1873" s="83" t="s">
        <v>2356</v>
      </c>
      <c r="B1873" s="83" t="s">
        <v>3026</v>
      </c>
      <c r="C1873" s="80">
        <v>5296</v>
      </c>
      <c r="D1873" s="80" t="s">
        <v>841</v>
      </c>
      <c r="E1873" s="122">
        <v>8.2000000000000003E-2</v>
      </c>
      <c r="F1873" s="112" t="s">
        <v>3155</v>
      </c>
      <c r="G1873" s="3" t="str">
        <f t="shared" si="30"/>
        <v>No</v>
      </c>
    </row>
    <row r="1874" spans="1:7">
      <c r="A1874" s="83" t="s">
        <v>2356</v>
      </c>
      <c r="B1874" s="83" t="s">
        <v>3026</v>
      </c>
      <c r="C1874" s="80">
        <v>5374</v>
      </c>
      <c r="D1874" s="80" t="s">
        <v>842</v>
      </c>
      <c r="E1874" s="122">
        <v>0.39240000000000003</v>
      </c>
      <c r="F1874" s="112" t="s">
        <v>3155</v>
      </c>
      <c r="G1874" s="3" t="str">
        <f t="shared" si="30"/>
        <v>No</v>
      </c>
    </row>
    <row r="1875" spans="1:7">
      <c r="A1875" s="83" t="s">
        <v>2356</v>
      </c>
      <c r="B1875" s="83" t="s">
        <v>3026</v>
      </c>
      <c r="C1875" s="80">
        <v>5457</v>
      </c>
      <c r="D1875" s="80" t="s">
        <v>843</v>
      </c>
      <c r="E1875" s="122">
        <v>9.4500000000000001E-2</v>
      </c>
      <c r="F1875" s="112" t="s">
        <v>3155</v>
      </c>
      <c r="G1875" s="3" t="str">
        <f t="shared" si="30"/>
        <v>No</v>
      </c>
    </row>
    <row r="1876" spans="1:7">
      <c r="A1876" s="83" t="s">
        <v>2356</v>
      </c>
      <c r="B1876" s="83" t="s">
        <v>3026</v>
      </c>
      <c r="C1876" s="80">
        <v>5135</v>
      </c>
      <c r="D1876" s="80" t="s">
        <v>839</v>
      </c>
      <c r="E1876" s="122">
        <v>0.1656</v>
      </c>
      <c r="F1876" s="112" t="s">
        <v>3155</v>
      </c>
      <c r="G1876" s="3" t="str">
        <f t="shared" si="30"/>
        <v>No</v>
      </c>
    </row>
    <row r="1877" spans="1:7">
      <c r="A1877" s="83" t="s">
        <v>2356</v>
      </c>
      <c r="B1877" s="83" t="s">
        <v>3026</v>
      </c>
      <c r="C1877" s="80">
        <v>1502</v>
      </c>
      <c r="D1877" s="80" t="s">
        <v>831</v>
      </c>
      <c r="E1877" s="122">
        <v>0.1704</v>
      </c>
      <c r="F1877" s="112" t="s">
        <v>3155</v>
      </c>
      <c r="G1877" s="3" t="str">
        <f t="shared" si="30"/>
        <v>No</v>
      </c>
    </row>
    <row r="1878" spans="1:7">
      <c r="A1878" s="83" t="s">
        <v>2316</v>
      </c>
      <c r="B1878" s="83" t="s">
        <v>3027</v>
      </c>
      <c r="C1878" s="80">
        <v>1518</v>
      </c>
      <c r="D1878" s="80" t="s">
        <v>3238</v>
      </c>
      <c r="E1878" s="122">
        <v>0.60750000000000004</v>
      </c>
      <c r="F1878" s="112" t="s">
        <v>3155</v>
      </c>
      <c r="G1878" s="3" t="str">
        <f t="shared" si="30"/>
        <v>Yes</v>
      </c>
    </row>
    <row r="1879" spans="1:7">
      <c r="A1879" s="83" t="s">
        <v>2316</v>
      </c>
      <c r="B1879" s="83" t="s">
        <v>3027</v>
      </c>
      <c r="C1879" s="80">
        <v>2694</v>
      </c>
      <c r="D1879" s="80" t="s">
        <v>427</v>
      </c>
      <c r="E1879" s="122">
        <v>0.88039999999999996</v>
      </c>
      <c r="F1879" s="112" t="s">
        <v>2749</v>
      </c>
      <c r="G1879" s="3" t="str">
        <f t="shared" si="30"/>
        <v>Yes</v>
      </c>
    </row>
    <row r="1880" spans="1:7">
      <c r="A1880" s="83" t="s">
        <v>2316</v>
      </c>
      <c r="B1880" s="83" t="s">
        <v>3027</v>
      </c>
      <c r="C1880" s="80">
        <v>3089</v>
      </c>
      <c r="D1880" s="80" t="s">
        <v>428</v>
      </c>
      <c r="E1880" s="122">
        <v>0.83579999999999999</v>
      </c>
      <c r="F1880" s="112" t="s">
        <v>2749</v>
      </c>
      <c r="G1880" s="3" t="str">
        <f t="shared" si="30"/>
        <v>Yes</v>
      </c>
    </row>
    <row r="1881" spans="1:7">
      <c r="A1881" s="83" t="s">
        <v>2426</v>
      </c>
      <c r="B1881" s="83" t="s">
        <v>3028</v>
      </c>
      <c r="C1881" s="80">
        <v>2804</v>
      </c>
      <c r="D1881" s="80" t="s">
        <v>3239</v>
      </c>
      <c r="E1881" s="122">
        <v>0.7137</v>
      </c>
      <c r="F1881" s="112" t="s">
        <v>2749</v>
      </c>
      <c r="G1881" s="3" t="str">
        <f t="shared" si="30"/>
        <v>Yes</v>
      </c>
    </row>
    <row r="1882" spans="1:7">
      <c r="A1882" s="83" t="s">
        <v>2426</v>
      </c>
      <c r="B1882" s="83" t="s">
        <v>3028</v>
      </c>
      <c r="C1882" s="80">
        <v>5243</v>
      </c>
      <c r="D1882" s="80" t="s">
        <v>3240</v>
      </c>
      <c r="E1882" s="122">
        <v>0.35699999999999998</v>
      </c>
      <c r="F1882" s="112" t="s">
        <v>3155</v>
      </c>
      <c r="G1882" s="3" t="str">
        <f t="shared" si="30"/>
        <v>No</v>
      </c>
    </row>
    <row r="1883" spans="1:7">
      <c r="A1883" s="83" t="s">
        <v>2426</v>
      </c>
      <c r="B1883" s="83" t="s">
        <v>3028</v>
      </c>
      <c r="C1883" s="80">
        <v>2214</v>
      </c>
      <c r="D1883" s="80" t="s">
        <v>1269</v>
      </c>
      <c r="E1883" s="122">
        <v>0.71640000000000004</v>
      </c>
      <c r="F1883" s="112" t="s">
        <v>2749</v>
      </c>
      <c r="G1883" s="3" t="str">
        <f t="shared" si="30"/>
        <v>Yes</v>
      </c>
    </row>
    <row r="1884" spans="1:7">
      <c r="A1884" s="83" t="s">
        <v>2370</v>
      </c>
      <c r="B1884" s="83" t="s">
        <v>3029</v>
      </c>
      <c r="C1884" s="80">
        <v>4029</v>
      </c>
      <c r="D1884" s="80" t="s">
        <v>1073</v>
      </c>
      <c r="E1884" s="122">
        <v>0.31180000000000002</v>
      </c>
      <c r="F1884" s="112" t="s">
        <v>3155</v>
      </c>
      <c r="G1884" s="3" t="str">
        <f t="shared" si="30"/>
        <v>No</v>
      </c>
    </row>
    <row r="1885" spans="1:7">
      <c r="A1885" s="83" t="s">
        <v>2370</v>
      </c>
      <c r="B1885" s="83" t="s">
        <v>3029</v>
      </c>
      <c r="C1885" s="80">
        <v>3680</v>
      </c>
      <c r="D1885" s="80" t="s">
        <v>965</v>
      </c>
      <c r="E1885" s="122">
        <v>0.39900000000000002</v>
      </c>
      <c r="F1885" s="112" t="s">
        <v>3155</v>
      </c>
      <c r="G1885" s="3" t="str">
        <f t="shared" si="30"/>
        <v>No</v>
      </c>
    </row>
    <row r="1886" spans="1:7">
      <c r="A1886" s="83" t="s">
        <v>2370</v>
      </c>
      <c r="B1886" s="83" t="s">
        <v>3029</v>
      </c>
      <c r="C1886" s="80">
        <v>3899</v>
      </c>
      <c r="D1886" s="80" t="s">
        <v>1072</v>
      </c>
      <c r="E1886" s="122">
        <v>0.62390000000000001</v>
      </c>
      <c r="F1886" s="112" t="s">
        <v>2749</v>
      </c>
      <c r="G1886" s="3" t="str">
        <f t="shared" si="30"/>
        <v>Yes</v>
      </c>
    </row>
    <row r="1887" spans="1:7">
      <c r="A1887" s="83" t="s">
        <v>2370</v>
      </c>
      <c r="B1887" s="83" t="s">
        <v>3029</v>
      </c>
      <c r="C1887" s="80">
        <v>2641</v>
      </c>
      <c r="D1887" s="80" t="s">
        <v>1068</v>
      </c>
      <c r="E1887" s="122">
        <v>0.51259999999999994</v>
      </c>
      <c r="F1887" s="112" t="s">
        <v>2749</v>
      </c>
      <c r="G1887" s="3" t="str">
        <f t="shared" si="30"/>
        <v>Yes</v>
      </c>
    </row>
    <row r="1888" spans="1:7">
      <c r="A1888" s="83" t="s">
        <v>2370</v>
      </c>
      <c r="B1888" s="83" t="s">
        <v>3029</v>
      </c>
      <c r="C1888" s="80">
        <v>1718</v>
      </c>
      <c r="D1888" s="80" t="s">
        <v>1066</v>
      </c>
      <c r="E1888" s="122">
        <v>0.3448</v>
      </c>
      <c r="F1888" s="112" t="s">
        <v>3155</v>
      </c>
      <c r="G1888" s="3" t="str">
        <f t="shared" si="30"/>
        <v>No</v>
      </c>
    </row>
    <row r="1889" spans="1:7">
      <c r="A1889" s="83" t="s">
        <v>2370</v>
      </c>
      <c r="B1889" s="83" t="s">
        <v>3029</v>
      </c>
      <c r="C1889" s="80">
        <v>4348</v>
      </c>
      <c r="D1889" s="80" t="s">
        <v>1075</v>
      </c>
      <c r="E1889" s="122">
        <v>0.36709999999999998</v>
      </c>
      <c r="F1889" s="112" t="s">
        <v>3155</v>
      </c>
      <c r="G1889" s="3" t="str">
        <f t="shared" si="30"/>
        <v>No</v>
      </c>
    </row>
    <row r="1890" spans="1:7">
      <c r="A1890" s="83" t="s">
        <v>2370</v>
      </c>
      <c r="B1890" s="83" t="s">
        <v>3029</v>
      </c>
      <c r="C1890" s="80">
        <v>4142</v>
      </c>
      <c r="D1890" s="80" t="s">
        <v>3241</v>
      </c>
      <c r="E1890" s="122">
        <v>0.31280000000000002</v>
      </c>
      <c r="F1890" s="112" t="s">
        <v>3155</v>
      </c>
      <c r="G1890" s="3" t="str">
        <f t="shared" si="30"/>
        <v>No</v>
      </c>
    </row>
    <row r="1891" spans="1:7">
      <c r="A1891" s="83" t="s">
        <v>2370</v>
      </c>
      <c r="B1891" s="83" t="s">
        <v>3029</v>
      </c>
      <c r="C1891" s="80">
        <v>4079</v>
      </c>
      <c r="D1891" s="80" t="s">
        <v>1074</v>
      </c>
      <c r="E1891" s="122">
        <v>0.34060000000000001</v>
      </c>
      <c r="F1891" s="112" t="s">
        <v>3155</v>
      </c>
      <c r="G1891" s="3" t="str">
        <f t="shared" si="30"/>
        <v>No</v>
      </c>
    </row>
    <row r="1892" spans="1:7">
      <c r="A1892" s="83" t="s">
        <v>2370</v>
      </c>
      <c r="B1892" s="83" t="s">
        <v>3029</v>
      </c>
      <c r="C1892" s="80">
        <v>3046</v>
      </c>
      <c r="D1892" s="80" t="s">
        <v>3242</v>
      </c>
      <c r="E1892" s="122">
        <v>0.50219999999999998</v>
      </c>
      <c r="F1892" s="112" t="s">
        <v>3155</v>
      </c>
      <c r="G1892" s="3" t="str">
        <f t="shared" si="30"/>
        <v>Yes</v>
      </c>
    </row>
    <row r="1893" spans="1:7">
      <c r="A1893" s="83" t="s">
        <v>2370</v>
      </c>
      <c r="B1893" s="83" t="s">
        <v>3029</v>
      </c>
      <c r="C1893" s="80">
        <v>4350</v>
      </c>
      <c r="D1893" s="80" t="s">
        <v>1077</v>
      </c>
      <c r="E1893" s="122">
        <v>0.28710000000000002</v>
      </c>
      <c r="F1893" s="112" t="s">
        <v>3155</v>
      </c>
      <c r="G1893" s="3" t="str">
        <f t="shared" si="30"/>
        <v>No</v>
      </c>
    </row>
    <row r="1894" spans="1:7">
      <c r="A1894" s="83" t="s">
        <v>2370</v>
      </c>
      <c r="B1894" s="83" t="s">
        <v>3029</v>
      </c>
      <c r="C1894" s="80">
        <v>2995</v>
      </c>
      <c r="D1894" s="80" t="s">
        <v>1070</v>
      </c>
      <c r="E1894" s="122">
        <v>0.34139999999999998</v>
      </c>
      <c r="F1894" s="112" t="s">
        <v>3155</v>
      </c>
      <c r="G1894" s="3" t="str">
        <f t="shared" si="30"/>
        <v>No</v>
      </c>
    </row>
    <row r="1895" spans="1:7">
      <c r="A1895" s="83" t="s">
        <v>2370</v>
      </c>
      <c r="B1895" s="83" t="s">
        <v>3029</v>
      </c>
      <c r="C1895" s="80">
        <v>2650</v>
      </c>
      <c r="D1895" s="80" t="s">
        <v>1069</v>
      </c>
      <c r="E1895" s="122">
        <v>0.41909999999999997</v>
      </c>
      <c r="F1895" s="112" t="s">
        <v>3155</v>
      </c>
      <c r="G1895" s="3" t="str">
        <f t="shared" si="30"/>
        <v>No</v>
      </c>
    </row>
    <row r="1896" spans="1:7">
      <c r="A1896" s="83" t="s">
        <v>2370</v>
      </c>
      <c r="B1896" s="83" t="s">
        <v>3029</v>
      </c>
      <c r="C1896" s="80">
        <v>4349</v>
      </c>
      <c r="D1896" s="80" t="s">
        <v>1076</v>
      </c>
      <c r="E1896" s="122">
        <v>0.39639999999999997</v>
      </c>
      <c r="F1896" s="112" t="s">
        <v>3155</v>
      </c>
      <c r="G1896" s="3" t="str">
        <f t="shared" si="30"/>
        <v>No</v>
      </c>
    </row>
    <row r="1897" spans="1:7">
      <c r="A1897" s="83" t="s">
        <v>2370</v>
      </c>
      <c r="B1897" s="83" t="s">
        <v>3029</v>
      </c>
      <c r="C1897" s="80">
        <v>3110</v>
      </c>
      <c r="D1897" s="80" t="s">
        <v>1071</v>
      </c>
      <c r="E1897" s="122">
        <v>0.23569999999999999</v>
      </c>
      <c r="F1897" s="112" t="s">
        <v>3155</v>
      </c>
      <c r="G1897" s="3" t="str">
        <f t="shared" si="30"/>
        <v>No</v>
      </c>
    </row>
    <row r="1898" spans="1:7">
      <c r="A1898" s="83" t="s">
        <v>2370</v>
      </c>
      <c r="B1898" s="83" t="s">
        <v>3029</v>
      </c>
      <c r="C1898" s="80">
        <v>2272</v>
      </c>
      <c r="D1898" s="80" t="s">
        <v>1067</v>
      </c>
      <c r="E1898" s="122">
        <v>0.34510000000000002</v>
      </c>
      <c r="F1898" s="112" t="s">
        <v>3155</v>
      </c>
      <c r="G1898" s="3" t="str">
        <f t="shared" si="30"/>
        <v>No</v>
      </c>
    </row>
    <row r="1899" spans="1:7">
      <c r="A1899" s="83" t="s">
        <v>2370</v>
      </c>
      <c r="B1899" s="83" t="s">
        <v>3029</v>
      </c>
      <c r="C1899" s="80">
        <v>4141</v>
      </c>
      <c r="D1899" s="80" t="s">
        <v>126</v>
      </c>
      <c r="E1899" s="122">
        <v>0.25650000000000001</v>
      </c>
      <c r="F1899" s="112" t="s">
        <v>3155</v>
      </c>
      <c r="G1899" s="3" t="str">
        <f t="shared" si="30"/>
        <v>No</v>
      </c>
    </row>
    <row r="1900" spans="1:7">
      <c r="A1900" s="83" t="s">
        <v>2337</v>
      </c>
      <c r="B1900" s="83" t="s">
        <v>3030</v>
      </c>
      <c r="C1900" s="80">
        <v>1682</v>
      </c>
      <c r="D1900" s="80" t="s">
        <v>526</v>
      </c>
      <c r="E1900" s="122">
        <v>0.55759999999999998</v>
      </c>
      <c r="F1900" s="112" t="s">
        <v>2749</v>
      </c>
      <c r="G1900" s="3" t="str">
        <f t="shared" si="30"/>
        <v>Yes</v>
      </c>
    </row>
    <row r="1901" spans="1:7">
      <c r="A1901" s="83" t="s">
        <v>2337</v>
      </c>
      <c r="B1901" s="83" t="s">
        <v>3030</v>
      </c>
      <c r="C1901" s="80">
        <v>4321</v>
      </c>
      <c r="D1901" s="80" t="s">
        <v>529</v>
      </c>
      <c r="E1901" s="122">
        <v>0.28689999999999999</v>
      </c>
      <c r="F1901" s="112" t="s">
        <v>3155</v>
      </c>
      <c r="G1901" s="3" t="str">
        <f t="shared" si="30"/>
        <v>No</v>
      </c>
    </row>
    <row r="1902" spans="1:7">
      <c r="A1902" s="83" t="s">
        <v>2337</v>
      </c>
      <c r="B1902" s="83" t="s">
        <v>3030</v>
      </c>
      <c r="C1902" s="80">
        <v>4149</v>
      </c>
      <c r="D1902" s="80" t="s">
        <v>528</v>
      </c>
      <c r="E1902" s="122">
        <v>0.24510000000000001</v>
      </c>
      <c r="F1902" s="112" t="s">
        <v>3155</v>
      </c>
      <c r="G1902" s="3" t="str">
        <f t="shared" si="30"/>
        <v>No</v>
      </c>
    </row>
    <row r="1903" spans="1:7">
      <c r="A1903" s="83" t="s">
        <v>2337</v>
      </c>
      <c r="B1903" s="83" t="s">
        <v>3030</v>
      </c>
      <c r="C1903" s="80">
        <v>2511</v>
      </c>
      <c r="D1903" s="80" t="s">
        <v>527</v>
      </c>
      <c r="E1903" s="122">
        <v>0.30990000000000001</v>
      </c>
      <c r="F1903" s="112" t="s">
        <v>3155</v>
      </c>
      <c r="G1903" s="3" t="str">
        <f t="shared" si="30"/>
        <v>No</v>
      </c>
    </row>
    <row r="1904" spans="1:7">
      <c r="A1904" s="83" t="s">
        <v>2337</v>
      </c>
      <c r="B1904" s="83" t="s">
        <v>3030</v>
      </c>
      <c r="C1904" s="80">
        <v>1683</v>
      </c>
      <c r="D1904" s="80" t="s">
        <v>3417</v>
      </c>
      <c r="E1904" s="122">
        <v>0</v>
      </c>
      <c r="F1904" s="112" t="s">
        <v>3155</v>
      </c>
      <c r="G1904" s="3" t="str">
        <f t="shared" si="30"/>
        <v>No</v>
      </c>
    </row>
    <row r="1905" spans="1:7">
      <c r="A1905" s="83" t="s">
        <v>2409</v>
      </c>
      <c r="B1905" s="83" t="s">
        <v>3031</v>
      </c>
      <c r="C1905" s="80">
        <v>2744</v>
      </c>
      <c r="D1905" s="80" t="s">
        <v>1202</v>
      </c>
      <c r="E1905" s="122">
        <v>0.42330000000000001</v>
      </c>
      <c r="F1905" s="112" t="s">
        <v>3155</v>
      </c>
      <c r="G1905" s="3" t="str">
        <f t="shared" si="30"/>
        <v>No</v>
      </c>
    </row>
    <row r="1906" spans="1:7">
      <c r="A1906" s="83" t="s">
        <v>2481</v>
      </c>
      <c r="B1906" s="83" t="s">
        <v>3032</v>
      </c>
      <c r="C1906" s="80">
        <v>1533</v>
      </c>
      <c r="D1906" s="80" t="s">
        <v>1770</v>
      </c>
      <c r="E1906" s="122">
        <v>0.77170000000000005</v>
      </c>
      <c r="F1906" s="112" t="s">
        <v>2749</v>
      </c>
      <c r="G1906" s="3" t="str">
        <f t="shared" si="30"/>
        <v>Yes</v>
      </c>
    </row>
    <row r="1907" spans="1:7">
      <c r="A1907" s="83" t="s">
        <v>2481</v>
      </c>
      <c r="B1907" s="83" t="s">
        <v>3032</v>
      </c>
      <c r="C1907" s="80">
        <v>2156</v>
      </c>
      <c r="D1907" s="80" t="s">
        <v>1784</v>
      </c>
      <c r="E1907" s="122">
        <v>0.65780000000000005</v>
      </c>
      <c r="F1907" s="112" t="s">
        <v>2749</v>
      </c>
      <c r="G1907" s="3" t="str">
        <f t="shared" si="30"/>
        <v>Yes</v>
      </c>
    </row>
    <row r="1908" spans="1:7">
      <c r="A1908" s="83" t="s">
        <v>2481</v>
      </c>
      <c r="B1908" s="83" t="s">
        <v>3032</v>
      </c>
      <c r="C1908" s="80">
        <v>1604</v>
      </c>
      <c r="D1908" s="80" t="s">
        <v>1772</v>
      </c>
      <c r="E1908" s="122">
        <v>0.47620000000000001</v>
      </c>
      <c r="F1908" s="112" t="s">
        <v>3155</v>
      </c>
      <c r="G1908" s="3" t="str">
        <f t="shared" si="30"/>
        <v>No</v>
      </c>
    </row>
    <row r="1909" spans="1:7">
      <c r="A1909" s="83" t="s">
        <v>2481</v>
      </c>
      <c r="B1909" s="83" t="s">
        <v>3032</v>
      </c>
      <c r="C1909" s="80">
        <v>2381</v>
      </c>
      <c r="D1909" s="80" t="s">
        <v>1791</v>
      </c>
      <c r="E1909" s="122">
        <v>0.77629999999999999</v>
      </c>
      <c r="F1909" s="112" t="s">
        <v>2749</v>
      </c>
      <c r="G1909" s="3" t="str">
        <f t="shared" si="30"/>
        <v>Yes</v>
      </c>
    </row>
    <row r="1910" spans="1:7">
      <c r="A1910" s="83" t="s">
        <v>2481</v>
      </c>
      <c r="B1910" s="83" t="s">
        <v>3032</v>
      </c>
      <c r="C1910" s="80">
        <v>2128</v>
      </c>
      <c r="D1910" s="80" t="s">
        <v>906</v>
      </c>
      <c r="E1910" s="122">
        <v>0.85429999999999995</v>
      </c>
      <c r="F1910" s="112" t="s">
        <v>2749</v>
      </c>
      <c r="G1910" s="3" t="str">
        <f t="shared" si="30"/>
        <v>Yes</v>
      </c>
    </row>
    <row r="1911" spans="1:7">
      <c r="A1911" s="83" t="s">
        <v>2481</v>
      </c>
      <c r="B1911" s="83" t="s">
        <v>3032</v>
      </c>
      <c r="C1911" s="80">
        <v>3357</v>
      </c>
      <c r="D1911" s="80" t="s">
        <v>1803</v>
      </c>
      <c r="E1911" s="122">
        <v>0.45040000000000002</v>
      </c>
      <c r="F1911" s="112" t="s">
        <v>3155</v>
      </c>
      <c r="G1911" s="3" t="str">
        <f t="shared" si="30"/>
        <v>No</v>
      </c>
    </row>
    <row r="1912" spans="1:7">
      <c r="A1912" s="83" t="s">
        <v>2481</v>
      </c>
      <c r="B1912" s="83" t="s">
        <v>3032</v>
      </c>
      <c r="C1912" s="80">
        <v>2155</v>
      </c>
      <c r="D1912" s="80" t="s">
        <v>1783</v>
      </c>
      <c r="E1912" s="122">
        <v>0.84840000000000004</v>
      </c>
      <c r="F1912" s="112" t="s">
        <v>2749</v>
      </c>
      <c r="G1912" s="3" t="str">
        <f t="shared" si="30"/>
        <v>Yes</v>
      </c>
    </row>
    <row r="1913" spans="1:7">
      <c r="A1913" s="83" t="s">
        <v>2481</v>
      </c>
      <c r="B1913" s="83" t="s">
        <v>3032</v>
      </c>
      <c r="C1913" s="80">
        <v>2218</v>
      </c>
      <c r="D1913" s="80" t="s">
        <v>1787</v>
      </c>
      <c r="E1913" s="122">
        <v>0.61709999999999998</v>
      </c>
      <c r="F1913" s="112" t="s">
        <v>2749</v>
      </c>
      <c r="G1913" s="3" t="str">
        <f t="shared" si="30"/>
        <v>Yes</v>
      </c>
    </row>
    <row r="1914" spans="1:7">
      <c r="A1914" s="83" t="s">
        <v>2481</v>
      </c>
      <c r="B1914" s="83" t="s">
        <v>3032</v>
      </c>
      <c r="C1914" s="80">
        <v>3008</v>
      </c>
      <c r="D1914" s="80" t="s">
        <v>1797</v>
      </c>
      <c r="E1914" s="122">
        <v>0.31940000000000002</v>
      </c>
      <c r="F1914" s="112" t="s">
        <v>3155</v>
      </c>
      <c r="G1914" s="3" t="str">
        <f t="shared" si="30"/>
        <v>No</v>
      </c>
    </row>
    <row r="1915" spans="1:7">
      <c r="A1915" s="83" t="s">
        <v>2481</v>
      </c>
      <c r="B1915" s="83" t="s">
        <v>3032</v>
      </c>
      <c r="C1915" s="80">
        <v>4457</v>
      </c>
      <c r="D1915" s="80" t="s">
        <v>1813</v>
      </c>
      <c r="E1915" s="122">
        <v>0.52629999999999999</v>
      </c>
      <c r="F1915" s="112" t="s">
        <v>2749</v>
      </c>
      <c r="G1915" s="3" t="str">
        <f t="shared" si="30"/>
        <v>Yes</v>
      </c>
    </row>
    <row r="1916" spans="1:7">
      <c r="A1916" s="83" t="s">
        <v>2481</v>
      </c>
      <c r="B1916" s="83" t="s">
        <v>3032</v>
      </c>
      <c r="C1916" s="80">
        <v>2129</v>
      </c>
      <c r="D1916" s="80" t="s">
        <v>1782</v>
      </c>
      <c r="E1916" s="122">
        <v>0.73599999999999999</v>
      </c>
      <c r="F1916" s="112" t="s">
        <v>2749</v>
      </c>
      <c r="G1916" s="3" t="str">
        <f t="shared" si="30"/>
        <v>Yes</v>
      </c>
    </row>
    <row r="1917" spans="1:7">
      <c r="A1917" s="83" t="s">
        <v>2481</v>
      </c>
      <c r="B1917" s="83" t="s">
        <v>3032</v>
      </c>
      <c r="C1917" s="80">
        <v>1603</v>
      </c>
      <c r="D1917" s="80" t="s">
        <v>1771</v>
      </c>
      <c r="E1917" s="122">
        <v>9.5200000000000007E-2</v>
      </c>
      <c r="F1917" s="112" t="s">
        <v>3155</v>
      </c>
      <c r="G1917" s="3" t="str">
        <f t="shared" si="30"/>
        <v>No</v>
      </c>
    </row>
    <row r="1918" spans="1:7">
      <c r="A1918" s="83" t="s">
        <v>2481</v>
      </c>
      <c r="B1918" s="83" t="s">
        <v>3032</v>
      </c>
      <c r="C1918" s="80">
        <v>3412</v>
      </c>
      <c r="D1918" s="80" t="s">
        <v>1804</v>
      </c>
      <c r="E1918" s="122">
        <v>0.43619999999999998</v>
      </c>
      <c r="F1918" s="112" t="s">
        <v>3155</v>
      </c>
      <c r="G1918" s="3" t="str">
        <f t="shared" si="30"/>
        <v>No</v>
      </c>
    </row>
    <row r="1919" spans="1:7">
      <c r="A1919" s="83" t="s">
        <v>2481</v>
      </c>
      <c r="B1919" s="83" t="s">
        <v>3032</v>
      </c>
      <c r="C1919" s="80">
        <v>2312</v>
      </c>
      <c r="D1919" s="80" t="s">
        <v>1790</v>
      </c>
      <c r="E1919" s="122">
        <v>0.50529999999999997</v>
      </c>
      <c r="F1919" s="112" t="s">
        <v>3155</v>
      </c>
      <c r="G1919" s="3" t="str">
        <f t="shared" si="30"/>
        <v>Yes</v>
      </c>
    </row>
    <row r="1920" spans="1:7">
      <c r="A1920" s="83" t="s">
        <v>2481</v>
      </c>
      <c r="B1920" s="83" t="s">
        <v>3032</v>
      </c>
      <c r="C1920" s="80">
        <v>5693</v>
      </c>
      <c r="D1920" s="80" t="s">
        <v>3380</v>
      </c>
      <c r="E1920" s="122">
        <v>0.59140000000000004</v>
      </c>
      <c r="F1920" s="112" t="s">
        <v>3155</v>
      </c>
      <c r="G1920" s="3" t="str">
        <f t="shared" si="30"/>
        <v>Yes</v>
      </c>
    </row>
    <row r="1921" spans="1:7">
      <c r="A1921" s="83" t="s">
        <v>2481</v>
      </c>
      <c r="B1921" s="83" t="s">
        <v>3032</v>
      </c>
      <c r="C1921" s="80">
        <v>2127</v>
      </c>
      <c r="D1921" s="80" t="s">
        <v>137</v>
      </c>
      <c r="E1921" s="122">
        <v>0.46260000000000001</v>
      </c>
      <c r="F1921" s="112" t="s">
        <v>3155</v>
      </c>
      <c r="G1921" s="3" t="str">
        <f t="shared" si="30"/>
        <v>No</v>
      </c>
    </row>
    <row r="1922" spans="1:7">
      <c r="A1922" s="83" t="s">
        <v>2481</v>
      </c>
      <c r="B1922" s="83" t="s">
        <v>3032</v>
      </c>
      <c r="C1922" s="80">
        <v>3727</v>
      </c>
      <c r="D1922" s="80" t="s">
        <v>1808</v>
      </c>
      <c r="E1922" s="122">
        <v>0.72150000000000003</v>
      </c>
      <c r="F1922" s="112" t="s">
        <v>2749</v>
      </c>
      <c r="G1922" s="3" t="str">
        <f t="shared" si="30"/>
        <v>Yes</v>
      </c>
    </row>
    <row r="1923" spans="1:7">
      <c r="A1923" s="83" t="s">
        <v>2481</v>
      </c>
      <c r="B1923" s="83" t="s">
        <v>3032</v>
      </c>
      <c r="C1923" s="80">
        <v>3758</v>
      </c>
      <c r="D1923" s="80" t="s">
        <v>1809</v>
      </c>
      <c r="E1923" s="122">
        <v>0.86480000000000001</v>
      </c>
      <c r="F1923" s="112" t="s">
        <v>2749</v>
      </c>
      <c r="G1923" s="3" t="str">
        <f t="shared" si="30"/>
        <v>Yes</v>
      </c>
    </row>
    <row r="1924" spans="1:7">
      <c r="A1924" s="83" t="s">
        <v>2481</v>
      </c>
      <c r="B1924" s="83" t="s">
        <v>3032</v>
      </c>
      <c r="C1924" s="80">
        <v>3258</v>
      </c>
      <c r="D1924" s="80" t="s">
        <v>1802</v>
      </c>
      <c r="E1924" s="122">
        <v>0.76160000000000005</v>
      </c>
      <c r="F1924" s="112" t="s">
        <v>2749</v>
      </c>
      <c r="G1924" s="3" t="str">
        <f t="shared" si="30"/>
        <v>Yes</v>
      </c>
    </row>
    <row r="1925" spans="1:7">
      <c r="A1925" s="83" t="s">
        <v>2481</v>
      </c>
      <c r="B1925" s="83" t="s">
        <v>3032</v>
      </c>
      <c r="C1925" s="80">
        <v>3729</v>
      </c>
      <c r="D1925" s="80" t="s">
        <v>454</v>
      </c>
      <c r="E1925" s="122">
        <v>0.87339999999999995</v>
      </c>
      <c r="F1925" s="112" t="s">
        <v>2749</v>
      </c>
      <c r="G1925" s="3" t="str">
        <f t="shared" ref="G1925:G1988" si="31">IF(E1925&gt;=0.5,"Yes",IF(F1925="Yes","Yes","No"))</f>
        <v>Yes</v>
      </c>
    </row>
    <row r="1926" spans="1:7">
      <c r="A1926" s="83" t="s">
        <v>2481</v>
      </c>
      <c r="B1926" s="83" t="s">
        <v>3032</v>
      </c>
      <c r="C1926" s="80">
        <v>3007</v>
      </c>
      <c r="D1926" s="80" t="s">
        <v>1796</v>
      </c>
      <c r="E1926" s="122">
        <v>0.3246</v>
      </c>
      <c r="F1926" s="112" t="s">
        <v>3155</v>
      </c>
      <c r="G1926" s="3" t="str">
        <f t="shared" si="31"/>
        <v>No</v>
      </c>
    </row>
    <row r="1927" spans="1:7">
      <c r="A1927" s="83" t="s">
        <v>2481</v>
      </c>
      <c r="B1927" s="83" t="s">
        <v>3032</v>
      </c>
      <c r="C1927" s="80">
        <v>2056</v>
      </c>
      <c r="D1927" s="80" t="s">
        <v>1775</v>
      </c>
      <c r="E1927" s="122">
        <v>0.89419999999999999</v>
      </c>
      <c r="F1927" s="112" t="s">
        <v>2749</v>
      </c>
      <c r="G1927" s="3" t="str">
        <f t="shared" si="31"/>
        <v>Yes</v>
      </c>
    </row>
    <row r="1928" spans="1:7">
      <c r="A1928" s="83" t="s">
        <v>2481</v>
      </c>
      <c r="B1928" s="83" t="s">
        <v>3032</v>
      </c>
      <c r="C1928" s="80">
        <v>2258</v>
      </c>
      <c r="D1928" s="80" t="s">
        <v>1788</v>
      </c>
      <c r="E1928" s="122">
        <v>0.2218</v>
      </c>
      <c r="F1928" s="112" t="s">
        <v>3155</v>
      </c>
      <c r="G1928" s="3" t="str">
        <f t="shared" si="31"/>
        <v>No</v>
      </c>
    </row>
    <row r="1929" spans="1:7">
      <c r="A1929" s="83" t="s">
        <v>2481</v>
      </c>
      <c r="B1929" s="83" t="s">
        <v>3032</v>
      </c>
      <c r="C1929" s="80">
        <v>3506</v>
      </c>
      <c r="D1929" s="80" t="s">
        <v>1806</v>
      </c>
      <c r="E1929" s="122">
        <v>0.35020000000000001</v>
      </c>
      <c r="F1929" s="112" t="s">
        <v>3155</v>
      </c>
      <c r="G1929" s="3" t="str">
        <f t="shared" si="31"/>
        <v>No</v>
      </c>
    </row>
    <row r="1930" spans="1:7">
      <c r="A1930" s="83" t="s">
        <v>2481</v>
      </c>
      <c r="B1930" s="83" t="s">
        <v>3032</v>
      </c>
      <c r="C1930" s="80">
        <v>2111</v>
      </c>
      <c r="D1930" s="80" t="s">
        <v>77</v>
      </c>
      <c r="E1930" s="122">
        <v>0.32790000000000002</v>
      </c>
      <c r="F1930" s="112" t="s">
        <v>3155</v>
      </c>
      <c r="G1930" s="3" t="str">
        <f t="shared" si="31"/>
        <v>No</v>
      </c>
    </row>
    <row r="1931" spans="1:7">
      <c r="A1931" s="83" t="s">
        <v>2481</v>
      </c>
      <c r="B1931" s="83" t="s">
        <v>3032</v>
      </c>
      <c r="C1931" s="80">
        <v>2172</v>
      </c>
      <c r="D1931" s="80" t="s">
        <v>1785</v>
      </c>
      <c r="E1931" s="122">
        <v>0.37309999999999999</v>
      </c>
      <c r="F1931" s="112" t="s">
        <v>3155</v>
      </c>
      <c r="G1931" s="3" t="str">
        <f t="shared" si="31"/>
        <v>No</v>
      </c>
    </row>
    <row r="1932" spans="1:7">
      <c r="A1932" s="83" t="s">
        <v>2481</v>
      </c>
      <c r="B1932" s="83" t="s">
        <v>3032</v>
      </c>
      <c r="C1932" s="80">
        <v>2401</v>
      </c>
      <c r="D1932" s="80" t="s">
        <v>1792</v>
      </c>
      <c r="E1932" s="122">
        <v>0.26279999999999998</v>
      </c>
      <c r="F1932" s="112" t="s">
        <v>3155</v>
      </c>
      <c r="G1932" s="3" t="str">
        <f t="shared" si="31"/>
        <v>No</v>
      </c>
    </row>
    <row r="1933" spans="1:7">
      <c r="A1933" s="83" t="s">
        <v>2481</v>
      </c>
      <c r="B1933" s="83" t="s">
        <v>3032</v>
      </c>
      <c r="C1933" s="80">
        <v>2952</v>
      </c>
      <c r="D1933" s="80" t="s">
        <v>1795</v>
      </c>
      <c r="E1933" s="122">
        <v>0.88700000000000001</v>
      </c>
      <c r="F1933" s="112" t="s">
        <v>2749</v>
      </c>
      <c r="G1933" s="3" t="str">
        <f t="shared" si="31"/>
        <v>Yes</v>
      </c>
    </row>
    <row r="1934" spans="1:7">
      <c r="A1934" s="83" t="s">
        <v>2481</v>
      </c>
      <c r="B1934" s="80" t="s">
        <v>3032</v>
      </c>
      <c r="C1934" s="80">
        <v>2951</v>
      </c>
      <c r="D1934" t="s">
        <v>1794</v>
      </c>
      <c r="E1934" s="122">
        <v>0.54949999999999999</v>
      </c>
      <c r="F1934" s="112" t="s">
        <v>2749</v>
      </c>
      <c r="G1934" s="3" t="str">
        <f t="shared" si="31"/>
        <v>Yes</v>
      </c>
    </row>
    <row r="1935" spans="1:7">
      <c r="A1935" s="83" t="s">
        <v>2481</v>
      </c>
      <c r="B1935" s="83" t="s">
        <v>3032</v>
      </c>
      <c r="C1935" s="80">
        <v>3190</v>
      </c>
      <c r="D1935" s="80" t="s">
        <v>1800</v>
      </c>
      <c r="E1935" s="122">
        <v>0.73160000000000003</v>
      </c>
      <c r="F1935" s="112" t="s">
        <v>2749</v>
      </c>
      <c r="G1935" s="3" t="str">
        <f t="shared" si="31"/>
        <v>Yes</v>
      </c>
    </row>
    <row r="1936" spans="1:7">
      <c r="A1936" s="83" t="s">
        <v>2481</v>
      </c>
      <c r="B1936" s="83" t="s">
        <v>3032</v>
      </c>
      <c r="C1936" s="80">
        <v>3719</v>
      </c>
      <c r="D1936" s="80" t="s">
        <v>1807</v>
      </c>
      <c r="E1936" s="122">
        <v>0.88339999999999996</v>
      </c>
      <c r="F1936" s="112" t="s">
        <v>2749</v>
      </c>
      <c r="G1936" s="3" t="str">
        <f t="shared" si="31"/>
        <v>Yes</v>
      </c>
    </row>
    <row r="1937" spans="1:7">
      <c r="A1937" s="83" t="s">
        <v>2481</v>
      </c>
      <c r="B1937" s="83" t="s">
        <v>3032</v>
      </c>
      <c r="C1937" s="80">
        <v>3718</v>
      </c>
      <c r="D1937" s="80" t="s">
        <v>371</v>
      </c>
      <c r="E1937" s="122">
        <v>0.83899999999999997</v>
      </c>
      <c r="F1937" s="112" t="s">
        <v>2749</v>
      </c>
      <c r="G1937" s="3" t="str">
        <f t="shared" si="31"/>
        <v>Yes</v>
      </c>
    </row>
    <row r="1938" spans="1:7">
      <c r="A1938" s="83" t="s">
        <v>2481</v>
      </c>
      <c r="B1938" s="83" t="s">
        <v>3032</v>
      </c>
      <c r="C1938" s="80">
        <v>2708</v>
      </c>
      <c r="D1938" s="80" t="s">
        <v>1575</v>
      </c>
      <c r="E1938" s="122">
        <v>0.66080000000000005</v>
      </c>
      <c r="F1938" s="112" t="s">
        <v>2749</v>
      </c>
      <c r="G1938" s="3" t="str">
        <f t="shared" si="31"/>
        <v>Yes</v>
      </c>
    </row>
    <row r="1939" spans="1:7">
      <c r="A1939" s="83" t="s">
        <v>2481</v>
      </c>
      <c r="B1939" s="83" t="s">
        <v>3032</v>
      </c>
      <c r="C1939" s="80">
        <v>4389</v>
      </c>
      <c r="D1939" s="80" t="s">
        <v>1812</v>
      </c>
      <c r="E1939" s="122">
        <v>0.27139999999999997</v>
      </c>
      <c r="F1939" s="112" t="s">
        <v>3155</v>
      </c>
      <c r="G1939" s="3" t="str">
        <f t="shared" si="31"/>
        <v>No</v>
      </c>
    </row>
    <row r="1940" spans="1:7">
      <c r="A1940" s="83" t="s">
        <v>2481</v>
      </c>
      <c r="B1940" s="83" t="s">
        <v>3032</v>
      </c>
      <c r="C1940" s="80">
        <v>4035</v>
      </c>
      <c r="D1940" s="80" t="s">
        <v>1810</v>
      </c>
      <c r="E1940" s="122">
        <v>0.35420000000000001</v>
      </c>
      <c r="F1940" s="112" t="s">
        <v>3155</v>
      </c>
      <c r="G1940" s="3" t="str">
        <f t="shared" si="31"/>
        <v>No</v>
      </c>
    </row>
    <row r="1941" spans="1:7">
      <c r="A1941" s="83" t="s">
        <v>2481</v>
      </c>
      <c r="B1941" s="83" t="s">
        <v>3032</v>
      </c>
      <c r="C1941" s="80">
        <v>2106</v>
      </c>
      <c r="D1941" s="80" t="s">
        <v>1778</v>
      </c>
      <c r="E1941" s="122">
        <v>0.58020000000000005</v>
      </c>
      <c r="F1941" s="112" t="s">
        <v>2749</v>
      </c>
      <c r="G1941" s="3" t="str">
        <f t="shared" si="31"/>
        <v>Yes</v>
      </c>
    </row>
    <row r="1942" spans="1:7">
      <c r="A1942" s="83" t="s">
        <v>2481</v>
      </c>
      <c r="B1942" s="83" t="s">
        <v>3032</v>
      </c>
      <c r="C1942" s="80">
        <v>5250</v>
      </c>
      <c r="D1942" s="80" t="s">
        <v>1814</v>
      </c>
      <c r="E1942" s="122">
        <v>0.72560000000000002</v>
      </c>
      <c r="F1942" s="112" t="s">
        <v>2749</v>
      </c>
      <c r="G1942" s="3" t="str">
        <f t="shared" si="31"/>
        <v>Yes</v>
      </c>
    </row>
    <row r="1943" spans="1:7">
      <c r="A1943" s="83" t="s">
        <v>2481</v>
      </c>
      <c r="B1943" s="83" t="s">
        <v>3032</v>
      </c>
      <c r="C1943" s="80">
        <v>5344</v>
      </c>
      <c r="D1943" s="80" t="s">
        <v>1816</v>
      </c>
      <c r="E1943" s="122">
        <v>0.61339999999999995</v>
      </c>
      <c r="F1943" s="112" t="s">
        <v>3155</v>
      </c>
      <c r="G1943" s="3" t="str">
        <f t="shared" si="31"/>
        <v>Yes</v>
      </c>
    </row>
    <row r="1944" spans="1:7">
      <c r="A1944" s="83" t="s">
        <v>2481</v>
      </c>
      <c r="B1944" s="83" t="s">
        <v>3032</v>
      </c>
      <c r="C1944" s="80">
        <v>1567</v>
      </c>
      <c r="D1944" s="80" t="s">
        <v>3243</v>
      </c>
      <c r="E1944" s="122">
        <v>0.83689999999999998</v>
      </c>
      <c r="F1944" s="112" t="s">
        <v>3155</v>
      </c>
      <c r="G1944" s="3" t="str">
        <f t="shared" si="31"/>
        <v>Yes</v>
      </c>
    </row>
    <row r="1945" spans="1:7">
      <c r="A1945" s="83" t="s">
        <v>2481</v>
      </c>
      <c r="B1945" s="83" t="s">
        <v>3032</v>
      </c>
      <c r="C1945" s="80">
        <v>2096</v>
      </c>
      <c r="D1945" s="80" t="s">
        <v>1777</v>
      </c>
      <c r="E1945" s="122">
        <v>0.87190000000000001</v>
      </c>
      <c r="F1945" s="112" t="s">
        <v>2749</v>
      </c>
      <c r="G1945" s="3" t="str">
        <f t="shared" si="31"/>
        <v>Yes</v>
      </c>
    </row>
    <row r="1946" spans="1:7">
      <c r="A1946" s="83" t="s">
        <v>2481</v>
      </c>
      <c r="B1946" s="83" t="s">
        <v>3032</v>
      </c>
      <c r="C1946" s="80">
        <v>2950</v>
      </c>
      <c r="D1946" s="80" t="s">
        <v>1793</v>
      </c>
      <c r="E1946" s="122">
        <v>0.64039999999999997</v>
      </c>
      <c r="F1946" s="112" t="s">
        <v>2749</v>
      </c>
      <c r="G1946" s="3" t="str">
        <f t="shared" si="31"/>
        <v>Yes</v>
      </c>
    </row>
    <row r="1947" spans="1:7">
      <c r="A1947" s="83" t="s">
        <v>2481</v>
      </c>
      <c r="B1947" s="83" t="s">
        <v>3032</v>
      </c>
      <c r="C1947" s="80">
        <v>2479</v>
      </c>
      <c r="D1947" s="80" t="s">
        <v>1313</v>
      </c>
      <c r="E1947" s="122">
        <v>0.79479999999999995</v>
      </c>
      <c r="F1947" s="112" t="s">
        <v>2749</v>
      </c>
      <c r="G1947" s="3" t="str">
        <f t="shared" si="31"/>
        <v>Yes</v>
      </c>
    </row>
    <row r="1948" spans="1:7">
      <c r="A1948" s="83" t="s">
        <v>2481</v>
      </c>
      <c r="B1948" s="83" t="s">
        <v>3032</v>
      </c>
      <c r="C1948" s="80">
        <v>2086</v>
      </c>
      <c r="D1948" s="80" t="s">
        <v>1776</v>
      </c>
      <c r="E1948" s="122">
        <v>0.53680000000000005</v>
      </c>
      <c r="F1948" s="112" t="s">
        <v>2749</v>
      </c>
      <c r="G1948" s="3" t="str">
        <f t="shared" si="31"/>
        <v>Yes</v>
      </c>
    </row>
    <row r="1949" spans="1:7">
      <c r="A1949" s="83" t="s">
        <v>2481</v>
      </c>
      <c r="B1949" s="83" t="s">
        <v>3032</v>
      </c>
      <c r="C1949" s="80">
        <v>3356</v>
      </c>
      <c r="D1949" s="80" t="s">
        <v>664</v>
      </c>
      <c r="E1949" s="122">
        <v>0.37580000000000002</v>
      </c>
      <c r="F1949" s="112" t="s">
        <v>3155</v>
      </c>
      <c r="G1949" s="3" t="str">
        <f t="shared" si="31"/>
        <v>No</v>
      </c>
    </row>
    <row r="1950" spans="1:7">
      <c r="A1950" s="83" t="s">
        <v>2481</v>
      </c>
      <c r="B1950" s="83" t="s">
        <v>3032</v>
      </c>
      <c r="C1950" s="80">
        <v>4286</v>
      </c>
      <c r="D1950" s="80" t="s">
        <v>1811</v>
      </c>
      <c r="E1950" s="122">
        <v>0.58340000000000003</v>
      </c>
      <c r="F1950" s="112" t="s">
        <v>3155</v>
      </c>
      <c r="G1950" s="3" t="str">
        <f t="shared" si="31"/>
        <v>Yes</v>
      </c>
    </row>
    <row r="1951" spans="1:7">
      <c r="A1951" s="83" t="s">
        <v>2481</v>
      </c>
      <c r="B1951" s="83" t="s">
        <v>3032</v>
      </c>
      <c r="C1951" s="80">
        <v>3413</v>
      </c>
      <c r="D1951" s="80" t="s">
        <v>1805</v>
      </c>
      <c r="E1951" s="122">
        <v>0.56010000000000004</v>
      </c>
      <c r="F1951" s="112" t="s">
        <v>2749</v>
      </c>
      <c r="G1951" s="3" t="str">
        <f t="shared" si="31"/>
        <v>Yes</v>
      </c>
    </row>
    <row r="1952" spans="1:7">
      <c r="A1952" s="83" t="s">
        <v>2481</v>
      </c>
      <c r="B1952" s="83" t="s">
        <v>3032</v>
      </c>
      <c r="C1952" s="80">
        <v>1698</v>
      </c>
      <c r="D1952" s="80" t="s">
        <v>1773</v>
      </c>
      <c r="E1952" s="122">
        <v>0.58620000000000005</v>
      </c>
      <c r="F1952" s="112" t="s">
        <v>3155</v>
      </c>
      <c r="G1952" s="3" t="str">
        <f t="shared" si="31"/>
        <v>Yes</v>
      </c>
    </row>
    <row r="1953" spans="1:7">
      <c r="A1953" s="83" t="s">
        <v>2481</v>
      </c>
      <c r="B1953" s="83" t="s">
        <v>3032</v>
      </c>
      <c r="C1953" s="80">
        <v>3189</v>
      </c>
      <c r="D1953" s="80" t="s">
        <v>1799</v>
      </c>
      <c r="E1953" s="122">
        <v>0.54530000000000001</v>
      </c>
      <c r="F1953" s="112" t="s">
        <v>2749</v>
      </c>
      <c r="G1953" s="3" t="str">
        <f t="shared" si="31"/>
        <v>Yes</v>
      </c>
    </row>
    <row r="1954" spans="1:7">
      <c r="A1954" s="83" t="s">
        <v>2481</v>
      </c>
      <c r="B1954" s="83" t="s">
        <v>3032</v>
      </c>
      <c r="C1954" s="80">
        <v>3257</v>
      </c>
      <c r="D1954" s="80" t="s">
        <v>1801</v>
      </c>
      <c r="E1954" s="122">
        <v>0.85209999999999997</v>
      </c>
      <c r="F1954" s="112" t="s">
        <v>2749</v>
      </c>
      <c r="G1954" s="3" t="str">
        <f t="shared" si="31"/>
        <v>Yes</v>
      </c>
    </row>
    <row r="1955" spans="1:7">
      <c r="A1955" s="83" t="s">
        <v>2481</v>
      </c>
      <c r="B1955" s="83" t="s">
        <v>3032</v>
      </c>
      <c r="C1955" s="80">
        <v>2110</v>
      </c>
      <c r="D1955" s="80" t="s">
        <v>1781</v>
      </c>
      <c r="E1955" s="122">
        <v>0.84119999999999995</v>
      </c>
      <c r="F1955" s="112" t="s">
        <v>3155</v>
      </c>
      <c r="G1955" s="3" t="str">
        <f t="shared" si="31"/>
        <v>Yes</v>
      </c>
    </row>
    <row r="1956" spans="1:7">
      <c r="A1956" s="83" t="s">
        <v>2481</v>
      </c>
      <c r="B1956" s="83" t="s">
        <v>3032</v>
      </c>
      <c r="C1956" s="80">
        <v>4191</v>
      </c>
      <c r="D1956" s="80" t="s">
        <v>3033</v>
      </c>
      <c r="E1956" s="122">
        <v>0.21210000000000001</v>
      </c>
      <c r="F1956" s="112" t="s">
        <v>3155</v>
      </c>
      <c r="G1956" s="3" t="str">
        <f t="shared" si="31"/>
        <v>No</v>
      </c>
    </row>
    <row r="1957" spans="1:7">
      <c r="A1957" s="83" t="s">
        <v>2481</v>
      </c>
      <c r="B1957" s="83" t="s">
        <v>3032</v>
      </c>
      <c r="C1957" s="80">
        <v>5361</v>
      </c>
      <c r="D1957" s="80" t="s">
        <v>1817</v>
      </c>
      <c r="E1957" s="122">
        <v>0.25280000000000002</v>
      </c>
      <c r="F1957" s="112" t="s">
        <v>3155</v>
      </c>
      <c r="G1957" s="3" t="str">
        <f t="shared" si="31"/>
        <v>No</v>
      </c>
    </row>
    <row r="1958" spans="1:7">
      <c r="A1958" s="83" t="s">
        <v>2481</v>
      </c>
      <c r="B1958" s="83" t="s">
        <v>3032</v>
      </c>
      <c r="C1958" s="80">
        <v>5694</v>
      </c>
      <c r="D1958" s="80" t="s">
        <v>3381</v>
      </c>
      <c r="E1958" s="122">
        <v>0.5282</v>
      </c>
      <c r="F1958" s="112" t="s">
        <v>3155</v>
      </c>
      <c r="G1958" s="3" t="str">
        <f t="shared" si="31"/>
        <v>Yes</v>
      </c>
    </row>
    <row r="1959" spans="1:7">
      <c r="A1959" s="83" t="s">
        <v>2481</v>
      </c>
      <c r="B1959" s="83" t="s">
        <v>3032</v>
      </c>
      <c r="C1959" s="80">
        <v>2108</v>
      </c>
      <c r="D1959" s="80" t="s">
        <v>1779</v>
      </c>
      <c r="E1959" s="122">
        <v>0.88260000000000005</v>
      </c>
      <c r="F1959" s="112" t="s">
        <v>2749</v>
      </c>
      <c r="G1959" s="3" t="str">
        <f t="shared" si="31"/>
        <v>Yes</v>
      </c>
    </row>
    <row r="1960" spans="1:7">
      <c r="A1960" s="83" t="s">
        <v>2481</v>
      </c>
      <c r="B1960" s="83" t="s">
        <v>3032</v>
      </c>
      <c r="C1960" s="80">
        <v>5301</v>
      </c>
      <c r="D1960" s="80" t="s">
        <v>1815</v>
      </c>
      <c r="E1960" s="122">
        <v>0.47070000000000001</v>
      </c>
      <c r="F1960" s="112" t="s">
        <v>3155</v>
      </c>
      <c r="G1960" s="3" t="str">
        <f t="shared" si="31"/>
        <v>No</v>
      </c>
    </row>
    <row r="1961" spans="1:7">
      <c r="A1961" s="83" t="s">
        <v>2481</v>
      </c>
      <c r="B1961" s="83" t="s">
        <v>3032</v>
      </c>
      <c r="C1961" s="80">
        <v>1767</v>
      </c>
      <c r="D1961" s="80" t="s">
        <v>1774</v>
      </c>
      <c r="E1961" s="122">
        <v>0.53339999999999999</v>
      </c>
      <c r="F1961" s="112" t="s">
        <v>3155</v>
      </c>
      <c r="G1961" s="3" t="str">
        <f t="shared" si="31"/>
        <v>Yes</v>
      </c>
    </row>
    <row r="1962" spans="1:7">
      <c r="A1962" s="83" t="s">
        <v>2481</v>
      </c>
      <c r="B1962" s="83" t="s">
        <v>3032</v>
      </c>
      <c r="C1962" s="80">
        <v>3063</v>
      </c>
      <c r="D1962" s="80" t="s">
        <v>1798</v>
      </c>
      <c r="E1962" s="122">
        <v>0.66639999999999999</v>
      </c>
      <c r="F1962" s="112" t="s">
        <v>2749</v>
      </c>
      <c r="G1962" s="3" t="str">
        <f t="shared" si="31"/>
        <v>Yes</v>
      </c>
    </row>
    <row r="1963" spans="1:7">
      <c r="A1963" s="83" t="s">
        <v>2481</v>
      </c>
      <c r="B1963" s="83" t="s">
        <v>3032</v>
      </c>
      <c r="C1963" s="80">
        <v>2191</v>
      </c>
      <c r="D1963" s="80" t="s">
        <v>1786</v>
      </c>
      <c r="E1963" s="122">
        <v>0.83460000000000001</v>
      </c>
      <c r="F1963" s="112" t="s">
        <v>2749</v>
      </c>
      <c r="G1963" s="3" t="str">
        <f t="shared" si="31"/>
        <v>Yes</v>
      </c>
    </row>
    <row r="1964" spans="1:7">
      <c r="A1964" s="83" t="s">
        <v>2481</v>
      </c>
      <c r="B1964" s="83" t="s">
        <v>3032</v>
      </c>
      <c r="C1964" s="80">
        <v>2109</v>
      </c>
      <c r="D1964" s="80" t="s">
        <v>1780</v>
      </c>
      <c r="E1964" s="122">
        <v>0.74950000000000006</v>
      </c>
      <c r="F1964" s="112" t="s">
        <v>2749</v>
      </c>
      <c r="G1964" s="3" t="str">
        <f t="shared" si="31"/>
        <v>Yes</v>
      </c>
    </row>
    <row r="1965" spans="1:7">
      <c r="A1965" s="83" t="s">
        <v>2481</v>
      </c>
      <c r="B1965" s="83" t="s">
        <v>3032</v>
      </c>
      <c r="C1965" s="80">
        <v>2296</v>
      </c>
      <c r="D1965" s="80" t="s">
        <v>1789</v>
      </c>
      <c r="E1965" s="122">
        <v>0.21049999999999999</v>
      </c>
      <c r="F1965" s="112" t="s">
        <v>3155</v>
      </c>
      <c r="G1965" s="3" t="str">
        <f t="shared" si="31"/>
        <v>No</v>
      </c>
    </row>
    <row r="1966" spans="1:7">
      <c r="A1966" s="83" t="s">
        <v>2481</v>
      </c>
      <c r="B1966" s="83" t="s">
        <v>3032</v>
      </c>
      <c r="C1966" s="80">
        <v>4192</v>
      </c>
      <c r="D1966" s="80" t="s">
        <v>767</v>
      </c>
      <c r="E1966" s="122">
        <v>0.31719999999999998</v>
      </c>
      <c r="F1966" s="112" t="s">
        <v>3155</v>
      </c>
      <c r="G1966" s="3" t="str">
        <f t="shared" si="31"/>
        <v>No</v>
      </c>
    </row>
    <row r="1967" spans="1:7">
      <c r="A1967" s="83" t="s">
        <v>2481</v>
      </c>
      <c r="B1967" s="83" t="s">
        <v>3032</v>
      </c>
      <c r="C1967" s="80">
        <v>5695</v>
      </c>
      <c r="D1967" s="80" t="s">
        <v>3382</v>
      </c>
      <c r="E1967" s="122">
        <v>0.86629999999999996</v>
      </c>
      <c r="F1967" s="112" t="s">
        <v>3155</v>
      </c>
      <c r="G1967" s="3" t="str">
        <f t="shared" si="31"/>
        <v>Yes</v>
      </c>
    </row>
    <row r="1968" spans="1:7">
      <c r="A1968" s="83" t="s">
        <v>2496</v>
      </c>
      <c r="B1968" s="83" t="s">
        <v>3034</v>
      </c>
      <c r="C1968" s="80">
        <v>5381</v>
      </c>
      <c r="D1968" s="80" t="s">
        <v>1917</v>
      </c>
      <c r="E1968" s="122">
        <v>0.48359999999999997</v>
      </c>
      <c r="F1968" s="112" t="s">
        <v>3155</v>
      </c>
      <c r="G1968" s="3" t="str">
        <f t="shared" si="31"/>
        <v>No</v>
      </c>
    </row>
    <row r="1969" spans="1:7">
      <c r="A1969" s="83" t="s">
        <v>2401</v>
      </c>
      <c r="B1969" s="83" t="s">
        <v>3035</v>
      </c>
      <c r="C1969" s="80">
        <v>3050</v>
      </c>
      <c r="D1969" s="80" t="s">
        <v>1180</v>
      </c>
      <c r="E1969" s="122">
        <v>0.66279999999999994</v>
      </c>
      <c r="F1969" s="112" t="s">
        <v>2749</v>
      </c>
      <c r="G1969" s="3" t="str">
        <f t="shared" si="31"/>
        <v>Yes</v>
      </c>
    </row>
    <row r="1970" spans="1:7">
      <c r="A1970" s="83" t="s">
        <v>2401</v>
      </c>
      <c r="B1970" s="83" t="s">
        <v>3035</v>
      </c>
      <c r="C1970" s="80">
        <v>2186</v>
      </c>
      <c r="D1970" s="80" t="s">
        <v>1179</v>
      </c>
      <c r="E1970" s="122">
        <v>0.47260000000000002</v>
      </c>
      <c r="F1970" s="112" t="s">
        <v>3155</v>
      </c>
      <c r="G1970" s="3" t="str">
        <f t="shared" si="31"/>
        <v>No</v>
      </c>
    </row>
    <row r="1971" spans="1:7">
      <c r="A1971" s="83" t="s">
        <v>2546</v>
      </c>
      <c r="B1971" s="83" t="s">
        <v>3036</v>
      </c>
      <c r="C1971" s="80">
        <v>3069</v>
      </c>
      <c r="D1971" s="80" t="s">
        <v>2156</v>
      </c>
      <c r="E1971" s="122">
        <v>0.4204</v>
      </c>
      <c r="F1971" s="112" t="s">
        <v>3155</v>
      </c>
      <c r="G1971" s="3" t="str">
        <f t="shared" si="31"/>
        <v>No</v>
      </c>
    </row>
    <row r="1972" spans="1:7">
      <c r="A1972" s="83" t="s">
        <v>2546</v>
      </c>
      <c r="B1972" s="83" t="s">
        <v>3036</v>
      </c>
      <c r="C1972" s="80">
        <v>3068</v>
      </c>
      <c r="D1972" s="80" t="s">
        <v>2155</v>
      </c>
      <c r="E1972" s="122">
        <v>0.51200000000000001</v>
      </c>
      <c r="F1972" s="112" t="s">
        <v>2749</v>
      </c>
      <c r="G1972" s="3" t="str">
        <f t="shared" si="31"/>
        <v>Yes</v>
      </c>
    </row>
    <row r="1973" spans="1:7">
      <c r="A1973" s="83" t="s">
        <v>2480</v>
      </c>
      <c r="B1973" s="83" t="s">
        <v>3037</v>
      </c>
      <c r="C1973" s="80">
        <v>4513</v>
      </c>
      <c r="D1973" s="80" t="s">
        <v>1764</v>
      </c>
      <c r="E1973" s="122">
        <v>0.25509999999999999</v>
      </c>
      <c r="F1973" s="112" t="s">
        <v>3155</v>
      </c>
      <c r="G1973" s="3" t="str">
        <f t="shared" si="31"/>
        <v>No</v>
      </c>
    </row>
    <row r="1974" spans="1:7">
      <c r="A1974" s="83" t="s">
        <v>2480</v>
      </c>
      <c r="B1974" s="83" t="s">
        <v>3037</v>
      </c>
      <c r="C1974" s="80">
        <v>4553</v>
      </c>
      <c r="D1974" s="80" t="s">
        <v>1766</v>
      </c>
      <c r="E1974" s="122">
        <v>0.33829999999999999</v>
      </c>
      <c r="F1974" s="112" t="s">
        <v>3155</v>
      </c>
      <c r="G1974" s="3" t="str">
        <f t="shared" si="31"/>
        <v>No</v>
      </c>
    </row>
    <row r="1975" spans="1:7">
      <c r="A1975" s="83" t="s">
        <v>2480</v>
      </c>
      <c r="B1975" s="83" t="s">
        <v>3037</v>
      </c>
      <c r="C1975" s="80">
        <v>5108</v>
      </c>
      <c r="D1975" s="80" t="s">
        <v>1768</v>
      </c>
      <c r="E1975" s="122">
        <v>0.65739999999999998</v>
      </c>
      <c r="F1975" s="112" t="s">
        <v>3155</v>
      </c>
      <c r="G1975" s="3" t="str">
        <f t="shared" si="31"/>
        <v>Yes</v>
      </c>
    </row>
    <row r="1976" spans="1:7">
      <c r="A1976" s="83" t="s">
        <v>2480</v>
      </c>
      <c r="B1976" s="83" t="s">
        <v>3037</v>
      </c>
      <c r="C1976" s="80">
        <v>1707</v>
      </c>
      <c r="D1976" s="80" t="s">
        <v>1758</v>
      </c>
      <c r="E1976" s="122">
        <v>0.42320000000000002</v>
      </c>
      <c r="F1976" s="112" t="s">
        <v>3155</v>
      </c>
      <c r="G1976" s="3" t="str">
        <f t="shared" si="31"/>
        <v>No</v>
      </c>
    </row>
    <row r="1977" spans="1:7">
      <c r="A1977" s="83" t="s">
        <v>2480</v>
      </c>
      <c r="B1977" s="83" t="s">
        <v>3037</v>
      </c>
      <c r="C1977" s="80">
        <v>4512</v>
      </c>
      <c r="D1977" s="80" t="s">
        <v>1763</v>
      </c>
      <c r="E1977" s="122">
        <v>0.3155</v>
      </c>
      <c r="F1977" s="112" t="s">
        <v>3155</v>
      </c>
      <c r="G1977" s="3" t="str">
        <f t="shared" si="31"/>
        <v>No</v>
      </c>
    </row>
    <row r="1978" spans="1:7">
      <c r="A1978" s="83" t="s">
        <v>2480</v>
      </c>
      <c r="B1978" s="83" t="s">
        <v>3037</v>
      </c>
      <c r="C1978" s="80">
        <v>5004</v>
      </c>
      <c r="D1978" s="80" t="s">
        <v>1767</v>
      </c>
      <c r="E1978" s="122">
        <v>0.21479999999999999</v>
      </c>
      <c r="F1978" s="112" t="s">
        <v>3155</v>
      </c>
      <c r="G1978" s="3" t="str">
        <f t="shared" si="31"/>
        <v>No</v>
      </c>
    </row>
    <row r="1979" spans="1:7">
      <c r="A1979" s="83" t="s">
        <v>2480</v>
      </c>
      <c r="B1979" s="83" t="s">
        <v>3037</v>
      </c>
      <c r="C1979" s="80">
        <v>3125</v>
      </c>
      <c r="D1979" s="80" t="s">
        <v>1761</v>
      </c>
      <c r="E1979" s="122">
        <v>0.31909999999999999</v>
      </c>
      <c r="F1979" s="112" t="s">
        <v>3155</v>
      </c>
      <c r="G1979" s="3" t="str">
        <f t="shared" si="31"/>
        <v>No</v>
      </c>
    </row>
    <row r="1980" spans="1:7">
      <c r="A1980" s="83" t="s">
        <v>2480</v>
      </c>
      <c r="B1980" s="83" t="s">
        <v>3037</v>
      </c>
      <c r="C1980" s="80">
        <v>2581</v>
      </c>
      <c r="D1980" s="80" t="s">
        <v>1760</v>
      </c>
      <c r="E1980" s="122">
        <v>0.25900000000000001</v>
      </c>
      <c r="F1980" s="112" t="s">
        <v>3155</v>
      </c>
      <c r="G1980" s="3" t="str">
        <f t="shared" si="31"/>
        <v>No</v>
      </c>
    </row>
    <row r="1981" spans="1:7">
      <c r="A1981" s="83" t="s">
        <v>2480</v>
      </c>
      <c r="B1981" s="83" t="s">
        <v>3037</v>
      </c>
      <c r="C1981" s="80">
        <v>2400</v>
      </c>
      <c r="D1981" s="80" t="s">
        <v>1759</v>
      </c>
      <c r="E1981" s="122">
        <v>0.35339999999999999</v>
      </c>
      <c r="F1981" s="112" t="s">
        <v>3155</v>
      </c>
      <c r="G1981" s="3" t="str">
        <f t="shared" si="31"/>
        <v>No</v>
      </c>
    </row>
    <row r="1982" spans="1:7">
      <c r="A1982" s="83" t="s">
        <v>2480</v>
      </c>
      <c r="B1982" s="83" t="s">
        <v>3037</v>
      </c>
      <c r="C1982" s="80">
        <v>4364</v>
      </c>
      <c r="D1982" s="80" t="s">
        <v>1762</v>
      </c>
      <c r="E1982" s="122">
        <v>0.31169999999999998</v>
      </c>
      <c r="F1982" s="112" t="s">
        <v>3155</v>
      </c>
      <c r="G1982" s="3" t="str">
        <f t="shared" si="31"/>
        <v>No</v>
      </c>
    </row>
    <row r="1983" spans="1:7">
      <c r="A1983" s="83" t="s">
        <v>2480</v>
      </c>
      <c r="B1983" s="83" t="s">
        <v>3037</v>
      </c>
      <c r="C1983" s="80">
        <v>4551</v>
      </c>
      <c r="D1983" s="80" t="s">
        <v>1765</v>
      </c>
      <c r="E1983" s="122">
        <v>0.252</v>
      </c>
      <c r="F1983" s="112" t="s">
        <v>3155</v>
      </c>
      <c r="G1983" s="3" t="str">
        <f t="shared" si="31"/>
        <v>No</v>
      </c>
    </row>
    <row r="1984" spans="1:7">
      <c r="A1984" s="83" t="s">
        <v>2309</v>
      </c>
      <c r="B1984" s="83" t="s">
        <v>3038</v>
      </c>
      <c r="C1984" s="80">
        <v>2007</v>
      </c>
      <c r="D1984" s="80" t="s">
        <v>400</v>
      </c>
      <c r="E1984" s="122">
        <v>0</v>
      </c>
      <c r="F1984" s="112" t="s">
        <v>3155</v>
      </c>
      <c r="G1984" s="3" t="str">
        <f t="shared" si="31"/>
        <v>No</v>
      </c>
    </row>
    <row r="1985" spans="1:7">
      <c r="A1985" s="83" t="s">
        <v>2289</v>
      </c>
      <c r="B1985" s="83" t="s">
        <v>3039</v>
      </c>
      <c r="C1985" s="80">
        <v>2135</v>
      </c>
      <c r="D1985" s="80" t="s">
        <v>293</v>
      </c>
      <c r="E1985" s="122">
        <v>0.47499999999999998</v>
      </c>
      <c r="F1985" s="112" t="s">
        <v>2749</v>
      </c>
      <c r="G1985" s="3" t="str">
        <f t="shared" si="31"/>
        <v>Yes</v>
      </c>
    </row>
    <row r="1986" spans="1:7">
      <c r="A1986" s="83" t="s">
        <v>2289</v>
      </c>
      <c r="B1986" s="83" t="s">
        <v>3039</v>
      </c>
      <c r="C1986" s="80">
        <v>5696</v>
      </c>
      <c r="D1986" s="80" t="s">
        <v>3383</v>
      </c>
      <c r="E1986" s="122">
        <v>0</v>
      </c>
      <c r="F1986" s="112" t="s">
        <v>3155</v>
      </c>
      <c r="G1986" s="3" t="str">
        <f t="shared" si="31"/>
        <v>No</v>
      </c>
    </row>
    <row r="1987" spans="1:7">
      <c r="A1987" s="83" t="s">
        <v>2266</v>
      </c>
      <c r="B1987" s="83" t="s">
        <v>3040</v>
      </c>
      <c r="C1987" s="80">
        <v>2265</v>
      </c>
      <c r="D1987" s="80" t="s">
        <v>99</v>
      </c>
      <c r="E1987" s="122">
        <v>0</v>
      </c>
      <c r="F1987" s="112" t="s">
        <v>3155</v>
      </c>
      <c r="G1987" s="3" t="str">
        <f t="shared" si="31"/>
        <v>No</v>
      </c>
    </row>
    <row r="1988" spans="1:7">
      <c r="A1988" s="83" t="s">
        <v>2433</v>
      </c>
      <c r="B1988" s="83" t="s">
        <v>3041</v>
      </c>
      <c r="C1988" s="80">
        <v>2040</v>
      </c>
      <c r="D1988" s="80" t="s">
        <v>1291</v>
      </c>
      <c r="E1988" s="122">
        <v>0.43740000000000001</v>
      </c>
      <c r="F1988" s="112" t="s">
        <v>3155</v>
      </c>
      <c r="G1988" s="3" t="str">
        <f t="shared" si="31"/>
        <v>No</v>
      </c>
    </row>
    <row r="1989" spans="1:7">
      <c r="A1989" s="83" t="s">
        <v>2433</v>
      </c>
      <c r="B1989" s="83" t="s">
        <v>3041</v>
      </c>
      <c r="C1989" s="80">
        <v>3446</v>
      </c>
      <c r="D1989" s="80" t="s">
        <v>1293</v>
      </c>
      <c r="E1989" s="122">
        <v>0.32419999999999999</v>
      </c>
      <c r="F1989" s="112" t="s">
        <v>3155</v>
      </c>
      <c r="G1989" s="3" t="str">
        <f t="shared" ref="G1989:G2052" si="32">IF(E1989&gt;=0.5,"Yes",IF(F1989="Yes","Yes","No"))</f>
        <v>No</v>
      </c>
    </row>
    <row r="1990" spans="1:7">
      <c r="A1990" s="83" t="s">
        <v>2433</v>
      </c>
      <c r="B1990" s="83" t="s">
        <v>3041</v>
      </c>
      <c r="C1990" s="80">
        <v>4562</v>
      </c>
      <c r="D1990" s="80" t="s">
        <v>1296</v>
      </c>
      <c r="E1990" s="122">
        <v>0.1762</v>
      </c>
      <c r="F1990" s="112" t="s">
        <v>3155</v>
      </c>
      <c r="G1990" s="3" t="str">
        <f t="shared" si="32"/>
        <v>No</v>
      </c>
    </row>
    <row r="1991" spans="1:7">
      <c r="A1991" s="83" t="s">
        <v>2433</v>
      </c>
      <c r="B1991" s="83" t="s">
        <v>3041</v>
      </c>
      <c r="C1991" s="80">
        <v>2237</v>
      </c>
      <c r="D1991" s="80" t="s">
        <v>1292</v>
      </c>
      <c r="E1991" s="122">
        <v>0.2661</v>
      </c>
      <c r="F1991" s="112" t="s">
        <v>3155</v>
      </c>
      <c r="G1991" s="3" t="str">
        <f t="shared" si="32"/>
        <v>No</v>
      </c>
    </row>
    <row r="1992" spans="1:7">
      <c r="A1992" s="83" t="s">
        <v>2433</v>
      </c>
      <c r="B1992" s="83" t="s">
        <v>3041</v>
      </c>
      <c r="C1992" s="80">
        <v>3827</v>
      </c>
      <c r="D1992" s="80" t="s">
        <v>1294</v>
      </c>
      <c r="E1992" s="122">
        <v>0.28699999999999998</v>
      </c>
      <c r="F1992" s="112" t="s">
        <v>3155</v>
      </c>
      <c r="G1992" s="3" t="str">
        <f t="shared" si="32"/>
        <v>No</v>
      </c>
    </row>
    <row r="1993" spans="1:7">
      <c r="A1993" s="83" t="s">
        <v>2433</v>
      </c>
      <c r="B1993" s="83" t="s">
        <v>3041</v>
      </c>
      <c r="C1993" s="80">
        <v>4131</v>
      </c>
      <c r="D1993" s="80" t="s">
        <v>1295</v>
      </c>
      <c r="E1993" s="122">
        <v>0.22270000000000001</v>
      </c>
      <c r="F1993" s="112" t="s">
        <v>3155</v>
      </c>
      <c r="G1993" s="3" t="str">
        <f t="shared" si="32"/>
        <v>No</v>
      </c>
    </row>
    <row r="1994" spans="1:7">
      <c r="A1994" s="83" t="s">
        <v>2433</v>
      </c>
      <c r="B1994" s="83" t="s">
        <v>3041</v>
      </c>
      <c r="C1994" s="80">
        <v>5527</v>
      </c>
      <c r="D1994" s="80" t="s">
        <v>3115</v>
      </c>
      <c r="E1994" s="122">
        <v>0.51959999999999995</v>
      </c>
      <c r="F1994" s="112" t="s">
        <v>3155</v>
      </c>
      <c r="G1994" s="3" t="str">
        <f t="shared" si="32"/>
        <v>Yes</v>
      </c>
    </row>
    <row r="1995" spans="1:7">
      <c r="A1995" s="83" t="s">
        <v>2542</v>
      </c>
      <c r="B1995" s="83" t="s">
        <v>3042</v>
      </c>
      <c r="C1995" s="80">
        <v>2115</v>
      </c>
      <c r="D1995" s="80" t="s">
        <v>2147</v>
      </c>
      <c r="E1995" s="122">
        <v>0</v>
      </c>
      <c r="F1995" s="112" t="s">
        <v>3155</v>
      </c>
      <c r="G1995" s="3" t="str">
        <f t="shared" si="32"/>
        <v>No</v>
      </c>
    </row>
    <row r="1996" spans="1:7">
      <c r="A1996" s="83" t="s">
        <v>2466</v>
      </c>
      <c r="B1996" s="83" t="s">
        <v>3043</v>
      </c>
      <c r="C1996" s="80">
        <v>2882</v>
      </c>
      <c r="D1996" s="80" t="s">
        <v>935</v>
      </c>
      <c r="E1996" s="122">
        <v>0.53080000000000005</v>
      </c>
      <c r="F1996" s="112" t="s">
        <v>2749</v>
      </c>
      <c r="G1996" s="3" t="str">
        <f t="shared" si="32"/>
        <v>Yes</v>
      </c>
    </row>
    <row r="1997" spans="1:7">
      <c r="A1997" s="83" t="s">
        <v>2466</v>
      </c>
      <c r="B1997" s="83" t="s">
        <v>3043</v>
      </c>
      <c r="C1997" s="80">
        <v>2682</v>
      </c>
      <c r="D1997" s="80" t="s">
        <v>765</v>
      </c>
      <c r="E1997" s="122">
        <v>0.54310000000000003</v>
      </c>
      <c r="F1997" s="112" t="s">
        <v>2749</v>
      </c>
      <c r="G1997" s="3" t="str">
        <f t="shared" si="32"/>
        <v>Yes</v>
      </c>
    </row>
    <row r="1998" spans="1:7">
      <c r="A1998" s="83" t="s">
        <v>2466</v>
      </c>
      <c r="B1998" s="83" t="s">
        <v>3043</v>
      </c>
      <c r="C1998" s="80">
        <v>3119</v>
      </c>
      <c r="D1998" s="80" t="s">
        <v>1590</v>
      </c>
      <c r="E1998" s="122">
        <v>0.49399999999999999</v>
      </c>
      <c r="F1998" s="112" t="s">
        <v>3155</v>
      </c>
      <c r="G1998" s="3" t="str">
        <f t="shared" si="32"/>
        <v>No</v>
      </c>
    </row>
    <row r="1999" spans="1:7">
      <c r="A1999" s="83" t="s">
        <v>2466</v>
      </c>
      <c r="B1999" s="83" t="s">
        <v>3043</v>
      </c>
      <c r="C1999" s="80">
        <v>3800</v>
      </c>
      <c r="D1999" s="80" t="s">
        <v>1591</v>
      </c>
      <c r="E1999" s="122">
        <v>0.53659999999999997</v>
      </c>
      <c r="F1999" s="112" t="s">
        <v>2749</v>
      </c>
      <c r="G1999" s="3" t="str">
        <f t="shared" si="32"/>
        <v>Yes</v>
      </c>
    </row>
    <row r="2000" spans="1:7">
      <c r="A2000" s="83" t="s">
        <v>2477</v>
      </c>
      <c r="B2000" s="83" t="s">
        <v>3044</v>
      </c>
      <c r="C2000" s="80">
        <v>4399</v>
      </c>
      <c r="D2000" s="80" t="s">
        <v>1746</v>
      </c>
      <c r="E2000" s="122">
        <v>0.63019999999999998</v>
      </c>
      <c r="F2000" s="112" t="s">
        <v>3155</v>
      </c>
      <c r="G2000" s="3" t="str">
        <f t="shared" si="32"/>
        <v>Yes</v>
      </c>
    </row>
    <row r="2001" spans="1:7">
      <c r="A2001" s="83" t="s">
        <v>2477</v>
      </c>
      <c r="B2001" s="83" t="s">
        <v>3044</v>
      </c>
      <c r="C2001" s="80">
        <v>5329</v>
      </c>
      <c r="D2001" s="80" t="s">
        <v>1747</v>
      </c>
      <c r="E2001" s="122">
        <v>0.35210000000000002</v>
      </c>
      <c r="F2001" s="112" t="s">
        <v>3155</v>
      </c>
      <c r="G2001" s="3" t="str">
        <f t="shared" si="32"/>
        <v>No</v>
      </c>
    </row>
    <row r="2002" spans="1:7">
      <c r="A2002" s="83" t="s">
        <v>2477</v>
      </c>
      <c r="B2002" s="83" t="s">
        <v>3044</v>
      </c>
      <c r="C2002" s="80">
        <v>5114</v>
      </c>
      <c r="D2002" s="80" t="s">
        <v>2735</v>
      </c>
      <c r="E2002" s="122">
        <v>0.3508</v>
      </c>
      <c r="F2002" s="112" t="s">
        <v>3155</v>
      </c>
      <c r="G2002" s="3" t="str">
        <f t="shared" si="32"/>
        <v>No</v>
      </c>
    </row>
    <row r="2003" spans="1:7">
      <c r="A2003" s="83" t="s">
        <v>2477</v>
      </c>
      <c r="B2003" s="83" t="s">
        <v>3044</v>
      </c>
      <c r="C2003" s="80">
        <v>2229</v>
      </c>
      <c r="D2003" s="80" t="s">
        <v>1744</v>
      </c>
      <c r="E2003" s="122">
        <v>0.50119999999999998</v>
      </c>
      <c r="F2003" s="112" t="s">
        <v>3155</v>
      </c>
      <c r="G2003" s="3" t="str">
        <f t="shared" si="32"/>
        <v>Yes</v>
      </c>
    </row>
    <row r="2004" spans="1:7">
      <c r="A2004" s="83" t="s">
        <v>2477</v>
      </c>
      <c r="B2004" s="83" t="s">
        <v>3044</v>
      </c>
      <c r="C2004" s="80">
        <v>2105</v>
      </c>
      <c r="D2004" s="80" t="s">
        <v>1743</v>
      </c>
      <c r="E2004" s="122">
        <v>0.55220000000000002</v>
      </c>
      <c r="F2004" s="112" t="s">
        <v>3155</v>
      </c>
      <c r="G2004" s="3" t="str">
        <f t="shared" si="32"/>
        <v>Yes</v>
      </c>
    </row>
    <row r="2005" spans="1:7">
      <c r="A2005" s="83" t="s">
        <v>2477</v>
      </c>
      <c r="B2005" s="83" t="s">
        <v>3044</v>
      </c>
      <c r="C2005" s="80">
        <v>4274</v>
      </c>
      <c r="D2005" s="80" t="s">
        <v>1745</v>
      </c>
      <c r="E2005" s="122">
        <v>0.50639999999999996</v>
      </c>
      <c r="F2005" s="112" t="s">
        <v>3155</v>
      </c>
      <c r="G2005" s="3" t="str">
        <f t="shared" si="32"/>
        <v>Yes</v>
      </c>
    </row>
    <row r="2006" spans="1:7">
      <c r="A2006" s="83" t="s">
        <v>2477</v>
      </c>
      <c r="B2006" s="83" t="s">
        <v>3044</v>
      </c>
      <c r="C2006" s="80">
        <v>5642</v>
      </c>
      <c r="D2006" s="80" t="s">
        <v>3244</v>
      </c>
      <c r="E2006" s="122">
        <v>0.48010000000000003</v>
      </c>
      <c r="F2006" s="112" t="s">
        <v>3155</v>
      </c>
      <c r="G2006" s="3" t="str">
        <f t="shared" si="32"/>
        <v>No</v>
      </c>
    </row>
    <row r="2007" spans="1:7">
      <c r="A2007" s="83" t="s">
        <v>2581</v>
      </c>
      <c r="B2007" s="83" t="s">
        <v>3045</v>
      </c>
      <c r="C2007" s="80">
        <v>5469</v>
      </c>
      <c r="D2007" s="80" t="s">
        <v>2706</v>
      </c>
      <c r="E2007" s="122">
        <v>0.41020000000000001</v>
      </c>
      <c r="F2007" s="112" t="s">
        <v>3155</v>
      </c>
      <c r="G2007" s="3" t="str">
        <f t="shared" si="32"/>
        <v>No</v>
      </c>
    </row>
    <row r="2008" spans="1:7">
      <c r="A2008" s="83">
        <v>27905</v>
      </c>
      <c r="B2008" s="83" t="s">
        <v>3046</v>
      </c>
      <c r="C2008" s="80">
        <v>5376</v>
      </c>
      <c r="D2008" s="80" t="s">
        <v>1520</v>
      </c>
      <c r="E2008" s="122">
        <v>0.56210000000000004</v>
      </c>
      <c r="F2008" s="112" t="s">
        <v>2749</v>
      </c>
      <c r="G2008" s="3" t="str">
        <f t="shared" si="32"/>
        <v>Yes</v>
      </c>
    </row>
    <row r="2009" spans="1:7">
      <c r="A2009" s="83">
        <v>17902</v>
      </c>
      <c r="B2009" s="83" t="s">
        <v>3047</v>
      </c>
      <c r="C2009" s="80">
        <v>5375</v>
      </c>
      <c r="D2009" s="80" t="s">
        <v>1009</v>
      </c>
      <c r="E2009" s="122">
        <v>0.31909999999999999</v>
      </c>
      <c r="F2009" s="112" t="s">
        <v>3155</v>
      </c>
      <c r="G2009" s="3" t="str">
        <f t="shared" si="32"/>
        <v>No</v>
      </c>
    </row>
    <row r="2010" spans="1:7">
      <c r="A2010" s="83" t="s">
        <v>2504</v>
      </c>
      <c r="B2010" s="83" t="s">
        <v>3048</v>
      </c>
      <c r="C2010" s="80">
        <v>4394</v>
      </c>
      <c r="D2010" s="80" t="s">
        <v>1942</v>
      </c>
      <c r="E2010" s="122">
        <v>0.78649999999999998</v>
      </c>
      <c r="F2010" s="112" t="s">
        <v>2749</v>
      </c>
      <c r="G2010" s="3" t="str">
        <f t="shared" si="32"/>
        <v>Yes</v>
      </c>
    </row>
    <row r="2011" spans="1:7">
      <c r="A2011" s="83" t="s">
        <v>2438</v>
      </c>
      <c r="B2011" s="83" t="s">
        <v>3049</v>
      </c>
      <c r="C2011" s="80">
        <v>3349</v>
      </c>
      <c r="D2011" s="80" t="s">
        <v>1397</v>
      </c>
      <c r="E2011" s="122">
        <v>0.29749999999999999</v>
      </c>
      <c r="F2011" s="112" t="s">
        <v>3155</v>
      </c>
      <c r="G2011" s="3" t="str">
        <f t="shared" si="32"/>
        <v>No</v>
      </c>
    </row>
    <row r="2012" spans="1:7">
      <c r="A2012" s="83" t="s">
        <v>2438</v>
      </c>
      <c r="B2012" s="83" t="s">
        <v>3049</v>
      </c>
      <c r="C2012" s="80">
        <v>4585</v>
      </c>
      <c r="D2012" s="80" t="s">
        <v>1406</v>
      </c>
      <c r="E2012" s="122">
        <v>0.27110000000000001</v>
      </c>
      <c r="F2012" s="112" t="s">
        <v>3155</v>
      </c>
      <c r="G2012" s="3" t="str">
        <f t="shared" si="32"/>
        <v>No</v>
      </c>
    </row>
    <row r="2013" spans="1:7">
      <c r="A2013" s="83" t="s">
        <v>2438</v>
      </c>
      <c r="B2013" s="83" t="s">
        <v>3049</v>
      </c>
      <c r="C2013" s="80">
        <v>4435</v>
      </c>
      <c r="D2013" s="80" t="s">
        <v>1404</v>
      </c>
      <c r="E2013" s="122">
        <v>0.30459999999999998</v>
      </c>
      <c r="F2013" s="112" t="s">
        <v>3155</v>
      </c>
      <c r="G2013" s="3" t="str">
        <f t="shared" si="32"/>
        <v>No</v>
      </c>
    </row>
    <row r="2014" spans="1:7">
      <c r="A2014" s="83" t="s">
        <v>2438</v>
      </c>
      <c r="B2014" s="83" t="s">
        <v>3049</v>
      </c>
      <c r="C2014" s="80">
        <v>4541</v>
      </c>
      <c r="D2014" s="80" t="s">
        <v>1405</v>
      </c>
      <c r="E2014" s="122">
        <v>0.53639999999999999</v>
      </c>
      <c r="F2014" s="112" t="s">
        <v>3155</v>
      </c>
      <c r="G2014" s="3" t="str">
        <f t="shared" si="32"/>
        <v>Yes</v>
      </c>
    </row>
    <row r="2015" spans="1:7">
      <c r="A2015" s="83" t="s">
        <v>2438</v>
      </c>
      <c r="B2015" s="83" t="s">
        <v>3049</v>
      </c>
      <c r="C2015" s="80">
        <v>3399</v>
      </c>
      <c r="D2015" s="80" t="s">
        <v>1398</v>
      </c>
      <c r="E2015" s="122">
        <v>0.157</v>
      </c>
      <c r="F2015" s="112" t="s">
        <v>3155</v>
      </c>
      <c r="G2015" s="3" t="str">
        <f t="shared" si="32"/>
        <v>No</v>
      </c>
    </row>
    <row r="2016" spans="1:7">
      <c r="A2016" s="83" t="s">
        <v>2438</v>
      </c>
      <c r="B2016" s="83" t="s">
        <v>3049</v>
      </c>
      <c r="C2016" s="80">
        <v>4250</v>
      </c>
      <c r="D2016" s="80" t="s">
        <v>1402</v>
      </c>
      <c r="E2016" s="122">
        <v>0.29149999999999998</v>
      </c>
      <c r="F2016" s="112" t="s">
        <v>3155</v>
      </c>
      <c r="G2016" s="3" t="str">
        <f t="shared" si="32"/>
        <v>No</v>
      </c>
    </row>
    <row r="2017" spans="1:7">
      <c r="A2017" s="83" t="s">
        <v>2438</v>
      </c>
      <c r="B2017" s="83" t="s">
        <v>3049</v>
      </c>
      <c r="C2017" s="80">
        <v>4132</v>
      </c>
      <c r="D2017" s="80" t="s">
        <v>1400</v>
      </c>
      <c r="E2017" s="122">
        <v>0.312</v>
      </c>
      <c r="F2017" s="112" t="s">
        <v>3155</v>
      </c>
      <c r="G2017" s="3" t="str">
        <f t="shared" si="32"/>
        <v>No</v>
      </c>
    </row>
    <row r="2018" spans="1:7">
      <c r="A2018" s="83" t="s">
        <v>2438</v>
      </c>
      <c r="B2018" s="83" t="s">
        <v>3049</v>
      </c>
      <c r="C2018" s="80">
        <v>4402</v>
      </c>
      <c r="D2018" s="80" t="s">
        <v>1403</v>
      </c>
      <c r="E2018" s="122">
        <v>0.42580000000000001</v>
      </c>
      <c r="F2018" s="112" t="s">
        <v>3155</v>
      </c>
      <c r="G2018" s="3" t="str">
        <f t="shared" si="32"/>
        <v>No</v>
      </c>
    </row>
    <row r="2019" spans="1:7">
      <c r="A2019" s="83" t="s">
        <v>2438</v>
      </c>
      <c r="B2019" s="83" t="s">
        <v>3049</v>
      </c>
      <c r="C2019" s="80">
        <v>2875</v>
      </c>
      <c r="D2019" s="80" t="s">
        <v>1395</v>
      </c>
      <c r="E2019" s="122">
        <v>0.28420000000000001</v>
      </c>
      <c r="F2019" s="112" t="s">
        <v>3155</v>
      </c>
      <c r="G2019" s="3" t="str">
        <f t="shared" si="32"/>
        <v>No</v>
      </c>
    </row>
    <row r="2020" spans="1:7">
      <c r="A2020" s="83" t="s">
        <v>2438</v>
      </c>
      <c r="B2020" s="83" t="s">
        <v>3049</v>
      </c>
      <c r="C2020" s="80">
        <v>4502</v>
      </c>
      <c r="D2020" s="80" t="s">
        <v>1024</v>
      </c>
      <c r="E2020" s="122">
        <v>0.25700000000000001</v>
      </c>
      <c r="F2020" s="112" t="s">
        <v>3155</v>
      </c>
      <c r="G2020" s="3" t="str">
        <f t="shared" si="32"/>
        <v>No</v>
      </c>
    </row>
    <row r="2021" spans="1:7">
      <c r="A2021" s="83" t="s">
        <v>2438</v>
      </c>
      <c r="B2021" s="83" t="s">
        <v>3049</v>
      </c>
      <c r="C2021" s="80">
        <v>3247</v>
      </c>
      <c r="D2021" s="80" t="s">
        <v>1396</v>
      </c>
      <c r="E2021" s="122">
        <v>0.2772</v>
      </c>
      <c r="F2021" s="112" t="s">
        <v>3155</v>
      </c>
      <c r="G2021" s="3" t="str">
        <f t="shared" si="32"/>
        <v>No</v>
      </c>
    </row>
    <row r="2022" spans="1:7">
      <c r="A2022" s="83" t="s">
        <v>2438</v>
      </c>
      <c r="B2022" s="83" t="s">
        <v>3049</v>
      </c>
      <c r="C2022" s="80">
        <v>3499</v>
      </c>
      <c r="D2022" s="80" t="s">
        <v>1399</v>
      </c>
      <c r="E2022" s="122">
        <v>0.40489999999999998</v>
      </c>
      <c r="F2022" s="112" t="s">
        <v>3155</v>
      </c>
      <c r="G2022" s="3" t="str">
        <f t="shared" si="32"/>
        <v>No</v>
      </c>
    </row>
    <row r="2023" spans="1:7">
      <c r="A2023" s="83" t="s">
        <v>2438</v>
      </c>
      <c r="B2023" s="83" t="s">
        <v>3049</v>
      </c>
      <c r="C2023" s="80">
        <v>1781</v>
      </c>
      <c r="D2023" s="80" t="s">
        <v>3418</v>
      </c>
      <c r="E2023" s="122">
        <v>0</v>
      </c>
      <c r="F2023" s="112" t="s">
        <v>3155</v>
      </c>
      <c r="G2023" s="3" t="str">
        <f t="shared" si="32"/>
        <v>No</v>
      </c>
    </row>
    <row r="2024" spans="1:7">
      <c r="A2024" s="83" t="s">
        <v>2438</v>
      </c>
      <c r="B2024" s="83" t="s">
        <v>3049</v>
      </c>
      <c r="C2024" s="80">
        <v>5524</v>
      </c>
      <c r="D2024" s="80" t="s">
        <v>3245</v>
      </c>
      <c r="E2024" s="122">
        <v>8.5000000000000006E-2</v>
      </c>
      <c r="F2024" s="112" t="s">
        <v>3155</v>
      </c>
      <c r="G2024" s="3" t="str">
        <f t="shared" si="32"/>
        <v>No</v>
      </c>
    </row>
    <row r="2025" spans="1:7">
      <c r="A2025" s="83" t="s">
        <v>2438</v>
      </c>
      <c r="B2025" s="83" t="s">
        <v>3049</v>
      </c>
      <c r="C2025" s="80">
        <v>4166</v>
      </c>
      <c r="D2025" s="80" t="s">
        <v>1401</v>
      </c>
      <c r="E2025" s="122">
        <v>0.21809999999999999</v>
      </c>
      <c r="F2025" s="112" t="s">
        <v>3155</v>
      </c>
      <c r="G2025" s="3" t="str">
        <f t="shared" si="32"/>
        <v>No</v>
      </c>
    </row>
    <row r="2026" spans="1:7">
      <c r="A2026" s="83" t="s">
        <v>2555</v>
      </c>
      <c r="B2026" s="83" t="s">
        <v>3050</v>
      </c>
      <c r="C2026" s="80">
        <v>4000</v>
      </c>
      <c r="D2026" s="80" t="s">
        <v>2211</v>
      </c>
      <c r="E2026" s="122">
        <v>0.7833</v>
      </c>
      <c r="F2026" s="112" t="s">
        <v>2749</v>
      </c>
      <c r="G2026" s="3" t="str">
        <f t="shared" si="32"/>
        <v>Yes</v>
      </c>
    </row>
    <row r="2027" spans="1:7">
      <c r="A2027" s="83" t="s">
        <v>2555</v>
      </c>
      <c r="B2027" s="83" t="s">
        <v>3050</v>
      </c>
      <c r="C2027" s="80">
        <v>3313</v>
      </c>
      <c r="D2027" s="80" t="s">
        <v>2210</v>
      </c>
      <c r="E2027" s="122">
        <v>0.76910000000000001</v>
      </c>
      <c r="F2027" s="112" t="s">
        <v>2749</v>
      </c>
      <c r="G2027" s="3" t="str">
        <f t="shared" si="32"/>
        <v>Yes</v>
      </c>
    </row>
    <row r="2028" spans="1:7">
      <c r="A2028" s="83" t="s">
        <v>2555</v>
      </c>
      <c r="B2028" s="83" t="s">
        <v>3050</v>
      </c>
      <c r="C2028" s="80">
        <v>2469</v>
      </c>
      <c r="D2028" s="80" t="s">
        <v>2208</v>
      </c>
      <c r="E2028" s="122">
        <v>0.7984</v>
      </c>
      <c r="F2028" s="112" t="s">
        <v>2749</v>
      </c>
      <c r="G2028" s="3" t="str">
        <f t="shared" si="32"/>
        <v>Yes</v>
      </c>
    </row>
    <row r="2029" spans="1:7">
      <c r="A2029" s="83" t="s">
        <v>2555</v>
      </c>
      <c r="B2029" s="83" t="s">
        <v>3050</v>
      </c>
      <c r="C2029" s="80">
        <v>4497</v>
      </c>
      <c r="D2029" s="80" t="s">
        <v>242</v>
      </c>
      <c r="E2029" s="122">
        <v>0.74829999999999997</v>
      </c>
      <c r="F2029" s="112" t="s">
        <v>2749</v>
      </c>
      <c r="G2029" s="3" t="str">
        <f t="shared" si="32"/>
        <v>Yes</v>
      </c>
    </row>
    <row r="2030" spans="1:7">
      <c r="A2030" s="83" t="s">
        <v>2555</v>
      </c>
      <c r="B2030" s="83" t="s">
        <v>3050</v>
      </c>
      <c r="C2030" s="80">
        <v>5352</v>
      </c>
      <c r="D2030" s="80" t="s">
        <v>2214</v>
      </c>
      <c r="E2030" s="122">
        <v>0.84130000000000005</v>
      </c>
      <c r="F2030" s="112" t="s">
        <v>3155</v>
      </c>
      <c r="G2030" s="3" t="str">
        <f t="shared" si="32"/>
        <v>Yes</v>
      </c>
    </row>
    <row r="2031" spans="1:7">
      <c r="A2031" s="83" t="s">
        <v>2555</v>
      </c>
      <c r="B2031" s="83" t="s">
        <v>3050</v>
      </c>
      <c r="C2031" s="80">
        <v>5049</v>
      </c>
      <c r="D2031" s="80" t="s">
        <v>2212</v>
      </c>
      <c r="E2031" s="122">
        <v>0.7944</v>
      </c>
      <c r="F2031" s="112" t="s">
        <v>2749</v>
      </c>
      <c r="G2031" s="3" t="str">
        <f t="shared" si="32"/>
        <v>Yes</v>
      </c>
    </row>
    <row r="2032" spans="1:7">
      <c r="A2032" s="83" t="s">
        <v>2555</v>
      </c>
      <c r="B2032" s="83" t="s">
        <v>3050</v>
      </c>
      <c r="C2032" s="80">
        <v>5137</v>
      </c>
      <c r="D2032" s="80" t="s">
        <v>2213</v>
      </c>
      <c r="E2032" s="122">
        <v>0.79079999999999995</v>
      </c>
      <c r="F2032" s="112" t="s">
        <v>2749</v>
      </c>
      <c r="G2032" s="3" t="str">
        <f t="shared" si="32"/>
        <v>Yes</v>
      </c>
    </row>
    <row r="2033" spans="1:8">
      <c r="A2033" s="83" t="s">
        <v>2555</v>
      </c>
      <c r="B2033" s="83" t="s">
        <v>3050</v>
      </c>
      <c r="C2033" s="80">
        <v>2959</v>
      </c>
      <c r="D2033" s="80" t="s">
        <v>2209</v>
      </c>
      <c r="E2033" s="122">
        <v>0.73540000000000005</v>
      </c>
      <c r="F2033" s="112" t="s">
        <v>2749</v>
      </c>
      <c r="G2033" s="3" t="str">
        <f t="shared" si="32"/>
        <v>Yes</v>
      </c>
    </row>
    <row r="2034" spans="1:8">
      <c r="A2034" s="83" t="s">
        <v>2555</v>
      </c>
      <c r="B2034" s="83" t="s">
        <v>3050</v>
      </c>
      <c r="C2034" s="80">
        <v>2717</v>
      </c>
      <c r="D2034" s="80" t="s">
        <v>184</v>
      </c>
      <c r="E2034" s="122">
        <v>0.77410000000000001</v>
      </c>
      <c r="F2034" s="112" t="s">
        <v>2749</v>
      </c>
      <c r="G2034" s="3" t="str">
        <f t="shared" si="32"/>
        <v>Yes</v>
      </c>
    </row>
    <row r="2035" spans="1:8">
      <c r="A2035" s="83" t="s">
        <v>2371</v>
      </c>
      <c r="B2035" s="83" t="s">
        <v>3051</v>
      </c>
      <c r="C2035" s="80">
        <v>5319</v>
      </c>
      <c r="D2035" s="80" t="s">
        <v>1079</v>
      </c>
      <c r="E2035" s="122">
        <v>0.62590000000000001</v>
      </c>
      <c r="F2035" s="112" t="s">
        <v>3155</v>
      </c>
      <c r="G2035" s="3" t="str">
        <f t="shared" si="32"/>
        <v>Yes</v>
      </c>
    </row>
    <row r="2036" spans="1:8">
      <c r="A2036" t="s">
        <v>2435</v>
      </c>
      <c r="B2036" t="s">
        <v>3052</v>
      </c>
      <c r="C2036" s="80">
        <v>4575</v>
      </c>
      <c r="D2036" t="s">
        <v>1378</v>
      </c>
      <c r="E2036" s="122">
        <v>0.73440000000000005</v>
      </c>
      <c r="F2036" s="112" t="s">
        <v>2749</v>
      </c>
      <c r="G2036" s="3" t="str">
        <f t="shared" si="32"/>
        <v>Yes</v>
      </c>
      <c r="H2036" s="102"/>
    </row>
    <row r="2037" spans="1:8">
      <c r="A2037" s="83" t="s">
        <v>2435</v>
      </c>
      <c r="B2037" s="83" t="s">
        <v>3052</v>
      </c>
      <c r="C2037" s="80">
        <v>2940</v>
      </c>
      <c r="D2037" s="80" t="s">
        <v>1359</v>
      </c>
      <c r="E2037" s="122">
        <v>0.70369999999999999</v>
      </c>
      <c r="F2037" s="112" t="s">
        <v>2749</v>
      </c>
      <c r="G2037" s="3" t="str">
        <f t="shared" si="32"/>
        <v>Yes</v>
      </c>
    </row>
    <row r="2038" spans="1:8">
      <c r="A2038" s="83" t="s">
        <v>2435</v>
      </c>
      <c r="B2038" s="83" t="s">
        <v>3052</v>
      </c>
      <c r="C2038" s="80">
        <v>3054</v>
      </c>
      <c r="D2038" s="80" t="s">
        <v>1362</v>
      </c>
      <c r="E2038" s="122">
        <v>0.71830000000000005</v>
      </c>
      <c r="F2038" s="112" t="s">
        <v>2749</v>
      </c>
      <c r="G2038" s="3" t="str">
        <f t="shared" si="32"/>
        <v>Yes</v>
      </c>
    </row>
    <row r="2039" spans="1:8">
      <c r="A2039" s="83" t="s">
        <v>2435</v>
      </c>
      <c r="B2039" s="83" t="s">
        <v>3052</v>
      </c>
      <c r="C2039" s="80">
        <v>3449</v>
      </c>
      <c r="D2039" s="80" t="s">
        <v>1369</v>
      </c>
      <c r="E2039" s="122">
        <v>0.71140000000000003</v>
      </c>
      <c r="F2039" s="112" t="s">
        <v>2749</v>
      </c>
      <c r="G2039" s="3" t="str">
        <f t="shared" si="32"/>
        <v>Yes</v>
      </c>
    </row>
    <row r="2040" spans="1:8">
      <c r="A2040" s="83" t="s">
        <v>2435</v>
      </c>
      <c r="B2040" s="83" t="s">
        <v>3052</v>
      </c>
      <c r="C2040" s="80">
        <v>2094</v>
      </c>
      <c r="D2040" s="80" t="s">
        <v>1332</v>
      </c>
      <c r="E2040" s="122">
        <v>0.68310000000000004</v>
      </c>
      <c r="F2040" s="112" t="s">
        <v>2749</v>
      </c>
      <c r="G2040" s="3" t="str">
        <f t="shared" si="32"/>
        <v>Yes</v>
      </c>
    </row>
    <row r="2041" spans="1:8">
      <c r="A2041" s="83" t="s">
        <v>2435</v>
      </c>
      <c r="B2041" s="83" t="s">
        <v>3052</v>
      </c>
      <c r="C2041" s="80">
        <v>3646</v>
      </c>
      <c r="D2041" s="80" t="s">
        <v>1373</v>
      </c>
      <c r="E2041" s="122">
        <v>0.6552</v>
      </c>
      <c r="F2041" s="112" t="s">
        <v>2749</v>
      </c>
      <c r="G2041" s="3" t="str">
        <f t="shared" si="32"/>
        <v>Yes</v>
      </c>
    </row>
    <row r="2042" spans="1:8">
      <c r="A2042" s="83" t="s">
        <v>2435</v>
      </c>
      <c r="B2042" s="83" t="s">
        <v>3052</v>
      </c>
      <c r="C2042" s="80">
        <v>2872</v>
      </c>
      <c r="D2042" s="80" t="s">
        <v>1355</v>
      </c>
      <c r="E2042" s="122">
        <v>0.1782</v>
      </c>
      <c r="F2042" s="112" t="s">
        <v>3155</v>
      </c>
      <c r="G2042" s="3" t="str">
        <f t="shared" si="32"/>
        <v>No</v>
      </c>
    </row>
    <row r="2043" spans="1:8">
      <c r="A2043" s="83" t="s">
        <v>2435</v>
      </c>
      <c r="B2043" s="83" t="s">
        <v>3052</v>
      </c>
      <c r="C2043" s="80">
        <v>3397</v>
      </c>
      <c r="D2043" s="80" t="s">
        <v>1366</v>
      </c>
      <c r="E2043" s="122">
        <v>0.44259999999999999</v>
      </c>
      <c r="F2043" s="112" t="s">
        <v>3155</v>
      </c>
      <c r="G2043" s="3" t="str">
        <f t="shared" si="32"/>
        <v>No</v>
      </c>
    </row>
    <row r="2044" spans="1:8">
      <c r="A2044" s="83" t="s">
        <v>2435</v>
      </c>
      <c r="B2044" s="83" t="s">
        <v>3052</v>
      </c>
      <c r="C2044" s="80">
        <v>5627</v>
      </c>
      <c r="D2044" s="80" t="s">
        <v>3246</v>
      </c>
      <c r="E2044" s="122">
        <v>0.4325</v>
      </c>
      <c r="F2044" s="112" t="s">
        <v>3155</v>
      </c>
      <c r="G2044" s="3" t="str">
        <f t="shared" si="32"/>
        <v>No</v>
      </c>
    </row>
    <row r="2045" spans="1:8">
      <c r="A2045" s="83" t="s">
        <v>2435</v>
      </c>
      <c r="B2045" s="83" t="s">
        <v>3052</v>
      </c>
      <c r="C2045" s="80">
        <v>1585</v>
      </c>
      <c r="D2045" s="80" t="s">
        <v>2736</v>
      </c>
      <c r="E2045" s="122">
        <v>0.56340000000000001</v>
      </c>
      <c r="F2045" s="112" t="s">
        <v>3155</v>
      </c>
      <c r="G2045" s="3" t="str">
        <f t="shared" si="32"/>
        <v>Yes</v>
      </c>
    </row>
    <row r="2046" spans="1:8">
      <c r="A2046" s="83" t="s">
        <v>2435</v>
      </c>
      <c r="B2046" s="83" t="s">
        <v>3052</v>
      </c>
      <c r="C2046" s="80">
        <v>4537</v>
      </c>
      <c r="D2046" s="80" t="s">
        <v>1377</v>
      </c>
      <c r="E2046" s="122">
        <v>0.36</v>
      </c>
      <c r="F2046" s="112" t="s">
        <v>3155</v>
      </c>
      <c r="G2046" s="3" t="str">
        <f t="shared" si="32"/>
        <v>No</v>
      </c>
    </row>
    <row r="2047" spans="1:8">
      <c r="A2047" s="83" t="s">
        <v>2435</v>
      </c>
      <c r="B2047" s="83" t="s">
        <v>3052</v>
      </c>
      <c r="C2047" s="80">
        <v>2939</v>
      </c>
      <c r="D2047" s="80" t="s">
        <v>1358</v>
      </c>
      <c r="E2047" s="122">
        <v>0.61360000000000003</v>
      </c>
      <c r="F2047" s="112" t="s">
        <v>2749</v>
      </c>
      <c r="G2047" s="3" t="str">
        <f t="shared" si="32"/>
        <v>Yes</v>
      </c>
    </row>
    <row r="2048" spans="1:8">
      <c r="A2048" s="83" t="s">
        <v>2435</v>
      </c>
      <c r="B2048" s="83" t="s">
        <v>3052</v>
      </c>
      <c r="C2048" s="80">
        <v>2747</v>
      </c>
      <c r="D2048" s="80" t="s">
        <v>1349</v>
      </c>
      <c r="E2048" s="122">
        <v>0.42780000000000001</v>
      </c>
      <c r="F2048" s="112" t="s">
        <v>3155</v>
      </c>
      <c r="G2048" s="3" t="str">
        <f t="shared" si="32"/>
        <v>No</v>
      </c>
    </row>
    <row r="2049" spans="1:7">
      <c r="A2049" s="83" t="s">
        <v>2435</v>
      </c>
      <c r="B2049" s="83" t="s">
        <v>3052</v>
      </c>
      <c r="C2049" s="80">
        <v>2871</v>
      </c>
      <c r="D2049" s="80" t="s">
        <v>1354</v>
      </c>
      <c r="E2049" s="122">
        <v>0.71</v>
      </c>
      <c r="F2049" s="112" t="s">
        <v>2749</v>
      </c>
      <c r="G2049" s="3" t="str">
        <f t="shared" si="32"/>
        <v>Yes</v>
      </c>
    </row>
    <row r="2050" spans="1:7">
      <c r="A2050" s="83" t="s">
        <v>2435</v>
      </c>
      <c r="B2050" s="83" t="s">
        <v>3052</v>
      </c>
      <c r="C2050" s="80">
        <v>2772</v>
      </c>
      <c r="D2050" s="80" t="s">
        <v>1351</v>
      </c>
      <c r="E2050" s="122">
        <v>0.60770000000000002</v>
      </c>
      <c r="F2050" s="112" t="s">
        <v>2749</v>
      </c>
      <c r="G2050" s="3" t="str">
        <f t="shared" si="32"/>
        <v>Yes</v>
      </c>
    </row>
    <row r="2051" spans="1:7">
      <c r="A2051" s="83" t="s">
        <v>2435</v>
      </c>
      <c r="B2051" s="83" t="s">
        <v>3052</v>
      </c>
      <c r="C2051" s="80">
        <v>2167</v>
      </c>
      <c r="D2051" s="80" t="s">
        <v>1335</v>
      </c>
      <c r="E2051" s="122">
        <v>0.65310000000000001</v>
      </c>
      <c r="F2051" s="112" t="s">
        <v>2749</v>
      </c>
      <c r="G2051" s="3" t="str">
        <f t="shared" si="32"/>
        <v>Yes</v>
      </c>
    </row>
    <row r="2052" spans="1:7">
      <c r="A2052" s="83" t="s">
        <v>2435</v>
      </c>
      <c r="B2052" s="83" t="s">
        <v>3052</v>
      </c>
      <c r="C2052" s="80">
        <v>5170</v>
      </c>
      <c r="D2052" s="80" t="s">
        <v>1381</v>
      </c>
      <c r="E2052" s="122">
        <v>0.8216</v>
      </c>
      <c r="F2052" s="112" t="s">
        <v>2749</v>
      </c>
      <c r="G2052" s="3" t="str">
        <f t="shared" si="32"/>
        <v>Yes</v>
      </c>
    </row>
    <row r="2053" spans="1:7">
      <c r="A2053" s="83" t="s">
        <v>2435</v>
      </c>
      <c r="B2053" s="83" t="s">
        <v>3052</v>
      </c>
      <c r="C2053" s="80">
        <v>3880</v>
      </c>
      <c r="D2053" s="80" t="s">
        <v>1374</v>
      </c>
      <c r="E2053" s="122">
        <v>0.69899999999999995</v>
      </c>
      <c r="F2053" s="112" t="s">
        <v>2749</v>
      </c>
      <c r="G2053" s="3" t="str">
        <f t="shared" ref="G2053:G2116" si="33">IF(E2053&gt;=0.5,"Yes",IF(F2053="Yes","Yes","No"))</f>
        <v>Yes</v>
      </c>
    </row>
    <row r="2054" spans="1:7">
      <c r="A2054" s="83" t="s">
        <v>2435</v>
      </c>
      <c r="B2054" s="83" t="s">
        <v>3052</v>
      </c>
      <c r="C2054" s="80">
        <v>2148</v>
      </c>
      <c r="D2054" s="80" t="s">
        <v>1334</v>
      </c>
      <c r="E2054" s="122">
        <v>0.64239999999999997</v>
      </c>
      <c r="F2054" s="112" t="s">
        <v>2749</v>
      </c>
      <c r="G2054" s="3" t="str">
        <f t="shared" si="33"/>
        <v>Yes</v>
      </c>
    </row>
    <row r="2055" spans="1:7">
      <c r="A2055" s="83" t="s">
        <v>2435</v>
      </c>
      <c r="B2055" s="83" t="s">
        <v>3052</v>
      </c>
      <c r="C2055" s="80">
        <v>2746</v>
      </c>
      <c r="D2055" s="80" t="s">
        <v>1348</v>
      </c>
      <c r="E2055" s="122">
        <v>0.3604</v>
      </c>
      <c r="F2055" s="112" t="s">
        <v>3155</v>
      </c>
      <c r="G2055" s="3" t="str">
        <f t="shared" si="33"/>
        <v>No</v>
      </c>
    </row>
    <row r="2056" spans="1:7">
      <c r="A2056" s="83" t="s">
        <v>2435</v>
      </c>
      <c r="B2056" s="83" t="s">
        <v>3052</v>
      </c>
      <c r="C2056" s="80">
        <v>3053</v>
      </c>
      <c r="D2056" s="80" t="s">
        <v>1361</v>
      </c>
      <c r="E2056" s="122">
        <v>0.29920000000000002</v>
      </c>
      <c r="F2056" s="112" t="s">
        <v>3155</v>
      </c>
      <c r="G2056" s="3" t="str">
        <f t="shared" si="33"/>
        <v>No</v>
      </c>
    </row>
    <row r="2057" spans="1:7">
      <c r="A2057" s="83" t="s">
        <v>2435</v>
      </c>
      <c r="B2057" s="83" t="s">
        <v>3052</v>
      </c>
      <c r="C2057" s="80">
        <v>2377</v>
      </c>
      <c r="D2057" s="80" t="s">
        <v>1347</v>
      </c>
      <c r="E2057" s="122">
        <v>0.77149999999999996</v>
      </c>
      <c r="F2057" s="112" t="s">
        <v>2749</v>
      </c>
      <c r="G2057" s="3" t="str">
        <f t="shared" si="33"/>
        <v>Yes</v>
      </c>
    </row>
    <row r="2058" spans="1:7">
      <c r="A2058" s="83" t="s">
        <v>2435</v>
      </c>
      <c r="B2058" s="83" t="s">
        <v>3052</v>
      </c>
      <c r="C2058" s="80">
        <v>5066</v>
      </c>
      <c r="D2058" s="80" t="s">
        <v>1379</v>
      </c>
      <c r="E2058" s="122">
        <v>0.68049999999999999</v>
      </c>
      <c r="F2058" s="112" t="s">
        <v>2749</v>
      </c>
      <c r="G2058" s="3" t="str">
        <f t="shared" si="33"/>
        <v>Yes</v>
      </c>
    </row>
    <row r="2059" spans="1:7">
      <c r="A2059" s="83" t="s">
        <v>2435</v>
      </c>
      <c r="B2059" s="83" t="s">
        <v>3052</v>
      </c>
      <c r="C2059" s="80">
        <v>5697</v>
      </c>
      <c r="D2059" s="80" t="s">
        <v>3385</v>
      </c>
      <c r="E2059" s="122">
        <v>0.60470000000000002</v>
      </c>
      <c r="F2059" s="112" t="s">
        <v>3155</v>
      </c>
      <c r="G2059" s="3" t="str">
        <f t="shared" si="33"/>
        <v>Yes</v>
      </c>
    </row>
    <row r="2060" spans="1:7">
      <c r="A2060" s="83" t="s">
        <v>2435</v>
      </c>
      <c r="B2060" s="83" t="s">
        <v>3052</v>
      </c>
      <c r="C2060" s="80">
        <v>5458</v>
      </c>
      <c r="D2060" s="80" t="s">
        <v>1382</v>
      </c>
      <c r="E2060" s="122">
        <v>0.42920000000000003</v>
      </c>
      <c r="F2060" s="112" t="s">
        <v>3155</v>
      </c>
      <c r="G2060" s="3" t="str">
        <f t="shared" si="33"/>
        <v>No</v>
      </c>
    </row>
    <row r="2061" spans="1:7">
      <c r="A2061" s="83" t="s">
        <v>2435</v>
      </c>
      <c r="B2061" s="83" t="s">
        <v>3052</v>
      </c>
      <c r="C2061" s="80">
        <v>2338</v>
      </c>
      <c r="D2061" s="80" t="s">
        <v>1343</v>
      </c>
      <c r="E2061" s="122">
        <v>0.62319999999999998</v>
      </c>
      <c r="F2061" s="112" t="s">
        <v>3155</v>
      </c>
      <c r="G2061" s="3" t="str">
        <f t="shared" si="33"/>
        <v>Yes</v>
      </c>
    </row>
    <row r="2062" spans="1:7">
      <c r="A2062" s="83" t="s">
        <v>2435</v>
      </c>
      <c r="B2062" s="83" t="s">
        <v>3052</v>
      </c>
      <c r="C2062" s="80">
        <v>2103</v>
      </c>
      <c r="D2062" s="80" t="s">
        <v>1333</v>
      </c>
      <c r="E2062" s="122">
        <v>0.377</v>
      </c>
      <c r="F2062" s="112" t="s">
        <v>3155</v>
      </c>
      <c r="G2062" s="3" t="str">
        <f t="shared" si="33"/>
        <v>No</v>
      </c>
    </row>
    <row r="2063" spans="1:7">
      <c r="A2063" s="83" t="s">
        <v>2435</v>
      </c>
      <c r="B2063" s="83" t="s">
        <v>3052</v>
      </c>
      <c r="C2063" s="80">
        <v>2036</v>
      </c>
      <c r="D2063" s="80" t="s">
        <v>1330</v>
      </c>
      <c r="E2063" s="122">
        <v>0.6784</v>
      </c>
      <c r="F2063" s="112" t="s">
        <v>2749</v>
      </c>
      <c r="G2063" s="3" t="str">
        <f t="shared" si="33"/>
        <v>Yes</v>
      </c>
    </row>
    <row r="2064" spans="1:7">
      <c r="A2064" s="83" t="s">
        <v>2435</v>
      </c>
      <c r="B2064" s="83" t="s">
        <v>3052</v>
      </c>
      <c r="C2064" s="80">
        <v>2215</v>
      </c>
      <c r="D2064" s="80" t="s">
        <v>1338</v>
      </c>
      <c r="E2064" s="122">
        <v>0.72840000000000005</v>
      </c>
      <c r="F2064" s="112" t="s">
        <v>2749</v>
      </c>
      <c r="G2064" s="3" t="str">
        <f t="shared" si="33"/>
        <v>Yes</v>
      </c>
    </row>
    <row r="2065" spans="1:7">
      <c r="A2065" s="83" t="s">
        <v>2435</v>
      </c>
      <c r="B2065" s="83" t="s">
        <v>3052</v>
      </c>
      <c r="C2065" s="80">
        <v>2771</v>
      </c>
      <c r="D2065" s="80" t="s">
        <v>1350</v>
      </c>
      <c r="E2065" s="122">
        <v>0.81279999999999997</v>
      </c>
      <c r="F2065" s="112" t="s">
        <v>2749</v>
      </c>
      <c r="G2065" s="3" t="str">
        <f t="shared" si="33"/>
        <v>Yes</v>
      </c>
    </row>
    <row r="2066" spans="1:7">
      <c r="A2066" s="83" t="s">
        <v>2435</v>
      </c>
      <c r="B2066" s="83" t="s">
        <v>3052</v>
      </c>
      <c r="C2066" s="80">
        <v>2805</v>
      </c>
      <c r="D2066" s="80" t="s">
        <v>1352</v>
      </c>
      <c r="E2066" s="122">
        <v>0.20910000000000001</v>
      </c>
      <c r="F2066" s="112" t="s">
        <v>3155</v>
      </c>
      <c r="G2066" s="3" t="str">
        <f t="shared" si="33"/>
        <v>No</v>
      </c>
    </row>
    <row r="2067" spans="1:7">
      <c r="A2067" s="83" t="s">
        <v>2435</v>
      </c>
      <c r="B2067" s="83" t="s">
        <v>3052</v>
      </c>
      <c r="C2067" s="80">
        <v>2336</v>
      </c>
      <c r="D2067" s="80" t="s">
        <v>1342</v>
      </c>
      <c r="E2067" s="122">
        <v>0.6421</v>
      </c>
      <c r="F2067" s="112" t="s">
        <v>2749</v>
      </c>
      <c r="G2067" s="3" t="str">
        <f t="shared" si="33"/>
        <v>Yes</v>
      </c>
    </row>
    <row r="2068" spans="1:7">
      <c r="A2068" s="83" t="s">
        <v>2435</v>
      </c>
      <c r="B2068" s="83" t="s">
        <v>3052</v>
      </c>
      <c r="C2068" s="80">
        <v>2252</v>
      </c>
      <c r="D2068" s="80" t="s">
        <v>1340</v>
      </c>
      <c r="E2068" s="122">
        <v>0.70430000000000004</v>
      </c>
      <c r="F2068" s="112" t="s">
        <v>2749</v>
      </c>
      <c r="G2068" s="3" t="str">
        <f t="shared" si="33"/>
        <v>Yes</v>
      </c>
    </row>
    <row r="2069" spans="1:7">
      <c r="A2069" s="83" t="s">
        <v>2435</v>
      </c>
      <c r="B2069" s="83" t="s">
        <v>3052</v>
      </c>
      <c r="C2069" s="80">
        <v>2941</v>
      </c>
      <c r="D2069" s="80" t="s">
        <v>1360</v>
      </c>
      <c r="E2069" s="122">
        <v>0.62270000000000003</v>
      </c>
      <c r="F2069" s="112" t="s">
        <v>2749</v>
      </c>
      <c r="G2069" s="3" t="str">
        <f t="shared" si="33"/>
        <v>Yes</v>
      </c>
    </row>
    <row r="2070" spans="1:7">
      <c r="A2070" s="83" t="s">
        <v>2435</v>
      </c>
      <c r="B2070" s="83" t="s">
        <v>3052</v>
      </c>
      <c r="C2070" s="80">
        <v>2376</v>
      </c>
      <c r="D2070" s="80" t="s">
        <v>1346</v>
      </c>
      <c r="E2070" s="122">
        <v>0.27850000000000003</v>
      </c>
      <c r="F2070" s="112" t="s">
        <v>3155</v>
      </c>
      <c r="G2070" s="3" t="str">
        <f t="shared" si="33"/>
        <v>No</v>
      </c>
    </row>
    <row r="2071" spans="1:7">
      <c r="A2071" s="83" t="s">
        <v>2435</v>
      </c>
      <c r="B2071" s="83" t="s">
        <v>3052</v>
      </c>
      <c r="C2071" s="80">
        <v>3453</v>
      </c>
      <c r="D2071" s="80" t="s">
        <v>1371</v>
      </c>
      <c r="E2071" s="122">
        <v>0.83040000000000003</v>
      </c>
      <c r="F2071" s="112" t="s">
        <v>2749</v>
      </c>
      <c r="G2071" s="3" t="str">
        <f t="shared" si="33"/>
        <v>Yes</v>
      </c>
    </row>
    <row r="2072" spans="1:7">
      <c r="A2072" s="83" t="s">
        <v>2435</v>
      </c>
      <c r="B2072" s="83" t="s">
        <v>3052</v>
      </c>
      <c r="C2072" s="80">
        <v>3244</v>
      </c>
      <c r="D2072" s="80" t="s">
        <v>1364</v>
      </c>
      <c r="E2072" s="122">
        <v>0.37269999999999998</v>
      </c>
      <c r="F2072" s="112" t="s">
        <v>3155</v>
      </c>
      <c r="G2072" s="3" t="str">
        <f t="shared" si="33"/>
        <v>No</v>
      </c>
    </row>
    <row r="2073" spans="1:7">
      <c r="A2073" s="83" t="s">
        <v>2435</v>
      </c>
      <c r="B2073" s="83" t="s">
        <v>3052</v>
      </c>
      <c r="C2073" s="80">
        <v>3398</v>
      </c>
      <c r="D2073" s="80" t="s">
        <v>1367</v>
      </c>
      <c r="E2073" s="122">
        <v>0.68620000000000003</v>
      </c>
      <c r="F2073" s="112" t="s">
        <v>2749</v>
      </c>
      <c r="G2073" s="3" t="str">
        <f t="shared" si="33"/>
        <v>Yes</v>
      </c>
    </row>
    <row r="2074" spans="1:7">
      <c r="A2074" s="83" t="s">
        <v>2435</v>
      </c>
      <c r="B2074" s="83" t="s">
        <v>3052</v>
      </c>
      <c r="C2074" s="80">
        <v>2247</v>
      </c>
      <c r="D2074" s="80" t="s">
        <v>1339</v>
      </c>
      <c r="E2074" s="122">
        <v>0.48159999999999997</v>
      </c>
      <c r="F2074" s="112" t="s">
        <v>2749</v>
      </c>
      <c r="G2074" s="3" t="str">
        <f t="shared" si="33"/>
        <v>Yes</v>
      </c>
    </row>
    <row r="2075" spans="1:7">
      <c r="A2075" s="83" t="s">
        <v>2435</v>
      </c>
      <c r="B2075" s="83" t="s">
        <v>3052</v>
      </c>
      <c r="C2075" s="80">
        <v>4109</v>
      </c>
      <c r="D2075" s="80" t="s">
        <v>1375</v>
      </c>
      <c r="E2075" s="122">
        <v>0.82279999999999998</v>
      </c>
      <c r="F2075" s="112" t="s">
        <v>2749</v>
      </c>
      <c r="G2075" s="3" t="str">
        <f t="shared" si="33"/>
        <v>Yes</v>
      </c>
    </row>
    <row r="2076" spans="1:7">
      <c r="A2076" s="83" t="s">
        <v>2435</v>
      </c>
      <c r="B2076" s="83" t="s">
        <v>3052</v>
      </c>
      <c r="C2076" s="80">
        <v>4283</v>
      </c>
      <c r="D2076" s="80" t="s">
        <v>1376</v>
      </c>
      <c r="E2076" s="122">
        <v>0.49819999999999998</v>
      </c>
      <c r="F2076" s="112" t="s">
        <v>2749</v>
      </c>
      <c r="G2076" s="3" t="str">
        <f t="shared" si="33"/>
        <v>Yes</v>
      </c>
    </row>
    <row r="2077" spans="1:7">
      <c r="A2077" s="83" t="s">
        <v>2435</v>
      </c>
      <c r="B2077" s="83" t="s">
        <v>3052</v>
      </c>
      <c r="C2077" s="80">
        <v>2169</v>
      </c>
      <c r="D2077" s="80" t="s">
        <v>1337</v>
      </c>
      <c r="E2077" s="122">
        <v>0.29339999999999999</v>
      </c>
      <c r="F2077" s="112" t="s">
        <v>3155</v>
      </c>
      <c r="G2077" s="3" t="str">
        <f t="shared" si="33"/>
        <v>No</v>
      </c>
    </row>
    <row r="2078" spans="1:7">
      <c r="A2078" s="83" t="s">
        <v>2435</v>
      </c>
      <c r="B2078" s="83" t="s">
        <v>3052</v>
      </c>
      <c r="C2078" s="80">
        <v>2806</v>
      </c>
      <c r="D2078" s="80" t="s">
        <v>1353</v>
      </c>
      <c r="E2078" s="122">
        <v>0.73329999999999995</v>
      </c>
      <c r="F2078" s="112" t="s">
        <v>2749</v>
      </c>
      <c r="G2078" s="3" t="str">
        <f t="shared" si="33"/>
        <v>Yes</v>
      </c>
    </row>
    <row r="2079" spans="1:7">
      <c r="A2079" s="83" t="s">
        <v>2435</v>
      </c>
      <c r="B2079" s="83" t="s">
        <v>3052</v>
      </c>
      <c r="C2079" s="80">
        <v>2275</v>
      </c>
      <c r="D2079" s="80" t="s">
        <v>1341</v>
      </c>
      <c r="E2079" s="122">
        <v>0.78459999999999996</v>
      </c>
      <c r="F2079" s="112" t="s">
        <v>2749</v>
      </c>
      <c r="G2079" s="3" t="str">
        <f t="shared" si="33"/>
        <v>Yes</v>
      </c>
    </row>
    <row r="2080" spans="1:7">
      <c r="A2080" s="83" t="s">
        <v>2435</v>
      </c>
      <c r="B2080" s="83" t="s">
        <v>3052</v>
      </c>
      <c r="C2080" s="80">
        <v>5169</v>
      </c>
      <c r="D2080" s="80" t="s">
        <v>1380</v>
      </c>
      <c r="E2080" s="122">
        <v>0.36149999999999999</v>
      </c>
      <c r="F2080" s="112" t="s">
        <v>3155</v>
      </c>
      <c r="G2080" s="3" t="str">
        <f t="shared" si="33"/>
        <v>No</v>
      </c>
    </row>
    <row r="2081" spans="1:7">
      <c r="A2081" s="83" t="s">
        <v>2435</v>
      </c>
      <c r="B2081" s="83" t="s">
        <v>3052</v>
      </c>
      <c r="C2081" s="80">
        <v>2168</v>
      </c>
      <c r="D2081" s="80" t="s">
        <v>1336</v>
      </c>
      <c r="E2081" s="122">
        <v>0.65610000000000002</v>
      </c>
      <c r="F2081" s="112" t="s">
        <v>2749</v>
      </c>
      <c r="G2081" s="3" t="str">
        <f t="shared" si="33"/>
        <v>Yes</v>
      </c>
    </row>
    <row r="2082" spans="1:7">
      <c r="A2082" s="83" t="s">
        <v>2435</v>
      </c>
      <c r="B2082" s="83" t="s">
        <v>3052</v>
      </c>
      <c r="C2082" s="80">
        <v>2938</v>
      </c>
      <c r="D2082" s="80" t="s">
        <v>1357</v>
      </c>
      <c r="E2082" s="122">
        <v>0.11899999999999999</v>
      </c>
      <c r="F2082" s="112" t="s">
        <v>3155</v>
      </c>
      <c r="G2082" s="3" t="str">
        <f t="shared" si="33"/>
        <v>No</v>
      </c>
    </row>
    <row r="2083" spans="1:7">
      <c r="A2083" s="83" t="s">
        <v>2435</v>
      </c>
      <c r="B2083" s="83" t="s">
        <v>3052</v>
      </c>
      <c r="C2083" s="80">
        <v>3498</v>
      </c>
      <c r="D2083" s="80" t="s">
        <v>1372</v>
      </c>
      <c r="E2083" s="122">
        <v>0.50770000000000004</v>
      </c>
      <c r="F2083" s="112" t="s">
        <v>2749</v>
      </c>
      <c r="G2083" s="3" t="str">
        <f t="shared" si="33"/>
        <v>Yes</v>
      </c>
    </row>
    <row r="2084" spans="1:7">
      <c r="A2084" s="83" t="s">
        <v>2435</v>
      </c>
      <c r="B2084" s="83" t="s">
        <v>3052</v>
      </c>
      <c r="C2084" s="80">
        <v>5192</v>
      </c>
      <c r="D2084" s="80" t="s">
        <v>27</v>
      </c>
      <c r="E2084" s="122">
        <v>0.43609999999999999</v>
      </c>
      <c r="F2084" s="112" t="s">
        <v>3155</v>
      </c>
      <c r="G2084" s="3" t="str">
        <f t="shared" si="33"/>
        <v>No</v>
      </c>
    </row>
    <row r="2085" spans="1:7">
      <c r="A2085" s="83" t="s">
        <v>2435</v>
      </c>
      <c r="B2085" s="83" t="s">
        <v>3052</v>
      </c>
      <c r="C2085" s="80">
        <v>2084</v>
      </c>
      <c r="D2085" s="80" t="s">
        <v>1331</v>
      </c>
      <c r="E2085" s="122">
        <v>0.3377</v>
      </c>
      <c r="F2085" s="112" t="s">
        <v>3155</v>
      </c>
      <c r="G2085" s="3" t="str">
        <f t="shared" si="33"/>
        <v>No</v>
      </c>
    </row>
    <row r="2086" spans="1:7">
      <c r="A2086" s="83" t="s">
        <v>2435</v>
      </c>
      <c r="B2086" s="83" t="s">
        <v>3052</v>
      </c>
      <c r="C2086" s="80">
        <v>2358</v>
      </c>
      <c r="D2086" s="80" t="s">
        <v>1344</v>
      </c>
      <c r="E2086" s="122">
        <v>0.64839999999999998</v>
      </c>
      <c r="F2086" s="112" t="s">
        <v>2749</v>
      </c>
      <c r="G2086" s="3" t="str">
        <f t="shared" si="33"/>
        <v>Yes</v>
      </c>
    </row>
    <row r="2087" spans="1:7">
      <c r="A2087" s="83" t="s">
        <v>2435</v>
      </c>
      <c r="B2087" s="83" t="s">
        <v>3052</v>
      </c>
      <c r="C2087" s="80">
        <v>2359</v>
      </c>
      <c r="D2087" s="80" t="s">
        <v>1345</v>
      </c>
      <c r="E2087" s="122">
        <v>0.70120000000000005</v>
      </c>
      <c r="F2087" s="112" t="s">
        <v>2749</v>
      </c>
      <c r="G2087" s="3" t="str">
        <f t="shared" si="33"/>
        <v>Yes</v>
      </c>
    </row>
    <row r="2088" spans="1:7">
      <c r="A2088" s="83" t="s">
        <v>2435</v>
      </c>
      <c r="B2088" s="83" t="s">
        <v>3052</v>
      </c>
      <c r="C2088" s="80">
        <v>5720</v>
      </c>
      <c r="D2088" s="80" t="s">
        <v>3386</v>
      </c>
      <c r="E2088" s="122">
        <v>0.70640000000000003</v>
      </c>
      <c r="F2088" s="112" t="s">
        <v>3155</v>
      </c>
      <c r="G2088" s="3" t="str">
        <f t="shared" si="33"/>
        <v>Yes</v>
      </c>
    </row>
    <row r="2089" spans="1:7">
      <c r="A2089" s="83" t="s">
        <v>2435</v>
      </c>
      <c r="B2089" s="83" t="s">
        <v>3052</v>
      </c>
      <c r="C2089" s="80">
        <v>5722</v>
      </c>
      <c r="D2089" s="80" t="s">
        <v>3387</v>
      </c>
      <c r="E2089" s="122">
        <v>0.64170000000000005</v>
      </c>
      <c r="F2089" s="112" t="s">
        <v>3155</v>
      </c>
      <c r="G2089" s="3" t="str">
        <f t="shared" si="33"/>
        <v>Yes</v>
      </c>
    </row>
    <row r="2090" spans="1:7">
      <c r="A2090" s="83" t="s">
        <v>2435</v>
      </c>
      <c r="B2090" s="83" t="s">
        <v>3052</v>
      </c>
      <c r="C2090" s="80">
        <v>5721</v>
      </c>
      <c r="D2090" s="80" t="s">
        <v>3388</v>
      </c>
      <c r="E2090" s="122">
        <v>0.74770000000000003</v>
      </c>
      <c r="F2090" s="112" t="s">
        <v>3155</v>
      </c>
      <c r="G2090" s="3" t="str">
        <f t="shared" si="33"/>
        <v>Yes</v>
      </c>
    </row>
    <row r="2091" spans="1:7">
      <c r="A2091" s="83" t="s">
        <v>2435</v>
      </c>
      <c r="B2091" s="83" t="s">
        <v>3052</v>
      </c>
      <c r="C2091" s="80">
        <v>5307</v>
      </c>
      <c r="D2091" s="80" t="s">
        <v>3247</v>
      </c>
      <c r="E2091" s="122">
        <v>0.40600000000000003</v>
      </c>
      <c r="F2091" s="112" t="s">
        <v>3155</v>
      </c>
      <c r="G2091" s="3" t="str">
        <f t="shared" si="33"/>
        <v>No</v>
      </c>
    </row>
    <row r="2092" spans="1:7">
      <c r="A2092" s="83" t="s">
        <v>2435</v>
      </c>
      <c r="B2092" s="83" t="s">
        <v>3052</v>
      </c>
      <c r="C2092" s="80">
        <v>1860</v>
      </c>
      <c r="D2092" s="80" t="s">
        <v>1329</v>
      </c>
      <c r="E2092" s="122">
        <v>0.44479999999999997</v>
      </c>
      <c r="F2092" s="112" t="s">
        <v>3155</v>
      </c>
      <c r="G2092" s="3" t="str">
        <f t="shared" si="33"/>
        <v>No</v>
      </c>
    </row>
    <row r="2093" spans="1:7">
      <c r="A2093" s="83" t="s">
        <v>2435</v>
      </c>
      <c r="B2093" s="83" t="s">
        <v>3052</v>
      </c>
      <c r="C2093" s="80">
        <v>3448</v>
      </c>
      <c r="D2093" s="80" t="s">
        <v>1368</v>
      </c>
      <c r="E2093" s="122">
        <v>0.4849</v>
      </c>
      <c r="F2093" s="112" t="s">
        <v>2749</v>
      </c>
      <c r="G2093" s="3" t="str">
        <f t="shared" si="33"/>
        <v>Yes</v>
      </c>
    </row>
    <row r="2094" spans="1:7">
      <c r="A2094" s="83" t="s">
        <v>2435</v>
      </c>
      <c r="B2094" s="83" t="s">
        <v>3052</v>
      </c>
      <c r="C2094" s="80">
        <v>3116</v>
      </c>
      <c r="D2094" s="80" t="s">
        <v>1363</v>
      </c>
      <c r="E2094" s="122">
        <v>0.5353</v>
      </c>
      <c r="F2094" s="112" t="s">
        <v>2749</v>
      </c>
      <c r="G2094" s="3" t="str">
        <f t="shared" si="33"/>
        <v>Yes</v>
      </c>
    </row>
    <row r="2095" spans="1:7">
      <c r="A2095" s="83" t="s">
        <v>2435</v>
      </c>
      <c r="B2095" s="83" t="s">
        <v>3052</v>
      </c>
      <c r="C2095" s="80">
        <v>2083</v>
      </c>
      <c r="D2095" s="80" t="s">
        <v>184</v>
      </c>
      <c r="E2095" s="122">
        <v>0.1956</v>
      </c>
      <c r="F2095" s="112" t="s">
        <v>3155</v>
      </c>
      <c r="G2095" s="3" t="str">
        <f t="shared" si="33"/>
        <v>No</v>
      </c>
    </row>
    <row r="2096" spans="1:7">
      <c r="A2096" s="83" t="s">
        <v>2435</v>
      </c>
      <c r="B2096" s="83" t="s">
        <v>3052</v>
      </c>
      <c r="C2096" s="80">
        <v>2874</v>
      </c>
      <c r="D2096" s="80" t="s">
        <v>1356</v>
      </c>
      <c r="E2096" s="122">
        <v>0.6986</v>
      </c>
      <c r="F2096" s="112" t="s">
        <v>2749</v>
      </c>
      <c r="G2096" s="3" t="str">
        <f t="shared" si="33"/>
        <v>Yes</v>
      </c>
    </row>
    <row r="2097" spans="1:8">
      <c r="A2097" s="83" t="s">
        <v>2435</v>
      </c>
      <c r="B2097" s="83" t="s">
        <v>3052</v>
      </c>
      <c r="C2097" s="80">
        <v>3452</v>
      </c>
      <c r="D2097" s="80" t="s">
        <v>1370</v>
      </c>
      <c r="E2097" s="122">
        <v>0.50170000000000003</v>
      </c>
      <c r="F2097" s="112" t="s">
        <v>3155</v>
      </c>
      <c r="G2097" s="3" t="str">
        <f t="shared" si="33"/>
        <v>Yes</v>
      </c>
    </row>
    <row r="2098" spans="1:8">
      <c r="A2098" s="83" t="s">
        <v>2435</v>
      </c>
      <c r="B2098" s="83" t="s">
        <v>3052</v>
      </c>
      <c r="C2098" s="80">
        <v>3246</v>
      </c>
      <c r="D2098" s="80" t="s">
        <v>1365</v>
      </c>
      <c r="E2098" s="122">
        <v>0.42480000000000001</v>
      </c>
      <c r="F2098" s="112" t="s">
        <v>3155</v>
      </c>
      <c r="G2098" s="3" t="str">
        <f t="shared" si="33"/>
        <v>No</v>
      </c>
    </row>
    <row r="2099" spans="1:8">
      <c r="A2099" s="83" t="s">
        <v>2328</v>
      </c>
      <c r="B2099" s="83" t="s">
        <v>3053</v>
      </c>
      <c r="C2099" s="80">
        <v>5032</v>
      </c>
      <c r="D2099" s="80" t="s">
        <v>497</v>
      </c>
      <c r="E2099" s="122">
        <v>0.73829999999999996</v>
      </c>
      <c r="F2099" s="112" t="s">
        <v>2749</v>
      </c>
      <c r="G2099" s="3" t="str">
        <f t="shared" si="33"/>
        <v>Yes</v>
      </c>
    </row>
    <row r="2100" spans="1:8">
      <c r="A2100" s="83" t="s">
        <v>2328</v>
      </c>
      <c r="B2100" s="83" t="s">
        <v>3053</v>
      </c>
      <c r="C2100" s="80">
        <v>3580</v>
      </c>
      <c r="D2100" s="80" t="s">
        <v>496</v>
      </c>
      <c r="E2100" s="122">
        <v>0.71550000000000002</v>
      </c>
      <c r="F2100" s="112" t="s">
        <v>2749</v>
      </c>
      <c r="G2100" s="3" t="str">
        <f t="shared" si="33"/>
        <v>Yes</v>
      </c>
    </row>
    <row r="2101" spans="1:8">
      <c r="A2101" t="s">
        <v>2355</v>
      </c>
      <c r="B2101" t="s">
        <v>3054</v>
      </c>
      <c r="C2101" s="80">
        <v>5489</v>
      </c>
      <c r="D2101" t="s">
        <v>2737</v>
      </c>
      <c r="E2101" s="122">
        <v>9.4500000000000001E-2</v>
      </c>
      <c r="F2101" s="112" t="s">
        <v>3155</v>
      </c>
      <c r="G2101" s="3" t="str">
        <f t="shared" si="33"/>
        <v>No</v>
      </c>
      <c r="H2101" s="102"/>
    </row>
    <row r="2102" spans="1:8">
      <c r="A2102" s="83" t="s">
        <v>2355</v>
      </c>
      <c r="B2102" s="83" t="s">
        <v>3054</v>
      </c>
      <c r="C2102" s="80">
        <v>4453</v>
      </c>
      <c r="D2102" s="80" t="s">
        <v>829</v>
      </c>
      <c r="E2102" s="122">
        <v>0.13289999999999999</v>
      </c>
      <c r="F2102" s="112" t="s">
        <v>3155</v>
      </c>
      <c r="G2102" s="3" t="str">
        <f t="shared" si="33"/>
        <v>No</v>
      </c>
    </row>
    <row r="2103" spans="1:8">
      <c r="A2103" s="83" t="s">
        <v>2355</v>
      </c>
      <c r="B2103" s="83" t="s">
        <v>3054</v>
      </c>
      <c r="C2103" s="80">
        <v>3286</v>
      </c>
      <c r="D2103" s="80" t="s">
        <v>826</v>
      </c>
      <c r="E2103" s="122">
        <v>0.14099999999999999</v>
      </c>
      <c r="F2103" s="112" t="s">
        <v>3155</v>
      </c>
      <c r="G2103" s="3" t="str">
        <f t="shared" si="33"/>
        <v>No</v>
      </c>
    </row>
    <row r="2104" spans="1:8">
      <c r="A2104" s="83" t="s">
        <v>2355</v>
      </c>
      <c r="B2104" s="83" t="s">
        <v>3054</v>
      </c>
      <c r="C2104" s="80">
        <v>3937</v>
      </c>
      <c r="D2104" s="80" t="s">
        <v>2738</v>
      </c>
      <c r="E2104" s="122">
        <v>0.18509999999999999</v>
      </c>
      <c r="F2104" s="112" t="s">
        <v>3155</v>
      </c>
      <c r="G2104" s="3" t="str">
        <f t="shared" si="33"/>
        <v>No</v>
      </c>
    </row>
    <row r="2105" spans="1:8">
      <c r="A2105" s="83" t="s">
        <v>2355</v>
      </c>
      <c r="B2105" s="83" t="s">
        <v>3054</v>
      </c>
      <c r="C2105" s="80">
        <v>4415</v>
      </c>
      <c r="D2105" s="80" t="s">
        <v>828</v>
      </c>
      <c r="E2105" s="122">
        <v>0.1087</v>
      </c>
      <c r="F2105" s="112" t="s">
        <v>3155</v>
      </c>
      <c r="G2105" s="3" t="str">
        <f t="shared" si="33"/>
        <v>No</v>
      </c>
    </row>
    <row r="2106" spans="1:8">
      <c r="A2106" s="83" t="s">
        <v>2355</v>
      </c>
      <c r="B2106" s="83" t="s">
        <v>3054</v>
      </c>
      <c r="C2106" s="80">
        <v>3589</v>
      </c>
      <c r="D2106" s="80" t="s">
        <v>827</v>
      </c>
      <c r="E2106" s="122">
        <v>0.28070000000000001</v>
      </c>
      <c r="F2106" s="112" t="s">
        <v>3155</v>
      </c>
      <c r="G2106" s="3" t="str">
        <f t="shared" si="33"/>
        <v>No</v>
      </c>
    </row>
    <row r="2107" spans="1:8">
      <c r="A2107" s="83" t="s">
        <v>2355</v>
      </c>
      <c r="B2107" s="83" t="s">
        <v>3054</v>
      </c>
      <c r="C2107" s="80">
        <v>3341</v>
      </c>
      <c r="D2107" s="80" t="s">
        <v>2739</v>
      </c>
      <c r="E2107" s="122">
        <v>0.1192</v>
      </c>
      <c r="F2107" s="112" t="s">
        <v>3155</v>
      </c>
      <c r="G2107" s="3" t="str">
        <f t="shared" si="33"/>
        <v>No</v>
      </c>
    </row>
    <row r="2108" spans="1:8">
      <c r="A2108" s="83" t="s">
        <v>2355</v>
      </c>
      <c r="B2108" s="83" t="s">
        <v>3054</v>
      </c>
      <c r="C2108" s="80">
        <v>5490</v>
      </c>
      <c r="D2108" s="80" t="s">
        <v>2740</v>
      </c>
      <c r="E2108" s="122">
        <v>0.11459999999999999</v>
      </c>
      <c r="F2108" s="112" t="s">
        <v>3155</v>
      </c>
      <c r="G2108" s="3" t="str">
        <f t="shared" si="33"/>
        <v>No</v>
      </c>
    </row>
    <row r="2109" spans="1:8">
      <c r="A2109" s="83" t="s">
        <v>2355</v>
      </c>
      <c r="B2109" s="83" t="s">
        <v>3054</v>
      </c>
      <c r="C2109" s="80">
        <v>5563</v>
      </c>
      <c r="D2109" s="80" t="s">
        <v>3145</v>
      </c>
      <c r="E2109" s="122">
        <v>0.32700000000000001</v>
      </c>
      <c r="F2109" s="112" t="s">
        <v>3155</v>
      </c>
      <c r="G2109" s="3" t="str">
        <f t="shared" si="33"/>
        <v>No</v>
      </c>
    </row>
    <row r="2110" spans="1:8">
      <c r="A2110" s="83" t="s">
        <v>2355</v>
      </c>
      <c r="B2110" s="83" t="s">
        <v>3054</v>
      </c>
      <c r="C2110" s="80">
        <v>2849</v>
      </c>
      <c r="D2110" s="80" t="s">
        <v>825</v>
      </c>
      <c r="E2110" s="122">
        <v>0.1489</v>
      </c>
      <c r="F2110" s="112" t="s">
        <v>3155</v>
      </c>
      <c r="G2110" s="3" t="str">
        <f t="shared" si="33"/>
        <v>No</v>
      </c>
    </row>
    <row r="2111" spans="1:8">
      <c r="A2111" s="83" t="s">
        <v>2537</v>
      </c>
      <c r="B2111" s="83" t="s">
        <v>3055</v>
      </c>
      <c r="C2111" s="80">
        <v>2052</v>
      </c>
      <c r="D2111" s="80" t="s">
        <v>2132</v>
      </c>
      <c r="E2111" s="122">
        <v>0.56030000000000002</v>
      </c>
      <c r="F2111" s="112" t="s">
        <v>2749</v>
      </c>
      <c r="G2111" s="3" t="str">
        <f t="shared" si="33"/>
        <v>Yes</v>
      </c>
    </row>
    <row r="2112" spans="1:8">
      <c r="A2112" s="83" t="s">
        <v>2537</v>
      </c>
      <c r="B2112" s="83" t="s">
        <v>3055</v>
      </c>
      <c r="C2112" s="80">
        <v>3418</v>
      </c>
      <c r="D2112" s="80" t="s">
        <v>2133</v>
      </c>
      <c r="E2112" s="122">
        <v>0.67969999999999997</v>
      </c>
      <c r="F2112" s="112" t="s">
        <v>2749</v>
      </c>
      <c r="G2112" s="3" t="str">
        <f t="shared" si="33"/>
        <v>Yes</v>
      </c>
    </row>
    <row r="2113" spans="1:7">
      <c r="A2113" s="83" t="s">
        <v>2517</v>
      </c>
      <c r="B2113" s="83" t="s">
        <v>3056</v>
      </c>
      <c r="C2113" s="80">
        <v>2457</v>
      </c>
      <c r="D2113" s="80" t="s">
        <v>721</v>
      </c>
      <c r="E2113" s="122">
        <v>0.47649999999999998</v>
      </c>
      <c r="F2113" s="112" t="s">
        <v>3155</v>
      </c>
      <c r="G2113" s="3" t="str">
        <f t="shared" si="33"/>
        <v>No</v>
      </c>
    </row>
    <row r="2114" spans="1:7">
      <c r="A2114" s="83" t="s">
        <v>2517</v>
      </c>
      <c r="B2114" s="83" t="s">
        <v>3056</v>
      </c>
      <c r="C2114" s="80">
        <v>4238</v>
      </c>
      <c r="D2114" s="80" t="s">
        <v>2030</v>
      </c>
      <c r="E2114" s="122">
        <v>0.52580000000000005</v>
      </c>
      <c r="F2114" s="112" t="s">
        <v>2749</v>
      </c>
      <c r="G2114" s="3" t="str">
        <f t="shared" si="33"/>
        <v>Yes</v>
      </c>
    </row>
    <row r="2115" spans="1:7">
      <c r="A2115" s="83" t="s">
        <v>2517</v>
      </c>
      <c r="B2115" s="83" t="s">
        <v>3056</v>
      </c>
      <c r="C2115" s="80">
        <v>3509</v>
      </c>
      <c r="D2115" s="80" t="s">
        <v>2028</v>
      </c>
      <c r="E2115" s="122">
        <v>0.4304</v>
      </c>
      <c r="F2115" s="112" t="s">
        <v>3155</v>
      </c>
      <c r="G2115" s="3" t="str">
        <f t="shared" si="33"/>
        <v>No</v>
      </c>
    </row>
    <row r="2116" spans="1:7">
      <c r="A2116" s="83" t="s">
        <v>2517</v>
      </c>
      <c r="B2116" s="83" t="s">
        <v>3056</v>
      </c>
      <c r="C2116" s="80">
        <v>3795</v>
      </c>
      <c r="D2116" s="80" t="s">
        <v>2029</v>
      </c>
      <c r="E2116" s="122">
        <v>0.51180000000000003</v>
      </c>
      <c r="F2116" s="112" t="s">
        <v>3155</v>
      </c>
      <c r="G2116" s="3" t="str">
        <f t="shared" si="33"/>
        <v>Yes</v>
      </c>
    </row>
    <row r="2117" spans="1:7">
      <c r="A2117" s="83" t="s">
        <v>2374</v>
      </c>
      <c r="B2117" s="83" t="s">
        <v>3057</v>
      </c>
      <c r="C2117" s="80">
        <v>2514</v>
      </c>
      <c r="D2117" s="80" t="s">
        <v>1085</v>
      </c>
      <c r="E2117" s="122">
        <v>0.40550000000000003</v>
      </c>
      <c r="F2117" s="112" t="s">
        <v>3155</v>
      </c>
      <c r="G2117" s="3" t="str">
        <f t="shared" ref="G2117:G2180" si="34">IF(E2117&gt;=0.5,"Yes",IF(F2117="Yes","Yes","No"))</f>
        <v>No</v>
      </c>
    </row>
    <row r="2118" spans="1:7">
      <c r="A2118" s="83" t="s">
        <v>2395</v>
      </c>
      <c r="B2118" s="83" t="s">
        <v>3058</v>
      </c>
      <c r="C2118" s="80">
        <v>5190</v>
      </c>
      <c r="D2118" s="80" t="s">
        <v>1156</v>
      </c>
      <c r="E2118" s="122">
        <v>0.51639999999999997</v>
      </c>
      <c r="F2118" s="112" t="s">
        <v>2749</v>
      </c>
      <c r="G2118" s="3" t="str">
        <f t="shared" si="34"/>
        <v>Yes</v>
      </c>
    </row>
    <row r="2119" spans="1:7">
      <c r="A2119" s="83" t="s">
        <v>2395</v>
      </c>
      <c r="B2119" s="83" t="s">
        <v>3058</v>
      </c>
      <c r="C2119" s="80">
        <v>2998</v>
      </c>
      <c r="D2119" s="80" t="s">
        <v>1154</v>
      </c>
      <c r="E2119" s="122">
        <v>0.43109999999999998</v>
      </c>
      <c r="F2119" s="112" t="s">
        <v>3155</v>
      </c>
      <c r="G2119" s="3" t="str">
        <f t="shared" si="34"/>
        <v>No</v>
      </c>
    </row>
    <row r="2120" spans="1:7">
      <c r="A2120" s="83" t="s">
        <v>2395</v>
      </c>
      <c r="B2120" s="83" t="s">
        <v>3058</v>
      </c>
      <c r="C2120" s="80">
        <v>2616</v>
      </c>
      <c r="D2120" s="80" t="s">
        <v>1153</v>
      </c>
      <c r="E2120" s="122">
        <v>0.4607</v>
      </c>
      <c r="F2120" s="112" t="s">
        <v>3155</v>
      </c>
      <c r="G2120" s="3" t="str">
        <f t="shared" si="34"/>
        <v>No</v>
      </c>
    </row>
    <row r="2121" spans="1:7">
      <c r="A2121" s="83" t="s">
        <v>2395</v>
      </c>
      <c r="B2121" s="83" t="s">
        <v>3058</v>
      </c>
      <c r="C2121" s="80">
        <v>3977</v>
      </c>
      <c r="D2121" s="80" t="s">
        <v>1155</v>
      </c>
      <c r="E2121" s="122">
        <v>0.49690000000000001</v>
      </c>
      <c r="F2121" s="112" t="s">
        <v>2749</v>
      </c>
      <c r="G2121" s="3" t="str">
        <f t="shared" si="34"/>
        <v>Yes</v>
      </c>
    </row>
    <row r="2122" spans="1:7">
      <c r="A2122" s="83" t="s">
        <v>2422</v>
      </c>
      <c r="B2122" s="83" t="s">
        <v>3059</v>
      </c>
      <c r="C2122" s="80">
        <v>5586</v>
      </c>
      <c r="D2122" s="80" t="s">
        <v>3134</v>
      </c>
      <c r="E2122" s="122">
        <v>0.79490000000000005</v>
      </c>
      <c r="F2122" s="112" t="s">
        <v>2749</v>
      </c>
      <c r="G2122" s="3" t="str">
        <f t="shared" si="34"/>
        <v>Yes</v>
      </c>
    </row>
    <row r="2123" spans="1:7">
      <c r="A2123" s="83" t="s">
        <v>2422</v>
      </c>
      <c r="B2123" s="83" t="s">
        <v>3059</v>
      </c>
      <c r="C2123" s="80">
        <v>3176</v>
      </c>
      <c r="D2123" s="80" t="s">
        <v>1254</v>
      </c>
      <c r="E2123" s="122">
        <v>0.76549999999999996</v>
      </c>
      <c r="F2123" s="112" t="s">
        <v>2749</v>
      </c>
      <c r="G2123" s="3" t="str">
        <f t="shared" si="34"/>
        <v>Yes</v>
      </c>
    </row>
    <row r="2124" spans="1:7">
      <c r="A2124" s="83" t="s">
        <v>2422</v>
      </c>
      <c r="B2124" s="83" t="s">
        <v>3059</v>
      </c>
      <c r="C2124" s="80">
        <v>2679</v>
      </c>
      <c r="D2124" s="80" t="s">
        <v>1253</v>
      </c>
      <c r="E2124" s="122">
        <v>0.76980000000000004</v>
      </c>
      <c r="F2124" s="112" t="s">
        <v>2749</v>
      </c>
      <c r="G2124" s="3" t="str">
        <f t="shared" si="34"/>
        <v>Yes</v>
      </c>
    </row>
    <row r="2125" spans="1:7">
      <c r="A2125" s="83" t="s">
        <v>2422</v>
      </c>
      <c r="B2125" s="83" t="s">
        <v>3059</v>
      </c>
      <c r="C2125" s="80">
        <v>4196</v>
      </c>
      <c r="D2125" s="80" t="s">
        <v>1255</v>
      </c>
      <c r="E2125" s="122">
        <v>0.78159999999999996</v>
      </c>
      <c r="F2125" s="112" t="s">
        <v>2749</v>
      </c>
      <c r="G2125" s="3" t="str">
        <f t="shared" si="34"/>
        <v>Yes</v>
      </c>
    </row>
    <row r="2126" spans="1:7">
      <c r="A2126" s="83" t="s">
        <v>2422</v>
      </c>
      <c r="B2126" s="83" t="s">
        <v>3059</v>
      </c>
      <c r="C2126" s="80">
        <v>5587</v>
      </c>
      <c r="D2126" s="80" t="s">
        <v>3135</v>
      </c>
      <c r="E2126" s="122">
        <v>0.74039999999999995</v>
      </c>
      <c r="F2126" s="112" t="s">
        <v>2749</v>
      </c>
      <c r="G2126" s="3" t="str">
        <f t="shared" si="34"/>
        <v>Yes</v>
      </c>
    </row>
    <row r="2127" spans="1:7">
      <c r="A2127" s="83" t="s">
        <v>2556</v>
      </c>
      <c r="B2127" s="83" t="s">
        <v>3060</v>
      </c>
      <c r="C2127" s="80">
        <v>1508</v>
      </c>
      <c r="D2127" s="80" t="s">
        <v>2216</v>
      </c>
      <c r="E2127" s="122">
        <v>0.88859999999999995</v>
      </c>
      <c r="F2127" s="112" t="s">
        <v>2749</v>
      </c>
      <c r="G2127" s="3" t="str">
        <f t="shared" si="34"/>
        <v>Yes</v>
      </c>
    </row>
    <row r="2128" spans="1:7">
      <c r="A2128" s="83" t="s">
        <v>2556</v>
      </c>
      <c r="B2128" s="83" t="s">
        <v>3060</v>
      </c>
      <c r="C2128" s="80">
        <v>2608</v>
      </c>
      <c r="D2128" s="80" t="s">
        <v>1595</v>
      </c>
      <c r="E2128" s="122">
        <v>0.8992</v>
      </c>
      <c r="F2128" s="112" t="s">
        <v>2749</v>
      </c>
      <c r="G2128" s="3" t="str">
        <f t="shared" si="34"/>
        <v>Yes</v>
      </c>
    </row>
    <row r="2129" spans="1:7">
      <c r="A2129" s="83" t="s">
        <v>2556</v>
      </c>
      <c r="B2129" s="83" t="s">
        <v>3060</v>
      </c>
      <c r="C2129" s="80">
        <v>4106</v>
      </c>
      <c r="D2129" s="80" t="s">
        <v>2219</v>
      </c>
      <c r="E2129" s="122">
        <v>0.88190000000000002</v>
      </c>
      <c r="F2129" s="112" t="s">
        <v>2749</v>
      </c>
      <c r="G2129" s="3" t="str">
        <f t="shared" si="34"/>
        <v>Yes</v>
      </c>
    </row>
    <row r="2130" spans="1:7">
      <c r="A2130" s="83" t="s">
        <v>2556</v>
      </c>
      <c r="B2130" s="83" t="s">
        <v>3060</v>
      </c>
      <c r="C2130" s="80">
        <v>2635</v>
      </c>
      <c r="D2130" s="80" t="s">
        <v>50</v>
      </c>
      <c r="E2130" s="122">
        <v>0.87560000000000004</v>
      </c>
      <c r="F2130" s="112" t="s">
        <v>2749</v>
      </c>
      <c r="G2130" s="3" t="str">
        <f t="shared" si="34"/>
        <v>Yes</v>
      </c>
    </row>
    <row r="2131" spans="1:7">
      <c r="A2131" s="83" t="s">
        <v>2556</v>
      </c>
      <c r="B2131" s="83" t="s">
        <v>3060</v>
      </c>
      <c r="C2131" s="80">
        <v>5262</v>
      </c>
      <c r="D2131" s="80" t="s">
        <v>2221</v>
      </c>
      <c r="E2131" s="122">
        <v>0.48470000000000002</v>
      </c>
      <c r="F2131" s="112" t="s">
        <v>3155</v>
      </c>
      <c r="G2131" s="3" t="str">
        <f t="shared" si="34"/>
        <v>No</v>
      </c>
    </row>
    <row r="2132" spans="1:7">
      <c r="A2132" s="83" t="s">
        <v>2556</v>
      </c>
      <c r="B2132" s="83" t="s">
        <v>3060</v>
      </c>
      <c r="C2132" s="80">
        <v>2900</v>
      </c>
      <c r="D2132" s="80" t="s">
        <v>2218</v>
      </c>
      <c r="E2132" s="122">
        <v>0.8206</v>
      </c>
      <c r="F2132" s="112" t="s">
        <v>2749</v>
      </c>
      <c r="G2132" s="3" t="str">
        <f t="shared" si="34"/>
        <v>Yes</v>
      </c>
    </row>
    <row r="2133" spans="1:7">
      <c r="A2133" s="83" t="s">
        <v>2556</v>
      </c>
      <c r="B2133" s="83" t="s">
        <v>3060</v>
      </c>
      <c r="C2133" s="80">
        <v>2264</v>
      </c>
      <c r="D2133" s="80" t="s">
        <v>2217</v>
      </c>
      <c r="E2133" s="122">
        <v>0.8831</v>
      </c>
      <c r="F2133" s="112" t="s">
        <v>2749</v>
      </c>
      <c r="G2133" s="3" t="str">
        <f t="shared" si="34"/>
        <v>Yes</v>
      </c>
    </row>
    <row r="2134" spans="1:7">
      <c r="A2134" s="83" t="s">
        <v>2556</v>
      </c>
      <c r="B2134" s="83" t="s">
        <v>3060</v>
      </c>
      <c r="C2134" s="80">
        <v>4588</v>
      </c>
      <c r="D2134" s="80" t="s">
        <v>2220</v>
      </c>
      <c r="E2134" s="122">
        <v>0.87939999999999996</v>
      </c>
      <c r="F2134" s="112" t="s">
        <v>2749</v>
      </c>
      <c r="G2134" s="3" t="str">
        <f t="shared" si="34"/>
        <v>Yes</v>
      </c>
    </row>
    <row r="2135" spans="1:7">
      <c r="A2135" s="83" t="s">
        <v>2523</v>
      </c>
      <c r="B2135" s="83" t="s">
        <v>3061</v>
      </c>
      <c r="C2135" s="80">
        <v>2160</v>
      </c>
      <c r="D2135" s="80" t="s">
        <v>2050</v>
      </c>
      <c r="E2135" s="122">
        <v>0.49530000000000002</v>
      </c>
      <c r="F2135" s="112" t="s">
        <v>3155</v>
      </c>
      <c r="G2135" s="3" t="str">
        <f t="shared" si="34"/>
        <v>No</v>
      </c>
    </row>
    <row r="2136" spans="1:7">
      <c r="A2136" s="83" t="s">
        <v>2291</v>
      </c>
      <c r="B2136" s="83" t="s">
        <v>3062</v>
      </c>
      <c r="C2136" s="80">
        <v>4264</v>
      </c>
      <c r="D2136" s="80" t="s">
        <v>311</v>
      </c>
      <c r="E2136" s="122">
        <v>0.43230000000000002</v>
      </c>
      <c r="F2136" s="112" t="s">
        <v>3155</v>
      </c>
      <c r="G2136" s="3" t="str">
        <f t="shared" si="34"/>
        <v>No</v>
      </c>
    </row>
    <row r="2137" spans="1:7">
      <c r="A2137" s="83" t="s">
        <v>2291</v>
      </c>
      <c r="B2137" s="83" t="s">
        <v>3062</v>
      </c>
      <c r="C2137" s="80">
        <v>2560</v>
      </c>
      <c r="D2137" s="80" t="s">
        <v>310</v>
      </c>
      <c r="E2137" s="122">
        <v>0.36580000000000001</v>
      </c>
      <c r="F2137" s="112" t="s">
        <v>3155</v>
      </c>
      <c r="G2137" s="3" t="str">
        <f t="shared" si="34"/>
        <v>No</v>
      </c>
    </row>
    <row r="2138" spans="1:7">
      <c r="A2138" s="83" t="s">
        <v>2381</v>
      </c>
      <c r="B2138" s="83" t="s">
        <v>3063</v>
      </c>
      <c r="C2138" s="80">
        <v>3062</v>
      </c>
      <c r="D2138" s="80" t="s">
        <v>1109</v>
      </c>
      <c r="E2138" s="122">
        <v>8.9200000000000002E-2</v>
      </c>
      <c r="F2138" s="112" t="s">
        <v>3155</v>
      </c>
      <c r="G2138" s="3" t="str">
        <f t="shared" si="34"/>
        <v>No</v>
      </c>
    </row>
    <row r="2139" spans="1:7">
      <c r="A2139" s="83" t="s">
        <v>2381</v>
      </c>
      <c r="B2139" s="83" t="s">
        <v>3063</v>
      </c>
      <c r="C2139" s="80">
        <v>2676</v>
      </c>
      <c r="D2139" s="80" t="s">
        <v>1108</v>
      </c>
      <c r="E2139" s="122">
        <v>0.125</v>
      </c>
      <c r="F2139" s="112" t="s">
        <v>3155</v>
      </c>
      <c r="G2139" s="3" t="str">
        <f t="shared" si="34"/>
        <v>No</v>
      </c>
    </row>
    <row r="2140" spans="1:7">
      <c r="A2140" s="83" t="s">
        <v>2352</v>
      </c>
      <c r="B2140" s="83" t="s">
        <v>3064</v>
      </c>
      <c r="C2140" s="80">
        <v>3226</v>
      </c>
      <c r="D2140" s="80" t="s">
        <v>793</v>
      </c>
      <c r="E2140" s="122">
        <v>0.79059999999999997</v>
      </c>
      <c r="F2140" s="112" t="s">
        <v>2749</v>
      </c>
      <c r="G2140" s="3" t="str">
        <f t="shared" si="34"/>
        <v>Yes</v>
      </c>
    </row>
    <row r="2141" spans="1:7">
      <c r="A2141" s="83" t="s">
        <v>2352</v>
      </c>
      <c r="B2141" s="83" t="s">
        <v>3064</v>
      </c>
      <c r="C2141" s="80">
        <v>2848</v>
      </c>
      <c r="D2141" s="80" t="s">
        <v>792</v>
      </c>
      <c r="E2141" s="122">
        <v>0.71120000000000005</v>
      </c>
      <c r="F2141" s="112" t="s">
        <v>2749</v>
      </c>
      <c r="G2141" s="3" t="str">
        <f t="shared" si="34"/>
        <v>Yes</v>
      </c>
    </row>
    <row r="2142" spans="1:7">
      <c r="A2142" s="83" t="s">
        <v>2352</v>
      </c>
      <c r="B2142" s="83" t="s">
        <v>3064</v>
      </c>
      <c r="C2142" s="80">
        <v>2564</v>
      </c>
      <c r="D2142" s="80" t="s">
        <v>791</v>
      </c>
      <c r="E2142" s="122">
        <v>0.76749999999999996</v>
      </c>
      <c r="F2142" s="112" t="s">
        <v>2749</v>
      </c>
      <c r="G2142" s="3" t="str">
        <f t="shared" si="34"/>
        <v>Yes</v>
      </c>
    </row>
    <row r="2143" spans="1:7">
      <c r="A2143" s="83" t="s">
        <v>2352</v>
      </c>
      <c r="B2143" s="83" t="s">
        <v>3064</v>
      </c>
      <c r="C2143" s="80">
        <v>3635</v>
      </c>
      <c r="D2143" s="80" t="s">
        <v>795</v>
      </c>
      <c r="E2143" s="122">
        <v>0.78710000000000002</v>
      </c>
      <c r="F2143" s="112" t="s">
        <v>2749</v>
      </c>
      <c r="G2143" s="3" t="str">
        <f t="shared" si="34"/>
        <v>Yes</v>
      </c>
    </row>
    <row r="2144" spans="1:7">
      <c r="A2144" s="83" t="s">
        <v>2352</v>
      </c>
      <c r="B2144" s="83" t="s">
        <v>3064</v>
      </c>
      <c r="C2144" s="80">
        <v>3488</v>
      </c>
      <c r="D2144" s="80" t="s">
        <v>794</v>
      </c>
      <c r="E2144" s="122">
        <v>0.64170000000000005</v>
      </c>
      <c r="F2144" s="112" t="s">
        <v>2749</v>
      </c>
      <c r="G2144" s="3" t="str">
        <f t="shared" si="34"/>
        <v>Yes</v>
      </c>
    </row>
    <row r="2145" spans="1:7">
      <c r="A2145" s="83" t="s">
        <v>2352</v>
      </c>
      <c r="B2145" s="83" t="s">
        <v>3064</v>
      </c>
      <c r="C2145" s="80">
        <v>5536</v>
      </c>
      <c r="D2145" s="80" t="s">
        <v>3116</v>
      </c>
      <c r="E2145" s="122">
        <v>0.70469999999999999</v>
      </c>
      <c r="F2145" s="112" t="s">
        <v>3155</v>
      </c>
      <c r="G2145" s="3" t="str">
        <f t="shared" si="34"/>
        <v>Yes</v>
      </c>
    </row>
    <row r="2146" spans="1:7">
      <c r="A2146" s="83" t="s">
        <v>2352</v>
      </c>
      <c r="B2146" s="83" t="s">
        <v>3064</v>
      </c>
      <c r="C2146" s="80">
        <v>5315</v>
      </c>
      <c r="D2146" s="80" t="s">
        <v>3117</v>
      </c>
      <c r="E2146" s="122">
        <v>1</v>
      </c>
      <c r="F2146" s="112" t="s">
        <v>3155</v>
      </c>
      <c r="G2146" s="3" t="str">
        <f t="shared" si="34"/>
        <v>Yes</v>
      </c>
    </row>
    <row r="2147" spans="1:7">
      <c r="A2147" s="83" t="s">
        <v>2512</v>
      </c>
      <c r="B2147" s="83" t="s">
        <v>3065</v>
      </c>
      <c r="C2147" s="80">
        <v>4500</v>
      </c>
      <c r="D2147" s="80" t="s">
        <v>2001</v>
      </c>
      <c r="E2147" s="122">
        <v>0.28939999999999999</v>
      </c>
      <c r="F2147" s="112" t="s">
        <v>3155</v>
      </c>
      <c r="G2147" s="3" t="str">
        <f t="shared" si="34"/>
        <v>No</v>
      </c>
    </row>
    <row r="2148" spans="1:7">
      <c r="A2148" s="83" t="s">
        <v>2512</v>
      </c>
      <c r="B2148" s="83" t="s">
        <v>3065</v>
      </c>
      <c r="C2148" s="80">
        <v>4205</v>
      </c>
      <c r="D2148" s="80" t="s">
        <v>1997</v>
      </c>
      <c r="E2148" s="122">
        <v>0.25829999999999997</v>
      </c>
      <c r="F2148" s="112" t="s">
        <v>3155</v>
      </c>
      <c r="G2148" s="3" t="str">
        <f t="shared" si="34"/>
        <v>No</v>
      </c>
    </row>
    <row r="2149" spans="1:7">
      <c r="A2149" s="83" t="s">
        <v>2512</v>
      </c>
      <c r="B2149" s="83" t="s">
        <v>3065</v>
      </c>
      <c r="C2149" s="80">
        <v>1713</v>
      </c>
      <c r="D2149" s="80" t="s">
        <v>3248</v>
      </c>
      <c r="E2149" s="122">
        <v>0.48649999999999999</v>
      </c>
      <c r="F2149" s="112" t="s">
        <v>3155</v>
      </c>
      <c r="G2149" s="3" t="str">
        <f t="shared" si="34"/>
        <v>No</v>
      </c>
    </row>
    <row r="2150" spans="1:7">
      <c r="A2150" s="83" t="s">
        <v>2512</v>
      </c>
      <c r="B2150" s="83" t="s">
        <v>3065</v>
      </c>
      <c r="C2150" s="80">
        <v>4365</v>
      </c>
      <c r="D2150" s="80" t="s">
        <v>1998</v>
      </c>
      <c r="E2150" s="122">
        <v>0.27050000000000002</v>
      </c>
      <c r="F2150" s="112" t="s">
        <v>3155</v>
      </c>
      <c r="G2150" s="3" t="str">
        <f t="shared" si="34"/>
        <v>No</v>
      </c>
    </row>
    <row r="2151" spans="1:7">
      <c r="A2151" s="83" t="s">
        <v>2512</v>
      </c>
      <c r="B2151" s="83" t="s">
        <v>3065</v>
      </c>
      <c r="C2151" s="80">
        <v>4452</v>
      </c>
      <c r="D2151" s="80" t="s">
        <v>2000</v>
      </c>
      <c r="E2151" s="122">
        <v>0.37</v>
      </c>
      <c r="F2151" s="112" t="s">
        <v>3155</v>
      </c>
      <c r="G2151" s="3" t="str">
        <f t="shared" si="34"/>
        <v>No</v>
      </c>
    </row>
    <row r="2152" spans="1:7">
      <c r="A2152" s="83" t="s">
        <v>2512</v>
      </c>
      <c r="B2152" s="83" t="s">
        <v>3065</v>
      </c>
      <c r="C2152" s="80">
        <v>2816</v>
      </c>
      <c r="D2152" s="80" t="s">
        <v>1993</v>
      </c>
      <c r="E2152" s="122">
        <v>0.34789999999999999</v>
      </c>
      <c r="F2152" s="112" t="s">
        <v>3155</v>
      </c>
      <c r="G2152" s="3" t="str">
        <f t="shared" si="34"/>
        <v>No</v>
      </c>
    </row>
    <row r="2153" spans="1:7">
      <c r="A2153" s="83" t="s">
        <v>2512</v>
      </c>
      <c r="B2153" s="83" t="s">
        <v>3065</v>
      </c>
      <c r="C2153" s="80">
        <v>2552</v>
      </c>
      <c r="D2153" s="80" t="s">
        <v>1992</v>
      </c>
      <c r="E2153" s="122">
        <v>0.3533</v>
      </c>
      <c r="F2153" s="112" t="s">
        <v>3155</v>
      </c>
      <c r="G2153" s="3" t="str">
        <f t="shared" si="34"/>
        <v>No</v>
      </c>
    </row>
    <row r="2154" spans="1:7">
      <c r="A2154" s="83" t="s">
        <v>2512</v>
      </c>
      <c r="B2154" s="83" t="s">
        <v>3065</v>
      </c>
      <c r="C2154" s="80">
        <v>5014</v>
      </c>
      <c r="D2154" s="80" t="s">
        <v>2002</v>
      </c>
      <c r="E2154" s="122">
        <v>0.45279999999999998</v>
      </c>
      <c r="F2154" s="112" t="s">
        <v>3155</v>
      </c>
      <c r="G2154" s="3" t="str">
        <f t="shared" si="34"/>
        <v>No</v>
      </c>
    </row>
    <row r="2155" spans="1:7">
      <c r="A2155" s="83" t="s">
        <v>2512</v>
      </c>
      <c r="B2155" s="83" t="s">
        <v>3065</v>
      </c>
      <c r="C2155" s="80">
        <v>4225</v>
      </c>
      <c r="D2155" s="80" t="s">
        <v>2741</v>
      </c>
      <c r="E2155" s="122">
        <v>0.2515</v>
      </c>
      <c r="F2155" s="112" t="s">
        <v>3155</v>
      </c>
      <c r="G2155" s="3" t="str">
        <f t="shared" si="34"/>
        <v>No</v>
      </c>
    </row>
    <row r="2156" spans="1:7">
      <c r="A2156" s="83" t="s">
        <v>2512</v>
      </c>
      <c r="B2156" s="83" t="s">
        <v>3065</v>
      </c>
      <c r="C2156" s="80">
        <v>3199</v>
      </c>
      <c r="D2156" s="80" t="s">
        <v>1994</v>
      </c>
      <c r="E2156" s="122">
        <v>0.38740000000000002</v>
      </c>
      <c r="F2156" s="112" t="s">
        <v>3155</v>
      </c>
      <c r="G2156" s="3" t="str">
        <f t="shared" si="34"/>
        <v>No</v>
      </c>
    </row>
    <row r="2157" spans="1:7">
      <c r="A2157" s="83" t="s">
        <v>2512</v>
      </c>
      <c r="B2157" s="83" t="s">
        <v>3065</v>
      </c>
      <c r="C2157" s="80">
        <v>3362</v>
      </c>
      <c r="D2157" s="80" t="s">
        <v>1995</v>
      </c>
      <c r="E2157" s="122">
        <v>0.26840000000000003</v>
      </c>
      <c r="F2157" s="112" t="s">
        <v>3155</v>
      </c>
      <c r="G2157" s="3" t="str">
        <f t="shared" si="34"/>
        <v>No</v>
      </c>
    </row>
    <row r="2158" spans="1:7">
      <c r="A2158" s="83" t="s">
        <v>2512</v>
      </c>
      <c r="B2158" s="83" t="s">
        <v>3065</v>
      </c>
      <c r="C2158" s="80">
        <v>4373</v>
      </c>
      <c r="D2158" s="80" t="s">
        <v>1999</v>
      </c>
      <c r="E2158" s="122">
        <v>0.29820000000000002</v>
      </c>
      <c r="F2158" s="112" t="s">
        <v>3155</v>
      </c>
      <c r="G2158" s="3" t="str">
        <f t="shared" si="34"/>
        <v>No</v>
      </c>
    </row>
    <row r="2159" spans="1:7">
      <c r="A2159" s="83" t="s">
        <v>2512</v>
      </c>
      <c r="B2159" s="83" t="s">
        <v>3065</v>
      </c>
      <c r="C2159" s="80">
        <v>3612</v>
      </c>
      <c r="D2159" s="80" t="s">
        <v>1996</v>
      </c>
      <c r="E2159" s="122">
        <v>0.31259999999999999</v>
      </c>
      <c r="F2159" s="112" t="s">
        <v>3155</v>
      </c>
      <c r="G2159" s="3" t="str">
        <f t="shared" si="34"/>
        <v>No</v>
      </c>
    </row>
    <row r="2160" spans="1:7">
      <c r="A2160" s="83" t="s">
        <v>2512</v>
      </c>
      <c r="B2160" s="83" t="s">
        <v>3065</v>
      </c>
      <c r="C2160" s="80">
        <v>5629</v>
      </c>
      <c r="D2160" s="80" t="s">
        <v>3249</v>
      </c>
      <c r="E2160" s="122">
        <v>0.34160000000000001</v>
      </c>
      <c r="F2160" s="112" t="s">
        <v>3155</v>
      </c>
      <c r="G2160" s="3" t="str">
        <f t="shared" si="34"/>
        <v>No</v>
      </c>
    </row>
    <row r="2161" spans="1:8">
      <c r="A2161" s="83" t="s">
        <v>2548</v>
      </c>
      <c r="B2161" s="83" t="s">
        <v>3066</v>
      </c>
      <c r="C2161" s="80">
        <v>2714</v>
      </c>
      <c r="D2161" s="80" t="s">
        <v>2161</v>
      </c>
      <c r="E2161" s="122">
        <v>0.90539999999999998</v>
      </c>
      <c r="F2161" s="112" t="s">
        <v>2749</v>
      </c>
      <c r="G2161" s="3" t="str">
        <f t="shared" si="34"/>
        <v>Yes</v>
      </c>
    </row>
    <row r="2162" spans="1:8">
      <c r="A2162" s="83" t="s">
        <v>2437</v>
      </c>
      <c r="B2162" s="83" t="s">
        <v>3067</v>
      </c>
      <c r="C2162" s="80">
        <v>3792</v>
      </c>
      <c r="D2162" s="80" t="s">
        <v>1391</v>
      </c>
      <c r="E2162" s="122">
        <v>0.37109999999999999</v>
      </c>
      <c r="F2162" s="112" t="s">
        <v>3155</v>
      </c>
      <c r="G2162" s="3" t="str">
        <f t="shared" si="34"/>
        <v>No</v>
      </c>
    </row>
    <row r="2163" spans="1:8">
      <c r="A2163" s="83" t="s">
        <v>2437</v>
      </c>
      <c r="B2163" s="83" t="s">
        <v>3067</v>
      </c>
      <c r="C2163" s="80">
        <v>3179</v>
      </c>
      <c r="D2163" s="80" t="s">
        <v>1387</v>
      </c>
      <c r="E2163" s="122">
        <v>0.37009999999999998</v>
      </c>
      <c r="F2163" s="112" t="s">
        <v>3155</v>
      </c>
      <c r="G2163" s="3" t="str">
        <f t="shared" si="34"/>
        <v>No</v>
      </c>
    </row>
    <row r="2164" spans="1:8">
      <c r="A2164" s="83" t="s">
        <v>2437</v>
      </c>
      <c r="B2164" s="83" t="s">
        <v>3067</v>
      </c>
      <c r="C2164" s="80">
        <v>3600</v>
      </c>
      <c r="D2164" s="80" t="s">
        <v>1389</v>
      </c>
      <c r="E2164" s="122">
        <v>0.3332</v>
      </c>
      <c r="F2164" s="112" t="s">
        <v>3155</v>
      </c>
      <c r="G2164" s="3" t="str">
        <f t="shared" si="34"/>
        <v>No</v>
      </c>
    </row>
    <row r="2165" spans="1:8">
      <c r="A2165" s="83" t="s">
        <v>2437</v>
      </c>
      <c r="B2165" s="83" t="s">
        <v>3067</v>
      </c>
      <c r="C2165" s="80">
        <v>4325</v>
      </c>
      <c r="D2165" s="80" t="s">
        <v>1392</v>
      </c>
      <c r="E2165" s="122">
        <v>0.4274</v>
      </c>
      <c r="F2165" s="112" t="s">
        <v>3155</v>
      </c>
      <c r="G2165" s="3" t="str">
        <f t="shared" si="34"/>
        <v>No</v>
      </c>
    </row>
    <row r="2166" spans="1:8">
      <c r="A2166" s="83" t="s">
        <v>2437</v>
      </c>
      <c r="B2166" s="83" t="s">
        <v>3067</v>
      </c>
      <c r="C2166" s="80">
        <v>4447</v>
      </c>
      <c r="D2166" s="80" t="s">
        <v>1393</v>
      </c>
      <c r="E2166" s="122">
        <v>0.3805</v>
      </c>
      <c r="F2166" s="112" t="s">
        <v>3155</v>
      </c>
      <c r="G2166" s="3" t="str">
        <f t="shared" si="34"/>
        <v>No</v>
      </c>
    </row>
    <row r="2167" spans="1:8">
      <c r="A2167" s="83" t="s">
        <v>2437</v>
      </c>
      <c r="B2167" s="83" t="s">
        <v>3067</v>
      </c>
      <c r="C2167" s="80">
        <v>3296</v>
      </c>
      <c r="D2167" s="80" t="s">
        <v>1388</v>
      </c>
      <c r="E2167" s="122">
        <v>0.38729999999999998</v>
      </c>
      <c r="F2167" s="112" t="s">
        <v>3155</v>
      </c>
      <c r="G2167" s="3" t="str">
        <f t="shared" si="34"/>
        <v>No</v>
      </c>
    </row>
    <row r="2168" spans="1:8">
      <c r="A2168" s="83" t="s">
        <v>2437</v>
      </c>
      <c r="B2168" s="83" t="s">
        <v>3067</v>
      </c>
      <c r="C2168" s="80">
        <v>3601</v>
      </c>
      <c r="D2168" s="80" t="s">
        <v>1390</v>
      </c>
      <c r="E2168" s="122">
        <v>0.35720000000000002</v>
      </c>
      <c r="F2168" s="112" t="s">
        <v>3155</v>
      </c>
      <c r="G2168" s="3" t="str">
        <f t="shared" si="34"/>
        <v>No</v>
      </c>
    </row>
    <row r="2169" spans="1:8">
      <c r="A2169" s="83" t="s">
        <v>2437</v>
      </c>
      <c r="B2169" s="83" t="s">
        <v>3067</v>
      </c>
      <c r="C2169" s="80">
        <v>2223</v>
      </c>
      <c r="D2169" s="80" t="s">
        <v>1386</v>
      </c>
      <c r="E2169" s="122">
        <v>0.38269999999999998</v>
      </c>
      <c r="F2169" s="112" t="s">
        <v>3155</v>
      </c>
      <c r="G2169" s="3" t="str">
        <f t="shared" si="34"/>
        <v>No</v>
      </c>
    </row>
    <row r="2170" spans="1:8">
      <c r="A2170" s="83" t="s">
        <v>2501</v>
      </c>
      <c r="B2170" s="83" t="s">
        <v>3068</v>
      </c>
      <c r="C2170" s="80">
        <v>1932</v>
      </c>
      <c r="D2170" s="80" t="s">
        <v>1929</v>
      </c>
      <c r="E2170" s="122">
        <v>0.1225</v>
      </c>
      <c r="F2170" s="112" t="s">
        <v>3155</v>
      </c>
      <c r="G2170" s="3" t="str">
        <f t="shared" si="34"/>
        <v>No</v>
      </c>
    </row>
    <row r="2171" spans="1:8">
      <c r="A2171" s="83" t="s">
        <v>2501</v>
      </c>
      <c r="B2171" s="83" t="s">
        <v>3068</v>
      </c>
      <c r="C2171" s="80">
        <v>5223</v>
      </c>
      <c r="D2171" s="80" t="s">
        <v>1931</v>
      </c>
      <c r="E2171" s="122">
        <v>0.63600000000000001</v>
      </c>
      <c r="F2171" s="112" t="s">
        <v>2749</v>
      </c>
      <c r="G2171" s="3" t="str">
        <f t="shared" si="34"/>
        <v>Yes</v>
      </c>
    </row>
    <row r="2172" spans="1:8">
      <c r="A2172" s="83" t="s">
        <v>2501</v>
      </c>
      <c r="B2172" s="83" t="s">
        <v>3068</v>
      </c>
      <c r="C2172" s="80">
        <v>2405</v>
      </c>
      <c r="D2172" s="80" t="s">
        <v>1930</v>
      </c>
      <c r="E2172" s="122">
        <v>0.7349</v>
      </c>
      <c r="F2172" s="112" t="s">
        <v>2749</v>
      </c>
      <c r="G2172" s="3" t="str">
        <f t="shared" si="34"/>
        <v>Yes</v>
      </c>
    </row>
    <row r="2173" spans="1:8">
      <c r="A2173" t="s">
        <v>2278</v>
      </c>
      <c r="B2173" t="s">
        <v>3069</v>
      </c>
      <c r="C2173" s="80">
        <v>4406</v>
      </c>
      <c r="D2173" t="s">
        <v>193</v>
      </c>
      <c r="E2173" s="122">
        <v>0.2823</v>
      </c>
      <c r="F2173" s="112" t="s">
        <v>3155</v>
      </c>
      <c r="G2173" s="3" t="str">
        <f t="shared" si="34"/>
        <v>No</v>
      </c>
      <c r="H2173" s="102"/>
    </row>
    <row r="2174" spans="1:8">
      <c r="A2174" s="83" t="s">
        <v>2278</v>
      </c>
      <c r="B2174" s="83" t="s">
        <v>3069</v>
      </c>
      <c r="C2174" s="80">
        <v>3080</v>
      </c>
      <c r="D2174" s="80" t="s">
        <v>177</v>
      </c>
      <c r="E2174" s="122">
        <v>0.18870000000000001</v>
      </c>
      <c r="F2174" s="112" t="s">
        <v>3155</v>
      </c>
      <c r="G2174" s="3" t="str">
        <f t="shared" si="34"/>
        <v>No</v>
      </c>
    </row>
    <row r="2175" spans="1:8">
      <c r="A2175" s="83" t="s">
        <v>2278</v>
      </c>
      <c r="B2175" s="83" t="s">
        <v>3069</v>
      </c>
      <c r="C2175" s="80">
        <v>4405</v>
      </c>
      <c r="D2175" s="80" t="s">
        <v>192</v>
      </c>
      <c r="E2175" s="122">
        <v>0.26290000000000002</v>
      </c>
      <c r="F2175" s="112" t="s">
        <v>3155</v>
      </c>
      <c r="G2175" s="3" t="str">
        <f t="shared" si="34"/>
        <v>No</v>
      </c>
    </row>
    <row r="2176" spans="1:8">
      <c r="A2176" s="83" t="s">
        <v>2278</v>
      </c>
      <c r="B2176" s="83" t="s">
        <v>3069</v>
      </c>
      <c r="C2176" s="80">
        <v>3423</v>
      </c>
      <c r="D2176" s="80" t="s">
        <v>180</v>
      </c>
      <c r="E2176" s="122">
        <v>0.249</v>
      </c>
      <c r="F2176" s="112" t="s">
        <v>3155</v>
      </c>
      <c r="G2176" s="3" t="str">
        <f t="shared" si="34"/>
        <v>No</v>
      </c>
    </row>
    <row r="2177" spans="1:7">
      <c r="A2177" s="83" t="s">
        <v>2278</v>
      </c>
      <c r="B2177" s="83" t="s">
        <v>3069</v>
      </c>
      <c r="C2177" s="80">
        <v>4503</v>
      </c>
      <c r="D2177" s="80" t="s">
        <v>194</v>
      </c>
      <c r="E2177" s="122">
        <v>0.72460000000000002</v>
      </c>
      <c r="F2177" s="112" t="s">
        <v>2749</v>
      </c>
      <c r="G2177" s="3" t="str">
        <f t="shared" si="34"/>
        <v>Yes</v>
      </c>
    </row>
    <row r="2178" spans="1:7">
      <c r="A2178" s="83" t="s">
        <v>2278</v>
      </c>
      <c r="B2178" s="83" t="s">
        <v>3069</v>
      </c>
      <c r="C2178" s="80">
        <v>3733</v>
      </c>
      <c r="D2178" s="80" t="s">
        <v>185</v>
      </c>
      <c r="E2178" s="122">
        <v>0.41620000000000001</v>
      </c>
      <c r="F2178" s="112" t="s">
        <v>3155</v>
      </c>
      <c r="G2178" s="3" t="str">
        <f t="shared" si="34"/>
        <v>No</v>
      </c>
    </row>
    <row r="2179" spans="1:7">
      <c r="A2179" s="83" t="s">
        <v>2278</v>
      </c>
      <c r="B2179" s="83" t="s">
        <v>3069</v>
      </c>
      <c r="C2179" s="80">
        <v>2636</v>
      </c>
      <c r="D2179" s="80" t="s">
        <v>3419</v>
      </c>
      <c r="E2179" s="122">
        <v>0.33329999999999999</v>
      </c>
      <c r="F2179" s="112" t="s">
        <v>3155</v>
      </c>
      <c r="G2179" s="3" t="str">
        <f t="shared" si="34"/>
        <v>No</v>
      </c>
    </row>
    <row r="2180" spans="1:7">
      <c r="A2180" s="83" t="s">
        <v>2278</v>
      </c>
      <c r="B2180" s="83" t="s">
        <v>3069</v>
      </c>
      <c r="C2180" s="80">
        <v>4075</v>
      </c>
      <c r="D2180" s="80" t="s">
        <v>191</v>
      </c>
      <c r="E2180" s="122">
        <v>0.1239</v>
      </c>
      <c r="F2180" s="112" t="s">
        <v>3155</v>
      </c>
      <c r="G2180" s="3" t="str">
        <f t="shared" si="34"/>
        <v>No</v>
      </c>
    </row>
    <row r="2181" spans="1:7">
      <c r="A2181" s="83" t="s">
        <v>2278</v>
      </c>
      <c r="B2181" s="83" t="s">
        <v>3069</v>
      </c>
      <c r="C2181" s="80">
        <v>1574</v>
      </c>
      <c r="D2181" s="80" t="s">
        <v>163</v>
      </c>
      <c r="E2181" s="122">
        <v>0.73109999999999997</v>
      </c>
      <c r="F2181" s="112" t="s">
        <v>3155</v>
      </c>
      <c r="G2181" s="3" t="str">
        <f t="shared" ref="G2181:G2244" si="35">IF(E2181&gt;=0.5,"Yes",IF(F2181="Yes","Yes","No"))</f>
        <v>Yes</v>
      </c>
    </row>
    <row r="2182" spans="1:7">
      <c r="A2182" s="83" t="s">
        <v>2278</v>
      </c>
      <c r="B2182" s="83" t="s">
        <v>3069</v>
      </c>
      <c r="C2182" s="80">
        <v>2179</v>
      </c>
      <c r="D2182" s="80" t="s">
        <v>166</v>
      </c>
      <c r="E2182" s="122">
        <v>0.69599999999999995</v>
      </c>
      <c r="F2182" s="112" t="s">
        <v>2749</v>
      </c>
      <c r="G2182" s="3" t="str">
        <f t="shared" si="35"/>
        <v>Yes</v>
      </c>
    </row>
    <row r="2183" spans="1:7">
      <c r="A2183" s="83" t="s">
        <v>2278</v>
      </c>
      <c r="B2183" s="83" t="s">
        <v>3069</v>
      </c>
      <c r="C2183" s="80">
        <v>2637</v>
      </c>
      <c r="D2183" s="80" t="s">
        <v>168</v>
      </c>
      <c r="E2183" s="122">
        <v>0.77090000000000003</v>
      </c>
      <c r="F2183" s="112" t="s">
        <v>2749</v>
      </c>
      <c r="G2183" s="3" t="str">
        <f t="shared" si="35"/>
        <v>Yes</v>
      </c>
    </row>
    <row r="2184" spans="1:7">
      <c r="A2184" s="83" t="s">
        <v>2278</v>
      </c>
      <c r="B2184" s="83" t="s">
        <v>3069</v>
      </c>
      <c r="C2184" s="80">
        <v>3902</v>
      </c>
      <c r="D2184" s="80" t="s">
        <v>188</v>
      </c>
      <c r="E2184" s="122">
        <v>0.62490000000000001</v>
      </c>
      <c r="F2184" s="112" t="s">
        <v>2749</v>
      </c>
      <c r="G2184" s="3" t="str">
        <f t="shared" si="35"/>
        <v>Yes</v>
      </c>
    </row>
    <row r="2185" spans="1:7">
      <c r="A2185" s="83" t="s">
        <v>2278</v>
      </c>
      <c r="B2185" s="83" t="s">
        <v>3069</v>
      </c>
      <c r="C2185" s="80">
        <v>1738</v>
      </c>
      <c r="D2185" s="80" t="s">
        <v>165</v>
      </c>
      <c r="E2185" s="122">
        <v>0.60470000000000002</v>
      </c>
      <c r="F2185" s="112" t="s">
        <v>2749</v>
      </c>
      <c r="G2185" s="3" t="str">
        <f t="shared" si="35"/>
        <v>Yes</v>
      </c>
    </row>
    <row r="2186" spans="1:7">
      <c r="A2186" s="83" t="s">
        <v>2278</v>
      </c>
      <c r="B2186" s="83" t="s">
        <v>3069</v>
      </c>
      <c r="C2186" s="80">
        <v>3424</v>
      </c>
      <c r="D2186" s="80" t="s">
        <v>181</v>
      </c>
      <c r="E2186" s="122">
        <v>0.66249999999999998</v>
      </c>
      <c r="F2186" s="112" t="s">
        <v>2749</v>
      </c>
      <c r="G2186" s="3" t="str">
        <f t="shared" si="35"/>
        <v>Yes</v>
      </c>
    </row>
    <row r="2187" spans="1:7">
      <c r="A2187" s="83" t="s">
        <v>2278</v>
      </c>
      <c r="B2187" s="83" t="s">
        <v>3069</v>
      </c>
      <c r="C2187" s="80">
        <v>2643</v>
      </c>
      <c r="D2187" s="80" t="s">
        <v>169</v>
      </c>
      <c r="E2187" s="122">
        <v>0.5887</v>
      </c>
      <c r="F2187" s="112" t="s">
        <v>2749</v>
      </c>
      <c r="G2187" s="3" t="str">
        <f t="shared" si="35"/>
        <v>Yes</v>
      </c>
    </row>
    <row r="2188" spans="1:7">
      <c r="A2188" s="83" t="s">
        <v>2278</v>
      </c>
      <c r="B2188" s="83" t="s">
        <v>3069</v>
      </c>
      <c r="C2188" s="80">
        <v>3735</v>
      </c>
      <c r="D2188" s="80" t="s">
        <v>187</v>
      </c>
      <c r="E2188" s="122">
        <v>0.60570000000000002</v>
      </c>
      <c r="F2188" s="112" t="s">
        <v>2749</v>
      </c>
      <c r="G2188" s="3" t="str">
        <f t="shared" si="35"/>
        <v>Yes</v>
      </c>
    </row>
    <row r="2189" spans="1:7">
      <c r="A2189" s="83" t="s">
        <v>2278</v>
      </c>
      <c r="B2189" s="83" t="s">
        <v>3069</v>
      </c>
      <c r="C2189" s="80">
        <v>2690</v>
      </c>
      <c r="D2189" s="80" t="s">
        <v>171</v>
      </c>
      <c r="E2189" s="122">
        <v>0.57809999999999995</v>
      </c>
      <c r="F2189" s="112" t="s">
        <v>2749</v>
      </c>
      <c r="G2189" s="3" t="str">
        <f t="shared" si="35"/>
        <v>Yes</v>
      </c>
    </row>
    <row r="2190" spans="1:7">
      <c r="A2190" s="83" t="s">
        <v>2278</v>
      </c>
      <c r="B2190" s="83" t="s">
        <v>3069</v>
      </c>
      <c r="C2190" s="80">
        <v>2610</v>
      </c>
      <c r="D2190" s="80" t="s">
        <v>167</v>
      </c>
      <c r="E2190" s="122">
        <v>0.51459999999999995</v>
      </c>
      <c r="F2190" s="112" t="s">
        <v>3155</v>
      </c>
      <c r="G2190" s="3" t="str">
        <f t="shared" si="35"/>
        <v>Yes</v>
      </c>
    </row>
    <row r="2191" spans="1:7">
      <c r="A2191" s="83" t="s">
        <v>2278</v>
      </c>
      <c r="B2191" s="83" t="s">
        <v>3069</v>
      </c>
      <c r="C2191" s="80">
        <v>3081</v>
      </c>
      <c r="D2191" s="80" t="s">
        <v>178</v>
      </c>
      <c r="E2191" s="122">
        <v>0.61680000000000001</v>
      </c>
      <c r="F2191" s="112" t="s">
        <v>2749</v>
      </c>
      <c r="G2191" s="3" t="str">
        <f t="shared" si="35"/>
        <v>Yes</v>
      </c>
    </row>
    <row r="2192" spans="1:7">
      <c r="A2192" s="83" t="s">
        <v>2278</v>
      </c>
      <c r="B2192" s="83" t="s">
        <v>3069</v>
      </c>
      <c r="C2192" s="80">
        <v>3543</v>
      </c>
      <c r="D2192" s="80" t="s">
        <v>182</v>
      </c>
      <c r="E2192" s="122">
        <v>0.51939999999999997</v>
      </c>
      <c r="F2192" s="112" t="s">
        <v>2749</v>
      </c>
      <c r="G2192" s="3" t="str">
        <f t="shared" si="35"/>
        <v>Yes</v>
      </c>
    </row>
    <row r="2193" spans="1:7">
      <c r="A2193" s="83" t="s">
        <v>2278</v>
      </c>
      <c r="B2193" s="83" t="s">
        <v>3069</v>
      </c>
      <c r="C2193" s="80">
        <v>4591</v>
      </c>
      <c r="D2193" s="80" t="s">
        <v>196</v>
      </c>
      <c r="E2193" s="122">
        <v>0.29849999999999999</v>
      </c>
      <c r="F2193" s="112" t="s">
        <v>3155</v>
      </c>
      <c r="G2193" s="3" t="str">
        <f t="shared" si="35"/>
        <v>No</v>
      </c>
    </row>
    <row r="2194" spans="1:7">
      <c r="A2194" s="83" t="s">
        <v>2278</v>
      </c>
      <c r="B2194" s="83" t="s">
        <v>3069</v>
      </c>
      <c r="C2194" s="80">
        <v>3017</v>
      </c>
      <c r="D2194" s="80" t="s">
        <v>176</v>
      </c>
      <c r="E2194" s="122">
        <v>0.2737</v>
      </c>
      <c r="F2194" s="112" t="s">
        <v>3155</v>
      </c>
      <c r="G2194" s="3" t="str">
        <f t="shared" si="35"/>
        <v>No</v>
      </c>
    </row>
    <row r="2195" spans="1:7">
      <c r="A2195" s="83" t="s">
        <v>2278</v>
      </c>
      <c r="B2195" s="83" t="s">
        <v>3069</v>
      </c>
      <c r="C2195" s="80">
        <v>3932</v>
      </c>
      <c r="D2195" s="80" t="s">
        <v>189</v>
      </c>
      <c r="E2195" s="122">
        <v>0.5212</v>
      </c>
      <c r="F2195" s="112" t="s">
        <v>3155</v>
      </c>
      <c r="G2195" s="3" t="str">
        <f t="shared" si="35"/>
        <v>Yes</v>
      </c>
    </row>
    <row r="2196" spans="1:7">
      <c r="A2196" s="83" t="s">
        <v>2278</v>
      </c>
      <c r="B2196" s="83" t="s">
        <v>3069</v>
      </c>
      <c r="C2196" s="80">
        <v>2318</v>
      </c>
      <c r="D2196" s="80" t="s">
        <v>50</v>
      </c>
      <c r="E2196" s="122">
        <v>0.53400000000000003</v>
      </c>
      <c r="F2196" s="112" t="s">
        <v>2749</v>
      </c>
      <c r="G2196" s="3" t="str">
        <f t="shared" si="35"/>
        <v>Yes</v>
      </c>
    </row>
    <row r="2197" spans="1:7">
      <c r="A2197" s="83" t="s">
        <v>2278</v>
      </c>
      <c r="B2197" s="83" t="s">
        <v>3069</v>
      </c>
      <c r="C2197" s="80">
        <v>3734</v>
      </c>
      <c r="D2197" s="80" t="s">
        <v>186</v>
      </c>
      <c r="E2197" s="122">
        <v>0.72860000000000003</v>
      </c>
      <c r="F2197" s="112" t="s">
        <v>2749</v>
      </c>
      <c r="G2197" s="3" t="str">
        <f t="shared" si="35"/>
        <v>Yes</v>
      </c>
    </row>
    <row r="2198" spans="1:7">
      <c r="A2198" s="83" t="s">
        <v>2278</v>
      </c>
      <c r="B2198" s="83" t="s">
        <v>3069</v>
      </c>
      <c r="C2198" s="80">
        <v>3146</v>
      </c>
      <c r="D2198" s="80" t="s">
        <v>179</v>
      </c>
      <c r="E2198" s="122">
        <v>0.78290000000000004</v>
      </c>
      <c r="F2198" s="112" t="s">
        <v>2749</v>
      </c>
      <c r="G2198" s="3" t="str">
        <f t="shared" si="35"/>
        <v>Yes</v>
      </c>
    </row>
    <row r="2199" spans="1:7">
      <c r="A2199" s="83" t="s">
        <v>2278</v>
      </c>
      <c r="B2199" s="83" t="s">
        <v>3069</v>
      </c>
      <c r="C2199" s="80">
        <v>2723</v>
      </c>
      <c r="D2199" s="80" t="s">
        <v>172</v>
      </c>
      <c r="E2199" s="122">
        <v>0.51500000000000001</v>
      </c>
      <c r="F2199" s="112" t="s">
        <v>2749</v>
      </c>
      <c r="G2199" s="3" t="str">
        <f t="shared" si="35"/>
        <v>Yes</v>
      </c>
    </row>
    <row r="2200" spans="1:7">
      <c r="A2200" s="83" t="s">
        <v>2278</v>
      </c>
      <c r="B2200" s="83" t="s">
        <v>3069</v>
      </c>
      <c r="C2200" s="80">
        <v>5342</v>
      </c>
      <c r="D2200" s="80" t="s">
        <v>199</v>
      </c>
      <c r="E2200" s="122">
        <v>0.67569999999999997</v>
      </c>
      <c r="F2200" s="112" t="s">
        <v>3155</v>
      </c>
      <c r="G2200" s="3" t="str">
        <f t="shared" si="35"/>
        <v>Yes</v>
      </c>
    </row>
    <row r="2201" spans="1:7">
      <c r="A2201" s="83" t="s">
        <v>2278</v>
      </c>
      <c r="B2201" s="83" t="s">
        <v>3069</v>
      </c>
      <c r="C2201" s="80">
        <v>2644</v>
      </c>
      <c r="D2201" s="80" t="s">
        <v>170</v>
      </c>
      <c r="E2201" s="122">
        <v>0.68520000000000003</v>
      </c>
      <c r="F2201" s="112" t="s">
        <v>2749</v>
      </c>
      <c r="G2201" s="3" t="str">
        <f t="shared" si="35"/>
        <v>Yes</v>
      </c>
    </row>
    <row r="2202" spans="1:7">
      <c r="A2202" s="83" t="s">
        <v>2278</v>
      </c>
      <c r="B2202" s="83" t="s">
        <v>3069</v>
      </c>
      <c r="C2202" s="80">
        <v>4410</v>
      </c>
      <c r="D2202" s="80" t="s">
        <v>142</v>
      </c>
      <c r="E2202" s="122">
        <v>0.75990000000000002</v>
      </c>
      <c r="F2202" s="112" t="s">
        <v>2749</v>
      </c>
      <c r="G2202" s="3" t="str">
        <f t="shared" si="35"/>
        <v>Yes</v>
      </c>
    </row>
    <row r="2203" spans="1:7">
      <c r="A2203" s="83" t="s">
        <v>2278</v>
      </c>
      <c r="B2203" s="83" t="s">
        <v>3069</v>
      </c>
      <c r="C2203" s="80">
        <v>4034</v>
      </c>
      <c r="D2203" s="80" t="s">
        <v>190</v>
      </c>
      <c r="E2203" s="122">
        <v>0.4022</v>
      </c>
      <c r="F2203" s="112" t="s">
        <v>3155</v>
      </c>
      <c r="G2203" s="3" t="str">
        <f t="shared" si="35"/>
        <v>No</v>
      </c>
    </row>
    <row r="2204" spans="1:7">
      <c r="A2204" s="83" t="s">
        <v>2278</v>
      </c>
      <c r="B2204" s="83" t="s">
        <v>3069</v>
      </c>
      <c r="C2204" s="80">
        <v>2964</v>
      </c>
      <c r="D2204" s="80" t="s">
        <v>174</v>
      </c>
      <c r="E2204" s="122">
        <v>0.31069999999999998</v>
      </c>
      <c r="F2204" s="112" t="s">
        <v>3155</v>
      </c>
      <c r="G2204" s="3" t="str">
        <f t="shared" si="35"/>
        <v>No</v>
      </c>
    </row>
    <row r="2205" spans="1:7">
      <c r="A2205" s="83" t="s">
        <v>2278</v>
      </c>
      <c r="B2205" s="83" t="s">
        <v>3069</v>
      </c>
      <c r="C2205" s="80">
        <v>3016</v>
      </c>
      <c r="D2205" s="80" t="s">
        <v>175</v>
      </c>
      <c r="E2205" s="122">
        <v>0.4955</v>
      </c>
      <c r="F2205" s="112" t="s">
        <v>2749</v>
      </c>
      <c r="G2205" s="3" t="str">
        <f t="shared" si="35"/>
        <v>Yes</v>
      </c>
    </row>
    <row r="2206" spans="1:7">
      <c r="A2206" s="83" t="s">
        <v>2278</v>
      </c>
      <c r="B2206" s="83" t="s">
        <v>3069</v>
      </c>
      <c r="C2206" s="80">
        <v>4504</v>
      </c>
      <c r="D2206" s="80" t="s">
        <v>195</v>
      </c>
      <c r="E2206" s="122">
        <v>0.27400000000000002</v>
      </c>
      <c r="F2206" s="112" t="s">
        <v>3155</v>
      </c>
      <c r="G2206" s="3" t="str">
        <f t="shared" si="35"/>
        <v>No</v>
      </c>
    </row>
    <row r="2207" spans="1:7">
      <c r="A2207" s="83" t="s">
        <v>2278</v>
      </c>
      <c r="B2207" s="83" t="s">
        <v>3069</v>
      </c>
      <c r="C2207" s="80">
        <v>5713</v>
      </c>
      <c r="D2207" s="80" t="s">
        <v>3389</v>
      </c>
      <c r="E2207" s="122">
        <v>0.86960000000000004</v>
      </c>
      <c r="F2207" s="112" t="s">
        <v>3155</v>
      </c>
      <c r="G2207" s="3" t="str">
        <f t="shared" si="35"/>
        <v>Yes</v>
      </c>
    </row>
    <row r="2208" spans="1:7">
      <c r="A2208" s="83" t="s">
        <v>2278</v>
      </c>
      <c r="B2208" s="83" t="s">
        <v>3069</v>
      </c>
      <c r="C2208" s="80">
        <v>3556</v>
      </c>
      <c r="D2208" s="80" t="s">
        <v>183</v>
      </c>
      <c r="E2208" s="122">
        <v>0.46500000000000002</v>
      </c>
      <c r="F2208" s="112" t="s">
        <v>3155</v>
      </c>
      <c r="G2208" s="3" t="str">
        <f t="shared" si="35"/>
        <v>No</v>
      </c>
    </row>
    <row r="2209" spans="1:7">
      <c r="A2209" s="83" t="s">
        <v>2278</v>
      </c>
      <c r="B2209" s="83" t="s">
        <v>3069</v>
      </c>
      <c r="C2209" s="80">
        <v>5716</v>
      </c>
      <c r="D2209" s="80" t="s">
        <v>3390</v>
      </c>
      <c r="E2209" s="122">
        <v>0.72729999999999995</v>
      </c>
      <c r="F2209" s="112" t="s">
        <v>3155</v>
      </c>
      <c r="G2209" s="3" t="str">
        <f t="shared" si="35"/>
        <v>Yes</v>
      </c>
    </row>
    <row r="2210" spans="1:7">
      <c r="A2210" s="83" t="s">
        <v>2278</v>
      </c>
      <c r="B2210" s="83" t="s">
        <v>3069</v>
      </c>
      <c r="C2210" s="80">
        <v>5271</v>
      </c>
      <c r="D2210" s="80" t="s">
        <v>198</v>
      </c>
      <c r="E2210" s="122">
        <v>0.31119999999999998</v>
      </c>
      <c r="F2210" s="112" t="s">
        <v>3155</v>
      </c>
      <c r="G2210" s="3" t="str">
        <f t="shared" si="35"/>
        <v>No</v>
      </c>
    </row>
    <row r="2211" spans="1:7">
      <c r="A2211" s="83" t="s">
        <v>2278</v>
      </c>
      <c r="B2211" s="83" t="s">
        <v>3069</v>
      </c>
      <c r="C2211" s="80">
        <v>1689</v>
      </c>
      <c r="D2211" s="80" t="s">
        <v>164</v>
      </c>
      <c r="E2211" s="122">
        <v>0.24179999999999999</v>
      </c>
      <c r="F2211" s="112" t="s">
        <v>3155</v>
      </c>
      <c r="G2211" s="3" t="str">
        <f t="shared" si="35"/>
        <v>No</v>
      </c>
    </row>
    <row r="2212" spans="1:7">
      <c r="A2212" s="83" t="s">
        <v>2278</v>
      </c>
      <c r="B2212" s="83" t="s">
        <v>3069</v>
      </c>
      <c r="C2212" s="80">
        <v>5149</v>
      </c>
      <c r="D2212" s="80" t="s">
        <v>197</v>
      </c>
      <c r="E2212" s="122">
        <v>0.60570000000000002</v>
      </c>
      <c r="F2212" s="112" t="s">
        <v>3155</v>
      </c>
      <c r="G2212" s="3" t="str">
        <f t="shared" si="35"/>
        <v>Yes</v>
      </c>
    </row>
    <row r="2213" spans="1:7">
      <c r="A2213" s="83" t="s">
        <v>2278</v>
      </c>
      <c r="B2213" s="83" t="s">
        <v>3069</v>
      </c>
      <c r="C2213" s="80">
        <v>2828</v>
      </c>
      <c r="D2213" s="80" t="s">
        <v>173</v>
      </c>
      <c r="E2213" s="122">
        <v>0.5554</v>
      </c>
      <c r="F2213" s="112" t="s">
        <v>2749</v>
      </c>
      <c r="G2213" s="3" t="str">
        <f t="shared" si="35"/>
        <v>Yes</v>
      </c>
    </row>
    <row r="2214" spans="1:7">
      <c r="A2214" s="83" t="s">
        <v>2278</v>
      </c>
      <c r="B2214" s="83" t="s">
        <v>3069</v>
      </c>
      <c r="C2214" s="80">
        <v>3565</v>
      </c>
      <c r="D2214" s="80" t="s">
        <v>184</v>
      </c>
      <c r="E2214" s="122">
        <v>0.76280000000000003</v>
      </c>
      <c r="F2214" s="112" t="s">
        <v>2749</v>
      </c>
      <c r="G2214" s="3" t="str">
        <f t="shared" si="35"/>
        <v>Yes</v>
      </c>
    </row>
    <row r="2215" spans="1:7">
      <c r="A2215" s="83" t="s">
        <v>2348</v>
      </c>
      <c r="B2215" s="83" t="s">
        <v>3070</v>
      </c>
      <c r="C2215" s="80">
        <v>4468</v>
      </c>
      <c r="D2215" s="80" t="s">
        <v>733</v>
      </c>
      <c r="E2215" s="122">
        <v>0.24060000000000001</v>
      </c>
      <c r="F2215" s="112" t="s">
        <v>3155</v>
      </c>
      <c r="G2215" s="3" t="str">
        <f t="shared" si="35"/>
        <v>No</v>
      </c>
    </row>
    <row r="2216" spans="1:7">
      <c r="A2216" s="83" t="s">
        <v>2348</v>
      </c>
      <c r="B2216" s="83" t="s">
        <v>3070</v>
      </c>
      <c r="C2216" s="80">
        <v>1822</v>
      </c>
      <c r="D2216" s="80" t="s">
        <v>729</v>
      </c>
      <c r="E2216" s="122">
        <v>0.2089</v>
      </c>
      <c r="F2216" s="112" t="s">
        <v>3155</v>
      </c>
      <c r="G2216" s="3" t="str">
        <f t="shared" si="35"/>
        <v>No</v>
      </c>
    </row>
    <row r="2217" spans="1:7">
      <c r="A2217" s="83" t="s">
        <v>2348</v>
      </c>
      <c r="B2217" s="83" t="s">
        <v>3070</v>
      </c>
      <c r="C2217" s="80">
        <v>3667</v>
      </c>
      <c r="D2217" s="80" t="s">
        <v>732</v>
      </c>
      <c r="E2217" s="122">
        <v>0.24030000000000001</v>
      </c>
      <c r="F2217" s="112" t="s">
        <v>3155</v>
      </c>
      <c r="G2217" s="3" t="str">
        <f t="shared" si="35"/>
        <v>No</v>
      </c>
    </row>
    <row r="2218" spans="1:7">
      <c r="A2218" s="83" t="s">
        <v>2348</v>
      </c>
      <c r="B2218" s="83" t="s">
        <v>3070</v>
      </c>
      <c r="C2218" s="80">
        <v>1938</v>
      </c>
      <c r="D2218" s="80" t="s">
        <v>730</v>
      </c>
      <c r="E2218" s="122">
        <v>0.56269999999999998</v>
      </c>
      <c r="F2218" s="112" t="s">
        <v>3155</v>
      </c>
      <c r="G2218" s="3" t="str">
        <f t="shared" si="35"/>
        <v>Yes</v>
      </c>
    </row>
    <row r="2219" spans="1:7">
      <c r="A2219" s="83" t="s">
        <v>2348</v>
      </c>
      <c r="B2219" s="83" t="s">
        <v>3070</v>
      </c>
      <c r="C2219" s="80">
        <v>2419</v>
      </c>
      <c r="D2219" s="80" t="s">
        <v>731</v>
      </c>
      <c r="E2219" s="122">
        <v>0.20660000000000001</v>
      </c>
      <c r="F2219" s="112" t="s">
        <v>3155</v>
      </c>
      <c r="G2219" s="3" t="str">
        <f t="shared" si="35"/>
        <v>No</v>
      </c>
    </row>
    <row r="2220" spans="1:7">
      <c r="A2220" s="83" t="s">
        <v>2707</v>
      </c>
      <c r="B2220" s="83" t="s">
        <v>3141</v>
      </c>
      <c r="C2220" s="80">
        <v>5496</v>
      </c>
      <c r="D2220" s="80" t="s">
        <v>1990</v>
      </c>
      <c r="E2220" s="122">
        <v>0.94550000000000001</v>
      </c>
      <c r="F2220" s="112" t="s">
        <v>2749</v>
      </c>
      <c r="G2220" s="3" t="str">
        <f t="shared" si="35"/>
        <v>Yes</v>
      </c>
    </row>
    <row r="2221" spans="1:7">
      <c r="A2221" s="83" t="s">
        <v>2519</v>
      </c>
      <c r="B2221" s="83" t="s">
        <v>3071</v>
      </c>
      <c r="C2221" s="80">
        <v>2893</v>
      </c>
      <c r="D2221" s="80" t="s">
        <v>2033</v>
      </c>
      <c r="E2221" s="122">
        <v>0.57410000000000005</v>
      </c>
      <c r="F2221" s="112" t="s">
        <v>2749</v>
      </c>
      <c r="G2221" s="3" t="str">
        <f t="shared" si="35"/>
        <v>Yes</v>
      </c>
    </row>
    <row r="2222" spans="1:7">
      <c r="A2222" s="83" t="s">
        <v>2519</v>
      </c>
      <c r="B2222" s="83" t="s">
        <v>3071</v>
      </c>
      <c r="C2222" s="80">
        <v>3467</v>
      </c>
      <c r="D2222" s="80" t="s">
        <v>2034</v>
      </c>
      <c r="E2222" s="122">
        <v>0.56179999999999997</v>
      </c>
      <c r="F2222" s="112" t="s">
        <v>2749</v>
      </c>
      <c r="G2222" s="3" t="str">
        <f t="shared" si="35"/>
        <v>Yes</v>
      </c>
    </row>
    <row r="2223" spans="1:7">
      <c r="A2223" s="83" t="s">
        <v>2312</v>
      </c>
      <c r="B2223" s="83" t="s">
        <v>3072</v>
      </c>
      <c r="C2223" s="80">
        <v>3152</v>
      </c>
      <c r="D2223" s="80" t="s">
        <v>408</v>
      </c>
      <c r="E2223" s="122">
        <v>0.94979999999999998</v>
      </c>
      <c r="F2223" s="112" t="s">
        <v>2749</v>
      </c>
      <c r="G2223" s="3" t="str">
        <f t="shared" si="35"/>
        <v>Yes</v>
      </c>
    </row>
    <row r="2224" spans="1:7">
      <c r="A2224" s="83" t="s">
        <v>2312</v>
      </c>
      <c r="B2224" s="83" t="s">
        <v>3072</v>
      </c>
      <c r="C2224" s="80">
        <v>4222</v>
      </c>
      <c r="D2224" s="80" t="s">
        <v>409</v>
      </c>
      <c r="E2224" s="122">
        <v>0.94740000000000002</v>
      </c>
      <c r="F2224" s="112" t="s">
        <v>2749</v>
      </c>
      <c r="G2224" s="3" t="str">
        <f t="shared" si="35"/>
        <v>Yes</v>
      </c>
    </row>
    <row r="2225" spans="1:8">
      <c r="A2225" s="83" t="s">
        <v>2312</v>
      </c>
      <c r="B2225" s="83" t="s">
        <v>3072</v>
      </c>
      <c r="C2225" s="80">
        <v>4490</v>
      </c>
      <c r="D2225" s="80" t="s">
        <v>411</v>
      </c>
      <c r="E2225" s="122">
        <v>0.95340000000000003</v>
      </c>
      <c r="F2225" s="112" t="s">
        <v>2749</v>
      </c>
      <c r="G2225" s="3" t="str">
        <f t="shared" si="35"/>
        <v>Yes</v>
      </c>
    </row>
    <row r="2226" spans="1:8">
      <c r="A2226" s="83" t="s">
        <v>2312</v>
      </c>
      <c r="B2226" s="83" t="s">
        <v>3072</v>
      </c>
      <c r="C2226" s="80">
        <v>1835</v>
      </c>
      <c r="D2226" s="80" t="s">
        <v>407</v>
      </c>
      <c r="E2226" s="122">
        <v>0.96809999999999996</v>
      </c>
      <c r="F2226" s="112" t="s">
        <v>3155</v>
      </c>
      <c r="G2226" s="3" t="str">
        <f t="shared" si="35"/>
        <v>Yes</v>
      </c>
    </row>
    <row r="2227" spans="1:8">
      <c r="A2227" s="83" t="s">
        <v>2312</v>
      </c>
      <c r="B2227" s="83" t="s">
        <v>3072</v>
      </c>
      <c r="C2227" s="80">
        <v>4254</v>
      </c>
      <c r="D2227" s="80" t="s">
        <v>410</v>
      </c>
      <c r="E2227" s="122">
        <v>0.96589999999999998</v>
      </c>
      <c r="F2227" s="112" t="s">
        <v>2749</v>
      </c>
      <c r="G2227" s="3" t="str">
        <f t="shared" si="35"/>
        <v>Yes</v>
      </c>
    </row>
    <row r="2228" spans="1:8">
      <c r="A2228" s="83" t="s">
        <v>2312</v>
      </c>
      <c r="B2228" s="83" t="s">
        <v>3072</v>
      </c>
      <c r="C2228" s="80">
        <v>5144</v>
      </c>
      <c r="D2228" s="80" t="s">
        <v>412</v>
      </c>
      <c r="E2228" s="122">
        <v>0.95799999999999996</v>
      </c>
      <c r="F2228" s="112" t="s">
        <v>2749</v>
      </c>
      <c r="G2228" s="3" t="str">
        <f t="shared" si="35"/>
        <v>Yes</v>
      </c>
    </row>
    <row r="2229" spans="1:8">
      <c r="A2229" s="83" t="s">
        <v>2525</v>
      </c>
      <c r="B2229" s="83" t="s">
        <v>3073</v>
      </c>
      <c r="C2229" s="80">
        <v>2174</v>
      </c>
      <c r="D2229" s="80" t="s">
        <v>2054</v>
      </c>
      <c r="E2229" s="122">
        <v>0.46439999999999998</v>
      </c>
      <c r="F2229" s="112" t="s">
        <v>2749</v>
      </c>
      <c r="G2229" s="3" t="str">
        <f t="shared" si="35"/>
        <v>Yes</v>
      </c>
    </row>
    <row r="2230" spans="1:8">
      <c r="A2230" s="83" t="s">
        <v>2525</v>
      </c>
      <c r="B2230" s="83" t="s">
        <v>3073</v>
      </c>
      <c r="C2230" s="80">
        <v>2712</v>
      </c>
      <c r="D2230" s="80" t="s">
        <v>2056</v>
      </c>
      <c r="E2230" s="122">
        <v>0.42620000000000002</v>
      </c>
      <c r="F2230" s="112" t="s">
        <v>2749</v>
      </c>
      <c r="G2230" s="3" t="str">
        <f t="shared" si="35"/>
        <v>Yes</v>
      </c>
    </row>
    <row r="2231" spans="1:8">
      <c r="A2231" s="83" t="s">
        <v>2525</v>
      </c>
      <c r="B2231" s="83" t="s">
        <v>3073</v>
      </c>
      <c r="C2231" s="80">
        <v>2386</v>
      </c>
      <c r="D2231" s="80" t="s">
        <v>2055</v>
      </c>
      <c r="E2231" s="122">
        <v>0.48020000000000002</v>
      </c>
      <c r="F2231" s="112" t="s">
        <v>3155</v>
      </c>
      <c r="G2231" s="3" t="str">
        <f t="shared" si="35"/>
        <v>No</v>
      </c>
    </row>
    <row r="2232" spans="1:8">
      <c r="A2232" t="s">
        <v>2521</v>
      </c>
      <c r="B2232" t="s">
        <v>3074</v>
      </c>
      <c r="C2232" s="80">
        <v>2074</v>
      </c>
      <c r="D2232" t="s">
        <v>2038</v>
      </c>
      <c r="E2232" s="122">
        <v>0.52410000000000001</v>
      </c>
      <c r="F2232" s="112" t="s">
        <v>3155</v>
      </c>
      <c r="G2232" s="3" t="str">
        <f t="shared" si="35"/>
        <v>Yes</v>
      </c>
      <c r="H2232" s="102"/>
    </row>
    <row r="2233" spans="1:8">
      <c r="A2233" s="83" t="s">
        <v>2521</v>
      </c>
      <c r="B2233" s="83" t="s">
        <v>3074</v>
      </c>
      <c r="C2233" s="80">
        <v>2528</v>
      </c>
      <c r="D2233" s="80" t="s">
        <v>2041</v>
      </c>
      <c r="E2233" s="122">
        <v>0.67900000000000005</v>
      </c>
      <c r="F2233" s="112" t="s">
        <v>2749</v>
      </c>
      <c r="G2233" s="3" t="str">
        <f t="shared" si="35"/>
        <v>Yes</v>
      </c>
    </row>
    <row r="2234" spans="1:8">
      <c r="A2234" s="83" t="s">
        <v>2521</v>
      </c>
      <c r="B2234" s="83" t="s">
        <v>3074</v>
      </c>
      <c r="C2234" s="80">
        <v>3510</v>
      </c>
      <c r="D2234" s="80" t="s">
        <v>2043</v>
      </c>
      <c r="E2234" s="122">
        <v>0.5827</v>
      </c>
      <c r="F2234" s="112" t="s">
        <v>2749</v>
      </c>
      <c r="G2234" s="3" t="str">
        <f t="shared" si="35"/>
        <v>Yes</v>
      </c>
    </row>
    <row r="2235" spans="1:8">
      <c r="A2235" s="83" t="s">
        <v>2521</v>
      </c>
      <c r="B2235" s="83" t="s">
        <v>3074</v>
      </c>
      <c r="C2235" s="80">
        <v>2078</v>
      </c>
      <c r="D2235" s="80" t="s">
        <v>2039</v>
      </c>
      <c r="E2235" s="122">
        <v>0.75560000000000005</v>
      </c>
      <c r="F2235" s="112" t="s">
        <v>2749</v>
      </c>
      <c r="G2235" s="3" t="str">
        <f t="shared" si="35"/>
        <v>Yes</v>
      </c>
    </row>
    <row r="2236" spans="1:8">
      <c r="A2236" s="83" t="s">
        <v>2521</v>
      </c>
      <c r="B2236" s="83" t="s">
        <v>3074</v>
      </c>
      <c r="C2236" s="80">
        <v>4071</v>
      </c>
      <c r="D2236" s="80" t="s">
        <v>140</v>
      </c>
      <c r="E2236" s="122">
        <v>0.80359999999999998</v>
      </c>
      <c r="F2236" s="112" t="s">
        <v>2749</v>
      </c>
      <c r="G2236" s="3" t="str">
        <f t="shared" si="35"/>
        <v>Yes</v>
      </c>
    </row>
    <row r="2237" spans="1:8">
      <c r="A2237" s="83" t="s">
        <v>2521</v>
      </c>
      <c r="B2237" s="83" t="s">
        <v>3074</v>
      </c>
      <c r="C2237" s="80">
        <v>2780</v>
      </c>
      <c r="D2237" s="80" t="s">
        <v>128</v>
      </c>
      <c r="E2237" s="122">
        <v>0.63549999999999995</v>
      </c>
      <c r="F2237" s="112" t="s">
        <v>2749</v>
      </c>
      <c r="G2237" s="3" t="str">
        <f t="shared" si="35"/>
        <v>Yes</v>
      </c>
    </row>
    <row r="2238" spans="1:8">
      <c r="A2238" s="83" t="s">
        <v>2521</v>
      </c>
      <c r="B2238" s="83" t="s">
        <v>3074</v>
      </c>
      <c r="C2238" s="80">
        <v>2159</v>
      </c>
      <c r="D2238" s="80" t="s">
        <v>2040</v>
      </c>
      <c r="E2238" s="122">
        <v>0.43240000000000001</v>
      </c>
      <c r="F2238" s="112" t="s">
        <v>3155</v>
      </c>
      <c r="G2238" s="3" t="str">
        <f t="shared" si="35"/>
        <v>No</v>
      </c>
    </row>
    <row r="2239" spans="1:8">
      <c r="A2239" s="83" t="s">
        <v>2521</v>
      </c>
      <c r="B2239" s="83" t="s">
        <v>3074</v>
      </c>
      <c r="C2239" s="80">
        <v>5337</v>
      </c>
      <c r="D2239" s="80" t="s">
        <v>2742</v>
      </c>
      <c r="E2239" s="122">
        <v>0.1111</v>
      </c>
      <c r="F2239" s="112" t="s">
        <v>3155</v>
      </c>
      <c r="G2239" s="3" t="str">
        <f t="shared" si="35"/>
        <v>No</v>
      </c>
    </row>
    <row r="2240" spans="1:8">
      <c r="A2240" s="83" t="s">
        <v>2521</v>
      </c>
      <c r="B2240" s="83" t="s">
        <v>3074</v>
      </c>
      <c r="C2240" s="80">
        <v>3728</v>
      </c>
      <c r="D2240" s="80" t="s">
        <v>2044</v>
      </c>
      <c r="E2240" s="122">
        <v>0.74909999999999999</v>
      </c>
      <c r="F2240" s="112" t="s">
        <v>2749</v>
      </c>
      <c r="G2240" s="3" t="str">
        <f t="shared" si="35"/>
        <v>Yes</v>
      </c>
    </row>
    <row r="2241" spans="1:8">
      <c r="A2241" s="83" t="s">
        <v>2521</v>
      </c>
      <c r="B2241" s="83" t="s">
        <v>3074</v>
      </c>
      <c r="C2241" s="80">
        <v>5616</v>
      </c>
      <c r="D2241" s="80" t="s">
        <v>3250</v>
      </c>
      <c r="E2241" s="122">
        <v>0.42520000000000002</v>
      </c>
      <c r="F2241" s="112" t="s">
        <v>3155</v>
      </c>
      <c r="G2241" s="3" t="str">
        <f t="shared" si="35"/>
        <v>No</v>
      </c>
    </row>
    <row r="2242" spans="1:8">
      <c r="A2242" s="83" t="s">
        <v>2521</v>
      </c>
      <c r="B2242" s="83" t="s">
        <v>3074</v>
      </c>
      <c r="C2242" s="80">
        <v>3468</v>
      </c>
      <c r="D2242" s="80" t="s">
        <v>2042</v>
      </c>
      <c r="E2242" s="122">
        <v>0.51019999999999999</v>
      </c>
      <c r="F2242" s="112" t="s">
        <v>3155</v>
      </c>
      <c r="G2242" s="3" t="str">
        <f t="shared" si="35"/>
        <v>Yes</v>
      </c>
    </row>
    <row r="2243" spans="1:8">
      <c r="A2243" s="83" t="s">
        <v>2521</v>
      </c>
      <c r="B2243" s="83" t="s">
        <v>3074</v>
      </c>
      <c r="C2243" s="80">
        <v>5636</v>
      </c>
      <c r="D2243" s="80" t="s">
        <v>3251</v>
      </c>
      <c r="E2243" s="122">
        <v>0.52549999999999997</v>
      </c>
      <c r="F2243" s="112" t="s">
        <v>3155</v>
      </c>
      <c r="G2243" s="3" t="str">
        <f t="shared" si="35"/>
        <v>Yes</v>
      </c>
    </row>
    <row r="2244" spans="1:8">
      <c r="A2244" s="83" t="s">
        <v>2521</v>
      </c>
      <c r="B2244" s="83" t="s">
        <v>3074</v>
      </c>
      <c r="C2244" s="80">
        <v>5460</v>
      </c>
      <c r="D2244" s="80" t="s">
        <v>3252</v>
      </c>
      <c r="E2244" s="122">
        <v>0.83030000000000004</v>
      </c>
      <c r="F2244" s="112" t="s">
        <v>3155</v>
      </c>
      <c r="G2244" s="3" t="str">
        <f t="shared" si="35"/>
        <v>Yes</v>
      </c>
    </row>
    <row r="2245" spans="1:8">
      <c r="A2245" t="s">
        <v>2560</v>
      </c>
      <c r="B2245" t="s">
        <v>3075</v>
      </c>
      <c r="C2245" s="80">
        <v>4518</v>
      </c>
      <c r="D2245" t="s">
        <v>1784</v>
      </c>
      <c r="E2245" s="122">
        <v>0.93820000000000003</v>
      </c>
      <c r="F2245" s="112" t="s">
        <v>2749</v>
      </c>
      <c r="G2245" s="3" t="str">
        <f t="shared" ref="G2245:G2308" si="36">IF(E2245&gt;=0.5,"Yes",IF(F2245="Yes","Yes","No"))</f>
        <v>Yes</v>
      </c>
      <c r="H2245" s="102"/>
    </row>
    <row r="2246" spans="1:8">
      <c r="A2246" s="83" t="s">
        <v>2560</v>
      </c>
      <c r="B2246" s="83" t="s">
        <v>3075</v>
      </c>
      <c r="C2246" s="80">
        <v>5544</v>
      </c>
      <c r="D2246" s="80" t="s">
        <v>2238</v>
      </c>
      <c r="E2246" s="122">
        <v>0.82269999999999999</v>
      </c>
      <c r="F2246" s="112" t="s">
        <v>2749</v>
      </c>
      <c r="G2246" s="3" t="str">
        <f t="shared" si="36"/>
        <v>Yes</v>
      </c>
    </row>
    <row r="2247" spans="1:8">
      <c r="A2247" s="83" t="s">
        <v>2560</v>
      </c>
      <c r="B2247" s="83" t="s">
        <v>3075</v>
      </c>
      <c r="C2247" s="80">
        <v>4022</v>
      </c>
      <c r="D2247" s="80" t="s">
        <v>2240</v>
      </c>
      <c r="E2247" s="122">
        <v>0.96930000000000005</v>
      </c>
      <c r="F2247" s="112" t="s">
        <v>2749</v>
      </c>
      <c r="G2247" s="3" t="str">
        <f t="shared" si="36"/>
        <v>Yes</v>
      </c>
    </row>
    <row r="2248" spans="1:8">
      <c r="A2248" s="83" t="s">
        <v>2560</v>
      </c>
      <c r="B2248" s="83" t="s">
        <v>3075</v>
      </c>
      <c r="C2248" s="80">
        <v>2757</v>
      </c>
      <c r="D2248" s="80" t="s">
        <v>2237</v>
      </c>
      <c r="E2248" s="122">
        <v>0.91020000000000001</v>
      </c>
      <c r="F2248" s="112" t="s">
        <v>2749</v>
      </c>
      <c r="G2248" s="3" t="str">
        <f t="shared" si="36"/>
        <v>Yes</v>
      </c>
    </row>
    <row r="2249" spans="1:8">
      <c r="A2249" s="83" t="s">
        <v>2560</v>
      </c>
      <c r="B2249" s="83" t="s">
        <v>3075</v>
      </c>
      <c r="C2249" s="80">
        <v>5543</v>
      </c>
      <c r="D2249" s="80" t="s">
        <v>3253</v>
      </c>
      <c r="E2249" s="122">
        <v>0.85470000000000002</v>
      </c>
      <c r="F2249" s="112" t="s">
        <v>2749</v>
      </c>
      <c r="G2249" s="3" t="str">
        <f t="shared" si="36"/>
        <v>Yes</v>
      </c>
    </row>
    <row r="2250" spans="1:8">
      <c r="A2250" s="83" t="s">
        <v>2560</v>
      </c>
      <c r="B2250" s="83" t="s">
        <v>3075</v>
      </c>
      <c r="C2250" s="80">
        <v>3141</v>
      </c>
      <c r="D2250" s="80" t="s">
        <v>2239</v>
      </c>
      <c r="E2250" s="122">
        <v>0.86629999999999996</v>
      </c>
      <c r="F2250" s="112" t="s">
        <v>2749</v>
      </c>
      <c r="G2250" s="3" t="str">
        <f t="shared" si="36"/>
        <v>Yes</v>
      </c>
    </row>
    <row r="2251" spans="1:8">
      <c r="A2251" s="83" t="s">
        <v>2560</v>
      </c>
      <c r="B2251" s="83" t="s">
        <v>3075</v>
      </c>
      <c r="C2251" s="80">
        <v>2131</v>
      </c>
      <c r="D2251" s="80" t="s">
        <v>2236</v>
      </c>
      <c r="E2251" s="122">
        <v>0.91439999999999999</v>
      </c>
      <c r="F2251" s="112" t="s">
        <v>2749</v>
      </c>
      <c r="G2251" s="3" t="str">
        <f t="shared" si="36"/>
        <v>Yes</v>
      </c>
    </row>
    <row r="2252" spans="1:8">
      <c r="A2252" s="83" t="s">
        <v>2560</v>
      </c>
      <c r="B2252" s="83" t="s">
        <v>3075</v>
      </c>
      <c r="C2252" s="80">
        <v>5724</v>
      </c>
      <c r="D2252" s="80" t="s">
        <v>3391</v>
      </c>
      <c r="E2252" s="122">
        <v>0.91669999999999996</v>
      </c>
      <c r="F2252" s="112" t="s">
        <v>3155</v>
      </c>
      <c r="G2252" s="3" t="str">
        <f t="shared" si="36"/>
        <v>Yes</v>
      </c>
    </row>
    <row r="2253" spans="1:8">
      <c r="A2253" s="83" t="s">
        <v>2560</v>
      </c>
      <c r="B2253" s="83" t="s">
        <v>3075</v>
      </c>
      <c r="C2253" s="80">
        <v>5725</v>
      </c>
      <c r="D2253" s="80" t="s">
        <v>3392</v>
      </c>
      <c r="E2253" s="122">
        <v>0.73909999999999998</v>
      </c>
      <c r="F2253" s="112" t="s">
        <v>3155</v>
      </c>
      <c r="G2253" s="3" t="str">
        <f t="shared" si="36"/>
        <v>Yes</v>
      </c>
    </row>
    <row r="2254" spans="1:8">
      <c r="A2254" s="83" t="s">
        <v>2560</v>
      </c>
      <c r="B2254" s="83" t="s">
        <v>3075</v>
      </c>
      <c r="C2254" s="80">
        <v>5723</v>
      </c>
      <c r="D2254" s="80" t="s">
        <v>3393</v>
      </c>
      <c r="E2254" s="122">
        <v>0.6</v>
      </c>
      <c r="F2254" s="112" t="s">
        <v>3155</v>
      </c>
      <c r="G2254" s="3" t="str">
        <f t="shared" si="36"/>
        <v>Yes</v>
      </c>
    </row>
    <row r="2255" spans="1:8">
      <c r="A2255" s="83" t="s">
        <v>2314</v>
      </c>
      <c r="B2255" s="83" t="s">
        <v>3076</v>
      </c>
      <c r="C2255" s="80">
        <v>2792</v>
      </c>
      <c r="D2255" s="80" t="s">
        <v>420</v>
      </c>
      <c r="E2255" s="122">
        <v>0.87690000000000001</v>
      </c>
      <c r="F2255" s="112" t="s">
        <v>2749</v>
      </c>
      <c r="G2255" s="3" t="str">
        <f t="shared" si="36"/>
        <v>Yes</v>
      </c>
    </row>
    <row r="2256" spans="1:8">
      <c r="A2256" s="83" t="s">
        <v>2314</v>
      </c>
      <c r="B2256" s="83" t="s">
        <v>3076</v>
      </c>
      <c r="C2256" s="80">
        <v>3273</v>
      </c>
      <c r="D2256" s="80" t="s">
        <v>421</v>
      </c>
      <c r="E2256" s="122">
        <v>0.77739999999999998</v>
      </c>
      <c r="F2256" s="112" t="s">
        <v>2749</v>
      </c>
      <c r="G2256" s="3" t="str">
        <f t="shared" si="36"/>
        <v>Yes</v>
      </c>
    </row>
    <row r="2257" spans="1:8">
      <c r="A2257" s="83" t="s">
        <v>2314</v>
      </c>
      <c r="B2257" s="83" t="s">
        <v>3076</v>
      </c>
      <c r="C2257" s="80">
        <v>3909</v>
      </c>
      <c r="D2257" s="80" t="s">
        <v>422</v>
      </c>
      <c r="E2257" s="122">
        <v>0.84499999999999997</v>
      </c>
      <c r="F2257" s="112" t="s">
        <v>2749</v>
      </c>
      <c r="G2257" s="3" t="str">
        <f t="shared" si="36"/>
        <v>Yes</v>
      </c>
    </row>
    <row r="2258" spans="1:8">
      <c r="A2258" s="83" t="s">
        <v>2282</v>
      </c>
      <c r="B2258" s="83" t="s">
        <v>3077</v>
      </c>
      <c r="C2258" s="80">
        <v>4549</v>
      </c>
      <c r="D2258" s="80" t="s">
        <v>217</v>
      </c>
      <c r="E2258" s="122">
        <v>0.21659999999999999</v>
      </c>
      <c r="F2258" s="112" t="s">
        <v>3155</v>
      </c>
      <c r="G2258" s="3" t="str">
        <f t="shared" si="36"/>
        <v>No</v>
      </c>
    </row>
    <row r="2259" spans="1:8">
      <c r="A2259" s="83" t="s">
        <v>2282</v>
      </c>
      <c r="B2259" s="83" t="s">
        <v>3077</v>
      </c>
      <c r="C2259" s="80">
        <v>3270</v>
      </c>
      <c r="D2259" s="80" t="s">
        <v>215</v>
      </c>
      <c r="E2259" s="122">
        <v>0.3009</v>
      </c>
      <c r="F2259" s="112" t="s">
        <v>3155</v>
      </c>
      <c r="G2259" s="3" t="str">
        <f t="shared" si="36"/>
        <v>No</v>
      </c>
    </row>
    <row r="2260" spans="1:8">
      <c r="A2260" s="83" t="s">
        <v>2282</v>
      </c>
      <c r="B2260" s="83" t="s">
        <v>3077</v>
      </c>
      <c r="C2260" s="80">
        <v>5494</v>
      </c>
      <c r="D2260" s="80" t="s">
        <v>2743</v>
      </c>
      <c r="E2260" s="122">
        <v>0.3755</v>
      </c>
      <c r="F2260" s="112" t="s">
        <v>3155</v>
      </c>
      <c r="G2260" s="3" t="str">
        <f t="shared" si="36"/>
        <v>No</v>
      </c>
    </row>
    <row r="2261" spans="1:8">
      <c r="A2261" s="83" t="s">
        <v>2282</v>
      </c>
      <c r="B2261" s="83" t="s">
        <v>3077</v>
      </c>
      <c r="C2261" s="80">
        <v>2911</v>
      </c>
      <c r="D2261" s="80" t="s">
        <v>213</v>
      </c>
      <c r="E2261" s="122">
        <v>0.38159999999999999</v>
      </c>
      <c r="F2261" s="112" t="s">
        <v>3155</v>
      </c>
      <c r="G2261" s="3" t="str">
        <f t="shared" si="36"/>
        <v>No</v>
      </c>
    </row>
    <row r="2262" spans="1:8">
      <c r="A2262" s="83" t="s">
        <v>2282</v>
      </c>
      <c r="B2262" s="83" t="s">
        <v>3077</v>
      </c>
      <c r="C2262" s="80">
        <v>2509</v>
      </c>
      <c r="D2262" s="80" t="s">
        <v>212</v>
      </c>
      <c r="E2262" s="122">
        <v>0.42549999999999999</v>
      </c>
      <c r="F2262" s="112" t="s">
        <v>3155</v>
      </c>
      <c r="G2262" s="3" t="str">
        <f t="shared" si="36"/>
        <v>No</v>
      </c>
    </row>
    <row r="2263" spans="1:8">
      <c r="A2263" s="83" t="s">
        <v>2282</v>
      </c>
      <c r="B2263" s="80" t="s">
        <v>3077</v>
      </c>
      <c r="C2263" s="80">
        <v>4207</v>
      </c>
      <c r="D2263" t="s">
        <v>216</v>
      </c>
      <c r="E2263" s="122">
        <v>0.4476</v>
      </c>
      <c r="F2263" s="112" t="s">
        <v>3155</v>
      </c>
      <c r="G2263" s="3" t="str">
        <f t="shared" si="36"/>
        <v>No</v>
      </c>
    </row>
    <row r="2264" spans="1:8">
      <c r="A2264" s="83" t="s">
        <v>2282</v>
      </c>
      <c r="B2264" s="83" t="s">
        <v>3077</v>
      </c>
      <c r="C2264" s="80">
        <v>3147</v>
      </c>
      <c r="D2264" s="80" t="s">
        <v>214</v>
      </c>
      <c r="E2264" s="122">
        <v>0.3337</v>
      </c>
      <c r="F2264" s="112" t="s">
        <v>3155</v>
      </c>
      <c r="G2264" s="3" t="str">
        <f t="shared" si="36"/>
        <v>No</v>
      </c>
    </row>
    <row r="2265" spans="1:8">
      <c r="A2265" s="83" t="s">
        <v>2282</v>
      </c>
      <c r="B2265" s="83" t="s">
        <v>3077</v>
      </c>
      <c r="C2265" s="80">
        <v>5615</v>
      </c>
      <c r="D2265" s="80" t="s">
        <v>3254</v>
      </c>
      <c r="E2265" s="122">
        <v>0.34610000000000002</v>
      </c>
      <c r="F2265" s="112" t="s">
        <v>3155</v>
      </c>
      <c r="G2265" s="3" t="str">
        <f t="shared" si="36"/>
        <v>No</v>
      </c>
    </row>
    <row r="2266" spans="1:8">
      <c r="A2266" s="83" t="s">
        <v>2282</v>
      </c>
      <c r="B2266" s="83" t="s">
        <v>3077</v>
      </c>
      <c r="C2266" s="80">
        <v>1899</v>
      </c>
      <c r="D2266" s="80" t="s">
        <v>3420</v>
      </c>
      <c r="E2266" s="122">
        <v>0.2</v>
      </c>
      <c r="F2266" s="112" t="s">
        <v>3155</v>
      </c>
      <c r="G2266" s="3" t="str">
        <f t="shared" si="36"/>
        <v>No</v>
      </c>
    </row>
    <row r="2267" spans="1:8">
      <c r="A2267" s="83" t="s">
        <v>2252</v>
      </c>
      <c r="B2267" s="83" t="s">
        <v>3078</v>
      </c>
      <c r="C2267" s="80">
        <v>3075</v>
      </c>
      <c r="D2267" s="80" t="s">
        <v>1</v>
      </c>
      <c r="E2267" s="122">
        <v>0.69420000000000004</v>
      </c>
      <c r="F2267" s="112" t="s">
        <v>2749</v>
      </c>
      <c r="G2267" s="3" t="str">
        <f t="shared" si="36"/>
        <v>Yes</v>
      </c>
    </row>
    <row r="2268" spans="1:8">
      <c r="A2268" t="s">
        <v>2301</v>
      </c>
      <c r="B2268" t="s">
        <v>3079</v>
      </c>
      <c r="C2268" s="80">
        <v>2161</v>
      </c>
      <c r="D2268" t="s">
        <v>354</v>
      </c>
      <c r="E2268" s="122">
        <v>0.43</v>
      </c>
      <c r="F2268" s="112" t="s">
        <v>3155</v>
      </c>
      <c r="G2268" s="3" t="str">
        <f t="shared" si="36"/>
        <v>No</v>
      </c>
      <c r="H2268" s="102"/>
    </row>
    <row r="2269" spans="1:8">
      <c r="A2269" s="83" t="s">
        <v>2301</v>
      </c>
      <c r="B2269" s="83" t="s">
        <v>3079</v>
      </c>
      <c r="C2269" s="80">
        <v>2162</v>
      </c>
      <c r="D2269" s="80" t="s">
        <v>355</v>
      </c>
      <c r="E2269" s="122">
        <v>0.52300000000000002</v>
      </c>
      <c r="F2269" s="112" t="s">
        <v>3155</v>
      </c>
      <c r="G2269" s="3" t="str">
        <f t="shared" si="36"/>
        <v>Yes</v>
      </c>
    </row>
    <row r="2270" spans="1:8">
      <c r="A2270" s="83" t="s">
        <v>2500</v>
      </c>
      <c r="B2270" s="83" t="s">
        <v>3080</v>
      </c>
      <c r="C2270" s="80">
        <v>2549</v>
      </c>
      <c r="D2270" s="80" t="s">
        <v>1925</v>
      </c>
      <c r="E2270" s="122">
        <v>0.90880000000000005</v>
      </c>
      <c r="F2270" s="112" t="s">
        <v>2749</v>
      </c>
      <c r="G2270" s="3" t="str">
        <f t="shared" si="36"/>
        <v>Yes</v>
      </c>
    </row>
    <row r="2271" spans="1:8">
      <c r="A2271" s="83" t="s">
        <v>2500</v>
      </c>
      <c r="B2271" s="83" t="s">
        <v>3080</v>
      </c>
      <c r="C2271" s="80">
        <v>5461</v>
      </c>
      <c r="D2271" s="80" t="s">
        <v>2744</v>
      </c>
      <c r="E2271" s="122">
        <v>0.61019999999999996</v>
      </c>
      <c r="F2271" s="112" t="s">
        <v>3155</v>
      </c>
      <c r="G2271" s="3" t="str">
        <f t="shared" si="36"/>
        <v>Yes</v>
      </c>
    </row>
    <row r="2272" spans="1:8">
      <c r="A2272" s="83" t="s">
        <v>2500</v>
      </c>
      <c r="B2272" s="83" t="s">
        <v>3080</v>
      </c>
      <c r="C2272" s="80">
        <v>2550</v>
      </c>
      <c r="D2272" s="80" t="s">
        <v>1926</v>
      </c>
      <c r="E2272" s="122">
        <v>0.85619999999999996</v>
      </c>
      <c r="F2272" s="112" t="s">
        <v>2749</v>
      </c>
      <c r="G2272" s="3" t="str">
        <f t="shared" si="36"/>
        <v>Yes</v>
      </c>
    </row>
    <row r="2273" spans="1:7">
      <c r="A2273" s="83" t="s">
        <v>2500</v>
      </c>
      <c r="B2273" s="83" t="s">
        <v>3080</v>
      </c>
      <c r="C2273" s="80">
        <v>4232</v>
      </c>
      <c r="D2273" s="80" t="s">
        <v>1927</v>
      </c>
      <c r="E2273" s="122">
        <v>0.93140000000000001</v>
      </c>
      <c r="F2273" s="112" t="s">
        <v>2749</v>
      </c>
      <c r="G2273" s="3" t="str">
        <f t="shared" si="36"/>
        <v>Yes</v>
      </c>
    </row>
    <row r="2274" spans="1:7">
      <c r="A2274" s="83" t="s">
        <v>2271</v>
      </c>
      <c r="B2274" s="83" t="s">
        <v>3081</v>
      </c>
      <c r="C2274" s="80">
        <v>3209</v>
      </c>
      <c r="D2274" s="80" t="s">
        <v>127</v>
      </c>
      <c r="E2274" s="122">
        <v>0.64090000000000003</v>
      </c>
      <c r="F2274" s="112" t="s">
        <v>2749</v>
      </c>
      <c r="G2274" s="3" t="str">
        <f t="shared" si="36"/>
        <v>Yes</v>
      </c>
    </row>
    <row r="2275" spans="1:7">
      <c r="A2275" s="83" t="s">
        <v>2271</v>
      </c>
      <c r="B2275" s="83" t="s">
        <v>3081</v>
      </c>
      <c r="C2275" s="80">
        <v>3269</v>
      </c>
      <c r="D2275" s="80" t="s">
        <v>3255</v>
      </c>
      <c r="E2275" s="122">
        <v>0.1535</v>
      </c>
      <c r="F2275" s="112" t="s">
        <v>3155</v>
      </c>
      <c r="G2275" s="3" t="str">
        <f t="shared" si="36"/>
        <v>No</v>
      </c>
    </row>
    <row r="2276" spans="1:7">
      <c r="A2276" s="83" t="s">
        <v>2271</v>
      </c>
      <c r="B2276" s="83" t="s">
        <v>3081</v>
      </c>
      <c r="C2276" s="80">
        <v>2301</v>
      </c>
      <c r="D2276" s="80" t="s">
        <v>124</v>
      </c>
      <c r="E2276" s="122">
        <v>0.62890000000000001</v>
      </c>
      <c r="F2276" s="112" t="s">
        <v>2749</v>
      </c>
      <c r="G2276" s="3" t="str">
        <f t="shared" si="36"/>
        <v>Yes</v>
      </c>
    </row>
    <row r="2277" spans="1:7">
      <c r="A2277" s="83" t="s">
        <v>2271</v>
      </c>
      <c r="B2277" s="83" t="s">
        <v>3081</v>
      </c>
      <c r="C2277" s="80">
        <v>4432</v>
      </c>
      <c r="D2277" s="80" t="s">
        <v>132</v>
      </c>
      <c r="E2277" s="122">
        <v>0.50419999999999998</v>
      </c>
      <c r="F2277" s="112" t="s">
        <v>3155</v>
      </c>
      <c r="G2277" s="3" t="str">
        <f t="shared" si="36"/>
        <v>Yes</v>
      </c>
    </row>
    <row r="2278" spans="1:7">
      <c r="A2278" s="83" t="s">
        <v>2271</v>
      </c>
      <c r="B2278" s="83" t="s">
        <v>3081</v>
      </c>
      <c r="C2278" s="80">
        <v>4423</v>
      </c>
      <c r="D2278" s="80" t="s">
        <v>131</v>
      </c>
      <c r="E2278" s="122">
        <v>0.50429999999999997</v>
      </c>
      <c r="F2278" s="112" t="s">
        <v>2749</v>
      </c>
      <c r="G2278" s="3" t="str">
        <f t="shared" si="36"/>
        <v>Yes</v>
      </c>
    </row>
    <row r="2279" spans="1:7">
      <c r="A2279" s="83" t="s">
        <v>2271</v>
      </c>
      <c r="B2279" s="83" t="s">
        <v>3081</v>
      </c>
      <c r="C2279" s="80">
        <v>2279</v>
      </c>
      <c r="D2279" s="80" t="s">
        <v>123</v>
      </c>
      <c r="E2279" s="122">
        <v>0.61029999999999995</v>
      </c>
      <c r="F2279" s="112" t="s">
        <v>2749</v>
      </c>
      <c r="G2279" s="3" t="str">
        <f t="shared" si="36"/>
        <v>Yes</v>
      </c>
    </row>
    <row r="2280" spans="1:7">
      <c r="A2280" s="83" t="s">
        <v>2271</v>
      </c>
      <c r="B2280" s="83" t="s">
        <v>3081</v>
      </c>
      <c r="C2280" s="80">
        <v>2347</v>
      </c>
      <c r="D2280" s="80" t="s">
        <v>125</v>
      </c>
      <c r="E2280" s="122">
        <v>0.61909999999999998</v>
      </c>
      <c r="F2280" s="112" t="s">
        <v>2749</v>
      </c>
      <c r="G2280" s="3" t="str">
        <f t="shared" si="36"/>
        <v>Yes</v>
      </c>
    </row>
    <row r="2281" spans="1:7">
      <c r="A2281" s="83" t="s">
        <v>2271</v>
      </c>
      <c r="B2281" s="83" t="s">
        <v>3081</v>
      </c>
      <c r="C2281" s="80">
        <v>5316</v>
      </c>
      <c r="D2281" s="80" t="s">
        <v>133</v>
      </c>
      <c r="E2281" s="122">
        <v>0.68959999999999999</v>
      </c>
      <c r="F2281" s="112" t="s">
        <v>3155</v>
      </c>
      <c r="G2281" s="3" t="str">
        <f t="shared" si="36"/>
        <v>Yes</v>
      </c>
    </row>
    <row r="2282" spans="1:7">
      <c r="A2282" s="83" t="s">
        <v>2271</v>
      </c>
      <c r="B2282" s="83" t="s">
        <v>3081</v>
      </c>
      <c r="C2282" s="80">
        <v>3370</v>
      </c>
      <c r="D2282" s="80" t="s">
        <v>129</v>
      </c>
      <c r="E2282" s="122">
        <v>0.69020000000000004</v>
      </c>
      <c r="F2282" s="112" t="s">
        <v>2749</v>
      </c>
      <c r="G2282" s="3" t="str">
        <f t="shared" si="36"/>
        <v>Yes</v>
      </c>
    </row>
    <row r="2283" spans="1:7">
      <c r="A2283" s="83" t="s">
        <v>2271</v>
      </c>
      <c r="B2283" s="83" t="s">
        <v>3081</v>
      </c>
      <c r="C2283" s="80">
        <v>3210</v>
      </c>
      <c r="D2283" s="80" t="s">
        <v>128</v>
      </c>
      <c r="E2283" s="122">
        <v>0.61919999999999997</v>
      </c>
      <c r="F2283" s="112" t="s">
        <v>2749</v>
      </c>
      <c r="G2283" s="3" t="str">
        <f t="shared" si="36"/>
        <v>Yes</v>
      </c>
    </row>
    <row r="2284" spans="1:7">
      <c r="A2284" s="83" t="s">
        <v>2271</v>
      </c>
      <c r="B2284" s="83" t="s">
        <v>3081</v>
      </c>
      <c r="C2284" s="80">
        <v>1612</v>
      </c>
      <c r="D2284" s="80" t="s">
        <v>120</v>
      </c>
      <c r="E2284" s="122">
        <v>1</v>
      </c>
      <c r="F2284" s="112" t="s">
        <v>3155</v>
      </c>
      <c r="G2284" s="3" t="str">
        <f t="shared" si="36"/>
        <v>Yes</v>
      </c>
    </row>
    <row r="2285" spans="1:7">
      <c r="A2285" s="83" t="s">
        <v>2271</v>
      </c>
      <c r="B2285" s="83" t="s">
        <v>3081</v>
      </c>
      <c r="C2285" s="80">
        <v>3208</v>
      </c>
      <c r="D2285" s="80" t="s">
        <v>126</v>
      </c>
      <c r="E2285" s="122">
        <v>0.1948</v>
      </c>
      <c r="F2285" s="112" t="s">
        <v>3155</v>
      </c>
      <c r="G2285" s="3" t="str">
        <f t="shared" si="36"/>
        <v>No</v>
      </c>
    </row>
    <row r="2286" spans="1:7">
      <c r="A2286" s="83" t="s">
        <v>2271</v>
      </c>
      <c r="B2286" s="83" t="s">
        <v>3081</v>
      </c>
      <c r="C2286" s="80">
        <v>5569</v>
      </c>
      <c r="D2286" s="80" t="s">
        <v>3126</v>
      </c>
      <c r="E2286" s="122">
        <v>0.11609999999999999</v>
      </c>
      <c r="F2286" s="112" t="s">
        <v>3155</v>
      </c>
      <c r="G2286" s="3" t="str">
        <f t="shared" si="36"/>
        <v>No</v>
      </c>
    </row>
    <row r="2287" spans="1:7">
      <c r="A2287" s="83" t="s">
        <v>2271</v>
      </c>
      <c r="B2287" s="83" t="s">
        <v>3081</v>
      </c>
      <c r="C2287" s="80">
        <v>2907</v>
      </c>
      <c r="D2287" s="80" t="s">
        <v>40</v>
      </c>
      <c r="E2287" s="122">
        <v>0.39810000000000001</v>
      </c>
      <c r="F2287" s="112" t="s">
        <v>3155</v>
      </c>
      <c r="G2287" s="3" t="str">
        <f t="shared" si="36"/>
        <v>No</v>
      </c>
    </row>
    <row r="2288" spans="1:7">
      <c r="A2288" s="83" t="s">
        <v>2271</v>
      </c>
      <c r="B2288" s="83" t="s">
        <v>3081</v>
      </c>
      <c r="C2288" s="80">
        <v>2134</v>
      </c>
      <c r="D2288" s="80" t="s">
        <v>122</v>
      </c>
      <c r="E2288" s="122">
        <v>0.53129999999999999</v>
      </c>
      <c r="F2288" s="112" t="s">
        <v>2749</v>
      </c>
      <c r="G2288" s="3" t="str">
        <f t="shared" si="36"/>
        <v>Yes</v>
      </c>
    </row>
    <row r="2289" spans="1:7">
      <c r="A2289" s="83" t="s">
        <v>2271</v>
      </c>
      <c r="B2289" s="83" t="s">
        <v>3081</v>
      </c>
      <c r="C2289" s="80">
        <v>5637</v>
      </c>
      <c r="D2289" s="80" t="s">
        <v>3256</v>
      </c>
      <c r="E2289" s="122">
        <v>0.58540000000000003</v>
      </c>
      <c r="F2289" s="112" t="s">
        <v>3155</v>
      </c>
      <c r="G2289" s="3" t="str">
        <f t="shared" si="36"/>
        <v>Yes</v>
      </c>
    </row>
    <row r="2290" spans="1:7">
      <c r="A2290" s="83" t="s">
        <v>2271</v>
      </c>
      <c r="B2290" s="83" t="s">
        <v>3081</v>
      </c>
      <c r="C2290" s="80">
        <v>4105</v>
      </c>
      <c r="D2290" s="80" t="s">
        <v>130</v>
      </c>
      <c r="E2290" s="122">
        <v>0.30330000000000001</v>
      </c>
      <c r="F2290" s="112" t="s">
        <v>3155</v>
      </c>
      <c r="G2290" s="3" t="str">
        <f t="shared" si="36"/>
        <v>No</v>
      </c>
    </row>
    <row r="2291" spans="1:7">
      <c r="A2291" s="83" t="s">
        <v>2271</v>
      </c>
      <c r="B2291" s="83" t="s">
        <v>3081</v>
      </c>
      <c r="C2291" s="80">
        <v>1613</v>
      </c>
      <c r="D2291" s="80" t="s">
        <v>121</v>
      </c>
      <c r="E2291" s="122">
        <v>0.61350000000000005</v>
      </c>
      <c r="F2291" s="112" t="s">
        <v>2749</v>
      </c>
      <c r="G2291" s="3" t="str">
        <f t="shared" si="36"/>
        <v>Yes</v>
      </c>
    </row>
    <row r="2292" spans="1:7">
      <c r="A2292" s="83" t="s">
        <v>2492</v>
      </c>
      <c r="B2292" s="83" t="s">
        <v>3082</v>
      </c>
      <c r="C2292" s="80">
        <v>3538</v>
      </c>
      <c r="D2292" s="80" t="s">
        <v>1733</v>
      </c>
      <c r="E2292" s="122">
        <v>0.52659999999999996</v>
      </c>
      <c r="F2292" s="112" t="s">
        <v>2749</v>
      </c>
      <c r="G2292" s="3" t="str">
        <f t="shared" si="36"/>
        <v>Yes</v>
      </c>
    </row>
    <row r="2293" spans="1:7">
      <c r="A2293" s="83" t="s">
        <v>2492</v>
      </c>
      <c r="B2293" s="83" t="s">
        <v>3082</v>
      </c>
      <c r="C2293" s="80">
        <v>1628</v>
      </c>
      <c r="D2293" s="80" t="s">
        <v>1895</v>
      </c>
      <c r="E2293" s="122">
        <v>0.88900000000000001</v>
      </c>
      <c r="F2293" s="112" t="s">
        <v>2749</v>
      </c>
      <c r="G2293" s="3" t="str">
        <f t="shared" si="36"/>
        <v>Yes</v>
      </c>
    </row>
    <row r="2294" spans="1:7">
      <c r="A2294" s="83" t="s">
        <v>2492</v>
      </c>
      <c r="B2294" s="83" t="s">
        <v>3082</v>
      </c>
      <c r="C2294" s="80">
        <v>2711</v>
      </c>
      <c r="D2294" s="80" t="s">
        <v>1898</v>
      </c>
      <c r="E2294" s="122">
        <v>0.40229999999999999</v>
      </c>
      <c r="F2294" s="112" t="s">
        <v>3155</v>
      </c>
      <c r="G2294" s="3" t="str">
        <f t="shared" si="36"/>
        <v>No</v>
      </c>
    </row>
    <row r="2295" spans="1:7">
      <c r="A2295" s="83" t="s">
        <v>2492</v>
      </c>
      <c r="B2295" s="83" t="s">
        <v>3082</v>
      </c>
      <c r="C2295" s="80">
        <v>3196</v>
      </c>
      <c r="D2295" s="80" t="s">
        <v>1903</v>
      </c>
      <c r="E2295" s="122">
        <v>0.68940000000000001</v>
      </c>
      <c r="F2295" s="112" t="s">
        <v>2749</v>
      </c>
      <c r="G2295" s="3" t="str">
        <f t="shared" si="36"/>
        <v>Yes</v>
      </c>
    </row>
    <row r="2296" spans="1:7">
      <c r="A2296" s="83" t="s">
        <v>2492</v>
      </c>
      <c r="B2296" s="83" t="s">
        <v>3082</v>
      </c>
      <c r="C2296" s="80">
        <v>3129</v>
      </c>
      <c r="D2296" s="80" t="s">
        <v>1900</v>
      </c>
      <c r="E2296" s="122">
        <v>0.64449999999999996</v>
      </c>
      <c r="F2296" s="112" t="s">
        <v>2749</v>
      </c>
      <c r="G2296" s="3" t="str">
        <f t="shared" si="36"/>
        <v>Yes</v>
      </c>
    </row>
    <row r="2297" spans="1:7">
      <c r="A2297" s="83" t="s">
        <v>2492</v>
      </c>
      <c r="B2297" s="83" t="s">
        <v>3082</v>
      </c>
      <c r="C2297" s="80">
        <v>3194</v>
      </c>
      <c r="D2297" s="80" t="s">
        <v>1901</v>
      </c>
      <c r="E2297" s="122">
        <v>0.35749999999999998</v>
      </c>
      <c r="F2297" s="112" t="s">
        <v>3155</v>
      </c>
      <c r="G2297" s="3" t="str">
        <f t="shared" si="36"/>
        <v>No</v>
      </c>
    </row>
    <row r="2298" spans="1:7">
      <c r="A2298" s="83" t="s">
        <v>2492</v>
      </c>
      <c r="B2298" s="83" t="s">
        <v>3082</v>
      </c>
      <c r="C2298" s="80">
        <v>5356</v>
      </c>
      <c r="D2298" s="80" t="s">
        <v>2745</v>
      </c>
      <c r="E2298" s="122">
        <v>0.77090000000000003</v>
      </c>
      <c r="F2298" s="112" t="s">
        <v>3155</v>
      </c>
      <c r="G2298" s="3" t="str">
        <f t="shared" si="36"/>
        <v>Yes</v>
      </c>
    </row>
    <row r="2299" spans="1:7">
      <c r="A2299" s="83" t="s">
        <v>2492</v>
      </c>
      <c r="B2299" s="83" t="s">
        <v>3082</v>
      </c>
      <c r="C2299" s="80">
        <v>2956</v>
      </c>
      <c r="D2299" s="80" t="s">
        <v>1899</v>
      </c>
      <c r="E2299" s="122">
        <v>0.60829999999999995</v>
      </c>
      <c r="F2299" s="112" t="s">
        <v>2749</v>
      </c>
      <c r="G2299" s="3" t="str">
        <f t="shared" si="36"/>
        <v>Yes</v>
      </c>
    </row>
    <row r="2300" spans="1:7">
      <c r="A2300" s="83" t="s">
        <v>2492</v>
      </c>
      <c r="B2300" s="83" t="s">
        <v>3082</v>
      </c>
      <c r="C2300" s="80">
        <v>5645</v>
      </c>
      <c r="D2300" s="80" t="s">
        <v>1897</v>
      </c>
      <c r="E2300" s="122">
        <v>0.57550000000000001</v>
      </c>
      <c r="F2300" s="112" t="s">
        <v>2749</v>
      </c>
      <c r="G2300" s="3" t="str">
        <f t="shared" si="36"/>
        <v>Yes</v>
      </c>
    </row>
    <row r="2301" spans="1:7">
      <c r="A2301" s="83" t="s">
        <v>2492</v>
      </c>
      <c r="B2301" s="83" t="s">
        <v>3082</v>
      </c>
      <c r="C2301" s="80">
        <v>1755</v>
      </c>
      <c r="D2301" s="80" t="s">
        <v>1896</v>
      </c>
      <c r="E2301" s="122">
        <v>0.4491</v>
      </c>
      <c r="F2301" s="112" t="s">
        <v>3155</v>
      </c>
      <c r="G2301" s="3" t="str">
        <f t="shared" si="36"/>
        <v>No</v>
      </c>
    </row>
    <row r="2302" spans="1:7">
      <c r="A2302" s="83" t="s">
        <v>2492</v>
      </c>
      <c r="B2302" s="83" t="s">
        <v>3082</v>
      </c>
      <c r="C2302" s="80">
        <v>3195</v>
      </c>
      <c r="D2302" s="80" t="s">
        <v>1902</v>
      </c>
      <c r="E2302" s="122">
        <v>0.43769999999999998</v>
      </c>
      <c r="F2302" s="112" t="s">
        <v>3155</v>
      </c>
      <c r="G2302" s="3" t="str">
        <f t="shared" si="36"/>
        <v>No</v>
      </c>
    </row>
    <row r="2303" spans="1:7">
      <c r="A2303" s="83" t="s">
        <v>2492</v>
      </c>
      <c r="B2303" s="84" t="s">
        <v>3082</v>
      </c>
      <c r="C2303" s="80">
        <v>5698</v>
      </c>
      <c r="D2303" s="84" t="s">
        <v>3394</v>
      </c>
      <c r="E2303" s="122">
        <v>0.70430000000000004</v>
      </c>
      <c r="F2303" s="112" t="s">
        <v>3155</v>
      </c>
      <c r="G2303" s="3" t="str">
        <f t="shared" si="36"/>
        <v>Yes</v>
      </c>
    </row>
    <row r="2304" spans="1:7">
      <c r="A2304" s="83" t="s">
        <v>2561</v>
      </c>
      <c r="B2304" s="83" t="s">
        <v>3083</v>
      </c>
      <c r="C2304" s="80">
        <v>2822</v>
      </c>
      <c r="D2304" s="80" t="s">
        <v>2244</v>
      </c>
      <c r="E2304" s="122">
        <v>0.60340000000000005</v>
      </c>
      <c r="F2304" s="112" t="s">
        <v>2749</v>
      </c>
      <c r="G2304" s="3" t="str">
        <f t="shared" si="36"/>
        <v>Yes</v>
      </c>
    </row>
    <row r="2305" spans="1:7">
      <c r="A2305" s="83" t="s">
        <v>2561</v>
      </c>
      <c r="B2305" s="83" t="s">
        <v>3083</v>
      </c>
      <c r="C2305" s="80">
        <v>3699</v>
      </c>
      <c r="D2305" s="80" t="s">
        <v>2246</v>
      </c>
      <c r="E2305" s="122">
        <v>0.3876</v>
      </c>
      <c r="F2305" s="112" t="s">
        <v>3155</v>
      </c>
      <c r="G2305" s="3" t="str">
        <f t="shared" si="36"/>
        <v>No</v>
      </c>
    </row>
    <row r="2306" spans="1:7">
      <c r="A2306" s="83" t="s">
        <v>2561</v>
      </c>
      <c r="B2306" s="83" t="s">
        <v>3083</v>
      </c>
      <c r="C2306" s="80">
        <v>4448</v>
      </c>
      <c r="D2306" s="80" t="s">
        <v>1052</v>
      </c>
      <c r="E2306" s="122">
        <v>0.31919999999999998</v>
      </c>
      <c r="F2306" s="112" t="s">
        <v>3155</v>
      </c>
      <c r="G2306" s="3" t="str">
        <f t="shared" si="36"/>
        <v>No</v>
      </c>
    </row>
    <row r="2307" spans="1:7">
      <c r="A2307" s="83" t="s">
        <v>2561</v>
      </c>
      <c r="B2307" s="83" t="s">
        <v>3083</v>
      </c>
      <c r="C2307" s="80">
        <v>2758</v>
      </c>
      <c r="D2307" s="80" t="s">
        <v>2243</v>
      </c>
      <c r="E2307" s="122">
        <v>0.51939999999999997</v>
      </c>
      <c r="F2307" s="112" t="s">
        <v>2749</v>
      </c>
      <c r="G2307" s="3" t="str">
        <f t="shared" si="36"/>
        <v>Yes</v>
      </c>
    </row>
    <row r="2308" spans="1:7">
      <c r="A2308" s="83" t="s">
        <v>2561</v>
      </c>
      <c r="B2308" s="83" t="s">
        <v>3083</v>
      </c>
      <c r="C2308" s="80">
        <v>3207</v>
      </c>
      <c r="D2308" s="80" t="s">
        <v>2245</v>
      </c>
      <c r="E2308" s="122">
        <v>0.5806</v>
      </c>
      <c r="F2308" s="112" t="s">
        <v>2749</v>
      </c>
      <c r="G2308" s="3" t="str">
        <f t="shared" si="36"/>
        <v>Yes</v>
      </c>
    </row>
    <row r="2309" spans="1:7">
      <c r="A2309" s="83" t="s">
        <v>2561</v>
      </c>
      <c r="B2309" s="83" t="s">
        <v>3083</v>
      </c>
      <c r="C2309" s="80">
        <v>3074</v>
      </c>
      <c r="D2309" s="80" t="s">
        <v>1902</v>
      </c>
      <c r="E2309" s="122">
        <v>0.42299999999999999</v>
      </c>
      <c r="F2309" s="112" t="s">
        <v>3155</v>
      </c>
      <c r="G2309" s="3" t="str">
        <f t="shared" ref="G2309:G2372" si="37">IF(E2309&gt;=0.5,"Yes",IF(F2309="Yes","Yes","No"))</f>
        <v>No</v>
      </c>
    </row>
    <row r="2310" spans="1:7">
      <c r="A2310" s="83" t="s">
        <v>2561</v>
      </c>
      <c r="B2310" s="83" t="s">
        <v>3083</v>
      </c>
      <c r="C2310" s="80">
        <v>5699</v>
      </c>
      <c r="D2310" s="80" t="s">
        <v>3395</v>
      </c>
      <c r="E2310" s="122">
        <v>0.51259999999999994</v>
      </c>
      <c r="F2310" s="112" t="s">
        <v>3155</v>
      </c>
      <c r="G2310" s="3" t="str">
        <f t="shared" si="37"/>
        <v>Yes</v>
      </c>
    </row>
    <row r="2311" spans="1:7">
      <c r="A2311" s="83" t="s">
        <v>2561</v>
      </c>
      <c r="B2311" s="83" t="s">
        <v>3083</v>
      </c>
      <c r="C2311" s="80">
        <v>4040</v>
      </c>
      <c r="D2311" s="80" t="s">
        <v>2247</v>
      </c>
      <c r="E2311" s="122">
        <v>0.49709999999999999</v>
      </c>
      <c r="F2311" s="112" t="s">
        <v>3155</v>
      </c>
      <c r="G2311" s="3" t="str">
        <f t="shared" si="37"/>
        <v>No</v>
      </c>
    </row>
    <row r="2312" spans="1:7">
      <c r="A2312" s="83" t="s">
        <v>2561</v>
      </c>
      <c r="B2312" s="83" t="s">
        <v>3083</v>
      </c>
      <c r="C2312" s="80">
        <v>5540</v>
      </c>
      <c r="D2312" s="80" t="s">
        <v>3150</v>
      </c>
      <c r="E2312" s="122">
        <v>0.46939999999999998</v>
      </c>
      <c r="F2312" s="112" t="s">
        <v>3155</v>
      </c>
      <c r="G2312" s="3" t="str">
        <f t="shared" si="37"/>
        <v>No</v>
      </c>
    </row>
    <row r="2313" spans="1:7">
      <c r="A2313" s="83" t="s">
        <v>2561</v>
      </c>
      <c r="B2313" s="83" t="s">
        <v>3083</v>
      </c>
      <c r="C2313" s="80">
        <v>5505</v>
      </c>
      <c r="D2313" s="80" t="s">
        <v>2746</v>
      </c>
      <c r="E2313" s="122">
        <v>0.42299999999999999</v>
      </c>
      <c r="F2313" s="112" t="s">
        <v>3155</v>
      </c>
      <c r="G2313" s="3" t="str">
        <f t="shared" si="37"/>
        <v>No</v>
      </c>
    </row>
    <row r="2314" spans="1:7">
      <c r="A2314" s="83" t="s">
        <v>2561</v>
      </c>
      <c r="B2314" s="83" t="s">
        <v>3083</v>
      </c>
      <c r="C2314" s="80">
        <v>5506</v>
      </c>
      <c r="D2314" s="80" t="s">
        <v>2747</v>
      </c>
      <c r="E2314" s="122">
        <v>0.29570000000000002</v>
      </c>
      <c r="F2314" s="112" t="s">
        <v>3155</v>
      </c>
      <c r="G2314" s="3" t="str">
        <f t="shared" si="37"/>
        <v>No</v>
      </c>
    </row>
    <row r="2315" spans="1:7">
      <c r="A2315" s="83" t="s">
        <v>2561</v>
      </c>
      <c r="B2315" s="83" t="s">
        <v>3083</v>
      </c>
      <c r="C2315" s="80">
        <v>5504</v>
      </c>
      <c r="D2315" s="80" t="s">
        <v>2748</v>
      </c>
      <c r="E2315" s="122">
        <v>0.51200000000000001</v>
      </c>
      <c r="F2315" s="112" t="s">
        <v>3155</v>
      </c>
      <c r="G2315" s="3" t="str">
        <f t="shared" si="37"/>
        <v>Yes</v>
      </c>
    </row>
    <row r="2316" spans="1:7">
      <c r="A2316" s="83" t="s">
        <v>2561</v>
      </c>
      <c r="B2316" s="83" t="s">
        <v>3083</v>
      </c>
      <c r="C2316" s="80">
        <v>5620</v>
      </c>
      <c r="D2316" s="80" t="s">
        <v>3283</v>
      </c>
      <c r="E2316" s="122">
        <v>6.25E-2</v>
      </c>
      <c r="F2316" s="112" t="s">
        <v>3155</v>
      </c>
      <c r="G2316" s="3" t="str">
        <f t="shared" si="37"/>
        <v>No</v>
      </c>
    </row>
    <row r="2317" spans="1:7">
      <c r="A2317" s="83" t="s">
        <v>2561</v>
      </c>
      <c r="B2317" s="83" t="s">
        <v>3083</v>
      </c>
      <c r="C2317" s="80">
        <v>2505</v>
      </c>
      <c r="D2317" s="80" t="s">
        <v>2242</v>
      </c>
      <c r="E2317" s="122">
        <v>0.58660000000000001</v>
      </c>
      <c r="F2317" s="112" t="s">
        <v>2749</v>
      </c>
      <c r="G2317" s="3" t="str">
        <f t="shared" si="37"/>
        <v>Yes</v>
      </c>
    </row>
    <row r="2318" spans="1:7">
      <c r="A2318" s="83" t="s">
        <v>3161</v>
      </c>
      <c r="B2318" s="83" t="s">
        <v>3396</v>
      </c>
      <c r="C2318" s="80">
        <v>5710</v>
      </c>
      <c r="D2318" s="80" t="s">
        <v>3278</v>
      </c>
      <c r="E2318" s="122">
        <v>0.5413</v>
      </c>
      <c r="F2318" s="112" t="s">
        <v>2749</v>
      </c>
      <c r="G2318" s="3" t="str">
        <f t="shared" si="37"/>
        <v>Yes</v>
      </c>
    </row>
    <row r="2319" spans="1:7">
      <c r="A2319" s="83" t="s">
        <v>2399</v>
      </c>
      <c r="B2319" s="83" t="s">
        <v>3084</v>
      </c>
      <c r="C2319" s="80">
        <v>3555</v>
      </c>
      <c r="D2319" s="80" t="s">
        <v>1169</v>
      </c>
      <c r="E2319" s="122">
        <v>0.75270000000000004</v>
      </c>
      <c r="F2319" s="112" t="s">
        <v>2749</v>
      </c>
      <c r="G2319" s="3" t="str">
        <f t="shared" si="37"/>
        <v>Yes</v>
      </c>
    </row>
    <row r="2320" spans="1:7">
      <c r="A2320" s="83" t="s">
        <v>2399</v>
      </c>
      <c r="B2320" s="83" t="s">
        <v>3084</v>
      </c>
      <c r="C2320" s="80">
        <v>2859</v>
      </c>
      <c r="D2320" s="80" t="s">
        <v>1168</v>
      </c>
      <c r="E2320" s="122">
        <v>0.62749999999999995</v>
      </c>
      <c r="F2320" s="112" t="s">
        <v>2749</v>
      </c>
      <c r="G2320" s="3" t="str">
        <f t="shared" si="37"/>
        <v>Yes</v>
      </c>
    </row>
    <row r="2321" spans="1:8">
      <c r="A2321" t="s">
        <v>2446</v>
      </c>
      <c r="B2321" t="s">
        <v>3085</v>
      </c>
      <c r="C2321" s="80">
        <v>2190</v>
      </c>
      <c r="D2321" t="s">
        <v>1507</v>
      </c>
      <c r="E2321" s="122">
        <v>0.2626</v>
      </c>
      <c r="F2321" s="112" t="s">
        <v>3155</v>
      </c>
      <c r="G2321" s="3" t="str">
        <f t="shared" si="37"/>
        <v>No</v>
      </c>
      <c r="H2321" s="102"/>
    </row>
    <row r="2322" spans="1:8">
      <c r="A2322" s="83" t="s">
        <v>2446</v>
      </c>
      <c r="B2322" s="83" t="s">
        <v>3085</v>
      </c>
      <c r="C2322" s="80">
        <v>4309</v>
      </c>
      <c r="D2322" s="80" t="s">
        <v>1510</v>
      </c>
      <c r="E2322" s="122">
        <v>0.41420000000000001</v>
      </c>
      <c r="F2322" s="112" t="s">
        <v>3155</v>
      </c>
      <c r="G2322" s="3" t="str">
        <f t="shared" si="37"/>
        <v>No</v>
      </c>
    </row>
    <row r="2323" spans="1:8">
      <c r="A2323" s="83" t="s">
        <v>2446</v>
      </c>
      <c r="B2323" s="83" t="s">
        <v>3085</v>
      </c>
      <c r="C2323" s="80">
        <v>3458</v>
      </c>
      <c r="D2323" s="80" t="s">
        <v>1508</v>
      </c>
      <c r="E2323" s="122">
        <v>0.32719999999999999</v>
      </c>
      <c r="F2323" s="112" t="s">
        <v>3155</v>
      </c>
      <c r="G2323" s="3" t="str">
        <f t="shared" si="37"/>
        <v>No</v>
      </c>
    </row>
    <row r="2324" spans="1:8">
      <c r="A2324" s="83" t="s">
        <v>2446</v>
      </c>
      <c r="B2324" s="83" t="s">
        <v>3085</v>
      </c>
      <c r="C2324" s="80">
        <v>4471</v>
      </c>
      <c r="D2324" s="80" t="s">
        <v>1511</v>
      </c>
      <c r="E2324" s="122">
        <v>0.20030000000000001</v>
      </c>
      <c r="F2324" s="112" t="s">
        <v>3155</v>
      </c>
      <c r="G2324" s="3" t="str">
        <f t="shared" si="37"/>
        <v>No</v>
      </c>
    </row>
    <row r="2325" spans="1:8">
      <c r="A2325" s="83" t="s">
        <v>2446</v>
      </c>
      <c r="B2325" s="83" t="s">
        <v>3085</v>
      </c>
      <c r="C2325" s="80">
        <v>5564</v>
      </c>
      <c r="D2325" s="80" t="s">
        <v>3136</v>
      </c>
      <c r="E2325" s="122">
        <v>0.2409</v>
      </c>
      <c r="F2325" s="112" t="s">
        <v>3155</v>
      </c>
      <c r="G2325" s="3" t="str">
        <f t="shared" si="37"/>
        <v>No</v>
      </c>
    </row>
    <row r="2326" spans="1:8">
      <c r="A2326" s="83" t="s">
        <v>2446</v>
      </c>
      <c r="B2326" s="83" t="s">
        <v>3085</v>
      </c>
      <c r="C2326" s="80">
        <v>4569</v>
      </c>
      <c r="D2326" s="80" t="s">
        <v>1512</v>
      </c>
      <c r="E2326" s="122">
        <v>0.27039999999999997</v>
      </c>
      <c r="F2326" s="112" t="s">
        <v>3155</v>
      </c>
      <c r="G2326" s="3" t="str">
        <f t="shared" si="37"/>
        <v>No</v>
      </c>
    </row>
    <row r="2327" spans="1:8">
      <c r="A2327" s="83" t="s">
        <v>2446</v>
      </c>
      <c r="B2327" s="83" t="s">
        <v>3085</v>
      </c>
      <c r="C2327" s="80">
        <v>5338</v>
      </c>
      <c r="D2327" s="80" t="s">
        <v>1513</v>
      </c>
      <c r="E2327" s="122">
        <v>0.57320000000000004</v>
      </c>
      <c r="F2327" s="112" t="s">
        <v>3155</v>
      </c>
      <c r="G2327" s="3" t="str">
        <f t="shared" si="37"/>
        <v>Yes</v>
      </c>
    </row>
    <row r="2328" spans="1:8">
      <c r="A2328" s="83" t="s">
        <v>2446</v>
      </c>
      <c r="B2328" s="83" t="s">
        <v>3085</v>
      </c>
      <c r="C2328" s="80">
        <v>5045</v>
      </c>
      <c r="D2328" s="80" t="s">
        <v>3421</v>
      </c>
      <c r="E2328" s="122">
        <v>0</v>
      </c>
      <c r="F2328" s="112" t="s">
        <v>3155</v>
      </c>
      <c r="G2328" s="3" t="str">
        <f t="shared" si="37"/>
        <v>No</v>
      </c>
    </row>
    <row r="2329" spans="1:8">
      <c r="A2329" s="83" t="s">
        <v>2446</v>
      </c>
      <c r="B2329" s="83" t="s">
        <v>3085</v>
      </c>
      <c r="C2329" s="80">
        <v>4170</v>
      </c>
      <c r="D2329" s="80" t="s">
        <v>1509</v>
      </c>
      <c r="E2329" s="122">
        <v>0.2702</v>
      </c>
      <c r="F2329" s="112" t="s">
        <v>3155</v>
      </c>
      <c r="G2329" s="3" t="str">
        <f t="shared" si="37"/>
        <v>No</v>
      </c>
    </row>
    <row r="2330" spans="1:8">
      <c r="A2330" s="83" t="s">
        <v>2386</v>
      </c>
      <c r="B2330" s="83" t="s">
        <v>3086</v>
      </c>
      <c r="C2330" s="80">
        <v>2330</v>
      </c>
      <c r="D2330" s="80" t="s">
        <v>1121</v>
      </c>
      <c r="E2330" s="122">
        <v>0.40439999999999998</v>
      </c>
      <c r="F2330" s="112" t="s">
        <v>3155</v>
      </c>
      <c r="G2330" s="3" t="str">
        <f t="shared" si="37"/>
        <v>No</v>
      </c>
    </row>
    <row r="2331" spans="1:8">
      <c r="A2331" s="83" t="s">
        <v>2386</v>
      </c>
      <c r="B2331" s="83" t="s">
        <v>3086</v>
      </c>
      <c r="C2331" s="80">
        <v>2997</v>
      </c>
      <c r="D2331" s="80" t="s">
        <v>1122</v>
      </c>
      <c r="E2331" s="122">
        <v>0.4627</v>
      </c>
      <c r="F2331" s="112" t="s">
        <v>3155</v>
      </c>
      <c r="G2331" s="3" t="str">
        <f t="shared" si="37"/>
        <v>No</v>
      </c>
    </row>
    <row r="2332" spans="1:8">
      <c r="A2332" s="83" t="s">
        <v>2386</v>
      </c>
      <c r="B2332" s="83" t="s">
        <v>3086</v>
      </c>
      <c r="C2332" s="80">
        <v>5368</v>
      </c>
      <c r="D2332" s="80" t="s">
        <v>1125</v>
      </c>
      <c r="E2332" s="122">
        <v>0.42499999999999999</v>
      </c>
      <c r="F2332" s="112" t="s">
        <v>3155</v>
      </c>
      <c r="G2332" s="3" t="str">
        <f t="shared" si="37"/>
        <v>No</v>
      </c>
    </row>
    <row r="2333" spans="1:8">
      <c r="A2333" s="83" t="s">
        <v>2386</v>
      </c>
      <c r="B2333" s="83" t="s">
        <v>3086</v>
      </c>
      <c r="C2333" s="80">
        <v>3394</v>
      </c>
      <c r="D2333" s="80" t="s">
        <v>1123</v>
      </c>
      <c r="E2333" s="122">
        <v>0.4491</v>
      </c>
      <c r="F2333" s="112" t="s">
        <v>3155</v>
      </c>
      <c r="G2333" s="3" t="str">
        <f t="shared" si="37"/>
        <v>No</v>
      </c>
    </row>
    <row r="2334" spans="1:8">
      <c r="A2334" s="83" t="s">
        <v>2386</v>
      </c>
      <c r="B2334" s="83" t="s">
        <v>3086</v>
      </c>
      <c r="C2334" s="80">
        <v>5077</v>
      </c>
      <c r="D2334" s="80" t="s">
        <v>1124</v>
      </c>
      <c r="E2334" s="122">
        <v>0.58609999999999995</v>
      </c>
      <c r="F2334" s="112" t="s">
        <v>3155</v>
      </c>
      <c r="G2334" s="3" t="str">
        <f t="shared" si="37"/>
        <v>Yes</v>
      </c>
    </row>
    <row r="2335" spans="1:8">
      <c r="A2335" s="83" t="s">
        <v>3158</v>
      </c>
      <c r="B2335" s="83" t="s">
        <v>3397</v>
      </c>
      <c r="C2335" s="80">
        <v>5662</v>
      </c>
      <c r="D2335" s="80" t="s">
        <v>3398</v>
      </c>
      <c r="E2335" s="122">
        <v>0.63429999999999997</v>
      </c>
      <c r="F2335" s="112" t="s">
        <v>2749</v>
      </c>
      <c r="G2335" s="3" t="str">
        <f t="shared" si="37"/>
        <v>Yes</v>
      </c>
    </row>
    <row r="2336" spans="1:8">
      <c r="A2336" s="83" t="s">
        <v>2406</v>
      </c>
      <c r="B2336" s="83" t="s">
        <v>3087</v>
      </c>
      <c r="C2336" s="80">
        <v>3290</v>
      </c>
      <c r="D2336" s="80" t="s">
        <v>1194</v>
      </c>
      <c r="E2336" s="122">
        <v>0.38979999999999998</v>
      </c>
      <c r="F2336" s="112" t="s">
        <v>3155</v>
      </c>
      <c r="G2336" s="3" t="str">
        <f t="shared" si="37"/>
        <v>No</v>
      </c>
    </row>
    <row r="2337" spans="1:7">
      <c r="A2337" s="83" t="s">
        <v>2406</v>
      </c>
      <c r="B2337" s="83" t="s">
        <v>3087</v>
      </c>
      <c r="C2337" s="80">
        <v>3289</v>
      </c>
      <c r="D2337" s="80" t="s">
        <v>1193</v>
      </c>
      <c r="E2337" s="122">
        <v>0.41570000000000001</v>
      </c>
      <c r="F2337" s="112" t="s">
        <v>3155</v>
      </c>
      <c r="G2337" s="3" t="str">
        <f t="shared" si="37"/>
        <v>No</v>
      </c>
    </row>
    <row r="2338" spans="1:7">
      <c r="A2338" s="83" t="s">
        <v>2428</v>
      </c>
      <c r="B2338" s="83" t="s">
        <v>3088</v>
      </c>
      <c r="C2338" s="80">
        <v>3444</v>
      </c>
      <c r="D2338" s="80" t="s">
        <v>1275</v>
      </c>
      <c r="E2338" s="122">
        <v>0.41439999999999999</v>
      </c>
      <c r="F2338" s="112" t="s">
        <v>3155</v>
      </c>
      <c r="G2338" s="3" t="str">
        <f t="shared" si="37"/>
        <v>No</v>
      </c>
    </row>
    <row r="2339" spans="1:7">
      <c r="A2339" s="83" t="s">
        <v>2428</v>
      </c>
      <c r="B2339" s="83" t="s">
        <v>3088</v>
      </c>
      <c r="C2339" s="80">
        <v>2542</v>
      </c>
      <c r="D2339" s="80" t="s">
        <v>1274</v>
      </c>
      <c r="E2339" s="122">
        <v>0.39660000000000001</v>
      </c>
      <c r="F2339" s="112" t="s">
        <v>3155</v>
      </c>
      <c r="G2339" s="3" t="str">
        <f t="shared" si="37"/>
        <v>No</v>
      </c>
    </row>
    <row r="2340" spans="1:7">
      <c r="A2340" s="83" t="s">
        <v>2320</v>
      </c>
      <c r="B2340" s="83" t="s">
        <v>3089</v>
      </c>
      <c r="C2340" s="80">
        <v>2472</v>
      </c>
      <c r="D2340" s="80" t="s">
        <v>458</v>
      </c>
      <c r="E2340" s="122">
        <v>0.64419999999999999</v>
      </c>
      <c r="F2340" s="112" t="s">
        <v>3155</v>
      </c>
      <c r="G2340" s="3" t="str">
        <f t="shared" si="37"/>
        <v>Yes</v>
      </c>
    </row>
    <row r="2341" spans="1:7">
      <c r="A2341" s="83" t="s">
        <v>2320</v>
      </c>
      <c r="B2341" s="83" t="s">
        <v>3089</v>
      </c>
      <c r="C2341" s="80">
        <v>2473</v>
      </c>
      <c r="D2341" s="80" t="s">
        <v>459</v>
      </c>
      <c r="E2341" s="122">
        <v>0.53949999999999998</v>
      </c>
      <c r="F2341" s="112" t="s">
        <v>3155</v>
      </c>
      <c r="G2341" s="3" t="str">
        <f t="shared" si="37"/>
        <v>Yes</v>
      </c>
    </row>
    <row r="2342" spans="1:7">
      <c r="A2342" t="s">
        <v>2393</v>
      </c>
      <c r="B2342" t="s">
        <v>3090</v>
      </c>
      <c r="C2342">
        <v>4369</v>
      </c>
      <c r="D2342" t="s">
        <v>1149</v>
      </c>
      <c r="E2342" s="122">
        <v>0.79649999999999999</v>
      </c>
      <c r="F2342" s="112" t="s">
        <v>2749</v>
      </c>
      <c r="G2342" s="3" t="str">
        <f t="shared" si="37"/>
        <v>Yes</v>
      </c>
    </row>
    <row r="2343" spans="1:7">
      <c r="A2343" s="83" t="s">
        <v>2393</v>
      </c>
      <c r="B2343" s="83" t="s">
        <v>3090</v>
      </c>
      <c r="C2343" s="80">
        <v>2290</v>
      </c>
      <c r="D2343" s="80" t="s">
        <v>1147</v>
      </c>
      <c r="E2343" s="122">
        <v>0.74139999999999995</v>
      </c>
      <c r="F2343" s="112" t="s">
        <v>2749</v>
      </c>
      <c r="G2343" s="3" t="str">
        <f t="shared" si="37"/>
        <v>Yes</v>
      </c>
    </row>
    <row r="2344" spans="1:7">
      <c r="A2344" s="83" t="s">
        <v>2393</v>
      </c>
      <c r="B2344" s="83" t="s">
        <v>3090</v>
      </c>
      <c r="C2344" s="80">
        <v>3597</v>
      </c>
      <c r="D2344" s="80" t="s">
        <v>1148</v>
      </c>
      <c r="E2344" s="122">
        <v>0.71699999999999997</v>
      </c>
      <c r="F2344" s="112" t="s">
        <v>2749</v>
      </c>
      <c r="G2344" s="3" t="str">
        <f t="shared" si="37"/>
        <v>Yes</v>
      </c>
    </row>
    <row r="2345" spans="1:7">
      <c r="A2345" t="s">
        <v>2393</v>
      </c>
      <c r="B2345" t="s">
        <v>3090</v>
      </c>
      <c r="C2345">
        <v>1829</v>
      </c>
      <c r="D2345" t="s">
        <v>1146</v>
      </c>
      <c r="E2345" s="122">
        <v>0.31819999999999998</v>
      </c>
      <c r="F2345" s="112" t="s">
        <v>3155</v>
      </c>
      <c r="G2345" s="3" t="str">
        <f t="shared" si="37"/>
        <v>No</v>
      </c>
    </row>
    <row r="2346" spans="1:7">
      <c r="A2346" t="s">
        <v>2332</v>
      </c>
      <c r="B2346" t="s">
        <v>3091</v>
      </c>
      <c r="C2346">
        <v>3375</v>
      </c>
      <c r="D2346" t="s">
        <v>504</v>
      </c>
      <c r="E2346" s="122">
        <v>0.66690000000000005</v>
      </c>
      <c r="F2346" s="112" t="s">
        <v>2749</v>
      </c>
      <c r="G2346" s="3" t="str">
        <f t="shared" si="37"/>
        <v>Yes</v>
      </c>
    </row>
    <row r="2347" spans="1:7">
      <c r="A2347" t="s">
        <v>2378</v>
      </c>
      <c r="B2347" t="s">
        <v>3092</v>
      </c>
      <c r="C2347">
        <v>2605</v>
      </c>
      <c r="D2347" t="s">
        <v>1102</v>
      </c>
      <c r="E2347" s="122">
        <v>0.8841</v>
      </c>
      <c r="F2347" s="112" t="s">
        <v>2749</v>
      </c>
      <c r="G2347" s="3" t="str">
        <f t="shared" si="37"/>
        <v>Yes</v>
      </c>
    </row>
    <row r="2348" spans="1:7">
      <c r="A2348" t="s">
        <v>2294</v>
      </c>
      <c r="B2348" t="s">
        <v>3093</v>
      </c>
      <c r="C2348">
        <v>5599</v>
      </c>
      <c r="D2348" t="s">
        <v>1635</v>
      </c>
      <c r="E2348" s="122">
        <v>0.50870000000000004</v>
      </c>
      <c r="F2348" s="112" t="s">
        <v>3155</v>
      </c>
      <c r="G2348" s="3" t="str">
        <f t="shared" si="37"/>
        <v>Yes</v>
      </c>
    </row>
    <row r="2349" spans="1:7">
      <c r="A2349" t="s">
        <v>2294</v>
      </c>
      <c r="B2349" t="s">
        <v>3093</v>
      </c>
      <c r="C2349">
        <v>5246</v>
      </c>
      <c r="D2349" t="s">
        <v>322</v>
      </c>
      <c r="E2349" s="122">
        <v>0.31169999999999998</v>
      </c>
      <c r="F2349" s="112" t="s">
        <v>3155</v>
      </c>
      <c r="G2349" s="3" t="str">
        <f t="shared" si="37"/>
        <v>No</v>
      </c>
    </row>
    <row r="2350" spans="1:7">
      <c r="A2350" t="s">
        <v>2294</v>
      </c>
      <c r="B2350" t="s">
        <v>3093</v>
      </c>
      <c r="C2350">
        <v>5600</v>
      </c>
      <c r="D2350" t="s">
        <v>3257</v>
      </c>
      <c r="E2350" s="122">
        <v>0.33439999999999998</v>
      </c>
      <c r="F2350" s="112" t="s">
        <v>3155</v>
      </c>
      <c r="G2350" s="3" t="str">
        <f t="shared" si="37"/>
        <v>No</v>
      </c>
    </row>
    <row r="2351" spans="1:7">
      <c r="A2351" t="s">
        <v>2294</v>
      </c>
      <c r="B2351" t="s">
        <v>3093</v>
      </c>
      <c r="C2351">
        <v>1795</v>
      </c>
      <c r="D2351" t="s">
        <v>319</v>
      </c>
      <c r="E2351" s="122">
        <v>0.48</v>
      </c>
      <c r="F2351" s="112" t="s">
        <v>3155</v>
      </c>
      <c r="G2351" s="3" t="str">
        <f t="shared" si="37"/>
        <v>No</v>
      </c>
    </row>
    <row r="2352" spans="1:7">
      <c r="A2352" t="s">
        <v>2294</v>
      </c>
      <c r="B2352" t="s">
        <v>3093</v>
      </c>
      <c r="C2352">
        <v>3546</v>
      </c>
      <c r="D2352" t="s">
        <v>321</v>
      </c>
      <c r="E2352" s="122">
        <v>0.41370000000000001</v>
      </c>
      <c r="F2352" s="112" t="s">
        <v>3155</v>
      </c>
      <c r="G2352" s="3" t="str">
        <f t="shared" si="37"/>
        <v>No</v>
      </c>
    </row>
    <row r="2353" spans="1:7">
      <c r="A2353" t="s">
        <v>2294</v>
      </c>
      <c r="B2353" t="s">
        <v>3093</v>
      </c>
      <c r="C2353">
        <v>5409</v>
      </c>
      <c r="D2353" t="s">
        <v>323</v>
      </c>
      <c r="E2353" s="122">
        <v>0.43909999999999999</v>
      </c>
      <c r="F2353" s="112" t="s">
        <v>3155</v>
      </c>
      <c r="G2353" s="3" t="str">
        <f t="shared" si="37"/>
        <v>No</v>
      </c>
    </row>
    <row r="2354" spans="1:7">
      <c r="A2354" t="s">
        <v>2294</v>
      </c>
      <c r="B2354" t="s">
        <v>3093</v>
      </c>
      <c r="C2354">
        <v>3513</v>
      </c>
      <c r="D2354" t="s">
        <v>320</v>
      </c>
      <c r="E2354" s="122">
        <v>0.36890000000000001</v>
      </c>
      <c r="F2354" s="112" t="s">
        <v>3155</v>
      </c>
      <c r="G2354" s="3" t="str">
        <f t="shared" si="37"/>
        <v>No</v>
      </c>
    </row>
    <row r="2355" spans="1:7">
      <c r="A2355" t="s">
        <v>2550</v>
      </c>
      <c r="B2355" t="s">
        <v>3094</v>
      </c>
      <c r="C2355">
        <v>2592</v>
      </c>
      <c r="D2355" t="s">
        <v>565</v>
      </c>
      <c r="E2355">
        <v>0.90110000000000001</v>
      </c>
      <c r="F2355" s="3" t="s">
        <v>2749</v>
      </c>
      <c r="G2355" s="3" t="str">
        <f t="shared" si="37"/>
        <v>Yes</v>
      </c>
    </row>
    <row r="2356" spans="1:7">
      <c r="A2356" t="s">
        <v>2550</v>
      </c>
      <c r="B2356" t="s">
        <v>3094</v>
      </c>
      <c r="C2356">
        <v>3138</v>
      </c>
      <c r="D2356" t="s">
        <v>2174</v>
      </c>
      <c r="E2356" s="122">
        <v>0.91549999999999998</v>
      </c>
      <c r="F2356" s="112" t="s">
        <v>2749</v>
      </c>
      <c r="G2356" s="3" t="str">
        <f t="shared" si="37"/>
        <v>Yes</v>
      </c>
    </row>
    <row r="2357" spans="1:7">
      <c r="A2357" t="s">
        <v>2550</v>
      </c>
      <c r="B2357" t="s">
        <v>3094</v>
      </c>
      <c r="C2357">
        <v>2116</v>
      </c>
      <c r="D2357" t="s">
        <v>2167</v>
      </c>
      <c r="E2357" s="122">
        <v>0.78690000000000004</v>
      </c>
      <c r="F2357" s="112" t="s">
        <v>2749</v>
      </c>
      <c r="G2357" s="3" t="str">
        <f t="shared" si="37"/>
        <v>Yes</v>
      </c>
    </row>
    <row r="2358" spans="1:7">
      <c r="A2358" t="s">
        <v>2550</v>
      </c>
      <c r="B2358" t="s">
        <v>3094</v>
      </c>
      <c r="C2358">
        <v>3206</v>
      </c>
      <c r="D2358" t="s">
        <v>2175</v>
      </c>
      <c r="E2358" s="122">
        <v>0.74019999999999997</v>
      </c>
      <c r="F2358" s="112" t="s">
        <v>2749</v>
      </c>
      <c r="G2358" s="3" t="str">
        <f t="shared" si="37"/>
        <v>Yes</v>
      </c>
    </row>
    <row r="2359" spans="1:7">
      <c r="A2359" t="s">
        <v>2550</v>
      </c>
      <c r="B2359" t="s">
        <v>3094</v>
      </c>
      <c r="C2359">
        <v>2410</v>
      </c>
      <c r="D2359" t="s">
        <v>2169</v>
      </c>
      <c r="E2359" s="122">
        <v>0.80620000000000003</v>
      </c>
      <c r="F2359" s="112" t="s">
        <v>2749</v>
      </c>
      <c r="G2359" s="3" t="str">
        <f t="shared" si="37"/>
        <v>Yes</v>
      </c>
    </row>
    <row r="2360" spans="1:7">
      <c r="A2360" t="s">
        <v>2550</v>
      </c>
      <c r="B2360" t="s">
        <v>3094</v>
      </c>
      <c r="C2360">
        <v>2176</v>
      </c>
      <c r="D2360" t="s">
        <v>1595</v>
      </c>
      <c r="E2360" s="122">
        <v>0.89959999999999996</v>
      </c>
      <c r="F2360" s="112" t="s">
        <v>2749</v>
      </c>
      <c r="G2360" s="3" t="str">
        <f t="shared" si="37"/>
        <v>Yes</v>
      </c>
    </row>
    <row r="2361" spans="1:7">
      <c r="A2361" t="s">
        <v>2550</v>
      </c>
      <c r="B2361" t="s">
        <v>3094</v>
      </c>
      <c r="C2361">
        <v>2818</v>
      </c>
      <c r="D2361" t="s">
        <v>2171</v>
      </c>
      <c r="E2361" s="122">
        <v>0.6905</v>
      </c>
      <c r="F2361" s="112" t="s">
        <v>2749</v>
      </c>
      <c r="G2361" s="3" t="str">
        <f t="shared" si="37"/>
        <v>Yes</v>
      </c>
    </row>
    <row r="2362" spans="1:7">
      <c r="A2362" t="s">
        <v>2550</v>
      </c>
      <c r="B2362" t="s">
        <v>3094</v>
      </c>
      <c r="C2362">
        <v>2715</v>
      </c>
      <c r="D2362" t="s">
        <v>2170</v>
      </c>
      <c r="E2362" s="122">
        <v>0.85650000000000004</v>
      </c>
      <c r="F2362" s="112" t="s">
        <v>2749</v>
      </c>
      <c r="G2362" s="3" t="str">
        <f t="shared" si="37"/>
        <v>Yes</v>
      </c>
    </row>
    <row r="2363" spans="1:7">
      <c r="A2363" t="s">
        <v>2550</v>
      </c>
      <c r="B2363" t="s">
        <v>3094</v>
      </c>
      <c r="C2363">
        <v>3023</v>
      </c>
      <c r="D2363" t="s">
        <v>3400</v>
      </c>
      <c r="E2363" s="122">
        <v>0.68130000000000002</v>
      </c>
      <c r="F2363" s="112" t="s">
        <v>2749</v>
      </c>
      <c r="G2363" s="3" t="str">
        <f t="shared" si="37"/>
        <v>Yes</v>
      </c>
    </row>
    <row r="2364" spans="1:7">
      <c r="A2364" t="s">
        <v>2550</v>
      </c>
      <c r="B2364" t="s">
        <v>3094</v>
      </c>
      <c r="C2364">
        <v>3615</v>
      </c>
      <c r="D2364" t="s">
        <v>2179</v>
      </c>
      <c r="E2364" s="122">
        <v>0.87290000000000001</v>
      </c>
      <c r="F2364" s="112" t="s">
        <v>2749</v>
      </c>
      <c r="G2364" s="3" t="str">
        <f t="shared" si="37"/>
        <v>Yes</v>
      </c>
    </row>
    <row r="2365" spans="1:7">
      <c r="A2365" t="s">
        <v>2550</v>
      </c>
      <c r="B2365" t="s">
        <v>3094</v>
      </c>
      <c r="C2365">
        <v>3817</v>
      </c>
      <c r="D2365" t="s">
        <v>2180</v>
      </c>
      <c r="E2365" s="122">
        <v>0.90500000000000003</v>
      </c>
      <c r="F2365" s="112" t="s">
        <v>2749</v>
      </c>
      <c r="G2365" s="3" t="str">
        <f t="shared" si="37"/>
        <v>Yes</v>
      </c>
    </row>
    <row r="2366" spans="1:7">
      <c r="A2366" t="s">
        <v>2550</v>
      </c>
      <c r="B2366" t="s">
        <v>3094</v>
      </c>
      <c r="C2366">
        <v>2899</v>
      </c>
      <c r="D2366" t="s">
        <v>2173</v>
      </c>
      <c r="E2366" s="122">
        <v>0.751</v>
      </c>
      <c r="F2366" s="112" t="s">
        <v>2749</v>
      </c>
      <c r="G2366" s="3" t="str">
        <f t="shared" si="37"/>
        <v>Yes</v>
      </c>
    </row>
    <row r="2367" spans="1:7">
      <c r="A2367" t="s">
        <v>2550</v>
      </c>
      <c r="B2367" t="s">
        <v>3094</v>
      </c>
      <c r="C2367">
        <v>2177</v>
      </c>
      <c r="D2367" t="s">
        <v>2168</v>
      </c>
      <c r="E2367" s="122">
        <v>0.84179999999999999</v>
      </c>
      <c r="F2367" s="112" t="s">
        <v>2749</v>
      </c>
      <c r="G2367" s="3" t="str">
        <f t="shared" si="37"/>
        <v>Yes</v>
      </c>
    </row>
    <row r="2368" spans="1:7">
      <c r="A2368" t="s">
        <v>2550</v>
      </c>
      <c r="B2368" t="s">
        <v>3094</v>
      </c>
      <c r="C2368">
        <v>2819</v>
      </c>
      <c r="D2368" t="s">
        <v>2172</v>
      </c>
      <c r="E2368" s="122">
        <v>0.62380000000000002</v>
      </c>
      <c r="F2368" s="112" t="s">
        <v>2749</v>
      </c>
      <c r="G2368" s="3" t="str">
        <f t="shared" si="37"/>
        <v>Yes</v>
      </c>
    </row>
    <row r="2369" spans="1:7">
      <c r="A2369" t="s">
        <v>2550</v>
      </c>
      <c r="B2369" t="s">
        <v>3094</v>
      </c>
      <c r="C2369">
        <v>2433</v>
      </c>
      <c r="D2369" t="s">
        <v>1793</v>
      </c>
      <c r="E2369" s="122">
        <v>0.8599</v>
      </c>
      <c r="F2369" s="112" t="s">
        <v>2749</v>
      </c>
      <c r="G2369" s="3" t="str">
        <f t="shared" si="37"/>
        <v>Yes</v>
      </c>
    </row>
    <row r="2370" spans="1:7">
      <c r="A2370" t="s">
        <v>2550</v>
      </c>
      <c r="B2370" t="s">
        <v>3094</v>
      </c>
      <c r="C2370">
        <v>3264</v>
      </c>
      <c r="D2370" t="s">
        <v>2176</v>
      </c>
      <c r="E2370">
        <v>0.77329999999999999</v>
      </c>
      <c r="F2370" s="3" t="s">
        <v>2749</v>
      </c>
      <c r="G2370" s="3" t="str">
        <f t="shared" si="37"/>
        <v>Yes</v>
      </c>
    </row>
    <row r="2371" spans="1:7">
      <c r="A2371" t="s">
        <v>2550</v>
      </c>
      <c r="B2371" t="s">
        <v>3094</v>
      </c>
      <c r="C2371">
        <v>2529</v>
      </c>
      <c r="D2371" t="s">
        <v>142</v>
      </c>
      <c r="E2371">
        <v>0.82689999999999997</v>
      </c>
      <c r="F2371" s="3" t="s">
        <v>2749</v>
      </c>
      <c r="G2371" s="3" t="str">
        <f t="shared" si="37"/>
        <v>Yes</v>
      </c>
    </row>
    <row r="2372" spans="1:7">
      <c r="A2372" t="s">
        <v>2550</v>
      </c>
      <c r="B2372" t="s">
        <v>3094</v>
      </c>
      <c r="C2372">
        <v>4093</v>
      </c>
      <c r="D2372" t="s">
        <v>2181</v>
      </c>
      <c r="E2372">
        <v>0.92330000000000001</v>
      </c>
      <c r="F2372" s="3" t="s">
        <v>2749</v>
      </c>
      <c r="G2372" s="3" t="str">
        <f t="shared" si="37"/>
        <v>Yes</v>
      </c>
    </row>
    <row r="2373" spans="1:7">
      <c r="A2373" t="s">
        <v>2550</v>
      </c>
      <c r="B2373" t="s">
        <v>3094</v>
      </c>
      <c r="C2373">
        <v>2314</v>
      </c>
      <c r="D2373" t="s">
        <v>629</v>
      </c>
      <c r="E2373">
        <v>0.9244</v>
      </c>
      <c r="F2373" s="3" t="s">
        <v>2749</v>
      </c>
      <c r="G2373" s="3" t="str">
        <f t="shared" ref="G2373:G2392" si="38">IF(E2373&gt;=0.5,"Yes",IF(F2373="Yes","Yes","No"))</f>
        <v>Yes</v>
      </c>
    </row>
    <row r="2374" spans="1:7">
      <c r="A2374" t="s">
        <v>2550</v>
      </c>
      <c r="B2374" t="s">
        <v>3094</v>
      </c>
      <c r="C2374">
        <v>3312</v>
      </c>
      <c r="D2374" t="s">
        <v>2177</v>
      </c>
      <c r="E2374">
        <v>0.65410000000000001</v>
      </c>
      <c r="F2374" s="3" t="s">
        <v>2749</v>
      </c>
      <c r="G2374" s="3" t="str">
        <f t="shared" si="38"/>
        <v>Yes</v>
      </c>
    </row>
    <row r="2375" spans="1:7">
      <c r="A2375" t="s">
        <v>2550</v>
      </c>
      <c r="B2375" t="s">
        <v>3094</v>
      </c>
      <c r="C2375">
        <v>3368</v>
      </c>
      <c r="D2375" t="s">
        <v>2178</v>
      </c>
      <c r="E2375">
        <v>0.7006</v>
      </c>
      <c r="F2375" s="3" t="s">
        <v>2749</v>
      </c>
      <c r="G2375" s="3" t="str">
        <f t="shared" si="38"/>
        <v>Yes</v>
      </c>
    </row>
    <row r="2376" spans="1:7">
      <c r="A2376" t="s">
        <v>2550</v>
      </c>
      <c r="B2376" t="s">
        <v>3094</v>
      </c>
      <c r="C2376">
        <v>5153</v>
      </c>
      <c r="D2376" t="s">
        <v>2182</v>
      </c>
      <c r="E2376">
        <v>0.7409</v>
      </c>
      <c r="F2376" s="3" t="s">
        <v>2749</v>
      </c>
      <c r="G2376" s="3" t="str">
        <f t="shared" si="38"/>
        <v>Yes</v>
      </c>
    </row>
    <row r="2377" spans="1:7">
      <c r="A2377" t="s">
        <v>2550</v>
      </c>
      <c r="B2377" t="s">
        <v>3094</v>
      </c>
      <c r="C2377">
        <v>5355</v>
      </c>
      <c r="D2377" t="s">
        <v>2184</v>
      </c>
      <c r="E2377">
        <v>0.8196</v>
      </c>
      <c r="F2377" s="3" t="s">
        <v>3155</v>
      </c>
      <c r="G2377" s="3" t="str">
        <f t="shared" si="38"/>
        <v>Yes</v>
      </c>
    </row>
    <row r="2378" spans="1:7">
      <c r="A2378" t="s">
        <v>2550</v>
      </c>
      <c r="B2378" t="s">
        <v>3094</v>
      </c>
      <c r="C2378">
        <v>5224</v>
      </c>
      <c r="D2378" t="s">
        <v>2183</v>
      </c>
      <c r="E2378">
        <v>0.49130000000000001</v>
      </c>
      <c r="F2378" s="3" t="s">
        <v>3155</v>
      </c>
      <c r="G2378" s="3" t="str">
        <f t="shared" si="38"/>
        <v>No</v>
      </c>
    </row>
    <row r="2379" spans="1:7">
      <c r="A2379" t="s">
        <v>2510</v>
      </c>
      <c r="B2379" t="s">
        <v>3095</v>
      </c>
      <c r="C2379">
        <v>4346</v>
      </c>
      <c r="D2379" t="s">
        <v>1967</v>
      </c>
      <c r="E2379">
        <v>0.58909999999999996</v>
      </c>
      <c r="F2379" s="3" t="s">
        <v>2749</v>
      </c>
      <c r="G2379" s="3" t="str">
        <f t="shared" si="38"/>
        <v>Yes</v>
      </c>
    </row>
    <row r="2380" spans="1:7">
      <c r="A2380" t="s">
        <v>2510</v>
      </c>
      <c r="B2380" t="s">
        <v>3095</v>
      </c>
      <c r="C2380">
        <v>5018</v>
      </c>
      <c r="D2380" t="s">
        <v>1969</v>
      </c>
      <c r="E2380">
        <v>0.46820000000000001</v>
      </c>
      <c r="F2380" s="3" t="s">
        <v>3155</v>
      </c>
      <c r="G2380" s="3" t="str">
        <f t="shared" si="38"/>
        <v>No</v>
      </c>
    </row>
    <row r="2381" spans="1:7">
      <c r="A2381" t="s">
        <v>2510</v>
      </c>
      <c r="B2381" t="s">
        <v>3095</v>
      </c>
      <c r="C2381">
        <v>2260</v>
      </c>
      <c r="D2381" t="s">
        <v>1962</v>
      </c>
      <c r="E2381">
        <v>0.49490000000000001</v>
      </c>
      <c r="F2381" s="3" t="s">
        <v>3155</v>
      </c>
      <c r="G2381" s="3" t="str">
        <f t="shared" si="38"/>
        <v>No</v>
      </c>
    </row>
    <row r="2382" spans="1:7">
      <c r="A2382" t="s">
        <v>2510</v>
      </c>
      <c r="B2382" t="s">
        <v>3095</v>
      </c>
      <c r="C2382">
        <v>4451</v>
      </c>
      <c r="D2382" t="s">
        <v>1968</v>
      </c>
      <c r="E2382">
        <v>0.45579999999999998</v>
      </c>
      <c r="F2382" s="3" t="s">
        <v>3155</v>
      </c>
      <c r="G2382" s="3" t="str">
        <f t="shared" si="38"/>
        <v>No</v>
      </c>
    </row>
    <row r="2383" spans="1:7">
      <c r="A2383" t="s">
        <v>2510</v>
      </c>
      <c r="B2383" t="s">
        <v>3095</v>
      </c>
      <c r="C2383">
        <v>5052</v>
      </c>
      <c r="D2383" t="s">
        <v>1970</v>
      </c>
      <c r="E2383">
        <v>0.45300000000000001</v>
      </c>
      <c r="F2383" s="3" t="s">
        <v>3155</v>
      </c>
      <c r="G2383" s="3" t="str">
        <f t="shared" si="38"/>
        <v>No</v>
      </c>
    </row>
    <row r="2384" spans="1:7">
      <c r="A2384" t="s">
        <v>2510</v>
      </c>
      <c r="B2384" t="s">
        <v>3095</v>
      </c>
      <c r="C2384">
        <v>3848</v>
      </c>
      <c r="D2384" t="s">
        <v>1965</v>
      </c>
      <c r="E2384">
        <v>0.40189999999999998</v>
      </c>
      <c r="F2384" s="3" t="s">
        <v>3155</v>
      </c>
      <c r="G2384" s="3" t="str">
        <f t="shared" si="38"/>
        <v>No</v>
      </c>
    </row>
    <row r="2385" spans="1:7">
      <c r="A2385" t="s">
        <v>2510</v>
      </c>
      <c r="B2385" t="s">
        <v>3095</v>
      </c>
      <c r="C2385">
        <v>1627</v>
      </c>
      <c r="D2385" t="s">
        <v>1961</v>
      </c>
      <c r="E2385">
        <v>0.61460000000000004</v>
      </c>
      <c r="F2385" s="3" t="s">
        <v>2749</v>
      </c>
      <c r="G2385" s="3" t="str">
        <f t="shared" si="38"/>
        <v>Yes</v>
      </c>
    </row>
    <row r="2386" spans="1:7">
      <c r="A2386" t="s">
        <v>2510</v>
      </c>
      <c r="B2386" t="s">
        <v>3095</v>
      </c>
      <c r="C2386">
        <v>2633</v>
      </c>
      <c r="D2386" t="s">
        <v>1964</v>
      </c>
      <c r="E2386">
        <v>0.41909999999999997</v>
      </c>
      <c r="F2386" s="3" t="s">
        <v>3155</v>
      </c>
      <c r="G2386" s="3" t="str">
        <f t="shared" si="38"/>
        <v>No</v>
      </c>
    </row>
    <row r="2387" spans="1:7">
      <c r="A2387" t="s">
        <v>2510</v>
      </c>
      <c r="B2387" t="s">
        <v>3095</v>
      </c>
      <c r="C2387">
        <v>2481</v>
      </c>
      <c r="D2387" t="s">
        <v>1963</v>
      </c>
      <c r="E2387">
        <v>0.49099999999999999</v>
      </c>
      <c r="F2387" s="3" t="s">
        <v>3155</v>
      </c>
      <c r="G2387" s="3" t="str">
        <f t="shared" si="38"/>
        <v>No</v>
      </c>
    </row>
    <row r="2388" spans="1:7">
      <c r="A2388" t="s">
        <v>2510</v>
      </c>
      <c r="B2388" t="s">
        <v>3095</v>
      </c>
      <c r="C2388">
        <v>4224</v>
      </c>
      <c r="D2388" t="s">
        <v>1966</v>
      </c>
      <c r="E2388">
        <v>0.46060000000000001</v>
      </c>
      <c r="F2388" s="3" t="s">
        <v>3155</v>
      </c>
      <c r="G2388" s="3" t="str">
        <f t="shared" si="38"/>
        <v>No</v>
      </c>
    </row>
    <row r="2389" spans="1:7">
      <c r="A2389" t="s">
        <v>2559</v>
      </c>
      <c r="B2389" t="s">
        <v>3096</v>
      </c>
      <c r="C2389">
        <v>2783</v>
      </c>
      <c r="D2389" t="s">
        <v>2232</v>
      </c>
      <c r="E2389">
        <v>0.57969999999999999</v>
      </c>
      <c r="F2389" s="3" t="s">
        <v>2749</v>
      </c>
      <c r="G2389" s="3" t="str">
        <f t="shared" si="38"/>
        <v>Yes</v>
      </c>
    </row>
    <row r="2390" spans="1:7">
      <c r="A2390" t="s">
        <v>2559</v>
      </c>
      <c r="B2390" t="s">
        <v>3096</v>
      </c>
      <c r="C2390">
        <v>2240</v>
      </c>
      <c r="D2390" t="s">
        <v>2231</v>
      </c>
      <c r="E2390">
        <v>0.56989999999999996</v>
      </c>
      <c r="F2390" s="3" t="s">
        <v>2749</v>
      </c>
      <c r="G2390" s="3" t="str">
        <f t="shared" si="38"/>
        <v>Yes</v>
      </c>
    </row>
    <row r="2391" spans="1:7">
      <c r="A2391" t="s">
        <v>2559</v>
      </c>
      <c r="B2391" t="s">
        <v>3096</v>
      </c>
      <c r="C2391">
        <v>4221</v>
      </c>
      <c r="D2391" t="s">
        <v>2233</v>
      </c>
      <c r="E2391">
        <v>0.67559999999999998</v>
      </c>
      <c r="F2391" s="3" t="s">
        <v>2749</v>
      </c>
      <c r="G2391" s="3" t="str">
        <f t="shared" si="38"/>
        <v>Yes</v>
      </c>
    </row>
    <row r="2392" spans="1:7">
      <c r="A2392" t="s">
        <v>2559</v>
      </c>
      <c r="B2392" t="s">
        <v>3096</v>
      </c>
      <c r="C2392">
        <v>4481</v>
      </c>
      <c r="D2392" t="s">
        <v>2234</v>
      </c>
      <c r="E2392">
        <v>0.6401</v>
      </c>
      <c r="F2392" s="3" t="s">
        <v>2749</v>
      </c>
      <c r="G2392" s="3" t="str">
        <f t="shared" si="38"/>
        <v>Yes</v>
      </c>
    </row>
  </sheetData>
  <autoFilter ref="A3:H2348" xr:uid="{00000000-0009-0000-0000-000005000000}">
    <sortState xmlns:xlrd2="http://schemas.microsoft.com/office/spreadsheetml/2017/richdata2" ref="A4:H2392">
      <sortCondition ref="B3:B2348"/>
    </sortState>
  </autoFilter>
  <sortState xmlns:xlrd2="http://schemas.microsoft.com/office/spreadsheetml/2017/richdata2" ref="A4:H2343">
    <sortCondition ref="B4:B2343"/>
  </sortState>
  <conditionalFormatting sqref="C4:C476 C478:C1432 C1434:C2317">
    <cfRule type="duplicateValues" dxfId="5" priority="14"/>
  </conditionalFormatting>
  <conditionalFormatting sqref="G4:G2392">
    <cfRule type="containsText" dxfId="4" priority="12" operator="containsText" text="Yes">
      <formula>NOT(ISERROR(SEARCH("Yes",G4)))</formula>
    </cfRule>
    <cfRule type="containsText" dxfId="3" priority="13" operator="containsText" text="No">
      <formula>NOT(ISERROR(SEARCH("No",G4)))</formula>
    </cfRule>
  </conditionalFormatting>
  <conditionalFormatting sqref="C2329">
    <cfRule type="duplicateValues" dxfId="2" priority="9"/>
  </conditionalFormatting>
  <conditionalFormatting sqref="C477">
    <cfRule type="duplicateValues" dxfId="1" priority="8"/>
  </conditionalFormatting>
  <conditionalFormatting sqref="C1433">
    <cfRule type="duplicateValues" dxfId="0" priority="5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C323"/>
  <sheetViews>
    <sheetView workbookViewId="0">
      <pane ySplit="2" topLeftCell="A3" activePane="bottomLeft" state="frozen"/>
      <selection activeCell="C8" sqref="C8"/>
      <selection pane="bottomLeft" activeCell="B3" sqref="B3"/>
    </sheetView>
  </sheetViews>
  <sheetFormatPr defaultColWidth="9.109375" defaultRowHeight="14.4"/>
  <cols>
    <col min="2" max="2" width="24.109375" bestFit="1" customWidth="1"/>
    <col min="3" max="3" width="29.6640625" style="3" customWidth="1"/>
    <col min="4" max="4" width="20.6640625" style="24" customWidth="1"/>
    <col min="5" max="16384" width="9.109375" style="24"/>
  </cols>
  <sheetData>
    <row r="1" spans="1:3" ht="15" thickBot="1">
      <c r="A1" s="133">
        <v>1</v>
      </c>
      <c r="B1" s="134">
        <f>1+A1</f>
        <v>2</v>
      </c>
      <c r="C1" s="134">
        <f>B1+1</f>
        <v>3</v>
      </c>
    </row>
    <row r="2" spans="1:3" ht="29.4" thickBot="1">
      <c r="A2" s="135" t="s">
        <v>2704</v>
      </c>
      <c r="B2" s="135" t="s">
        <v>2567</v>
      </c>
      <c r="C2" s="85" t="s">
        <v>3402</v>
      </c>
    </row>
    <row r="3" spans="1:3">
      <c r="A3" s="11" t="s">
        <v>2252</v>
      </c>
      <c r="B3" s="11" t="s">
        <v>0</v>
      </c>
      <c r="C3" s="112">
        <v>0.74390000000000001</v>
      </c>
    </row>
    <row r="4" spans="1:3">
      <c r="A4" s="11" t="s">
        <v>2253</v>
      </c>
      <c r="B4" s="11" t="s">
        <v>2</v>
      </c>
      <c r="C4" s="112">
        <v>0</v>
      </c>
    </row>
    <row r="5" spans="1:3">
      <c r="A5" s="11" t="s">
        <v>2254</v>
      </c>
      <c r="B5" s="11" t="s">
        <v>4</v>
      </c>
      <c r="C5" s="112">
        <v>0.81620000000000004</v>
      </c>
    </row>
    <row r="6" spans="1:3">
      <c r="A6" s="11" t="s">
        <v>2255</v>
      </c>
      <c r="B6" s="11" t="s">
        <v>12</v>
      </c>
      <c r="C6" s="112">
        <v>0.73909999999999998</v>
      </c>
    </row>
    <row r="7" spans="1:3">
      <c r="A7" s="11" t="s">
        <v>2256</v>
      </c>
      <c r="B7" s="11" t="s">
        <v>16</v>
      </c>
      <c r="C7" s="112">
        <v>0.45579999999999998</v>
      </c>
    </row>
    <row r="8" spans="1:3">
      <c r="A8" s="11" t="s">
        <v>2257</v>
      </c>
      <c r="B8" s="11" t="s">
        <v>20</v>
      </c>
      <c r="C8" s="112">
        <v>0.5544</v>
      </c>
    </row>
    <row r="9" spans="1:3">
      <c r="A9" s="11" t="s">
        <v>2258</v>
      </c>
      <c r="B9" s="11" t="s">
        <v>30</v>
      </c>
      <c r="C9" s="112">
        <v>0.35139999999999999</v>
      </c>
    </row>
    <row r="10" spans="1:3">
      <c r="A10" s="11" t="s">
        <v>2259</v>
      </c>
      <c r="B10" s="11" t="s">
        <v>33</v>
      </c>
      <c r="C10" s="112">
        <v>0.59160000000000001</v>
      </c>
    </row>
    <row r="11" spans="1:3">
      <c r="A11" s="11" t="s">
        <v>2260</v>
      </c>
      <c r="B11" s="11" t="s">
        <v>60</v>
      </c>
      <c r="C11" s="112">
        <v>0.97870000000000001</v>
      </c>
    </row>
    <row r="12" spans="1:3">
      <c r="A12" s="11" t="s">
        <v>2261</v>
      </c>
      <c r="B12" s="11" t="s">
        <v>62</v>
      </c>
      <c r="C12" s="112">
        <v>0.84099999999999997</v>
      </c>
    </row>
    <row r="13" spans="1:3">
      <c r="A13" s="11" t="s">
        <v>2262</v>
      </c>
      <c r="B13" s="11" t="s">
        <v>65</v>
      </c>
      <c r="C13" s="112">
        <v>0.72050000000000003</v>
      </c>
    </row>
    <row r="14" spans="1:3">
      <c r="A14" s="11" t="s">
        <v>2263</v>
      </c>
      <c r="B14" s="11" t="s">
        <v>69</v>
      </c>
      <c r="C14" s="112">
        <v>0.77780000000000005</v>
      </c>
    </row>
    <row r="15" spans="1:3">
      <c r="A15" s="11" t="s">
        <v>2264</v>
      </c>
      <c r="B15" s="11" t="s">
        <v>75</v>
      </c>
      <c r="C15" s="112">
        <v>0.41170000000000001</v>
      </c>
    </row>
    <row r="16" spans="1:3">
      <c r="A16" s="11" t="s">
        <v>2265</v>
      </c>
      <c r="B16" s="11" t="s">
        <v>94</v>
      </c>
      <c r="C16" s="112">
        <v>0.65839999999999999</v>
      </c>
    </row>
    <row r="17" spans="1:3">
      <c r="A17" s="11" t="s">
        <v>2266</v>
      </c>
      <c r="B17" s="11" t="s">
        <v>98</v>
      </c>
      <c r="C17" s="112">
        <v>0</v>
      </c>
    </row>
    <row r="18" spans="1:3">
      <c r="A18" s="11" t="s">
        <v>2267</v>
      </c>
      <c r="B18" s="11" t="s">
        <v>100</v>
      </c>
      <c r="C18" s="112">
        <v>0.71970000000000001</v>
      </c>
    </row>
    <row r="19" spans="1:3">
      <c r="A19" s="11" t="s">
        <v>2268</v>
      </c>
      <c r="B19" s="11" t="s">
        <v>103</v>
      </c>
      <c r="C19" s="112">
        <v>0.60440000000000005</v>
      </c>
    </row>
    <row r="20" spans="1:3">
      <c r="A20" s="11" t="s">
        <v>2269</v>
      </c>
      <c r="B20" s="11" t="s">
        <v>2576</v>
      </c>
      <c r="C20" s="112">
        <v>0.4456</v>
      </c>
    </row>
    <row r="21" spans="1:3">
      <c r="A21" s="11" t="s">
        <v>2270</v>
      </c>
      <c r="B21" s="11" t="s">
        <v>113</v>
      </c>
      <c r="C21" s="112">
        <v>0.41970000000000002</v>
      </c>
    </row>
    <row r="22" spans="1:3">
      <c r="A22" s="11" t="s">
        <v>2271</v>
      </c>
      <c r="B22" s="11" t="s">
        <v>119</v>
      </c>
      <c r="C22" s="112">
        <v>0.58399999999999996</v>
      </c>
    </row>
    <row r="23" spans="1:3">
      <c r="A23" s="11" t="s">
        <v>2272</v>
      </c>
      <c r="B23" s="11" t="s">
        <v>134</v>
      </c>
      <c r="C23" s="112">
        <v>0.61309999999999998</v>
      </c>
    </row>
    <row r="24" spans="1:3">
      <c r="A24" s="11" t="s">
        <v>2273</v>
      </c>
      <c r="B24" s="11" t="s">
        <v>143</v>
      </c>
      <c r="C24" s="112">
        <v>0.53979999999999995</v>
      </c>
    </row>
    <row r="25" spans="1:3">
      <c r="A25" s="11" t="s">
        <v>2274</v>
      </c>
      <c r="B25" s="11" t="s">
        <v>146</v>
      </c>
      <c r="C25" s="112">
        <v>0.50190000000000001</v>
      </c>
    </row>
    <row r="26" spans="1:3">
      <c r="A26" s="11" t="s">
        <v>2275</v>
      </c>
      <c r="B26" s="11" t="s">
        <v>151</v>
      </c>
      <c r="C26" s="112">
        <v>0.81299999999999994</v>
      </c>
    </row>
    <row r="27" spans="1:3">
      <c r="A27" s="11" t="s">
        <v>2276</v>
      </c>
      <c r="B27" s="11" t="s">
        <v>155</v>
      </c>
      <c r="C27" s="112">
        <v>0.61170000000000002</v>
      </c>
    </row>
    <row r="28" spans="1:3">
      <c r="A28" s="11" t="s">
        <v>2277</v>
      </c>
      <c r="B28" s="11" t="s">
        <v>160</v>
      </c>
      <c r="C28" s="112">
        <v>0.93910000000000005</v>
      </c>
    </row>
    <row r="29" spans="1:3">
      <c r="A29" s="11" t="s">
        <v>2278</v>
      </c>
      <c r="B29" s="11" t="s">
        <v>162</v>
      </c>
      <c r="C29" s="112">
        <v>0.51519999999999999</v>
      </c>
    </row>
    <row r="30" spans="1:3">
      <c r="A30" s="11" t="s">
        <v>2279</v>
      </c>
      <c r="B30" s="11" t="s">
        <v>200</v>
      </c>
      <c r="C30" s="112">
        <v>0.2286</v>
      </c>
    </row>
    <row r="31" spans="1:3">
      <c r="A31" s="11" t="s">
        <v>2280</v>
      </c>
      <c r="B31" s="11" t="s">
        <v>204</v>
      </c>
      <c r="C31" s="112">
        <v>0.27650000000000002</v>
      </c>
    </row>
    <row r="32" spans="1:3">
      <c r="A32" s="11" t="s">
        <v>2281</v>
      </c>
      <c r="B32" s="11" t="s">
        <v>209</v>
      </c>
      <c r="C32" s="112">
        <v>0.36359999999999998</v>
      </c>
    </row>
    <row r="33" spans="1:3">
      <c r="A33" s="11" t="s">
        <v>2282</v>
      </c>
      <c r="B33" s="11" t="s">
        <v>211</v>
      </c>
      <c r="C33" s="112">
        <v>0.37509999999999999</v>
      </c>
    </row>
    <row r="34" spans="1:3">
      <c r="A34" s="11" t="s">
        <v>2283</v>
      </c>
      <c r="B34" s="11" t="s">
        <v>218</v>
      </c>
      <c r="C34" s="112">
        <v>0.55740000000000001</v>
      </c>
    </row>
    <row r="35" spans="1:3">
      <c r="A35" s="11" t="s">
        <v>2284</v>
      </c>
      <c r="B35" s="11" t="s">
        <v>253</v>
      </c>
      <c r="C35" s="112">
        <v>0.16250000000000001</v>
      </c>
    </row>
    <row r="36" spans="1:3">
      <c r="A36" s="11" t="s">
        <v>2285</v>
      </c>
      <c r="B36" s="11" t="s">
        <v>263</v>
      </c>
      <c r="C36" s="112">
        <v>0.373</v>
      </c>
    </row>
    <row r="37" spans="1:3">
      <c r="A37" s="11" t="s">
        <v>2286</v>
      </c>
      <c r="B37" s="11" t="s">
        <v>282</v>
      </c>
      <c r="C37" s="112">
        <v>0.24709999999999999</v>
      </c>
    </row>
    <row r="38" spans="1:3">
      <c r="A38" s="11" t="s">
        <v>2288</v>
      </c>
      <c r="B38" s="11" t="s">
        <v>288</v>
      </c>
      <c r="C38" s="112">
        <v>0.53320000000000001</v>
      </c>
    </row>
    <row r="39" spans="1:3">
      <c r="A39" s="11" t="s">
        <v>2289</v>
      </c>
      <c r="B39" s="11" t="s">
        <v>292</v>
      </c>
      <c r="C39" s="112">
        <v>0.79169999999999996</v>
      </c>
    </row>
    <row r="40" spans="1:3">
      <c r="A40" s="11" t="s">
        <v>2290</v>
      </c>
      <c r="B40" s="11" t="s">
        <v>294</v>
      </c>
      <c r="C40" s="112">
        <v>0.66259999999999997</v>
      </c>
    </row>
    <row r="41" spans="1:3">
      <c r="A41" s="11" t="s">
        <v>2291</v>
      </c>
      <c r="B41" s="11" t="s">
        <v>309</v>
      </c>
      <c r="C41" s="112">
        <v>0.44769999999999999</v>
      </c>
    </row>
    <row r="42" spans="1:3">
      <c r="A42" s="11" t="s">
        <v>2292</v>
      </c>
      <c r="B42" s="11" t="s">
        <v>312</v>
      </c>
      <c r="C42" s="112">
        <v>0.53620000000000001</v>
      </c>
    </row>
    <row r="43" spans="1:3">
      <c r="A43" s="11" t="s">
        <v>2293</v>
      </c>
      <c r="B43" s="11" t="s">
        <v>316</v>
      </c>
      <c r="C43" s="112">
        <v>0.36580000000000001</v>
      </c>
    </row>
    <row r="44" spans="1:3">
      <c r="A44" s="11" t="s">
        <v>2294</v>
      </c>
      <c r="B44" s="11" t="s">
        <v>318</v>
      </c>
      <c r="C44" s="112">
        <v>0.42659999999999998</v>
      </c>
    </row>
    <row r="45" spans="1:3">
      <c r="A45" s="11" t="s">
        <v>2295</v>
      </c>
      <c r="B45" s="11" t="s">
        <v>324</v>
      </c>
      <c r="C45" s="112">
        <v>0.63070000000000004</v>
      </c>
    </row>
    <row r="46" spans="1:3">
      <c r="A46" s="11" t="s">
        <v>2296</v>
      </c>
      <c r="B46" s="11" t="s">
        <v>335</v>
      </c>
      <c r="C46" s="112">
        <v>0.89300000000000002</v>
      </c>
    </row>
    <row r="47" spans="1:3">
      <c r="A47" s="11" t="s">
        <v>2297</v>
      </c>
      <c r="B47" s="11" t="s">
        <v>337</v>
      </c>
      <c r="C47" s="112">
        <v>0.93700000000000006</v>
      </c>
    </row>
    <row r="48" spans="1:3">
      <c r="A48" s="11" t="s">
        <v>2298</v>
      </c>
      <c r="B48" s="11" t="s">
        <v>342</v>
      </c>
      <c r="C48" s="112">
        <v>0.91300000000000003</v>
      </c>
    </row>
    <row r="49" spans="1:3">
      <c r="A49" s="11" t="s">
        <v>2299</v>
      </c>
      <c r="B49" s="11" t="s">
        <v>344</v>
      </c>
      <c r="C49" s="112">
        <v>0.65480000000000005</v>
      </c>
    </row>
    <row r="50" spans="1:3">
      <c r="A50" s="11" t="s">
        <v>2300</v>
      </c>
      <c r="B50" s="11" t="s">
        <v>351</v>
      </c>
      <c r="C50" s="112">
        <v>0.69069999999999998</v>
      </c>
    </row>
    <row r="51" spans="1:3">
      <c r="A51" s="11" t="s">
        <v>2301</v>
      </c>
      <c r="B51" s="11" t="s">
        <v>353</v>
      </c>
      <c r="C51" s="112">
        <v>0.46589999999999998</v>
      </c>
    </row>
    <row r="52" spans="1:3">
      <c r="A52" s="11" t="s">
        <v>2302</v>
      </c>
      <c r="B52" s="11" t="s">
        <v>356</v>
      </c>
      <c r="C52" s="112">
        <v>0.9</v>
      </c>
    </row>
    <row r="53" spans="1:3">
      <c r="A53" s="11" t="s">
        <v>2303</v>
      </c>
      <c r="B53" s="11" t="s">
        <v>358</v>
      </c>
      <c r="C53" s="112">
        <v>0.58009999999999995</v>
      </c>
    </row>
    <row r="54" spans="1:3">
      <c r="A54" s="11" t="s">
        <v>2304</v>
      </c>
      <c r="B54" s="11" t="s">
        <v>360</v>
      </c>
      <c r="C54" s="112">
        <v>0.71879999999999999</v>
      </c>
    </row>
    <row r="55" spans="1:3">
      <c r="A55" s="11" t="s">
        <v>2305</v>
      </c>
      <c r="B55" s="11" t="s">
        <v>361</v>
      </c>
      <c r="C55" s="112">
        <v>0.82379999999999998</v>
      </c>
    </row>
    <row r="56" spans="1:3">
      <c r="A56" s="11" t="s">
        <v>2306</v>
      </c>
      <c r="B56" s="11" t="s">
        <v>365</v>
      </c>
      <c r="C56" s="112">
        <v>0.61229999999999996</v>
      </c>
    </row>
    <row r="57" spans="1:3">
      <c r="A57" s="11" t="s">
        <v>2307</v>
      </c>
      <c r="B57" s="11" t="s">
        <v>370</v>
      </c>
      <c r="C57" s="112">
        <v>0.7429</v>
      </c>
    </row>
    <row r="58" spans="1:3">
      <c r="A58" s="11" t="s">
        <v>2308</v>
      </c>
      <c r="B58" s="11" t="s">
        <v>391</v>
      </c>
      <c r="C58" s="112">
        <v>0.75470000000000004</v>
      </c>
    </row>
    <row r="59" spans="1:3">
      <c r="A59" s="11" t="s">
        <v>2309</v>
      </c>
      <c r="B59" s="11" t="s">
        <v>399</v>
      </c>
      <c r="C59" s="112">
        <v>0</v>
      </c>
    </row>
    <row r="60" spans="1:3">
      <c r="A60" s="11" t="s">
        <v>2310</v>
      </c>
      <c r="B60" s="11" t="s">
        <v>401</v>
      </c>
      <c r="C60" s="112">
        <v>0.68179999999999996</v>
      </c>
    </row>
    <row r="61" spans="1:3">
      <c r="A61" s="11" t="s">
        <v>2311</v>
      </c>
      <c r="B61" s="11" t="s">
        <v>403</v>
      </c>
      <c r="C61" s="112">
        <v>0.50829999999999997</v>
      </c>
    </row>
    <row r="62" spans="1:3">
      <c r="A62" s="11" t="s">
        <v>2312</v>
      </c>
      <c r="B62" s="11" t="s">
        <v>406</v>
      </c>
      <c r="C62" s="112">
        <v>0.94379999999999997</v>
      </c>
    </row>
    <row r="63" spans="1:3">
      <c r="A63" s="11" t="s">
        <v>2313</v>
      </c>
      <c r="B63" s="11" t="s">
        <v>413</v>
      </c>
      <c r="C63" s="112">
        <v>0.8226</v>
      </c>
    </row>
    <row r="64" spans="1:3">
      <c r="A64" s="11" t="s">
        <v>2314</v>
      </c>
      <c r="B64" s="11" t="s">
        <v>419</v>
      </c>
      <c r="C64" s="112">
        <v>0.89910000000000001</v>
      </c>
    </row>
    <row r="65" spans="1:3">
      <c r="A65" s="11" t="s">
        <v>2315</v>
      </c>
      <c r="B65" s="11" t="s">
        <v>423</v>
      </c>
      <c r="C65" s="112">
        <v>0.45729999999999998</v>
      </c>
    </row>
    <row r="66" spans="1:3">
      <c r="A66" s="11" t="s">
        <v>2316</v>
      </c>
      <c r="B66" s="11" t="s">
        <v>426</v>
      </c>
      <c r="C66" s="112">
        <v>0.84360000000000002</v>
      </c>
    </row>
    <row r="67" spans="1:3">
      <c r="A67" s="11" t="s">
        <v>2317</v>
      </c>
      <c r="B67" s="11" t="s">
        <v>429</v>
      </c>
      <c r="C67" s="112">
        <v>0.79790000000000005</v>
      </c>
    </row>
    <row r="68" spans="1:3">
      <c r="A68" s="11" t="s">
        <v>2318</v>
      </c>
      <c r="B68" s="11" t="s">
        <v>434</v>
      </c>
      <c r="C68" s="112">
        <v>0.64880000000000004</v>
      </c>
    </row>
    <row r="69" spans="1:3">
      <c r="A69" s="11" t="s">
        <v>2319</v>
      </c>
      <c r="B69" s="11" t="s">
        <v>450</v>
      </c>
      <c r="C69" s="112">
        <v>0.58009999999999995</v>
      </c>
    </row>
    <row r="70" spans="1:3">
      <c r="A70" s="11" t="s">
        <v>2320</v>
      </c>
      <c r="B70" s="11" t="s">
        <v>457</v>
      </c>
      <c r="C70" s="112">
        <v>0.66959999999999997</v>
      </c>
    </row>
    <row r="71" spans="1:3">
      <c r="A71" s="11" t="s">
        <v>2321</v>
      </c>
      <c r="B71" s="11" t="s">
        <v>460</v>
      </c>
      <c r="C71" s="112">
        <v>0.73499999999999999</v>
      </c>
    </row>
    <row r="72" spans="1:3">
      <c r="A72" s="11" t="s">
        <v>2322</v>
      </c>
      <c r="B72" s="11" t="s">
        <v>463</v>
      </c>
      <c r="C72" s="112">
        <v>0.68179999999999996</v>
      </c>
    </row>
    <row r="73" spans="1:3">
      <c r="A73" s="11" t="s">
        <v>2323</v>
      </c>
      <c r="B73" s="11" t="s">
        <v>472</v>
      </c>
      <c r="C73" s="112">
        <v>0.68440000000000001</v>
      </c>
    </row>
    <row r="74" spans="1:3">
      <c r="A74" s="11" t="s">
        <v>2324</v>
      </c>
      <c r="B74" s="11" t="s">
        <v>478</v>
      </c>
      <c r="C74" s="112">
        <v>0.73109999999999997</v>
      </c>
    </row>
    <row r="75" spans="1:3">
      <c r="A75" s="11" t="s">
        <v>2325</v>
      </c>
      <c r="B75" s="11" t="s">
        <v>483</v>
      </c>
      <c r="C75" s="112">
        <v>0.62709999999999999</v>
      </c>
    </row>
    <row r="76" spans="1:3">
      <c r="A76" s="11" t="s">
        <v>2326</v>
      </c>
      <c r="B76" s="11" t="s">
        <v>485</v>
      </c>
      <c r="C76" s="112">
        <v>0.36919999999999997</v>
      </c>
    </row>
    <row r="77" spans="1:3">
      <c r="A77" s="11" t="s">
        <v>2327</v>
      </c>
      <c r="B77" s="11" t="s">
        <v>489</v>
      </c>
      <c r="C77" s="112">
        <v>0.74909999999999999</v>
      </c>
    </row>
    <row r="78" spans="1:3">
      <c r="A78" s="11" t="s">
        <v>2328</v>
      </c>
      <c r="B78" s="11" t="s">
        <v>495</v>
      </c>
      <c r="C78" s="112">
        <v>0.78359999999999996</v>
      </c>
    </row>
    <row r="79" spans="1:3">
      <c r="A79" s="11" t="s">
        <v>2329</v>
      </c>
      <c r="B79" s="11" t="s">
        <v>498</v>
      </c>
      <c r="C79" s="112">
        <v>0.99490000000000001</v>
      </c>
    </row>
    <row r="80" spans="1:3">
      <c r="A80" s="11" t="s">
        <v>2330</v>
      </c>
      <c r="B80" s="11" t="s">
        <v>499</v>
      </c>
      <c r="C80" s="112">
        <v>0.40960000000000002</v>
      </c>
    </row>
    <row r="81" spans="1:3">
      <c r="A81" s="11" t="s">
        <v>2331</v>
      </c>
      <c r="B81" s="11" t="s">
        <v>501</v>
      </c>
      <c r="C81" s="112">
        <v>0.53849999999999998</v>
      </c>
    </row>
    <row r="82" spans="1:3">
      <c r="A82" s="11" t="s">
        <v>2332</v>
      </c>
      <c r="B82" s="11" t="s">
        <v>503</v>
      </c>
      <c r="C82" s="112">
        <v>0.70699999999999996</v>
      </c>
    </row>
    <row r="83" spans="1:3">
      <c r="A83" s="11" t="s">
        <v>2333</v>
      </c>
      <c r="B83" s="11" t="s">
        <v>505</v>
      </c>
      <c r="C83" s="112">
        <v>0.70089999999999997</v>
      </c>
    </row>
    <row r="84" spans="1:3">
      <c r="A84" s="11" t="s">
        <v>2334</v>
      </c>
      <c r="B84" s="11" t="s">
        <v>508</v>
      </c>
      <c r="C84" s="112">
        <v>0.749</v>
      </c>
    </row>
    <row r="85" spans="1:3">
      <c r="A85" s="11" t="s">
        <v>2335</v>
      </c>
      <c r="B85" s="11" t="s">
        <v>511</v>
      </c>
      <c r="C85" s="112">
        <v>0.41270000000000001</v>
      </c>
    </row>
    <row r="86" spans="1:3">
      <c r="A86" s="11" t="s">
        <v>2336</v>
      </c>
      <c r="B86" s="11" t="s">
        <v>520</v>
      </c>
      <c r="C86" s="112">
        <v>0.4098</v>
      </c>
    </row>
    <row r="87" spans="1:3">
      <c r="A87" s="11" t="s">
        <v>2337</v>
      </c>
      <c r="B87" s="11" t="s">
        <v>525</v>
      </c>
      <c r="C87" s="112">
        <v>0.31859999999999999</v>
      </c>
    </row>
    <row r="88" spans="1:3">
      <c r="A88" s="11" t="s">
        <v>2338</v>
      </c>
      <c r="B88" s="11" t="s">
        <v>530</v>
      </c>
      <c r="C88" s="112">
        <v>1</v>
      </c>
    </row>
    <row r="89" spans="1:3">
      <c r="A89" s="11" t="s">
        <v>2339</v>
      </c>
      <c r="B89" s="11" t="s">
        <v>532</v>
      </c>
      <c r="C89" s="112">
        <v>0.83330000000000004</v>
      </c>
    </row>
    <row r="90" spans="1:3">
      <c r="A90" s="11" t="s">
        <v>2340</v>
      </c>
      <c r="B90" s="11" t="s">
        <v>534</v>
      </c>
      <c r="C90" s="112">
        <v>0.47370000000000001</v>
      </c>
    </row>
    <row r="91" spans="1:3">
      <c r="A91" s="11" t="s">
        <v>2341</v>
      </c>
      <c r="B91" s="11" t="s">
        <v>537</v>
      </c>
      <c r="C91" s="112">
        <v>0.57679999999999998</v>
      </c>
    </row>
    <row r="92" spans="1:3">
      <c r="A92" s="11" t="s">
        <v>2342</v>
      </c>
      <c r="B92" s="11" t="s">
        <v>541</v>
      </c>
      <c r="C92" s="112">
        <v>0.42820000000000003</v>
      </c>
    </row>
    <row r="93" spans="1:3">
      <c r="A93" s="11" t="s">
        <v>2343</v>
      </c>
      <c r="B93" s="11" t="s">
        <v>545</v>
      </c>
      <c r="C93" s="112">
        <v>0.40450000000000003</v>
      </c>
    </row>
    <row r="94" spans="1:3">
      <c r="A94" s="11" t="s">
        <v>2344</v>
      </c>
      <c r="B94" s="11" t="s">
        <v>643</v>
      </c>
      <c r="C94" s="112">
        <v>0.7268</v>
      </c>
    </row>
    <row r="95" spans="1:3">
      <c r="A95" s="11" t="s">
        <v>2345</v>
      </c>
      <c r="B95" s="11" t="s">
        <v>683</v>
      </c>
      <c r="C95" s="112">
        <v>0.29330000000000001</v>
      </c>
    </row>
    <row r="96" spans="1:3">
      <c r="A96" s="11" t="s">
        <v>2346</v>
      </c>
      <c r="B96" s="11" t="s">
        <v>693</v>
      </c>
      <c r="C96" s="112">
        <v>5.11E-2</v>
      </c>
    </row>
    <row r="97" spans="1:3">
      <c r="A97" s="11" t="s">
        <v>2347</v>
      </c>
      <c r="B97" s="11" t="s">
        <v>700</v>
      </c>
      <c r="C97" s="112">
        <v>0.70820000000000005</v>
      </c>
    </row>
    <row r="98" spans="1:3">
      <c r="A98" s="11" t="s">
        <v>2348</v>
      </c>
      <c r="B98" s="11" t="s">
        <v>728</v>
      </c>
      <c r="C98" s="112">
        <v>0.25419999999999998</v>
      </c>
    </row>
    <row r="99" spans="1:3">
      <c r="A99" s="11" t="s">
        <v>2349</v>
      </c>
      <c r="B99" s="11" t="s">
        <v>734</v>
      </c>
      <c r="C99" s="112">
        <v>0.53410000000000002</v>
      </c>
    </row>
    <row r="100" spans="1:3">
      <c r="A100" s="11" t="s">
        <v>2350</v>
      </c>
      <c r="B100" s="11" t="s">
        <v>758</v>
      </c>
      <c r="C100" s="112">
        <v>0.76190000000000002</v>
      </c>
    </row>
    <row r="101" spans="1:3">
      <c r="A101" s="11" t="s">
        <v>2351</v>
      </c>
      <c r="B101" s="11" t="s">
        <v>761</v>
      </c>
      <c r="C101" s="112">
        <v>0.20899999999999999</v>
      </c>
    </row>
    <row r="102" spans="1:3">
      <c r="A102" s="11" t="s">
        <v>2352</v>
      </c>
      <c r="B102" s="11" t="s">
        <v>790</v>
      </c>
      <c r="C102" s="112">
        <v>0.749</v>
      </c>
    </row>
    <row r="103" spans="1:3">
      <c r="A103" s="11" t="s">
        <v>2353</v>
      </c>
      <c r="B103" s="11" t="s">
        <v>796</v>
      </c>
      <c r="C103" s="112">
        <v>0.15240000000000001</v>
      </c>
    </row>
    <row r="104" spans="1:3">
      <c r="A104" s="11" t="s">
        <v>2354</v>
      </c>
      <c r="B104" s="11" t="s">
        <v>806</v>
      </c>
      <c r="C104" s="112">
        <v>0.56840000000000002</v>
      </c>
    </row>
    <row r="105" spans="1:3">
      <c r="A105" s="11" t="s">
        <v>2355</v>
      </c>
      <c r="B105" s="11" t="s">
        <v>824</v>
      </c>
      <c r="C105" s="112">
        <v>0.17499999999999999</v>
      </c>
    </row>
    <row r="106" spans="1:3">
      <c r="A106" s="11" t="s">
        <v>2356</v>
      </c>
      <c r="B106" s="11" t="s">
        <v>830</v>
      </c>
      <c r="C106" s="112">
        <v>0.12280000000000001</v>
      </c>
    </row>
    <row r="107" spans="1:3">
      <c r="A107" s="11" t="s">
        <v>2357</v>
      </c>
      <c r="B107" s="11" t="s">
        <v>844</v>
      </c>
      <c r="C107" s="112">
        <v>0.1201</v>
      </c>
    </row>
    <row r="108" spans="1:3">
      <c r="A108" s="11" t="s">
        <v>2358</v>
      </c>
      <c r="B108" s="11" t="s">
        <v>869</v>
      </c>
      <c r="C108" s="112">
        <v>0.28770000000000001</v>
      </c>
    </row>
    <row r="109" spans="1:3">
      <c r="A109" s="11" t="s">
        <v>2359</v>
      </c>
      <c r="B109" s="11" t="s">
        <v>886</v>
      </c>
      <c r="C109" s="112">
        <v>0.1206</v>
      </c>
    </row>
    <row r="110" spans="1:3">
      <c r="A110" s="11" t="s">
        <v>2360</v>
      </c>
      <c r="B110" s="11" t="s">
        <v>937</v>
      </c>
      <c r="C110" s="112">
        <v>0.56379999999999997</v>
      </c>
    </row>
    <row r="111" spans="1:3">
      <c r="A111" s="11" t="s">
        <v>2361</v>
      </c>
      <c r="B111" s="11" t="s">
        <v>977</v>
      </c>
      <c r="C111" s="112">
        <v>0.16250000000000001</v>
      </c>
    </row>
    <row r="112" spans="1:3">
      <c r="A112" s="11" t="s">
        <v>2363</v>
      </c>
      <c r="B112" s="11" t="s">
        <v>1010</v>
      </c>
      <c r="C112" s="112">
        <v>0.68210000000000004</v>
      </c>
    </row>
    <row r="113" spans="1:3">
      <c r="A113" s="11" t="s">
        <v>2366</v>
      </c>
      <c r="B113" s="11" t="s">
        <v>1015</v>
      </c>
      <c r="C113" s="112">
        <v>0.62960000000000005</v>
      </c>
    </row>
    <row r="114" spans="1:3">
      <c r="A114" s="11" t="s">
        <v>2367</v>
      </c>
      <c r="B114" s="11" t="s">
        <v>1025</v>
      </c>
      <c r="C114" s="112">
        <v>8.8300000000000003E-2</v>
      </c>
    </row>
    <row r="115" spans="1:3">
      <c r="A115" s="11" t="s">
        <v>2368</v>
      </c>
      <c r="B115" s="11" t="s">
        <v>1036</v>
      </c>
      <c r="C115" s="112">
        <v>0.35049999999999998</v>
      </c>
    </row>
    <row r="116" spans="1:3">
      <c r="A116" s="11" t="s">
        <v>2369</v>
      </c>
      <c r="B116" s="11" t="s">
        <v>1047</v>
      </c>
      <c r="C116" s="112">
        <v>0.3916</v>
      </c>
    </row>
    <row r="117" spans="1:3">
      <c r="A117" s="11" t="s">
        <v>2370</v>
      </c>
      <c r="B117" s="11" t="s">
        <v>1065</v>
      </c>
      <c r="C117" s="112">
        <v>0.39579999999999999</v>
      </c>
    </row>
    <row r="118" spans="1:3">
      <c r="A118" s="11" t="s">
        <v>2371</v>
      </c>
      <c r="B118" s="11" t="s">
        <v>1078</v>
      </c>
      <c r="C118" s="112">
        <v>0.68669999999999998</v>
      </c>
    </row>
    <row r="119" spans="1:3">
      <c r="A119" s="11" t="s">
        <v>2372</v>
      </c>
      <c r="B119" s="11" t="s">
        <v>1080</v>
      </c>
      <c r="C119" s="112">
        <v>0</v>
      </c>
    </row>
    <row r="120" spans="1:3">
      <c r="A120" s="11" t="s">
        <v>2373</v>
      </c>
      <c r="B120" s="11" t="s">
        <v>1082</v>
      </c>
      <c r="C120" s="112">
        <v>0.72289999999999999</v>
      </c>
    </row>
    <row r="121" spans="1:3">
      <c r="A121" s="11" t="s">
        <v>2374</v>
      </c>
      <c r="B121" s="11" t="s">
        <v>1084</v>
      </c>
      <c r="C121" s="112">
        <v>0.45629999999999998</v>
      </c>
    </row>
    <row r="122" spans="1:3">
      <c r="A122" s="11" t="s">
        <v>2375</v>
      </c>
      <c r="B122" s="11" t="s">
        <v>1086</v>
      </c>
      <c r="C122" s="112">
        <v>0.4229</v>
      </c>
    </row>
    <row r="123" spans="1:3">
      <c r="A123" s="11" t="s">
        <v>2376</v>
      </c>
      <c r="B123" s="11" t="s">
        <v>1092</v>
      </c>
      <c r="C123" s="112">
        <v>0.51300000000000001</v>
      </c>
    </row>
    <row r="124" spans="1:3">
      <c r="A124" s="11" t="s">
        <v>2377</v>
      </c>
      <c r="B124" s="11" t="s">
        <v>1096</v>
      </c>
      <c r="C124" s="112">
        <v>0.34789999999999999</v>
      </c>
    </row>
    <row r="125" spans="1:3">
      <c r="A125" s="11" t="s">
        <v>2378</v>
      </c>
      <c r="B125" s="11" t="s">
        <v>1101</v>
      </c>
      <c r="C125" s="112">
        <v>0.89710000000000001</v>
      </c>
    </row>
    <row r="126" spans="1:3">
      <c r="A126" s="11" t="s">
        <v>2379</v>
      </c>
      <c r="B126" s="11" t="s">
        <v>1103</v>
      </c>
      <c r="C126" s="112">
        <v>0.30769999999999997</v>
      </c>
    </row>
    <row r="127" spans="1:3">
      <c r="A127" s="11" t="s">
        <v>2380</v>
      </c>
      <c r="B127" s="11" t="s">
        <v>1105</v>
      </c>
      <c r="C127" s="112">
        <v>0.38140000000000002</v>
      </c>
    </row>
    <row r="128" spans="1:3">
      <c r="A128" s="11" t="s">
        <v>2381</v>
      </c>
      <c r="B128" s="11" t="s">
        <v>1107</v>
      </c>
      <c r="C128" s="112">
        <v>0.3367</v>
      </c>
    </row>
    <row r="129" spans="1:3">
      <c r="A129" s="11" t="s">
        <v>2382</v>
      </c>
      <c r="B129" s="11" t="s">
        <v>1110</v>
      </c>
      <c r="C129" s="112">
        <v>0.56599999999999995</v>
      </c>
    </row>
    <row r="130" spans="1:3">
      <c r="A130" s="11" t="s">
        <v>2383</v>
      </c>
      <c r="B130" s="11" t="s">
        <v>1113</v>
      </c>
      <c r="C130" s="112">
        <v>0.5</v>
      </c>
    </row>
    <row r="131" spans="1:3">
      <c r="A131" s="11" t="s">
        <v>2384</v>
      </c>
      <c r="B131" s="11" t="s">
        <v>1115</v>
      </c>
      <c r="C131" s="112">
        <v>0</v>
      </c>
    </row>
    <row r="132" spans="1:3">
      <c r="A132" s="11" t="s">
        <v>2385</v>
      </c>
      <c r="B132" s="11" t="s">
        <v>1116</v>
      </c>
      <c r="C132" s="112">
        <v>0.46629999999999999</v>
      </c>
    </row>
    <row r="133" spans="1:3">
      <c r="A133" s="11" t="s">
        <v>2386</v>
      </c>
      <c r="B133" s="11" t="s">
        <v>1120</v>
      </c>
      <c r="C133" s="112">
        <v>0.46229999999999999</v>
      </c>
    </row>
    <row r="134" spans="1:3">
      <c r="A134" s="11" t="s">
        <v>2387</v>
      </c>
      <c r="B134" s="11" t="s">
        <v>1126</v>
      </c>
      <c r="C134" s="112">
        <v>0.79339999999999999</v>
      </c>
    </row>
    <row r="135" spans="1:3">
      <c r="A135" s="11" t="s">
        <v>2388</v>
      </c>
      <c r="B135" s="11" t="s">
        <v>1130</v>
      </c>
      <c r="C135" s="112">
        <v>0.45529999999999998</v>
      </c>
    </row>
    <row r="136" spans="1:3">
      <c r="A136" s="11" t="s">
        <v>2389</v>
      </c>
      <c r="B136" s="11" t="s">
        <v>1133</v>
      </c>
      <c r="C136" s="112">
        <v>0.50939999999999996</v>
      </c>
    </row>
    <row r="137" spans="1:3">
      <c r="A137" s="11" t="s">
        <v>2390</v>
      </c>
      <c r="B137" s="11" t="s">
        <v>1135</v>
      </c>
      <c r="C137" s="112">
        <v>0.59830000000000005</v>
      </c>
    </row>
    <row r="138" spans="1:3">
      <c r="A138" s="11" t="s">
        <v>2391</v>
      </c>
      <c r="B138" s="11" t="s">
        <v>1139</v>
      </c>
      <c r="C138" s="112">
        <v>0.58550000000000002</v>
      </c>
    </row>
    <row r="139" spans="1:3">
      <c r="A139" s="11" t="s">
        <v>2392</v>
      </c>
      <c r="B139" s="11" t="s">
        <v>1142</v>
      </c>
      <c r="C139" s="112">
        <v>0.22020000000000001</v>
      </c>
    </row>
    <row r="140" spans="1:3">
      <c r="A140" s="11" t="s">
        <v>2393</v>
      </c>
      <c r="B140" s="11" t="s">
        <v>1145</v>
      </c>
      <c r="C140" s="112">
        <v>0.74260000000000004</v>
      </c>
    </row>
    <row r="141" spans="1:3">
      <c r="A141" s="11" t="s">
        <v>2394</v>
      </c>
      <c r="B141" s="11" t="s">
        <v>1150</v>
      </c>
      <c r="C141" s="112">
        <v>0.40260000000000001</v>
      </c>
    </row>
    <row r="142" spans="1:3">
      <c r="A142" s="11" t="s">
        <v>2395</v>
      </c>
      <c r="B142" s="11" t="s">
        <v>1152</v>
      </c>
      <c r="C142" s="112">
        <v>0.45619999999999999</v>
      </c>
    </row>
    <row r="143" spans="1:3">
      <c r="A143" s="11" t="s">
        <v>2396</v>
      </c>
      <c r="B143" s="11" t="s">
        <v>1157</v>
      </c>
      <c r="C143" s="112">
        <v>0.58730000000000004</v>
      </c>
    </row>
    <row r="144" spans="1:3">
      <c r="A144" s="11" t="s">
        <v>2397</v>
      </c>
      <c r="B144" s="11" t="s">
        <v>1161</v>
      </c>
      <c r="C144" s="112">
        <v>0.59130000000000005</v>
      </c>
    </row>
    <row r="145" spans="1:3">
      <c r="A145" s="11" t="s">
        <v>2398</v>
      </c>
      <c r="B145" s="11" t="s">
        <v>1163</v>
      </c>
      <c r="C145" s="112">
        <v>0.49349999999999999</v>
      </c>
    </row>
    <row r="146" spans="1:3">
      <c r="A146" s="11" t="s">
        <v>2399</v>
      </c>
      <c r="B146" s="11" t="s">
        <v>1167</v>
      </c>
      <c r="C146" s="112">
        <v>0.69669999999999999</v>
      </c>
    </row>
    <row r="147" spans="1:3">
      <c r="A147" s="11" t="s">
        <v>2400</v>
      </c>
      <c r="B147" s="11" t="s">
        <v>1170</v>
      </c>
      <c r="C147" s="112">
        <v>0.76359999999999995</v>
      </c>
    </row>
    <row r="148" spans="1:3">
      <c r="A148" s="11" t="s">
        <v>2401</v>
      </c>
      <c r="B148" s="11" t="s">
        <v>1178</v>
      </c>
      <c r="C148" s="112">
        <v>0.67159999999999997</v>
      </c>
    </row>
    <row r="149" spans="1:3">
      <c r="A149" s="11" t="s">
        <v>2402</v>
      </c>
      <c r="B149" s="11" t="s">
        <v>1181</v>
      </c>
      <c r="C149" s="112">
        <v>0.45750000000000002</v>
      </c>
    </row>
    <row r="150" spans="1:3">
      <c r="A150" s="11" t="s">
        <v>2403</v>
      </c>
      <c r="B150" s="11" t="s">
        <v>1184</v>
      </c>
      <c r="C150" s="112">
        <v>0.42359999999999998</v>
      </c>
    </row>
    <row r="151" spans="1:3">
      <c r="A151" s="11" t="s">
        <v>2404</v>
      </c>
      <c r="B151" s="11" t="s">
        <v>1186</v>
      </c>
      <c r="C151" s="112">
        <v>0.49490000000000001</v>
      </c>
    </row>
    <row r="152" spans="1:3">
      <c r="A152" s="11" t="s">
        <v>2405</v>
      </c>
      <c r="B152" s="11" t="s">
        <v>1189</v>
      </c>
      <c r="C152" s="112">
        <v>0.52700000000000002</v>
      </c>
    </row>
    <row r="153" spans="1:3">
      <c r="A153" s="11" t="s">
        <v>2406</v>
      </c>
      <c r="B153" s="11" t="s">
        <v>1192</v>
      </c>
      <c r="C153" s="112">
        <v>0.43780000000000002</v>
      </c>
    </row>
    <row r="154" spans="1:3">
      <c r="A154" s="11" t="s">
        <v>2407</v>
      </c>
      <c r="B154" s="11" t="s">
        <v>1195</v>
      </c>
      <c r="C154" s="112">
        <v>0.52</v>
      </c>
    </row>
    <row r="155" spans="1:3">
      <c r="A155" s="11" t="s">
        <v>2408</v>
      </c>
      <c r="B155" s="11" t="s">
        <v>1198</v>
      </c>
      <c r="C155" s="112">
        <v>0.50919999999999999</v>
      </c>
    </row>
    <row r="156" spans="1:3">
      <c r="A156" s="11" t="s">
        <v>2409</v>
      </c>
      <c r="B156" s="11" t="s">
        <v>1201</v>
      </c>
      <c r="C156" s="112">
        <v>0.49230000000000002</v>
      </c>
    </row>
    <row r="157" spans="1:3">
      <c r="A157" s="11" t="s">
        <v>2410</v>
      </c>
      <c r="B157" s="11" t="s">
        <v>1203</v>
      </c>
      <c r="C157" s="112">
        <v>0.47299999999999998</v>
      </c>
    </row>
    <row r="158" spans="1:3">
      <c r="A158" s="11" t="s">
        <v>2411</v>
      </c>
      <c r="B158" s="11" t="s">
        <v>1205</v>
      </c>
      <c r="C158" s="112">
        <v>0.66949999999999998</v>
      </c>
    </row>
    <row r="159" spans="1:3">
      <c r="A159" s="11" t="s">
        <v>2412</v>
      </c>
      <c r="B159" s="11" t="s">
        <v>1210</v>
      </c>
      <c r="C159" s="112">
        <v>0.27410000000000001</v>
      </c>
    </row>
    <row r="160" spans="1:3">
      <c r="A160" s="11" t="s">
        <v>2413</v>
      </c>
      <c r="B160" s="11" t="s">
        <v>1213</v>
      </c>
      <c r="C160" s="112">
        <v>0.53779999999999994</v>
      </c>
    </row>
    <row r="161" spans="1:3">
      <c r="A161" s="11" t="s">
        <v>2414</v>
      </c>
      <c r="B161" s="11" t="s">
        <v>1214</v>
      </c>
      <c r="C161" s="112">
        <v>0.56899999999999995</v>
      </c>
    </row>
    <row r="162" spans="1:3">
      <c r="A162" s="11" t="s">
        <v>2415</v>
      </c>
      <c r="B162" s="11" t="s">
        <v>1221</v>
      </c>
      <c r="C162" s="112">
        <v>0.78349999999999997</v>
      </c>
    </row>
    <row r="163" spans="1:3">
      <c r="A163" s="11" t="s">
        <v>2416</v>
      </c>
      <c r="B163" s="11" t="s">
        <v>2766</v>
      </c>
      <c r="C163" s="112">
        <v>1</v>
      </c>
    </row>
    <row r="164" spans="1:3">
      <c r="A164" s="11" t="s">
        <v>2417</v>
      </c>
      <c r="B164" s="11" t="s">
        <v>1224</v>
      </c>
      <c r="C164" s="112">
        <v>0.60619999999999996</v>
      </c>
    </row>
    <row r="165" spans="1:3">
      <c r="A165" s="11" t="s">
        <v>2418</v>
      </c>
      <c r="B165" s="11" t="s">
        <v>1234</v>
      </c>
      <c r="C165" s="112">
        <v>0.73929999999999996</v>
      </c>
    </row>
    <row r="166" spans="1:3">
      <c r="A166" s="11" t="s">
        <v>2419</v>
      </c>
      <c r="B166" s="11" t="s">
        <v>1240</v>
      </c>
      <c r="C166" s="112">
        <v>0.94989999999999997</v>
      </c>
    </row>
    <row r="167" spans="1:3">
      <c r="A167" s="11" t="s">
        <v>2420</v>
      </c>
      <c r="B167" s="11" t="s">
        <v>1245</v>
      </c>
      <c r="C167" s="112">
        <v>0.72289999999999999</v>
      </c>
    </row>
    <row r="168" spans="1:3">
      <c r="A168" s="11" t="s">
        <v>2421</v>
      </c>
      <c r="B168" s="11" t="s">
        <v>1248</v>
      </c>
      <c r="C168" s="112">
        <v>0.35399999999999998</v>
      </c>
    </row>
    <row r="169" spans="1:3">
      <c r="A169" s="11" t="s">
        <v>2422</v>
      </c>
      <c r="B169" s="11" t="s">
        <v>1252</v>
      </c>
      <c r="C169" s="112">
        <v>0.81540000000000001</v>
      </c>
    </row>
    <row r="170" spans="1:3">
      <c r="A170" s="11" t="s">
        <v>2423</v>
      </c>
      <c r="B170" s="11" t="s">
        <v>1256</v>
      </c>
      <c r="C170" s="112">
        <v>0.73260000000000003</v>
      </c>
    </row>
    <row r="171" spans="1:3">
      <c r="A171" s="11" t="s">
        <v>2424</v>
      </c>
      <c r="B171" s="11" t="s">
        <v>1259</v>
      </c>
      <c r="C171" s="112">
        <v>0.63919999999999999</v>
      </c>
    </row>
    <row r="172" spans="1:3">
      <c r="A172" s="11" t="s">
        <v>2425</v>
      </c>
      <c r="B172" s="11" t="s">
        <v>1265</v>
      </c>
      <c r="C172" s="112">
        <v>0.71899999999999997</v>
      </c>
    </row>
    <row r="173" spans="1:3">
      <c r="A173" s="11" t="s">
        <v>2426</v>
      </c>
      <c r="B173" s="11" t="s">
        <v>1268</v>
      </c>
      <c r="C173" s="112">
        <v>0.67069999999999996</v>
      </c>
    </row>
    <row r="174" spans="1:3">
      <c r="A174" s="11" t="s">
        <v>2427</v>
      </c>
      <c r="B174" s="11" t="s">
        <v>1270</v>
      </c>
      <c r="C174" s="112">
        <v>0.52969999999999995</v>
      </c>
    </row>
    <row r="175" spans="1:3">
      <c r="A175" s="11" t="s">
        <v>2428</v>
      </c>
      <c r="B175" s="11" t="s">
        <v>1273</v>
      </c>
      <c r="C175" s="112">
        <v>0.41570000000000001</v>
      </c>
    </row>
    <row r="176" spans="1:3">
      <c r="A176" s="11" t="s">
        <v>2429</v>
      </c>
      <c r="B176" s="11" t="s">
        <v>1276</v>
      </c>
      <c r="C176" s="112">
        <v>0.80820000000000003</v>
      </c>
    </row>
    <row r="177" spans="1:3">
      <c r="A177" s="11" t="s">
        <v>2430</v>
      </c>
      <c r="B177" s="11" t="s">
        <v>1278</v>
      </c>
      <c r="C177" s="112">
        <v>0.5978</v>
      </c>
    </row>
    <row r="178" spans="1:3">
      <c r="A178" s="11" t="s">
        <v>2431</v>
      </c>
      <c r="B178" s="11" t="s">
        <v>1283</v>
      </c>
      <c r="C178" s="112">
        <v>0.71389999999999998</v>
      </c>
    </row>
    <row r="179" spans="1:3">
      <c r="A179" s="11" t="s">
        <v>2432</v>
      </c>
      <c r="B179" s="11" t="s">
        <v>1286</v>
      </c>
      <c r="C179" s="112">
        <v>0.60229999999999995</v>
      </c>
    </row>
    <row r="180" spans="1:3">
      <c r="A180" s="11" t="s">
        <v>2433</v>
      </c>
      <c r="B180" s="11" t="s">
        <v>1290</v>
      </c>
      <c r="C180" s="112">
        <v>0.28189999999999998</v>
      </c>
    </row>
    <row r="181" spans="1:3">
      <c r="A181" s="11" t="s">
        <v>2434</v>
      </c>
      <c r="B181" s="11" t="s">
        <v>1297</v>
      </c>
      <c r="C181" s="112">
        <v>0.42330000000000001</v>
      </c>
    </row>
    <row r="182" spans="1:3">
      <c r="A182" s="11" t="s">
        <v>2435</v>
      </c>
      <c r="B182" s="11" t="s">
        <v>1328</v>
      </c>
      <c r="C182" s="112">
        <v>0.57509999999999994</v>
      </c>
    </row>
    <row r="183" spans="1:3">
      <c r="A183" s="11" t="s">
        <v>2436</v>
      </c>
      <c r="B183" s="11" t="s">
        <v>1383</v>
      </c>
      <c r="C183" s="112">
        <v>0.28889999999999999</v>
      </c>
    </row>
    <row r="184" spans="1:3">
      <c r="A184" s="11" t="s">
        <v>2437</v>
      </c>
      <c r="B184" s="11" t="s">
        <v>1385</v>
      </c>
      <c r="C184" s="112">
        <v>0.39860000000000001</v>
      </c>
    </row>
    <row r="185" spans="1:3">
      <c r="A185" s="11" t="s">
        <v>2438</v>
      </c>
      <c r="B185" s="11" t="s">
        <v>1394</v>
      </c>
      <c r="C185" s="112">
        <v>0.29470000000000002</v>
      </c>
    </row>
    <row r="186" spans="1:3">
      <c r="A186" s="11" t="s">
        <v>2439</v>
      </c>
      <c r="B186" s="11" t="s">
        <v>1407</v>
      </c>
      <c r="C186" s="112">
        <v>0.2036</v>
      </c>
    </row>
    <row r="187" spans="1:3">
      <c r="A187" s="11" t="s">
        <v>2440</v>
      </c>
      <c r="B187" s="11" t="s">
        <v>1411</v>
      </c>
      <c r="C187" s="112">
        <v>0.30919999999999997</v>
      </c>
    </row>
    <row r="188" spans="1:3">
      <c r="A188" s="11" t="s">
        <v>2441</v>
      </c>
      <c r="B188" s="11" t="s">
        <v>1416</v>
      </c>
      <c r="C188" s="112">
        <v>0.68879999999999997</v>
      </c>
    </row>
    <row r="189" spans="1:3">
      <c r="A189" s="11" t="s">
        <v>2442</v>
      </c>
      <c r="B189" s="11" t="s">
        <v>1441</v>
      </c>
      <c r="C189" s="112">
        <v>0.2117</v>
      </c>
    </row>
    <row r="190" spans="1:3">
      <c r="A190" s="11" t="s">
        <v>2443</v>
      </c>
      <c r="B190" s="11" t="s">
        <v>1457</v>
      </c>
      <c r="C190" s="112">
        <v>0.72230000000000005</v>
      </c>
    </row>
    <row r="191" spans="1:3">
      <c r="A191" s="11" t="s">
        <v>2444</v>
      </c>
      <c r="B191" s="11" t="s">
        <v>1471</v>
      </c>
      <c r="C191" s="112">
        <v>0.4975</v>
      </c>
    </row>
    <row r="192" spans="1:3">
      <c r="A192" s="11" t="s">
        <v>2445</v>
      </c>
      <c r="B192" s="11" t="s">
        <v>1498</v>
      </c>
      <c r="C192" s="112">
        <v>0.42280000000000001</v>
      </c>
    </row>
    <row r="193" spans="1:3">
      <c r="A193" s="11" t="s">
        <v>2446</v>
      </c>
      <c r="B193" s="11" t="s">
        <v>1506</v>
      </c>
      <c r="C193" s="112">
        <v>0.31630000000000003</v>
      </c>
    </row>
    <row r="194" spans="1:3">
      <c r="A194" s="11" t="s">
        <v>2447</v>
      </c>
      <c r="B194" s="11" t="s">
        <v>1514</v>
      </c>
      <c r="C194" s="112">
        <v>0.47670000000000001</v>
      </c>
    </row>
    <row r="195" spans="1:3">
      <c r="A195" s="11" t="s">
        <v>2451</v>
      </c>
      <c r="B195" s="11" t="s">
        <v>1523</v>
      </c>
      <c r="C195" s="112">
        <v>0</v>
      </c>
    </row>
    <row r="196" spans="1:3">
      <c r="A196" s="11" t="s">
        <v>2452</v>
      </c>
      <c r="B196" s="11" t="s">
        <v>1525</v>
      </c>
      <c r="C196" s="112">
        <v>0.29680000000000001</v>
      </c>
    </row>
    <row r="197" spans="1:3">
      <c r="A197" s="11" t="s">
        <v>2453</v>
      </c>
      <c r="B197" s="11" t="s">
        <v>1531</v>
      </c>
      <c r="C197" s="112">
        <v>0.59740000000000004</v>
      </c>
    </row>
    <row r="198" spans="1:3">
      <c r="A198" s="11" t="s">
        <v>2454</v>
      </c>
      <c r="B198" s="11" t="s">
        <v>1535</v>
      </c>
      <c r="C198" s="112">
        <v>0.38879999999999998</v>
      </c>
    </row>
    <row r="199" spans="1:3">
      <c r="A199" s="11" t="s">
        <v>2455</v>
      </c>
      <c r="B199" s="11" t="s">
        <v>1540</v>
      </c>
      <c r="C199" s="112">
        <v>0.66479999999999995</v>
      </c>
    </row>
    <row r="200" spans="1:3">
      <c r="A200" s="11" t="s">
        <v>2456</v>
      </c>
      <c r="B200" s="11" t="s">
        <v>1544</v>
      </c>
      <c r="C200" s="112">
        <v>0.58789999999999998</v>
      </c>
    </row>
    <row r="201" spans="1:3">
      <c r="A201" s="11" t="s">
        <v>2457</v>
      </c>
      <c r="B201" s="11" t="s">
        <v>1552</v>
      </c>
      <c r="C201" s="112">
        <v>0.51619999999999999</v>
      </c>
    </row>
    <row r="202" spans="1:3">
      <c r="A202" s="11" t="s">
        <v>2458</v>
      </c>
      <c r="B202" s="11" t="s">
        <v>1560</v>
      </c>
      <c r="C202" s="112">
        <v>0.31879999999999997</v>
      </c>
    </row>
    <row r="203" spans="1:3">
      <c r="A203" s="11" t="s">
        <v>2459</v>
      </c>
      <c r="B203" s="11" t="s">
        <v>1567</v>
      </c>
      <c r="C203" s="112">
        <v>0.55900000000000005</v>
      </c>
    </row>
    <row r="204" spans="1:3">
      <c r="A204" s="11" t="s">
        <v>2460</v>
      </c>
      <c r="B204" s="11" t="s">
        <v>1571</v>
      </c>
      <c r="C204" s="112">
        <v>0.27189999999999998</v>
      </c>
    </row>
    <row r="205" spans="1:3">
      <c r="A205" s="11" t="s">
        <v>2461</v>
      </c>
      <c r="B205" s="11" t="s">
        <v>1573</v>
      </c>
      <c r="C205" s="112">
        <v>0.65059999999999996</v>
      </c>
    </row>
    <row r="206" spans="1:3">
      <c r="A206" s="11" t="s">
        <v>2463</v>
      </c>
      <c r="B206" s="11" t="s">
        <v>1583</v>
      </c>
      <c r="C206" s="112">
        <v>0.4521</v>
      </c>
    </row>
    <row r="207" spans="1:3">
      <c r="A207" s="11" t="s">
        <v>2464</v>
      </c>
      <c r="B207" s="11" t="s">
        <v>1585</v>
      </c>
      <c r="C207" s="112">
        <v>0.32390000000000002</v>
      </c>
    </row>
    <row r="208" spans="1:3">
      <c r="A208" s="11" t="s">
        <v>2465</v>
      </c>
      <c r="B208" s="11" t="s">
        <v>1587</v>
      </c>
      <c r="C208" s="112">
        <v>0.51160000000000005</v>
      </c>
    </row>
    <row r="209" spans="1:3">
      <c r="A209" s="11" t="s">
        <v>2466</v>
      </c>
      <c r="B209" s="11" t="s">
        <v>1589</v>
      </c>
      <c r="C209" s="112">
        <v>0.54349999999999998</v>
      </c>
    </row>
    <row r="210" spans="1:3">
      <c r="A210" s="11" t="s">
        <v>2467</v>
      </c>
      <c r="B210" s="11" t="s">
        <v>1592</v>
      </c>
      <c r="C210" s="112">
        <v>0.3901</v>
      </c>
    </row>
    <row r="211" spans="1:3">
      <c r="A211" s="11" t="s">
        <v>2468</v>
      </c>
      <c r="B211" s="11" t="s">
        <v>1616</v>
      </c>
      <c r="C211" s="112">
        <v>0.28670000000000001</v>
      </c>
    </row>
    <row r="212" spans="1:3">
      <c r="A212" s="11" t="s">
        <v>2469</v>
      </c>
      <c r="B212" s="11" t="s">
        <v>1625</v>
      </c>
      <c r="C212" s="112">
        <v>0.49730000000000002</v>
      </c>
    </row>
    <row r="213" spans="1:3">
      <c r="A213" s="11" t="s">
        <v>2470</v>
      </c>
      <c r="B213" s="11" t="s">
        <v>1643</v>
      </c>
      <c r="C213" s="112">
        <v>0.38319999999999999</v>
      </c>
    </row>
    <row r="214" spans="1:3">
      <c r="A214" s="11" t="s">
        <v>2471</v>
      </c>
      <c r="B214" s="11" t="s">
        <v>1679</v>
      </c>
      <c r="C214" s="112">
        <v>0.37990000000000002</v>
      </c>
    </row>
    <row r="215" spans="1:3">
      <c r="A215" s="11" t="s">
        <v>2472</v>
      </c>
      <c r="B215" s="11" t="s">
        <v>1687</v>
      </c>
      <c r="C215" s="112">
        <v>0.54620000000000002</v>
      </c>
    </row>
    <row r="216" spans="1:3">
      <c r="A216" s="11" t="s">
        <v>2473</v>
      </c>
      <c r="B216" s="11" t="s">
        <v>1706</v>
      </c>
      <c r="C216" s="112">
        <v>0.52380000000000004</v>
      </c>
    </row>
    <row r="217" spans="1:3">
      <c r="A217" s="11" t="s">
        <v>2474</v>
      </c>
      <c r="B217" s="11" t="s">
        <v>1708</v>
      </c>
      <c r="C217" s="112">
        <v>0.33439999999999998</v>
      </c>
    </row>
    <row r="218" spans="1:3">
      <c r="A218" s="11" t="s">
        <v>2475</v>
      </c>
      <c r="B218" s="11" t="s">
        <v>1720</v>
      </c>
      <c r="C218" s="112">
        <v>0.20569999999999999</v>
      </c>
    </row>
    <row r="219" spans="1:3">
      <c r="A219" s="11" t="s">
        <v>2476</v>
      </c>
      <c r="B219" s="11" t="s">
        <v>1736</v>
      </c>
      <c r="C219" s="112">
        <v>0.44009999999999999</v>
      </c>
    </row>
    <row r="220" spans="1:3">
      <c r="A220" s="11" t="s">
        <v>2477</v>
      </c>
      <c r="B220" s="11" t="s">
        <v>1742</v>
      </c>
      <c r="C220" s="112">
        <v>0.5302</v>
      </c>
    </row>
    <row r="221" spans="1:3">
      <c r="A221" s="11" t="s">
        <v>2478</v>
      </c>
      <c r="B221" s="11" t="s">
        <v>1748</v>
      </c>
      <c r="C221" s="112">
        <v>0.52800000000000002</v>
      </c>
    </row>
    <row r="222" spans="1:3">
      <c r="A222" s="11" t="s">
        <v>2479</v>
      </c>
      <c r="B222" s="11" t="s">
        <v>1750</v>
      </c>
      <c r="C222" s="112">
        <v>0.42730000000000001</v>
      </c>
    </row>
    <row r="223" spans="1:3">
      <c r="A223" s="11" t="s">
        <v>2480</v>
      </c>
      <c r="B223" s="11" t="s">
        <v>1757</v>
      </c>
      <c r="C223" s="112">
        <v>0.30030000000000001</v>
      </c>
    </row>
    <row r="224" spans="1:3">
      <c r="A224" s="11" t="s">
        <v>2481</v>
      </c>
      <c r="B224" s="11" t="s">
        <v>1769</v>
      </c>
      <c r="C224" s="112">
        <v>0.59830000000000005</v>
      </c>
    </row>
    <row r="225" spans="1:3">
      <c r="A225" s="11" t="s">
        <v>2482</v>
      </c>
      <c r="B225" s="11" t="s">
        <v>1818</v>
      </c>
      <c r="C225" s="112">
        <v>0.1111</v>
      </c>
    </row>
    <row r="226" spans="1:3">
      <c r="A226" s="11" t="s">
        <v>2483</v>
      </c>
      <c r="B226" s="11" t="s">
        <v>1820</v>
      </c>
      <c r="C226" s="112">
        <v>0.3947</v>
      </c>
    </row>
    <row r="227" spans="1:3">
      <c r="A227" s="11" t="s">
        <v>2484</v>
      </c>
      <c r="B227" s="11" t="s">
        <v>1822</v>
      </c>
      <c r="C227" s="112">
        <v>0.3095</v>
      </c>
    </row>
    <row r="228" spans="1:3">
      <c r="A228" s="11" t="s">
        <v>2485</v>
      </c>
      <c r="B228" s="11" t="s">
        <v>1828</v>
      </c>
      <c r="C228" s="112">
        <v>0.38769999999999999</v>
      </c>
    </row>
    <row r="229" spans="1:3">
      <c r="A229" s="11" t="s">
        <v>2486</v>
      </c>
      <c r="B229" s="11" t="s">
        <v>1833</v>
      </c>
      <c r="C229" s="112">
        <v>0.31490000000000001</v>
      </c>
    </row>
    <row r="230" spans="1:3">
      <c r="A230" s="11" t="s">
        <v>2487</v>
      </c>
      <c r="B230" s="11" t="s">
        <v>1845</v>
      </c>
      <c r="C230" s="112">
        <v>0.41670000000000001</v>
      </c>
    </row>
    <row r="231" spans="1:3">
      <c r="A231" s="11" t="s">
        <v>2488</v>
      </c>
      <c r="B231" s="11" t="s">
        <v>1867</v>
      </c>
      <c r="C231" s="112">
        <v>0.21179999999999999</v>
      </c>
    </row>
    <row r="232" spans="1:3">
      <c r="A232" s="11" t="s">
        <v>2489</v>
      </c>
      <c r="B232" s="11" t="s">
        <v>1871</v>
      </c>
      <c r="C232" s="112">
        <v>0.52190000000000003</v>
      </c>
    </row>
    <row r="233" spans="1:3">
      <c r="A233" s="11" t="s">
        <v>2490</v>
      </c>
      <c r="B233" s="11" t="s">
        <v>1882</v>
      </c>
      <c r="C233" s="112">
        <v>0.61939999999999995</v>
      </c>
    </row>
    <row r="234" spans="1:3">
      <c r="A234" s="11" t="s">
        <v>2491</v>
      </c>
      <c r="B234" s="11" t="s">
        <v>1891</v>
      </c>
      <c r="C234" s="112">
        <v>0.40579999999999999</v>
      </c>
    </row>
    <row r="235" spans="1:3">
      <c r="A235" s="11" t="s">
        <v>2492</v>
      </c>
      <c r="B235" s="11" t="s">
        <v>1894</v>
      </c>
      <c r="C235" s="112">
        <v>0.57369999999999999</v>
      </c>
    </row>
    <row r="236" spans="1:3">
      <c r="A236" s="11" t="s">
        <v>2493</v>
      </c>
      <c r="B236" s="11" t="s">
        <v>1904</v>
      </c>
      <c r="C236" s="112">
        <v>0.51539999999999997</v>
      </c>
    </row>
    <row r="237" spans="1:3">
      <c r="A237" s="11" t="s">
        <v>2494</v>
      </c>
      <c r="B237" s="11" t="s">
        <v>1910</v>
      </c>
      <c r="C237" s="112">
        <v>0.51890000000000003</v>
      </c>
    </row>
    <row r="238" spans="1:3">
      <c r="A238" s="11" t="s">
        <v>2498</v>
      </c>
      <c r="B238" s="11" t="s">
        <v>1919</v>
      </c>
      <c r="C238" s="112">
        <v>0.80489999999999995</v>
      </c>
    </row>
    <row r="239" spans="1:3">
      <c r="A239" s="11" t="s">
        <v>2499</v>
      </c>
      <c r="B239" s="11" t="s">
        <v>1921</v>
      </c>
      <c r="C239" s="112">
        <v>0.6048</v>
      </c>
    </row>
    <row r="240" spans="1:3">
      <c r="A240" s="11" t="s">
        <v>2500</v>
      </c>
      <c r="B240" s="11" t="s">
        <v>1924</v>
      </c>
      <c r="C240" s="112">
        <v>0.85819999999999996</v>
      </c>
    </row>
    <row r="241" spans="1:3">
      <c r="A241" s="11" t="s">
        <v>2501</v>
      </c>
      <c r="B241" s="11" t="s">
        <v>1928</v>
      </c>
      <c r="C241" s="112">
        <v>0.28000000000000003</v>
      </c>
    </row>
    <row r="242" spans="1:3">
      <c r="A242" s="11" t="s">
        <v>2502</v>
      </c>
      <c r="B242" s="11" t="s">
        <v>1932</v>
      </c>
      <c r="C242" s="112">
        <v>0.60140000000000005</v>
      </c>
    </row>
    <row r="243" spans="1:3">
      <c r="A243" s="11" t="s">
        <v>2503</v>
      </c>
      <c r="B243" s="11" t="s">
        <v>1938</v>
      </c>
      <c r="C243" s="112">
        <v>0.54700000000000004</v>
      </c>
    </row>
    <row r="244" spans="1:3">
      <c r="A244" s="11" t="s">
        <v>2504</v>
      </c>
      <c r="B244" s="11" t="s">
        <v>1941</v>
      </c>
      <c r="C244" s="112">
        <v>0.84930000000000005</v>
      </c>
    </row>
    <row r="245" spans="1:3">
      <c r="A245" s="11" t="s">
        <v>2505</v>
      </c>
      <c r="B245" s="11" t="s">
        <v>1943</v>
      </c>
      <c r="C245" s="112">
        <v>0.86839999999999995</v>
      </c>
    </row>
    <row r="246" spans="1:3">
      <c r="A246" s="11" t="s">
        <v>2506</v>
      </c>
      <c r="B246" s="11" t="s">
        <v>1945</v>
      </c>
      <c r="C246" s="112">
        <v>0.75539999999999996</v>
      </c>
    </row>
    <row r="247" spans="1:3">
      <c r="A247" s="11" t="s">
        <v>2507</v>
      </c>
      <c r="B247" s="11" t="s">
        <v>1947</v>
      </c>
      <c r="C247" s="112">
        <v>0.78349999999999997</v>
      </c>
    </row>
    <row r="248" spans="1:3">
      <c r="A248" s="11" t="s">
        <v>2508</v>
      </c>
      <c r="B248" s="11" t="s">
        <v>1951</v>
      </c>
      <c r="C248" s="112">
        <v>0.6351</v>
      </c>
    </row>
    <row r="249" spans="1:3">
      <c r="A249" s="11" t="s">
        <v>2509</v>
      </c>
      <c r="B249" s="11" t="s">
        <v>1955</v>
      </c>
      <c r="C249" s="112">
        <v>0.53800000000000003</v>
      </c>
    </row>
    <row r="250" spans="1:3">
      <c r="A250" s="11" t="s">
        <v>2510</v>
      </c>
      <c r="B250" s="11" t="s">
        <v>1960</v>
      </c>
      <c r="C250" s="112">
        <v>0.46560000000000001</v>
      </c>
    </row>
    <row r="251" spans="1:3">
      <c r="A251" s="11" t="s">
        <v>2511</v>
      </c>
      <c r="B251" s="11" t="s">
        <v>1971</v>
      </c>
      <c r="C251" s="112">
        <v>0.43990000000000001</v>
      </c>
    </row>
    <row r="252" spans="1:3">
      <c r="A252" s="11" t="s">
        <v>2512</v>
      </c>
      <c r="B252" s="11" t="s">
        <v>1991</v>
      </c>
      <c r="C252" s="112">
        <v>0.32779999999999998</v>
      </c>
    </row>
    <row r="253" spans="1:3">
      <c r="A253" s="11" t="s">
        <v>2513</v>
      </c>
      <c r="B253" s="11" t="s">
        <v>2003</v>
      </c>
      <c r="C253" s="112">
        <v>0.31869999999999998</v>
      </c>
    </row>
    <row r="254" spans="1:3">
      <c r="A254" s="11" t="s">
        <v>2514</v>
      </c>
      <c r="B254" s="11" t="s">
        <v>2017</v>
      </c>
      <c r="C254" s="112">
        <v>0.43390000000000001</v>
      </c>
    </row>
    <row r="255" spans="1:3">
      <c r="A255" s="11" t="s">
        <v>2515</v>
      </c>
      <c r="B255" s="11" t="s">
        <v>2019</v>
      </c>
      <c r="C255" s="112">
        <v>0.21759999999999999</v>
      </c>
    </row>
    <row r="256" spans="1:3">
      <c r="A256" s="11" t="s">
        <v>2516</v>
      </c>
      <c r="B256" s="11" t="s">
        <v>2021</v>
      </c>
      <c r="C256" s="112">
        <v>0.58069999999999999</v>
      </c>
    </row>
    <row r="257" spans="1:3">
      <c r="A257" s="11" t="s">
        <v>2517</v>
      </c>
      <c r="B257" s="11" t="s">
        <v>2027</v>
      </c>
      <c r="C257" s="112">
        <v>0.498</v>
      </c>
    </row>
    <row r="258" spans="1:3">
      <c r="A258" s="11" t="s">
        <v>2707</v>
      </c>
      <c r="B258" s="11" t="s">
        <v>3125</v>
      </c>
      <c r="C258" s="112">
        <v>0.9919</v>
      </c>
    </row>
    <row r="259" spans="1:3">
      <c r="A259" s="11" t="s">
        <v>2519</v>
      </c>
      <c r="B259" s="11" t="s">
        <v>2032</v>
      </c>
      <c r="C259" s="112">
        <v>0.57999999999999996</v>
      </c>
    </row>
    <row r="260" spans="1:3">
      <c r="A260" s="11" t="s">
        <v>2520</v>
      </c>
      <c r="B260" s="11" t="s">
        <v>2035</v>
      </c>
      <c r="C260" s="112">
        <v>0.77780000000000005</v>
      </c>
    </row>
    <row r="261" spans="1:3">
      <c r="A261" s="11" t="s">
        <v>2521</v>
      </c>
      <c r="B261" s="11" t="s">
        <v>2037</v>
      </c>
      <c r="C261" s="112">
        <v>0.66759999999999997</v>
      </c>
    </row>
    <row r="262" spans="1:3">
      <c r="A262" s="11" t="s">
        <v>2522</v>
      </c>
      <c r="B262" s="11" t="s">
        <v>2045</v>
      </c>
      <c r="C262" s="112">
        <v>0.54490000000000005</v>
      </c>
    </row>
    <row r="263" spans="1:3">
      <c r="A263" s="11" t="s">
        <v>2523</v>
      </c>
      <c r="B263" s="11" t="s">
        <v>2049</v>
      </c>
      <c r="C263" s="112">
        <v>0.47889999999999999</v>
      </c>
    </row>
    <row r="264" spans="1:3">
      <c r="A264" s="11" t="s">
        <v>2524</v>
      </c>
      <c r="B264" s="11" t="s">
        <v>2051</v>
      </c>
      <c r="C264" s="112">
        <v>0.55530000000000002</v>
      </c>
    </row>
    <row r="265" spans="1:3">
      <c r="A265" s="11" t="s">
        <v>2525</v>
      </c>
      <c r="B265" s="11" t="s">
        <v>2053</v>
      </c>
      <c r="C265" s="112">
        <v>0.56779999999999997</v>
      </c>
    </row>
    <row r="266" spans="1:3">
      <c r="A266" s="11" t="s">
        <v>2526</v>
      </c>
      <c r="B266" s="11" t="s">
        <v>2057</v>
      </c>
      <c r="C266" s="112">
        <v>0.83189999999999997</v>
      </c>
    </row>
    <row r="267" spans="1:3">
      <c r="A267" s="11" t="s">
        <v>2527</v>
      </c>
      <c r="B267" s="11" t="s">
        <v>2060</v>
      </c>
      <c r="C267" s="112">
        <v>0.38069999999999998</v>
      </c>
    </row>
    <row r="268" spans="1:3">
      <c r="A268" s="11" t="s">
        <v>2528</v>
      </c>
      <c r="B268" s="11" t="s">
        <v>2084</v>
      </c>
      <c r="C268" s="112">
        <v>0.51980000000000004</v>
      </c>
    </row>
    <row r="269" spans="1:3">
      <c r="A269" s="11" t="s">
        <v>2529</v>
      </c>
      <c r="B269" s="11" t="s">
        <v>2092</v>
      </c>
      <c r="C269" s="112">
        <v>0.4617</v>
      </c>
    </row>
    <row r="270" spans="1:3">
      <c r="A270" s="11" t="s">
        <v>2530</v>
      </c>
      <c r="B270" s="11" t="s">
        <v>2099</v>
      </c>
      <c r="C270" s="112">
        <v>0.40889999999999999</v>
      </c>
    </row>
    <row r="271" spans="1:3">
      <c r="A271" s="11" t="s">
        <v>2531</v>
      </c>
      <c r="B271" s="11" t="s">
        <v>2106</v>
      </c>
      <c r="C271" s="112">
        <v>0.38159999999999999</v>
      </c>
    </row>
    <row r="272" spans="1:3">
      <c r="A272" s="11" t="s">
        <v>2532</v>
      </c>
      <c r="B272" s="11" t="s">
        <v>2111</v>
      </c>
      <c r="C272" s="112">
        <v>0.59430000000000005</v>
      </c>
    </row>
    <row r="273" spans="1:3">
      <c r="A273" s="11" t="s">
        <v>2533</v>
      </c>
      <c r="B273" s="11" t="s">
        <v>2117</v>
      </c>
      <c r="C273" s="112">
        <v>0.53590000000000004</v>
      </c>
    </row>
    <row r="274" spans="1:3">
      <c r="A274" s="11" t="s">
        <v>2534</v>
      </c>
      <c r="B274" s="11" t="s">
        <v>2124</v>
      </c>
      <c r="C274" s="112">
        <v>0.92859999999999998</v>
      </c>
    </row>
    <row r="275" spans="1:3">
      <c r="A275" s="11" t="s">
        <v>2535</v>
      </c>
      <c r="B275" s="11" t="s">
        <v>2126</v>
      </c>
      <c r="C275" s="112">
        <v>0.51139999999999997</v>
      </c>
    </row>
    <row r="276" spans="1:3">
      <c r="A276" s="11" t="s">
        <v>2536</v>
      </c>
      <c r="B276" s="11" t="s">
        <v>2129</v>
      </c>
      <c r="C276" s="112">
        <v>0.64290000000000003</v>
      </c>
    </row>
    <row r="277" spans="1:3">
      <c r="A277" s="11" t="s">
        <v>2537</v>
      </c>
      <c r="B277" s="11" t="s">
        <v>2131</v>
      </c>
      <c r="C277" s="112">
        <v>0.65629999999999999</v>
      </c>
    </row>
    <row r="278" spans="1:3">
      <c r="A278" s="11" t="s">
        <v>2538</v>
      </c>
      <c r="B278" s="11" t="s">
        <v>2134</v>
      </c>
      <c r="C278" s="112">
        <v>0.35930000000000001</v>
      </c>
    </row>
    <row r="279" spans="1:3">
      <c r="A279" s="11" t="s">
        <v>2539</v>
      </c>
      <c r="B279" s="11" t="s">
        <v>2136</v>
      </c>
      <c r="C279" s="112">
        <v>0.34460000000000002</v>
      </c>
    </row>
    <row r="280" spans="1:3">
      <c r="A280" s="11" t="s">
        <v>2540</v>
      </c>
      <c r="B280" s="11" t="s">
        <v>2139</v>
      </c>
      <c r="C280" s="112">
        <v>0.3987</v>
      </c>
    </row>
    <row r="281" spans="1:3">
      <c r="A281" s="11" t="s">
        <v>2541</v>
      </c>
      <c r="B281" s="11" t="s">
        <v>2143</v>
      </c>
      <c r="C281" s="112">
        <v>0.5776</v>
      </c>
    </row>
    <row r="282" spans="1:3">
      <c r="A282" s="11" t="s">
        <v>2542</v>
      </c>
      <c r="B282" s="11" t="s">
        <v>2146</v>
      </c>
      <c r="C282" s="112">
        <v>0</v>
      </c>
    </row>
    <row r="283" spans="1:3">
      <c r="A283" s="11" t="s">
        <v>2543</v>
      </c>
      <c r="B283" s="11" t="s">
        <v>2148</v>
      </c>
      <c r="C283" s="112">
        <v>0.34039999999999998</v>
      </c>
    </row>
    <row r="284" spans="1:3">
      <c r="A284" s="11" t="s">
        <v>2544</v>
      </c>
      <c r="B284" s="11" t="s">
        <v>2150</v>
      </c>
      <c r="C284" s="112">
        <v>0.58440000000000003</v>
      </c>
    </row>
    <row r="285" spans="1:3">
      <c r="A285" s="11" t="s">
        <v>2545</v>
      </c>
      <c r="B285" s="11" t="s">
        <v>2152</v>
      </c>
      <c r="C285" s="112">
        <v>0.63690000000000002</v>
      </c>
    </row>
    <row r="286" spans="1:3">
      <c r="A286" s="11" t="s">
        <v>2546</v>
      </c>
      <c r="B286" s="11" t="s">
        <v>2154</v>
      </c>
      <c r="C286" s="112">
        <v>0.4919</v>
      </c>
    </row>
    <row r="287" spans="1:3">
      <c r="A287" s="11" t="s">
        <v>2547</v>
      </c>
      <c r="B287" s="11" t="s">
        <v>2157</v>
      </c>
      <c r="C287" s="112">
        <v>0.4138</v>
      </c>
    </row>
    <row r="288" spans="1:3">
      <c r="A288" s="11" t="s">
        <v>2548</v>
      </c>
      <c r="B288" s="11" t="s">
        <v>2160</v>
      </c>
      <c r="C288" s="112">
        <v>0.88290000000000002</v>
      </c>
    </row>
    <row r="289" spans="1:3">
      <c r="A289" s="11" t="s">
        <v>2549</v>
      </c>
      <c r="B289" s="11" t="s">
        <v>2162</v>
      </c>
      <c r="C289" s="112">
        <v>0.54490000000000005</v>
      </c>
    </row>
    <row r="290" spans="1:3">
      <c r="A290" s="11" t="s">
        <v>2550</v>
      </c>
      <c r="B290" s="11" t="s">
        <v>2166</v>
      </c>
      <c r="C290" s="112">
        <v>0.8538</v>
      </c>
    </row>
    <row r="291" spans="1:3">
      <c r="A291" s="11" t="s">
        <v>2551</v>
      </c>
      <c r="B291" s="11" t="s">
        <v>2185</v>
      </c>
      <c r="C291" s="112">
        <v>0.60780000000000001</v>
      </c>
    </row>
    <row r="292" spans="1:3">
      <c r="A292" s="11" t="s">
        <v>2552</v>
      </c>
      <c r="B292" s="11" t="s">
        <v>2190</v>
      </c>
      <c r="C292" s="112">
        <v>0.63229999999999997</v>
      </c>
    </row>
    <row r="293" spans="1:3">
      <c r="A293" s="11" t="s">
        <v>2553</v>
      </c>
      <c r="B293" s="11" t="s">
        <v>2196</v>
      </c>
      <c r="C293" s="112">
        <v>0.99119999999999997</v>
      </c>
    </row>
    <row r="294" spans="1:3">
      <c r="A294" s="11" t="s">
        <v>2554</v>
      </c>
      <c r="B294" s="11" t="s">
        <v>2199</v>
      </c>
      <c r="C294" s="112">
        <v>0.87890000000000001</v>
      </c>
    </row>
    <row r="295" spans="1:3">
      <c r="A295" s="11" t="s">
        <v>2555</v>
      </c>
      <c r="B295" s="11" t="s">
        <v>2207</v>
      </c>
      <c r="C295" s="112">
        <v>0.93879999999999997</v>
      </c>
    </row>
    <row r="296" spans="1:3">
      <c r="A296" s="11" t="s">
        <v>2556</v>
      </c>
      <c r="B296" s="11" t="s">
        <v>2215</v>
      </c>
      <c r="C296" s="112">
        <v>0.93710000000000004</v>
      </c>
    </row>
    <row r="297" spans="1:3">
      <c r="A297" s="11" t="s">
        <v>2557</v>
      </c>
      <c r="B297" s="11" t="s">
        <v>2222</v>
      </c>
      <c r="C297" s="112">
        <v>0.80810000000000004</v>
      </c>
    </row>
    <row r="298" spans="1:3">
      <c r="A298" s="11" t="s">
        <v>2558</v>
      </c>
      <c r="B298" s="11" t="s">
        <v>2227</v>
      </c>
      <c r="C298" s="112">
        <v>0.90959999999999996</v>
      </c>
    </row>
    <row r="299" spans="1:3">
      <c r="A299" s="11" t="s">
        <v>2559</v>
      </c>
      <c r="B299" s="11" t="s">
        <v>2230</v>
      </c>
      <c r="C299" s="112">
        <v>0.68</v>
      </c>
    </row>
    <row r="300" spans="1:3">
      <c r="A300" s="11" t="s">
        <v>2560</v>
      </c>
      <c r="B300" s="11" t="s">
        <v>2235</v>
      </c>
      <c r="C300" s="112">
        <v>0.87580000000000002</v>
      </c>
    </row>
    <row r="301" spans="1:3">
      <c r="A301" s="11" t="s">
        <v>2561</v>
      </c>
      <c r="B301" s="11" t="s">
        <v>2241</v>
      </c>
      <c r="C301" s="112">
        <v>0.49320000000000003</v>
      </c>
    </row>
    <row r="302" spans="1:3">
      <c r="A302" s="11" t="s">
        <v>2562</v>
      </c>
      <c r="B302" s="11" t="s">
        <v>2248</v>
      </c>
      <c r="C302" s="112">
        <v>0.996</v>
      </c>
    </row>
    <row r="303" spans="1:3">
      <c r="A303" t="s">
        <v>3263</v>
      </c>
      <c r="B303" t="s">
        <v>3264</v>
      </c>
      <c r="C303" s="112">
        <v>0.49399999999999999</v>
      </c>
    </row>
    <row r="304" spans="1:3">
      <c r="A304" s="11" t="s">
        <v>2362</v>
      </c>
      <c r="B304" s="11" t="s">
        <v>1009</v>
      </c>
      <c r="C304" s="112">
        <v>0.31669999999999998</v>
      </c>
    </row>
    <row r="305" spans="1:3">
      <c r="A305" s="11" t="s">
        <v>2581</v>
      </c>
      <c r="B305" s="11" t="s">
        <v>2706</v>
      </c>
      <c r="C305" s="112">
        <v>0.40949999999999998</v>
      </c>
    </row>
    <row r="306" spans="1:3">
      <c r="A306" s="11" t="s">
        <v>2364</v>
      </c>
      <c r="B306" s="11" t="s">
        <v>1012</v>
      </c>
      <c r="C306" s="112">
        <v>0.76190000000000002</v>
      </c>
    </row>
    <row r="307" spans="1:3">
      <c r="A307" s="11" t="s">
        <v>2583</v>
      </c>
      <c r="B307" t="s">
        <v>3269</v>
      </c>
      <c r="C307" s="112">
        <v>0.78080000000000005</v>
      </c>
    </row>
    <row r="308" spans="1:3">
      <c r="A308" s="75" t="s">
        <v>2705</v>
      </c>
      <c r="B308" t="s">
        <v>3191</v>
      </c>
      <c r="C308" s="112">
        <v>0.61670000000000003</v>
      </c>
    </row>
    <row r="309" spans="1:3">
      <c r="A309" s="11" t="s">
        <v>3156</v>
      </c>
      <c r="B309" s="11" t="s">
        <v>3193</v>
      </c>
      <c r="C309" s="112">
        <v>0.57550000000000001</v>
      </c>
    </row>
    <row r="310" spans="1:3">
      <c r="A310" s="11" t="s">
        <v>3158</v>
      </c>
      <c r="B310" s="2" t="s">
        <v>3270</v>
      </c>
      <c r="C310" s="112">
        <v>0.68630000000000002</v>
      </c>
    </row>
    <row r="311" spans="1:3">
      <c r="A311" s="11" t="s">
        <v>3159</v>
      </c>
      <c r="B311" t="s">
        <v>3173</v>
      </c>
      <c r="C311" s="112">
        <v>0.4829</v>
      </c>
    </row>
    <row r="312" spans="1:3">
      <c r="A312" s="75" t="s">
        <v>2762</v>
      </c>
      <c r="B312" s="95" t="s">
        <v>3274</v>
      </c>
      <c r="C312" s="112">
        <v>0.52859999999999996</v>
      </c>
    </row>
    <row r="313" spans="1:3">
      <c r="A313" t="s">
        <v>3262</v>
      </c>
      <c r="B313" t="s">
        <v>3297</v>
      </c>
      <c r="C313" s="112">
        <v>0.61009999999999998</v>
      </c>
    </row>
    <row r="314" spans="1:3">
      <c r="A314" s="11" t="s">
        <v>2448</v>
      </c>
      <c r="B314" s="11" t="s">
        <v>1520</v>
      </c>
      <c r="C314" s="112">
        <v>0.59119999999999995</v>
      </c>
    </row>
    <row r="315" spans="1:3">
      <c r="A315" s="11" t="s">
        <v>2496</v>
      </c>
      <c r="B315" s="11" t="s">
        <v>1917</v>
      </c>
      <c r="C315" s="112">
        <v>0.47839999999999999</v>
      </c>
    </row>
    <row r="316" spans="1:3">
      <c r="A316" s="11" t="s">
        <v>3160</v>
      </c>
      <c r="B316" t="s">
        <v>3275</v>
      </c>
      <c r="C316" s="112">
        <v>0.91669999999999996</v>
      </c>
    </row>
    <row r="317" spans="1:3">
      <c r="A317" s="11" t="s">
        <v>2497</v>
      </c>
      <c r="B317" s="11" t="s">
        <v>1918</v>
      </c>
      <c r="C317" s="112">
        <v>0.55469999999999997</v>
      </c>
    </row>
    <row r="318" spans="1:3">
      <c r="A318" s="11" t="s">
        <v>3161</v>
      </c>
      <c r="B318" s="11" t="s">
        <v>3278</v>
      </c>
      <c r="C318" s="112">
        <v>0.60419999999999996</v>
      </c>
    </row>
    <row r="319" spans="1:3">
      <c r="A319" t="s">
        <v>3260</v>
      </c>
      <c r="B319" t="s">
        <v>3261</v>
      </c>
      <c r="C319" s="112">
        <v>0.2165</v>
      </c>
    </row>
    <row r="320" spans="1:3">
      <c r="A320" t="s">
        <v>2764</v>
      </c>
      <c r="B320" t="s">
        <v>2767</v>
      </c>
      <c r="C320" s="112">
        <v>0</v>
      </c>
    </row>
    <row r="321" spans="1:3">
      <c r="A321" t="s">
        <v>3424</v>
      </c>
      <c r="B321" t="s">
        <v>3443</v>
      </c>
      <c r="C321" s="138">
        <f>C99</f>
        <v>0.53410000000000002</v>
      </c>
    </row>
    <row r="322" spans="1:3">
      <c r="A322" t="s">
        <v>3426</v>
      </c>
      <c r="B322" t="s">
        <v>3427</v>
      </c>
      <c r="C322" s="139">
        <f>C29</f>
        <v>0.51519999999999999</v>
      </c>
    </row>
    <row r="323" spans="1:3">
      <c r="A323" s="73" t="s">
        <v>3444</v>
      </c>
      <c r="B323" t="s">
        <v>3428</v>
      </c>
      <c r="C323" s="139">
        <f>C164</f>
        <v>0.60619999999999996</v>
      </c>
    </row>
  </sheetData>
  <autoFilter ref="C2:C314" xr:uid="{00000000-0009-0000-0000-000006000000}"/>
  <sortState xmlns:xlrd2="http://schemas.microsoft.com/office/spreadsheetml/2017/richdata2" ref="G3:H321">
    <sortCondition ref="H3"/>
  </sortState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P384"/>
  <sheetViews>
    <sheetView zoomScale="80" zoomScaleNormal="80" workbookViewId="0">
      <pane ySplit="2" topLeftCell="A3" activePane="bottomLeft" state="frozen"/>
      <selection activeCell="C8" sqref="C8"/>
      <selection pane="bottomLeft" activeCell="B3" sqref="B3"/>
    </sheetView>
  </sheetViews>
  <sheetFormatPr defaultRowHeight="14.4"/>
  <cols>
    <col min="2" max="2" width="53.33203125" bestFit="1" customWidth="1"/>
    <col min="3" max="3" width="10.5546875" bestFit="1" customWidth="1"/>
    <col min="5" max="5" width="9.33203125" customWidth="1"/>
    <col min="7" max="7" width="14" bestFit="1" customWidth="1"/>
    <col min="8" max="8" width="16.33203125" bestFit="1" customWidth="1"/>
    <col min="9" max="9" width="10.5546875" bestFit="1" customWidth="1"/>
    <col min="10" max="10" width="11.6640625" bestFit="1" customWidth="1"/>
    <col min="11" max="11" width="12" style="125" bestFit="1" customWidth="1"/>
    <col min="13" max="13" width="13.6640625" bestFit="1" customWidth="1"/>
    <col min="14" max="14" width="19.44140625" bestFit="1" customWidth="1"/>
    <col min="15" max="15" width="34.88671875" bestFit="1" customWidth="1"/>
    <col min="16" max="16" width="12.33203125" bestFit="1" customWidth="1"/>
  </cols>
  <sheetData>
    <row r="1" spans="1:16" ht="43.2">
      <c r="A1" s="2" t="s">
        <v>3429</v>
      </c>
      <c r="G1" s="81" t="s">
        <v>3296</v>
      </c>
      <c r="H1" s="108" t="s">
        <v>3288</v>
      </c>
      <c r="N1">
        <f>MAX(N3:N320)</f>
        <v>106</v>
      </c>
    </row>
    <row r="2" spans="1:16" ht="57.6">
      <c r="A2" s="25" t="s">
        <v>2683</v>
      </c>
      <c r="B2" s="25" t="s">
        <v>2684</v>
      </c>
      <c r="C2" s="25" t="s">
        <v>2685</v>
      </c>
      <c r="D2" s="25"/>
      <c r="E2" s="27" t="s">
        <v>2690</v>
      </c>
      <c r="G2" s="81" t="s">
        <v>2760</v>
      </c>
      <c r="H2" t="s">
        <v>2750</v>
      </c>
      <c r="I2" t="s">
        <v>2749</v>
      </c>
      <c r="J2" t="s">
        <v>2761</v>
      </c>
      <c r="K2" s="125" t="s">
        <v>3289</v>
      </c>
      <c r="M2" s="81" t="s">
        <v>2760</v>
      </c>
      <c r="N2" s="126" t="s">
        <v>3290</v>
      </c>
    </row>
    <row r="3" spans="1:16">
      <c r="A3" t="s">
        <v>2252</v>
      </c>
      <c r="B3" t="s">
        <v>0</v>
      </c>
      <c r="C3">
        <v>63.78</v>
      </c>
      <c r="D3" s="26"/>
      <c r="E3" t="str">
        <f t="shared" ref="E3:E66" si="0">A3</f>
        <v>01109</v>
      </c>
      <c r="G3" s="80" t="s">
        <v>2252</v>
      </c>
      <c r="I3">
        <v>60.9</v>
      </c>
      <c r="J3">
        <v>60.9</v>
      </c>
      <c r="K3" s="125">
        <f>IF(J3="0",0,J3-VLOOKUP(G3,$A$3:$C$386,3,FALSE))</f>
        <v>-2.8800000000000026</v>
      </c>
      <c r="M3" s="80" t="s">
        <v>2252</v>
      </c>
      <c r="N3">
        <v>1</v>
      </c>
      <c r="P3" s="125"/>
    </row>
    <row r="4" spans="1:16">
      <c r="A4" t="s">
        <v>2253</v>
      </c>
      <c r="B4" t="s">
        <v>2</v>
      </c>
      <c r="C4">
        <v>9</v>
      </c>
      <c r="D4" s="26"/>
      <c r="E4" t="str">
        <f t="shared" si="0"/>
        <v>01122</v>
      </c>
      <c r="G4" s="80" t="s">
        <v>2253</v>
      </c>
      <c r="H4">
        <v>16.399999999999999</v>
      </c>
      <c r="J4">
        <v>16.399999999999999</v>
      </c>
      <c r="K4" s="125">
        <f t="shared" ref="K4:K67" si="1">IF(J4="0",0,J4-VLOOKUP(G4,$A$3:$C$386,3,FALSE))</f>
        <v>7.3999999999999986</v>
      </c>
      <c r="M4" s="80" t="s">
        <v>2253</v>
      </c>
      <c r="N4">
        <v>1</v>
      </c>
      <c r="P4" s="125"/>
    </row>
    <row r="5" spans="1:16">
      <c r="A5" t="s">
        <v>2254</v>
      </c>
      <c r="B5" t="s">
        <v>4</v>
      </c>
      <c r="C5">
        <v>4548.33</v>
      </c>
      <c r="D5" s="26"/>
      <c r="E5" t="str">
        <f t="shared" si="0"/>
        <v>01147</v>
      </c>
      <c r="G5" s="80" t="s">
        <v>2254</v>
      </c>
      <c r="H5">
        <v>12.1</v>
      </c>
      <c r="I5">
        <v>4494.1099999999997</v>
      </c>
      <c r="J5">
        <v>4506.21</v>
      </c>
      <c r="K5" s="125">
        <f t="shared" si="1"/>
        <v>-42.119999999999891</v>
      </c>
      <c r="M5" s="80" t="s">
        <v>2254</v>
      </c>
      <c r="N5">
        <v>9</v>
      </c>
      <c r="P5" s="125"/>
    </row>
    <row r="6" spans="1:16">
      <c r="A6" t="s">
        <v>2255</v>
      </c>
      <c r="B6" t="s">
        <v>12</v>
      </c>
      <c r="C6">
        <v>204.05</v>
      </c>
      <c r="D6" s="26"/>
      <c r="E6" t="str">
        <f t="shared" si="0"/>
        <v>01158</v>
      </c>
      <c r="G6" s="80" t="s">
        <v>2255</v>
      </c>
      <c r="I6">
        <v>196.44</v>
      </c>
      <c r="J6">
        <v>196.44</v>
      </c>
      <c r="K6" s="125">
        <f t="shared" si="1"/>
        <v>-7.6100000000000136</v>
      </c>
      <c r="M6" s="80" t="s">
        <v>2255</v>
      </c>
      <c r="N6">
        <v>3</v>
      </c>
      <c r="P6" s="125"/>
    </row>
    <row r="7" spans="1:16">
      <c r="A7" t="s">
        <v>2256</v>
      </c>
      <c r="B7" t="s">
        <v>16</v>
      </c>
      <c r="C7">
        <v>354.31</v>
      </c>
      <c r="D7" s="26"/>
      <c r="E7" t="str">
        <f t="shared" si="0"/>
        <v>01160</v>
      </c>
      <c r="G7" s="80" t="s">
        <v>2256</v>
      </c>
      <c r="H7">
        <v>179.36</v>
      </c>
      <c r="I7">
        <v>145.80000000000001</v>
      </c>
      <c r="J7">
        <v>325.16000000000003</v>
      </c>
      <c r="K7" s="125">
        <f t="shared" si="1"/>
        <v>-29.149999999999977</v>
      </c>
      <c r="M7" s="80" t="s">
        <v>2256</v>
      </c>
      <c r="N7">
        <v>3</v>
      </c>
      <c r="P7" s="125"/>
    </row>
    <row r="8" spans="1:16">
      <c r="A8" t="s">
        <v>2257</v>
      </c>
      <c r="B8" t="s">
        <v>20</v>
      </c>
      <c r="C8">
        <v>2468.9699999999998</v>
      </c>
      <c r="D8" s="26"/>
      <c r="E8" t="str">
        <f t="shared" si="0"/>
        <v>02250</v>
      </c>
      <c r="G8" s="80" t="s">
        <v>2257</v>
      </c>
      <c r="H8">
        <v>1140.68</v>
      </c>
      <c r="I8">
        <v>1323.0899999999997</v>
      </c>
      <c r="J8">
        <v>2463.7699999999995</v>
      </c>
      <c r="K8" s="125">
        <f t="shared" si="1"/>
        <v>-5.2000000000002728</v>
      </c>
      <c r="M8" s="80" t="s">
        <v>2257</v>
      </c>
      <c r="N8">
        <v>10</v>
      </c>
      <c r="P8" s="125"/>
    </row>
    <row r="9" spans="1:16">
      <c r="A9" t="s">
        <v>2258</v>
      </c>
      <c r="B9" t="s">
        <v>30</v>
      </c>
      <c r="C9">
        <v>609.94000000000005</v>
      </c>
      <c r="D9" s="26"/>
      <c r="E9" t="str">
        <f t="shared" si="0"/>
        <v>02420</v>
      </c>
      <c r="G9" s="80" t="s">
        <v>2258</v>
      </c>
      <c r="H9">
        <v>614.27</v>
      </c>
      <c r="J9">
        <v>614.27</v>
      </c>
      <c r="K9" s="125">
        <f t="shared" si="1"/>
        <v>4.3299999999999272</v>
      </c>
      <c r="M9" s="80" t="s">
        <v>2258</v>
      </c>
      <c r="N9">
        <v>2</v>
      </c>
      <c r="P9" s="125"/>
    </row>
    <row r="10" spans="1:16">
      <c r="A10" t="s">
        <v>2259</v>
      </c>
      <c r="B10" t="s">
        <v>33</v>
      </c>
      <c r="C10">
        <v>18570.439999999999</v>
      </c>
      <c r="D10" s="26"/>
      <c r="E10" t="str">
        <f t="shared" si="0"/>
        <v>03017</v>
      </c>
      <c r="G10" s="80" t="s">
        <v>2259</v>
      </c>
      <c r="H10">
        <v>5554.579999999999</v>
      </c>
      <c r="I10">
        <v>12656.95</v>
      </c>
      <c r="J10">
        <v>18211.53</v>
      </c>
      <c r="K10" s="125">
        <f t="shared" si="1"/>
        <v>-358.90999999999985</v>
      </c>
      <c r="M10" s="80" t="s">
        <v>2259</v>
      </c>
      <c r="N10">
        <v>30</v>
      </c>
      <c r="P10" s="125"/>
    </row>
    <row r="11" spans="1:16">
      <c r="A11" t="s">
        <v>2260</v>
      </c>
      <c r="B11" t="s">
        <v>60</v>
      </c>
      <c r="C11">
        <v>140.71</v>
      </c>
      <c r="D11" s="26"/>
      <c r="E11" t="str">
        <f t="shared" si="0"/>
        <v>03050</v>
      </c>
      <c r="G11" s="80" t="s">
        <v>2260</v>
      </c>
      <c r="I11">
        <v>137.69999999999999</v>
      </c>
      <c r="J11">
        <v>137.69999999999999</v>
      </c>
      <c r="K11" s="125">
        <f t="shared" si="1"/>
        <v>-3.0100000000000193</v>
      </c>
      <c r="M11" s="80" t="s">
        <v>2260</v>
      </c>
      <c r="N11">
        <v>1</v>
      </c>
      <c r="P11" s="125"/>
    </row>
    <row r="12" spans="1:16">
      <c r="A12" t="s">
        <v>2261</v>
      </c>
      <c r="B12" t="s">
        <v>62</v>
      </c>
      <c r="C12">
        <v>1384.04</v>
      </c>
      <c r="D12" s="26"/>
      <c r="E12" t="str">
        <f t="shared" si="0"/>
        <v>03052</v>
      </c>
      <c r="G12" s="80" t="s">
        <v>2261</v>
      </c>
      <c r="I12">
        <v>1351.1100000000001</v>
      </c>
      <c r="J12">
        <v>1351.1100000000001</v>
      </c>
      <c r="K12" s="125">
        <f>IF(J12="0",0,J12-VLOOKUP(G12,$A$3:$C$386,3,FALSE))</f>
        <v>-32.929999999999836</v>
      </c>
      <c r="M12" s="80" t="s">
        <v>2261</v>
      </c>
      <c r="N12">
        <v>3</v>
      </c>
      <c r="P12" s="125"/>
    </row>
    <row r="13" spans="1:16">
      <c r="A13" t="s">
        <v>2262</v>
      </c>
      <c r="B13" t="s">
        <v>65</v>
      </c>
      <c r="C13">
        <v>876.18</v>
      </c>
      <c r="D13" s="26"/>
      <c r="E13" t="str">
        <f t="shared" si="0"/>
        <v>03053</v>
      </c>
      <c r="G13" s="80" t="s">
        <v>2262</v>
      </c>
      <c r="I13">
        <v>868.68000000000006</v>
      </c>
      <c r="J13">
        <v>868.68000000000006</v>
      </c>
      <c r="K13" s="125">
        <f t="shared" si="1"/>
        <v>-7.4999999999998863</v>
      </c>
      <c r="M13" s="80" t="s">
        <v>2262</v>
      </c>
      <c r="N13">
        <v>3</v>
      </c>
      <c r="P13" s="125"/>
    </row>
    <row r="14" spans="1:16">
      <c r="A14" t="s">
        <v>2263</v>
      </c>
      <c r="B14" t="s">
        <v>69</v>
      </c>
      <c r="C14">
        <v>2391.38</v>
      </c>
      <c r="D14" s="26"/>
      <c r="E14" t="str">
        <f t="shared" si="0"/>
        <v>03116</v>
      </c>
      <c r="G14" s="80" t="s">
        <v>2263</v>
      </c>
      <c r="I14">
        <v>2503.42</v>
      </c>
      <c r="J14">
        <v>2503.42</v>
      </c>
      <c r="K14" s="125">
        <f t="shared" si="1"/>
        <v>112.03999999999996</v>
      </c>
      <c r="M14" s="80" t="s">
        <v>2263</v>
      </c>
      <c r="N14">
        <v>6</v>
      </c>
      <c r="P14" s="125"/>
    </row>
    <row r="15" spans="1:16">
      <c r="A15" t="s">
        <v>2264</v>
      </c>
      <c r="B15" t="s">
        <v>75</v>
      </c>
      <c r="C15">
        <v>13640.22</v>
      </c>
      <c r="D15" s="26"/>
      <c r="E15" t="str">
        <f t="shared" si="0"/>
        <v>03400</v>
      </c>
      <c r="G15" s="80" t="s">
        <v>2264</v>
      </c>
      <c r="H15">
        <v>11011.77</v>
      </c>
      <c r="I15">
        <v>2114.7600000000002</v>
      </c>
      <c r="J15">
        <v>13126.53</v>
      </c>
      <c r="K15" s="125">
        <f t="shared" si="1"/>
        <v>-513.68999999999869</v>
      </c>
      <c r="M15" s="80" t="s">
        <v>2264</v>
      </c>
      <c r="N15">
        <v>22</v>
      </c>
      <c r="P15" s="125"/>
    </row>
    <row r="16" spans="1:16">
      <c r="A16" t="s">
        <v>2265</v>
      </c>
      <c r="B16" t="s">
        <v>94</v>
      </c>
      <c r="C16">
        <v>615.64</v>
      </c>
      <c r="D16" s="26"/>
      <c r="E16" t="str">
        <f t="shared" si="0"/>
        <v>04019</v>
      </c>
      <c r="G16" s="80" t="s">
        <v>2265</v>
      </c>
      <c r="I16">
        <v>612.79000000000008</v>
      </c>
      <c r="J16">
        <v>612.79000000000008</v>
      </c>
      <c r="K16" s="125">
        <f t="shared" si="1"/>
        <v>-2.8499999999999091</v>
      </c>
      <c r="M16" s="80" t="s">
        <v>2265</v>
      </c>
      <c r="N16">
        <v>3</v>
      </c>
      <c r="P16" s="125"/>
    </row>
    <row r="17" spans="1:16">
      <c r="A17" t="s">
        <v>2266</v>
      </c>
      <c r="B17" t="s">
        <v>98</v>
      </c>
      <c r="C17">
        <v>9.43</v>
      </c>
      <c r="D17" s="26"/>
      <c r="E17" t="str">
        <f t="shared" si="0"/>
        <v>04069</v>
      </c>
      <c r="G17" s="80" t="s">
        <v>2266</v>
      </c>
      <c r="H17">
        <v>8</v>
      </c>
      <c r="J17">
        <v>8</v>
      </c>
      <c r="K17" s="125">
        <f t="shared" si="1"/>
        <v>-1.4299999999999997</v>
      </c>
      <c r="M17" s="80" t="s">
        <v>2266</v>
      </c>
      <c r="N17">
        <v>1</v>
      </c>
      <c r="P17" s="125"/>
    </row>
    <row r="18" spans="1:16">
      <c r="A18" t="s">
        <v>2267</v>
      </c>
      <c r="B18" t="s">
        <v>100</v>
      </c>
      <c r="C18">
        <v>325.67</v>
      </c>
      <c r="D18" s="26"/>
      <c r="E18" t="str">
        <f t="shared" si="0"/>
        <v>04127</v>
      </c>
      <c r="G18" s="80" t="s">
        <v>2267</v>
      </c>
      <c r="I18">
        <v>303.32000000000005</v>
      </c>
      <c r="J18">
        <v>303.32000000000005</v>
      </c>
      <c r="K18" s="125">
        <f t="shared" si="1"/>
        <v>-22.349999999999966</v>
      </c>
      <c r="M18" s="80" t="s">
        <v>2267</v>
      </c>
      <c r="N18">
        <v>2</v>
      </c>
      <c r="P18" s="125"/>
    </row>
    <row r="19" spans="1:16">
      <c r="A19" t="s">
        <v>2268</v>
      </c>
      <c r="B19" t="s">
        <v>103</v>
      </c>
      <c r="C19">
        <v>1271.97</v>
      </c>
      <c r="D19" s="26"/>
      <c r="E19" t="str">
        <f t="shared" si="0"/>
        <v>04129</v>
      </c>
      <c r="G19" s="80" t="s">
        <v>2268</v>
      </c>
      <c r="H19">
        <v>1.1000000000000001</v>
      </c>
      <c r="I19">
        <v>1276.33</v>
      </c>
      <c r="J19">
        <v>1277.4299999999998</v>
      </c>
      <c r="K19" s="125">
        <f t="shared" si="1"/>
        <v>5.459999999999809</v>
      </c>
      <c r="M19" s="80" t="s">
        <v>2268</v>
      </c>
      <c r="N19">
        <v>5</v>
      </c>
      <c r="P19" s="125"/>
    </row>
    <row r="20" spans="1:16">
      <c r="A20" t="s">
        <v>2269</v>
      </c>
      <c r="B20" t="s">
        <v>109</v>
      </c>
      <c r="C20">
        <v>1595.47</v>
      </c>
      <c r="D20" s="26"/>
      <c r="E20" t="str">
        <f t="shared" si="0"/>
        <v>04222</v>
      </c>
      <c r="G20" s="80" t="s">
        <v>2269</v>
      </c>
      <c r="H20">
        <v>1553.8400000000001</v>
      </c>
      <c r="J20">
        <v>1553.8400000000001</v>
      </c>
      <c r="K20" s="125">
        <f t="shared" si="1"/>
        <v>-41.629999999999882</v>
      </c>
      <c r="M20" s="80" t="s">
        <v>2269</v>
      </c>
      <c r="N20">
        <v>3</v>
      </c>
      <c r="P20" s="125"/>
    </row>
    <row r="21" spans="1:16">
      <c r="A21" t="s">
        <v>2270</v>
      </c>
      <c r="B21" t="s">
        <v>113</v>
      </c>
      <c r="C21">
        <v>1227.8399999999999</v>
      </c>
      <c r="D21" s="26"/>
      <c r="E21" t="str">
        <f t="shared" si="0"/>
        <v>04228</v>
      </c>
      <c r="G21" s="80" t="s">
        <v>2270</v>
      </c>
      <c r="H21">
        <v>1202.6300000000001</v>
      </c>
      <c r="I21">
        <v>7.98</v>
      </c>
      <c r="J21">
        <v>1210.6100000000001</v>
      </c>
      <c r="K21" s="125">
        <f t="shared" si="1"/>
        <v>-17.229999999999791</v>
      </c>
      <c r="M21" s="80" t="s">
        <v>2270</v>
      </c>
      <c r="N21">
        <v>7</v>
      </c>
      <c r="P21" s="125"/>
    </row>
    <row r="22" spans="1:16">
      <c r="A22" t="s">
        <v>2271</v>
      </c>
      <c r="B22" t="s">
        <v>119</v>
      </c>
      <c r="C22">
        <v>7197.79</v>
      </c>
      <c r="D22" s="26"/>
      <c r="E22" t="str">
        <f t="shared" si="0"/>
        <v>04246</v>
      </c>
      <c r="G22" s="80" t="s">
        <v>2271</v>
      </c>
      <c r="H22">
        <v>1526.3400000000001</v>
      </c>
      <c r="I22">
        <v>5800.78</v>
      </c>
      <c r="J22">
        <v>7327.12</v>
      </c>
      <c r="K22" s="125">
        <f t="shared" si="1"/>
        <v>129.32999999999993</v>
      </c>
      <c r="M22" s="80" t="s">
        <v>2271</v>
      </c>
      <c r="N22">
        <v>18</v>
      </c>
      <c r="P22" s="125"/>
    </row>
    <row r="23" spans="1:16">
      <c r="A23" t="s">
        <v>2591</v>
      </c>
      <c r="B23" t="s">
        <v>2592</v>
      </c>
      <c r="C23">
        <v>0</v>
      </c>
      <c r="D23" s="26"/>
      <c r="E23" t="str">
        <f t="shared" si="0"/>
        <v>04801</v>
      </c>
      <c r="G23" s="80" t="s">
        <v>2272</v>
      </c>
      <c r="H23">
        <v>1641.85</v>
      </c>
      <c r="I23">
        <v>1763.7399999999998</v>
      </c>
      <c r="J23">
        <v>3405.5899999999997</v>
      </c>
      <c r="K23" s="125">
        <f t="shared" si="1"/>
        <v>-69.120000000000346</v>
      </c>
      <c r="M23" s="80" t="s">
        <v>2272</v>
      </c>
      <c r="N23">
        <v>9</v>
      </c>
      <c r="P23" s="125"/>
    </row>
    <row r="24" spans="1:16">
      <c r="A24" t="s">
        <v>3263</v>
      </c>
      <c r="B24" t="s">
        <v>3430</v>
      </c>
      <c r="C24">
        <v>167.2</v>
      </c>
      <c r="D24" s="26"/>
      <c r="E24" t="str">
        <f t="shared" si="0"/>
        <v>04901</v>
      </c>
      <c r="G24" s="80" t="s">
        <v>2273</v>
      </c>
      <c r="H24">
        <v>117.91</v>
      </c>
      <c r="I24">
        <v>204.22</v>
      </c>
      <c r="J24">
        <v>322.13</v>
      </c>
      <c r="K24" s="125">
        <f t="shared" si="1"/>
        <v>-10.939999999999998</v>
      </c>
      <c r="M24" s="80" t="s">
        <v>2273</v>
      </c>
      <c r="N24">
        <v>2</v>
      </c>
      <c r="P24" s="125"/>
    </row>
    <row r="25" spans="1:16">
      <c r="A25" t="s">
        <v>2593</v>
      </c>
      <c r="B25" t="s">
        <v>2594</v>
      </c>
      <c r="C25">
        <v>0</v>
      </c>
      <c r="D25" s="26"/>
      <c r="E25" t="str">
        <f t="shared" si="0"/>
        <v>04951</v>
      </c>
      <c r="G25" s="80" t="s">
        <v>2274</v>
      </c>
      <c r="H25">
        <v>2507.5100000000002</v>
      </c>
      <c r="J25">
        <v>2507.5100000000002</v>
      </c>
      <c r="K25" s="125">
        <f t="shared" si="1"/>
        <v>-68.379999999999654</v>
      </c>
      <c r="M25" s="80" t="s">
        <v>2274</v>
      </c>
      <c r="N25">
        <v>6</v>
      </c>
      <c r="P25" s="125"/>
    </row>
    <row r="26" spans="1:16">
      <c r="A26" t="s">
        <v>2272</v>
      </c>
      <c r="B26" t="s">
        <v>134</v>
      </c>
      <c r="C26">
        <v>3474.71</v>
      </c>
      <c r="D26" s="26"/>
      <c r="E26" t="str">
        <f t="shared" si="0"/>
        <v>05121</v>
      </c>
      <c r="G26" s="80" t="s">
        <v>2275</v>
      </c>
      <c r="I26">
        <v>507.25</v>
      </c>
      <c r="J26">
        <v>507.25</v>
      </c>
      <c r="K26" s="125">
        <f t="shared" si="1"/>
        <v>27.100000000000023</v>
      </c>
      <c r="M26" s="80" t="s">
        <v>2275</v>
      </c>
      <c r="N26">
        <v>3</v>
      </c>
      <c r="P26" s="125"/>
    </row>
    <row r="27" spans="1:16">
      <c r="A27" t="s">
        <v>2273</v>
      </c>
      <c r="B27" t="s">
        <v>143</v>
      </c>
      <c r="C27">
        <v>333.07</v>
      </c>
      <c r="D27" s="26"/>
      <c r="E27" t="str">
        <f t="shared" si="0"/>
        <v>05313</v>
      </c>
      <c r="G27" s="80" t="s">
        <v>2276</v>
      </c>
      <c r="H27">
        <v>2531.3200000000002</v>
      </c>
      <c r="I27">
        <v>946.57</v>
      </c>
      <c r="J27">
        <v>3477.8900000000003</v>
      </c>
      <c r="K27" s="125">
        <f t="shared" si="1"/>
        <v>350.38000000000011</v>
      </c>
      <c r="M27" s="80" t="s">
        <v>2276</v>
      </c>
      <c r="N27">
        <v>5</v>
      </c>
      <c r="P27" s="125"/>
    </row>
    <row r="28" spans="1:16">
      <c r="A28" t="s">
        <v>2274</v>
      </c>
      <c r="B28" t="s">
        <v>146</v>
      </c>
      <c r="C28">
        <v>2575.89</v>
      </c>
      <c r="D28" s="26"/>
      <c r="E28" t="str">
        <f t="shared" si="0"/>
        <v>05323</v>
      </c>
      <c r="G28" s="80" t="s">
        <v>2277</v>
      </c>
      <c r="I28">
        <v>129.87</v>
      </c>
      <c r="J28">
        <v>129.87</v>
      </c>
      <c r="K28" s="125">
        <f t="shared" si="1"/>
        <v>-13.009999999999991</v>
      </c>
      <c r="M28" s="80" t="s">
        <v>2277</v>
      </c>
      <c r="N28">
        <v>1</v>
      </c>
      <c r="P28" s="125"/>
    </row>
    <row r="29" spans="1:16">
      <c r="A29" t="s">
        <v>2275</v>
      </c>
      <c r="B29" t="s">
        <v>151</v>
      </c>
      <c r="C29">
        <v>480.15</v>
      </c>
      <c r="D29" s="26"/>
      <c r="E29" t="str">
        <f t="shared" si="0"/>
        <v>05401</v>
      </c>
      <c r="G29" s="80" t="s">
        <v>2278</v>
      </c>
      <c r="H29">
        <v>9745.5700000000015</v>
      </c>
      <c r="I29">
        <v>11665.859999999999</v>
      </c>
      <c r="J29">
        <v>21411.43</v>
      </c>
      <c r="K29" s="125">
        <f t="shared" si="1"/>
        <v>-240.43999999999869</v>
      </c>
      <c r="M29" s="80" t="s">
        <v>2278</v>
      </c>
      <c r="N29">
        <v>41</v>
      </c>
      <c r="P29" s="125"/>
    </row>
    <row r="30" spans="1:16">
      <c r="A30" t="s">
        <v>2276</v>
      </c>
      <c r="B30" t="s">
        <v>155</v>
      </c>
      <c r="C30">
        <v>3127.51</v>
      </c>
      <c r="D30" s="26"/>
      <c r="E30" t="str">
        <f t="shared" si="0"/>
        <v>05402</v>
      </c>
      <c r="G30" s="80" t="s">
        <v>2279</v>
      </c>
      <c r="H30">
        <v>1808.96</v>
      </c>
      <c r="J30">
        <v>1808.96</v>
      </c>
      <c r="K30" s="125">
        <f t="shared" si="1"/>
        <v>-191.03999999999996</v>
      </c>
      <c r="M30" s="80" t="s">
        <v>2279</v>
      </c>
      <c r="N30">
        <v>3</v>
      </c>
      <c r="P30" s="125"/>
    </row>
    <row r="31" spans="1:16">
      <c r="A31" t="s">
        <v>2277</v>
      </c>
      <c r="B31" t="s">
        <v>160</v>
      </c>
      <c r="C31">
        <v>142.88</v>
      </c>
      <c r="D31" s="26"/>
      <c r="E31" t="str">
        <f t="shared" si="0"/>
        <v>05903</v>
      </c>
      <c r="G31" s="80" t="s">
        <v>2280</v>
      </c>
      <c r="H31">
        <v>1560.38</v>
      </c>
      <c r="J31">
        <v>1560.38</v>
      </c>
      <c r="K31" s="125">
        <f t="shared" si="1"/>
        <v>-151.89999999999986</v>
      </c>
      <c r="M31" s="80" t="s">
        <v>2280</v>
      </c>
      <c r="N31">
        <v>4</v>
      </c>
      <c r="P31" s="125"/>
    </row>
    <row r="32" spans="1:16">
      <c r="A32" t="s">
        <v>2595</v>
      </c>
      <c r="B32" t="s">
        <v>2596</v>
      </c>
      <c r="C32">
        <v>0</v>
      </c>
      <c r="D32" s="26"/>
      <c r="E32" t="str">
        <f t="shared" si="0"/>
        <v>05940</v>
      </c>
      <c r="G32" s="80" t="s">
        <v>2281</v>
      </c>
      <c r="H32">
        <v>154.79</v>
      </c>
      <c r="J32">
        <v>154.79</v>
      </c>
      <c r="K32" s="125">
        <f t="shared" si="1"/>
        <v>-18.570000000000022</v>
      </c>
      <c r="M32" s="80" t="s">
        <v>2281</v>
      </c>
      <c r="N32">
        <v>1</v>
      </c>
      <c r="P32" s="125"/>
    </row>
    <row r="33" spans="1:16">
      <c r="A33" t="s">
        <v>2278</v>
      </c>
      <c r="B33" t="s">
        <v>162</v>
      </c>
      <c r="C33">
        <v>21651.87</v>
      </c>
      <c r="D33" s="26"/>
      <c r="E33" t="str">
        <f t="shared" si="0"/>
        <v>06037</v>
      </c>
      <c r="G33" s="80" t="s">
        <v>2282</v>
      </c>
      <c r="H33">
        <v>2876.96</v>
      </c>
      <c r="J33">
        <v>2876.96</v>
      </c>
      <c r="K33" s="125">
        <f t="shared" si="1"/>
        <v>67.740000000000236</v>
      </c>
      <c r="M33" s="80" t="s">
        <v>2282</v>
      </c>
      <c r="N33">
        <v>8</v>
      </c>
      <c r="P33" s="125"/>
    </row>
    <row r="34" spans="1:16">
      <c r="A34" t="s">
        <v>2279</v>
      </c>
      <c r="B34" t="s">
        <v>200</v>
      </c>
      <c r="C34">
        <v>2000</v>
      </c>
      <c r="D34" s="26"/>
      <c r="E34" t="str">
        <f t="shared" si="0"/>
        <v>06098</v>
      </c>
      <c r="G34" s="80" t="s">
        <v>2283</v>
      </c>
      <c r="H34">
        <v>10644.249999999998</v>
      </c>
      <c r="I34">
        <v>13077.420000000002</v>
      </c>
      <c r="J34">
        <v>23721.67</v>
      </c>
      <c r="K34" s="125">
        <f t="shared" si="1"/>
        <v>903.73999999999796</v>
      </c>
      <c r="M34" s="80" t="s">
        <v>2283</v>
      </c>
      <c r="N34">
        <v>38</v>
      </c>
      <c r="P34" s="125"/>
    </row>
    <row r="35" spans="1:16">
      <c r="A35" t="s">
        <v>2280</v>
      </c>
      <c r="B35" t="s">
        <v>204</v>
      </c>
      <c r="C35">
        <v>1712.28</v>
      </c>
      <c r="D35" s="26"/>
      <c r="E35" t="str">
        <f t="shared" si="0"/>
        <v>06101</v>
      </c>
      <c r="G35" s="80" t="s">
        <v>2284</v>
      </c>
      <c r="H35">
        <v>7006.3199999999988</v>
      </c>
      <c r="J35">
        <v>7006.3199999999988</v>
      </c>
      <c r="K35" s="125">
        <f t="shared" si="1"/>
        <v>-103.52000000000135</v>
      </c>
      <c r="M35" s="80" t="s">
        <v>2284</v>
      </c>
      <c r="N35">
        <v>14</v>
      </c>
      <c r="P35" s="125"/>
    </row>
    <row r="36" spans="1:16">
      <c r="A36" t="s">
        <v>2281</v>
      </c>
      <c r="B36" t="s">
        <v>209</v>
      </c>
      <c r="C36">
        <v>173.36</v>
      </c>
      <c r="D36" s="26"/>
      <c r="E36" t="str">
        <f t="shared" si="0"/>
        <v>06103</v>
      </c>
      <c r="G36" s="80" t="s">
        <v>2285</v>
      </c>
      <c r="H36">
        <v>11688.519999999999</v>
      </c>
      <c r="J36">
        <v>11688.519999999999</v>
      </c>
      <c r="K36" s="125">
        <f t="shared" si="1"/>
        <v>-508.97000000000116</v>
      </c>
      <c r="M36" s="80" t="s">
        <v>2285</v>
      </c>
      <c r="N36">
        <v>20</v>
      </c>
      <c r="P36" s="125"/>
    </row>
    <row r="37" spans="1:16">
      <c r="A37" t="s">
        <v>2282</v>
      </c>
      <c r="B37" t="s">
        <v>211</v>
      </c>
      <c r="C37">
        <v>2809.22</v>
      </c>
      <c r="D37" s="26"/>
      <c r="E37" t="str">
        <f t="shared" si="0"/>
        <v>06112</v>
      </c>
      <c r="G37" s="80" t="s">
        <v>2286</v>
      </c>
      <c r="H37">
        <v>3285.06</v>
      </c>
      <c r="J37">
        <v>3285.06</v>
      </c>
      <c r="K37" s="125">
        <f t="shared" si="1"/>
        <v>-595.32000000000016</v>
      </c>
      <c r="M37" s="80" t="s">
        <v>2286</v>
      </c>
      <c r="N37">
        <v>6</v>
      </c>
      <c r="P37" s="125"/>
    </row>
    <row r="38" spans="1:16">
      <c r="A38" t="s">
        <v>2283</v>
      </c>
      <c r="B38" t="s">
        <v>218</v>
      </c>
      <c r="C38">
        <v>22817.93</v>
      </c>
      <c r="D38" s="26"/>
      <c r="E38" t="str">
        <f t="shared" si="0"/>
        <v>06114</v>
      </c>
      <c r="G38" s="80" t="s">
        <v>2288</v>
      </c>
      <c r="H38">
        <v>9.24</v>
      </c>
      <c r="I38">
        <v>382.39</v>
      </c>
      <c r="J38">
        <v>391.63</v>
      </c>
      <c r="K38" s="125">
        <f t="shared" si="1"/>
        <v>30.439999999999998</v>
      </c>
      <c r="M38" s="80" t="s">
        <v>2288</v>
      </c>
      <c r="N38">
        <v>4</v>
      </c>
      <c r="P38" s="125"/>
    </row>
    <row r="39" spans="1:16">
      <c r="A39" t="s">
        <v>2284</v>
      </c>
      <c r="B39" t="s">
        <v>253</v>
      </c>
      <c r="C39">
        <v>7109.84</v>
      </c>
      <c r="D39" s="26"/>
      <c r="E39" t="str">
        <f t="shared" si="0"/>
        <v>06117</v>
      </c>
      <c r="G39" s="80" t="s">
        <v>2289</v>
      </c>
      <c r="H39">
        <v>52.3</v>
      </c>
      <c r="J39">
        <v>52.3</v>
      </c>
      <c r="K39" s="125">
        <f t="shared" si="1"/>
        <v>-355.43</v>
      </c>
      <c r="M39" s="80" t="s">
        <v>2289</v>
      </c>
      <c r="N39">
        <v>2</v>
      </c>
      <c r="P39" s="125"/>
    </row>
    <row r="40" spans="1:16">
      <c r="A40" t="s">
        <v>2285</v>
      </c>
      <c r="B40" t="s">
        <v>263</v>
      </c>
      <c r="C40">
        <v>12197.49</v>
      </c>
      <c r="D40" s="26"/>
      <c r="E40" t="str">
        <f t="shared" si="0"/>
        <v>06119</v>
      </c>
      <c r="G40" s="80" t="s">
        <v>2290</v>
      </c>
      <c r="H40">
        <v>1688.5</v>
      </c>
      <c r="I40">
        <v>4466.67</v>
      </c>
      <c r="J40">
        <v>6155.17</v>
      </c>
      <c r="K40" s="125">
        <f t="shared" si="1"/>
        <v>-44.890000000000327</v>
      </c>
      <c r="M40" s="80" t="s">
        <v>2290</v>
      </c>
      <c r="N40">
        <v>17</v>
      </c>
      <c r="P40" s="125"/>
    </row>
    <row r="41" spans="1:16">
      <c r="A41" t="s">
        <v>2286</v>
      </c>
      <c r="B41" t="s">
        <v>282</v>
      </c>
      <c r="C41">
        <v>3880.38</v>
      </c>
      <c r="D41" s="26"/>
      <c r="E41" t="str">
        <f t="shared" si="0"/>
        <v>06122</v>
      </c>
      <c r="G41" s="80" t="s">
        <v>2291</v>
      </c>
      <c r="H41">
        <v>658.99</v>
      </c>
      <c r="J41">
        <v>658.99</v>
      </c>
      <c r="K41" s="125">
        <f t="shared" si="1"/>
        <v>-20.970000000000027</v>
      </c>
      <c r="M41" s="80" t="s">
        <v>2291</v>
      </c>
      <c r="N41">
        <v>2</v>
      </c>
      <c r="P41" s="125"/>
    </row>
    <row r="42" spans="1:16">
      <c r="A42" t="s">
        <v>2752</v>
      </c>
      <c r="B42" t="s">
        <v>2753</v>
      </c>
      <c r="C42">
        <v>0</v>
      </c>
      <c r="D42" s="26"/>
      <c r="E42" t="str">
        <f t="shared" si="0"/>
        <v>06701</v>
      </c>
      <c r="G42" s="80" t="s">
        <v>2292</v>
      </c>
      <c r="H42">
        <v>760.13000000000011</v>
      </c>
      <c r="I42">
        <v>599.62</v>
      </c>
      <c r="J42">
        <v>1359.75</v>
      </c>
      <c r="K42" s="125">
        <f t="shared" si="1"/>
        <v>-80.569999999999936</v>
      </c>
      <c r="M42" s="80" t="s">
        <v>2292</v>
      </c>
      <c r="N42">
        <v>4</v>
      </c>
      <c r="P42" s="125"/>
    </row>
    <row r="43" spans="1:16">
      <c r="A43" t="s">
        <v>2287</v>
      </c>
      <c r="B43" t="s">
        <v>287</v>
      </c>
      <c r="C43">
        <v>0</v>
      </c>
      <c r="D43" s="26"/>
      <c r="E43" t="str">
        <f t="shared" si="0"/>
        <v>06801</v>
      </c>
      <c r="G43" s="80" t="s">
        <v>2293</v>
      </c>
      <c r="H43">
        <v>1020.29</v>
      </c>
      <c r="J43">
        <v>1020.29</v>
      </c>
      <c r="K43" s="125">
        <f t="shared" si="1"/>
        <v>-127.47000000000003</v>
      </c>
      <c r="M43" s="80" t="s">
        <v>2293</v>
      </c>
      <c r="N43">
        <v>3</v>
      </c>
      <c r="P43" s="125"/>
    </row>
    <row r="44" spans="1:16">
      <c r="A44" t="s">
        <v>2597</v>
      </c>
      <c r="B44" t="s">
        <v>2598</v>
      </c>
      <c r="C44">
        <v>0</v>
      </c>
      <c r="D44" s="26"/>
      <c r="E44" t="str">
        <f t="shared" si="0"/>
        <v>06927</v>
      </c>
      <c r="G44" s="80" t="s">
        <v>2294</v>
      </c>
      <c r="H44">
        <v>1849.56</v>
      </c>
      <c r="I44">
        <v>506.15999999999997</v>
      </c>
      <c r="J44">
        <v>2355.7199999999998</v>
      </c>
      <c r="K44" s="125">
        <f t="shared" si="1"/>
        <v>-33.380000000000109</v>
      </c>
      <c r="M44" s="80" t="s">
        <v>2294</v>
      </c>
      <c r="N44">
        <v>7</v>
      </c>
      <c r="P44" s="125"/>
    </row>
    <row r="45" spans="1:16">
      <c r="A45" t="s">
        <v>2288</v>
      </c>
      <c r="B45" t="s">
        <v>288</v>
      </c>
      <c r="C45">
        <v>361.19</v>
      </c>
      <c r="D45" s="26"/>
      <c r="E45" t="str">
        <f t="shared" si="0"/>
        <v>07002</v>
      </c>
      <c r="G45" s="80" t="s">
        <v>2295</v>
      </c>
      <c r="H45">
        <v>204.7</v>
      </c>
      <c r="I45">
        <v>4542.47</v>
      </c>
      <c r="J45">
        <v>4747.17</v>
      </c>
      <c r="K45" s="125">
        <f t="shared" si="1"/>
        <v>-227.51999999999953</v>
      </c>
      <c r="M45" s="80" t="s">
        <v>2295</v>
      </c>
      <c r="N45">
        <v>12</v>
      </c>
      <c r="P45" s="125"/>
    </row>
    <row r="46" spans="1:16">
      <c r="A46" t="s">
        <v>2289</v>
      </c>
      <c r="B46" t="s">
        <v>292</v>
      </c>
      <c r="C46">
        <v>407.73</v>
      </c>
      <c r="D46" s="26"/>
      <c r="E46" t="str">
        <f t="shared" si="0"/>
        <v>07035</v>
      </c>
      <c r="G46" s="80" t="s">
        <v>2296</v>
      </c>
      <c r="I46">
        <v>154.63</v>
      </c>
      <c r="J46">
        <v>154.63</v>
      </c>
      <c r="K46" s="125">
        <f t="shared" si="1"/>
        <v>36.879999999999995</v>
      </c>
      <c r="M46" s="80" t="s">
        <v>2296</v>
      </c>
      <c r="N46">
        <v>1</v>
      </c>
      <c r="P46" s="125"/>
    </row>
    <row r="47" spans="1:16">
      <c r="A47" t="s">
        <v>2290</v>
      </c>
      <c r="B47" t="s">
        <v>294</v>
      </c>
      <c r="C47">
        <v>6200.06</v>
      </c>
      <c r="D47" s="26"/>
      <c r="E47" t="str">
        <f t="shared" si="0"/>
        <v>08122</v>
      </c>
      <c r="G47" s="80" t="s">
        <v>2297</v>
      </c>
      <c r="I47">
        <v>745.07</v>
      </c>
      <c r="J47">
        <v>745.07</v>
      </c>
      <c r="K47" s="125">
        <f t="shared" si="1"/>
        <v>-7.7099999999999227</v>
      </c>
      <c r="M47" s="80" t="s">
        <v>2297</v>
      </c>
      <c r="N47">
        <v>4</v>
      </c>
      <c r="P47" s="125"/>
    </row>
    <row r="48" spans="1:16">
      <c r="A48" t="s">
        <v>2291</v>
      </c>
      <c r="B48" t="s">
        <v>309</v>
      </c>
      <c r="C48">
        <v>679.96</v>
      </c>
      <c r="D48" s="26"/>
      <c r="E48" t="str">
        <f t="shared" si="0"/>
        <v>08130</v>
      </c>
      <c r="G48" s="80" t="s">
        <v>2298</v>
      </c>
      <c r="I48">
        <v>28.7</v>
      </c>
      <c r="J48">
        <v>28.7</v>
      </c>
      <c r="K48" s="125">
        <f t="shared" si="1"/>
        <v>2.4199999999999982</v>
      </c>
      <c r="M48" s="80" t="s">
        <v>2298</v>
      </c>
      <c r="N48">
        <v>1</v>
      </c>
      <c r="P48" s="125"/>
    </row>
    <row r="49" spans="1:16">
      <c r="A49" t="s">
        <v>2292</v>
      </c>
      <c r="B49" t="s">
        <v>312</v>
      </c>
      <c r="C49">
        <v>1440.32</v>
      </c>
      <c r="D49" s="26"/>
      <c r="E49" t="str">
        <f t="shared" si="0"/>
        <v>08401</v>
      </c>
      <c r="G49" s="80" t="s">
        <v>2299</v>
      </c>
      <c r="H49">
        <v>459.78</v>
      </c>
      <c r="I49">
        <v>5439.7199999999993</v>
      </c>
      <c r="J49">
        <v>5899.4999999999991</v>
      </c>
      <c r="K49" s="125">
        <f t="shared" si="1"/>
        <v>11.93999999999869</v>
      </c>
      <c r="M49" s="80" t="s">
        <v>2299</v>
      </c>
      <c r="N49">
        <v>10</v>
      </c>
      <c r="P49" s="125"/>
    </row>
    <row r="50" spans="1:16">
      <c r="A50" t="s">
        <v>2293</v>
      </c>
      <c r="B50" t="s">
        <v>316</v>
      </c>
      <c r="C50">
        <v>1147.76</v>
      </c>
      <c r="D50" s="26"/>
      <c r="E50" t="str">
        <f t="shared" si="0"/>
        <v>08402</v>
      </c>
      <c r="G50" s="80" t="s">
        <v>2300</v>
      </c>
      <c r="I50">
        <v>87.29</v>
      </c>
      <c r="J50">
        <v>87.29</v>
      </c>
      <c r="K50" s="125">
        <f t="shared" si="1"/>
        <v>-10.419999999999987</v>
      </c>
      <c r="M50" s="80" t="s">
        <v>2300</v>
      </c>
      <c r="N50">
        <v>1</v>
      </c>
      <c r="P50" s="125"/>
    </row>
    <row r="51" spans="1:16">
      <c r="A51" t="s">
        <v>2294</v>
      </c>
      <c r="B51" t="s">
        <v>318</v>
      </c>
      <c r="C51">
        <v>2389.1</v>
      </c>
      <c r="D51" s="26"/>
      <c r="E51" t="str">
        <f t="shared" si="0"/>
        <v>08404</v>
      </c>
      <c r="G51" s="80" t="s">
        <v>2301</v>
      </c>
      <c r="I51">
        <v>266.2</v>
      </c>
      <c r="J51">
        <v>266.2</v>
      </c>
      <c r="K51" s="125">
        <f t="shared" si="1"/>
        <v>4.7699999999999818</v>
      </c>
      <c r="M51" s="80" t="s">
        <v>2301</v>
      </c>
      <c r="N51">
        <v>2</v>
      </c>
      <c r="P51" s="125"/>
    </row>
    <row r="52" spans="1:16">
      <c r="A52" t="s">
        <v>2295</v>
      </c>
      <c r="B52" t="s">
        <v>324</v>
      </c>
      <c r="C52">
        <v>4974.6899999999996</v>
      </c>
      <c r="D52" s="26"/>
      <c r="E52" t="str">
        <f t="shared" si="0"/>
        <v>08458</v>
      </c>
      <c r="G52" s="80" t="s">
        <v>2302</v>
      </c>
      <c r="I52">
        <v>36.1</v>
      </c>
      <c r="J52">
        <v>36.1</v>
      </c>
      <c r="K52" s="125">
        <f t="shared" si="1"/>
        <v>2.8100000000000023</v>
      </c>
      <c r="M52" s="80" t="s">
        <v>2302</v>
      </c>
      <c r="N52">
        <v>1</v>
      </c>
      <c r="P52" s="125"/>
    </row>
    <row r="53" spans="1:16">
      <c r="A53" t="s">
        <v>2754</v>
      </c>
      <c r="B53" t="s">
        <v>2755</v>
      </c>
      <c r="C53">
        <v>0</v>
      </c>
      <c r="D53" s="26"/>
      <c r="E53" t="str">
        <f t="shared" si="0"/>
        <v>08937</v>
      </c>
      <c r="G53" s="80" t="s">
        <v>2303</v>
      </c>
      <c r="H53">
        <v>48.8</v>
      </c>
      <c r="I53">
        <v>237.4</v>
      </c>
      <c r="J53">
        <v>286.2</v>
      </c>
      <c r="K53" s="125">
        <f t="shared" si="1"/>
        <v>50.519999999999982</v>
      </c>
      <c r="M53" s="80" t="s">
        <v>2303</v>
      </c>
      <c r="N53">
        <v>2</v>
      </c>
      <c r="P53" s="125"/>
    </row>
    <row r="54" spans="1:16">
      <c r="A54" t="s">
        <v>2296</v>
      </c>
      <c r="B54" t="s">
        <v>335</v>
      </c>
      <c r="C54">
        <v>117.75</v>
      </c>
      <c r="D54" s="26"/>
      <c r="E54" t="str">
        <f t="shared" si="0"/>
        <v>09013</v>
      </c>
      <c r="G54" s="80" t="s">
        <v>2304</v>
      </c>
      <c r="I54">
        <v>43.98</v>
      </c>
      <c r="J54">
        <v>43.98</v>
      </c>
      <c r="K54" s="125">
        <f t="shared" si="1"/>
        <v>4.0899999999999963</v>
      </c>
      <c r="M54" s="80" t="s">
        <v>2304</v>
      </c>
      <c r="N54">
        <v>1</v>
      </c>
      <c r="P54" s="125"/>
    </row>
    <row r="55" spans="1:16">
      <c r="A55" t="s">
        <v>2297</v>
      </c>
      <c r="B55" t="s">
        <v>337</v>
      </c>
      <c r="C55">
        <v>752.78</v>
      </c>
      <c r="D55" s="26"/>
      <c r="E55" t="str">
        <f t="shared" si="0"/>
        <v>09075</v>
      </c>
      <c r="G55" s="80" t="s">
        <v>2305</v>
      </c>
      <c r="I55">
        <v>219.15</v>
      </c>
      <c r="J55">
        <v>219.15</v>
      </c>
      <c r="K55" s="125">
        <f t="shared" si="1"/>
        <v>19.610000000000014</v>
      </c>
      <c r="M55" s="80" t="s">
        <v>2305</v>
      </c>
      <c r="N55">
        <v>3</v>
      </c>
      <c r="P55" s="125"/>
    </row>
    <row r="56" spans="1:16">
      <c r="A56" t="s">
        <v>2298</v>
      </c>
      <c r="B56" t="s">
        <v>342</v>
      </c>
      <c r="C56">
        <v>26.28</v>
      </c>
      <c r="D56" s="26"/>
      <c r="E56" t="str">
        <f t="shared" si="0"/>
        <v>09102</v>
      </c>
      <c r="G56" s="80" t="s">
        <v>2306</v>
      </c>
      <c r="H56">
        <v>60.58</v>
      </c>
      <c r="I56">
        <v>311.68</v>
      </c>
      <c r="J56">
        <v>372.26</v>
      </c>
      <c r="K56" s="125">
        <f t="shared" si="1"/>
        <v>-4.2599999999999909</v>
      </c>
      <c r="M56" s="80" t="s">
        <v>2306</v>
      </c>
      <c r="N56">
        <v>4</v>
      </c>
      <c r="P56" s="125"/>
    </row>
    <row r="57" spans="1:16">
      <c r="A57" t="s">
        <v>2299</v>
      </c>
      <c r="B57" t="s">
        <v>344</v>
      </c>
      <c r="C57">
        <v>5887.56</v>
      </c>
      <c r="D57" s="26"/>
      <c r="E57" t="str">
        <f t="shared" si="0"/>
        <v>09206</v>
      </c>
      <c r="G57" s="80" t="s">
        <v>2307</v>
      </c>
      <c r="H57">
        <v>2513.2200000000003</v>
      </c>
      <c r="I57">
        <v>15558.559999999998</v>
      </c>
      <c r="J57">
        <v>18071.78</v>
      </c>
      <c r="K57" s="125">
        <f t="shared" si="1"/>
        <v>-16.290000000000873</v>
      </c>
      <c r="M57" s="80" t="s">
        <v>2307</v>
      </c>
      <c r="N57">
        <v>27</v>
      </c>
      <c r="P57" s="125"/>
    </row>
    <row r="58" spans="1:16">
      <c r="A58" t="s">
        <v>2300</v>
      </c>
      <c r="B58" t="s">
        <v>351</v>
      </c>
      <c r="C58">
        <v>97.71</v>
      </c>
      <c r="D58" s="26"/>
      <c r="E58" t="str">
        <f t="shared" si="0"/>
        <v>09207</v>
      </c>
      <c r="G58" s="80" t="s">
        <v>2308</v>
      </c>
      <c r="H58">
        <v>7.6</v>
      </c>
      <c r="I58">
        <v>2026.47</v>
      </c>
      <c r="J58">
        <v>2034.07</v>
      </c>
      <c r="K58" s="125">
        <f t="shared" si="1"/>
        <v>18.480000000000018</v>
      </c>
      <c r="M58" s="80" t="s">
        <v>2308</v>
      </c>
      <c r="N58">
        <v>8</v>
      </c>
      <c r="P58" s="125"/>
    </row>
    <row r="59" spans="1:16">
      <c r="A59" t="s">
        <v>2301</v>
      </c>
      <c r="B59" t="s">
        <v>353</v>
      </c>
      <c r="C59">
        <v>261.43</v>
      </c>
      <c r="D59" s="26"/>
      <c r="E59" t="str">
        <f t="shared" si="0"/>
        <v>09209</v>
      </c>
      <c r="G59" s="80" t="s">
        <v>2309</v>
      </c>
      <c r="H59">
        <v>15.1</v>
      </c>
      <c r="J59">
        <v>15.1</v>
      </c>
      <c r="K59" s="125">
        <f t="shared" si="1"/>
        <v>6.1</v>
      </c>
      <c r="M59" s="80" t="s">
        <v>2309</v>
      </c>
      <c r="N59">
        <v>1</v>
      </c>
      <c r="P59" s="125"/>
    </row>
    <row r="60" spans="1:16">
      <c r="A60" t="s">
        <v>2302</v>
      </c>
      <c r="B60" t="s">
        <v>356</v>
      </c>
      <c r="C60">
        <v>33.29</v>
      </c>
      <c r="D60" s="26"/>
      <c r="E60" t="str">
        <f t="shared" si="0"/>
        <v>10003</v>
      </c>
      <c r="G60" s="80" t="s">
        <v>2310</v>
      </c>
      <c r="I60">
        <v>38.5</v>
      </c>
      <c r="J60">
        <v>38.5</v>
      </c>
      <c r="K60" s="125">
        <f t="shared" si="1"/>
        <v>-10.469999999999999</v>
      </c>
      <c r="M60" s="80" t="s">
        <v>2310</v>
      </c>
      <c r="N60">
        <v>1</v>
      </c>
      <c r="P60" s="125"/>
    </row>
    <row r="61" spans="1:16">
      <c r="A61" t="s">
        <v>2303</v>
      </c>
      <c r="B61" t="s">
        <v>358</v>
      </c>
      <c r="C61">
        <v>235.68</v>
      </c>
      <c r="D61" s="26"/>
      <c r="E61" t="str">
        <f t="shared" si="0"/>
        <v>10050</v>
      </c>
      <c r="G61" s="80" t="s">
        <v>2311</v>
      </c>
      <c r="H61">
        <v>139.62</v>
      </c>
      <c r="I61">
        <v>168.02</v>
      </c>
      <c r="J61">
        <v>307.64</v>
      </c>
      <c r="K61" s="125">
        <f t="shared" si="1"/>
        <v>-41.220000000000027</v>
      </c>
      <c r="M61" s="80" t="s">
        <v>2311</v>
      </c>
      <c r="N61">
        <v>2</v>
      </c>
      <c r="P61" s="125"/>
    </row>
    <row r="62" spans="1:16">
      <c r="A62" t="s">
        <v>2304</v>
      </c>
      <c r="B62" t="s">
        <v>360</v>
      </c>
      <c r="C62">
        <v>39.89</v>
      </c>
      <c r="D62" s="26"/>
      <c r="E62" t="str">
        <f t="shared" si="0"/>
        <v>10065</v>
      </c>
      <c r="G62" s="80" t="s">
        <v>2312</v>
      </c>
      <c r="I62">
        <v>2424.09</v>
      </c>
      <c r="J62">
        <v>2424.09</v>
      </c>
      <c r="K62" s="125">
        <f t="shared" si="1"/>
        <v>68.059999999999945</v>
      </c>
      <c r="M62" s="80" t="s">
        <v>2312</v>
      </c>
      <c r="N62">
        <v>6</v>
      </c>
      <c r="P62" s="125"/>
    </row>
    <row r="63" spans="1:16">
      <c r="A63" t="s">
        <v>2305</v>
      </c>
      <c r="B63" t="s">
        <v>361</v>
      </c>
      <c r="C63">
        <v>199.54</v>
      </c>
      <c r="D63" s="26"/>
      <c r="E63" t="str">
        <f t="shared" si="0"/>
        <v>10070</v>
      </c>
      <c r="G63" s="80" t="s">
        <v>2313</v>
      </c>
      <c r="H63">
        <v>23.19</v>
      </c>
      <c r="I63">
        <v>3010.88</v>
      </c>
      <c r="J63">
        <v>3034.07</v>
      </c>
      <c r="K63" s="125">
        <f t="shared" si="1"/>
        <v>-85.009999999999764</v>
      </c>
      <c r="M63" s="80" t="s">
        <v>2313</v>
      </c>
      <c r="N63">
        <v>9</v>
      </c>
      <c r="P63" s="125"/>
    </row>
    <row r="64" spans="1:16">
      <c r="A64" t="s">
        <v>2306</v>
      </c>
      <c r="B64" t="s">
        <v>365</v>
      </c>
      <c r="C64">
        <v>376.52</v>
      </c>
      <c r="D64" s="26"/>
      <c r="E64" t="str">
        <f t="shared" si="0"/>
        <v>10309</v>
      </c>
      <c r="G64" s="80" t="s">
        <v>2314</v>
      </c>
      <c r="I64">
        <v>872.29000000000008</v>
      </c>
      <c r="J64">
        <v>872.29000000000008</v>
      </c>
      <c r="K64" s="125">
        <f t="shared" si="1"/>
        <v>12.160000000000082</v>
      </c>
      <c r="M64" s="80" t="s">
        <v>2314</v>
      </c>
      <c r="N64">
        <v>3</v>
      </c>
      <c r="P64" s="125"/>
    </row>
    <row r="65" spans="1:16">
      <c r="A65" t="s">
        <v>2307</v>
      </c>
      <c r="B65" t="s">
        <v>370</v>
      </c>
      <c r="C65">
        <v>18088.07</v>
      </c>
      <c r="D65" s="26"/>
      <c r="E65" t="str">
        <f t="shared" si="0"/>
        <v>11001</v>
      </c>
      <c r="G65" s="80" t="s">
        <v>2315</v>
      </c>
      <c r="H65">
        <v>205.01</v>
      </c>
      <c r="J65">
        <v>205.01</v>
      </c>
      <c r="K65" s="125">
        <f t="shared" si="1"/>
        <v>8.4899999999999807</v>
      </c>
      <c r="M65" s="80" t="s">
        <v>2315</v>
      </c>
      <c r="N65">
        <v>2</v>
      </c>
      <c r="P65" s="125"/>
    </row>
    <row r="66" spans="1:16">
      <c r="A66" t="s">
        <v>2308</v>
      </c>
      <c r="B66" t="s">
        <v>391</v>
      </c>
      <c r="C66">
        <v>2015.59</v>
      </c>
      <c r="D66" s="26"/>
      <c r="E66" t="str">
        <f t="shared" si="0"/>
        <v>11051</v>
      </c>
      <c r="G66" s="80" t="s">
        <v>2316</v>
      </c>
      <c r="I66">
        <v>537.42000000000007</v>
      </c>
      <c r="J66">
        <v>537.42000000000007</v>
      </c>
      <c r="K66" s="125">
        <f t="shared" si="1"/>
        <v>44.740000000000066</v>
      </c>
      <c r="M66" s="80" t="s">
        <v>2316</v>
      </c>
      <c r="N66">
        <v>2</v>
      </c>
      <c r="P66" s="125"/>
    </row>
    <row r="67" spans="1:16">
      <c r="A67" t="s">
        <v>2309</v>
      </c>
      <c r="B67" t="s">
        <v>399</v>
      </c>
      <c r="C67">
        <v>9</v>
      </c>
      <c r="D67" s="26"/>
      <c r="E67" t="str">
        <f t="shared" ref="E67:E130" si="2">A67</f>
        <v>11054</v>
      </c>
      <c r="G67" s="80" t="s">
        <v>2317</v>
      </c>
      <c r="I67">
        <v>1723.4699999999998</v>
      </c>
      <c r="J67">
        <v>1723.4699999999998</v>
      </c>
      <c r="K67" s="125">
        <f t="shared" si="1"/>
        <v>-9.0700000000001637</v>
      </c>
      <c r="M67" s="80" t="s">
        <v>2317</v>
      </c>
      <c r="N67">
        <v>4</v>
      </c>
      <c r="P67" s="125"/>
    </row>
    <row r="68" spans="1:16">
      <c r="A68" t="s">
        <v>2310</v>
      </c>
      <c r="B68" t="s">
        <v>401</v>
      </c>
      <c r="C68">
        <v>48.97</v>
      </c>
      <c r="D68" s="26"/>
      <c r="E68" t="str">
        <f t="shared" si="2"/>
        <v>11056</v>
      </c>
      <c r="G68" s="80" t="s">
        <v>2318</v>
      </c>
      <c r="H68">
        <v>551.34</v>
      </c>
      <c r="I68">
        <v>7531.68</v>
      </c>
      <c r="J68">
        <v>8083.02</v>
      </c>
      <c r="K68" s="125">
        <f t="shared" ref="K68:K131" si="3">IF(J68="0",0,J68-VLOOKUP(G68,$A$3:$C$386,3,FALSE))</f>
        <v>-447.55999999999949</v>
      </c>
      <c r="M68" s="80" t="s">
        <v>2318</v>
      </c>
      <c r="N68">
        <v>19</v>
      </c>
      <c r="P68" s="125"/>
    </row>
    <row r="69" spans="1:16">
      <c r="A69" t="s">
        <v>2599</v>
      </c>
      <c r="B69" t="s">
        <v>2600</v>
      </c>
      <c r="C69">
        <v>0</v>
      </c>
      <c r="D69" s="26"/>
      <c r="E69" t="str">
        <f t="shared" si="2"/>
        <v>11801</v>
      </c>
      <c r="G69" s="80" t="s">
        <v>2319</v>
      </c>
      <c r="H69">
        <v>800.28</v>
      </c>
      <c r="I69">
        <v>1751.86</v>
      </c>
      <c r="J69">
        <v>2552.14</v>
      </c>
      <c r="K69" s="125">
        <f t="shared" si="3"/>
        <v>-121.96000000000004</v>
      </c>
      <c r="M69" s="80" t="s">
        <v>2319</v>
      </c>
      <c r="N69">
        <v>6</v>
      </c>
      <c r="P69" s="125"/>
    </row>
    <row r="70" spans="1:16">
      <c r="A70" t="s">
        <v>2601</v>
      </c>
      <c r="B70" t="s">
        <v>2602</v>
      </c>
      <c r="C70">
        <v>0</v>
      </c>
      <c r="D70" s="26"/>
      <c r="E70" t="str">
        <f t="shared" si="2"/>
        <v>11928</v>
      </c>
      <c r="G70" s="80" t="s">
        <v>2320</v>
      </c>
      <c r="I70">
        <v>132.60999999999999</v>
      </c>
      <c r="J70">
        <v>132.60999999999999</v>
      </c>
      <c r="K70" s="125">
        <f t="shared" si="3"/>
        <v>20.519999999999982</v>
      </c>
      <c r="M70" s="80" t="s">
        <v>2320</v>
      </c>
      <c r="N70">
        <v>2</v>
      </c>
      <c r="P70" s="125"/>
    </row>
    <row r="71" spans="1:16">
      <c r="A71" t="s">
        <v>2311</v>
      </c>
      <c r="B71" t="s">
        <v>403</v>
      </c>
      <c r="C71">
        <v>348.86</v>
      </c>
      <c r="D71" s="26"/>
      <c r="E71" t="str">
        <f t="shared" si="2"/>
        <v>12110</v>
      </c>
      <c r="G71" s="80" t="s">
        <v>2321</v>
      </c>
      <c r="I71">
        <v>713.48</v>
      </c>
      <c r="J71">
        <v>713.48</v>
      </c>
      <c r="K71" s="125">
        <f t="shared" si="3"/>
        <v>-17.860000000000014</v>
      </c>
      <c r="M71" s="80" t="s">
        <v>2321</v>
      </c>
      <c r="N71">
        <v>3</v>
      </c>
      <c r="P71" s="125"/>
    </row>
    <row r="72" spans="1:16">
      <c r="A72" t="s">
        <v>2312</v>
      </c>
      <c r="B72" t="s">
        <v>406</v>
      </c>
      <c r="C72">
        <v>2356.0300000000002</v>
      </c>
      <c r="D72" s="26"/>
      <c r="E72" t="str">
        <f t="shared" si="2"/>
        <v>13073</v>
      </c>
      <c r="G72" s="80" t="s">
        <v>2322</v>
      </c>
      <c r="H72">
        <v>40.33</v>
      </c>
      <c r="I72">
        <v>3054.16</v>
      </c>
      <c r="J72">
        <v>3094.49</v>
      </c>
      <c r="K72" s="125">
        <f t="shared" si="3"/>
        <v>-87.090000000000146</v>
      </c>
      <c r="M72" s="80" t="s">
        <v>2322</v>
      </c>
      <c r="N72">
        <v>11</v>
      </c>
      <c r="P72" s="125"/>
    </row>
    <row r="73" spans="1:16">
      <c r="A73" t="s">
        <v>2313</v>
      </c>
      <c r="B73" t="s">
        <v>413</v>
      </c>
      <c r="C73">
        <v>3119.08</v>
      </c>
      <c r="D73" s="26"/>
      <c r="E73" t="str">
        <f t="shared" si="2"/>
        <v>13144</v>
      </c>
      <c r="G73" s="80" t="s">
        <v>2323</v>
      </c>
      <c r="I73">
        <v>1588.3100000000002</v>
      </c>
      <c r="J73">
        <v>1588.3100000000002</v>
      </c>
      <c r="K73" s="125">
        <f t="shared" si="3"/>
        <v>-34.899999999999864</v>
      </c>
      <c r="M73" s="80" t="s">
        <v>2323</v>
      </c>
      <c r="N73">
        <v>6</v>
      </c>
      <c r="P73" s="125"/>
    </row>
    <row r="74" spans="1:16">
      <c r="A74" t="s">
        <v>2314</v>
      </c>
      <c r="B74" t="s">
        <v>419</v>
      </c>
      <c r="C74">
        <v>860.13</v>
      </c>
      <c r="D74" s="26"/>
      <c r="E74" t="str">
        <f t="shared" si="2"/>
        <v>13146</v>
      </c>
      <c r="G74" s="80" t="s">
        <v>2324</v>
      </c>
      <c r="I74">
        <v>735.16000000000008</v>
      </c>
      <c r="J74">
        <v>735.16000000000008</v>
      </c>
      <c r="K74" s="125">
        <f t="shared" si="3"/>
        <v>81.110000000000127</v>
      </c>
      <c r="M74" s="80" t="s">
        <v>2324</v>
      </c>
      <c r="N74">
        <v>4</v>
      </c>
      <c r="P74" s="125"/>
    </row>
    <row r="75" spans="1:16">
      <c r="A75" t="s">
        <v>2315</v>
      </c>
      <c r="B75" t="s">
        <v>423</v>
      </c>
      <c r="C75">
        <v>196.52</v>
      </c>
      <c r="D75" s="26"/>
      <c r="E75" t="str">
        <f t="shared" si="2"/>
        <v>13151</v>
      </c>
      <c r="G75" s="80" t="s">
        <v>2325</v>
      </c>
      <c r="I75">
        <v>286.92</v>
      </c>
      <c r="J75">
        <v>286.92</v>
      </c>
      <c r="K75" s="125">
        <f t="shared" si="3"/>
        <v>-16.409999999999968</v>
      </c>
      <c r="M75" s="80" t="s">
        <v>2325</v>
      </c>
      <c r="N75">
        <v>1</v>
      </c>
      <c r="P75" s="125"/>
    </row>
    <row r="76" spans="1:16">
      <c r="A76" t="s">
        <v>2316</v>
      </c>
      <c r="B76" t="s">
        <v>426</v>
      </c>
      <c r="C76">
        <v>492.68</v>
      </c>
      <c r="D76" s="26"/>
      <c r="E76" t="str">
        <f t="shared" si="2"/>
        <v>13156</v>
      </c>
      <c r="G76" s="80" t="s">
        <v>2326</v>
      </c>
      <c r="H76">
        <v>1367.79</v>
      </c>
      <c r="J76">
        <v>1367.79</v>
      </c>
      <c r="K76" s="125">
        <f t="shared" si="3"/>
        <v>-40.870000000000118</v>
      </c>
      <c r="M76" s="80" t="s">
        <v>2326</v>
      </c>
      <c r="N76">
        <v>3</v>
      </c>
      <c r="P76" s="125"/>
    </row>
    <row r="77" spans="1:16">
      <c r="A77" t="s">
        <v>2317</v>
      </c>
      <c r="B77" t="s">
        <v>429</v>
      </c>
      <c r="C77">
        <v>1732.54</v>
      </c>
      <c r="D77" s="26"/>
      <c r="E77" t="str">
        <f t="shared" si="2"/>
        <v>13160</v>
      </c>
      <c r="G77" s="80" t="s">
        <v>2327</v>
      </c>
      <c r="I77">
        <v>1499.3</v>
      </c>
      <c r="J77">
        <v>1499.3</v>
      </c>
      <c r="K77" s="125">
        <f t="shared" si="3"/>
        <v>-193.98000000000002</v>
      </c>
      <c r="M77" s="80" t="s">
        <v>2327</v>
      </c>
      <c r="N77">
        <v>6</v>
      </c>
      <c r="P77" s="125"/>
    </row>
    <row r="78" spans="1:16">
      <c r="A78" t="s">
        <v>2318</v>
      </c>
      <c r="B78" t="s">
        <v>434</v>
      </c>
      <c r="C78">
        <v>8530.58</v>
      </c>
      <c r="D78" s="26"/>
      <c r="E78" t="str">
        <f t="shared" si="2"/>
        <v>13161</v>
      </c>
      <c r="G78" s="80" t="s">
        <v>2328</v>
      </c>
      <c r="I78">
        <v>167.3</v>
      </c>
      <c r="J78">
        <v>167.3</v>
      </c>
      <c r="K78" s="125">
        <f t="shared" si="3"/>
        <v>-3.0199999999999818</v>
      </c>
      <c r="M78" s="80" t="s">
        <v>2328</v>
      </c>
      <c r="N78">
        <v>2</v>
      </c>
      <c r="P78" s="125"/>
    </row>
    <row r="79" spans="1:16">
      <c r="A79" t="s">
        <v>2319</v>
      </c>
      <c r="B79" t="s">
        <v>450</v>
      </c>
      <c r="C79">
        <v>2674.1</v>
      </c>
      <c r="D79" s="26"/>
      <c r="E79" t="str">
        <f t="shared" si="2"/>
        <v>13165</v>
      </c>
      <c r="G79" s="80" t="s">
        <v>2329</v>
      </c>
      <c r="I79">
        <v>180.68</v>
      </c>
      <c r="J79">
        <v>180.68</v>
      </c>
      <c r="K79" s="125">
        <f t="shared" si="3"/>
        <v>-20.239999999999981</v>
      </c>
      <c r="M79" s="80" t="s">
        <v>2329</v>
      </c>
      <c r="N79">
        <v>1</v>
      </c>
      <c r="P79" s="125"/>
    </row>
    <row r="80" spans="1:16">
      <c r="A80" t="s">
        <v>2320</v>
      </c>
      <c r="B80" t="s">
        <v>457</v>
      </c>
      <c r="C80">
        <v>112.09</v>
      </c>
      <c r="D80" s="26"/>
      <c r="E80" t="str">
        <f t="shared" si="2"/>
        <v>13167</v>
      </c>
      <c r="G80" s="80" t="s">
        <v>2330</v>
      </c>
      <c r="H80">
        <v>162.59</v>
      </c>
      <c r="J80">
        <v>162.59</v>
      </c>
      <c r="K80" s="125">
        <f t="shared" si="3"/>
        <v>-12.840000000000003</v>
      </c>
      <c r="M80" s="80" t="s">
        <v>2330</v>
      </c>
      <c r="N80">
        <v>1</v>
      </c>
      <c r="P80" s="125"/>
    </row>
    <row r="81" spans="1:16">
      <c r="A81" t="s">
        <v>2321</v>
      </c>
      <c r="B81" t="s">
        <v>460</v>
      </c>
      <c r="C81">
        <v>731.34</v>
      </c>
      <c r="D81" s="26"/>
      <c r="E81" t="str">
        <f t="shared" si="2"/>
        <v>13301</v>
      </c>
      <c r="G81" s="80" t="s">
        <v>2331</v>
      </c>
      <c r="I81">
        <v>50.3</v>
      </c>
      <c r="J81">
        <v>50.3</v>
      </c>
      <c r="K81" s="125">
        <f t="shared" si="3"/>
        <v>-2.7000000000000028</v>
      </c>
      <c r="M81" s="80" t="s">
        <v>2331</v>
      </c>
      <c r="N81">
        <v>1</v>
      </c>
      <c r="P81" s="125"/>
    </row>
    <row r="82" spans="1:16">
      <c r="A82" t="s">
        <v>2603</v>
      </c>
      <c r="B82" t="s">
        <v>2604</v>
      </c>
      <c r="C82">
        <v>0</v>
      </c>
      <c r="D82" s="26"/>
      <c r="E82" t="str">
        <f t="shared" si="2"/>
        <v>13925</v>
      </c>
      <c r="G82" s="80" t="s">
        <v>2332</v>
      </c>
      <c r="I82">
        <v>147.59</v>
      </c>
      <c r="J82">
        <v>147.59</v>
      </c>
      <c r="K82" s="125">
        <f t="shared" si="3"/>
        <v>-6.8700000000000045</v>
      </c>
      <c r="M82" s="80" t="s">
        <v>2332</v>
      </c>
      <c r="N82">
        <v>1</v>
      </c>
      <c r="P82" s="125"/>
    </row>
    <row r="83" spans="1:16">
      <c r="A83" t="s">
        <v>2322</v>
      </c>
      <c r="B83" t="s">
        <v>463</v>
      </c>
      <c r="C83">
        <v>3181.58</v>
      </c>
      <c r="D83" s="26"/>
      <c r="E83" t="str">
        <f t="shared" si="2"/>
        <v>14005</v>
      </c>
      <c r="G83" s="80" t="s">
        <v>2333</v>
      </c>
      <c r="I83">
        <v>598.04</v>
      </c>
      <c r="J83">
        <v>598.04</v>
      </c>
      <c r="K83" s="125">
        <f t="shared" si="3"/>
        <v>30.879999999999995</v>
      </c>
      <c r="M83" s="80" t="s">
        <v>2333</v>
      </c>
      <c r="N83">
        <v>3</v>
      </c>
      <c r="P83" s="125"/>
    </row>
    <row r="84" spans="1:16">
      <c r="A84" t="s">
        <v>2323</v>
      </c>
      <c r="B84" t="s">
        <v>472</v>
      </c>
      <c r="C84">
        <v>1623.21</v>
      </c>
      <c r="D84" s="26"/>
      <c r="E84" t="str">
        <f t="shared" si="2"/>
        <v>14028</v>
      </c>
      <c r="G84" s="80" t="s">
        <v>2334</v>
      </c>
      <c r="H84">
        <v>15.47</v>
      </c>
      <c r="I84">
        <v>271.75</v>
      </c>
      <c r="J84">
        <v>287.22000000000003</v>
      </c>
      <c r="K84" s="125">
        <f t="shared" si="3"/>
        <v>-44.649999999999977</v>
      </c>
      <c r="M84" s="80" t="s">
        <v>2334</v>
      </c>
      <c r="N84">
        <v>3</v>
      </c>
      <c r="P84" s="125"/>
    </row>
    <row r="85" spans="1:16">
      <c r="A85" t="s">
        <v>2324</v>
      </c>
      <c r="B85" t="s">
        <v>478</v>
      </c>
      <c r="C85">
        <v>654.04999999999995</v>
      </c>
      <c r="D85" s="26"/>
      <c r="E85" t="str">
        <f t="shared" si="2"/>
        <v>14064</v>
      </c>
      <c r="G85" s="80" t="s">
        <v>2335</v>
      </c>
      <c r="H85">
        <v>4679.49</v>
      </c>
      <c r="I85">
        <v>826.21</v>
      </c>
      <c r="J85">
        <v>5505.7</v>
      </c>
      <c r="K85" s="125">
        <f t="shared" si="3"/>
        <v>-13.650000000000546</v>
      </c>
      <c r="M85" s="80" t="s">
        <v>2335</v>
      </c>
      <c r="N85">
        <v>11</v>
      </c>
      <c r="P85" s="125"/>
    </row>
    <row r="86" spans="1:16">
      <c r="A86" t="s">
        <v>2325</v>
      </c>
      <c r="B86" t="s">
        <v>483</v>
      </c>
      <c r="C86">
        <v>303.33</v>
      </c>
      <c r="D86" s="26"/>
      <c r="E86" t="str">
        <f t="shared" si="2"/>
        <v>14065</v>
      </c>
      <c r="G86" s="80" t="s">
        <v>2336</v>
      </c>
      <c r="H86">
        <v>916.88</v>
      </c>
      <c r="I86">
        <v>67.2</v>
      </c>
      <c r="J86">
        <v>984.08</v>
      </c>
      <c r="K86" s="125">
        <f t="shared" si="3"/>
        <v>-36.269999999999982</v>
      </c>
      <c r="M86" s="80" t="s">
        <v>2336</v>
      </c>
      <c r="N86">
        <v>4</v>
      </c>
      <c r="P86" s="125"/>
    </row>
    <row r="87" spans="1:16">
      <c r="A87" t="s">
        <v>2326</v>
      </c>
      <c r="B87" t="s">
        <v>485</v>
      </c>
      <c r="C87">
        <v>1408.66</v>
      </c>
      <c r="D87" s="26"/>
      <c r="E87" t="str">
        <f t="shared" si="2"/>
        <v>14066</v>
      </c>
      <c r="G87" s="80" t="s">
        <v>2337</v>
      </c>
      <c r="H87">
        <v>1168</v>
      </c>
      <c r="I87">
        <v>34.26</v>
      </c>
      <c r="J87">
        <v>1202.26</v>
      </c>
      <c r="K87" s="125">
        <f t="shared" si="3"/>
        <v>13.150000000000091</v>
      </c>
      <c r="M87" s="80" t="s">
        <v>2337</v>
      </c>
      <c r="N87">
        <v>4</v>
      </c>
      <c r="P87" s="125"/>
    </row>
    <row r="88" spans="1:16">
      <c r="A88" t="s">
        <v>2327</v>
      </c>
      <c r="B88" t="s">
        <v>489</v>
      </c>
      <c r="C88">
        <v>1693.28</v>
      </c>
      <c r="D88" s="26"/>
      <c r="E88" t="str">
        <f t="shared" si="2"/>
        <v>14068</v>
      </c>
      <c r="G88" s="80" t="s">
        <v>2338</v>
      </c>
      <c r="I88">
        <v>40.6</v>
      </c>
      <c r="J88">
        <v>40.6</v>
      </c>
      <c r="K88" s="125">
        <f t="shared" si="3"/>
        <v>3.0399999999999991</v>
      </c>
      <c r="M88" s="80" t="s">
        <v>2338</v>
      </c>
      <c r="N88">
        <v>1</v>
      </c>
      <c r="P88" s="125"/>
    </row>
    <row r="89" spans="1:16">
      <c r="A89" t="s">
        <v>2328</v>
      </c>
      <c r="B89" t="s">
        <v>495</v>
      </c>
      <c r="C89">
        <v>170.32</v>
      </c>
      <c r="D89" s="26"/>
      <c r="E89" t="str">
        <f t="shared" si="2"/>
        <v>14077</v>
      </c>
      <c r="G89" s="80" t="s">
        <v>2339</v>
      </c>
      <c r="I89">
        <v>75.900000000000006</v>
      </c>
      <c r="J89">
        <v>75.900000000000006</v>
      </c>
      <c r="K89" s="125">
        <f t="shared" si="3"/>
        <v>0.83000000000001251</v>
      </c>
      <c r="M89" s="80" t="s">
        <v>2339</v>
      </c>
      <c r="N89">
        <v>1</v>
      </c>
      <c r="P89" s="125"/>
    </row>
    <row r="90" spans="1:16">
      <c r="A90" t="s">
        <v>2329</v>
      </c>
      <c r="B90" t="s">
        <v>498</v>
      </c>
      <c r="C90">
        <v>200.92</v>
      </c>
      <c r="D90" s="26"/>
      <c r="E90" t="str">
        <f t="shared" si="2"/>
        <v>14097</v>
      </c>
      <c r="G90" s="80" t="s">
        <v>2340</v>
      </c>
      <c r="H90">
        <v>644.91999999999996</v>
      </c>
      <c r="J90">
        <v>644.91999999999996</v>
      </c>
      <c r="K90" s="125">
        <f t="shared" si="3"/>
        <v>-15.120000000000005</v>
      </c>
      <c r="M90" s="80" t="s">
        <v>2340</v>
      </c>
      <c r="N90">
        <v>2</v>
      </c>
      <c r="P90" s="125"/>
    </row>
    <row r="91" spans="1:16">
      <c r="A91" t="s">
        <v>2330</v>
      </c>
      <c r="B91" t="s">
        <v>499</v>
      </c>
      <c r="C91">
        <v>175.43</v>
      </c>
      <c r="D91" s="26"/>
      <c r="E91" t="str">
        <f t="shared" si="2"/>
        <v>14099</v>
      </c>
      <c r="G91" s="80" t="s">
        <v>2341</v>
      </c>
      <c r="H91">
        <v>369.18999999999994</v>
      </c>
      <c r="I91">
        <v>344.9</v>
      </c>
      <c r="J91">
        <v>714.08999999999992</v>
      </c>
      <c r="K91" s="125">
        <f t="shared" si="3"/>
        <v>25.17999999999995</v>
      </c>
      <c r="M91" s="80" t="s">
        <v>2341</v>
      </c>
      <c r="N91">
        <v>4</v>
      </c>
      <c r="P91" s="125"/>
    </row>
    <row r="92" spans="1:16">
      <c r="A92" t="s">
        <v>2331</v>
      </c>
      <c r="B92" t="s">
        <v>501</v>
      </c>
      <c r="C92">
        <v>53</v>
      </c>
      <c r="D92" s="26"/>
      <c r="E92" t="str">
        <f t="shared" si="2"/>
        <v>14104</v>
      </c>
      <c r="G92" s="80" t="s">
        <v>2342</v>
      </c>
      <c r="H92">
        <v>367.87</v>
      </c>
      <c r="I92">
        <v>727.2</v>
      </c>
      <c r="J92">
        <v>1095.0700000000002</v>
      </c>
      <c r="K92" s="125">
        <f t="shared" si="3"/>
        <v>-79.289999999999736</v>
      </c>
      <c r="M92" s="80" t="s">
        <v>2342</v>
      </c>
      <c r="N92">
        <v>4</v>
      </c>
      <c r="P92" s="125"/>
    </row>
    <row r="93" spans="1:16">
      <c r="A93" t="s">
        <v>2332</v>
      </c>
      <c r="B93" t="s">
        <v>503</v>
      </c>
      <c r="C93">
        <v>154.46</v>
      </c>
      <c r="D93" s="26"/>
      <c r="E93" t="str">
        <f t="shared" si="2"/>
        <v>14117</v>
      </c>
      <c r="G93" s="80" t="s">
        <v>2343</v>
      </c>
      <c r="H93">
        <v>37309.76999999999</v>
      </c>
      <c r="I93">
        <v>15041.999999999998</v>
      </c>
      <c r="J93">
        <v>52351.76999999999</v>
      </c>
      <c r="K93" s="125">
        <f t="shared" si="3"/>
        <v>2013.2599999999875</v>
      </c>
      <c r="M93" s="80" t="s">
        <v>2343</v>
      </c>
      <c r="N93">
        <v>106</v>
      </c>
      <c r="P93" s="125"/>
    </row>
    <row r="94" spans="1:16">
      <c r="A94" t="s">
        <v>2333</v>
      </c>
      <c r="B94" t="s">
        <v>505</v>
      </c>
      <c r="C94">
        <v>567.16</v>
      </c>
      <c r="D94" s="26"/>
      <c r="E94" t="str">
        <f t="shared" si="2"/>
        <v>14172</v>
      </c>
      <c r="G94" s="80" t="s">
        <v>2344</v>
      </c>
      <c r="H94">
        <v>1945.74</v>
      </c>
      <c r="I94">
        <v>18959.28</v>
      </c>
      <c r="J94">
        <v>20905.02</v>
      </c>
      <c r="K94" s="125">
        <f t="shared" si="3"/>
        <v>217.29000000000087</v>
      </c>
      <c r="M94" s="80" t="s">
        <v>2344</v>
      </c>
      <c r="N94">
        <v>42</v>
      </c>
      <c r="P94" s="125"/>
    </row>
    <row r="95" spans="1:16">
      <c r="A95" t="s">
        <v>2334</v>
      </c>
      <c r="B95" t="s">
        <v>508</v>
      </c>
      <c r="C95">
        <v>331.87</v>
      </c>
      <c r="D95" s="26"/>
      <c r="E95" t="str">
        <f t="shared" si="2"/>
        <v>14400</v>
      </c>
      <c r="G95" s="80" t="s">
        <v>2345</v>
      </c>
      <c r="H95">
        <v>3994.0299999999997</v>
      </c>
      <c r="I95">
        <v>7</v>
      </c>
      <c r="J95">
        <v>4001.0299999999997</v>
      </c>
      <c r="K95" s="125">
        <f t="shared" si="3"/>
        <v>-255.82000000000062</v>
      </c>
      <c r="M95" s="80" t="s">
        <v>2345</v>
      </c>
      <c r="N95">
        <v>10</v>
      </c>
      <c r="P95" s="125"/>
    </row>
    <row r="96" spans="1:16">
      <c r="A96" t="s">
        <v>2605</v>
      </c>
      <c r="B96" t="s">
        <v>2606</v>
      </c>
      <c r="C96">
        <v>0</v>
      </c>
      <c r="D96" s="26"/>
      <c r="E96" t="str">
        <f t="shared" si="2"/>
        <v>14934</v>
      </c>
      <c r="G96" s="80" t="s">
        <v>2346</v>
      </c>
      <c r="H96">
        <v>4074.54</v>
      </c>
      <c r="J96">
        <v>4074.54</v>
      </c>
      <c r="K96" s="125">
        <f t="shared" si="3"/>
        <v>86.349999999999909</v>
      </c>
      <c r="M96" s="80" t="s">
        <v>2346</v>
      </c>
      <c r="N96">
        <v>6</v>
      </c>
      <c r="P96" s="125"/>
    </row>
    <row r="97" spans="1:16">
      <c r="A97" t="s">
        <v>2335</v>
      </c>
      <c r="B97" t="s">
        <v>511</v>
      </c>
      <c r="C97">
        <v>5519.35</v>
      </c>
      <c r="D97" s="26"/>
      <c r="E97" t="str">
        <f t="shared" si="2"/>
        <v>15201</v>
      </c>
      <c r="G97" s="80" t="s">
        <v>2347</v>
      </c>
      <c r="H97">
        <v>2394.4</v>
      </c>
      <c r="I97">
        <v>15826.529999999999</v>
      </c>
      <c r="J97">
        <v>18220.93</v>
      </c>
      <c r="K97" s="125">
        <f t="shared" si="3"/>
        <v>691.84999999999854</v>
      </c>
      <c r="M97" s="80" t="s">
        <v>2347</v>
      </c>
      <c r="N97">
        <v>36</v>
      </c>
      <c r="P97" s="125"/>
    </row>
    <row r="98" spans="1:16">
      <c r="A98" t="s">
        <v>2336</v>
      </c>
      <c r="B98" t="s">
        <v>520</v>
      </c>
      <c r="C98">
        <v>1020.35</v>
      </c>
      <c r="D98" s="26"/>
      <c r="E98" t="str">
        <f t="shared" si="2"/>
        <v>15204</v>
      </c>
      <c r="G98" s="80" t="s">
        <v>2348</v>
      </c>
      <c r="H98">
        <v>1421.2</v>
      </c>
      <c r="I98">
        <v>42.38</v>
      </c>
      <c r="J98">
        <v>1463.5800000000002</v>
      </c>
      <c r="K98" s="125">
        <f t="shared" si="3"/>
        <v>-12.229999999999791</v>
      </c>
      <c r="M98" s="80" t="s">
        <v>2348</v>
      </c>
      <c r="N98">
        <v>5</v>
      </c>
      <c r="P98" s="125"/>
    </row>
    <row r="99" spans="1:16">
      <c r="A99" t="s">
        <v>2337</v>
      </c>
      <c r="B99" t="s">
        <v>525</v>
      </c>
      <c r="C99">
        <v>1189.1099999999999</v>
      </c>
      <c r="D99" s="26"/>
      <c r="E99" t="str">
        <f t="shared" si="2"/>
        <v>15206</v>
      </c>
      <c r="G99" s="80" t="s">
        <v>2349</v>
      </c>
      <c r="H99">
        <v>7516.079999999999</v>
      </c>
      <c r="I99">
        <v>7481.04</v>
      </c>
      <c r="J99">
        <v>14997.119999999999</v>
      </c>
      <c r="K99" s="125">
        <f t="shared" si="3"/>
        <v>406.97999999999956</v>
      </c>
      <c r="M99" s="80" t="s">
        <v>2349</v>
      </c>
      <c r="N99">
        <v>28</v>
      </c>
      <c r="P99" s="125"/>
    </row>
    <row r="100" spans="1:16">
      <c r="A100" t="s">
        <v>2338</v>
      </c>
      <c r="B100" t="s">
        <v>530</v>
      </c>
      <c r="C100">
        <v>37.56</v>
      </c>
      <c r="D100" s="26"/>
      <c r="E100" t="str">
        <f t="shared" si="2"/>
        <v>16020</v>
      </c>
      <c r="G100" s="80" t="s">
        <v>2350</v>
      </c>
      <c r="I100">
        <v>44.94</v>
      </c>
      <c r="J100">
        <v>44.94</v>
      </c>
      <c r="K100" s="125">
        <f t="shared" si="3"/>
        <v>9.6599999999999966</v>
      </c>
      <c r="M100" s="80" t="s">
        <v>2350</v>
      </c>
      <c r="N100">
        <v>2</v>
      </c>
      <c r="P100" s="125"/>
    </row>
    <row r="101" spans="1:16">
      <c r="A101" t="s">
        <v>2339</v>
      </c>
      <c r="B101" t="s">
        <v>532</v>
      </c>
      <c r="C101">
        <v>75.069999999999993</v>
      </c>
      <c r="D101" s="26"/>
      <c r="E101" t="str">
        <f t="shared" si="2"/>
        <v>16046</v>
      </c>
      <c r="G101" s="80" t="s">
        <v>2351</v>
      </c>
      <c r="H101">
        <v>19214.45</v>
      </c>
      <c r="I101">
        <v>424.24</v>
      </c>
      <c r="J101">
        <v>19638.690000000002</v>
      </c>
      <c r="K101" s="125">
        <f t="shared" si="3"/>
        <v>1055.2300000000032</v>
      </c>
      <c r="M101" s="80" t="s">
        <v>2351</v>
      </c>
      <c r="N101">
        <v>31</v>
      </c>
      <c r="P101" s="125"/>
    </row>
    <row r="102" spans="1:16">
      <c r="A102" t="s">
        <v>2340</v>
      </c>
      <c r="B102" t="s">
        <v>534</v>
      </c>
      <c r="C102">
        <v>660.04</v>
      </c>
      <c r="D102" s="26"/>
      <c r="E102" t="str">
        <f t="shared" si="2"/>
        <v>16048</v>
      </c>
      <c r="G102" s="80" t="s">
        <v>2352</v>
      </c>
      <c r="H102">
        <v>4.3</v>
      </c>
      <c r="I102">
        <v>2656.31</v>
      </c>
      <c r="J102">
        <v>2660.61</v>
      </c>
      <c r="K102" s="125">
        <f t="shared" si="3"/>
        <v>160.89000000000033</v>
      </c>
      <c r="M102" s="80" t="s">
        <v>2352</v>
      </c>
      <c r="N102">
        <v>5</v>
      </c>
      <c r="P102" s="125"/>
    </row>
    <row r="103" spans="1:16">
      <c r="A103" t="s">
        <v>2341</v>
      </c>
      <c r="B103" t="s">
        <v>537</v>
      </c>
      <c r="C103">
        <v>688.91</v>
      </c>
      <c r="D103" s="26"/>
      <c r="E103" t="str">
        <f t="shared" si="2"/>
        <v>16049</v>
      </c>
      <c r="G103" s="80" t="s">
        <v>2353</v>
      </c>
      <c r="H103">
        <v>3040.98</v>
      </c>
      <c r="J103">
        <v>3040.98</v>
      </c>
      <c r="K103" s="125">
        <f t="shared" si="3"/>
        <v>-32.900000000000091</v>
      </c>
      <c r="M103" s="80" t="s">
        <v>2353</v>
      </c>
      <c r="N103">
        <v>9</v>
      </c>
      <c r="P103" s="125"/>
    </row>
    <row r="104" spans="1:16">
      <c r="A104" t="s">
        <v>2342</v>
      </c>
      <c r="B104" t="s">
        <v>541</v>
      </c>
      <c r="C104">
        <v>1174.3599999999999</v>
      </c>
      <c r="D104" s="26"/>
      <c r="E104" t="str">
        <f t="shared" si="2"/>
        <v>16050</v>
      </c>
      <c r="G104" s="80" t="s">
        <v>2354</v>
      </c>
      <c r="H104">
        <v>5848.02</v>
      </c>
      <c r="I104">
        <v>10716.13</v>
      </c>
      <c r="J104">
        <v>16564.150000000001</v>
      </c>
      <c r="K104" s="125">
        <f t="shared" si="3"/>
        <v>-721.69999999999709</v>
      </c>
      <c r="M104" s="80" t="s">
        <v>2354</v>
      </c>
      <c r="N104">
        <v>26</v>
      </c>
      <c r="P104" s="125"/>
    </row>
    <row r="105" spans="1:16">
      <c r="A105" t="s">
        <v>2343</v>
      </c>
      <c r="B105" t="s">
        <v>545</v>
      </c>
      <c r="C105">
        <v>50338.51</v>
      </c>
      <c r="D105" s="26"/>
      <c r="E105" t="str">
        <f t="shared" si="2"/>
        <v>17001</v>
      </c>
      <c r="G105" s="80" t="s">
        <v>2355</v>
      </c>
      <c r="H105">
        <v>8510.02</v>
      </c>
      <c r="J105">
        <v>8510.02</v>
      </c>
      <c r="K105" s="125">
        <f t="shared" si="3"/>
        <v>-325.72999999999956</v>
      </c>
      <c r="M105" s="80" t="s">
        <v>2355</v>
      </c>
      <c r="N105">
        <v>10</v>
      </c>
      <c r="P105" s="125"/>
    </row>
    <row r="106" spans="1:16">
      <c r="A106" t="s">
        <v>2344</v>
      </c>
      <c r="B106" t="s">
        <v>643</v>
      </c>
      <c r="C106">
        <v>20687.73</v>
      </c>
      <c r="D106" s="26"/>
      <c r="E106" t="str">
        <f t="shared" si="2"/>
        <v>17210</v>
      </c>
      <c r="G106" s="80" t="s">
        <v>2356</v>
      </c>
      <c r="H106">
        <v>6855.87</v>
      </c>
      <c r="J106">
        <v>6855.87</v>
      </c>
      <c r="K106" s="125">
        <f t="shared" si="3"/>
        <v>-152.90000000000055</v>
      </c>
      <c r="M106" s="80" t="s">
        <v>2356</v>
      </c>
      <c r="N106">
        <v>14</v>
      </c>
      <c r="P106" s="125"/>
    </row>
    <row r="107" spans="1:16">
      <c r="A107" t="s">
        <v>2345</v>
      </c>
      <c r="B107" t="s">
        <v>683</v>
      </c>
      <c r="C107">
        <v>4256.8500000000004</v>
      </c>
      <c r="D107" s="26"/>
      <c r="E107" t="str">
        <f t="shared" si="2"/>
        <v>17216</v>
      </c>
      <c r="G107" s="80" t="s">
        <v>2357</v>
      </c>
      <c r="H107">
        <v>19817.830000000005</v>
      </c>
      <c r="J107">
        <v>19817.830000000005</v>
      </c>
      <c r="K107" s="125">
        <f t="shared" si="3"/>
        <v>603.38000000000466</v>
      </c>
      <c r="M107" s="80" t="s">
        <v>2357</v>
      </c>
      <c r="N107">
        <v>27</v>
      </c>
      <c r="P107" s="125"/>
    </row>
    <row r="108" spans="1:16">
      <c r="A108" t="s">
        <v>2346</v>
      </c>
      <c r="B108" t="s">
        <v>693</v>
      </c>
      <c r="C108">
        <v>3988.19</v>
      </c>
      <c r="D108" s="26"/>
      <c r="E108" t="str">
        <f t="shared" si="2"/>
        <v>17400</v>
      </c>
      <c r="G108" s="80" t="s">
        <v>2358</v>
      </c>
      <c r="H108">
        <v>9282.1899999999987</v>
      </c>
      <c r="I108">
        <v>0</v>
      </c>
      <c r="J108">
        <v>9282.1899999999987</v>
      </c>
      <c r="K108" s="125">
        <f t="shared" si="3"/>
        <v>122.59999999999854</v>
      </c>
      <c r="M108" s="80" t="s">
        <v>2358</v>
      </c>
      <c r="N108">
        <v>16</v>
      </c>
      <c r="P108" s="125"/>
    </row>
    <row r="109" spans="1:16">
      <c r="A109" t="s">
        <v>2347</v>
      </c>
      <c r="B109" t="s">
        <v>700</v>
      </c>
      <c r="C109">
        <v>17529.080000000002</v>
      </c>
      <c r="D109" s="26"/>
      <c r="E109" t="str">
        <f t="shared" si="2"/>
        <v>17401</v>
      </c>
      <c r="G109" s="80" t="s">
        <v>2359</v>
      </c>
      <c r="H109">
        <v>30657.47</v>
      </c>
      <c r="J109">
        <v>30657.47</v>
      </c>
      <c r="K109" s="125">
        <f t="shared" si="3"/>
        <v>154.15999999999985</v>
      </c>
      <c r="M109" s="80" t="s">
        <v>2359</v>
      </c>
      <c r="N109">
        <v>56</v>
      </c>
      <c r="P109" s="125"/>
    </row>
    <row r="110" spans="1:16">
      <c r="A110" t="s">
        <v>2348</v>
      </c>
      <c r="B110" t="s">
        <v>728</v>
      </c>
      <c r="C110">
        <v>1475.81</v>
      </c>
      <c r="D110" s="26"/>
      <c r="E110" t="str">
        <f t="shared" si="2"/>
        <v>17402</v>
      </c>
      <c r="G110" s="80" t="s">
        <v>2360</v>
      </c>
      <c r="H110">
        <v>13828.539999999997</v>
      </c>
      <c r="I110">
        <v>11494.62</v>
      </c>
      <c r="J110">
        <v>25323.159999999996</v>
      </c>
      <c r="K110" s="125">
        <f t="shared" si="3"/>
        <v>117.7799999999952</v>
      </c>
      <c r="M110" s="80" t="s">
        <v>2360</v>
      </c>
      <c r="N110">
        <v>43</v>
      </c>
      <c r="P110" s="125"/>
    </row>
    <row r="111" spans="1:16">
      <c r="A111" t="s">
        <v>2349</v>
      </c>
      <c r="B111" t="s">
        <v>734</v>
      </c>
      <c r="C111">
        <v>14590.14</v>
      </c>
      <c r="D111" s="26"/>
      <c r="E111" t="str">
        <f t="shared" si="2"/>
        <v>17403</v>
      </c>
      <c r="G111" s="80" t="s">
        <v>2361</v>
      </c>
      <c r="H111">
        <v>22680.87</v>
      </c>
      <c r="J111">
        <v>22680.87</v>
      </c>
      <c r="K111" s="125">
        <f t="shared" si="3"/>
        <v>319.54999999999927</v>
      </c>
      <c r="M111" s="80" t="s">
        <v>2361</v>
      </c>
      <c r="N111">
        <v>35</v>
      </c>
      <c r="P111" s="125"/>
    </row>
    <row r="112" spans="1:16">
      <c r="A112" t="s">
        <v>2350</v>
      </c>
      <c r="B112" t="s">
        <v>758</v>
      </c>
      <c r="C112">
        <v>35.28</v>
      </c>
      <c r="D112" s="26"/>
      <c r="E112" t="str">
        <f t="shared" si="2"/>
        <v>17404</v>
      </c>
      <c r="G112" s="80" t="s">
        <v>2362</v>
      </c>
      <c r="H112">
        <v>378.8</v>
      </c>
      <c r="J112">
        <v>378.8</v>
      </c>
      <c r="K112" s="125">
        <f t="shared" si="3"/>
        <v>139.85000000000002</v>
      </c>
      <c r="M112" s="80" t="s">
        <v>2362</v>
      </c>
      <c r="N112">
        <v>1</v>
      </c>
      <c r="P112" s="125"/>
    </row>
    <row r="113" spans="1:16">
      <c r="A113" t="s">
        <v>2351</v>
      </c>
      <c r="B113" t="s">
        <v>761</v>
      </c>
      <c r="C113">
        <v>18583.46</v>
      </c>
      <c r="D113" s="26"/>
      <c r="E113" t="str">
        <f t="shared" si="2"/>
        <v>17405</v>
      </c>
      <c r="G113" s="80" t="s">
        <v>2363</v>
      </c>
      <c r="I113">
        <v>557.57999999999993</v>
      </c>
      <c r="J113">
        <v>557.57999999999993</v>
      </c>
      <c r="K113" s="125">
        <f t="shared" si="3"/>
        <v>3.5799999999999272</v>
      </c>
      <c r="M113" s="80" t="s">
        <v>2363</v>
      </c>
      <c r="N113">
        <v>1</v>
      </c>
      <c r="P113" s="125"/>
    </row>
    <row r="114" spans="1:16">
      <c r="A114" t="s">
        <v>2352</v>
      </c>
      <c r="B114" t="s">
        <v>790</v>
      </c>
      <c r="C114">
        <v>2499.7199999999998</v>
      </c>
      <c r="D114" s="26"/>
      <c r="E114" t="str">
        <f t="shared" si="2"/>
        <v>17406</v>
      </c>
      <c r="G114" s="80" t="s">
        <v>2581</v>
      </c>
      <c r="I114">
        <v>465.61</v>
      </c>
      <c r="J114">
        <v>465.61</v>
      </c>
      <c r="K114" s="125">
        <f t="shared" si="3"/>
        <v>1.4200000000000159</v>
      </c>
      <c r="M114" s="80" t="s">
        <v>2581</v>
      </c>
      <c r="N114">
        <v>1</v>
      </c>
      <c r="P114" s="125"/>
    </row>
    <row r="115" spans="1:16">
      <c r="A115" t="s">
        <v>2353</v>
      </c>
      <c r="B115" t="s">
        <v>796</v>
      </c>
      <c r="C115">
        <v>3073.88</v>
      </c>
      <c r="D115" s="26"/>
      <c r="E115" t="str">
        <f t="shared" si="2"/>
        <v>17407</v>
      </c>
      <c r="G115" s="80" t="s">
        <v>2364</v>
      </c>
      <c r="I115">
        <v>343.7</v>
      </c>
      <c r="J115">
        <v>343.7</v>
      </c>
      <c r="K115" s="125">
        <f t="shared" si="3"/>
        <v>10.420000000000016</v>
      </c>
      <c r="M115" s="80" t="s">
        <v>2364</v>
      </c>
      <c r="N115">
        <v>1</v>
      </c>
      <c r="P115" s="125"/>
    </row>
    <row r="116" spans="1:16">
      <c r="A116" t="s">
        <v>2354</v>
      </c>
      <c r="B116" t="s">
        <v>806</v>
      </c>
      <c r="C116">
        <v>17285.849999999999</v>
      </c>
      <c r="D116" s="26"/>
      <c r="E116" t="str">
        <f t="shared" si="2"/>
        <v>17408</v>
      </c>
      <c r="G116" s="80" t="s">
        <v>2583</v>
      </c>
      <c r="I116">
        <v>163.30000000000001</v>
      </c>
      <c r="J116">
        <v>163.30000000000001</v>
      </c>
      <c r="K116" s="125">
        <f t="shared" si="3"/>
        <v>17.400000000000006</v>
      </c>
      <c r="M116" s="80" t="s">
        <v>2583</v>
      </c>
      <c r="N116">
        <v>1</v>
      </c>
      <c r="P116" s="125"/>
    </row>
    <row r="117" spans="1:16">
      <c r="A117" t="s">
        <v>2355</v>
      </c>
      <c r="B117" t="s">
        <v>824</v>
      </c>
      <c r="C117">
        <v>8835.75</v>
      </c>
      <c r="D117" s="26"/>
      <c r="E117" t="str">
        <f t="shared" si="2"/>
        <v>17409</v>
      </c>
      <c r="G117" s="80" t="s">
        <v>2366</v>
      </c>
      <c r="H117">
        <v>666.98</v>
      </c>
      <c r="I117">
        <v>3916.16</v>
      </c>
      <c r="J117">
        <v>4583.1399999999994</v>
      </c>
      <c r="K117" s="125">
        <f t="shared" si="3"/>
        <v>88.709999999999127</v>
      </c>
      <c r="M117" s="80" t="s">
        <v>2366</v>
      </c>
      <c r="N117">
        <v>11</v>
      </c>
      <c r="P117" s="125"/>
    </row>
    <row r="118" spans="1:16">
      <c r="A118" t="s">
        <v>2356</v>
      </c>
      <c r="B118" t="s">
        <v>830</v>
      </c>
      <c r="C118">
        <v>7008.77</v>
      </c>
      <c r="D118" s="26"/>
      <c r="E118" t="str">
        <f t="shared" si="2"/>
        <v>17410</v>
      </c>
      <c r="G118" s="80" t="s">
        <v>2367</v>
      </c>
      <c r="H118">
        <v>3580.96</v>
      </c>
      <c r="J118">
        <v>3580.96</v>
      </c>
      <c r="K118" s="125">
        <f t="shared" si="3"/>
        <v>72.199999999999818</v>
      </c>
      <c r="M118" s="80" t="s">
        <v>2367</v>
      </c>
      <c r="N118">
        <v>10</v>
      </c>
      <c r="P118" s="125"/>
    </row>
    <row r="119" spans="1:16">
      <c r="A119" t="s">
        <v>2357</v>
      </c>
      <c r="B119" t="s">
        <v>844</v>
      </c>
      <c r="C119">
        <v>19214.45</v>
      </c>
      <c r="D119" s="26"/>
      <c r="E119" t="str">
        <f t="shared" si="2"/>
        <v>17411</v>
      </c>
      <c r="G119" s="80" t="s">
        <v>2368</v>
      </c>
      <c r="H119">
        <v>5025.79</v>
      </c>
      <c r="I119">
        <v>289.8</v>
      </c>
      <c r="J119">
        <v>5315.59</v>
      </c>
      <c r="K119" s="125">
        <f t="shared" si="3"/>
        <v>7.9499999999998181</v>
      </c>
      <c r="M119" s="80" t="s">
        <v>2368</v>
      </c>
      <c r="N119">
        <v>14</v>
      </c>
      <c r="P119" s="125"/>
    </row>
    <row r="120" spans="1:16">
      <c r="A120" t="s">
        <v>2358</v>
      </c>
      <c r="B120" t="s">
        <v>869</v>
      </c>
      <c r="C120">
        <v>9159.59</v>
      </c>
      <c r="D120" s="26"/>
      <c r="E120" t="str">
        <f t="shared" si="2"/>
        <v>17412</v>
      </c>
      <c r="G120" s="80" t="s">
        <v>2369</v>
      </c>
      <c r="H120">
        <v>9933.64</v>
      </c>
      <c r="I120">
        <v>967.48</v>
      </c>
      <c r="J120">
        <v>10901.119999999999</v>
      </c>
      <c r="K120" s="125">
        <f t="shared" si="3"/>
        <v>-104.08000000000175</v>
      </c>
      <c r="M120" s="80" t="s">
        <v>2369</v>
      </c>
      <c r="N120">
        <v>19</v>
      </c>
      <c r="P120" s="125"/>
    </row>
    <row r="121" spans="1:16">
      <c r="A121" t="s">
        <v>2359</v>
      </c>
      <c r="B121" t="s">
        <v>886</v>
      </c>
      <c r="C121">
        <v>30503.31</v>
      </c>
      <c r="D121" s="26"/>
      <c r="E121" t="str">
        <f t="shared" si="2"/>
        <v>17414</v>
      </c>
      <c r="G121" s="80" t="s">
        <v>2370</v>
      </c>
      <c r="H121">
        <v>9291.43</v>
      </c>
      <c r="I121">
        <v>564.61</v>
      </c>
      <c r="J121">
        <v>9856.0400000000009</v>
      </c>
      <c r="K121" s="125">
        <f t="shared" si="3"/>
        <v>858.86000000000058</v>
      </c>
      <c r="M121" s="80" t="s">
        <v>2370</v>
      </c>
      <c r="N121">
        <v>16</v>
      </c>
      <c r="P121" s="125"/>
    </row>
    <row r="122" spans="1:16">
      <c r="A122" t="s">
        <v>2360</v>
      </c>
      <c r="B122" t="s">
        <v>937</v>
      </c>
      <c r="C122">
        <v>25205.38</v>
      </c>
      <c r="D122" s="26"/>
      <c r="E122" t="str">
        <f t="shared" si="2"/>
        <v>17415</v>
      </c>
      <c r="G122" s="80" t="s">
        <v>2371</v>
      </c>
      <c r="I122">
        <v>88.13</v>
      </c>
      <c r="J122">
        <v>88.13</v>
      </c>
      <c r="K122" s="125">
        <f t="shared" si="3"/>
        <v>8.4699999999999989</v>
      </c>
      <c r="M122" s="80" t="s">
        <v>2371</v>
      </c>
      <c r="N122">
        <v>1</v>
      </c>
      <c r="P122" s="125"/>
    </row>
    <row r="123" spans="1:16">
      <c r="A123" t="s">
        <v>2361</v>
      </c>
      <c r="B123" t="s">
        <v>977</v>
      </c>
      <c r="C123">
        <v>22361.32</v>
      </c>
      <c r="D123" s="26"/>
      <c r="E123" t="str">
        <f t="shared" si="2"/>
        <v>17417</v>
      </c>
      <c r="G123" s="80" t="s">
        <v>2372</v>
      </c>
      <c r="H123">
        <v>42</v>
      </c>
      <c r="J123">
        <v>42</v>
      </c>
      <c r="K123" s="125">
        <f t="shared" si="3"/>
        <v>0</v>
      </c>
      <c r="M123" s="80" t="s">
        <v>2372</v>
      </c>
      <c r="N123">
        <v>1</v>
      </c>
      <c r="P123" s="125"/>
    </row>
    <row r="124" spans="1:16">
      <c r="A124" t="s">
        <v>2607</v>
      </c>
      <c r="B124" t="s">
        <v>2608</v>
      </c>
      <c r="C124">
        <v>0</v>
      </c>
      <c r="D124" s="26"/>
      <c r="E124" t="str">
        <f t="shared" si="2"/>
        <v>17801</v>
      </c>
      <c r="G124" s="80" t="s">
        <v>2373</v>
      </c>
      <c r="H124">
        <v>42.64</v>
      </c>
      <c r="I124">
        <v>43.3</v>
      </c>
      <c r="J124">
        <v>85.94</v>
      </c>
      <c r="K124" s="125">
        <f t="shared" si="3"/>
        <v>2.8799999999999955</v>
      </c>
      <c r="M124" s="80" t="s">
        <v>2373</v>
      </c>
      <c r="N124">
        <v>2</v>
      </c>
      <c r="P124" s="125"/>
    </row>
    <row r="125" spans="1:16">
      <c r="A125" t="s">
        <v>2362</v>
      </c>
      <c r="B125" t="s">
        <v>1009</v>
      </c>
      <c r="C125">
        <v>238.95</v>
      </c>
      <c r="D125" s="26"/>
      <c r="E125" t="str">
        <f t="shared" si="2"/>
        <v>17902</v>
      </c>
      <c r="G125" s="80" t="s">
        <v>2374</v>
      </c>
      <c r="H125">
        <v>214.13</v>
      </c>
      <c r="J125">
        <v>214.13</v>
      </c>
      <c r="K125" s="125">
        <f t="shared" si="3"/>
        <v>-38.650000000000006</v>
      </c>
      <c r="M125" s="80" t="s">
        <v>2374</v>
      </c>
      <c r="N125">
        <v>1</v>
      </c>
      <c r="P125" s="125"/>
    </row>
    <row r="126" spans="1:16">
      <c r="A126" t="s">
        <v>2363</v>
      </c>
      <c r="B126" t="s">
        <v>1010</v>
      </c>
      <c r="C126">
        <v>554</v>
      </c>
      <c r="D126" s="26"/>
      <c r="E126" t="str">
        <f t="shared" si="2"/>
        <v>17903</v>
      </c>
      <c r="G126" s="80" t="s">
        <v>2375</v>
      </c>
      <c r="H126">
        <v>2624.23</v>
      </c>
      <c r="I126">
        <v>495.04</v>
      </c>
      <c r="J126">
        <v>3119.27</v>
      </c>
      <c r="K126" s="125">
        <f t="shared" si="3"/>
        <v>-80.960000000000036</v>
      </c>
      <c r="M126" s="80" t="s">
        <v>2375</v>
      </c>
      <c r="N126">
        <v>7</v>
      </c>
      <c r="P126" s="125"/>
    </row>
    <row r="127" spans="1:16">
      <c r="A127" t="s">
        <v>2609</v>
      </c>
      <c r="B127" t="s">
        <v>2610</v>
      </c>
      <c r="C127">
        <v>0</v>
      </c>
      <c r="D127" s="26"/>
      <c r="E127" t="str">
        <f t="shared" si="2"/>
        <v>17904</v>
      </c>
      <c r="G127" s="80" t="s">
        <v>2376</v>
      </c>
      <c r="H127">
        <v>596.54</v>
      </c>
      <c r="J127">
        <v>596.54</v>
      </c>
      <c r="K127" s="125">
        <f t="shared" si="3"/>
        <v>-3.25</v>
      </c>
      <c r="M127" s="80" t="s">
        <v>2376</v>
      </c>
      <c r="N127">
        <v>2</v>
      </c>
      <c r="P127" s="125"/>
    </row>
    <row r="128" spans="1:16">
      <c r="A128" t="s">
        <v>2581</v>
      </c>
      <c r="B128" t="s">
        <v>2706</v>
      </c>
      <c r="C128">
        <v>464.19</v>
      </c>
      <c r="D128" s="26"/>
      <c r="E128" t="str">
        <f t="shared" si="2"/>
        <v>17905</v>
      </c>
      <c r="G128" s="80" t="s">
        <v>2377</v>
      </c>
      <c r="H128">
        <v>818.67</v>
      </c>
      <c r="I128">
        <v>23.46</v>
      </c>
      <c r="J128">
        <v>842.13</v>
      </c>
      <c r="K128" s="125">
        <f t="shared" si="3"/>
        <v>-75.360000000000014</v>
      </c>
      <c r="M128" s="80" t="s">
        <v>2377</v>
      </c>
      <c r="N128">
        <v>4</v>
      </c>
      <c r="P128" s="125"/>
    </row>
    <row r="129" spans="1:16">
      <c r="A129" t="s">
        <v>2364</v>
      </c>
      <c r="B129" t="s">
        <v>1012</v>
      </c>
      <c r="C129">
        <v>333.28</v>
      </c>
      <c r="D129" s="26"/>
      <c r="E129" t="str">
        <f t="shared" si="2"/>
        <v>17908</v>
      </c>
      <c r="G129" s="80" t="s">
        <v>2378</v>
      </c>
      <c r="I129">
        <v>66.87</v>
      </c>
      <c r="J129">
        <v>66.87</v>
      </c>
      <c r="K129" s="125">
        <f t="shared" si="3"/>
        <v>0.92000000000000171</v>
      </c>
      <c r="M129" s="80" t="s">
        <v>2378</v>
      </c>
      <c r="N129">
        <v>1</v>
      </c>
      <c r="P129" s="125"/>
    </row>
    <row r="130" spans="1:16">
      <c r="A130" t="s">
        <v>2583</v>
      </c>
      <c r="B130" t="s">
        <v>3269</v>
      </c>
      <c r="C130">
        <v>145.9</v>
      </c>
      <c r="D130" s="26"/>
      <c r="E130" t="str">
        <f t="shared" si="2"/>
        <v>17910</v>
      </c>
      <c r="G130" s="80" t="s">
        <v>2379</v>
      </c>
      <c r="H130">
        <v>107.5</v>
      </c>
      <c r="J130">
        <v>107.5</v>
      </c>
      <c r="K130" s="125">
        <f t="shared" si="3"/>
        <v>4.0699999999999932</v>
      </c>
      <c r="M130" s="80" t="s">
        <v>2379</v>
      </c>
      <c r="N130">
        <v>1</v>
      </c>
      <c r="P130" s="125"/>
    </row>
    <row r="131" spans="1:16">
      <c r="A131" t="s">
        <v>2705</v>
      </c>
      <c r="B131" t="s">
        <v>3191</v>
      </c>
      <c r="C131">
        <v>594.57000000000005</v>
      </c>
      <c r="D131" s="26"/>
      <c r="E131" t="str">
        <f t="shared" ref="E131:E194" si="4">A131</f>
        <v>17911</v>
      </c>
      <c r="G131" s="80" t="s">
        <v>2380</v>
      </c>
      <c r="H131">
        <v>87.2</v>
      </c>
      <c r="J131">
        <v>87.2</v>
      </c>
      <c r="K131" s="125">
        <f t="shared" si="3"/>
        <v>-8.9399999999999977</v>
      </c>
      <c r="M131" s="80" t="s">
        <v>2380</v>
      </c>
      <c r="N131">
        <v>1</v>
      </c>
      <c r="P131" s="125"/>
    </row>
    <row r="132" spans="1:16">
      <c r="A132" t="s">
        <v>3156</v>
      </c>
      <c r="B132" t="s">
        <v>3193</v>
      </c>
      <c r="C132">
        <v>337.57</v>
      </c>
      <c r="D132" s="26"/>
      <c r="E132" t="str">
        <f t="shared" si="4"/>
        <v>17916</v>
      </c>
      <c r="G132" s="80" t="s">
        <v>2381</v>
      </c>
      <c r="H132">
        <v>186.03</v>
      </c>
      <c r="J132">
        <v>186.03</v>
      </c>
      <c r="K132" s="125">
        <f t="shared" ref="K132:K195" si="5">IF(J132="0",0,J132-VLOOKUP(G132,$A$3:$C$386,3,FALSE))</f>
        <v>-9.5500000000000114</v>
      </c>
      <c r="M132" s="80" t="s">
        <v>2381</v>
      </c>
      <c r="N132">
        <v>2</v>
      </c>
      <c r="P132" s="125"/>
    </row>
    <row r="133" spans="1:16">
      <c r="A133" t="s">
        <v>3158</v>
      </c>
      <c r="B133" t="s">
        <v>3431</v>
      </c>
      <c r="C133">
        <v>143.93</v>
      </c>
      <c r="D133" s="26"/>
      <c r="E133" t="str">
        <f t="shared" si="4"/>
        <v>17917</v>
      </c>
      <c r="G133" s="80" t="s">
        <v>2382</v>
      </c>
      <c r="H133">
        <v>38.5</v>
      </c>
      <c r="I133">
        <v>22.7</v>
      </c>
      <c r="J133">
        <v>61.2</v>
      </c>
      <c r="K133" s="125">
        <f t="shared" si="5"/>
        <v>2.8200000000000003</v>
      </c>
      <c r="M133" s="80" t="s">
        <v>2382</v>
      </c>
      <c r="N133">
        <v>2</v>
      </c>
      <c r="P133" s="125"/>
    </row>
    <row r="134" spans="1:16">
      <c r="A134" t="s">
        <v>3266</v>
      </c>
      <c r="B134" t="s">
        <v>3271</v>
      </c>
      <c r="C134">
        <v>0</v>
      </c>
      <c r="D134" s="26"/>
      <c r="E134" t="str">
        <f t="shared" si="4"/>
        <v>17918</v>
      </c>
      <c r="G134" s="80" t="s">
        <v>2383</v>
      </c>
      <c r="I134">
        <v>74.05</v>
      </c>
      <c r="J134">
        <v>74.05</v>
      </c>
      <c r="K134" s="125">
        <f t="shared" si="5"/>
        <v>-21.86</v>
      </c>
      <c r="M134" s="80" t="s">
        <v>2383</v>
      </c>
      <c r="N134">
        <v>1</v>
      </c>
      <c r="P134" s="125"/>
    </row>
    <row r="135" spans="1:16">
      <c r="A135" t="s">
        <v>2611</v>
      </c>
      <c r="B135" t="s">
        <v>2612</v>
      </c>
      <c r="C135">
        <v>0</v>
      </c>
      <c r="D135" s="26"/>
      <c r="E135" t="str">
        <f t="shared" si="4"/>
        <v>17924</v>
      </c>
      <c r="G135" s="80" t="s">
        <v>2384</v>
      </c>
      <c r="H135">
        <v>37.299999999999997</v>
      </c>
      <c r="J135">
        <v>37.299999999999997</v>
      </c>
      <c r="K135" s="125">
        <f t="shared" si="5"/>
        <v>11.589999999999996</v>
      </c>
      <c r="M135" s="80" t="s">
        <v>2384</v>
      </c>
      <c r="N135">
        <v>1</v>
      </c>
      <c r="P135" s="125"/>
    </row>
    <row r="136" spans="1:16">
      <c r="A136" t="s">
        <v>2613</v>
      </c>
      <c r="B136" t="s">
        <v>3272</v>
      </c>
      <c r="C136">
        <v>0</v>
      </c>
      <c r="D136" s="26"/>
      <c r="E136" t="str">
        <f t="shared" si="4"/>
        <v>17935</v>
      </c>
      <c r="G136" s="80" t="s">
        <v>2385</v>
      </c>
      <c r="H136">
        <v>1676.62</v>
      </c>
      <c r="I136">
        <v>512.51</v>
      </c>
      <c r="J136">
        <v>2189.13</v>
      </c>
      <c r="K136" s="125">
        <f t="shared" si="5"/>
        <v>-732.15000000000009</v>
      </c>
      <c r="M136" s="80" t="s">
        <v>2385</v>
      </c>
      <c r="N136">
        <v>4</v>
      </c>
      <c r="P136" s="125"/>
    </row>
    <row r="137" spans="1:16">
      <c r="A137" t="s">
        <v>2614</v>
      </c>
      <c r="B137" t="s">
        <v>2756</v>
      </c>
      <c r="C137">
        <v>0</v>
      </c>
      <c r="D137" s="26"/>
      <c r="E137" t="str">
        <f t="shared" si="4"/>
        <v>17936</v>
      </c>
      <c r="G137" s="80" t="s">
        <v>2386</v>
      </c>
      <c r="H137">
        <v>1106.7800000000002</v>
      </c>
      <c r="I137">
        <v>18.82</v>
      </c>
      <c r="J137">
        <v>1125.6000000000001</v>
      </c>
      <c r="K137" s="125">
        <f t="shared" si="5"/>
        <v>22.430000000000064</v>
      </c>
      <c r="M137" s="80" t="s">
        <v>2386</v>
      </c>
      <c r="N137">
        <v>5</v>
      </c>
      <c r="P137" s="125"/>
    </row>
    <row r="138" spans="1:16">
      <c r="A138" t="s">
        <v>2365</v>
      </c>
      <c r="B138" t="s">
        <v>1014</v>
      </c>
      <c r="C138">
        <v>0</v>
      </c>
      <c r="D138" s="26"/>
      <c r="E138" t="str">
        <f t="shared" si="4"/>
        <v>17937</v>
      </c>
      <c r="G138" s="80" t="s">
        <v>2387</v>
      </c>
      <c r="I138">
        <v>208.71</v>
      </c>
      <c r="J138">
        <v>208.71</v>
      </c>
      <c r="K138" s="125">
        <f t="shared" si="5"/>
        <v>3.8000000000000114</v>
      </c>
      <c r="M138" s="80" t="s">
        <v>2387</v>
      </c>
      <c r="N138">
        <v>3</v>
      </c>
      <c r="P138" s="125"/>
    </row>
    <row r="139" spans="1:16">
      <c r="A139" t="s">
        <v>2615</v>
      </c>
      <c r="B139" t="s">
        <v>2616</v>
      </c>
      <c r="C139">
        <v>0</v>
      </c>
      <c r="D139" s="26"/>
      <c r="E139" t="str">
        <f t="shared" si="4"/>
        <v>17938</v>
      </c>
      <c r="G139" s="80" t="s">
        <v>2388</v>
      </c>
      <c r="H139">
        <v>768.33999999999992</v>
      </c>
      <c r="J139">
        <v>768.33999999999992</v>
      </c>
      <c r="K139" s="125">
        <f t="shared" si="5"/>
        <v>-37.040000000000077</v>
      </c>
      <c r="M139" s="80" t="s">
        <v>2388</v>
      </c>
      <c r="N139">
        <v>2</v>
      </c>
      <c r="P139" s="125"/>
    </row>
    <row r="140" spans="1:16">
      <c r="A140" t="s">
        <v>2617</v>
      </c>
      <c r="B140" t="s">
        <v>2618</v>
      </c>
      <c r="C140">
        <v>0</v>
      </c>
      <c r="D140" s="26"/>
      <c r="E140" t="str">
        <f t="shared" si="4"/>
        <v>17941</v>
      </c>
      <c r="G140" s="80" t="s">
        <v>2389</v>
      </c>
      <c r="I140">
        <v>51.3</v>
      </c>
      <c r="J140">
        <v>51.3</v>
      </c>
      <c r="K140" s="125">
        <f t="shared" si="5"/>
        <v>-3.7000000000000028</v>
      </c>
      <c r="M140" s="80" t="s">
        <v>2389</v>
      </c>
      <c r="N140">
        <v>1</v>
      </c>
      <c r="P140" s="125"/>
    </row>
    <row r="141" spans="1:16">
      <c r="A141" t="s">
        <v>2619</v>
      </c>
      <c r="B141" t="s">
        <v>2620</v>
      </c>
      <c r="C141">
        <v>0</v>
      </c>
      <c r="D141" s="26"/>
      <c r="E141" t="str">
        <f t="shared" si="4"/>
        <v>17942</v>
      </c>
      <c r="G141" s="80" t="s">
        <v>2390</v>
      </c>
      <c r="I141">
        <v>553.66</v>
      </c>
      <c r="J141">
        <v>553.66</v>
      </c>
      <c r="K141" s="125">
        <f t="shared" si="5"/>
        <v>-45.259999999999991</v>
      </c>
      <c r="M141" s="80" t="s">
        <v>2390</v>
      </c>
      <c r="N141">
        <v>3</v>
      </c>
      <c r="P141" s="125"/>
    </row>
    <row r="142" spans="1:16">
      <c r="A142" t="s">
        <v>2621</v>
      </c>
      <c r="B142" t="s">
        <v>2622</v>
      </c>
      <c r="C142">
        <v>0</v>
      </c>
      <c r="D142" s="26"/>
      <c r="E142" t="str">
        <f t="shared" si="4"/>
        <v>17943</v>
      </c>
      <c r="G142" s="80" t="s">
        <v>2391</v>
      </c>
      <c r="I142">
        <v>316.17999999999995</v>
      </c>
      <c r="J142">
        <v>316.17999999999995</v>
      </c>
      <c r="K142" s="125">
        <f t="shared" si="5"/>
        <v>-96.710000000000036</v>
      </c>
      <c r="M142" s="80" t="s">
        <v>2391</v>
      </c>
      <c r="N142">
        <v>2</v>
      </c>
      <c r="P142" s="125"/>
    </row>
    <row r="143" spans="1:16">
      <c r="A143" t="s">
        <v>2623</v>
      </c>
      <c r="B143" t="s">
        <v>2624</v>
      </c>
      <c r="C143">
        <v>0</v>
      </c>
      <c r="D143" s="26"/>
      <c r="E143" t="str">
        <f t="shared" si="4"/>
        <v>17946</v>
      </c>
      <c r="G143" s="80" t="s">
        <v>2392</v>
      </c>
      <c r="H143">
        <v>593.72</v>
      </c>
      <c r="J143">
        <v>593.72</v>
      </c>
      <c r="K143" s="125">
        <f t="shared" si="5"/>
        <v>-46.110000000000014</v>
      </c>
      <c r="M143" s="80" t="s">
        <v>2392</v>
      </c>
      <c r="N143">
        <v>2</v>
      </c>
      <c r="P143" s="125"/>
    </row>
    <row r="144" spans="1:16">
      <c r="A144" t="s">
        <v>2366</v>
      </c>
      <c r="B144" t="s">
        <v>1015</v>
      </c>
      <c r="C144">
        <v>4494.43</v>
      </c>
      <c r="D144" s="26"/>
      <c r="E144" t="str">
        <f t="shared" si="4"/>
        <v>18100</v>
      </c>
      <c r="G144" s="80" t="s">
        <v>2393</v>
      </c>
      <c r="I144">
        <v>692.30000000000007</v>
      </c>
      <c r="J144">
        <v>692.30000000000007</v>
      </c>
      <c r="K144" s="125">
        <f t="shared" si="5"/>
        <v>-103.30999999999995</v>
      </c>
      <c r="M144" s="80" t="s">
        <v>2393</v>
      </c>
      <c r="N144">
        <v>3</v>
      </c>
      <c r="P144" s="125"/>
    </row>
    <row r="145" spans="1:16">
      <c r="A145" t="s">
        <v>2367</v>
      </c>
      <c r="B145" t="s">
        <v>1025</v>
      </c>
      <c r="C145">
        <v>3508.76</v>
      </c>
      <c r="D145" s="26"/>
      <c r="E145" t="str">
        <f t="shared" si="4"/>
        <v>18303</v>
      </c>
      <c r="G145" s="80" t="s">
        <v>2394</v>
      </c>
      <c r="I145">
        <v>85</v>
      </c>
      <c r="J145">
        <v>85</v>
      </c>
      <c r="K145" s="125">
        <f t="shared" si="5"/>
        <v>11.769999999999996</v>
      </c>
      <c r="M145" s="80" t="s">
        <v>2394</v>
      </c>
      <c r="N145">
        <v>1</v>
      </c>
      <c r="P145" s="125"/>
    </row>
    <row r="146" spans="1:16">
      <c r="A146" t="s">
        <v>2368</v>
      </c>
      <c r="B146" t="s">
        <v>1036</v>
      </c>
      <c r="C146">
        <v>5307.64</v>
      </c>
      <c r="D146" s="26"/>
      <c r="E146" t="str">
        <f t="shared" si="4"/>
        <v>18400</v>
      </c>
      <c r="G146" s="80" t="s">
        <v>2395</v>
      </c>
      <c r="H146">
        <v>212.86</v>
      </c>
      <c r="I146">
        <v>568.36</v>
      </c>
      <c r="J146">
        <v>781.22</v>
      </c>
      <c r="K146" s="125">
        <f t="shared" si="5"/>
        <v>-49.339999999999918</v>
      </c>
      <c r="M146" s="80" t="s">
        <v>2395</v>
      </c>
      <c r="N146">
        <v>4</v>
      </c>
      <c r="P146" s="125"/>
    </row>
    <row r="147" spans="1:16">
      <c r="A147" t="s">
        <v>2369</v>
      </c>
      <c r="B147" t="s">
        <v>1047</v>
      </c>
      <c r="C147">
        <v>11005.2</v>
      </c>
      <c r="D147" s="26"/>
      <c r="E147" t="str">
        <f t="shared" si="4"/>
        <v>18401</v>
      </c>
      <c r="G147" s="80" t="s">
        <v>2396</v>
      </c>
      <c r="I147">
        <v>818.55</v>
      </c>
      <c r="J147">
        <v>818.55</v>
      </c>
      <c r="K147" s="125">
        <f t="shared" si="5"/>
        <v>-15.460000000000036</v>
      </c>
      <c r="M147" s="80" t="s">
        <v>2396</v>
      </c>
      <c r="N147">
        <v>3</v>
      </c>
      <c r="P147" s="125"/>
    </row>
    <row r="148" spans="1:16">
      <c r="A148" t="s">
        <v>2370</v>
      </c>
      <c r="B148" t="s">
        <v>1065</v>
      </c>
      <c r="C148">
        <v>8997.18</v>
      </c>
      <c r="D148" s="26"/>
      <c r="E148" t="str">
        <f t="shared" si="4"/>
        <v>18402</v>
      </c>
      <c r="G148" s="80" t="s">
        <v>2397</v>
      </c>
      <c r="I148">
        <v>252.29999999999998</v>
      </c>
      <c r="J148">
        <v>252.29999999999998</v>
      </c>
      <c r="K148" s="125">
        <f t="shared" si="5"/>
        <v>-11.320000000000022</v>
      </c>
      <c r="M148" s="80" t="s">
        <v>2397</v>
      </c>
      <c r="N148">
        <v>1</v>
      </c>
      <c r="P148" s="125"/>
    </row>
    <row r="149" spans="1:16">
      <c r="A149" t="s">
        <v>2625</v>
      </c>
      <c r="B149" t="s">
        <v>2626</v>
      </c>
      <c r="C149">
        <v>0</v>
      </c>
      <c r="E149" t="str">
        <f t="shared" si="4"/>
        <v>18801</v>
      </c>
      <c r="G149" s="80" t="s">
        <v>2398</v>
      </c>
      <c r="H149">
        <v>1591.5700000000002</v>
      </c>
      <c r="I149">
        <v>1308.1600000000001</v>
      </c>
      <c r="J149">
        <v>2899.7300000000005</v>
      </c>
      <c r="K149" s="125">
        <f t="shared" si="5"/>
        <v>32.8400000000006</v>
      </c>
      <c r="M149" s="80" t="s">
        <v>2398</v>
      </c>
      <c r="N149">
        <v>5</v>
      </c>
      <c r="P149" s="125"/>
    </row>
    <row r="150" spans="1:16">
      <c r="A150" t="s">
        <v>3159</v>
      </c>
      <c r="B150" t="s">
        <v>3173</v>
      </c>
      <c r="C150">
        <v>443.86</v>
      </c>
      <c r="D150" s="26"/>
      <c r="E150" t="str">
        <f t="shared" si="4"/>
        <v>18901</v>
      </c>
      <c r="G150" s="80" t="s">
        <v>2399</v>
      </c>
      <c r="I150">
        <v>337.47</v>
      </c>
      <c r="J150">
        <v>337.47</v>
      </c>
      <c r="K150" s="125">
        <f t="shared" si="5"/>
        <v>-16.789999999999964</v>
      </c>
      <c r="M150" s="80" t="s">
        <v>2399</v>
      </c>
      <c r="N150">
        <v>2</v>
      </c>
      <c r="P150" s="125"/>
    </row>
    <row r="151" spans="1:16">
      <c r="A151" t="s">
        <v>2371</v>
      </c>
      <c r="B151" t="s">
        <v>1078</v>
      </c>
      <c r="C151">
        <v>79.66</v>
      </c>
      <c r="D151" s="26"/>
      <c r="E151" t="str">
        <f t="shared" si="4"/>
        <v>18902</v>
      </c>
      <c r="G151" s="80" t="s">
        <v>2400</v>
      </c>
      <c r="I151">
        <v>3323.9199999999992</v>
      </c>
      <c r="J151">
        <v>3323.9199999999992</v>
      </c>
      <c r="K151" s="125">
        <f t="shared" si="5"/>
        <v>-94.220000000000709</v>
      </c>
      <c r="M151" s="80" t="s">
        <v>2400</v>
      </c>
      <c r="N151">
        <v>8</v>
      </c>
      <c r="P151" s="125"/>
    </row>
    <row r="152" spans="1:16">
      <c r="A152" t="s">
        <v>2627</v>
      </c>
      <c r="B152" t="s">
        <v>2628</v>
      </c>
      <c r="C152">
        <v>0</v>
      </c>
      <c r="D152" s="26"/>
      <c r="E152" t="str">
        <f t="shared" si="4"/>
        <v>18939</v>
      </c>
      <c r="G152" s="80" t="s">
        <v>2401</v>
      </c>
      <c r="H152">
        <v>32.39</v>
      </c>
      <c r="I152">
        <v>42.4</v>
      </c>
      <c r="J152">
        <v>74.789999999999992</v>
      </c>
      <c r="K152" s="125">
        <f t="shared" si="5"/>
        <v>8.5099999999999909</v>
      </c>
      <c r="M152" s="80" t="s">
        <v>2401</v>
      </c>
      <c r="N152">
        <v>2</v>
      </c>
      <c r="P152" s="125"/>
    </row>
    <row r="153" spans="1:16">
      <c r="A153" t="s">
        <v>2372</v>
      </c>
      <c r="B153" t="s">
        <v>1080</v>
      </c>
      <c r="C153">
        <v>42</v>
      </c>
      <c r="D153" s="26"/>
      <c r="E153" t="str">
        <f t="shared" si="4"/>
        <v>19007</v>
      </c>
      <c r="G153" s="80" t="s">
        <v>2402</v>
      </c>
      <c r="H153">
        <v>682.31</v>
      </c>
      <c r="J153">
        <v>682.31</v>
      </c>
      <c r="K153" s="125">
        <f t="shared" si="5"/>
        <v>-56.670000000000073</v>
      </c>
      <c r="M153" s="80" t="s">
        <v>2402</v>
      </c>
      <c r="N153">
        <v>3</v>
      </c>
      <c r="P153" s="125"/>
    </row>
    <row r="154" spans="1:16">
      <c r="A154" t="s">
        <v>2373</v>
      </c>
      <c r="B154" t="s">
        <v>1082</v>
      </c>
      <c r="C154">
        <v>83.06</v>
      </c>
      <c r="D154" s="26"/>
      <c r="E154" t="str">
        <f t="shared" si="4"/>
        <v>19028</v>
      </c>
      <c r="G154" s="80" t="s">
        <v>2403</v>
      </c>
      <c r="H154">
        <v>86.8</v>
      </c>
      <c r="J154">
        <v>86.8</v>
      </c>
      <c r="K154" s="125">
        <f t="shared" si="5"/>
        <v>-20.790000000000006</v>
      </c>
      <c r="M154" s="80" t="s">
        <v>2403</v>
      </c>
      <c r="N154">
        <v>1</v>
      </c>
      <c r="P154" s="125"/>
    </row>
    <row r="155" spans="1:16">
      <c r="A155" t="s">
        <v>2374</v>
      </c>
      <c r="B155" t="s">
        <v>1084</v>
      </c>
      <c r="C155">
        <v>252.78</v>
      </c>
      <c r="D155" s="26"/>
      <c r="E155" t="str">
        <f t="shared" si="4"/>
        <v>19400</v>
      </c>
      <c r="G155" s="80" t="s">
        <v>2404</v>
      </c>
      <c r="H155">
        <v>84.27000000000001</v>
      </c>
      <c r="J155">
        <v>84.27000000000001</v>
      </c>
      <c r="K155" s="125">
        <f t="shared" si="5"/>
        <v>-12.939999999999984</v>
      </c>
      <c r="M155" s="80" t="s">
        <v>2404</v>
      </c>
      <c r="N155">
        <v>2</v>
      </c>
      <c r="P155" s="125"/>
    </row>
    <row r="156" spans="1:16">
      <c r="A156" t="s">
        <v>2375</v>
      </c>
      <c r="B156" t="s">
        <v>1086</v>
      </c>
      <c r="C156">
        <v>3200.23</v>
      </c>
      <c r="D156" s="26"/>
      <c r="E156" t="str">
        <f t="shared" si="4"/>
        <v>19401</v>
      </c>
      <c r="G156" s="80" t="s">
        <v>2405</v>
      </c>
      <c r="H156">
        <v>106.11</v>
      </c>
      <c r="I156">
        <v>100.1</v>
      </c>
      <c r="J156">
        <v>206.20999999999998</v>
      </c>
      <c r="K156" s="125">
        <f t="shared" si="5"/>
        <v>-12.080000000000013</v>
      </c>
      <c r="M156" s="80" t="s">
        <v>2405</v>
      </c>
      <c r="N156">
        <v>2</v>
      </c>
      <c r="P156" s="125"/>
    </row>
    <row r="157" spans="1:16">
      <c r="A157" t="s">
        <v>2376</v>
      </c>
      <c r="B157" t="s">
        <v>1092</v>
      </c>
      <c r="C157">
        <v>599.79</v>
      </c>
      <c r="D157" s="26"/>
      <c r="E157" t="str">
        <f t="shared" si="4"/>
        <v>19403</v>
      </c>
      <c r="G157" s="80" t="s">
        <v>2406</v>
      </c>
      <c r="H157">
        <v>219.88</v>
      </c>
      <c r="J157">
        <v>219.88</v>
      </c>
      <c r="K157" s="125">
        <f t="shared" si="5"/>
        <v>1.4000000000000057</v>
      </c>
      <c r="M157" s="80" t="s">
        <v>2406</v>
      </c>
      <c r="N157">
        <v>2</v>
      </c>
      <c r="P157" s="125"/>
    </row>
    <row r="158" spans="1:16">
      <c r="A158" t="s">
        <v>2377</v>
      </c>
      <c r="B158" t="s">
        <v>1096</v>
      </c>
      <c r="C158">
        <v>917.49</v>
      </c>
      <c r="D158" s="26"/>
      <c r="E158" t="str">
        <f t="shared" si="4"/>
        <v>19404</v>
      </c>
      <c r="G158" s="80" t="s">
        <v>2407</v>
      </c>
      <c r="I158">
        <v>119.69999999999999</v>
      </c>
      <c r="J158">
        <v>119.69999999999999</v>
      </c>
      <c r="K158" s="125">
        <f t="shared" si="5"/>
        <v>-12.439999999999998</v>
      </c>
      <c r="M158" s="80" t="s">
        <v>2407</v>
      </c>
      <c r="N158">
        <v>2</v>
      </c>
      <c r="P158" s="125"/>
    </row>
    <row r="159" spans="1:16">
      <c r="A159" t="s">
        <v>2629</v>
      </c>
      <c r="B159" t="s">
        <v>2630</v>
      </c>
      <c r="C159">
        <v>0</v>
      </c>
      <c r="D159" s="26"/>
      <c r="E159" t="str">
        <f t="shared" si="4"/>
        <v>19901</v>
      </c>
      <c r="G159" s="80" t="s">
        <v>2408</v>
      </c>
      <c r="H159">
        <v>297.31</v>
      </c>
      <c r="I159">
        <v>234.3</v>
      </c>
      <c r="J159">
        <v>531.61</v>
      </c>
      <c r="K159" s="125">
        <f t="shared" si="5"/>
        <v>-78.399999999999977</v>
      </c>
      <c r="M159" s="80" t="s">
        <v>2408</v>
      </c>
      <c r="N159">
        <v>4</v>
      </c>
      <c r="P159" s="125"/>
    </row>
    <row r="160" spans="1:16">
      <c r="A160" t="s">
        <v>2378</v>
      </c>
      <c r="B160" t="s">
        <v>1101</v>
      </c>
      <c r="C160">
        <v>65.95</v>
      </c>
      <c r="D160" s="26"/>
      <c r="E160" t="str">
        <f t="shared" si="4"/>
        <v>20094</v>
      </c>
      <c r="G160" s="80" t="s">
        <v>2409</v>
      </c>
      <c r="H160">
        <v>202.1</v>
      </c>
      <c r="J160">
        <v>202.1</v>
      </c>
      <c r="K160" s="125">
        <f t="shared" si="5"/>
        <v>7.5199999999999818</v>
      </c>
      <c r="M160" s="80" t="s">
        <v>2409</v>
      </c>
      <c r="N160">
        <v>1</v>
      </c>
      <c r="P160" s="125"/>
    </row>
    <row r="161" spans="1:16">
      <c r="A161" t="s">
        <v>2379</v>
      </c>
      <c r="B161" t="s">
        <v>1103</v>
      </c>
      <c r="C161">
        <v>103.43</v>
      </c>
      <c r="D161" s="26"/>
      <c r="E161" t="str">
        <f t="shared" si="4"/>
        <v>20203</v>
      </c>
      <c r="G161" s="80" t="s">
        <v>2410</v>
      </c>
      <c r="H161">
        <v>195.4</v>
      </c>
      <c r="J161">
        <v>195.4</v>
      </c>
      <c r="K161" s="125">
        <f t="shared" si="5"/>
        <v>-44.879999999999995</v>
      </c>
      <c r="M161" s="80" t="s">
        <v>2410</v>
      </c>
      <c r="N161">
        <v>1</v>
      </c>
      <c r="P161" s="125"/>
    </row>
    <row r="162" spans="1:16">
      <c r="A162" t="s">
        <v>2380</v>
      </c>
      <c r="B162" t="s">
        <v>1105</v>
      </c>
      <c r="C162">
        <v>96.14</v>
      </c>
      <c r="D162" s="26"/>
      <c r="E162" t="str">
        <f t="shared" si="4"/>
        <v>20215</v>
      </c>
      <c r="G162" s="80" t="s">
        <v>2411</v>
      </c>
      <c r="I162">
        <v>4285.78</v>
      </c>
      <c r="J162">
        <v>4285.78</v>
      </c>
      <c r="K162" s="125">
        <f t="shared" si="5"/>
        <v>-64.140000000000327</v>
      </c>
      <c r="M162" s="80" t="s">
        <v>2411</v>
      </c>
      <c r="N162">
        <v>9</v>
      </c>
      <c r="P162" s="125"/>
    </row>
    <row r="163" spans="1:16">
      <c r="A163" t="s">
        <v>2381</v>
      </c>
      <c r="B163" t="s">
        <v>1107</v>
      </c>
      <c r="C163">
        <v>195.58</v>
      </c>
      <c r="D163" s="26"/>
      <c r="E163" t="str">
        <f t="shared" si="4"/>
        <v>20400</v>
      </c>
      <c r="G163" s="80" t="s">
        <v>2412</v>
      </c>
      <c r="H163">
        <v>1912.05</v>
      </c>
      <c r="I163">
        <v>156.34000000000003</v>
      </c>
      <c r="J163">
        <v>2068.39</v>
      </c>
      <c r="K163" s="125">
        <f t="shared" si="5"/>
        <v>1054.75</v>
      </c>
      <c r="M163" s="80" t="s">
        <v>2412</v>
      </c>
      <c r="N163">
        <v>2</v>
      </c>
      <c r="P163" s="125"/>
    </row>
    <row r="164" spans="1:16">
      <c r="A164" t="s">
        <v>2382</v>
      </c>
      <c r="B164" t="s">
        <v>1110</v>
      </c>
      <c r="C164">
        <v>58.38</v>
      </c>
      <c r="D164" s="26"/>
      <c r="E164" t="str">
        <f t="shared" si="4"/>
        <v>20401</v>
      </c>
      <c r="G164" s="80" t="s">
        <v>2413</v>
      </c>
      <c r="I164">
        <v>645.82999999999993</v>
      </c>
      <c r="J164">
        <v>645.82999999999993</v>
      </c>
      <c r="K164" s="125">
        <f t="shared" si="5"/>
        <v>-96.480000000000018</v>
      </c>
      <c r="M164" s="80" t="s">
        <v>2413</v>
      </c>
      <c r="N164">
        <v>3</v>
      </c>
      <c r="P164" s="125"/>
    </row>
    <row r="165" spans="1:16">
      <c r="A165" t="s">
        <v>2383</v>
      </c>
      <c r="B165" t="s">
        <v>1113</v>
      </c>
      <c r="C165">
        <v>95.91</v>
      </c>
      <c r="D165" s="26"/>
      <c r="E165" t="str">
        <f t="shared" si="4"/>
        <v>20402</v>
      </c>
      <c r="G165" s="80" t="s">
        <v>2414</v>
      </c>
      <c r="H165">
        <v>880.2</v>
      </c>
      <c r="I165">
        <v>1320.08</v>
      </c>
      <c r="J165">
        <v>2200.2799999999997</v>
      </c>
      <c r="K165" s="125">
        <f t="shared" si="5"/>
        <v>-59.840000000000146</v>
      </c>
      <c r="M165" s="80" t="s">
        <v>2414</v>
      </c>
      <c r="N165">
        <v>6</v>
      </c>
      <c r="P165" s="125"/>
    </row>
    <row r="166" spans="1:16">
      <c r="A166" t="s">
        <v>2384</v>
      </c>
      <c r="B166" t="s">
        <v>1115</v>
      </c>
      <c r="C166">
        <v>25.71</v>
      </c>
      <c r="D166" s="26"/>
      <c r="E166" t="str">
        <f t="shared" si="4"/>
        <v>20403</v>
      </c>
      <c r="G166" s="80" t="s">
        <v>2415</v>
      </c>
      <c r="I166">
        <v>293.2</v>
      </c>
      <c r="J166">
        <v>293.2</v>
      </c>
      <c r="K166" s="125">
        <f t="shared" si="5"/>
        <v>-33.75</v>
      </c>
      <c r="M166" s="80" t="s">
        <v>2415</v>
      </c>
      <c r="N166">
        <v>1</v>
      </c>
      <c r="P166" s="125"/>
    </row>
    <row r="167" spans="1:16">
      <c r="A167" t="s">
        <v>2385</v>
      </c>
      <c r="B167" t="s">
        <v>1116</v>
      </c>
      <c r="C167">
        <v>2921.28</v>
      </c>
      <c r="D167" s="26"/>
      <c r="E167" t="str">
        <f t="shared" si="4"/>
        <v>20404</v>
      </c>
      <c r="G167" s="80" t="s">
        <v>2416</v>
      </c>
      <c r="I167">
        <v>131.93</v>
      </c>
      <c r="J167">
        <v>131.93</v>
      </c>
      <c r="K167" s="125">
        <f t="shared" si="5"/>
        <v>7.7900000000000063</v>
      </c>
      <c r="M167" s="80" t="s">
        <v>2416</v>
      </c>
      <c r="N167">
        <v>1</v>
      </c>
      <c r="P167" s="125"/>
    </row>
    <row r="168" spans="1:16">
      <c r="A168" t="s">
        <v>2386</v>
      </c>
      <c r="B168" t="s">
        <v>1120</v>
      </c>
      <c r="C168">
        <v>1103.17</v>
      </c>
      <c r="D168" s="26"/>
      <c r="E168" t="str">
        <f t="shared" si="4"/>
        <v>20405</v>
      </c>
      <c r="G168" s="80" t="s">
        <v>2417</v>
      </c>
      <c r="H168">
        <v>6190.54</v>
      </c>
      <c r="I168">
        <v>1556.0100000000002</v>
      </c>
      <c r="J168">
        <v>7746.55</v>
      </c>
      <c r="K168" s="125">
        <f t="shared" si="5"/>
        <v>1780.6100000000006</v>
      </c>
      <c r="M168" s="80" t="s">
        <v>2417</v>
      </c>
      <c r="N168">
        <v>9</v>
      </c>
      <c r="P168" s="125"/>
    </row>
    <row r="169" spans="1:16">
      <c r="A169" t="s">
        <v>2387</v>
      </c>
      <c r="B169" t="s">
        <v>1126</v>
      </c>
      <c r="C169">
        <v>204.91</v>
      </c>
      <c r="D169" s="26"/>
      <c r="E169" t="str">
        <f t="shared" si="4"/>
        <v>20406</v>
      </c>
      <c r="G169" s="80" t="s">
        <v>2418</v>
      </c>
      <c r="H169">
        <v>296.04000000000002</v>
      </c>
      <c r="I169">
        <v>786.16000000000008</v>
      </c>
      <c r="J169">
        <v>1082.2</v>
      </c>
      <c r="K169" s="125">
        <f t="shared" si="5"/>
        <v>22.529999999999973</v>
      </c>
      <c r="M169" s="80" t="s">
        <v>2418</v>
      </c>
      <c r="N169">
        <v>5</v>
      </c>
      <c r="P169" s="125"/>
    </row>
    <row r="170" spans="1:16">
      <c r="A170" t="s">
        <v>2388</v>
      </c>
      <c r="B170" t="s">
        <v>1130</v>
      </c>
      <c r="C170">
        <v>805.38</v>
      </c>
      <c r="D170" s="26"/>
      <c r="E170" t="str">
        <f t="shared" si="4"/>
        <v>21014</v>
      </c>
      <c r="G170" s="80" t="s">
        <v>2419</v>
      </c>
      <c r="I170">
        <v>930.79000000000008</v>
      </c>
      <c r="J170">
        <v>930.79000000000008</v>
      </c>
      <c r="K170" s="125">
        <f t="shared" si="5"/>
        <v>-47.259999999999877</v>
      </c>
      <c r="M170" s="80" t="s">
        <v>2419</v>
      </c>
      <c r="N170">
        <v>4</v>
      </c>
      <c r="P170" s="125"/>
    </row>
    <row r="171" spans="1:16">
      <c r="A171" t="s">
        <v>3267</v>
      </c>
      <c r="B171" t="s">
        <v>3273</v>
      </c>
      <c r="C171">
        <v>0</v>
      </c>
      <c r="D171" s="26"/>
      <c r="E171" t="str">
        <f t="shared" si="4"/>
        <v>21018</v>
      </c>
      <c r="G171" s="80" t="s">
        <v>2420</v>
      </c>
      <c r="H171">
        <v>0.2</v>
      </c>
      <c r="I171">
        <v>295.90999999999997</v>
      </c>
      <c r="J171">
        <v>296.10999999999996</v>
      </c>
      <c r="K171" s="125">
        <f t="shared" si="5"/>
        <v>31.079999999999984</v>
      </c>
      <c r="M171" s="80" t="s">
        <v>2420</v>
      </c>
      <c r="N171">
        <v>3</v>
      </c>
      <c r="P171" s="125"/>
    </row>
    <row r="172" spans="1:16">
      <c r="A172" t="s">
        <v>2389</v>
      </c>
      <c r="B172" t="s">
        <v>1133</v>
      </c>
      <c r="C172">
        <v>55</v>
      </c>
      <c r="D172" s="26"/>
      <c r="E172" t="str">
        <f t="shared" si="4"/>
        <v>21036</v>
      </c>
      <c r="G172" s="80" t="s">
        <v>2421</v>
      </c>
      <c r="H172">
        <v>644.40000000000009</v>
      </c>
      <c r="I172">
        <v>35.6</v>
      </c>
      <c r="J172">
        <v>680.00000000000011</v>
      </c>
      <c r="K172" s="125">
        <f t="shared" si="5"/>
        <v>-55.429999999999836</v>
      </c>
      <c r="M172" s="80" t="s">
        <v>2421</v>
      </c>
      <c r="N172">
        <v>4</v>
      </c>
      <c r="P172" s="125"/>
    </row>
    <row r="173" spans="1:16">
      <c r="A173" t="s">
        <v>2390</v>
      </c>
      <c r="B173" t="s">
        <v>1135</v>
      </c>
      <c r="C173">
        <v>598.91999999999996</v>
      </c>
      <c r="D173" s="26"/>
      <c r="E173" t="str">
        <f t="shared" si="4"/>
        <v>21206</v>
      </c>
      <c r="G173" s="80" t="s">
        <v>2422</v>
      </c>
      <c r="I173">
        <v>1105.78</v>
      </c>
      <c r="J173">
        <v>1105.78</v>
      </c>
      <c r="K173" s="125">
        <f t="shared" si="5"/>
        <v>-18.920000000000073</v>
      </c>
      <c r="M173" s="80" t="s">
        <v>2422</v>
      </c>
      <c r="N173">
        <v>5</v>
      </c>
      <c r="P173" s="125"/>
    </row>
    <row r="174" spans="1:16">
      <c r="A174" t="s">
        <v>2391</v>
      </c>
      <c r="B174" t="s">
        <v>1139</v>
      </c>
      <c r="C174">
        <v>412.89</v>
      </c>
      <c r="D174" s="26"/>
      <c r="E174" t="str">
        <f t="shared" si="4"/>
        <v>21214</v>
      </c>
      <c r="G174" s="80" t="s">
        <v>2423</v>
      </c>
      <c r="I174">
        <v>528.46</v>
      </c>
      <c r="J174">
        <v>528.46</v>
      </c>
      <c r="K174" s="125">
        <f t="shared" si="5"/>
        <v>21.300000000000011</v>
      </c>
      <c r="M174" s="80" t="s">
        <v>2423</v>
      </c>
      <c r="N174">
        <v>2</v>
      </c>
      <c r="P174" s="125"/>
    </row>
    <row r="175" spans="1:16">
      <c r="A175" t="s">
        <v>2392</v>
      </c>
      <c r="B175" t="s">
        <v>1142</v>
      </c>
      <c r="C175">
        <v>639.83000000000004</v>
      </c>
      <c r="D175" s="26"/>
      <c r="E175" t="str">
        <f t="shared" si="4"/>
        <v>21226</v>
      </c>
      <c r="G175" s="80" t="s">
        <v>2424</v>
      </c>
      <c r="I175">
        <v>1001.22</v>
      </c>
      <c r="J175">
        <v>1001.22</v>
      </c>
      <c r="K175" s="125">
        <f t="shared" si="5"/>
        <v>-16.289999999999964</v>
      </c>
      <c r="M175" s="80" t="s">
        <v>2424</v>
      </c>
      <c r="N175">
        <v>5</v>
      </c>
      <c r="P175" s="125"/>
    </row>
    <row r="176" spans="1:16">
      <c r="A176" t="s">
        <v>2393</v>
      </c>
      <c r="B176" t="s">
        <v>1145</v>
      </c>
      <c r="C176">
        <v>795.61</v>
      </c>
      <c r="D176" s="26"/>
      <c r="E176" t="str">
        <f t="shared" si="4"/>
        <v>21232</v>
      </c>
      <c r="G176" s="80" t="s">
        <v>2425</v>
      </c>
      <c r="I176">
        <v>533.12</v>
      </c>
      <c r="J176">
        <v>533.12</v>
      </c>
      <c r="K176" s="125">
        <f t="shared" si="5"/>
        <v>50.259999999999991</v>
      </c>
      <c r="M176" s="80" t="s">
        <v>2425</v>
      </c>
      <c r="N176">
        <v>2</v>
      </c>
      <c r="P176" s="125"/>
    </row>
    <row r="177" spans="1:16">
      <c r="A177" t="s">
        <v>2394</v>
      </c>
      <c r="B177" t="s">
        <v>1150</v>
      </c>
      <c r="C177">
        <v>73.23</v>
      </c>
      <c r="D177" s="26"/>
      <c r="E177" t="str">
        <f t="shared" si="4"/>
        <v>21234</v>
      </c>
      <c r="G177" s="80" t="s">
        <v>2426</v>
      </c>
      <c r="H177">
        <v>49.05</v>
      </c>
      <c r="I177">
        <v>527</v>
      </c>
      <c r="J177">
        <v>576.04999999999995</v>
      </c>
      <c r="K177" s="125">
        <f t="shared" si="5"/>
        <v>8.4900000000000091</v>
      </c>
      <c r="M177" s="80" t="s">
        <v>2426</v>
      </c>
      <c r="N177">
        <v>3</v>
      </c>
      <c r="P177" s="125"/>
    </row>
    <row r="178" spans="1:16">
      <c r="A178" t="s">
        <v>2395</v>
      </c>
      <c r="B178" t="s">
        <v>1152</v>
      </c>
      <c r="C178">
        <v>830.56</v>
      </c>
      <c r="D178" s="26"/>
      <c r="E178" t="str">
        <f t="shared" si="4"/>
        <v>21237</v>
      </c>
      <c r="G178" s="80" t="s">
        <v>2427</v>
      </c>
      <c r="I178">
        <v>310.37</v>
      </c>
      <c r="J178">
        <v>310.37</v>
      </c>
      <c r="K178" s="125">
        <f t="shared" si="5"/>
        <v>-0.24000000000000909</v>
      </c>
      <c r="M178" s="80" t="s">
        <v>2427</v>
      </c>
      <c r="N178">
        <v>2</v>
      </c>
      <c r="P178" s="125"/>
    </row>
    <row r="179" spans="1:16">
      <c r="A179" t="s">
        <v>2396</v>
      </c>
      <c r="B179" t="s">
        <v>1157</v>
      </c>
      <c r="C179">
        <v>834.01</v>
      </c>
      <c r="D179" s="26"/>
      <c r="E179" t="str">
        <f t="shared" si="4"/>
        <v>21300</v>
      </c>
      <c r="G179" s="80" t="s">
        <v>2428</v>
      </c>
      <c r="H179">
        <v>345.40999999999997</v>
      </c>
      <c r="J179">
        <v>345.40999999999997</v>
      </c>
      <c r="K179" s="125">
        <f t="shared" si="5"/>
        <v>0.6199999999999477</v>
      </c>
      <c r="M179" s="80" t="s">
        <v>2428</v>
      </c>
      <c r="N179">
        <v>2</v>
      </c>
      <c r="P179" s="125"/>
    </row>
    <row r="180" spans="1:16">
      <c r="A180" t="s">
        <v>2397</v>
      </c>
      <c r="B180" t="s">
        <v>1161</v>
      </c>
      <c r="C180">
        <v>263.62</v>
      </c>
      <c r="D180" s="26"/>
      <c r="E180" t="str">
        <f t="shared" si="4"/>
        <v>21301</v>
      </c>
      <c r="G180" s="80" t="s">
        <v>2429</v>
      </c>
      <c r="I180">
        <v>69.06</v>
      </c>
      <c r="J180">
        <v>69.06</v>
      </c>
      <c r="K180" s="125">
        <f t="shared" si="5"/>
        <v>-6.0799999999999983</v>
      </c>
      <c r="M180" s="80" t="s">
        <v>2429</v>
      </c>
      <c r="N180">
        <v>1</v>
      </c>
      <c r="P180" s="125"/>
    </row>
    <row r="181" spans="1:16">
      <c r="A181" t="s">
        <v>2398</v>
      </c>
      <c r="B181" t="s">
        <v>1163</v>
      </c>
      <c r="C181">
        <v>2866.89</v>
      </c>
      <c r="D181" s="26"/>
      <c r="E181" t="str">
        <f t="shared" si="4"/>
        <v>21302</v>
      </c>
      <c r="G181" s="80" t="s">
        <v>2430</v>
      </c>
      <c r="I181">
        <v>956.94999999999993</v>
      </c>
      <c r="J181">
        <v>956.94999999999993</v>
      </c>
      <c r="K181" s="125">
        <f t="shared" si="5"/>
        <v>-128.90999999999997</v>
      </c>
      <c r="M181" s="80" t="s">
        <v>2430</v>
      </c>
      <c r="N181">
        <v>5</v>
      </c>
      <c r="P181" s="125"/>
    </row>
    <row r="182" spans="1:16">
      <c r="A182" t="s">
        <v>2399</v>
      </c>
      <c r="B182" t="s">
        <v>1167</v>
      </c>
      <c r="C182">
        <v>354.26</v>
      </c>
      <c r="D182" s="26"/>
      <c r="E182" t="str">
        <f t="shared" si="4"/>
        <v>21303</v>
      </c>
      <c r="G182" s="80" t="s">
        <v>2431</v>
      </c>
      <c r="H182">
        <v>53.230000000000004</v>
      </c>
      <c r="I182">
        <v>225.54000000000002</v>
      </c>
      <c r="J182">
        <v>278.77000000000004</v>
      </c>
      <c r="K182" s="125">
        <f t="shared" si="5"/>
        <v>-76.589999999999975</v>
      </c>
      <c r="M182" s="80" t="s">
        <v>2431</v>
      </c>
      <c r="N182">
        <v>4</v>
      </c>
      <c r="P182" s="125"/>
    </row>
    <row r="183" spans="1:16">
      <c r="A183" t="s">
        <v>2400</v>
      </c>
      <c r="B183" t="s">
        <v>1170</v>
      </c>
      <c r="C183">
        <v>3418.14</v>
      </c>
      <c r="D183" s="26"/>
      <c r="E183" t="str">
        <f t="shared" si="4"/>
        <v>21401</v>
      </c>
      <c r="G183" s="80" t="s">
        <v>2432</v>
      </c>
      <c r="H183">
        <v>68.11</v>
      </c>
      <c r="I183">
        <v>163.49</v>
      </c>
      <c r="J183">
        <v>231.60000000000002</v>
      </c>
      <c r="K183" s="125">
        <f t="shared" si="5"/>
        <v>-30.919999999999959</v>
      </c>
      <c r="M183" s="80" t="s">
        <v>2432</v>
      </c>
      <c r="N183">
        <v>3</v>
      </c>
      <c r="P183" s="125"/>
    </row>
    <row r="184" spans="1:16">
      <c r="A184" t="s">
        <v>2631</v>
      </c>
      <c r="B184" t="s">
        <v>2632</v>
      </c>
      <c r="C184">
        <v>0</v>
      </c>
      <c r="E184" t="str">
        <f t="shared" si="4"/>
        <v>21926</v>
      </c>
      <c r="G184" s="80" t="s">
        <v>2433</v>
      </c>
      <c r="H184">
        <v>3063.66</v>
      </c>
      <c r="I184">
        <v>31.58</v>
      </c>
      <c r="J184">
        <v>3095.24</v>
      </c>
      <c r="K184" s="125">
        <f t="shared" si="5"/>
        <v>14.919999999999618</v>
      </c>
      <c r="M184" s="80" t="s">
        <v>2433</v>
      </c>
      <c r="N184">
        <v>7</v>
      </c>
      <c r="P184" s="125"/>
    </row>
    <row r="185" spans="1:16">
      <c r="A185" t="s">
        <v>2401</v>
      </c>
      <c r="B185" t="s">
        <v>1178</v>
      </c>
      <c r="C185">
        <v>66.28</v>
      </c>
      <c r="D185" s="26"/>
      <c r="E185" t="str">
        <f t="shared" si="4"/>
        <v>22008</v>
      </c>
      <c r="G185" s="80" t="s">
        <v>2434</v>
      </c>
      <c r="H185">
        <v>20058.269999999997</v>
      </c>
      <c r="I185">
        <v>1985.28</v>
      </c>
      <c r="J185">
        <v>22043.549999999996</v>
      </c>
      <c r="K185" s="125">
        <f t="shared" si="5"/>
        <v>-848.7300000000032</v>
      </c>
      <c r="M185" s="80" t="s">
        <v>2434</v>
      </c>
      <c r="N185">
        <v>36</v>
      </c>
      <c r="P185" s="125"/>
    </row>
    <row r="186" spans="1:16">
      <c r="A186" t="s">
        <v>2402</v>
      </c>
      <c r="B186" t="s">
        <v>1181</v>
      </c>
      <c r="C186">
        <v>738.98</v>
      </c>
      <c r="D186" s="26"/>
      <c r="E186" t="str">
        <f t="shared" si="4"/>
        <v>22009</v>
      </c>
      <c r="G186" s="80" t="s">
        <v>2435</v>
      </c>
      <c r="H186">
        <v>10178.290000000001</v>
      </c>
      <c r="I186">
        <v>16944.87</v>
      </c>
      <c r="J186">
        <v>27123.16</v>
      </c>
      <c r="K186" s="125">
        <f t="shared" si="5"/>
        <v>261.04000000000087</v>
      </c>
      <c r="M186" s="80" t="s">
        <v>2435</v>
      </c>
      <c r="N186">
        <v>63</v>
      </c>
      <c r="P186" s="125"/>
    </row>
    <row r="187" spans="1:16">
      <c r="A187" t="s">
        <v>2403</v>
      </c>
      <c r="B187" t="s">
        <v>1184</v>
      </c>
      <c r="C187">
        <v>107.59</v>
      </c>
      <c r="D187" s="26"/>
      <c r="E187" t="str">
        <f t="shared" si="4"/>
        <v>22017</v>
      </c>
      <c r="G187" s="80" t="s">
        <v>2436</v>
      </c>
      <c r="H187">
        <v>188.17</v>
      </c>
      <c r="J187">
        <v>188.17</v>
      </c>
      <c r="K187" s="125">
        <f t="shared" si="5"/>
        <v>7.7399999999999807</v>
      </c>
      <c r="M187" s="80" t="s">
        <v>2436</v>
      </c>
      <c r="N187">
        <v>1</v>
      </c>
      <c r="P187" s="125"/>
    </row>
    <row r="188" spans="1:16">
      <c r="A188" t="s">
        <v>2404</v>
      </c>
      <c r="B188" t="s">
        <v>1186</v>
      </c>
      <c r="C188">
        <v>97.21</v>
      </c>
      <c r="D188" s="26"/>
      <c r="E188" t="str">
        <f t="shared" si="4"/>
        <v>22073</v>
      </c>
      <c r="G188" s="80" t="s">
        <v>2437</v>
      </c>
      <c r="H188">
        <v>5592.66</v>
      </c>
      <c r="J188">
        <v>5592.66</v>
      </c>
      <c r="K188" s="125">
        <f t="shared" si="5"/>
        <v>62.979999999999563</v>
      </c>
      <c r="M188" s="80" t="s">
        <v>2437</v>
      </c>
      <c r="N188">
        <v>8</v>
      </c>
      <c r="P188" s="125"/>
    </row>
    <row r="189" spans="1:16">
      <c r="A189" t="s">
        <v>2405</v>
      </c>
      <c r="B189" t="s">
        <v>1189</v>
      </c>
      <c r="C189">
        <v>218.29</v>
      </c>
      <c r="D189" s="26"/>
      <c r="E189" t="str">
        <f t="shared" si="4"/>
        <v>22105</v>
      </c>
      <c r="G189" s="80" t="s">
        <v>2438</v>
      </c>
      <c r="H189">
        <v>9135.26</v>
      </c>
      <c r="I189">
        <v>423.97</v>
      </c>
      <c r="J189">
        <v>9559.23</v>
      </c>
      <c r="K189" s="125">
        <f t="shared" si="5"/>
        <v>-586.10000000000036</v>
      </c>
      <c r="M189" s="80" t="s">
        <v>2438</v>
      </c>
      <c r="N189">
        <v>14</v>
      </c>
      <c r="P189" s="125"/>
    </row>
    <row r="190" spans="1:16">
      <c r="A190" t="s">
        <v>2406</v>
      </c>
      <c r="B190" t="s">
        <v>1192</v>
      </c>
      <c r="C190">
        <v>218.48</v>
      </c>
      <c r="D190" s="26"/>
      <c r="E190" t="str">
        <f t="shared" si="4"/>
        <v>22200</v>
      </c>
      <c r="G190" s="80" t="s">
        <v>2439</v>
      </c>
      <c r="H190">
        <v>1346.65</v>
      </c>
      <c r="J190">
        <v>1346.65</v>
      </c>
      <c r="K190" s="125">
        <f t="shared" si="5"/>
        <v>-65.909999999999854</v>
      </c>
      <c r="M190" s="80" t="s">
        <v>2439</v>
      </c>
      <c r="N190">
        <v>3</v>
      </c>
      <c r="P190" s="125"/>
    </row>
    <row r="191" spans="1:16">
      <c r="A191" t="s">
        <v>2407</v>
      </c>
      <c r="B191" t="s">
        <v>1195</v>
      </c>
      <c r="C191">
        <v>132.13999999999999</v>
      </c>
      <c r="D191" s="26"/>
      <c r="E191" t="str">
        <f t="shared" si="4"/>
        <v>22204</v>
      </c>
      <c r="G191" s="80" t="s">
        <v>2440</v>
      </c>
      <c r="H191">
        <v>2522.46</v>
      </c>
      <c r="I191">
        <v>0</v>
      </c>
      <c r="J191">
        <v>2522.46</v>
      </c>
      <c r="K191" s="125">
        <f t="shared" si="5"/>
        <v>-177.82000000000016</v>
      </c>
      <c r="M191" s="80" t="s">
        <v>2440</v>
      </c>
      <c r="N191">
        <v>4</v>
      </c>
      <c r="P191" s="125"/>
    </row>
    <row r="192" spans="1:16">
      <c r="A192" t="s">
        <v>2408</v>
      </c>
      <c r="B192" t="s">
        <v>1198</v>
      </c>
      <c r="C192">
        <v>610.01</v>
      </c>
      <c r="D192" s="26"/>
      <c r="E192" t="str">
        <f t="shared" si="4"/>
        <v>22207</v>
      </c>
      <c r="G192" s="80" t="s">
        <v>2441</v>
      </c>
      <c r="H192">
        <v>2627.3700000000003</v>
      </c>
      <c r="I192">
        <v>9246.409999999998</v>
      </c>
      <c r="J192">
        <v>11873.779999999999</v>
      </c>
      <c r="K192" s="125">
        <f t="shared" si="5"/>
        <v>31.029999999998836</v>
      </c>
      <c r="M192" s="80" t="s">
        <v>2441</v>
      </c>
      <c r="N192">
        <v>27</v>
      </c>
      <c r="P192" s="125"/>
    </row>
    <row r="193" spans="1:16">
      <c r="A193" t="s">
        <v>2409</v>
      </c>
      <c r="B193" t="s">
        <v>1201</v>
      </c>
      <c r="C193">
        <v>194.58</v>
      </c>
      <c r="D193" s="26"/>
      <c r="E193" t="str">
        <f t="shared" si="4"/>
        <v>23042</v>
      </c>
      <c r="G193" s="80" t="s">
        <v>2442</v>
      </c>
      <c r="H193">
        <v>8184.9399999999987</v>
      </c>
      <c r="I193">
        <v>211.49</v>
      </c>
      <c r="J193">
        <v>8396.4299999999985</v>
      </c>
      <c r="K193" s="125">
        <f t="shared" si="5"/>
        <v>-480.07000000000153</v>
      </c>
      <c r="M193" s="80" t="s">
        <v>2442</v>
      </c>
      <c r="N193">
        <v>18</v>
      </c>
      <c r="P193" s="125"/>
    </row>
    <row r="194" spans="1:16">
      <c r="A194" t="s">
        <v>2410</v>
      </c>
      <c r="B194" t="s">
        <v>1203</v>
      </c>
      <c r="C194">
        <v>240.28</v>
      </c>
      <c r="D194" s="26"/>
      <c r="E194" t="str">
        <f t="shared" si="4"/>
        <v>23054</v>
      </c>
      <c r="G194" s="80" t="s">
        <v>2443</v>
      </c>
      <c r="I194">
        <v>7411.75</v>
      </c>
      <c r="J194">
        <v>7411.75</v>
      </c>
      <c r="K194" s="125">
        <f t="shared" si="5"/>
        <v>170.8100000000004</v>
      </c>
      <c r="M194" s="80" t="s">
        <v>2443</v>
      </c>
      <c r="N194">
        <v>13</v>
      </c>
      <c r="P194" s="125"/>
    </row>
    <row r="195" spans="1:16">
      <c r="A195" t="s">
        <v>2411</v>
      </c>
      <c r="B195" t="s">
        <v>1205</v>
      </c>
      <c r="C195">
        <v>4349.92</v>
      </c>
      <c r="D195" s="26"/>
      <c r="E195" t="str">
        <f t="shared" ref="E195:E258" si="6">A195</f>
        <v>23309</v>
      </c>
      <c r="G195" s="80" t="s">
        <v>2444</v>
      </c>
      <c r="H195">
        <v>9644.48</v>
      </c>
      <c r="I195">
        <v>10107.490000000002</v>
      </c>
      <c r="J195">
        <v>19751.97</v>
      </c>
      <c r="K195" s="125">
        <f t="shared" si="5"/>
        <v>-733.11999999999898</v>
      </c>
      <c r="M195" s="80" t="s">
        <v>2444</v>
      </c>
      <c r="N195">
        <v>34</v>
      </c>
      <c r="P195" s="125"/>
    </row>
    <row r="196" spans="1:16">
      <c r="A196" t="s">
        <v>2412</v>
      </c>
      <c r="B196" t="s">
        <v>1210</v>
      </c>
      <c r="C196">
        <v>1013.64</v>
      </c>
      <c r="D196" s="26"/>
      <c r="E196" t="str">
        <f t="shared" si="6"/>
        <v>23311</v>
      </c>
      <c r="G196" s="80" t="s">
        <v>2445</v>
      </c>
      <c r="H196">
        <v>1591.84</v>
      </c>
      <c r="I196">
        <v>209.21</v>
      </c>
      <c r="J196">
        <v>1801.05</v>
      </c>
      <c r="K196" s="125">
        <f t="shared" ref="K196:K259" si="7">IF(J196="0",0,J196-VLOOKUP(G196,$A$3:$C$386,3,FALSE))</f>
        <v>-153.77999999999997</v>
      </c>
      <c r="M196" s="80" t="s">
        <v>2445</v>
      </c>
      <c r="N196">
        <v>8</v>
      </c>
      <c r="P196" s="125"/>
    </row>
    <row r="197" spans="1:16">
      <c r="A197" t="s">
        <v>2413</v>
      </c>
      <c r="B197" t="s">
        <v>1213</v>
      </c>
      <c r="C197">
        <v>742.31</v>
      </c>
      <c r="D197" s="26"/>
      <c r="E197" t="str">
        <f t="shared" si="6"/>
        <v>23402</v>
      </c>
      <c r="G197" s="80" t="s">
        <v>2446</v>
      </c>
      <c r="H197">
        <v>3908.78</v>
      </c>
      <c r="I197">
        <v>0</v>
      </c>
      <c r="J197">
        <v>3908.78</v>
      </c>
      <c r="K197" s="125">
        <f t="shared" si="7"/>
        <v>-307.07999999999947</v>
      </c>
      <c r="M197" s="80" t="s">
        <v>2446</v>
      </c>
      <c r="N197">
        <v>8</v>
      </c>
      <c r="P197" s="125"/>
    </row>
    <row r="198" spans="1:16">
      <c r="A198" t="s">
        <v>2414</v>
      </c>
      <c r="B198" t="s">
        <v>1214</v>
      </c>
      <c r="C198">
        <v>2260.12</v>
      </c>
      <c r="D198" s="26"/>
      <c r="E198" t="str">
        <f t="shared" si="6"/>
        <v>23403</v>
      </c>
      <c r="G198" s="80" t="s">
        <v>2447</v>
      </c>
      <c r="H198">
        <v>3095.66</v>
      </c>
      <c r="I198">
        <v>613.70000000000005</v>
      </c>
      <c r="J198">
        <v>3709.3599999999997</v>
      </c>
      <c r="K198" s="125">
        <f t="shared" si="7"/>
        <v>-146.13000000000011</v>
      </c>
      <c r="M198" s="80" t="s">
        <v>2447</v>
      </c>
      <c r="N198">
        <v>7</v>
      </c>
      <c r="P198" s="125"/>
    </row>
    <row r="199" spans="1:16">
      <c r="A199" t="s">
        <v>2415</v>
      </c>
      <c r="B199" t="s">
        <v>1221</v>
      </c>
      <c r="C199">
        <v>326.95</v>
      </c>
      <c r="D199" s="26"/>
      <c r="E199" t="str">
        <f t="shared" si="6"/>
        <v>23404</v>
      </c>
      <c r="G199" s="80" t="s">
        <v>2448</v>
      </c>
      <c r="I199">
        <v>195.44</v>
      </c>
      <c r="J199">
        <v>195.44</v>
      </c>
      <c r="K199" s="125">
        <f t="shared" si="7"/>
        <v>42.359999999999985</v>
      </c>
      <c r="M199" s="80" t="s">
        <v>2448</v>
      </c>
      <c r="N199">
        <v>1</v>
      </c>
      <c r="P199" s="125"/>
    </row>
    <row r="200" spans="1:16">
      <c r="A200" t="s">
        <v>2416</v>
      </c>
      <c r="B200" t="s">
        <v>3432</v>
      </c>
      <c r="C200">
        <v>124.14</v>
      </c>
      <c r="D200" s="26"/>
      <c r="E200" t="str">
        <f t="shared" si="6"/>
        <v>24014</v>
      </c>
      <c r="G200" s="80" t="s">
        <v>2451</v>
      </c>
      <c r="H200">
        <v>8.3000000000000007</v>
      </c>
      <c r="J200">
        <v>8.3000000000000007</v>
      </c>
      <c r="K200" s="125">
        <f t="shared" si="7"/>
        <v>-0.69999999999999929</v>
      </c>
      <c r="M200" s="80" t="s">
        <v>2451</v>
      </c>
      <c r="N200">
        <v>1</v>
      </c>
      <c r="P200" s="125"/>
    </row>
    <row r="201" spans="1:16">
      <c r="A201" t="s">
        <v>2417</v>
      </c>
      <c r="B201" t="s">
        <v>1224</v>
      </c>
      <c r="C201">
        <v>5965.94</v>
      </c>
      <c r="D201" s="26"/>
      <c r="E201" t="str">
        <f t="shared" si="6"/>
        <v>24019</v>
      </c>
      <c r="G201" s="80" t="s">
        <v>2452</v>
      </c>
      <c r="H201">
        <v>759.3</v>
      </c>
      <c r="J201">
        <v>759.3</v>
      </c>
      <c r="K201" s="125">
        <f t="shared" si="7"/>
        <v>67.029999999999973</v>
      </c>
      <c r="M201" s="80" t="s">
        <v>2452</v>
      </c>
      <c r="N201">
        <v>6</v>
      </c>
      <c r="P201" s="125"/>
    </row>
    <row r="202" spans="1:16">
      <c r="A202" t="s">
        <v>2418</v>
      </c>
      <c r="B202" t="s">
        <v>1234</v>
      </c>
      <c r="C202">
        <v>1059.67</v>
      </c>
      <c r="D202" s="26"/>
      <c r="E202" t="str">
        <f t="shared" si="6"/>
        <v>24105</v>
      </c>
      <c r="G202" s="80" t="s">
        <v>2453</v>
      </c>
      <c r="H202">
        <v>233.37</v>
      </c>
      <c r="J202">
        <v>233.37</v>
      </c>
      <c r="K202" s="125">
        <f t="shared" si="7"/>
        <v>6.6800000000000068</v>
      </c>
      <c r="M202" s="80" t="s">
        <v>2453</v>
      </c>
      <c r="N202">
        <v>3</v>
      </c>
      <c r="P202" s="125"/>
    </row>
    <row r="203" spans="1:16">
      <c r="A203" t="s">
        <v>2419</v>
      </c>
      <c r="B203" t="s">
        <v>1240</v>
      </c>
      <c r="C203">
        <v>978.05</v>
      </c>
      <c r="D203" s="26"/>
      <c r="E203" t="str">
        <f t="shared" si="6"/>
        <v>24111</v>
      </c>
      <c r="G203" s="80" t="s">
        <v>2454</v>
      </c>
      <c r="H203">
        <v>753.78000000000009</v>
      </c>
      <c r="J203">
        <v>753.78000000000009</v>
      </c>
      <c r="K203" s="125">
        <f t="shared" si="7"/>
        <v>-24.049999999999955</v>
      </c>
      <c r="M203" s="80" t="s">
        <v>2454</v>
      </c>
      <c r="N203">
        <v>5</v>
      </c>
      <c r="P203" s="125"/>
    </row>
    <row r="204" spans="1:16">
      <c r="A204" t="s">
        <v>2420</v>
      </c>
      <c r="B204" t="s">
        <v>1245</v>
      </c>
      <c r="C204">
        <v>265.02999999999997</v>
      </c>
      <c r="D204" s="26"/>
      <c r="E204" t="str">
        <f t="shared" si="6"/>
        <v>24122</v>
      </c>
      <c r="G204" s="80" t="s">
        <v>2455</v>
      </c>
      <c r="I204">
        <v>495.15999999999997</v>
      </c>
      <c r="J204">
        <v>495.15999999999997</v>
      </c>
      <c r="K204" s="125">
        <f t="shared" si="7"/>
        <v>0.72999999999996135</v>
      </c>
      <c r="M204" s="80" t="s">
        <v>2455</v>
      </c>
      <c r="N204">
        <v>3</v>
      </c>
      <c r="P204" s="125"/>
    </row>
    <row r="205" spans="1:16">
      <c r="A205" t="s">
        <v>2421</v>
      </c>
      <c r="B205" t="s">
        <v>1248</v>
      </c>
      <c r="C205">
        <v>735.43</v>
      </c>
      <c r="D205" s="26"/>
      <c r="E205" t="str">
        <f t="shared" si="6"/>
        <v>24350</v>
      </c>
      <c r="G205" s="80" t="s">
        <v>2456</v>
      </c>
      <c r="H205">
        <v>1917.66</v>
      </c>
      <c r="I205">
        <v>1391.71</v>
      </c>
      <c r="J205">
        <v>3309.37</v>
      </c>
      <c r="K205" s="125">
        <f t="shared" si="7"/>
        <v>62.5</v>
      </c>
      <c r="M205" s="80" t="s">
        <v>2456</v>
      </c>
      <c r="N205">
        <v>8</v>
      </c>
      <c r="P205" s="125"/>
    </row>
    <row r="206" spans="1:16">
      <c r="A206" t="s">
        <v>2422</v>
      </c>
      <c r="B206" t="s">
        <v>1252</v>
      </c>
      <c r="C206">
        <v>1124.7</v>
      </c>
      <c r="D206" s="26"/>
      <c r="E206" t="str">
        <f t="shared" si="6"/>
        <v>24404</v>
      </c>
      <c r="G206" s="80" t="s">
        <v>2457</v>
      </c>
      <c r="H206">
        <v>2000.12</v>
      </c>
      <c r="I206">
        <v>2159.94</v>
      </c>
      <c r="J206">
        <v>4160.0599999999995</v>
      </c>
      <c r="K206" s="125">
        <f t="shared" si="7"/>
        <v>-212.57000000000062</v>
      </c>
      <c r="M206" s="80" t="s">
        <v>2457</v>
      </c>
      <c r="N206">
        <v>10</v>
      </c>
      <c r="P206" s="125"/>
    </row>
    <row r="207" spans="1:16">
      <c r="A207" t="s">
        <v>2423</v>
      </c>
      <c r="B207" t="s">
        <v>1256</v>
      </c>
      <c r="C207">
        <v>507.16</v>
      </c>
      <c r="D207" s="26"/>
      <c r="E207" t="str">
        <f t="shared" si="6"/>
        <v>24410</v>
      </c>
      <c r="G207" s="80" t="s">
        <v>2458</v>
      </c>
      <c r="H207">
        <v>2444.4899999999998</v>
      </c>
      <c r="I207">
        <v>57.73</v>
      </c>
      <c r="J207">
        <v>2502.2199999999998</v>
      </c>
      <c r="K207" s="125">
        <f t="shared" si="7"/>
        <v>-21.870000000000346</v>
      </c>
      <c r="M207" s="80" t="s">
        <v>2458</v>
      </c>
      <c r="N207">
        <v>7</v>
      </c>
      <c r="P207" s="125"/>
    </row>
    <row r="208" spans="1:16">
      <c r="A208" t="s">
        <v>2424</v>
      </c>
      <c r="B208" t="s">
        <v>1259</v>
      </c>
      <c r="C208">
        <v>1017.51</v>
      </c>
      <c r="D208" s="26"/>
      <c r="E208" t="str">
        <f t="shared" si="6"/>
        <v>25101</v>
      </c>
      <c r="G208" s="80" t="s">
        <v>2459</v>
      </c>
      <c r="H208">
        <v>227.71</v>
      </c>
      <c r="I208">
        <v>375.86</v>
      </c>
      <c r="J208">
        <v>603.57000000000005</v>
      </c>
      <c r="K208" s="125">
        <f t="shared" si="7"/>
        <v>69.300000000000068</v>
      </c>
      <c r="M208" s="80" t="s">
        <v>2459</v>
      </c>
      <c r="N208">
        <v>3</v>
      </c>
      <c r="P208" s="125"/>
    </row>
    <row r="209" spans="1:16">
      <c r="A209" t="s">
        <v>2425</v>
      </c>
      <c r="B209" t="s">
        <v>1265</v>
      </c>
      <c r="C209">
        <v>482.86</v>
      </c>
      <c r="D209" s="26"/>
      <c r="E209" t="str">
        <f t="shared" si="6"/>
        <v>25116</v>
      </c>
      <c r="G209" s="80" t="s">
        <v>2460</v>
      </c>
      <c r="H209">
        <v>448.06</v>
      </c>
      <c r="J209">
        <v>448.06</v>
      </c>
      <c r="K209" s="125">
        <f t="shared" si="7"/>
        <v>8.9499999999999886</v>
      </c>
      <c r="M209" s="80" t="s">
        <v>2460</v>
      </c>
      <c r="N209">
        <v>1</v>
      </c>
      <c r="P209" s="125"/>
    </row>
    <row r="210" spans="1:16">
      <c r="A210" t="s">
        <v>2426</v>
      </c>
      <c r="B210" t="s">
        <v>1268</v>
      </c>
      <c r="C210">
        <v>567.55999999999995</v>
      </c>
      <c r="D210" s="26"/>
      <c r="E210" t="str">
        <f t="shared" si="6"/>
        <v>25118</v>
      </c>
      <c r="G210" s="80" t="s">
        <v>2461</v>
      </c>
      <c r="H210">
        <v>485.86</v>
      </c>
      <c r="I210">
        <v>6059.14</v>
      </c>
      <c r="J210">
        <v>6545</v>
      </c>
      <c r="K210" s="125">
        <f t="shared" si="7"/>
        <v>-100.77999999999975</v>
      </c>
      <c r="M210" s="80" t="s">
        <v>2461</v>
      </c>
      <c r="N210">
        <v>14</v>
      </c>
      <c r="P210" s="125"/>
    </row>
    <row r="211" spans="1:16">
      <c r="A211" t="s">
        <v>2427</v>
      </c>
      <c r="B211" t="s">
        <v>1270</v>
      </c>
      <c r="C211">
        <v>310.61</v>
      </c>
      <c r="D211" s="26"/>
      <c r="E211" t="str">
        <f t="shared" si="6"/>
        <v>25155</v>
      </c>
      <c r="G211" s="80" t="s">
        <v>2463</v>
      </c>
      <c r="I211">
        <v>63.1</v>
      </c>
      <c r="J211">
        <v>63.1</v>
      </c>
      <c r="K211" s="125">
        <f t="shared" si="7"/>
        <v>-10.479999999999997</v>
      </c>
      <c r="M211" s="80" t="s">
        <v>2463</v>
      </c>
      <c r="N211">
        <v>1</v>
      </c>
      <c r="P211" s="125"/>
    </row>
    <row r="212" spans="1:16">
      <c r="A212" t="s">
        <v>2428</v>
      </c>
      <c r="B212" t="s">
        <v>1273</v>
      </c>
      <c r="C212">
        <v>344.79</v>
      </c>
      <c r="D212" s="26"/>
      <c r="E212" t="str">
        <f t="shared" si="6"/>
        <v>25160</v>
      </c>
      <c r="G212" s="80" t="s">
        <v>2464</v>
      </c>
      <c r="H212">
        <v>65.5</v>
      </c>
      <c r="J212">
        <v>65.5</v>
      </c>
      <c r="K212" s="125">
        <f t="shared" si="7"/>
        <v>-3.7900000000000063</v>
      </c>
      <c r="M212" s="80" t="s">
        <v>2464</v>
      </c>
      <c r="N212">
        <v>1</v>
      </c>
      <c r="P212" s="125"/>
    </row>
    <row r="213" spans="1:16">
      <c r="A213" t="s">
        <v>2429</v>
      </c>
      <c r="B213" t="s">
        <v>1276</v>
      </c>
      <c r="C213">
        <v>75.14</v>
      </c>
      <c r="D213" s="26"/>
      <c r="E213" t="str">
        <f t="shared" si="6"/>
        <v>25200</v>
      </c>
      <c r="G213" s="80" t="s">
        <v>2465</v>
      </c>
      <c r="H213">
        <v>8.01</v>
      </c>
      <c r="I213">
        <v>33.299999999999997</v>
      </c>
      <c r="J213">
        <v>41.309999999999995</v>
      </c>
      <c r="K213" s="125">
        <f t="shared" si="7"/>
        <v>-26.6</v>
      </c>
      <c r="M213" s="80" t="s">
        <v>2465</v>
      </c>
      <c r="N213">
        <v>2</v>
      </c>
      <c r="P213" s="125"/>
    </row>
    <row r="214" spans="1:16">
      <c r="A214" t="s">
        <v>2430</v>
      </c>
      <c r="B214" t="s">
        <v>1278</v>
      </c>
      <c r="C214">
        <v>1085.8599999999999</v>
      </c>
      <c r="D214" s="26"/>
      <c r="E214" t="str">
        <f t="shared" si="6"/>
        <v>26056</v>
      </c>
      <c r="G214" s="80" t="s">
        <v>2466</v>
      </c>
      <c r="H214">
        <v>274.20999999999998</v>
      </c>
      <c r="I214">
        <v>545.79</v>
      </c>
      <c r="J214">
        <v>820</v>
      </c>
      <c r="K214" s="125">
        <f t="shared" si="7"/>
        <v>-5.6699999999999591</v>
      </c>
      <c r="M214" s="80" t="s">
        <v>2466</v>
      </c>
      <c r="N214">
        <v>4</v>
      </c>
      <c r="P214" s="125"/>
    </row>
    <row r="215" spans="1:16">
      <c r="A215" t="s">
        <v>2431</v>
      </c>
      <c r="B215" t="s">
        <v>1283</v>
      </c>
      <c r="C215">
        <v>355.36</v>
      </c>
      <c r="D215" s="26"/>
      <c r="E215" t="str">
        <f t="shared" si="6"/>
        <v>26059</v>
      </c>
      <c r="G215" s="80" t="s">
        <v>2467</v>
      </c>
      <c r="H215">
        <v>13694.700000000003</v>
      </c>
      <c r="I215">
        <v>5975.71</v>
      </c>
      <c r="J215">
        <v>19670.410000000003</v>
      </c>
      <c r="K215" s="125">
        <f t="shared" si="7"/>
        <v>-66.749999999996362</v>
      </c>
      <c r="M215" s="80" t="s">
        <v>2467</v>
      </c>
      <c r="N215">
        <v>32</v>
      </c>
      <c r="P215" s="125"/>
    </row>
    <row r="216" spans="1:16">
      <c r="A216" t="s">
        <v>2432</v>
      </c>
      <c r="B216" t="s">
        <v>1286</v>
      </c>
      <c r="C216">
        <v>262.52</v>
      </c>
      <c r="D216" s="26"/>
      <c r="E216" t="str">
        <f t="shared" si="6"/>
        <v>26070</v>
      </c>
      <c r="G216" s="80" t="s">
        <v>2468</v>
      </c>
      <c r="H216">
        <v>8801.61</v>
      </c>
      <c r="J216">
        <v>8801.61</v>
      </c>
      <c r="K216" s="125">
        <f t="shared" si="7"/>
        <v>-551.68000000000029</v>
      </c>
      <c r="M216" s="80" t="s">
        <v>2468</v>
      </c>
      <c r="N216">
        <v>12</v>
      </c>
      <c r="P216" s="125"/>
    </row>
    <row r="217" spans="1:16">
      <c r="A217" t="s">
        <v>2433</v>
      </c>
      <c r="B217" t="s">
        <v>1290</v>
      </c>
      <c r="C217">
        <v>3080.32</v>
      </c>
      <c r="D217" s="26"/>
      <c r="E217" t="str">
        <f t="shared" si="6"/>
        <v>27001</v>
      </c>
      <c r="G217" s="80" t="s">
        <v>2469</v>
      </c>
      <c r="H217">
        <v>6202.2800000000016</v>
      </c>
      <c r="I217">
        <v>8526.4500000000007</v>
      </c>
      <c r="J217">
        <v>14728.730000000003</v>
      </c>
      <c r="K217" s="125">
        <f t="shared" si="7"/>
        <v>-429.07999999999629</v>
      </c>
      <c r="M217" s="80" t="s">
        <v>2469</v>
      </c>
      <c r="N217">
        <v>24</v>
      </c>
      <c r="P217" s="125"/>
    </row>
    <row r="218" spans="1:16">
      <c r="A218" t="s">
        <v>2434</v>
      </c>
      <c r="B218" t="s">
        <v>1297</v>
      </c>
      <c r="C218">
        <v>22892.28</v>
      </c>
      <c r="D218" s="26"/>
      <c r="E218" t="str">
        <f t="shared" si="6"/>
        <v>27003</v>
      </c>
      <c r="G218" s="80" t="s">
        <v>2470</v>
      </c>
      <c r="H218">
        <v>17727.330000000002</v>
      </c>
      <c r="I218">
        <v>2412.2200000000003</v>
      </c>
      <c r="J218">
        <v>20139.550000000003</v>
      </c>
      <c r="K218" s="125">
        <f t="shared" si="7"/>
        <v>283.35000000000218</v>
      </c>
      <c r="M218" s="80" t="s">
        <v>2470</v>
      </c>
      <c r="N218">
        <v>39</v>
      </c>
      <c r="P218" s="125"/>
    </row>
    <row r="219" spans="1:16">
      <c r="A219" t="s">
        <v>2435</v>
      </c>
      <c r="B219" t="s">
        <v>1328</v>
      </c>
      <c r="C219">
        <v>26862.12</v>
      </c>
      <c r="D219" s="26"/>
      <c r="E219" t="str">
        <f t="shared" si="6"/>
        <v>27010</v>
      </c>
      <c r="G219" s="80" t="s">
        <v>2471</v>
      </c>
      <c r="H219">
        <v>5236.7100000000009</v>
      </c>
      <c r="J219">
        <v>5236.7100000000009</v>
      </c>
      <c r="K219" s="125">
        <f t="shared" si="7"/>
        <v>-193.66999999999916</v>
      </c>
      <c r="M219" s="80" t="s">
        <v>2471</v>
      </c>
      <c r="N219">
        <v>10</v>
      </c>
      <c r="P219" s="125"/>
    </row>
    <row r="220" spans="1:16">
      <c r="A220" t="s">
        <v>2436</v>
      </c>
      <c r="B220" t="s">
        <v>1383</v>
      </c>
      <c r="C220">
        <v>180.43</v>
      </c>
      <c r="D220" s="26"/>
      <c r="E220" t="str">
        <f t="shared" si="6"/>
        <v>27019</v>
      </c>
      <c r="G220" s="80" t="s">
        <v>2472</v>
      </c>
      <c r="H220">
        <v>4842.5299999999988</v>
      </c>
      <c r="I220">
        <v>5028.119999999999</v>
      </c>
      <c r="J220">
        <v>9870.6499999999978</v>
      </c>
      <c r="K220" s="125">
        <f t="shared" si="7"/>
        <v>8.2699999999986176</v>
      </c>
      <c r="M220" s="80" t="s">
        <v>2472</v>
      </c>
      <c r="N220">
        <v>23</v>
      </c>
      <c r="P220" s="125"/>
    </row>
    <row r="221" spans="1:16">
      <c r="A221" t="s">
        <v>2437</v>
      </c>
      <c r="B221" t="s">
        <v>1385</v>
      </c>
      <c r="C221">
        <v>5529.68</v>
      </c>
      <c r="D221" s="26"/>
      <c r="E221" t="str">
        <f t="shared" si="6"/>
        <v>27083</v>
      </c>
      <c r="G221" s="80" t="s">
        <v>2473</v>
      </c>
      <c r="H221">
        <v>24.28</v>
      </c>
      <c r="J221">
        <v>24.28</v>
      </c>
      <c r="K221" s="125">
        <f t="shared" si="7"/>
        <v>4.620000000000001</v>
      </c>
      <c r="M221" s="80" t="s">
        <v>2473</v>
      </c>
      <c r="N221">
        <v>1</v>
      </c>
      <c r="P221" s="125"/>
    </row>
    <row r="222" spans="1:16">
      <c r="A222" t="s">
        <v>2438</v>
      </c>
      <c r="B222" t="s">
        <v>1394</v>
      </c>
      <c r="C222">
        <v>10145.33</v>
      </c>
      <c r="D222" s="26"/>
      <c r="E222" t="str">
        <f t="shared" si="6"/>
        <v>27320</v>
      </c>
      <c r="G222" s="80" t="s">
        <v>2474</v>
      </c>
      <c r="H222">
        <v>5424.26</v>
      </c>
      <c r="I222">
        <v>545.35</v>
      </c>
      <c r="J222">
        <v>5969.6100000000006</v>
      </c>
      <c r="K222" s="125">
        <f t="shared" si="7"/>
        <v>456.84000000000015</v>
      </c>
      <c r="M222" s="80" t="s">
        <v>2474</v>
      </c>
      <c r="N222">
        <v>12</v>
      </c>
      <c r="P222" s="125"/>
    </row>
    <row r="223" spans="1:16">
      <c r="A223" t="s">
        <v>2439</v>
      </c>
      <c r="B223" t="s">
        <v>1407</v>
      </c>
      <c r="C223">
        <v>1412.56</v>
      </c>
      <c r="D223" s="26"/>
      <c r="E223" t="str">
        <f t="shared" si="6"/>
        <v>27343</v>
      </c>
      <c r="G223" s="80" t="s">
        <v>2475</v>
      </c>
      <c r="H223">
        <v>9196.41</v>
      </c>
      <c r="J223">
        <v>9196.41</v>
      </c>
      <c r="K223" s="125">
        <f t="shared" si="7"/>
        <v>-69.25</v>
      </c>
      <c r="M223" s="80" t="s">
        <v>2475</v>
      </c>
      <c r="N223">
        <v>17</v>
      </c>
      <c r="P223" s="125"/>
    </row>
    <row r="224" spans="1:16">
      <c r="A224" t="s">
        <v>2440</v>
      </c>
      <c r="B224" t="s">
        <v>1411</v>
      </c>
      <c r="C224">
        <v>2700.28</v>
      </c>
      <c r="D224" s="26"/>
      <c r="E224" t="str">
        <f t="shared" si="6"/>
        <v>27344</v>
      </c>
      <c r="G224" s="80" t="s">
        <v>2476</v>
      </c>
      <c r="H224">
        <v>2438.2600000000002</v>
      </c>
      <c r="J224">
        <v>2438.2600000000002</v>
      </c>
      <c r="K224" s="125">
        <f t="shared" si="7"/>
        <v>-101.66999999999962</v>
      </c>
      <c r="M224" s="80" t="s">
        <v>2476</v>
      </c>
      <c r="N224">
        <v>5</v>
      </c>
      <c r="P224" s="125"/>
    </row>
    <row r="225" spans="1:16">
      <c r="A225" t="s">
        <v>2441</v>
      </c>
      <c r="B225" t="s">
        <v>1416</v>
      </c>
      <c r="C225">
        <v>11842.75</v>
      </c>
      <c r="D225" s="26"/>
      <c r="E225" t="str">
        <f t="shared" si="6"/>
        <v>27400</v>
      </c>
      <c r="G225" s="80" t="s">
        <v>2477</v>
      </c>
      <c r="H225">
        <v>658.62</v>
      </c>
      <c r="I225">
        <v>1198.33</v>
      </c>
      <c r="J225">
        <v>1856.9499999999998</v>
      </c>
      <c r="K225" s="125">
        <f t="shared" si="7"/>
        <v>-169.83000000000015</v>
      </c>
      <c r="M225" s="80" t="s">
        <v>2477</v>
      </c>
      <c r="N225">
        <v>7</v>
      </c>
      <c r="P225" s="125"/>
    </row>
    <row r="226" spans="1:16">
      <c r="A226" t="s">
        <v>2442</v>
      </c>
      <c r="B226" t="s">
        <v>1441</v>
      </c>
      <c r="C226">
        <v>8876.5</v>
      </c>
      <c r="D226" s="26"/>
      <c r="E226" t="str">
        <f t="shared" si="6"/>
        <v>27401</v>
      </c>
      <c r="G226" s="80" t="s">
        <v>2478</v>
      </c>
      <c r="H226">
        <v>111.49</v>
      </c>
      <c r="I226">
        <v>274.22000000000003</v>
      </c>
      <c r="J226">
        <v>385.71000000000004</v>
      </c>
      <c r="K226" s="125">
        <f t="shared" si="7"/>
        <v>-36.479999999999961</v>
      </c>
      <c r="M226" s="80" t="s">
        <v>2478</v>
      </c>
      <c r="N226">
        <v>2</v>
      </c>
      <c r="P226" s="125"/>
    </row>
    <row r="227" spans="1:16">
      <c r="A227" t="s">
        <v>2443</v>
      </c>
      <c r="B227" t="s">
        <v>1457</v>
      </c>
      <c r="C227">
        <v>7240.94</v>
      </c>
      <c r="D227" s="26"/>
      <c r="E227" t="str">
        <f t="shared" si="6"/>
        <v>27402</v>
      </c>
      <c r="G227" s="80" t="s">
        <v>2479</v>
      </c>
      <c r="H227">
        <v>1811.4299999999998</v>
      </c>
      <c r="I227">
        <v>250.12</v>
      </c>
      <c r="J227">
        <v>2061.5499999999997</v>
      </c>
      <c r="K227" s="125">
        <f t="shared" si="7"/>
        <v>-155.98000000000047</v>
      </c>
      <c r="M227" s="80" t="s">
        <v>2479</v>
      </c>
      <c r="N227">
        <v>6</v>
      </c>
      <c r="P227" s="125"/>
    </row>
    <row r="228" spans="1:16">
      <c r="A228" t="s">
        <v>2444</v>
      </c>
      <c r="B228" t="s">
        <v>1471</v>
      </c>
      <c r="C228">
        <v>20485.09</v>
      </c>
      <c r="D228" s="26"/>
      <c r="E228" t="str">
        <f t="shared" si="6"/>
        <v>27403</v>
      </c>
      <c r="G228" s="80" t="s">
        <v>2480</v>
      </c>
      <c r="H228">
        <v>4512.6399999999994</v>
      </c>
      <c r="I228">
        <v>17.88</v>
      </c>
      <c r="J228">
        <v>4530.5199999999995</v>
      </c>
      <c r="K228" s="125">
        <f t="shared" si="7"/>
        <v>-176.59000000000015</v>
      </c>
      <c r="M228" s="80" t="s">
        <v>2480</v>
      </c>
      <c r="N228">
        <v>11</v>
      </c>
      <c r="P228" s="125"/>
    </row>
    <row r="229" spans="1:16">
      <c r="A229" t="s">
        <v>2445</v>
      </c>
      <c r="B229" t="s">
        <v>1498</v>
      </c>
      <c r="C229">
        <v>1954.83</v>
      </c>
      <c r="D229" s="26"/>
      <c r="E229" t="str">
        <f t="shared" si="6"/>
        <v>27404</v>
      </c>
      <c r="G229" s="80" t="s">
        <v>2481</v>
      </c>
      <c r="H229">
        <v>10559.12</v>
      </c>
      <c r="I229">
        <v>17750.140000000007</v>
      </c>
      <c r="J229">
        <v>28309.260000000009</v>
      </c>
      <c r="K229" s="125">
        <f t="shared" si="7"/>
        <v>-316.1299999999901</v>
      </c>
      <c r="M229" s="80" t="s">
        <v>2481</v>
      </c>
      <c r="N229">
        <v>61</v>
      </c>
      <c r="P229" s="125"/>
    </row>
    <row r="230" spans="1:16">
      <c r="A230" t="s">
        <v>2446</v>
      </c>
      <c r="B230" t="s">
        <v>1506</v>
      </c>
      <c r="C230">
        <v>4215.8599999999997</v>
      </c>
      <c r="D230" s="26"/>
      <c r="E230" t="str">
        <f t="shared" si="6"/>
        <v>27416</v>
      </c>
      <c r="G230" s="80" t="s">
        <v>2482</v>
      </c>
      <c r="H230">
        <v>77.760000000000005</v>
      </c>
      <c r="J230">
        <v>77.760000000000005</v>
      </c>
      <c r="K230" s="125">
        <f t="shared" si="7"/>
        <v>5.3299999999999983</v>
      </c>
      <c r="M230" s="80" t="s">
        <v>2482</v>
      </c>
      <c r="N230">
        <v>1</v>
      </c>
      <c r="P230" s="125"/>
    </row>
    <row r="231" spans="1:16">
      <c r="A231" t="s">
        <v>2447</v>
      </c>
      <c r="B231" t="s">
        <v>1514</v>
      </c>
      <c r="C231">
        <v>3855.49</v>
      </c>
      <c r="D231" s="26"/>
      <c r="E231" t="str">
        <f t="shared" si="6"/>
        <v>27417</v>
      </c>
      <c r="G231" s="80" t="s">
        <v>2483</v>
      </c>
      <c r="H231">
        <v>36.299999999999997</v>
      </c>
      <c r="J231">
        <v>36.299999999999997</v>
      </c>
      <c r="K231" s="125">
        <f t="shared" si="7"/>
        <v>-2.1300000000000026</v>
      </c>
      <c r="M231" s="80" t="s">
        <v>2483</v>
      </c>
      <c r="N231">
        <v>1</v>
      </c>
      <c r="P231" s="125"/>
    </row>
    <row r="232" spans="1:16">
      <c r="A232" t="s">
        <v>2762</v>
      </c>
      <c r="B232" t="s">
        <v>3274</v>
      </c>
      <c r="C232">
        <v>593.21</v>
      </c>
      <c r="D232" s="26"/>
      <c r="E232" t="str">
        <f t="shared" si="6"/>
        <v>27901</v>
      </c>
      <c r="G232" s="80" t="s">
        <v>2484</v>
      </c>
      <c r="H232">
        <v>1326.1699999999998</v>
      </c>
      <c r="J232">
        <v>1326.1699999999998</v>
      </c>
      <c r="K232" s="125">
        <f t="shared" si="7"/>
        <v>-83.700000000000045</v>
      </c>
      <c r="M232" s="80" t="s">
        <v>2484</v>
      </c>
      <c r="N232">
        <v>5</v>
      </c>
      <c r="P232" s="125"/>
    </row>
    <row r="233" spans="1:16">
      <c r="A233" t="s">
        <v>3262</v>
      </c>
      <c r="B233" t="s">
        <v>3433</v>
      </c>
      <c r="C233">
        <v>330.86</v>
      </c>
      <c r="D233" s="26"/>
      <c r="E233" t="str">
        <f t="shared" si="6"/>
        <v>27902</v>
      </c>
      <c r="G233" s="80" t="s">
        <v>2485</v>
      </c>
      <c r="H233">
        <v>1698.3399999999997</v>
      </c>
      <c r="I233">
        <v>24.64</v>
      </c>
      <c r="J233">
        <v>1722.9799999999998</v>
      </c>
      <c r="K233" s="125">
        <f t="shared" si="7"/>
        <v>-37.750000000000227</v>
      </c>
      <c r="M233" s="80" t="s">
        <v>2485</v>
      </c>
      <c r="N233">
        <v>4</v>
      </c>
      <c r="P233" s="125"/>
    </row>
    <row r="234" spans="1:16">
      <c r="A234" t="s">
        <v>2448</v>
      </c>
      <c r="B234" t="s">
        <v>1520</v>
      </c>
      <c r="C234">
        <v>153.08000000000001</v>
      </c>
      <c r="D234" s="26"/>
      <c r="E234" t="str">
        <f t="shared" si="6"/>
        <v>27905</v>
      </c>
      <c r="G234" s="80" t="s">
        <v>2486</v>
      </c>
      <c r="H234">
        <v>9733.61</v>
      </c>
      <c r="I234">
        <v>394.6</v>
      </c>
      <c r="J234">
        <v>10128.210000000001</v>
      </c>
      <c r="K234" s="125">
        <f t="shared" si="7"/>
        <v>-109.99999999999818</v>
      </c>
      <c r="M234" s="80" t="s">
        <v>2486</v>
      </c>
      <c r="N234">
        <v>17</v>
      </c>
      <c r="P234" s="125"/>
    </row>
    <row r="235" spans="1:16">
      <c r="A235" t="s">
        <v>2449</v>
      </c>
      <c r="B235" t="s">
        <v>1521</v>
      </c>
      <c r="C235">
        <v>0</v>
      </c>
      <c r="D235" s="26"/>
      <c r="E235" t="str">
        <f t="shared" si="6"/>
        <v>27931</v>
      </c>
      <c r="G235" s="80" t="s">
        <v>2487</v>
      </c>
      <c r="H235">
        <v>10963.4</v>
      </c>
      <c r="I235">
        <v>2838.2</v>
      </c>
      <c r="J235">
        <v>13801.599999999999</v>
      </c>
      <c r="K235" s="125">
        <f t="shared" si="7"/>
        <v>-335.13000000000102</v>
      </c>
      <c r="M235" s="80" t="s">
        <v>2487</v>
      </c>
      <c r="N235">
        <v>31</v>
      </c>
      <c r="P235" s="125"/>
    </row>
    <row r="236" spans="1:16">
      <c r="A236" t="s">
        <v>2450</v>
      </c>
      <c r="B236" t="s">
        <v>1522</v>
      </c>
      <c r="C236">
        <v>0</v>
      </c>
      <c r="D236" s="26"/>
      <c r="E236" t="str">
        <f t="shared" si="6"/>
        <v>27932</v>
      </c>
      <c r="G236" s="80" t="s">
        <v>2488</v>
      </c>
      <c r="H236">
        <v>849.04</v>
      </c>
      <c r="J236">
        <v>849.04</v>
      </c>
      <c r="K236" s="125">
        <f t="shared" si="7"/>
        <v>-35.370000000000005</v>
      </c>
      <c r="M236" s="80" t="s">
        <v>2488</v>
      </c>
      <c r="N236">
        <v>3</v>
      </c>
      <c r="P236" s="125"/>
    </row>
    <row r="237" spans="1:16">
      <c r="A237" t="s">
        <v>2633</v>
      </c>
      <c r="B237" t="s">
        <v>2634</v>
      </c>
      <c r="C237">
        <v>0</v>
      </c>
      <c r="D237" s="26"/>
      <c r="E237" t="str">
        <f t="shared" si="6"/>
        <v>27941</v>
      </c>
      <c r="G237" s="80" t="s">
        <v>2489</v>
      </c>
      <c r="H237">
        <v>3484.77</v>
      </c>
      <c r="I237">
        <v>1451.54</v>
      </c>
      <c r="J237">
        <v>4936.3099999999995</v>
      </c>
      <c r="K237" s="125">
        <f t="shared" si="7"/>
        <v>-346.39000000000033</v>
      </c>
      <c r="M237" s="80" t="s">
        <v>2489</v>
      </c>
      <c r="N237">
        <v>11</v>
      </c>
      <c r="P237" s="125"/>
    </row>
    <row r="238" spans="1:16">
      <c r="A238" t="s">
        <v>2635</v>
      </c>
      <c r="B238" t="s">
        <v>2636</v>
      </c>
      <c r="C238">
        <v>0</v>
      </c>
      <c r="D238" s="26"/>
      <c r="E238" t="str">
        <f t="shared" si="6"/>
        <v>27949</v>
      </c>
      <c r="G238" s="80" t="s">
        <v>2490</v>
      </c>
      <c r="H238">
        <v>1655.11</v>
      </c>
      <c r="I238">
        <v>1926.42</v>
      </c>
      <c r="J238">
        <v>3581.5299999999997</v>
      </c>
      <c r="K238" s="125">
        <f t="shared" si="7"/>
        <v>122.17999999999984</v>
      </c>
      <c r="M238" s="80" t="s">
        <v>2490</v>
      </c>
      <c r="N238">
        <v>9</v>
      </c>
      <c r="P238" s="125"/>
    </row>
    <row r="239" spans="1:16">
      <c r="A239" t="s">
        <v>2451</v>
      </c>
      <c r="B239" t="s">
        <v>1523</v>
      </c>
      <c r="C239">
        <v>9</v>
      </c>
      <c r="D239" s="26"/>
      <c r="E239" t="str">
        <f t="shared" si="6"/>
        <v>28010</v>
      </c>
      <c r="G239" s="80" t="s">
        <v>2491</v>
      </c>
      <c r="H239">
        <v>536.67000000000007</v>
      </c>
      <c r="J239">
        <v>536.67000000000007</v>
      </c>
      <c r="K239" s="125">
        <f t="shared" si="7"/>
        <v>-42.829999999999927</v>
      </c>
      <c r="M239" s="80" t="s">
        <v>2491</v>
      </c>
      <c r="N239">
        <v>2</v>
      </c>
      <c r="P239" s="125"/>
    </row>
    <row r="240" spans="1:16">
      <c r="A240" t="s">
        <v>2452</v>
      </c>
      <c r="B240" t="s">
        <v>1525</v>
      </c>
      <c r="C240">
        <v>692.27</v>
      </c>
      <c r="D240" s="26"/>
      <c r="E240" t="str">
        <f t="shared" si="6"/>
        <v>28137</v>
      </c>
      <c r="G240" s="80" t="s">
        <v>2492</v>
      </c>
      <c r="H240">
        <v>1531.5</v>
      </c>
      <c r="I240">
        <v>1817.3</v>
      </c>
      <c r="J240">
        <v>3348.8</v>
      </c>
      <c r="K240" s="125">
        <f t="shared" si="7"/>
        <v>-57.799999999999727</v>
      </c>
      <c r="M240" s="80" t="s">
        <v>2492</v>
      </c>
      <c r="N240">
        <v>12</v>
      </c>
      <c r="P240" s="125"/>
    </row>
    <row r="241" spans="1:16">
      <c r="A241" t="s">
        <v>2453</v>
      </c>
      <c r="B241" t="s">
        <v>1531</v>
      </c>
      <c r="C241">
        <v>226.69</v>
      </c>
      <c r="D241" s="26"/>
      <c r="E241" t="str">
        <f t="shared" si="6"/>
        <v>28144</v>
      </c>
      <c r="G241" s="80" t="s">
        <v>2493</v>
      </c>
      <c r="H241">
        <v>1174.9499999999998</v>
      </c>
      <c r="I241">
        <v>1313.82</v>
      </c>
      <c r="J241">
        <v>2488.7699999999995</v>
      </c>
      <c r="K241" s="125">
        <f t="shared" si="7"/>
        <v>-165.25000000000045</v>
      </c>
      <c r="M241" s="80" t="s">
        <v>2493</v>
      </c>
      <c r="N241">
        <v>5</v>
      </c>
      <c r="P241" s="125"/>
    </row>
    <row r="242" spans="1:16">
      <c r="A242" t="s">
        <v>2454</v>
      </c>
      <c r="B242" t="s">
        <v>1535</v>
      </c>
      <c r="C242">
        <v>777.83</v>
      </c>
      <c r="D242" s="26"/>
      <c r="E242" t="str">
        <f t="shared" si="6"/>
        <v>28149</v>
      </c>
      <c r="G242" s="80" t="s">
        <v>2494</v>
      </c>
      <c r="H242">
        <v>1059.4000000000001</v>
      </c>
      <c r="I242">
        <v>331.3</v>
      </c>
      <c r="J242">
        <v>1390.7</v>
      </c>
      <c r="K242" s="125">
        <f t="shared" si="7"/>
        <v>-122.78999999999996</v>
      </c>
      <c r="M242" s="80" t="s">
        <v>2494</v>
      </c>
      <c r="N242">
        <v>5</v>
      </c>
      <c r="P242" s="125"/>
    </row>
    <row r="243" spans="1:16">
      <c r="A243" t="s">
        <v>2455</v>
      </c>
      <c r="B243" t="s">
        <v>1540</v>
      </c>
      <c r="C243">
        <v>494.43</v>
      </c>
      <c r="D243" s="26"/>
      <c r="E243" t="str">
        <f t="shared" si="6"/>
        <v>29011</v>
      </c>
      <c r="G243" s="80" t="s">
        <v>2496</v>
      </c>
      <c r="H243">
        <v>598.1</v>
      </c>
      <c r="J243">
        <v>598.1</v>
      </c>
      <c r="K243" s="125">
        <f t="shared" si="7"/>
        <v>-133.25</v>
      </c>
      <c r="M243" s="80" t="s">
        <v>2496</v>
      </c>
      <c r="N243">
        <v>1</v>
      </c>
      <c r="P243" s="125"/>
    </row>
    <row r="244" spans="1:16">
      <c r="A244" t="s">
        <v>2456</v>
      </c>
      <c r="B244" t="s">
        <v>1544</v>
      </c>
      <c r="C244">
        <v>3246.87</v>
      </c>
      <c r="D244" s="26"/>
      <c r="E244" t="str">
        <f t="shared" si="6"/>
        <v>29100</v>
      </c>
      <c r="G244" s="80" t="s">
        <v>2497</v>
      </c>
      <c r="I244">
        <v>720.24</v>
      </c>
      <c r="J244">
        <v>720.24</v>
      </c>
      <c r="K244" s="125">
        <f t="shared" si="7"/>
        <v>211.76999999999998</v>
      </c>
      <c r="M244" s="80" t="s">
        <v>2497</v>
      </c>
      <c r="N244">
        <v>1</v>
      </c>
      <c r="P244" s="125"/>
    </row>
    <row r="245" spans="1:16">
      <c r="A245" t="s">
        <v>2457</v>
      </c>
      <c r="B245" t="s">
        <v>1552</v>
      </c>
      <c r="C245">
        <v>4372.63</v>
      </c>
      <c r="D245" s="26"/>
      <c r="E245" t="str">
        <f t="shared" si="6"/>
        <v>29101</v>
      </c>
      <c r="G245" s="80" t="s">
        <v>2498</v>
      </c>
      <c r="I245">
        <v>42.6</v>
      </c>
      <c r="J245">
        <v>42.6</v>
      </c>
      <c r="K245" s="125">
        <f t="shared" si="7"/>
        <v>3.6000000000000014</v>
      </c>
      <c r="M245" s="80" t="s">
        <v>2498</v>
      </c>
      <c r="N245">
        <v>1</v>
      </c>
      <c r="P245" s="125"/>
    </row>
    <row r="246" spans="1:16">
      <c r="A246" t="s">
        <v>2458</v>
      </c>
      <c r="B246" t="s">
        <v>1560</v>
      </c>
      <c r="C246">
        <v>2524.09</v>
      </c>
      <c r="D246" s="26"/>
      <c r="E246" t="str">
        <f t="shared" si="6"/>
        <v>29103</v>
      </c>
      <c r="G246" s="80" t="s">
        <v>2499</v>
      </c>
      <c r="H246">
        <v>434.18999999999994</v>
      </c>
      <c r="I246">
        <v>268.60000000000002</v>
      </c>
      <c r="J246">
        <v>702.79</v>
      </c>
      <c r="K246" s="125">
        <f t="shared" si="7"/>
        <v>-74.100000000000023</v>
      </c>
      <c r="M246" s="80" t="s">
        <v>2499</v>
      </c>
      <c r="N246">
        <v>4</v>
      </c>
      <c r="P246" s="125"/>
    </row>
    <row r="247" spans="1:16">
      <c r="A247" t="s">
        <v>2459</v>
      </c>
      <c r="B247" t="s">
        <v>1567</v>
      </c>
      <c r="C247">
        <v>534.27</v>
      </c>
      <c r="D247" s="26"/>
      <c r="E247" t="str">
        <f t="shared" si="6"/>
        <v>29311</v>
      </c>
      <c r="G247" s="80" t="s">
        <v>2500</v>
      </c>
      <c r="H247">
        <v>36.9</v>
      </c>
      <c r="I247">
        <v>393.53</v>
      </c>
      <c r="J247">
        <v>430.42999999999995</v>
      </c>
      <c r="K247" s="125">
        <f t="shared" si="7"/>
        <v>46.659999999999968</v>
      </c>
      <c r="M247" s="80" t="s">
        <v>2500</v>
      </c>
      <c r="N247">
        <v>4</v>
      </c>
      <c r="P247" s="125"/>
    </row>
    <row r="248" spans="1:16">
      <c r="A248" t="s">
        <v>2460</v>
      </c>
      <c r="B248" t="s">
        <v>1571</v>
      </c>
      <c r="C248">
        <v>439.11</v>
      </c>
      <c r="D248" s="26"/>
      <c r="E248" t="str">
        <f t="shared" si="6"/>
        <v>29317</v>
      </c>
      <c r="G248" s="80" t="s">
        <v>2501</v>
      </c>
      <c r="H248">
        <v>999.61</v>
      </c>
      <c r="I248">
        <v>236.32</v>
      </c>
      <c r="J248">
        <v>1235.93</v>
      </c>
      <c r="K248" s="125">
        <f t="shared" si="7"/>
        <v>261.0100000000001</v>
      </c>
      <c r="M248" s="80" t="s">
        <v>2501</v>
      </c>
      <c r="N248">
        <v>3</v>
      </c>
      <c r="P248" s="125"/>
    </row>
    <row r="249" spans="1:16">
      <c r="A249" t="s">
        <v>2461</v>
      </c>
      <c r="B249" t="s">
        <v>1573</v>
      </c>
      <c r="C249">
        <v>6645.78</v>
      </c>
      <c r="D249" s="26"/>
      <c r="E249" t="str">
        <f t="shared" si="6"/>
        <v>29320</v>
      </c>
      <c r="G249" s="80" t="s">
        <v>2502</v>
      </c>
      <c r="H249">
        <v>487.49</v>
      </c>
      <c r="I249">
        <v>1076.3799999999999</v>
      </c>
      <c r="J249">
        <v>1563.87</v>
      </c>
      <c r="K249" s="125">
        <f t="shared" si="7"/>
        <v>-129.34000000000015</v>
      </c>
      <c r="M249" s="80" t="s">
        <v>2502</v>
      </c>
      <c r="N249">
        <v>5</v>
      </c>
      <c r="P249" s="125"/>
    </row>
    <row r="250" spans="1:16">
      <c r="A250" t="s">
        <v>2462</v>
      </c>
      <c r="B250" t="s">
        <v>1582</v>
      </c>
      <c r="C250">
        <v>0</v>
      </c>
      <c r="D250" s="26"/>
      <c r="E250" t="str">
        <f t="shared" si="6"/>
        <v>29801</v>
      </c>
      <c r="G250" s="80" t="s">
        <v>2503</v>
      </c>
      <c r="H250">
        <v>159.94</v>
      </c>
      <c r="I250">
        <v>99.3</v>
      </c>
      <c r="J250">
        <v>259.24</v>
      </c>
      <c r="K250" s="125">
        <f t="shared" si="7"/>
        <v>28.840000000000003</v>
      </c>
      <c r="M250" s="80" t="s">
        <v>2503</v>
      </c>
      <c r="N250">
        <v>2</v>
      </c>
      <c r="P250" s="125"/>
    </row>
    <row r="251" spans="1:16">
      <c r="A251" t="s">
        <v>2637</v>
      </c>
      <c r="B251" t="s">
        <v>2638</v>
      </c>
      <c r="C251">
        <v>0</v>
      </c>
      <c r="D251" s="26"/>
      <c r="E251" t="str">
        <f t="shared" si="6"/>
        <v>29944</v>
      </c>
      <c r="G251" s="80" t="s">
        <v>2504</v>
      </c>
      <c r="I251">
        <v>64.3</v>
      </c>
      <c r="J251">
        <v>64.3</v>
      </c>
      <c r="K251" s="125">
        <f t="shared" si="7"/>
        <v>-10.829999999999998</v>
      </c>
      <c r="M251" s="80" t="s">
        <v>2504</v>
      </c>
      <c r="N251">
        <v>1</v>
      </c>
      <c r="P251" s="125"/>
    </row>
    <row r="252" spans="1:16">
      <c r="A252" t="s">
        <v>2463</v>
      </c>
      <c r="B252" t="s">
        <v>1583</v>
      </c>
      <c r="C252">
        <v>73.58</v>
      </c>
      <c r="D252" s="26"/>
      <c r="E252" t="str">
        <f t="shared" si="6"/>
        <v>30002</v>
      </c>
      <c r="G252" s="80" t="s">
        <v>2505</v>
      </c>
      <c r="I252">
        <v>31.3</v>
      </c>
      <c r="J252">
        <v>31.3</v>
      </c>
      <c r="K252" s="125">
        <f t="shared" si="7"/>
        <v>-3.2699999999999996</v>
      </c>
      <c r="M252" s="80" t="s">
        <v>2505</v>
      </c>
      <c r="N252">
        <v>1</v>
      </c>
      <c r="P252" s="125"/>
    </row>
    <row r="253" spans="1:16">
      <c r="A253" t="s">
        <v>2464</v>
      </c>
      <c r="B253" t="s">
        <v>1585</v>
      </c>
      <c r="C253">
        <v>69.290000000000006</v>
      </c>
      <c r="D253" s="26"/>
      <c r="E253" t="str">
        <f t="shared" si="6"/>
        <v>30029</v>
      </c>
      <c r="G253" s="80" t="s">
        <v>2506</v>
      </c>
      <c r="I253">
        <v>109.85000000000001</v>
      </c>
      <c r="J253">
        <v>109.85000000000001</v>
      </c>
      <c r="K253" s="125">
        <f t="shared" si="7"/>
        <v>-25.059999999999988</v>
      </c>
      <c r="M253" s="80" t="s">
        <v>2506</v>
      </c>
      <c r="N253">
        <v>1</v>
      </c>
      <c r="P253" s="125"/>
    </row>
    <row r="254" spans="1:16">
      <c r="A254" t="s">
        <v>2465</v>
      </c>
      <c r="B254" t="s">
        <v>1587</v>
      </c>
      <c r="C254">
        <v>67.91</v>
      </c>
      <c r="D254" s="26"/>
      <c r="E254" t="str">
        <f t="shared" si="6"/>
        <v>30031</v>
      </c>
      <c r="G254" s="80" t="s">
        <v>2507</v>
      </c>
      <c r="I254">
        <v>420.61999999999995</v>
      </c>
      <c r="J254">
        <v>420.61999999999995</v>
      </c>
      <c r="K254" s="125">
        <f t="shared" si="7"/>
        <v>-75.140000000000043</v>
      </c>
      <c r="M254" s="80" t="s">
        <v>2507</v>
      </c>
      <c r="N254">
        <v>4</v>
      </c>
      <c r="P254" s="125"/>
    </row>
    <row r="255" spans="1:16">
      <c r="A255" t="s">
        <v>2466</v>
      </c>
      <c r="B255" t="s">
        <v>1589</v>
      </c>
      <c r="C255">
        <v>825.67</v>
      </c>
      <c r="D255" s="26"/>
      <c r="E255" t="str">
        <f t="shared" si="6"/>
        <v>30303</v>
      </c>
      <c r="G255" s="80" t="s">
        <v>2508</v>
      </c>
      <c r="H255">
        <v>117.61</v>
      </c>
      <c r="I255">
        <v>147.33000000000001</v>
      </c>
      <c r="J255">
        <v>264.94</v>
      </c>
      <c r="K255" s="125">
        <f t="shared" si="7"/>
        <v>-7.589999999999975</v>
      </c>
      <c r="M255" s="80" t="s">
        <v>2508</v>
      </c>
      <c r="N255">
        <v>3</v>
      </c>
      <c r="P255" s="125"/>
    </row>
    <row r="256" spans="1:16">
      <c r="A256" t="s">
        <v>2467</v>
      </c>
      <c r="B256" t="s">
        <v>1592</v>
      </c>
      <c r="C256">
        <v>19737.16</v>
      </c>
      <c r="D256" s="26"/>
      <c r="E256" t="str">
        <f t="shared" si="6"/>
        <v>31002</v>
      </c>
      <c r="G256" s="80" t="s">
        <v>2509</v>
      </c>
      <c r="H256">
        <v>319.5</v>
      </c>
      <c r="I256">
        <v>733.89</v>
      </c>
      <c r="J256">
        <v>1053.3899999999999</v>
      </c>
      <c r="K256" s="125">
        <f t="shared" si="7"/>
        <v>-26.500000000000227</v>
      </c>
      <c r="M256" s="80" t="s">
        <v>2509</v>
      </c>
      <c r="N256">
        <v>4</v>
      </c>
      <c r="P256" s="125"/>
    </row>
    <row r="257" spans="1:16">
      <c r="A257" t="s">
        <v>2468</v>
      </c>
      <c r="B257" t="s">
        <v>1616</v>
      </c>
      <c r="C257">
        <v>9353.2900000000009</v>
      </c>
      <c r="D257" s="26"/>
      <c r="E257" t="str">
        <f t="shared" si="6"/>
        <v>31004</v>
      </c>
      <c r="G257" s="80" t="s">
        <v>2510</v>
      </c>
      <c r="H257">
        <v>4797.82</v>
      </c>
      <c r="I257">
        <v>560.5</v>
      </c>
      <c r="J257">
        <v>5358.32</v>
      </c>
      <c r="K257" s="125">
        <f t="shared" si="7"/>
        <v>-219.21000000000004</v>
      </c>
      <c r="M257" s="80" t="s">
        <v>2510</v>
      </c>
      <c r="N257">
        <v>10</v>
      </c>
      <c r="P257" s="125"/>
    </row>
    <row r="258" spans="1:16">
      <c r="A258" t="s">
        <v>2469</v>
      </c>
      <c r="B258" t="s">
        <v>1625</v>
      </c>
      <c r="C258">
        <v>15157.81</v>
      </c>
      <c r="D258" s="26"/>
      <c r="E258" t="str">
        <f t="shared" si="6"/>
        <v>31006</v>
      </c>
      <c r="G258" s="80" t="s">
        <v>2511</v>
      </c>
      <c r="H258">
        <v>11793.779999999999</v>
      </c>
      <c r="I258">
        <v>2652.6400000000003</v>
      </c>
      <c r="J258">
        <v>14446.419999999998</v>
      </c>
      <c r="K258" s="125">
        <f t="shared" si="7"/>
        <v>-354.22000000000116</v>
      </c>
      <c r="M258" s="80" t="s">
        <v>2511</v>
      </c>
      <c r="N258">
        <v>24</v>
      </c>
      <c r="P258" s="125"/>
    </row>
    <row r="259" spans="1:16">
      <c r="A259" t="s">
        <v>2470</v>
      </c>
      <c r="B259" t="s">
        <v>1643</v>
      </c>
      <c r="C259">
        <v>19856.2</v>
      </c>
      <c r="D259" s="26"/>
      <c r="E259" t="str">
        <f t="shared" ref="E259:E322" si="8">A259</f>
        <v>31015</v>
      </c>
      <c r="G259" s="80" t="s">
        <v>2512</v>
      </c>
      <c r="H259">
        <v>6502.86</v>
      </c>
      <c r="J259">
        <v>6502.86</v>
      </c>
      <c r="K259" s="125">
        <f t="shared" si="7"/>
        <v>-130.24000000000069</v>
      </c>
      <c r="M259" s="80" t="s">
        <v>2512</v>
      </c>
      <c r="N259">
        <v>14</v>
      </c>
      <c r="P259" s="125"/>
    </row>
    <row r="260" spans="1:16">
      <c r="A260" t="s">
        <v>2471</v>
      </c>
      <c r="B260" t="s">
        <v>1679</v>
      </c>
      <c r="C260">
        <v>5430.38</v>
      </c>
      <c r="D260" s="26"/>
      <c r="E260" t="str">
        <f t="shared" si="8"/>
        <v>31016</v>
      </c>
      <c r="G260" s="80" t="s">
        <v>2513</v>
      </c>
      <c r="H260">
        <v>8976</v>
      </c>
      <c r="I260">
        <v>667.52</v>
      </c>
      <c r="J260">
        <v>9643.52</v>
      </c>
      <c r="K260" s="125">
        <f t="shared" ref="K260:K321" si="9">IF(J260="0",0,J260-VLOOKUP(G260,$A$3:$C$386,3,FALSE))</f>
        <v>163.85000000000036</v>
      </c>
      <c r="M260" s="80" t="s">
        <v>2513</v>
      </c>
      <c r="N260">
        <v>19</v>
      </c>
      <c r="P260" s="125"/>
    </row>
    <row r="261" spans="1:16">
      <c r="A261" t="s">
        <v>2472</v>
      </c>
      <c r="B261" t="s">
        <v>1687</v>
      </c>
      <c r="C261">
        <v>9862.3799999999992</v>
      </c>
      <c r="D261" s="26"/>
      <c r="E261" t="str">
        <f t="shared" si="8"/>
        <v>31025</v>
      </c>
      <c r="G261" s="80" t="s">
        <v>2514</v>
      </c>
      <c r="H261">
        <v>872.74</v>
      </c>
      <c r="J261">
        <v>872.74</v>
      </c>
      <c r="K261" s="125">
        <f t="shared" si="9"/>
        <v>-23.080000000000041</v>
      </c>
      <c r="M261" s="80" t="s">
        <v>2514</v>
      </c>
      <c r="N261">
        <v>3</v>
      </c>
      <c r="P261" s="125"/>
    </row>
    <row r="262" spans="1:16">
      <c r="A262" t="s">
        <v>2473</v>
      </c>
      <c r="B262" t="s">
        <v>1706</v>
      </c>
      <c r="C262">
        <v>19.66</v>
      </c>
      <c r="D262" s="26"/>
      <c r="E262" t="str">
        <f t="shared" si="8"/>
        <v>31063</v>
      </c>
      <c r="G262" s="80" t="s">
        <v>2515</v>
      </c>
      <c r="H262">
        <v>597.52</v>
      </c>
      <c r="J262">
        <v>597.52</v>
      </c>
      <c r="K262" s="125">
        <f t="shared" si="9"/>
        <v>17.490000000000009</v>
      </c>
      <c r="M262" s="80" t="s">
        <v>2515</v>
      </c>
      <c r="N262">
        <v>1</v>
      </c>
      <c r="P262" s="125"/>
    </row>
    <row r="263" spans="1:16">
      <c r="A263" t="s">
        <v>2474</v>
      </c>
      <c r="B263" t="s">
        <v>1708</v>
      </c>
      <c r="C263">
        <v>5512.77</v>
      </c>
      <c r="D263" s="26"/>
      <c r="E263" t="str">
        <f t="shared" si="8"/>
        <v>31103</v>
      </c>
      <c r="G263" s="80" t="s">
        <v>2516</v>
      </c>
      <c r="H263">
        <v>615.48</v>
      </c>
      <c r="I263">
        <v>1510.11</v>
      </c>
      <c r="J263">
        <v>2125.59</v>
      </c>
      <c r="K263" s="125">
        <f t="shared" si="9"/>
        <v>15.2800000000002</v>
      </c>
      <c r="M263" s="80" t="s">
        <v>2516</v>
      </c>
      <c r="N263">
        <v>5</v>
      </c>
      <c r="P263" s="125"/>
    </row>
    <row r="264" spans="1:16">
      <c r="A264" t="s">
        <v>2475</v>
      </c>
      <c r="B264" t="s">
        <v>1720</v>
      </c>
      <c r="C264">
        <v>9265.66</v>
      </c>
      <c r="D264" s="26"/>
      <c r="E264" t="str">
        <f t="shared" si="8"/>
        <v>31201</v>
      </c>
      <c r="G264" s="80" t="s">
        <v>2517</v>
      </c>
      <c r="H264">
        <v>676.63</v>
      </c>
      <c r="I264">
        <v>572.07999999999993</v>
      </c>
      <c r="J264">
        <v>1248.71</v>
      </c>
      <c r="K264" s="125">
        <f t="shared" si="9"/>
        <v>-11.089999999999918</v>
      </c>
      <c r="M264" s="80" t="s">
        <v>2517</v>
      </c>
      <c r="N264">
        <v>4</v>
      </c>
      <c r="P264" s="125"/>
    </row>
    <row r="265" spans="1:16">
      <c r="A265" t="s">
        <v>2476</v>
      </c>
      <c r="B265" t="s">
        <v>1736</v>
      </c>
      <c r="C265">
        <v>2539.9299999999998</v>
      </c>
      <c r="D265" s="26"/>
      <c r="E265" t="str">
        <f t="shared" si="8"/>
        <v>31306</v>
      </c>
      <c r="G265" s="80" t="s">
        <v>2707</v>
      </c>
      <c r="I265">
        <v>139.6</v>
      </c>
      <c r="J265">
        <v>139.6</v>
      </c>
      <c r="K265" s="125">
        <f t="shared" si="9"/>
        <v>4.5999999999999943</v>
      </c>
      <c r="M265" s="80" t="s">
        <v>2707</v>
      </c>
      <c r="N265">
        <v>1</v>
      </c>
      <c r="P265" s="125"/>
    </row>
    <row r="266" spans="1:16">
      <c r="A266" t="s">
        <v>2477</v>
      </c>
      <c r="B266" t="s">
        <v>1742</v>
      </c>
      <c r="C266">
        <v>2026.78</v>
      </c>
      <c r="D266" s="26"/>
      <c r="E266" t="str">
        <f t="shared" si="8"/>
        <v>31311</v>
      </c>
      <c r="G266" s="80" t="s">
        <v>2519</v>
      </c>
      <c r="I266">
        <v>477.28</v>
      </c>
      <c r="J266">
        <v>477.28</v>
      </c>
      <c r="K266" s="125">
        <f t="shared" si="9"/>
        <v>46.909999999999968</v>
      </c>
      <c r="M266" s="80" t="s">
        <v>2519</v>
      </c>
      <c r="N266">
        <v>2</v>
      </c>
      <c r="P266" s="125"/>
    </row>
    <row r="267" spans="1:16">
      <c r="A267" t="s">
        <v>2478</v>
      </c>
      <c r="B267" t="s">
        <v>1748</v>
      </c>
      <c r="C267">
        <v>422.19</v>
      </c>
      <c r="D267" s="26"/>
      <c r="E267" t="str">
        <f t="shared" si="8"/>
        <v>31330</v>
      </c>
      <c r="G267" s="80" t="s">
        <v>2520</v>
      </c>
      <c r="I267">
        <v>28.4</v>
      </c>
      <c r="J267">
        <v>28.4</v>
      </c>
      <c r="K267" s="125">
        <f t="shared" si="9"/>
        <v>11.759999999999998</v>
      </c>
      <c r="M267" s="80" t="s">
        <v>2520</v>
      </c>
      <c r="N267">
        <v>1</v>
      </c>
      <c r="P267" s="125"/>
    </row>
    <row r="268" spans="1:16">
      <c r="A268" t="s">
        <v>2479</v>
      </c>
      <c r="B268" t="s">
        <v>1750</v>
      </c>
      <c r="C268">
        <v>2217.5300000000002</v>
      </c>
      <c r="D268" s="26"/>
      <c r="E268" t="str">
        <f t="shared" si="8"/>
        <v>31332</v>
      </c>
      <c r="G268" s="80" t="s">
        <v>2521</v>
      </c>
      <c r="H268">
        <v>2875.66</v>
      </c>
      <c r="I268">
        <v>2622.73</v>
      </c>
      <c r="J268">
        <v>5498.3899999999994</v>
      </c>
      <c r="K268" s="125">
        <f t="shared" si="9"/>
        <v>57.859999999999673</v>
      </c>
      <c r="M268" s="80" t="s">
        <v>2521</v>
      </c>
      <c r="N268">
        <v>13</v>
      </c>
      <c r="P268" s="125"/>
    </row>
    <row r="269" spans="1:16">
      <c r="A269" t="s">
        <v>2480</v>
      </c>
      <c r="B269" t="s">
        <v>1757</v>
      </c>
      <c r="C269">
        <v>4707.1099999999997</v>
      </c>
      <c r="D269" s="26"/>
      <c r="E269" t="str">
        <f t="shared" si="8"/>
        <v>31401</v>
      </c>
      <c r="G269" s="80" t="s">
        <v>2522</v>
      </c>
      <c r="H269">
        <v>3.33</v>
      </c>
      <c r="I269">
        <v>1577.9299999999998</v>
      </c>
      <c r="J269">
        <v>1581.2599999999998</v>
      </c>
      <c r="K269" s="125">
        <f t="shared" si="9"/>
        <v>53.949999999999818</v>
      </c>
      <c r="M269" s="80" t="s">
        <v>2522</v>
      </c>
      <c r="N269">
        <v>3</v>
      </c>
      <c r="P269" s="125"/>
    </row>
    <row r="270" spans="1:16">
      <c r="A270" t="s">
        <v>2639</v>
      </c>
      <c r="B270" t="s">
        <v>2640</v>
      </c>
      <c r="C270">
        <v>0</v>
      </c>
      <c r="D270" s="26"/>
      <c r="E270" t="str">
        <f t="shared" si="8"/>
        <v>31932</v>
      </c>
      <c r="G270" s="80" t="s">
        <v>2523</v>
      </c>
      <c r="I270">
        <v>212.81</v>
      </c>
      <c r="J270">
        <v>212.81</v>
      </c>
      <c r="K270" s="125">
        <f t="shared" si="9"/>
        <v>-0.24000000000000909</v>
      </c>
      <c r="M270" s="80" t="s">
        <v>2523</v>
      </c>
      <c r="N270">
        <v>1</v>
      </c>
      <c r="P270" s="125"/>
    </row>
    <row r="271" spans="1:16">
      <c r="A271" t="s">
        <v>2641</v>
      </c>
      <c r="B271" t="s">
        <v>2642</v>
      </c>
      <c r="C271">
        <v>0</v>
      </c>
      <c r="D271" s="26"/>
      <c r="E271" t="str">
        <f t="shared" si="8"/>
        <v>31933</v>
      </c>
      <c r="G271" s="80" t="s">
        <v>2524</v>
      </c>
      <c r="I271">
        <v>692.93000000000006</v>
      </c>
      <c r="J271">
        <v>692.93000000000006</v>
      </c>
      <c r="K271" s="125">
        <f t="shared" si="9"/>
        <v>-62.189999999999941</v>
      </c>
      <c r="M271" s="80" t="s">
        <v>2524</v>
      </c>
      <c r="N271">
        <v>3</v>
      </c>
      <c r="P271" s="125"/>
    </row>
    <row r="272" spans="1:16">
      <c r="A272" t="s">
        <v>2481</v>
      </c>
      <c r="B272" t="s">
        <v>1769</v>
      </c>
      <c r="C272">
        <v>28625.39</v>
      </c>
      <c r="D272" s="26"/>
      <c r="E272" t="str">
        <f t="shared" si="8"/>
        <v>32081</v>
      </c>
      <c r="G272" s="80" t="s">
        <v>2525</v>
      </c>
      <c r="I272">
        <v>240.82999999999998</v>
      </c>
      <c r="J272">
        <v>240.82999999999998</v>
      </c>
      <c r="K272" s="125">
        <f t="shared" si="9"/>
        <v>-33.04000000000002</v>
      </c>
      <c r="M272" s="80" t="s">
        <v>2525</v>
      </c>
      <c r="N272">
        <v>3</v>
      </c>
      <c r="P272" s="125"/>
    </row>
    <row r="273" spans="1:16">
      <c r="A273" t="s">
        <v>2482</v>
      </c>
      <c r="B273" t="s">
        <v>1818</v>
      </c>
      <c r="C273">
        <v>72.430000000000007</v>
      </c>
      <c r="D273" s="26"/>
      <c r="E273" t="str">
        <f t="shared" si="8"/>
        <v>32123</v>
      </c>
      <c r="G273" s="80" t="s">
        <v>2526</v>
      </c>
      <c r="I273">
        <v>247.38</v>
      </c>
      <c r="J273">
        <v>247.38</v>
      </c>
      <c r="K273" s="125">
        <f t="shared" si="9"/>
        <v>3.8400000000000034</v>
      </c>
      <c r="M273" s="80" t="s">
        <v>2526</v>
      </c>
      <c r="N273">
        <v>3</v>
      </c>
      <c r="P273" s="125"/>
    </row>
    <row r="274" spans="1:16">
      <c r="A274" t="s">
        <v>2483</v>
      </c>
      <c r="B274" t="s">
        <v>1820</v>
      </c>
      <c r="C274">
        <v>38.43</v>
      </c>
      <c r="D274" s="26"/>
      <c r="E274" t="str">
        <f t="shared" si="8"/>
        <v>32312</v>
      </c>
      <c r="G274" s="80" t="s">
        <v>2527</v>
      </c>
      <c r="H274">
        <v>9531.9200000000019</v>
      </c>
      <c r="I274">
        <v>1726.77</v>
      </c>
      <c r="J274">
        <v>11258.690000000002</v>
      </c>
      <c r="K274" s="125">
        <f t="shared" si="9"/>
        <v>-93.249999999998181</v>
      </c>
      <c r="M274" s="80" t="s">
        <v>2527</v>
      </c>
      <c r="N274">
        <v>25</v>
      </c>
      <c r="P274" s="125"/>
    </row>
    <row r="275" spans="1:16">
      <c r="A275" t="s">
        <v>2484</v>
      </c>
      <c r="B275" t="s">
        <v>1822</v>
      </c>
      <c r="C275">
        <v>1409.87</v>
      </c>
      <c r="D275" s="26"/>
      <c r="E275" t="str">
        <f t="shared" si="8"/>
        <v>32325</v>
      </c>
      <c r="G275" s="80" t="s">
        <v>2528</v>
      </c>
      <c r="H275">
        <v>3043.7700000000004</v>
      </c>
      <c r="I275">
        <v>1250.57</v>
      </c>
      <c r="J275">
        <v>4294.34</v>
      </c>
      <c r="K275" s="125">
        <f t="shared" si="9"/>
        <v>-292.44999999999982</v>
      </c>
      <c r="M275" s="80" t="s">
        <v>2528</v>
      </c>
      <c r="N275">
        <v>12</v>
      </c>
      <c r="P275" s="125"/>
    </row>
    <row r="276" spans="1:16">
      <c r="A276" t="s">
        <v>2485</v>
      </c>
      <c r="B276" t="s">
        <v>1828</v>
      </c>
      <c r="C276">
        <v>1760.73</v>
      </c>
      <c r="D276" s="26"/>
      <c r="E276" t="str">
        <f t="shared" si="8"/>
        <v>32326</v>
      </c>
      <c r="G276" s="80" t="s">
        <v>2529</v>
      </c>
      <c r="H276">
        <v>1659.0799999999997</v>
      </c>
      <c r="I276">
        <v>466.86</v>
      </c>
      <c r="J276">
        <v>2125.9399999999996</v>
      </c>
      <c r="K276" s="125">
        <f t="shared" si="9"/>
        <v>91.159999999999627</v>
      </c>
      <c r="M276" s="80" t="s">
        <v>2529</v>
      </c>
      <c r="N276">
        <v>7</v>
      </c>
      <c r="P276" s="125"/>
    </row>
    <row r="277" spans="1:16">
      <c r="A277" t="s">
        <v>2486</v>
      </c>
      <c r="B277" t="s">
        <v>1833</v>
      </c>
      <c r="C277">
        <v>10238.209999999999</v>
      </c>
      <c r="D277" s="26"/>
      <c r="E277" t="str">
        <f t="shared" si="8"/>
        <v>32354</v>
      </c>
      <c r="G277" s="80" t="s">
        <v>2530</v>
      </c>
      <c r="H277">
        <v>3297.57</v>
      </c>
      <c r="J277">
        <v>3297.57</v>
      </c>
      <c r="K277" s="125">
        <f t="shared" si="9"/>
        <v>-147.02999999999975</v>
      </c>
      <c r="M277" s="80" t="s">
        <v>2530</v>
      </c>
      <c r="N277">
        <v>7</v>
      </c>
      <c r="P277" s="125"/>
    </row>
    <row r="278" spans="1:16">
      <c r="A278" t="s">
        <v>2487</v>
      </c>
      <c r="B278" t="s">
        <v>1845</v>
      </c>
      <c r="C278">
        <v>14136.73</v>
      </c>
      <c r="D278" s="26"/>
      <c r="E278" t="str">
        <f t="shared" si="8"/>
        <v>32356</v>
      </c>
      <c r="G278" s="80" t="s">
        <v>2531</v>
      </c>
      <c r="H278">
        <v>1795.3300000000002</v>
      </c>
      <c r="J278">
        <v>1795.3300000000002</v>
      </c>
      <c r="K278" s="125">
        <f t="shared" si="9"/>
        <v>19.6400000000001</v>
      </c>
      <c r="M278" s="80" t="s">
        <v>2531</v>
      </c>
      <c r="N278">
        <v>5</v>
      </c>
      <c r="P278" s="125"/>
    </row>
    <row r="279" spans="1:16">
      <c r="A279" t="s">
        <v>2488</v>
      </c>
      <c r="B279" t="s">
        <v>1867</v>
      </c>
      <c r="C279">
        <v>884.41</v>
      </c>
      <c r="D279" s="26"/>
      <c r="E279" t="str">
        <f t="shared" si="8"/>
        <v>32358</v>
      </c>
      <c r="G279" s="80" t="s">
        <v>2532</v>
      </c>
      <c r="H279">
        <v>368.54999999999995</v>
      </c>
      <c r="I279">
        <v>1472.7600000000002</v>
      </c>
      <c r="J279">
        <v>1841.3100000000002</v>
      </c>
      <c r="K279" s="125">
        <f t="shared" si="9"/>
        <v>-14.669999999999845</v>
      </c>
      <c r="M279" s="80" t="s">
        <v>2532</v>
      </c>
      <c r="N279">
        <v>6</v>
      </c>
      <c r="P279" s="125"/>
    </row>
    <row r="280" spans="1:16">
      <c r="A280" t="s">
        <v>2489</v>
      </c>
      <c r="B280" t="s">
        <v>1871</v>
      </c>
      <c r="C280">
        <v>5282.7</v>
      </c>
      <c r="D280" s="26"/>
      <c r="E280" t="str">
        <f t="shared" si="8"/>
        <v>32360</v>
      </c>
      <c r="G280" s="80" t="s">
        <v>2533</v>
      </c>
      <c r="H280">
        <v>917.18000000000006</v>
      </c>
      <c r="I280">
        <v>766.93000000000006</v>
      </c>
      <c r="J280">
        <v>1684.1100000000001</v>
      </c>
      <c r="K280" s="125">
        <f t="shared" si="9"/>
        <v>57.050000000000182</v>
      </c>
      <c r="M280" s="80" t="s">
        <v>2533</v>
      </c>
      <c r="N280">
        <v>6</v>
      </c>
      <c r="P280" s="125"/>
    </row>
    <row r="281" spans="1:16">
      <c r="A281" t="s">
        <v>2490</v>
      </c>
      <c r="B281" t="s">
        <v>1882</v>
      </c>
      <c r="C281">
        <v>3459.35</v>
      </c>
      <c r="D281" s="26"/>
      <c r="E281" t="str">
        <f t="shared" si="8"/>
        <v>32361</v>
      </c>
      <c r="G281" s="80" t="s">
        <v>2534</v>
      </c>
      <c r="I281">
        <v>396.96</v>
      </c>
      <c r="J281">
        <v>396.96</v>
      </c>
      <c r="K281" s="125">
        <f t="shared" si="9"/>
        <v>11.71999999999997</v>
      </c>
      <c r="M281" s="80" t="s">
        <v>2534</v>
      </c>
      <c r="N281">
        <v>1</v>
      </c>
      <c r="P281" s="125"/>
    </row>
    <row r="282" spans="1:16">
      <c r="A282" t="s">
        <v>2491</v>
      </c>
      <c r="B282" t="s">
        <v>1891</v>
      </c>
      <c r="C282">
        <v>579.5</v>
      </c>
      <c r="D282" s="26"/>
      <c r="E282" t="str">
        <f t="shared" si="8"/>
        <v>32362</v>
      </c>
      <c r="G282" s="80" t="s">
        <v>2535</v>
      </c>
      <c r="H282">
        <v>83.77</v>
      </c>
      <c r="J282">
        <v>83.77</v>
      </c>
      <c r="K282" s="125">
        <f t="shared" si="9"/>
        <v>-4.5600000000000023</v>
      </c>
      <c r="M282" s="80" t="s">
        <v>2535</v>
      </c>
      <c r="N282">
        <v>2</v>
      </c>
      <c r="P282" s="125"/>
    </row>
    <row r="283" spans="1:16">
      <c r="A283" t="s">
        <v>2492</v>
      </c>
      <c r="B283" t="s">
        <v>1894</v>
      </c>
      <c r="C283">
        <v>3406.6</v>
      </c>
      <c r="D283" s="26"/>
      <c r="E283" t="str">
        <f t="shared" si="8"/>
        <v>32363</v>
      </c>
      <c r="G283" s="80" t="s">
        <v>2536</v>
      </c>
      <c r="I283">
        <v>41.41</v>
      </c>
      <c r="J283">
        <v>41.41</v>
      </c>
      <c r="K283" s="125">
        <f t="shared" si="9"/>
        <v>13.249999999999996</v>
      </c>
      <c r="M283" s="80" t="s">
        <v>2536</v>
      </c>
      <c r="N283">
        <v>1</v>
      </c>
      <c r="P283" s="125"/>
    </row>
    <row r="284" spans="1:16">
      <c r="A284" t="s">
        <v>2493</v>
      </c>
      <c r="B284" t="s">
        <v>1904</v>
      </c>
      <c r="C284">
        <v>2654.02</v>
      </c>
      <c r="D284" s="26"/>
      <c r="E284" t="str">
        <f t="shared" si="8"/>
        <v>32414</v>
      </c>
      <c r="G284" s="80" t="s">
        <v>2537</v>
      </c>
      <c r="I284">
        <v>169.92000000000002</v>
      </c>
      <c r="J284">
        <v>169.92000000000002</v>
      </c>
      <c r="K284" s="125">
        <f t="shared" si="9"/>
        <v>-29.97999999999999</v>
      </c>
      <c r="M284" s="80" t="s">
        <v>2537</v>
      </c>
      <c r="N284">
        <v>2</v>
      </c>
      <c r="P284" s="125"/>
    </row>
    <row r="285" spans="1:16">
      <c r="A285" t="s">
        <v>2494</v>
      </c>
      <c r="B285" t="s">
        <v>1910</v>
      </c>
      <c r="C285">
        <v>1513.49</v>
      </c>
      <c r="D285" s="26"/>
      <c r="E285" t="str">
        <f t="shared" si="8"/>
        <v>32416</v>
      </c>
      <c r="G285" s="80" t="s">
        <v>2538</v>
      </c>
      <c r="H285">
        <v>2554.15</v>
      </c>
      <c r="J285">
        <v>2554.15</v>
      </c>
      <c r="K285" s="125">
        <f t="shared" si="9"/>
        <v>-143.36999999999989</v>
      </c>
      <c r="M285" s="80" t="s">
        <v>2538</v>
      </c>
      <c r="N285">
        <v>6</v>
      </c>
      <c r="P285" s="125"/>
    </row>
    <row r="286" spans="1:16">
      <c r="A286" t="s">
        <v>2495</v>
      </c>
      <c r="B286" t="s">
        <v>1916</v>
      </c>
      <c r="C286">
        <v>0</v>
      </c>
      <c r="E286" t="str">
        <f t="shared" si="8"/>
        <v>32801</v>
      </c>
      <c r="G286" s="80" t="s">
        <v>2539</v>
      </c>
      <c r="H286">
        <v>525.27</v>
      </c>
      <c r="J286">
        <v>525.27</v>
      </c>
      <c r="K286" s="125">
        <f t="shared" si="9"/>
        <v>-37.25</v>
      </c>
      <c r="M286" s="80" t="s">
        <v>2539</v>
      </c>
      <c r="N286">
        <v>2</v>
      </c>
      <c r="P286" s="125"/>
    </row>
    <row r="287" spans="1:16">
      <c r="A287" t="s">
        <v>2496</v>
      </c>
      <c r="B287" t="s">
        <v>1917</v>
      </c>
      <c r="C287">
        <v>731.35</v>
      </c>
      <c r="D287" s="26"/>
      <c r="E287" t="str">
        <f t="shared" si="8"/>
        <v>32901</v>
      </c>
      <c r="G287" s="80" t="s">
        <v>2540</v>
      </c>
      <c r="H287">
        <v>159.76</v>
      </c>
      <c r="J287">
        <v>159.76</v>
      </c>
      <c r="K287" s="125">
        <f t="shared" si="9"/>
        <v>2.0900000000000034</v>
      </c>
      <c r="M287" s="80" t="s">
        <v>2540</v>
      </c>
      <c r="N287">
        <v>3</v>
      </c>
      <c r="P287" s="125"/>
    </row>
    <row r="288" spans="1:16">
      <c r="A288" t="s">
        <v>2643</v>
      </c>
      <c r="B288" t="s">
        <v>2644</v>
      </c>
      <c r="C288">
        <v>0</v>
      </c>
      <c r="D288" s="26"/>
      <c r="E288" t="str">
        <f t="shared" si="8"/>
        <v>32902</v>
      </c>
      <c r="G288" s="80" t="s">
        <v>2541</v>
      </c>
      <c r="H288">
        <v>72.400000000000006</v>
      </c>
      <c r="I288">
        <v>29.7</v>
      </c>
      <c r="J288">
        <v>102.10000000000001</v>
      </c>
      <c r="K288" s="125">
        <f t="shared" si="9"/>
        <v>-14.329999999999998</v>
      </c>
      <c r="M288" s="80" t="s">
        <v>2541</v>
      </c>
      <c r="N288">
        <v>3</v>
      </c>
      <c r="P288" s="125"/>
    </row>
    <row r="289" spans="1:16">
      <c r="A289" t="s">
        <v>3160</v>
      </c>
      <c r="B289" t="s">
        <v>3275</v>
      </c>
      <c r="C289">
        <v>35.61</v>
      </c>
      <c r="D289" s="26"/>
      <c r="E289" t="str">
        <f t="shared" si="8"/>
        <v>32903</v>
      </c>
      <c r="G289" s="80" t="s">
        <v>2542</v>
      </c>
      <c r="H289">
        <v>44.1</v>
      </c>
      <c r="J289">
        <v>44.1</v>
      </c>
      <c r="K289" s="125">
        <f t="shared" si="9"/>
        <v>14.950000000000003</v>
      </c>
      <c r="M289" s="80" t="s">
        <v>2542</v>
      </c>
      <c r="N289">
        <v>1</v>
      </c>
      <c r="P289" s="125"/>
    </row>
    <row r="290" spans="1:16">
      <c r="A290" t="s">
        <v>2497</v>
      </c>
      <c r="B290" t="s">
        <v>1918</v>
      </c>
      <c r="C290">
        <v>508.47</v>
      </c>
      <c r="D290" s="26"/>
      <c r="E290" t="str">
        <f t="shared" si="8"/>
        <v>32907</v>
      </c>
      <c r="G290" s="80" t="s">
        <v>2543</v>
      </c>
      <c r="H290">
        <v>154.25</v>
      </c>
      <c r="J290">
        <v>154.25</v>
      </c>
      <c r="K290" s="125">
        <f t="shared" si="9"/>
        <v>13.680000000000007</v>
      </c>
      <c r="M290" s="80" t="s">
        <v>2543</v>
      </c>
      <c r="N290">
        <v>1</v>
      </c>
      <c r="P290" s="125"/>
    </row>
    <row r="291" spans="1:16">
      <c r="A291" t="s">
        <v>2645</v>
      </c>
      <c r="B291" t="s">
        <v>2646</v>
      </c>
      <c r="C291">
        <v>0</v>
      </c>
      <c r="D291" s="26"/>
      <c r="E291" t="str">
        <f t="shared" si="8"/>
        <v>32911</v>
      </c>
      <c r="G291" s="80" t="s">
        <v>2544</v>
      </c>
      <c r="I291">
        <v>79.819999999999993</v>
      </c>
      <c r="J291">
        <v>79.819999999999993</v>
      </c>
      <c r="K291" s="125">
        <f t="shared" si="9"/>
        <v>12.929999999999993</v>
      </c>
      <c r="M291" s="80" t="s">
        <v>2544</v>
      </c>
      <c r="N291">
        <v>1</v>
      </c>
      <c r="P291" s="125"/>
    </row>
    <row r="292" spans="1:16">
      <c r="A292" t="s">
        <v>2647</v>
      </c>
      <c r="B292" t="s">
        <v>2648</v>
      </c>
      <c r="C292">
        <v>0</v>
      </c>
      <c r="D292" s="26"/>
      <c r="E292" t="str">
        <f t="shared" si="8"/>
        <v>32931</v>
      </c>
      <c r="G292" s="80" t="s">
        <v>2545</v>
      </c>
      <c r="I292">
        <v>169.07999999999998</v>
      </c>
      <c r="J292">
        <v>169.07999999999998</v>
      </c>
      <c r="K292" s="125">
        <f t="shared" si="9"/>
        <v>19.569999999999993</v>
      </c>
      <c r="M292" s="80" t="s">
        <v>2545</v>
      </c>
      <c r="N292">
        <v>1</v>
      </c>
      <c r="P292" s="125"/>
    </row>
    <row r="293" spans="1:16">
      <c r="A293" t="s">
        <v>2649</v>
      </c>
      <c r="B293" t="s">
        <v>2650</v>
      </c>
      <c r="C293">
        <v>0</v>
      </c>
      <c r="D293" s="26"/>
      <c r="E293" t="str">
        <f t="shared" si="8"/>
        <v>32948</v>
      </c>
      <c r="G293" s="80" t="s">
        <v>2546</v>
      </c>
      <c r="H293">
        <v>131.48000000000002</v>
      </c>
      <c r="J293">
        <v>131.48000000000002</v>
      </c>
      <c r="K293" s="125">
        <f t="shared" si="9"/>
        <v>-11.549999999999983</v>
      </c>
      <c r="M293" s="80" t="s">
        <v>2546</v>
      </c>
      <c r="N293">
        <v>2</v>
      </c>
      <c r="P293" s="125"/>
    </row>
    <row r="294" spans="1:16">
      <c r="A294" t="s">
        <v>2498</v>
      </c>
      <c r="B294" t="s">
        <v>1919</v>
      </c>
      <c r="C294">
        <v>39</v>
      </c>
      <c r="D294" s="26"/>
      <c r="E294" t="str">
        <f t="shared" si="8"/>
        <v>33030</v>
      </c>
      <c r="G294" s="80" t="s">
        <v>2547</v>
      </c>
      <c r="H294">
        <v>145.51999999999998</v>
      </c>
      <c r="J294">
        <v>145.51999999999998</v>
      </c>
      <c r="K294" s="125">
        <f t="shared" si="9"/>
        <v>2.5699999999999932</v>
      </c>
      <c r="M294" s="80" t="s">
        <v>2547</v>
      </c>
      <c r="N294">
        <v>2</v>
      </c>
      <c r="P294" s="125"/>
    </row>
    <row r="295" spans="1:16">
      <c r="A295" t="s">
        <v>2499</v>
      </c>
      <c r="B295" t="s">
        <v>1921</v>
      </c>
      <c r="C295">
        <v>776.89</v>
      </c>
      <c r="D295" s="26"/>
      <c r="E295" t="str">
        <f t="shared" si="8"/>
        <v>33036</v>
      </c>
      <c r="G295" s="80" t="s">
        <v>2548</v>
      </c>
      <c r="I295">
        <v>575.29999999999995</v>
      </c>
      <c r="J295">
        <v>575.29999999999995</v>
      </c>
      <c r="K295" s="125">
        <f t="shared" si="9"/>
        <v>16.17999999999995</v>
      </c>
      <c r="M295" s="80" t="s">
        <v>2548</v>
      </c>
      <c r="N295">
        <v>1</v>
      </c>
      <c r="P295" s="125"/>
    </row>
    <row r="296" spans="1:16">
      <c r="A296" t="s">
        <v>2500</v>
      </c>
      <c r="B296" t="s">
        <v>1924</v>
      </c>
      <c r="C296">
        <v>383.77</v>
      </c>
      <c r="D296" s="26"/>
      <c r="E296" t="str">
        <f t="shared" si="8"/>
        <v>33049</v>
      </c>
      <c r="G296" s="80" t="s">
        <v>2549</v>
      </c>
      <c r="H296">
        <v>370.06</v>
      </c>
      <c r="I296">
        <v>840.94</v>
      </c>
      <c r="J296">
        <v>1211</v>
      </c>
      <c r="K296" s="125">
        <f t="shared" si="9"/>
        <v>-79.509999999999991</v>
      </c>
      <c r="M296" s="80" t="s">
        <v>2549</v>
      </c>
      <c r="N296">
        <v>3</v>
      </c>
      <c r="P296" s="125"/>
    </row>
    <row r="297" spans="1:16">
      <c r="A297" t="s">
        <v>2501</v>
      </c>
      <c r="B297" t="s">
        <v>1928</v>
      </c>
      <c r="C297">
        <v>974.92</v>
      </c>
      <c r="D297" s="26"/>
      <c r="E297" t="str">
        <f t="shared" si="8"/>
        <v>33070</v>
      </c>
      <c r="G297" s="80" t="s">
        <v>2550</v>
      </c>
      <c r="H297">
        <v>0.67</v>
      </c>
      <c r="I297">
        <v>15256.21</v>
      </c>
      <c r="J297">
        <v>15256.88</v>
      </c>
      <c r="K297" s="125">
        <f t="shared" si="9"/>
        <v>-81.020000000000437</v>
      </c>
      <c r="M297" s="80" t="s">
        <v>2550</v>
      </c>
      <c r="N297">
        <v>24</v>
      </c>
      <c r="P297" s="125"/>
    </row>
    <row r="298" spans="1:16">
      <c r="A298" t="s">
        <v>2502</v>
      </c>
      <c r="B298" t="s">
        <v>1932</v>
      </c>
      <c r="C298">
        <v>1693.21</v>
      </c>
      <c r="D298" s="26"/>
      <c r="E298" t="str">
        <f t="shared" si="8"/>
        <v>33115</v>
      </c>
      <c r="G298" s="80" t="s">
        <v>2551</v>
      </c>
      <c r="I298">
        <v>3132.58</v>
      </c>
      <c r="J298">
        <v>3132.58</v>
      </c>
      <c r="K298" s="125">
        <f t="shared" si="9"/>
        <v>-220.65999999999985</v>
      </c>
      <c r="M298" s="80" t="s">
        <v>2551</v>
      </c>
      <c r="N298">
        <v>5</v>
      </c>
      <c r="P298" s="125"/>
    </row>
    <row r="299" spans="1:16">
      <c r="A299" t="s">
        <v>2503</v>
      </c>
      <c r="B299" t="s">
        <v>1938</v>
      </c>
      <c r="C299">
        <v>230.4</v>
      </c>
      <c r="D299" s="26"/>
      <c r="E299" t="str">
        <f t="shared" si="8"/>
        <v>33183</v>
      </c>
      <c r="G299" s="80" t="s">
        <v>2552</v>
      </c>
      <c r="H299">
        <v>1164.07</v>
      </c>
      <c r="I299">
        <v>2415.58</v>
      </c>
      <c r="J299">
        <v>3579.6499999999996</v>
      </c>
      <c r="K299" s="125">
        <f t="shared" si="9"/>
        <v>-119.80000000000018</v>
      </c>
      <c r="M299" s="80" t="s">
        <v>2552</v>
      </c>
      <c r="N299">
        <v>10</v>
      </c>
      <c r="P299" s="125"/>
    </row>
    <row r="300" spans="1:16">
      <c r="A300" t="s">
        <v>2504</v>
      </c>
      <c r="B300" t="s">
        <v>1941</v>
      </c>
      <c r="C300">
        <v>75.13</v>
      </c>
      <c r="D300" s="26"/>
      <c r="E300" t="str">
        <f t="shared" si="8"/>
        <v>33202</v>
      </c>
      <c r="G300" s="80" t="s">
        <v>2553</v>
      </c>
      <c r="H300">
        <v>3.4</v>
      </c>
      <c r="I300">
        <v>838.40000000000009</v>
      </c>
      <c r="J300">
        <v>841.80000000000007</v>
      </c>
      <c r="K300" s="125">
        <f t="shared" si="9"/>
        <v>69.460000000000036</v>
      </c>
      <c r="M300" s="80" t="s">
        <v>2553</v>
      </c>
      <c r="N300">
        <v>3</v>
      </c>
      <c r="P300" s="125"/>
    </row>
    <row r="301" spans="1:16">
      <c r="A301" t="s">
        <v>2505</v>
      </c>
      <c r="B301" t="s">
        <v>1943</v>
      </c>
      <c r="C301">
        <v>34.57</v>
      </c>
      <c r="D301" s="26"/>
      <c r="E301" t="str">
        <f t="shared" si="8"/>
        <v>33205</v>
      </c>
      <c r="G301" s="80" t="s">
        <v>2554</v>
      </c>
      <c r="I301">
        <v>3523.53</v>
      </c>
      <c r="J301">
        <v>3523.53</v>
      </c>
      <c r="K301" s="125">
        <f t="shared" si="9"/>
        <v>37.920000000000073</v>
      </c>
      <c r="M301" s="80" t="s">
        <v>2554</v>
      </c>
      <c r="N301">
        <v>7</v>
      </c>
      <c r="P301" s="125"/>
    </row>
    <row r="302" spans="1:16">
      <c r="A302" t="s">
        <v>2506</v>
      </c>
      <c r="B302" t="s">
        <v>1945</v>
      </c>
      <c r="C302">
        <v>134.91</v>
      </c>
      <c r="D302" s="26"/>
      <c r="E302" t="str">
        <f t="shared" si="8"/>
        <v>33206</v>
      </c>
      <c r="G302" s="80" t="s">
        <v>2555</v>
      </c>
      <c r="I302">
        <v>6604.2000000000007</v>
      </c>
      <c r="J302">
        <v>6604.2000000000007</v>
      </c>
      <c r="K302" s="125">
        <f t="shared" si="9"/>
        <v>327.45000000000073</v>
      </c>
      <c r="M302" s="80" t="s">
        <v>2555</v>
      </c>
      <c r="N302">
        <v>9</v>
      </c>
      <c r="P302" s="125"/>
    </row>
    <row r="303" spans="1:16">
      <c r="A303" t="s">
        <v>2507</v>
      </c>
      <c r="B303" t="s">
        <v>1947</v>
      </c>
      <c r="C303">
        <v>495.76</v>
      </c>
      <c r="D303" s="26"/>
      <c r="E303" t="str">
        <f t="shared" si="8"/>
        <v>33207</v>
      </c>
      <c r="G303" s="80" t="s">
        <v>2556</v>
      </c>
      <c r="H303">
        <v>831.97</v>
      </c>
      <c r="I303">
        <v>3688.95</v>
      </c>
      <c r="J303">
        <v>4520.92</v>
      </c>
      <c r="K303" s="125">
        <f t="shared" si="9"/>
        <v>213.94000000000051</v>
      </c>
      <c r="M303" s="80" t="s">
        <v>2556</v>
      </c>
      <c r="N303">
        <v>8</v>
      </c>
      <c r="P303" s="125"/>
    </row>
    <row r="304" spans="1:16">
      <c r="A304" t="s">
        <v>2508</v>
      </c>
      <c r="B304" t="s">
        <v>1951</v>
      </c>
      <c r="C304">
        <v>272.52999999999997</v>
      </c>
      <c r="D304" s="26"/>
      <c r="E304" t="str">
        <f t="shared" si="8"/>
        <v>33211</v>
      </c>
      <c r="G304" s="80" t="s">
        <v>2557</v>
      </c>
      <c r="I304">
        <v>1050.55</v>
      </c>
      <c r="J304">
        <v>1050.55</v>
      </c>
      <c r="K304" s="125">
        <f t="shared" si="9"/>
        <v>-12.600000000000136</v>
      </c>
      <c r="M304" s="80" t="s">
        <v>2557</v>
      </c>
      <c r="N304">
        <v>4</v>
      </c>
      <c r="P304" s="125"/>
    </row>
    <row r="305" spans="1:16">
      <c r="A305" t="s">
        <v>2509</v>
      </c>
      <c r="B305" t="s">
        <v>1955</v>
      </c>
      <c r="C305">
        <v>1079.8900000000001</v>
      </c>
      <c r="D305" s="26"/>
      <c r="E305" t="str">
        <f t="shared" si="8"/>
        <v>33212</v>
      </c>
      <c r="G305" s="80" t="s">
        <v>2558</v>
      </c>
      <c r="I305">
        <v>1431.28</v>
      </c>
      <c r="J305">
        <v>1431.28</v>
      </c>
      <c r="K305" s="125">
        <f t="shared" si="9"/>
        <v>35.379999999999882</v>
      </c>
      <c r="M305" s="80" t="s">
        <v>2558</v>
      </c>
      <c r="N305">
        <v>3</v>
      </c>
      <c r="P305" s="125"/>
    </row>
    <row r="306" spans="1:16">
      <c r="A306" t="s">
        <v>2510</v>
      </c>
      <c r="B306" t="s">
        <v>1960</v>
      </c>
      <c r="C306">
        <v>5577.53</v>
      </c>
      <c r="D306" s="26"/>
      <c r="E306" t="str">
        <f t="shared" si="8"/>
        <v>34002</v>
      </c>
      <c r="G306" s="80" t="s">
        <v>2559</v>
      </c>
      <c r="I306">
        <v>1224.08</v>
      </c>
      <c r="J306">
        <v>1224.08</v>
      </c>
      <c r="K306" s="125">
        <f t="shared" si="9"/>
        <v>-64.009999999999991</v>
      </c>
      <c r="M306" s="80" t="s">
        <v>2559</v>
      </c>
      <c r="N306">
        <v>4</v>
      </c>
      <c r="P306" s="125"/>
    </row>
    <row r="307" spans="1:16">
      <c r="A307" t="s">
        <v>2511</v>
      </c>
      <c r="B307" t="s">
        <v>1971</v>
      </c>
      <c r="C307">
        <v>14800.64</v>
      </c>
      <c r="D307" s="26"/>
      <c r="E307" t="str">
        <f t="shared" si="8"/>
        <v>34003</v>
      </c>
      <c r="G307" s="80" t="s">
        <v>2560</v>
      </c>
      <c r="H307">
        <v>8.4</v>
      </c>
      <c r="I307">
        <v>3144.92</v>
      </c>
      <c r="J307">
        <v>3153.32</v>
      </c>
      <c r="K307" s="125">
        <f t="shared" si="9"/>
        <v>-1.9699999999997999</v>
      </c>
      <c r="M307" s="80" t="s">
        <v>2560</v>
      </c>
      <c r="N307">
        <v>11</v>
      </c>
      <c r="P307" s="125"/>
    </row>
    <row r="308" spans="1:16">
      <c r="A308" t="s">
        <v>2512</v>
      </c>
      <c r="B308" t="s">
        <v>1991</v>
      </c>
      <c r="C308">
        <v>6633.1</v>
      </c>
      <c r="D308" s="26"/>
      <c r="E308" t="str">
        <f t="shared" si="8"/>
        <v>34033</v>
      </c>
      <c r="G308" s="80" t="s">
        <v>2561</v>
      </c>
      <c r="H308">
        <v>3998.27</v>
      </c>
      <c r="I308">
        <v>1126.3200000000002</v>
      </c>
      <c r="J308">
        <v>5124.59</v>
      </c>
      <c r="K308" s="125">
        <f t="shared" si="9"/>
        <v>-254.46000000000004</v>
      </c>
      <c r="M308" s="80" t="s">
        <v>2561</v>
      </c>
      <c r="N308">
        <v>14</v>
      </c>
      <c r="P308" s="125"/>
    </row>
    <row r="309" spans="1:16">
      <c r="A309" t="s">
        <v>2513</v>
      </c>
      <c r="B309" t="s">
        <v>2003</v>
      </c>
      <c r="C309">
        <v>9479.67</v>
      </c>
      <c r="D309" s="26"/>
      <c r="E309" t="str">
        <f t="shared" si="8"/>
        <v>34111</v>
      </c>
      <c r="G309" s="80" t="s">
        <v>2562</v>
      </c>
      <c r="I309">
        <v>855.95</v>
      </c>
      <c r="J309">
        <v>855.95</v>
      </c>
      <c r="K309" s="125">
        <f t="shared" si="9"/>
        <v>-30.8599999999999</v>
      </c>
      <c r="M309" s="80" t="s">
        <v>2562</v>
      </c>
      <c r="N309">
        <v>3</v>
      </c>
      <c r="P309" s="125"/>
    </row>
    <row r="310" spans="1:16">
      <c r="A310" t="s">
        <v>2514</v>
      </c>
      <c r="B310" t="s">
        <v>2017</v>
      </c>
      <c r="C310">
        <v>895.82</v>
      </c>
      <c r="D310" s="26"/>
      <c r="E310" t="str">
        <f t="shared" si="8"/>
        <v>34307</v>
      </c>
      <c r="G310" s="80" t="s">
        <v>2762</v>
      </c>
      <c r="H310">
        <v>552.34999999999991</v>
      </c>
      <c r="J310">
        <v>552.34999999999991</v>
      </c>
      <c r="K310" s="125">
        <f t="shared" si="9"/>
        <v>-40.860000000000127</v>
      </c>
      <c r="M310" s="80" t="s">
        <v>2762</v>
      </c>
      <c r="N310">
        <v>1</v>
      </c>
      <c r="P310" s="125"/>
    </row>
    <row r="311" spans="1:16">
      <c r="A311" t="s">
        <v>2515</v>
      </c>
      <c r="B311" t="s">
        <v>2019</v>
      </c>
      <c r="C311">
        <v>580.03</v>
      </c>
      <c r="D311" s="26"/>
      <c r="E311" t="str">
        <f t="shared" si="8"/>
        <v>34324</v>
      </c>
      <c r="G311" s="80" t="s">
        <v>2705</v>
      </c>
      <c r="I311">
        <v>407.6</v>
      </c>
      <c r="J311">
        <v>407.6</v>
      </c>
      <c r="K311" s="125">
        <f t="shared" si="9"/>
        <v>-186.97000000000003</v>
      </c>
      <c r="M311" s="80" t="s">
        <v>2705</v>
      </c>
      <c r="N311">
        <v>1</v>
      </c>
      <c r="P311" s="125"/>
    </row>
    <row r="312" spans="1:16">
      <c r="A312" t="s">
        <v>2516</v>
      </c>
      <c r="B312" t="s">
        <v>2021</v>
      </c>
      <c r="C312">
        <v>2110.31</v>
      </c>
      <c r="D312" s="26"/>
      <c r="E312" t="str">
        <f t="shared" si="8"/>
        <v>34401</v>
      </c>
      <c r="G312" s="80" t="s">
        <v>2584</v>
      </c>
      <c r="H312">
        <v>55.62</v>
      </c>
      <c r="J312">
        <v>55.62</v>
      </c>
      <c r="K312" s="125" t="e">
        <f t="shared" si="9"/>
        <v>#N/A</v>
      </c>
      <c r="M312" s="80" t="s">
        <v>2764</v>
      </c>
      <c r="N312">
        <v>1</v>
      </c>
      <c r="P312" s="125"/>
    </row>
    <row r="313" spans="1:16">
      <c r="A313" t="s">
        <v>2517</v>
      </c>
      <c r="B313" t="s">
        <v>2027</v>
      </c>
      <c r="C313">
        <v>1259.8</v>
      </c>
      <c r="D313" s="26"/>
      <c r="E313" t="str">
        <f t="shared" si="8"/>
        <v>34402</v>
      </c>
      <c r="G313" s="80" t="s">
        <v>2764</v>
      </c>
      <c r="H313">
        <v>125.72</v>
      </c>
      <c r="J313">
        <v>125.72</v>
      </c>
      <c r="K313" s="125">
        <f t="shared" si="9"/>
        <v>-14.710000000000008</v>
      </c>
      <c r="M313" s="80" t="s">
        <v>3159</v>
      </c>
      <c r="N313">
        <v>1</v>
      </c>
      <c r="P313" s="125"/>
    </row>
    <row r="314" spans="1:16">
      <c r="A314" t="s">
        <v>2518</v>
      </c>
      <c r="B314" t="s">
        <v>2031</v>
      </c>
      <c r="C314">
        <v>0</v>
      </c>
      <c r="D314" s="26"/>
      <c r="E314" t="str">
        <f t="shared" si="8"/>
        <v>34801</v>
      </c>
      <c r="G314" s="80" t="s">
        <v>3159</v>
      </c>
      <c r="H314">
        <v>165.4</v>
      </c>
      <c r="J314">
        <v>165.4</v>
      </c>
      <c r="K314" s="125">
        <f t="shared" si="9"/>
        <v>-278.46000000000004</v>
      </c>
      <c r="M314" s="80" t="s">
        <v>3156</v>
      </c>
      <c r="N314">
        <v>1</v>
      </c>
      <c r="P314" s="125"/>
    </row>
    <row r="315" spans="1:16">
      <c r="A315" t="s">
        <v>2707</v>
      </c>
      <c r="B315" t="s">
        <v>2708</v>
      </c>
      <c r="C315">
        <v>135</v>
      </c>
      <c r="D315" s="26"/>
      <c r="E315" t="str">
        <f t="shared" si="8"/>
        <v>34901</v>
      </c>
      <c r="G315" s="80" t="s">
        <v>3156</v>
      </c>
      <c r="H315">
        <v>124.2</v>
      </c>
      <c r="J315">
        <v>124.2</v>
      </c>
      <c r="K315" s="125">
        <f t="shared" si="9"/>
        <v>-213.37</v>
      </c>
      <c r="M315" s="80" t="s">
        <v>3160</v>
      </c>
      <c r="N315">
        <v>1</v>
      </c>
      <c r="P315" s="125"/>
    </row>
    <row r="316" spans="1:16">
      <c r="A316" t="s">
        <v>2651</v>
      </c>
      <c r="B316" t="s">
        <v>2652</v>
      </c>
      <c r="C316">
        <v>0</v>
      </c>
      <c r="D316" s="26"/>
      <c r="E316" t="str">
        <f t="shared" si="8"/>
        <v>34903</v>
      </c>
      <c r="G316" s="80" t="s">
        <v>3160</v>
      </c>
      <c r="I316">
        <v>36.74</v>
      </c>
      <c r="J316">
        <v>36.74</v>
      </c>
      <c r="K316" s="125">
        <f t="shared" si="9"/>
        <v>1.1300000000000026</v>
      </c>
      <c r="M316" s="80" t="s">
        <v>3263</v>
      </c>
      <c r="N316">
        <v>1</v>
      </c>
      <c r="P316" s="125"/>
    </row>
    <row r="317" spans="1:16">
      <c r="A317" t="s">
        <v>2653</v>
      </c>
      <c r="B317" t="s">
        <v>2654</v>
      </c>
      <c r="C317">
        <v>0</v>
      </c>
      <c r="D317" s="26"/>
      <c r="E317" t="str">
        <f t="shared" si="8"/>
        <v>34945</v>
      </c>
      <c r="G317" s="80" t="s">
        <v>3263</v>
      </c>
      <c r="H317">
        <v>0</v>
      </c>
      <c r="J317">
        <v>0</v>
      </c>
      <c r="K317" s="125">
        <f t="shared" si="9"/>
        <v>-167.2</v>
      </c>
      <c r="M317" s="80" t="s">
        <v>3158</v>
      </c>
      <c r="N317">
        <v>1</v>
      </c>
      <c r="P317" s="125"/>
    </row>
    <row r="318" spans="1:16">
      <c r="A318" t="s">
        <v>2655</v>
      </c>
      <c r="B318" t="s">
        <v>2656</v>
      </c>
      <c r="C318">
        <v>0</v>
      </c>
      <c r="D318" s="26"/>
      <c r="E318" t="str">
        <f t="shared" si="8"/>
        <v>34950</v>
      </c>
      <c r="G318" s="80" t="s">
        <v>3158</v>
      </c>
      <c r="H318">
        <v>0</v>
      </c>
      <c r="J318">
        <v>0</v>
      </c>
      <c r="K318" s="125">
        <f t="shared" si="9"/>
        <v>-143.93</v>
      </c>
      <c r="M318" s="80" t="s">
        <v>3262</v>
      </c>
      <c r="N318">
        <v>1</v>
      </c>
      <c r="P318" s="125"/>
    </row>
    <row r="319" spans="1:16">
      <c r="A319" t="s">
        <v>2657</v>
      </c>
      <c r="B319" t="s">
        <v>2658</v>
      </c>
      <c r="C319">
        <v>0</v>
      </c>
      <c r="D319" s="26"/>
      <c r="E319" t="str">
        <f t="shared" si="8"/>
        <v>34970</v>
      </c>
      <c r="G319" s="80" t="s">
        <v>3262</v>
      </c>
      <c r="H319">
        <v>0</v>
      </c>
      <c r="J319">
        <v>0</v>
      </c>
      <c r="K319" s="125">
        <f t="shared" si="9"/>
        <v>-330.86</v>
      </c>
      <c r="M319" s="80" t="s">
        <v>3161</v>
      </c>
      <c r="N319">
        <v>1</v>
      </c>
      <c r="P319" s="125"/>
    </row>
    <row r="320" spans="1:16">
      <c r="A320" t="s">
        <v>2659</v>
      </c>
      <c r="B320" t="s">
        <v>2660</v>
      </c>
      <c r="C320">
        <v>0</v>
      </c>
      <c r="D320" s="26"/>
      <c r="E320" t="str">
        <f t="shared" si="8"/>
        <v>34973</v>
      </c>
      <c r="G320" s="80" t="s">
        <v>3161</v>
      </c>
      <c r="H320">
        <v>0</v>
      </c>
      <c r="J320">
        <v>0</v>
      </c>
      <c r="K320" s="125">
        <f t="shared" si="9"/>
        <v>-69.03</v>
      </c>
      <c r="M320" s="80" t="s">
        <v>3260</v>
      </c>
      <c r="N320">
        <v>1</v>
      </c>
      <c r="P320" s="125"/>
    </row>
    <row r="321" spans="1:16">
      <c r="A321" t="s">
        <v>2661</v>
      </c>
      <c r="B321" t="s">
        <v>2662</v>
      </c>
      <c r="C321">
        <v>0</v>
      </c>
      <c r="D321" s="26"/>
      <c r="E321" t="str">
        <f t="shared" si="8"/>
        <v>34974</v>
      </c>
      <c r="G321" s="80" t="s">
        <v>3260</v>
      </c>
      <c r="H321">
        <v>0</v>
      </c>
      <c r="J321">
        <v>0</v>
      </c>
      <c r="K321" s="125">
        <f t="shared" si="9"/>
        <v>-94.99</v>
      </c>
      <c r="M321" s="80" t="s">
        <v>2761</v>
      </c>
      <c r="N321">
        <v>2353</v>
      </c>
      <c r="P321" s="125"/>
    </row>
    <row r="322" spans="1:16">
      <c r="A322" t="s">
        <v>2663</v>
      </c>
      <c r="B322" t="s">
        <v>3276</v>
      </c>
      <c r="C322">
        <v>0</v>
      </c>
      <c r="D322" s="26"/>
      <c r="E322" t="str">
        <f t="shared" si="8"/>
        <v>34975</v>
      </c>
      <c r="G322" s="80" t="s">
        <v>2761</v>
      </c>
      <c r="H322">
        <v>638438.5</v>
      </c>
      <c r="I322">
        <v>423490.23999999982</v>
      </c>
      <c r="J322">
        <v>1061928.7400000016</v>
      </c>
      <c r="P322" s="125"/>
    </row>
    <row r="323" spans="1:16">
      <c r="A323" t="s">
        <v>2664</v>
      </c>
      <c r="B323" t="s">
        <v>2665</v>
      </c>
      <c r="C323">
        <v>0</v>
      </c>
      <c r="D323" s="26"/>
      <c r="E323" t="str">
        <f t="shared" ref="E323:E384" si="10">A323</f>
        <v>34977</v>
      </c>
    </row>
    <row r="324" spans="1:16">
      <c r="A324" t="s">
        <v>3268</v>
      </c>
      <c r="B324" t="s">
        <v>3277</v>
      </c>
      <c r="C324">
        <v>0</v>
      </c>
      <c r="D324" s="26"/>
      <c r="E324" t="str">
        <f t="shared" si="10"/>
        <v>34978</v>
      </c>
    </row>
    <row r="325" spans="1:16">
      <c r="A325" t="s">
        <v>2666</v>
      </c>
      <c r="B325" t="s">
        <v>2667</v>
      </c>
      <c r="C325">
        <v>0</v>
      </c>
      <c r="D325" s="26"/>
      <c r="E325" t="str">
        <f t="shared" si="10"/>
        <v>34979</v>
      </c>
    </row>
    <row r="326" spans="1:16">
      <c r="A326" t="s">
        <v>2519</v>
      </c>
      <c r="B326" t="s">
        <v>2032</v>
      </c>
      <c r="C326">
        <v>430.37</v>
      </c>
      <c r="D326" s="26"/>
      <c r="E326" t="str">
        <f t="shared" si="10"/>
        <v>35200</v>
      </c>
    </row>
    <row r="327" spans="1:16">
      <c r="A327" t="s">
        <v>2520</v>
      </c>
      <c r="B327" t="s">
        <v>2035</v>
      </c>
      <c r="C327">
        <v>16.64</v>
      </c>
      <c r="D327" s="26"/>
      <c r="E327" t="str">
        <f t="shared" si="10"/>
        <v>36101</v>
      </c>
    </row>
    <row r="328" spans="1:16">
      <c r="A328" t="s">
        <v>2521</v>
      </c>
      <c r="B328" t="s">
        <v>2037</v>
      </c>
      <c r="C328">
        <v>5440.53</v>
      </c>
      <c r="D328" s="26"/>
      <c r="E328" t="str">
        <f t="shared" si="10"/>
        <v>36140</v>
      </c>
    </row>
    <row r="329" spans="1:16">
      <c r="A329" t="s">
        <v>2522</v>
      </c>
      <c r="B329" t="s">
        <v>2045</v>
      </c>
      <c r="C329">
        <v>1527.31</v>
      </c>
      <c r="D329" s="26"/>
      <c r="E329" t="str">
        <f t="shared" si="10"/>
        <v>36250</v>
      </c>
    </row>
    <row r="330" spans="1:16">
      <c r="A330" t="s">
        <v>2523</v>
      </c>
      <c r="B330" t="s">
        <v>2049</v>
      </c>
      <c r="C330">
        <v>213.05</v>
      </c>
      <c r="D330" s="26"/>
      <c r="E330" t="str">
        <f t="shared" si="10"/>
        <v>36300</v>
      </c>
    </row>
    <row r="331" spans="1:16">
      <c r="A331" t="s">
        <v>2524</v>
      </c>
      <c r="B331" t="s">
        <v>2051</v>
      </c>
      <c r="C331">
        <v>755.12</v>
      </c>
      <c r="D331" s="26"/>
      <c r="E331" t="str">
        <f t="shared" si="10"/>
        <v>36400</v>
      </c>
    </row>
    <row r="332" spans="1:16">
      <c r="A332" t="s">
        <v>2525</v>
      </c>
      <c r="B332" t="s">
        <v>2053</v>
      </c>
      <c r="C332">
        <v>273.87</v>
      </c>
      <c r="D332" s="26"/>
      <c r="E332" t="str">
        <f t="shared" si="10"/>
        <v>36401</v>
      </c>
    </row>
    <row r="333" spans="1:16">
      <c r="A333" t="s">
        <v>2526</v>
      </c>
      <c r="B333" t="s">
        <v>2057</v>
      </c>
      <c r="C333">
        <v>243.54</v>
      </c>
      <c r="D333" s="26"/>
      <c r="E333" t="str">
        <f t="shared" si="10"/>
        <v>36402</v>
      </c>
    </row>
    <row r="334" spans="1:16">
      <c r="A334" t="s">
        <v>2668</v>
      </c>
      <c r="B334" t="s">
        <v>2669</v>
      </c>
      <c r="C334">
        <v>0</v>
      </c>
      <c r="D334" s="26"/>
      <c r="E334" t="str">
        <f t="shared" si="10"/>
        <v>36950</v>
      </c>
    </row>
    <row r="335" spans="1:16">
      <c r="A335" t="s">
        <v>2527</v>
      </c>
      <c r="B335" t="s">
        <v>2060</v>
      </c>
      <c r="C335">
        <v>11351.94</v>
      </c>
      <c r="D335" s="26"/>
      <c r="E335" t="str">
        <f t="shared" si="10"/>
        <v>37501</v>
      </c>
    </row>
    <row r="336" spans="1:16">
      <c r="A336" t="s">
        <v>2528</v>
      </c>
      <c r="B336" t="s">
        <v>2084</v>
      </c>
      <c r="C336">
        <v>4586.79</v>
      </c>
      <c r="D336" s="26"/>
      <c r="E336" t="str">
        <f t="shared" si="10"/>
        <v>37502</v>
      </c>
    </row>
    <row r="337" spans="1:5">
      <c r="A337" t="s">
        <v>2529</v>
      </c>
      <c r="B337" t="s">
        <v>2092</v>
      </c>
      <c r="C337">
        <v>2034.78</v>
      </c>
      <c r="D337" s="26"/>
      <c r="E337" t="str">
        <f t="shared" si="10"/>
        <v>37503</v>
      </c>
    </row>
    <row r="338" spans="1:5">
      <c r="A338" t="s">
        <v>2530</v>
      </c>
      <c r="B338" t="s">
        <v>2099</v>
      </c>
      <c r="C338">
        <v>3444.6</v>
      </c>
      <c r="D338" s="26"/>
      <c r="E338" t="str">
        <f t="shared" si="10"/>
        <v>37504</v>
      </c>
    </row>
    <row r="339" spans="1:5">
      <c r="A339" t="s">
        <v>2531</v>
      </c>
      <c r="B339" t="s">
        <v>2106</v>
      </c>
      <c r="C339">
        <v>1775.69</v>
      </c>
      <c r="D339" s="26"/>
      <c r="E339" t="str">
        <f t="shared" si="10"/>
        <v>37505</v>
      </c>
    </row>
    <row r="340" spans="1:5">
      <c r="A340" t="s">
        <v>2532</v>
      </c>
      <c r="B340" t="s">
        <v>2111</v>
      </c>
      <c r="C340">
        <v>1855.98</v>
      </c>
      <c r="E340" t="str">
        <f t="shared" si="10"/>
        <v>37506</v>
      </c>
    </row>
    <row r="341" spans="1:5">
      <c r="A341" t="s">
        <v>2533</v>
      </c>
      <c r="B341" t="s">
        <v>2117</v>
      </c>
      <c r="C341">
        <v>1627.06</v>
      </c>
      <c r="D341" s="26"/>
      <c r="E341" t="str">
        <f t="shared" si="10"/>
        <v>37507</v>
      </c>
    </row>
    <row r="342" spans="1:5">
      <c r="A342" t="s">
        <v>2670</v>
      </c>
      <c r="B342" t="s">
        <v>2671</v>
      </c>
      <c r="C342">
        <v>0</v>
      </c>
      <c r="D342" s="26"/>
      <c r="E342" t="str">
        <f t="shared" si="10"/>
        <v>37901</v>
      </c>
    </row>
    <row r="343" spans="1:5">
      <c r="A343" t="s">
        <v>3161</v>
      </c>
      <c r="B343" t="s">
        <v>3278</v>
      </c>
      <c r="C343">
        <v>69.03</v>
      </c>
      <c r="D343" s="26"/>
      <c r="E343" t="str">
        <f t="shared" si="10"/>
        <v>37902</v>
      </c>
    </row>
    <row r="344" spans="1:5">
      <c r="A344" t="s">
        <v>2534</v>
      </c>
      <c r="B344" t="s">
        <v>2124</v>
      </c>
      <c r="C344">
        <v>385.24</v>
      </c>
      <c r="D344" s="26"/>
      <c r="E344" t="str">
        <f t="shared" si="10"/>
        <v>37903</v>
      </c>
    </row>
    <row r="345" spans="1:5">
      <c r="A345" t="s">
        <v>2672</v>
      </c>
      <c r="B345" t="s">
        <v>2673</v>
      </c>
      <c r="C345">
        <v>0</v>
      </c>
      <c r="D345" s="26"/>
      <c r="E345" t="str">
        <f t="shared" si="10"/>
        <v>37906</v>
      </c>
    </row>
    <row r="346" spans="1:5">
      <c r="A346" t="s">
        <v>2674</v>
      </c>
      <c r="B346" t="s">
        <v>2675</v>
      </c>
      <c r="C346">
        <v>0</v>
      </c>
      <c r="D346" s="26"/>
      <c r="E346" t="str">
        <f t="shared" si="10"/>
        <v>37952</v>
      </c>
    </row>
    <row r="347" spans="1:5">
      <c r="A347" t="s">
        <v>2535</v>
      </c>
      <c r="B347" t="s">
        <v>2126</v>
      </c>
      <c r="C347">
        <v>88.33</v>
      </c>
      <c r="D347" s="26"/>
      <c r="E347" t="str">
        <f t="shared" si="10"/>
        <v>38126</v>
      </c>
    </row>
    <row r="348" spans="1:5">
      <c r="A348" t="s">
        <v>2536</v>
      </c>
      <c r="B348" t="s">
        <v>2129</v>
      </c>
      <c r="C348">
        <v>28.16</v>
      </c>
      <c r="D348" s="26"/>
      <c r="E348" t="str">
        <f t="shared" si="10"/>
        <v>38264</v>
      </c>
    </row>
    <row r="349" spans="1:5">
      <c r="A349" t="s">
        <v>2537</v>
      </c>
      <c r="B349" t="s">
        <v>2131</v>
      </c>
      <c r="C349">
        <v>199.9</v>
      </c>
      <c r="D349" s="26"/>
      <c r="E349" t="str">
        <f t="shared" si="10"/>
        <v>38265</v>
      </c>
    </row>
    <row r="350" spans="1:5">
      <c r="A350" t="s">
        <v>2538</v>
      </c>
      <c r="B350" t="s">
        <v>2134</v>
      </c>
      <c r="C350">
        <v>2697.52</v>
      </c>
      <c r="D350" s="26"/>
      <c r="E350" t="str">
        <f t="shared" si="10"/>
        <v>38267</v>
      </c>
    </row>
    <row r="351" spans="1:5">
      <c r="A351" t="s">
        <v>2539</v>
      </c>
      <c r="B351" t="s">
        <v>2136</v>
      </c>
      <c r="C351">
        <v>562.52</v>
      </c>
      <c r="D351" s="26"/>
      <c r="E351" t="str">
        <f t="shared" si="10"/>
        <v>38300</v>
      </c>
    </row>
    <row r="352" spans="1:5">
      <c r="A352" t="s">
        <v>2540</v>
      </c>
      <c r="B352" t="s">
        <v>2139</v>
      </c>
      <c r="C352">
        <v>157.66999999999999</v>
      </c>
      <c r="D352" s="26"/>
      <c r="E352" t="str">
        <f t="shared" si="10"/>
        <v>38301</v>
      </c>
    </row>
    <row r="353" spans="1:5">
      <c r="A353" t="s">
        <v>2541</v>
      </c>
      <c r="B353" t="s">
        <v>2143</v>
      </c>
      <c r="C353">
        <v>116.43</v>
      </c>
      <c r="D353" s="26"/>
      <c r="E353" t="str">
        <f t="shared" si="10"/>
        <v>38302</v>
      </c>
    </row>
    <row r="354" spans="1:5">
      <c r="A354" t="s">
        <v>2542</v>
      </c>
      <c r="B354" t="s">
        <v>2146</v>
      </c>
      <c r="C354">
        <v>29.15</v>
      </c>
      <c r="D354" s="26"/>
      <c r="E354" t="str">
        <f t="shared" si="10"/>
        <v>38304</v>
      </c>
    </row>
    <row r="355" spans="1:5">
      <c r="A355" t="s">
        <v>2543</v>
      </c>
      <c r="B355" t="s">
        <v>2148</v>
      </c>
      <c r="C355">
        <v>140.57</v>
      </c>
      <c r="D355" s="26"/>
      <c r="E355" t="str">
        <f t="shared" si="10"/>
        <v>38306</v>
      </c>
    </row>
    <row r="356" spans="1:5">
      <c r="A356" t="s">
        <v>2544</v>
      </c>
      <c r="B356" t="s">
        <v>2150</v>
      </c>
      <c r="C356">
        <v>66.89</v>
      </c>
      <c r="D356" s="26"/>
      <c r="E356" t="str">
        <f t="shared" si="10"/>
        <v>38308</v>
      </c>
    </row>
    <row r="357" spans="1:5">
      <c r="A357" t="s">
        <v>2545</v>
      </c>
      <c r="B357" t="s">
        <v>2152</v>
      </c>
      <c r="C357">
        <v>149.51</v>
      </c>
      <c r="D357" s="26"/>
      <c r="E357" t="str">
        <f t="shared" si="10"/>
        <v>38320</v>
      </c>
    </row>
    <row r="358" spans="1:5">
      <c r="A358" t="s">
        <v>2546</v>
      </c>
      <c r="B358" t="s">
        <v>2154</v>
      </c>
      <c r="C358">
        <v>143.03</v>
      </c>
      <c r="D358" s="26"/>
      <c r="E358" t="str">
        <f t="shared" si="10"/>
        <v>38322</v>
      </c>
    </row>
    <row r="359" spans="1:5">
      <c r="A359" t="s">
        <v>2547</v>
      </c>
      <c r="B359" t="s">
        <v>2157</v>
      </c>
      <c r="C359">
        <v>142.94999999999999</v>
      </c>
      <c r="D359" s="26"/>
      <c r="E359" t="str">
        <f t="shared" si="10"/>
        <v>38324</v>
      </c>
    </row>
    <row r="360" spans="1:5">
      <c r="A360" t="s">
        <v>3260</v>
      </c>
      <c r="B360" t="s">
        <v>3261</v>
      </c>
      <c r="C360">
        <v>94.99</v>
      </c>
      <c r="D360" s="26"/>
      <c r="E360" t="str">
        <f t="shared" si="10"/>
        <v>38901</v>
      </c>
    </row>
    <row r="361" spans="1:5">
      <c r="A361" t="s">
        <v>2676</v>
      </c>
      <c r="B361" t="s">
        <v>2677</v>
      </c>
      <c r="C361">
        <v>0</v>
      </c>
      <c r="D361" s="26"/>
      <c r="E361" t="str">
        <f t="shared" si="10"/>
        <v>38905</v>
      </c>
    </row>
    <row r="362" spans="1:5">
      <c r="A362" t="s">
        <v>2548</v>
      </c>
      <c r="B362" t="s">
        <v>2160</v>
      </c>
      <c r="C362">
        <v>559.12</v>
      </c>
      <c r="D362" s="26"/>
      <c r="E362" t="str">
        <f t="shared" si="10"/>
        <v>39002</v>
      </c>
    </row>
    <row r="363" spans="1:5">
      <c r="A363" t="s">
        <v>2549</v>
      </c>
      <c r="B363" t="s">
        <v>2162</v>
      </c>
      <c r="C363">
        <v>1290.51</v>
      </c>
      <c r="D363" s="26"/>
      <c r="E363" t="str">
        <f t="shared" si="10"/>
        <v>39003</v>
      </c>
    </row>
    <row r="364" spans="1:5">
      <c r="A364" t="s">
        <v>2550</v>
      </c>
      <c r="B364" t="s">
        <v>2166</v>
      </c>
      <c r="C364">
        <v>15337.9</v>
      </c>
      <c r="D364" s="26"/>
      <c r="E364" t="str">
        <f t="shared" si="10"/>
        <v>39007</v>
      </c>
    </row>
    <row r="365" spans="1:5">
      <c r="A365" t="s">
        <v>2551</v>
      </c>
      <c r="B365" t="s">
        <v>2185</v>
      </c>
      <c r="C365">
        <v>3353.24</v>
      </c>
      <c r="D365" s="26"/>
      <c r="E365" t="str">
        <f t="shared" si="10"/>
        <v>39090</v>
      </c>
    </row>
    <row r="366" spans="1:5">
      <c r="A366" t="s">
        <v>2552</v>
      </c>
      <c r="B366" t="s">
        <v>2190</v>
      </c>
      <c r="C366">
        <v>3699.45</v>
      </c>
      <c r="D366" s="26"/>
      <c r="E366" t="str">
        <f t="shared" si="10"/>
        <v>39119</v>
      </c>
    </row>
    <row r="367" spans="1:5">
      <c r="A367" t="s">
        <v>2553</v>
      </c>
      <c r="B367" t="s">
        <v>2196</v>
      </c>
      <c r="C367">
        <v>772.34</v>
      </c>
      <c r="D367" s="26"/>
      <c r="E367" t="str">
        <f t="shared" si="10"/>
        <v>39120</v>
      </c>
    </row>
    <row r="368" spans="1:5">
      <c r="A368" t="s">
        <v>2554</v>
      </c>
      <c r="B368" t="s">
        <v>2199</v>
      </c>
      <c r="C368">
        <v>3485.61</v>
      </c>
      <c r="D368" s="26"/>
      <c r="E368" t="str">
        <f t="shared" si="10"/>
        <v>39200</v>
      </c>
    </row>
    <row r="369" spans="1:5">
      <c r="A369" t="s">
        <v>2555</v>
      </c>
      <c r="B369" t="s">
        <v>2207</v>
      </c>
      <c r="C369">
        <v>6276.75</v>
      </c>
      <c r="D369" s="26"/>
      <c r="E369" t="str">
        <f t="shared" si="10"/>
        <v>39201</v>
      </c>
    </row>
    <row r="370" spans="1:5">
      <c r="A370" t="s">
        <v>2556</v>
      </c>
      <c r="B370" t="s">
        <v>2215</v>
      </c>
      <c r="C370">
        <v>4306.9799999999996</v>
      </c>
      <c r="D370" s="26"/>
      <c r="E370" t="str">
        <f t="shared" si="10"/>
        <v>39202</v>
      </c>
    </row>
    <row r="371" spans="1:5">
      <c r="A371" t="s">
        <v>2557</v>
      </c>
      <c r="B371" t="s">
        <v>2222</v>
      </c>
      <c r="C371">
        <v>1063.1500000000001</v>
      </c>
      <c r="D371" s="26"/>
      <c r="E371" t="str">
        <f t="shared" si="10"/>
        <v>39203</v>
      </c>
    </row>
    <row r="372" spans="1:5">
      <c r="A372" t="s">
        <v>2558</v>
      </c>
      <c r="B372" t="s">
        <v>2227</v>
      </c>
      <c r="C372">
        <v>1395.9</v>
      </c>
      <c r="D372" s="26"/>
      <c r="E372" t="str">
        <f t="shared" si="10"/>
        <v>39204</v>
      </c>
    </row>
    <row r="373" spans="1:5">
      <c r="A373" t="s">
        <v>2559</v>
      </c>
      <c r="B373" t="s">
        <v>2230</v>
      </c>
      <c r="C373">
        <v>1288.0899999999999</v>
      </c>
      <c r="D373" s="26"/>
      <c r="E373" t="str">
        <f t="shared" si="10"/>
        <v>39205</v>
      </c>
    </row>
    <row r="374" spans="1:5">
      <c r="A374" t="s">
        <v>2560</v>
      </c>
      <c r="B374" t="s">
        <v>2235</v>
      </c>
      <c r="C374">
        <v>3155.29</v>
      </c>
      <c r="D374" s="26"/>
      <c r="E374" t="str">
        <f t="shared" si="10"/>
        <v>39207</v>
      </c>
    </row>
    <row r="375" spans="1:5">
      <c r="A375" t="s">
        <v>2561</v>
      </c>
      <c r="B375" t="s">
        <v>2241</v>
      </c>
      <c r="C375">
        <v>5379.05</v>
      </c>
      <c r="D375" s="26"/>
      <c r="E375" t="str">
        <f t="shared" si="10"/>
        <v>39208</v>
      </c>
    </row>
    <row r="376" spans="1:5">
      <c r="A376" t="s">
        <v>2562</v>
      </c>
      <c r="B376" t="s">
        <v>2248</v>
      </c>
      <c r="C376">
        <v>886.81</v>
      </c>
      <c r="E376" t="str">
        <f t="shared" si="10"/>
        <v>39209</v>
      </c>
    </row>
    <row r="377" spans="1:5">
      <c r="A377" t="s">
        <v>2678</v>
      </c>
      <c r="B377" t="s">
        <v>2679</v>
      </c>
      <c r="C377">
        <v>0</v>
      </c>
      <c r="E377" t="str">
        <f t="shared" si="10"/>
        <v>39801</v>
      </c>
    </row>
    <row r="378" spans="1:5">
      <c r="A378" t="s">
        <v>2764</v>
      </c>
      <c r="B378" t="s">
        <v>2767</v>
      </c>
      <c r="C378">
        <v>140.43</v>
      </c>
      <c r="E378" t="str">
        <f t="shared" si="10"/>
        <v>39901</v>
      </c>
    </row>
    <row r="379" spans="1:5">
      <c r="A379" t="s">
        <v>2680</v>
      </c>
      <c r="B379" t="s">
        <v>2681</v>
      </c>
      <c r="C379">
        <v>0</v>
      </c>
      <c r="E379" t="str">
        <f>A379</f>
        <v>39953</v>
      </c>
    </row>
    <row r="380" spans="1:5">
      <c r="A380" t="s">
        <v>2764</v>
      </c>
      <c r="B380" t="s">
        <v>2767</v>
      </c>
      <c r="C380">
        <v>125.72</v>
      </c>
      <c r="E380" t="str">
        <f t="shared" si="10"/>
        <v>39901</v>
      </c>
    </row>
    <row r="381" spans="1:5">
      <c r="A381" t="s">
        <v>2680</v>
      </c>
      <c r="B381" t="s">
        <v>2681</v>
      </c>
      <c r="C381">
        <v>0</v>
      </c>
      <c r="E381" t="str">
        <f t="shared" si="10"/>
        <v>39953</v>
      </c>
    </row>
    <row r="382" spans="1:5">
      <c r="A382" s="73" t="s">
        <v>3424</v>
      </c>
      <c r="B382" t="s">
        <v>3443</v>
      </c>
      <c r="C382" s="73">
        <v>0</v>
      </c>
      <c r="E382" t="str">
        <f t="shared" si="10"/>
        <v>17919</v>
      </c>
    </row>
    <row r="383" spans="1:5">
      <c r="A383" s="73" t="s">
        <v>3426</v>
      </c>
      <c r="B383" t="s">
        <v>3427</v>
      </c>
      <c r="C383" s="73">
        <v>0</v>
      </c>
      <c r="E383" t="str">
        <f t="shared" si="10"/>
        <v>06901</v>
      </c>
    </row>
    <row r="384" spans="1:5">
      <c r="A384" s="73" t="s">
        <v>3444</v>
      </c>
      <c r="B384" t="s">
        <v>3428</v>
      </c>
      <c r="C384" s="73">
        <v>0</v>
      </c>
      <c r="E384" t="str">
        <f>A384</f>
        <v>1XXXX</v>
      </c>
    </row>
  </sheetData>
  <autoFilter ref="A2:E384" xr:uid="{00000000-0009-0000-0000-000007000000}">
    <sortState xmlns:xlrd2="http://schemas.microsoft.com/office/spreadsheetml/2017/richdata2" ref="A3:E375">
      <sortCondition ref="E2:E374"/>
    </sortState>
  </autoFilter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3:K329"/>
  <sheetViews>
    <sheetView workbookViewId="0">
      <pane xSplit="2" ySplit="5" topLeftCell="C6" activePane="bottomRight" state="frozen"/>
      <selection activeCell="C8" sqref="C8"/>
      <selection pane="topRight" activeCell="C8" sqref="C8"/>
      <selection pane="bottomLeft" activeCell="C8" sqref="C8"/>
      <selection pane="bottomRight" activeCell="B6" sqref="B6"/>
    </sheetView>
  </sheetViews>
  <sheetFormatPr defaultColWidth="9.109375" defaultRowHeight="11.4"/>
  <cols>
    <col min="1" max="1" width="7" style="7" customWidth="1"/>
    <col min="2" max="2" width="38.33203125" style="7" bestFit="1" customWidth="1"/>
    <col min="3" max="4" width="8.5546875" style="74" bestFit="1" customWidth="1"/>
    <col min="5" max="5" width="7.44140625" style="7" bestFit="1" customWidth="1"/>
    <col min="6" max="6" width="8.109375" style="7" bestFit="1" customWidth="1"/>
    <col min="7" max="7" width="11.5546875" style="7" customWidth="1"/>
    <col min="8" max="8" width="12.109375" style="7" customWidth="1"/>
    <col min="9" max="9" width="12" style="7" bestFit="1" customWidth="1"/>
    <col min="10" max="16384" width="9.109375" style="7"/>
  </cols>
  <sheetData>
    <row r="3" spans="1:11">
      <c r="G3" s="8"/>
      <c r="H3" s="10"/>
      <c r="I3" s="10"/>
    </row>
    <row r="4" spans="1:11">
      <c r="A4" s="7">
        <v>1</v>
      </c>
      <c r="B4" s="7">
        <f>1+A4</f>
        <v>2</v>
      </c>
      <c r="C4" s="7">
        <f t="shared" ref="C4" si="0">1+B4</f>
        <v>3</v>
      </c>
      <c r="D4" s="7">
        <f t="shared" ref="D4" si="1">1+C4</f>
        <v>4</v>
      </c>
      <c r="E4" s="7">
        <f t="shared" ref="E4" si="2">1+D4</f>
        <v>5</v>
      </c>
      <c r="F4" s="7">
        <f t="shared" ref="F4" si="3">1+E4</f>
        <v>6</v>
      </c>
      <c r="G4" s="7">
        <f t="shared" ref="G4" si="4">1+F4</f>
        <v>7</v>
      </c>
      <c r="H4" s="7">
        <f t="shared" ref="H4" si="5">1+G4</f>
        <v>8</v>
      </c>
      <c r="I4" s="7">
        <f t="shared" ref="I4" si="6">1+H4</f>
        <v>9</v>
      </c>
    </row>
    <row r="5" spans="1:11" s="77" customFormat="1" ht="26.4">
      <c r="A5" s="77" t="s">
        <v>2704</v>
      </c>
      <c r="B5" s="77" t="s">
        <v>2567</v>
      </c>
      <c r="C5" s="165" t="s">
        <v>3437</v>
      </c>
      <c r="D5" s="165" t="s">
        <v>3438</v>
      </c>
      <c r="E5" s="166" t="s">
        <v>2568</v>
      </c>
      <c r="F5" s="166" t="s">
        <v>2569</v>
      </c>
      <c r="G5" s="167" t="s">
        <v>2573</v>
      </c>
      <c r="H5" s="167" t="s">
        <v>2574</v>
      </c>
      <c r="I5" s="167" t="s">
        <v>2575</v>
      </c>
    </row>
    <row r="6" spans="1:11" ht="14.4">
      <c r="A6" s="11" t="s">
        <v>2252</v>
      </c>
      <c r="B6" s="11" t="s">
        <v>0</v>
      </c>
      <c r="C6" s="164">
        <v>1</v>
      </c>
      <c r="D6" s="164">
        <v>1</v>
      </c>
      <c r="E6" s="9">
        <v>72728</v>
      </c>
      <c r="F6" s="9">
        <v>75419</v>
      </c>
      <c r="G6" s="9">
        <f>ROUND(1100*12*1.02,2)</f>
        <v>13464</v>
      </c>
      <c r="H6" s="10">
        <v>0.1797</v>
      </c>
      <c r="I6" s="10">
        <v>0.17330000000000001</v>
      </c>
      <c r="J6" s="82"/>
      <c r="K6" s="123"/>
    </row>
    <row r="7" spans="1:11" ht="14.4">
      <c r="A7" s="11" t="s">
        <v>2253</v>
      </c>
      <c r="B7" s="11" t="s">
        <v>2</v>
      </c>
      <c r="C7" s="164">
        <v>1</v>
      </c>
      <c r="D7" s="164">
        <v>1</v>
      </c>
      <c r="E7" s="9">
        <v>72728</v>
      </c>
      <c r="F7" s="9">
        <v>75419</v>
      </c>
      <c r="G7" s="9">
        <f t="shared" ref="G7:G70" si="7">ROUND(1100*12*1.02,2)</f>
        <v>13464</v>
      </c>
      <c r="H7" s="10">
        <v>0.1797</v>
      </c>
      <c r="I7" s="10">
        <v>0.17330000000000001</v>
      </c>
      <c r="J7" s="82"/>
      <c r="K7" s="123"/>
    </row>
    <row r="8" spans="1:11" ht="14.4">
      <c r="A8" s="11" t="s">
        <v>2254</v>
      </c>
      <c r="B8" s="11" t="s">
        <v>4</v>
      </c>
      <c r="C8" s="164">
        <v>1</v>
      </c>
      <c r="D8" s="164">
        <v>1</v>
      </c>
      <c r="E8" s="9">
        <v>72728</v>
      </c>
      <c r="F8" s="9">
        <v>75419</v>
      </c>
      <c r="G8" s="9">
        <f t="shared" si="7"/>
        <v>13464</v>
      </c>
      <c r="H8" s="10">
        <v>0.1797</v>
      </c>
      <c r="I8" s="10">
        <v>0.17330000000000001</v>
      </c>
      <c r="J8" s="82"/>
      <c r="K8" s="123"/>
    </row>
    <row r="9" spans="1:11" ht="14.4">
      <c r="A9" s="11" t="s">
        <v>2255</v>
      </c>
      <c r="B9" s="11" t="s">
        <v>12</v>
      </c>
      <c r="C9" s="164">
        <v>1</v>
      </c>
      <c r="D9" s="164">
        <v>1</v>
      </c>
      <c r="E9" s="9">
        <v>72728</v>
      </c>
      <c r="F9" s="9">
        <v>75419</v>
      </c>
      <c r="G9" s="9">
        <f t="shared" si="7"/>
        <v>13464</v>
      </c>
      <c r="H9" s="10">
        <v>0.1797</v>
      </c>
      <c r="I9" s="10">
        <v>0.17330000000000001</v>
      </c>
      <c r="J9" s="82"/>
      <c r="K9" s="123"/>
    </row>
    <row r="10" spans="1:11" ht="14.4">
      <c r="A10" s="11" t="s">
        <v>2256</v>
      </c>
      <c r="B10" s="11" t="s">
        <v>16</v>
      </c>
      <c r="C10" s="164">
        <v>1</v>
      </c>
      <c r="D10" s="164">
        <v>1.04</v>
      </c>
      <c r="E10" s="9">
        <v>72728</v>
      </c>
      <c r="F10" s="9">
        <v>75419</v>
      </c>
      <c r="G10" s="9">
        <f t="shared" si="7"/>
        <v>13464</v>
      </c>
      <c r="H10" s="10">
        <v>0.1797</v>
      </c>
      <c r="I10" s="10">
        <v>0.17330000000000001</v>
      </c>
      <c r="J10" s="82"/>
      <c r="K10" s="123"/>
    </row>
    <row r="11" spans="1:11" ht="14.4">
      <c r="A11" s="11" t="s">
        <v>2257</v>
      </c>
      <c r="B11" s="11" t="s">
        <v>20</v>
      </c>
      <c r="C11" s="164">
        <v>1</v>
      </c>
      <c r="D11" s="164">
        <v>1</v>
      </c>
      <c r="E11" s="9">
        <v>72728</v>
      </c>
      <c r="F11" s="9">
        <v>75419</v>
      </c>
      <c r="G11" s="9">
        <f t="shared" si="7"/>
        <v>13464</v>
      </c>
      <c r="H11" s="10">
        <v>0.1797</v>
      </c>
      <c r="I11" s="10">
        <v>0.17330000000000001</v>
      </c>
      <c r="J11" s="82"/>
      <c r="K11" s="123"/>
    </row>
    <row r="12" spans="1:11" ht="14.4">
      <c r="A12" s="11" t="s">
        <v>2258</v>
      </c>
      <c r="B12" s="11" t="s">
        <v>30</v>
      </c>
      <c r="C12" s="164">
        <v>1</v>
      </c>
      <c r="D12" s="164">
        <v>1</v>
      </c>
      <c r="E12" s="9">
        <v>72728</v>
      </c>
      <c r="F12" s="9">
        <v>75419</v>
      </c>
      <c r="G12" s="9">
        <f t="shared" si="7"/>
        <v>13464</v>
      </c>
      <c r="H12" s="10">
        <v>0.1797</v>
      </c>
      <c r="I12" s="10">
        <v>0.17330000000000001</v>
      </c>
      <c r="J12" s="82"/>
      <c r="K12" s="123"/>
    </row>
    <row r="13" spans="1:11" ht="14.4">
      <c r="A13" s="11" t="s">
        <v>2259</v>
      </c>
      <c r="B13" s="11" t="s">
        <v>33</v>
      </c>
      <c r="C13" s="164">
        <v>1</v>
      </c>
      <c r="D13" s="164">
        <v>1</v>
      </c>
      <c r="E13" s="9">
        <v>72728</v>
      </c>
      <c r="F13" s="9">
        <v>75419</v>
      </c>
      <c r="G13" s="9">
        <f t="shared" si="7"/>
        <v>13464</v>
      </c>
      <c r="H13" s="10">
        <v>0.1797</v>
      </c>
      <c r="I13" s="10">
        <v>0.17330000000000001</v>
      </c>
      <c r="J13" s="82"/>
      <c r="K13" s="123"/>
    </row>
    <row r="14" spans="1:11" ht="14.4">
      <c r="A14" s="11" t="s">
        <v>2260</v>
      </c>
      <c r="B14" s="11" t="s">
        <v>60</v>
      </c>
      <c r="C14" s="164">
        <v>1</v>
      </c>
      <c r="D14" s="164">
        <v>1</v>
      </c>
      <c r="E14" s="9">
        <v>72728</v>
      </c>
      <c r="F14" s="9">
        <v>75419</v>
      </c>
      <c r="G14" s="9">
        <f t="shared" si="7"/>
        <v>13464</v>
      </c>
      <c r="H14" s="10">
        <v>0.1797</v>
      </c>
      <c r="I14" s="10">
        <v>0.17330000000000001</v>
      </c>
      <c r="J14" s="82"/>
      <c r="K14" s="123"/>
    </row>
    <row r="15" spans="1:11" ht="14.4">
      <c r="A15" s="11" t="s">
        <v>2261</v>
      </c>
      <c r="B15" s="11" t="s">
        <v>62</v>
      </c>
      <c r="C15" s="164">
        <v>1</v>
      </c>
      <c r="D15" s="164">
        <v>1.04</v>
      </c>
      <c r="E15" s="9">
        <v>72728</v>
      </c>
      <c r="F15" s="9">
        <v>75419</v>
      </c>
      <c r="G15" s="9">
        <f t="shared" si="7"/>
        <v>13464</v>
      </c>
      <c r="H15" s="10">
        <v>0.1797</v>
      </c>
      <c r="I15" s="10">
        <v>0.17330000000000001</v>
      </c>
      <c r="J15" s="82"/>
      <c r="K15" s="123"/>
    </row>
    <row r="16" spans="1:11" ht="14.4">
      <c r="A16" s="11" t="s">
        <v>2262</v>
      </c>
      <c r="B16" s="11" t="s">
        <v>65</v>
      </c>
      <c r="C16" s="164">
        <v>1</v>
      </c>
      <c r="D16" s="164">
        <v>1</v>
      </c>
      <c r="E16" s="9">
        <v>72728</v>
      </c>
      <c r="F16" s="9">
        <v>75419</v>
      </c>
      <c r="G16" s="9">
        <f t="shared" si="7"/>
        <v>13464</v>
      </c>
      <c r="H16" s="10">
        <v>0.1797</v>
      </c>
      <c r="I16" s="10">
        <v>0.17330000000000001</v>
      </c>
      <c r="J16" s="82"/>
      <c r="K16" s="123"/>
    </row>
    <row r="17" spans="1:11" ht="14.4">
      <c r="A17" s="11" t="s">
        <v>2263</v>
      </c>
      <c r="B17" s="11" t="s">
        <v>69</v>
      </c>
      <c r="C17" s="164">
        <v>1</v>
      </c>
      <c r="D17" s="164">
        <v>1</v>
      </c>
      <c r="E17" s="9">
        <v>72728</v>
      </c>
      <c r="F17" s="9">
        <v>75419</v>
      </c>
      <c r="G17" s="9">
        <f t="shared" si="7"/>
        <v>13464</v>
      </c>
      <c r="H17" s="10">
        <v>0.1797</v>
      </c>
      <c r="I17" s="10">
        <v>0.17330000000000001</v>
      </c>
      <c r="J17" s="82"/>
      <c r="K17" s="123"/>
    </row>
    <row r="18" spans="1:11" ht="14.4">
      <c r="A18" s="11" t="s">
        <v>2264</v>
      </c>
      <c r="B18" s="11" t="s">
        <v>75</v>
      </c>
      <c r="C18" s="164">
        <v>1.0150000000000001</v>
      </c>
      <c r="D18" s="164">
        <v>1.0150000000000001</v>
      </c>
      <c r="E18" s="9">
        <v>72728</v>
      </c>
      <c r="F18" s="9">
        <v>75419</v>
      </c>
      <c r="G18" s="9">
        <f t="shared" si="7"/>
        <v>13464</v>
      </c>
      <c r="H18" s="10">
        <v>0.1797</v>
      </c>
      <c r="I18" s="10">
        <v>0.17330000000000001</v>
      </c>
      <c r="J18" s="82"/>
      <c r="K18" s="123"/>
    </row>
    <row r="19" spans="1:11" ht="14.4">
      <c r="A19" s="11" t="s">
        <v>2265</v>
      </c>
      <c r="B19" s="11" t="s">
        <v>94</v>
      </c>
      <c r="C19" s="164">
        <v>1</v>
      </c>
      <c r="D19" s="164">
        <v>1</v>
      </c>
      <c r="E19" s="9">
        <v>72728</v>
      </c>
      <c r="F19" s="9">
        <v>75419</v>
      </c>
      <c r="G19" s="9">
        <f t="shared" si="7"/>
        <v>13464</v>
      </c>
      <c r="H19" s="10">
        <v>0.1797</v>
      </c>
      <c r="I19" s="10">
        <v>0.17330000000000001</v>
      </c>
      <c r="J19" s="82"/>
      <c r="K19" s="123"/>
    </row>
    <row r="20" spans="1:11" ht="14.4">
      <c r="A20" s="11" t="s">
        <v>2266</v>
      </c>
      <c r="B20" s="11" t="s">
        <v>98</v>
      </c>
      <c r="C20" s="164">
        <v>1.0150000000000001</v>
      </c>
      <c r="D20" s="164">
        <v>1.0150000000000001</v>
      </c>
      <c r="E20" s="9">
        <v>72728</v>
      </c>
      <c r="F20" s="9">
        <v>75419</v>
      </c>
      <c r="G20" s="9">
        <f t="shared" si="7"/>
        <v>13464</v>
      </c>
      <c r="H20" s="10">
        <v>0.1797</v>
      </c>
      <c r="I20" s="10">
        <v>0.17330000000000001</v>
      </c>
      <c r="J20" s="82"/>
      <c r="K20" s="123"/>
    </row>
    <row r="21" spans="1:11" ht="14.4">
      <c r="A21" s="11" t="s">
        <v>2267</v>
      </c>
      <c r="B21" s="11" t="s">
        <v>100</v>
      </c>
      <c r="C21" s="164">
        <v>1</v>
      </c>
      <c r="D21" s="164">
        <v>1.04</v>
      </c>
      <c r="E21" s="9">
        <v>72728</v>
      </c>
      <c r="F21" s="9">
        <v>75419</v>
      </c>
      <c r="G21" s="9">
        <f t="shared" si="7"/>
        <v>13464</v>
      </c>
      <c r="H21" s="10">
        <v>0.1797</v>
      </c>
      <c r="I21" s="10">
        <v>0.17330000000000001</v>
      </c>
      <c r="J21" s="82"/>
      <c r="K21" s="123"/>
    </row>
    <row r="22" spans="1:11" ht="14.4">
      <c r="A22" s="11" t="s">
        <v>2268</v>
      </c>
      <c r="B22" s="11" t="s">
        <v>103</v>
      </c>
      <c r="C22" s="164">
        <v>1</v>
      </c>
      <c r="D22" s="164">
        <v>1</v>
      </c>
      <c r="E22" s="9">
        <v>72728</v>
      </c>
      <c r="F22" s="9">
        <v>75419</v>
      </c>
      <c r="G22" s="9">
        <f t="shared" si="7"/>
        <v>13464</v>
      </c>
      <c r="H22" s="10">
        <v>0.1797</v>
      </c>
      <c r="I22" s="10">
        <v>0.17330000000000001</v>
      </c>
      <c r="J22" s="82"/>
      <c r="K22" s="123"/>
    </row>
    <row r="23" spans="1:11" ht="14.4">
      <c r="A23" s="11" t="s">
        <v>2269</v>
      </c>
      <c r="B23" s="11" t="s">
        <v>2576</v>
      </c>
      <c r="C23" s="164">
        <v>1</v>
      </c>
      <c r="D23" s="164">
        <v>1.04</v>
      </c>
      <c r="E23" s="9">
        <v>72728</v>
      </c>
      <c r="F23" s="9">
        <v>75419</v>
      </c>
      <c r="G23" s="9">
        <f t="shared" si="7"/>
        <v>13464</v>
      </c>
      <c r="H23" s="10">
        <v>0.1797</v>
      </c>
      <c r="I23" s="10">
        <v>0.17330000000000001</v>
      </c>
      <c r="J23" s="82"/>
      <c r="K23" s="123"/>
    </row>
    <row r="24" spans="1:11" ht="14.4">
      <c r="A24" s="11" t="s">
        <v>2270</v>
      </c>
      <c r="B24" s="11" t="s">
        <v>113</v>
      </c>
      <c r="C24" s="164">
        <v>1</v>
      </c>
      <c r="D24" s="164">
        <v>1</v>
      </c>
      <c r="E24" s="9">
        <v>72728</v>
      </c>
      <c r="F24" s="9">
        <v>75419</v>
      </c>
      <c r="G24" s="9">
        <f t="shared" si="7"/>
        <v>13464</v>
      </c>
      <c r="H24" s="10">
        <v>0.1797</v>
      </c>
      <c r="I24" s="10">
        <v>0.17330000000000001</v>
      </c>
      <c r="J24" s="82"/>
      <c r="K24" s="123"/>
    </row>
    <row r="25" spans="1:11" ht="14.4">
      <c r="A25" s="11" t="s">
        <v>2271</v>
      </c>
      <c r="B25" s="11" t="s">
        <v>119</v>
      </c>
      <c r="C25" s="164">
        <v>1.0150000000000001</v>
      </c>
      <c r="D25" s="164">
        <v>1.0150000000000001</v>
      </c>
      <c r="E25" s="9">
        <v>72728</v>
      </c>
      <c r="F25" s="9">
        <v>75419</v>
      </c>
      <c r="G25" s="9">
        <f t="shared" si="7"/>
        <v>13464</v>
      </c>
      <c r="H25" s="10">
        <v>0.1797</v>
      </c>
      <c r="I25" s="10">
        <v>0.17330000000000001</v>
      </c>
      <c r="J25" s="82"/>
      <c r="K25" s="123"/>
    </row>
    <row r="26" spans="1:11" ht="14.4">
      <c r="A26" s="11" t="s">
        <v>2272</v>
      </c>
      <c r="B26" s="11" t="s">
        <v>134</v>
      </c>
      <c r="C26" s="164">
        <v>1.0150000000000001</v>
      </c>
      <c r="D26" s="164">
        <v>1.04</v>
      </c>
      <c r="E26" s="9">
        <v>72728</v>
      </c>
      <c r="F26" s="9">
        <v>75419</v>
      </c>
      <c r="G26" s="9">
        <f t="shared" si="7"/>
        <v>13464</v>
      </c>
      <c r="H26" s="10">
        <v>0.1797</v>
      </c>
      <c r="I26" s="10">
        <v>0.17330000000000001</v>
      </c>
      <c r="J26" s="82"/>
      <c r="K26" s="123"/>
    </row>
    <row r="27" spans="1:11" ht="14.4">
      <c r="A27" s="11" t="s">
        <v>2273</v>
      </c>
      <c r="B27" s="11" t="s">
        <v>143</v>
      </c>
      <c r="C27" s="164">
        <v>1</v>
      </c>
      <c r="D27" s="164">
        <v>1</v>
      </c>
      <c r="E27" s="9">
        <v>72728</v>
      </c>
      <c r="F27" s="9">
        <v>75419</v>
      </c>
      <c r="G27" s="9">
        <f t="shared" si="7"/>
        <v>13464</v>
      </c>
      <c r="H27" s="10">
        <v>0.1797</v>
      </c>
      <c r="I27" s="10">
        <v>0.17330000000000001</v>
      </c>
      <c r="J27" s="82"/>
      <c r="K27" s="123"/>
    </row>
    <row r="28" spans="1:11" ht="14.4">
      <c r="A28" s="11" t="s">
        <v>2274</v>
      </c>
      <c r="B28" s="11" t="s">
        <v>146</v>
      </c>
      <c r="C28" s="164">
        <v>1.06</v>
      </c>
      <c r="D28" s="164">
        <v>1.06</v>
      </c>
      <c r="E28" s="9">
        <v>72728</v>
      </c>
      <c r="F28" s="9">
        <v>75419</v>
      </c>
      <c r="G28" s="9">
        <f t="shared" si="7"/>
        <v>13464</v>
      </c>
      <c r="H28" s="10">
        <v>0.1797</v>
      </c>
      <c r="I28" s="10">
        <v>0.17330000000000001</v>
      </c>
      <c r="J28" s="82"/>
      <c r="K28" s="123"/>
    </row>
    <row r="29" spans="1:11" ht="14.4">
      <c r="A29" s="11" t="s">
        <v>2275</v>
      </c>
      <c r="B29" s="11" t="s">
        <v>151</v>
      </c>
      <c r="C29" s="164">
        <v>1</v>
      </c>
      <c r="D29" s="164">
        <v>1</v>
      </c>
      <c r="E29" s="9">
        <v>72728</v>
      </c>
      <c r="F29" s="9">
        <v>75419</v>
      </c>
      <c r="G29" s="9">
        <f t="shared" si="7"/>
        <v>13464</v>
      </c>
      <c r="H29" s="10">
        <v>0.1797</v>
      </c>
      <c r="I29" s="10">
        <v>0.17330000000000001</v>
      </c>
      <c r="J29" s="82"/>
      <c r="K29" s="123"/>
    </row>
    <row r="30" spans="1:11" ht="14.4">
      <c r="A30" s="11" t="s">
        <v>2276</v>
      </c>
      <c r="B30" s="11" t="s">
        <v>155</v>
      </c>
      <c r="C30" s="164">
        <v>1</v>
      </c>
      <c r="D30" s="164">
        <v>1</v>
      </c>
      <c r="E30" s="9">
        <v>72728</v>
      </c>
      <c r="F30" s="9">
        <v>75419</v>
      </c>
      <c r="G30" s="9">
        <f t="shared" si="7"/>
        <v>13464</v>
      </c>
      <c r="H30" s="10">
        <v>0.1797</v>
      </c>
      <c r="I30" s="10">
        <v>0.17330000000000001</v>
      </c>
      <c r="J30" s="82"/>
      <c r="K30" s="123"/>
    </row>
    <row r="31" spans="1:11" ht="14.4">
      <c r="A31" s="11" t="s">
        <v>2277</v>
      </c>
      <c r="B31" s="11" t="s">
        <v>160</v>
      </c>
      <c r="C31" s="164">
        <v>1</v>
      </c>
      <c r="D31" s="164">
        <v>1</v>
      </c>
      <c r="E31" s="9">
        <v>72728</v>
      </c>
      <c r="F31" s="9">
        <v>75419</v>
      </c>
      <c r="G31" s="9">
        <f t="shared" si="7"/>
        <v>13464</v>
      </c>
      <c r="H31" s="10">
        <v>0.1797</v>
      </c>
      <c r="I31" s="10">
        <v>0.17330000000000001</v>
      </c>
      <c r="J31" s="82"/>
      <c r="K31" s="123"/>
    </row>
    <row r="32" spans="1:11" ht="14.4">
      <c r="A32" s="11" t="s">
        <v>2278</v>
      </c>
      <c r="B32" s="11" t="s">
        <v>162</v>
      </c>
      <c r="C32" s="164">
        <v>1.06</v>
      </c>
      <c r="D32" s="164">
        <v>1.06</v>
      </c>
      <c r="E32" s="9">
        <v>72728</v>
      </c>
      <c r="F32" s="9">
        <v>75419</v>
      </c>
      <c r="G32" s="9">
        <f t="shared" si="7"/>
        <v>13464</v>
      </c>
      <c r="H32" s="10">
        <v>0.1797</v>
      </c>
      <c r="I32" s="10">
        <v>0.17330000000000001</v>
      </c>
      <c r="J32" s="82"/>
      <c r="K32" s="123"/>
    </row>
    <row r="33" spans="1:11" ht="14.4">
      <c r="A33" s="11" t="s">
        <v>2279</v>
      </c>
      <c r="B33" s="11" t="s">
        <v>200</v>
      </c>
      <c r="C33" s="164">
        <v>1.06</v>
      </c>
      <c r="D33" s="164">
        <v>1.06</v>
      </c>
      <c r="E33" s="9">
        <v>72728</v>
      </c>
      <c r="F33" s="9">
        <v>75419</v>
      </c>
      <c r="G33" s="9">
        <f t="shared" si="7"/>
        <v>13464</v>
      </c>
      <c r="H33" s="10">
        <v>0.1797</v>
      </c>
      <c r="I33" s="10">
        <v>0.17330000000000001</v>
      </c>
      <c r="J33" s="82"/>
      <c r="K33" s="123"/>
    </row>
    <row r="34" spans="1:11" ht="14.4">
      <c r="A34" s="11" t="s">
        <v>2280</v>
      </c>
      <c r="B34" s="11" t="s">
        <v>204</v>
      </c>
      <c r="C34" s="164">
        <v>1.06</v>
      </c>
      <c r="D34" s="164">
        <v>1.1000000000000001</v>
      </c>
      <c r="E34" s="9">
        <v>72728</v>
      </c>
      <c r="F34" s="9">
        <v>75419</v>
      </c>
      <c r="G34" s="9">
        <f t="shared" si="7"/>
        <v>13464</v>
      </c>
      <c r="H34" s="10">
        <v>0.1797</v>
      </c>
      <c r="I34" s="10">
        <v>0.17330000000000001</v>
      </c>
      <c r="J34" s="82"/>
      <c r="K34" s="123"/>
    </row>
    <row r="35" spans="1:11" ht="14.4">
      <c r="A35" s="11" t="s">
        <v>2281</v>
      </c>
      <c r="B35" s="11" t="s">
        <v>209</v>
      </c>
      <c r="C35" s="164">
        <v>1.06</v>
      </c>
      <c r="D35" s="164">
        <v>1.06</v>
      </c>
      <c r="E35" s="9">
        <v>72728</v>
      </c>
      <c r="F35" s="9">
        <v>75419</v>
      </c>
      <c r="G35" s="9">
        <f t="shared" si="7"/>
        <v>13464</v>
      </c>
      <c r="H35" s="10">
        <v>0.1797</v>
      </c>
      <c r="I35" s="10">
        <v>0.17330000000000001</v>
      </c>
      <c r="J35" s="82"/>
      <c r="K35" s="123"/>
    </row>
    <row r="36" spans="1:11" ht="14.4">
      <c r="A36" s="11" t="s">
        <v>2282</v>
      </c>
      <c r="B36" s="11" t="s">
        <v>211</v>
      </c>
      <c r="C36" s="164">
        <v>1.06</v>
      </c>
      <c r="D36" s="164">
        <v>1.06</v>
      </c>
      <c r="E36" s="9">
        <v>72728</v>
      </c>
      <c r="F36" s="9">
        <v>75419</v>
      </c>
      <c r="G36" s="9">
        <f t="shared" si="7"/>
        <v>13464</v>
      </c>
      <c r="H36" s="10">
        <v>0.1797</v>
      </c>
      <c r="I36" s="10">
        <v>0.17330000000000001</v>
      </c>
      <c r="J36" s="82"/>
      <c r="K36" s="123"/>
    </row>
    <row r="37" spans="1:11" ht="14.4">
      <c r="A37" s="11" t="s">
        <v>2283</v>
      </c>
      <c r="B37" s="11" t="s">
        <v>218</v>
      </c>
      <c r="C37" s="164">
        <v>1.06</v>
      </c>
      <c r="D37" s="164">
        <v>1.1000000000000001</v>
      </c>
      <c r="E37" s="9">
        <v>72728</v>
      </c>
      <c r="F37" s="9">
        <v>75419</v>
      </c>
      <c r="G37" s="9">
        <f t="shared" si="7"/>
        <v>13464</v>
      </c>
      <c r="H37" s="10">
        <v>0.1797</v>
      </c>
      <c r="I37" s="10">
        <v>0.17330000000000001</v>
      </c>
      <c r="J37" s="82"/>
      <c r="K37" s="123"/>
    </row>
    <row r="38" spans="1:11" ht="14.4">
      <c r="A38" s="11" t="s">
        <v>2284</v>
      </c>
      <c r="B38" s="11" t="s">
        <v>253</v>
      </c>
      <c r="C38" s="164">
        <v>1.0750000000000002</v>
      </c>
      <c r="D38" s="164">
        <v>1.1000000000000001</v>
      </c>
      <c r="E38" s="9">
        <v>72728</v>
      </c>
      <c r="F38" s="9">
        <v>75419</v>
      </c>
      <c r="G38" s="9">
        <f t="shared" si="7"/>
        <v>13464</v>
      </c>
      <c r="H38" s="10">
        <v>0.1797</v>
      </c>
      <c r="I38" s="10">
        <v>0.17330000000000001</v>
      </c>
      <c r="J38" s="82"/>
      <c r="K38" s="123"/>
    </row>
    <row r="39" spans="1:11" ht="14.4">
      <c r="A39" s="11" t="s">
        <v>2285</v>
      </c>
      <c r="B39" s="11" t="s">
        <v>263</v>
      </c>
      <c r="C39" s="164">
        <v>1.06</v>
      </c>
      <c r="D39" s="164">
        <v>1.1000000000000001</v>
      </c>
      <c r="E39" s="9">
        <v>72728</v>
      </c>
      <c r="F39" s="9">
        <v>75419</v>
      </c>
      <c r="G39" s="9">
        <f t="shared" si="7"/>
        <v>13464</v>
      </c>
      <c r="H39" s="10">
        <v>0.1797</v>
      </c>
      <c r="I39" s="10">
        <v>0.17330000000000001</v>
      </c>
      <c r="J39" s="82"/>
      <c r="K39" s="123"/>
    </row>
    <row r="40" spans="1:11" ht="14.4">
      <c r="A40" s="11" t="s">
        <v>2286</v>
      </c>
      <c r="B40" s="11" t="s">
        <v>282</v>
      </c>
      <c r="C40" s="164">
        <v>1.06</v>
      </c>
      <c r="D40" s="164">
        <v>1.06</v>
      </c>
      <c r="E40" s="9">
        <v>72728</v>
      </c>
      <c r="F40" s="9">
        <v>75419</v>
      </c>
      <c r="G40" s="9">
        <f t="shared" si="7"/>
        <v>13464</v>
      </c>
      <c r="H40" s="10">
        <v>0.1797</v>
      </c>
      <c r="I40" s="10">
        <v>0.17330000000000001</v>
      </c>
      <c r="J40" s="82"/>
      <c r="K40" s="123"/>
    </row>
    <row r="41" spans="1:11" ht="14.4">
      <c r="A41" s="11" t="s">
        <v>2288</v>
      </c>
      <c r="B41" s="11" t="s">
        <v>288</v>
      </c>
      <c r="C41" s="164">
        <v>1</v>
      </c>
      <c r="D41" s="164">
        <v>1.04</v>
      </c>
      <c r="E41" s="9">
        <v>72728</v>
      </c>
      <c r="F41" s="9">
        <v>75419</v>
      </c>
      <c r="G41" s="9">
        <f t="shared" si="7"/>
        <v>13464</v>
      </c>
      <c r="H41" s="10">
        <v>0.1797</v>
      </c>
      <c r="I41" s="10">
        <v>0.17330000000000001</v>
      </c>
      <c r="J41" s="82"/>
      <c r="K41" s="123"/>
    </row>
    <row r="42" spans="1:11" ht="14.4">
      <c r="A42" s="11" t="s">
        <v>2289</v>
      </c>
      <c r="B42" s="11" t="s">
        <v>292</v>
      </c>
      <c r="C42" s="164">
        <v>1</v>
      </c>
      <c r="D42" s="164">
        <v>1</v>
      </c>
      <c r="E42" s="9">
        <v>72728</v>
      </c>
      <c r="F42" s="9">
        <v>75419</v>
      </c>
      <c r="G42" s="9">
        <f t="shared" si="7"/>
        <v>13464</v>
      </c>
      <c r="H42" s="10">
        <v>0.1797</v>
      </c>
      <c r="I42" s="10">
        <v>0.17330000000000001</v>
      </c>
      <c r="J42" s="82"/>
      <c r="K42" s="123"/>
    </row>
    <row r="43" spans="1:11" ht="14.4">
      <c r="A43" s="11" t="s">
        <v>2290</v>
      </c>
      <c r="B43" s="11" t="s">
        <v>294</v>
      </c>
      <c r="C43" s="164">
        <v>1</v>
      </c>
      <c r="D43" s="164">
        <v>1</v>
      </c>
      <c r="E43" s="9">
        <v>72728</v>
      </c>
      <c r="F43" s="9">
        <v>75419</v>
      </c>
      <c r="G43" s="9">
        <f t="shared" si="7"/>
        <v>13464</v>
      </c>
      <c r="H43" s="10">
        <v>0.1797</v>
      </c>
      <c r="I43" s="10">
        <v>0.17330000000000001</v>
      </c>
      <c r="J43" s="82"/>
      <c r="K43" s="123"/>
    </row>
    <row r="44" spans="1:11" ht="14.4">
      <c r="A44" s="11" t="s">
        <v>2291</v>
      </c>
      <c r="B44" s="11" t="s">
        <v>309</v>
      </c>
      <c r="C44" s="164">
        <v>1</v>
      </c>
      <c r="D44" s="164">
        <v>1.02</v>
      </c>
      <c r="E44" s="9">
        <v>72728</v>
      </c>
      <c r="F44" s="9">
        <v>75419</v>
      </c>
      <c r="G44" s="9">
        <f t="shared" si="7"/>
        <v>13464</v>
      </c>
      <c r="H44" s="10">
        <v>0.1797</v>
      </c>
      <c r="I44" s="10">
        <v>0.17330000000000001</v>
      </c>
      <c r="J44" s="82"/>
      <c r="K44" s="123"/>
    </row>
    <row r="45" spans="1:11" ht="14.4">
      <c r="A45" s="11" t="s">
        <v>2292</v>
      </c>
      <c r="B45" s="11" t="s">
        <v>312</v>
      </c>
      <c r="C45" s="164">
        <v>1</v>
      </c>
      <c r="D45" s="164">
        <v>1</v>
      </c>
      <c r="E45" s="9">
        <v>72728</v>
      </c>
      <c r="F45" s="9">
        <v>75419</v>
      </c>
      <c r="G45" s="9">
        <f t="shared" si="7"/>
        <v>13464</v>
      </c>
      <c r="H45" s="10">
        <v>0.1797</v>
      </c>
      <c r="I45" s="10">
        <v>0.17330000000000001</v>
      </c>
      <c r="J45" s="82"/>
      <c r="K45" s="123"/>
    </row>
    <row r="46" spans="1:11" ht="14.4">
      <c r="A46" s="11" t="s">
        <v>2293</v>
      </c>
      <c r="B46" s="11" t="s">
        <v>316</v>
      </c>
      <c r="C46" s="164">
        <v>1</v>
      </c>
      <c r="D46" s="164">
        <v>1</v>
      </c>
      <c r="E46" s="9">
        <v>72728</v>
      </c>
      <c r="F46" s="9">
        <v>75419</v>
      </c>
      <c r="G46" s="9">
        <f t="shared" si="7"/>
        <v>13464</v>
      </c>
      <c r="H46" s="10">
        <v>0.1797</v>
      </c>
      <c r="I46" s="10">
        <v>0.17330000000000001</v>
      </c>
      <c r="J46" s="82"/>
      <c r="K46" s="123"/>
    </row>
    <row r="47" spans="1:11" ht="14.4">
      <c r="A47" s="11" t="s">
        <v>2294</v>
      </c>
      <c r="B47" s="11" t="s">
        <v>318</v>
      </c>
      <c r="C47" s="164">
        <v>1</v>
      </c>
      <c r="D47" s="164">
        <v>1</v>
      </c>
      <c r="E47" s="9">
        <v>72728</v>
      </c>
      <c r="F47" s="9">
        <v>75419</v>
      </c>
      <c r="G47" s="9">
        <f t="shared" si="7"/>
        <v>13464</v>
      </c>
      <c r="H47" s="10">
        <v>0.1797</v>
      </c>
      <c r="I47" s="10">
        <v>0.17330000000000001</v>
      </c>
      <c r="J47" s="82"/>
      <c r="K47" s="123"/>
    </row>
    <row r="48" spans="1:11" ht="14.4">
      <c r="A48" s="11" t="s">
        <v>2295</v>
      </c>
      <c r="B48" s="11" t="s">
        <v>324</v>
      </c>
      <c r="C48" s="164">
        <v>1</v>
      </c>
      <c r="D48" s="164">
        <v>1</v>
      </c>
      <c r="E48" s="9">
        <v>72728</v>
      </c>
      <c r="F48" s="9">
        <v>75419</v>
      </c>
      <c r="G48" s="9">
        <f t="shared" si="7"/>
        <v>13464</v>
      </c>
      <c r="H48" s="10">
        <v>0.1797</v>
      </c>
      <c r="I48" s="10">
        <v>0.17330000000000001</v>
      </c>
      <c r="J48" s="82"/>
      <c r="K48" s="123"/>
    </row>
    <row r="49" spans="1:11" ht="14.4">
      <c r="A49" s="11" t="s">
        <v>2296</v>
      </c>
      <c r="B49" s="11" t="s">
        <v>335</v>
      </c>
      <c r="C49" s="164">
        <v>1</v>
      </c>
      <c r="D49" s="164">
        <v>1</v>
      </c>
      <c r="E49" s="9">
        <v>72728</v>
      </c>
      <c r="F49" s="9">
        <v>75419</v>
      </c>
      <c r="G49" s="9">
        <f t="shared" si="7"/>
        <v>13464</v>
      </c>
      <c r="H49" s="10">
        <v>0.1797</v>
      </c>
      <c r="I49" s="10">
        <v>0.17330000000000001</v>
      </c>
      <c r="J49" s="82"/>
      <c r="K49" s="123"/>
    </row>
    <row r="50" spans="1:11" ht="14.4">
      <c r="A50" s="11" t="s">
        <v>2297</v>
      </c>
      <c r="B50" s="11" t="s">
        <v>337</v>
      </c>
      <c r="C50" s="164">
        <v>1</v>
      </c>
      <c r="D50" s="164">
        <v>1</v>
      </c>
      <c r="E50" s="9">
        <v>72728</v>
      </c>
      <c r="F50" s="9">
        <v>75419</v>
      </c>
      <c r="G50" s="9">
        <f t="shared" si="7"/>
        <v>13464</v>
      </c>
      <c r="H50" s="10">
        <v>0.1797</v>
      </c>
      <c r="I50" s="10">
        <v>0.17330000000000001</v>
      </c>
      <c r="J50" s="82"/>
      <c r="K50" s="123"/>
    </row>
    <row r="51" spans="1:11" ht="14.4">
      <c r="A51" s="11" t="s">
        <v>2298</v>
      </c>
      <c r="B51" s="11" t="s">
        <v>342</v>
      </c>
      <c r="C51" s="164">
        <v>1</v>
      </c>
      <c r="D51" s="164">
        <v>1</v>
      </c>
      <c r="E51" s="9">
        <v>72728</v>
      </c>
      <c r="F51" s="9">
        <v>75419</v>
      </c>
      <c r="G51" s="9">
        <f t="shared" si="7"/>
        <v>13464</v>
      </c>
      <c r="H51" s="10">
        <v>0.1797</v>
      </c>
      <c r="I51" s="10">
        <v>0.17330000000000001</v>
      </c>
      <c r="J51" s="82"/>
      <c r="K51" s="123"/>
    </row>
    <row r="52" spans="1:11" ht="14.4">
      <c r="A52" s="11" t="s">
        <v>2299</v>
      </c>
      <c r="B52" s="11" t="s">
        <v>344</v>
      </c>
      <c r="C52" s="164">
        <v>1</v>
      </c>
      <c r="D52" s="164">
        <v>1</v>
      </c>
      <c r="E52" s="9">
        <v>72728</v>
      </c>
      <c r="F52" s="9">
        <v>75419</v>
      </c>
      <c r="G52" s="9">
        <f t="shared" si="7"/>
        <v>13464</v>
      </c>
      <c r="H52" s="10">
        <v>0.1797</v>
      </c>
      <c r="I52" s="10">
        <v>0.17330000000000001</v>
      </c>
      <c r="J52" s="82"/>
      <c r="K52" s="123"/>
    </row>
    <row r="53" spans="1:11" ht="14.4">
      <c r="A53" s="11" t="s">
        <v>2300</v>
      </c>
      <c r="B53" s="11" t="s">
        <v>351</v>
      </c>
      <c r="C53" s="164">
        <v>1</v>
      </c>
      <c r="D53" s="164">
        <v>1</v>
      </c>
      <c r="E53" s="9">
        <v>72728</v>
      </c>
      <c r="F53" s="9">
        <v>75419</v>
      </c>
      <c r="G53" s="9">
        <f t="shared" si="7"/>
        <v>13464</v>
      </c>
      <c r="H53" s="10">
        <v>0.1797</v>
      </c>
      <c r="I53" s="10">
        <v>0.17330000000000001</v>
      </c>
      <c r="J53" s="82"/>
      <c r="K53" s="123"/>
    </row>
    <row r="54" spans="1:11" ht="14.4">
      <c r="A54" s="11" t="s">
        <v>2301</v>
      </c>
      <c r="B54" s="11" t="s">
        <v>353</v>
      </c>
      <c r="C54" s="164">
        <v>1</v>
      </c>
      <c r="D54" s="164">
        <v>1</v>
      </c>
      <c r="E54" s="9">
        <v>72728</v>
      </c>
      <c r="F54" s="9">
        <v>75419</v>
      </c>
      <c r="G54" s="9">
        <f t="shared" si="7"/>
        <v>13464</v>
      </c>
      <c r="H54" s="10">
        <v>0.1797</v>
      </c>
      <c r="I54" s="10">
        <v>0.17330000000000001</v>
      </c>
      <c r="J54" s="82"/>
      <c r="K54" s="123"/>
    </row>
    <row r="55" spans="1:11" ht="14.4">
      <c r="A55" s="11" t="s">
        <v>2302</v>
      </c>
      <c r="B55" s="11" t="s">
        <v>356</v>
      </c>
      <c r="C55" s="164">
        <v>1</v>
      </c>
      <c r="D55" s="164">
        <v>1</v>
      </c>
      <c r="E55" s="9">
        <v>72728</v>
      </c>
      <c r="F55" s="9">
        <v>75419</v>
      </c>
      <c r="G55" s="9">
        <f t="shared" si="7"/>
        <v>13464</v>
      </c>
      <c r="H55" s="10">
        <v>0.1797</v>
      </c>
      <c r="I55" s="10">
        <v>0.17330000000000001</v>
      </c>
      <c r="J55" s="82"/>
      <c r="K55" s="123"/>
    </row>
    <row r="56" spans="1:11" ht="14.4">
      <c r="A56" s="11" t="s">
        <v>2303</v>
      </c>
      <c r="B56" s="11" t="s">
        <v>358</v>
      </c>
      <c r="C56" s="164">
        <v>1</v>
      </c>
      <c r="D56" s="164">
        <v>1.02</v>
      </c>
      <c r="E56" s="9">
        <v>72728</v>
      </c>
      <c r="F56" s="9">
        <v>75419</v>
      </c>
      <c r="G56" s="9">
        <f t="shared" si="7"/>
        <v>13464</v>
      </c>
      <c r="H56" s="10">
        <v>0.1797</v>
      </c>
      <c r="I56" s="10">
        <v>0.17330000000000001</v>
      </c>
      <c r="J56" s="82"/>
      <c r="K56" s="123"/>
    </row>
    <row r="57" spans="1:11" ht="14.4">
      <c r="A57" s="11" t="s">
        <v>2304</v>
      </c>
      <c r="B57" s="11" t="s">
        <v>360</v>
      </c>
      <c r="C57" s="164">
        <v>1</v>
      </c>
      <c r="D57" s="164">
        <v>1.02</v>
      </c>
      <c r="E57" s="9">
        <v>72728</v>
      </c>
      <c r="F57" s="9">
        <v>75419</v>
      </c>
      <c r="G57" s="9">
        <f t="shared" si="7"/>
        <v>13464</v>
      </c>
      <c r="H57" s="10">
        <v>0.1797</v>
      </c>
      <c r="I57" s="10">
        <v>0.17330000000000001</v>
      </c>
      <c r="J57" s="82"/>
      <c r="K57" s="123"/>
    </row>
    <row r="58" spans="1:11" ht="14.4">
      <c r="A58" s="11" t="s">
        <v>2305</v>
      </c>
      <c r="B58" s="11" t="s">
        <v>361</v>
      </c>
      <c r="C58" s="164">
        <v>1</v>
      </c>
      <c r="D58" s="164">
        <v>1</v>
      </c>
      <c r="E58" s="9">
        <v>72728</v>
      </c>
      <c r="F58" s="9">
        <v>75419</v>
      </c>
      <c r="G58" s="9">
        <f t="shared" si="7"/>
        <v>13464</v>
      </c>
      <c r="H58" s="10">
        <v>0.1797</v>
      </c>
      <c r="I58" s="10">
        <v>0.17330000000000001</v>
      </c>
      <c r="J58" s="82"/>
      <c r="K58" s="123"/>
    </row>
    <row r="59" spans="1:11" ht="14.4">
      <c r="A59" s="11" t="s">
        <v>2306</v>
      </c>
      <c r="B59" s="11" t="s">
        <v>365</v>
      </c>
      <c r="C59" s="164">
        <v>1</v>
      </c>
      <c r="D59" s="164">
        <v>1.02</v>
      </c>
      <c r="E59" s="9">
        <v>72728</v>
      </c>
      <c r="F59" s="9">
        <v>75419</v>
      </c>
      <c r="G59" s="9">
        <f t="shared" si="7"/>
        <v>13464</v>
      </c>
      <c r="H59" s="10">
        <v>0.1797</v>
      </c>
      <c r="I59" s="10">
        <v>0.17330000000000001</v>
      </c>
      <c r="J59" s="82"/>
      <c r="K59" s="123"/>
    </row>
    <row r="60" spans="1:11" ht="14.4">
      <c r="A60" s="11" t="s">
        <v>2307</v>
      </c>
      <c r="B60" s="11" t="s">
        <v>370</v>
      </c>
      <c r="C60" s="164">
        <v>1</v>
      </c>
      <c r="D60" s="164">
        <v>1</v>
      </c>
      <c r="E60" s="9">
        <v>72728</v>
      </c>
      <c r="F60" s="9">
        <v>75419</v>
      </c>
      <c r="G60" s="9">
        <f t="shared" si="7"/>
        <v>13464</v>
      </c>
      <c r="H60" s="10">
        <v>0.1797</v>
      </c>
      <c r="I60" s="10">
        <v>0.17330000000000001</v>
      </c>
      <c r="J60" s="82"/>
      <c r="K60" s="123"/>
    </row>
    <row r="61" spans="1:11" ht="14.4">
      <c r="A61" s="11" t="s">
        <v>2308</v>
      </c>
      <c r="B61" s="11" t="s">
        <v>391</v>
      </c>
      <c r="C61" s="164">
        <v>1</v>
      </c>
      <c r="D61" s="164">
        <v>1</v>
      </c>
      <c r="E61" s="9">
        <v>72728</v>
      </c>
      <c r="F61" s="9">
        <v>75419</v>
      </c>
      <c r="G61" s="9">
        <f t="shared" si="7"/>
        <v>13464</v>
      </c>
      <c r="H61" s="10">
        <v>0.1797</v>
      </c>
      <c r="I61" s="10">
        <v>0.17330000000000001</v>
      </c>
      <c r="J61" s="82"/>
      <c r="K61" s="123"/>
    </row>
    <row r="62" spans="1:11" ht="14.4">
      <c r="A62" s="11" t="s">
        <v>2309</v>
      </c>
      <c r="B62" s="11" t="s">
        <v>399</v>
      </c>
      <c r="C62" s="164">
        <v>1</v>
      </c>
      <c r="D62" s="164">
        <v>1</v>
      </c>
      <c r="E62" s="9">
        <v>72728</v>
      </c>
      <c r="F62" s="9">
        <v>75419</v>
      </c>
      <c r="G62" s="9">
        <f t="shared" si="7"/>
        <v>13464</v>
      </c>
      <c r="H62" s="10">
        <v>0.1797</v>
      </c>
      <c r="I62" s="10">
        <v>0.17330000000000001</v>
      </c>
      <c r="J62" s="82"/>
      <c r="K62" s="123"/>
    </row>
    <row r="63" spans="1:11" ht="14.4">
      <c r="A63" s="11" t="s">
        <v>2310</v>
      </c>
      <c r="B63" s="11" t="s">
        <v>401</v>
      </c>
      <c r="C63" s="164">
        <v>1</v>
      </c>
      <c r="D63" s="164">
        <v>1.02</v>
      </c>
      <c r="E63" s="9">
        <v>72728</v>
      </c>
      <c r="F63" s="9">
        <v>75419</v>
      </c>
      <c r="G63" s="9">
        <f t="shared" si="7"/>
        <v>13464</v>
      </c>
      <c r="H63" s="10">
        <v>0.1797</v>
      </c>
      <c r="I63" s="10">
        <v>0.17330000000000001</v>
      </c>
      <c r="J63" s="82"/>
      <c r="K63" s="123"/>
    </row>
    <row r="64" spans="1:11" ht="14.4">
      <c r="A64" s="11" t="s">
        <v>2311</v>
      </c>
      <c r="B64" s="11" t="s">
        <v>403</v>
      </c>
      <c r="C64" s="164">
        <v>1</v>
      </c>
      <c r="D64" s="164">
        <v>1.02</v>
      </c>
      <c r="E64" s="9">
        <v>72728</v>
      </c>
      <c r="F64" s="9">
        <v>75419</v>
      </c>
      <c r="G64" s="9">
        <f t="shared" si="7"/>
        <v>13464</v>
      </c>
      <c r="H64" s="10">
        <v>0.1797</v>
      </c>
      <c r="I64" s="10">
        <v>0.17330000000000001</v>
      </c>
      <c r="J64" s="82"/>
      <c r="K64" s="123"/>
    </row>
    <row r="65" spans="1:11" ht="14.4">
      <c r="A65" s="11" t="s">
        <v>2312</v>
      </c>
      <c r="B65" s="11" t="s">
        <v>406</v>
      </c>
      <c r="C65" s="164">
        <v>1</v>
      </c>
      <c r="D65" s="164">
        <v>1</v>
      </c>
      <c r="E65" s="9">
        <v>72728</v>
      </c>
      <c r="F65" s="9">
        <v>75419</v>
      </c>
      <c r="G65" s="9">
        <f t="shared" si="7"/>
        <v>13464</v>
      </c>
      <c r="H65" s="10">
        <v>0.1797</v>
      </c>
      <c r="I65" s="10">
        <v>0.17330000000000001</v>
      </c>
      <c r="J65" s="82"/>
      <c r="K65" s="123"/>
    </row>
    <row r="66" spans="1:11" ht="14.4">
      <c r="A66" s="11" t="s">
        <v>2313</v>
      </c>
      <c r="B66" s="11" t="s">
        <v>413</v>
      </c>
      <c r="C66" s="164">
        <v>1</v>
      </c>
      <c r="D66" s="164">
        <v>1</v>
      </c>
      <c r="E66" s="9">
        <v>72728</v>
      </c>
      <c r="F66" s="9">
        <v>75419</v>
      </c>
      <c r="G66" s="9">
        <f t="shared" si="7"/>
        <v>13464</v>
      </c>
      <c r="H66" s="10">
        <v>0.1797</v>
      </c>
      <c r="I66" s="10">
        <v>0.17330000000000001</v>
      </c>
      <c r="J66" s="82"/>
      <c r="K66" s="123"/>
    </row>
    <row r="67" spans="1:11" ht="14.4">
      <c r="A67" s="11" t="s">
        <v>2314</v>
      </c>
      <c r="B67" s="11" t="s">
        <v>419</v>
      </c>
      <c r="C67" s="164">
        <v>1</v>
      </c>
      <c r="D67" s="164">
        <v>1</v>
      </c>
      <c r="E67" s="9">
        <v>72728</v>
      </c>
      <c r="F67" s="9">
        <v>75419</v>
      </c>
      <c r="G67" s="9">
        <f t="shared" si="7"/>
        <v>13464</v>
      </c>
      <c r="H67" s="10">
        <v>0.1797</v>
      </c>
      <c r="I67" s="10">
        <v>0.17330000000000001</v>
      </c>
      <c r="J67" s="82"/>
      <c r="K67" s="123"/>
    </row>
    <row r="68" spans="1:11" ht="14.4">
      <c r="A68" s="11" t="s">
        <v>2315</v>
      </c>
      <c r="B68" s="11" t="s">
        <v>423</v>
      </c>
      <c r="C68" s="164">
        <v>1</v>
      </c>
      <c r="D68" s="164">
        <v>1</v>
      </c>
      <c r="E68" s="9">
        <v>72728</v>
      </c>
      <c r="F68" s="9">
        <v>75419</v>
      </c>
      <c r="G68" s="9">
        <f t="shared" si="7"/>
        <v>13464</v>
      </c>
      <c r="H68" s="10">
        <v>0.1797</v>
      </c>
      <c r="I68" s="10">
        <v>0.17330000000000001</v>
      </c>
      <c r="J68" s="82"/>
      <c r="K68" s="123"/>
    </row>
    <row r="69" spans="1:11" ht="14.4">
      <c r="A69" s="11" t="s">
        <v>2316</v>
      </c>
      <c r="B69" s="11" t="s">
        <v>426</v>
      </c>
      <c r="C69" s="164">
        <v>1</v>
      </c>
      <c r="D69" s="164">
        <v>1</v>
      </c>
      <c r="E69" s="9">
        <v>72728</v>
      </c>
      <c r="F69" s="9">
        <v>75419</v>
      </c>
      <c r="G69" s="9">
        <f t="shared" si="7"/>
        <v>13464</v>
      </c>
      <c r="H69" s="10">
        <v>0.1797</v>
      </c>
      <c r="I69" s="10">
        <v>0.17330000000000001</v>
      </c>
      <c r="J69" s="82"/>
      <c r="K69" s="123"/>
    </row>
    <row r="70" spans="1:11" ht="14.4">
      <c r="A70" s="11" t="s">
        <v>2317</v>
      </c>
      <c r="B70" s="11" t="s">
        <v>429</v>
      </c>
      <c r="C70" s="164">
        <v>1</v>
      </c>
      <c r="D70" s="164">
        <v>1</v>
      </c>
      <c r="E70" s="9">
        <v>72728</v>
      </c>
      <c r="F70" s="9">
        <v>75419</v>
      </c>
      <c r="G70" s="9">
        <f t="shared" si="7"/>
        <v>13464</v>
      </c>
      <c r="H70" s="10">
        <v>0.1797</v>
      </c>
      <c r="I70" s="10">
        <v>0.17330000000000001</v>
      </c>
      <c r="J70" s="82"/>
      <c r="K70" s="123"/>
    </row>
    <row r="71" spans="1:11" ht="14.4">
      <c r="A71" s="11" t="s">
        <v>2318</v>
      </c>
      <c r="B71" s="11" t="s">
        <v>434</v>
      </c>
      <c r="C71" s="164">
        <v>1.0150000000000001</v>
      </c>
      <c r="D71" s="164">
        <v>1.0150000000000001</v>
      </c>
      <c r="E71" s="9">
        <v>72728</v>
      </c>
      <c r="F71" s="9">
        <v>75419</v>
      </c>
      <c r="G71" s="9">
        <f t="shared" ref="G71:G134" si="8">ROUND(1100*12*1.02,2)</f>
        <v>13464</v>
      </c>
      <c r="H71" s="10">
        <v>0.1797</v>
      </c>
      <c r="I71" s="10">
        <v>0.17330000000000001</v>
      </c>
      <c r="J71" s="82"/>
      <c r="K71" s="123"/>
    </row>
    <row r="72" spans="1:11" ht="14.4">
      <c r="A72" s="11" t="s">
        <v>2319</v>
      </c>
      <c r="B72" s="11" t="s">
        <v>450</v>
      </c>
      <c r="C72" s="164">
        <v>1</v>
      </c>
      <c r="D72" s="164">
        <v>1.04</v>
      </c>
      <c r="E72" s="9">
        <v>72728</v>
      </c>
      <c r="F72" s="9">
        <v>75419</v>
      </c>
      <c r="G72" s="9">
        <f t="shared" si="8"/>
        <v>13464</v>
      </c>
      <c r="H72" s="10">
        <v>0.1797</v>
      </c>
      <c r="I72" s="10">
        <v>0.17330000000000001</v>
      </c>
      <c r="J72" s="82"/>
      <c r="K72" s="123"/>
    </row>
    <row r="73" spans="1:11" ht="14.4">
      <c r="A73" s="11" t="s">
        <v>2320</v>
      </c>
      <c r="B73" s="11" t="s">
        <v>457</v>
      </c>
      <c r="C73" s="164">
        <v>1</v>
      </c>
      <c r="D73" s="164">
        <v>1.02</v>
      </c>
      <c r="E73" s="9">
        <v>72728</v>
      </c>
      <c r="F73" s="9">
        <v>75419</v>
      </c>
      <c r="G73" s="9">
        <f t="shared" si="8"/>
        <v>13464</v>
      </c>
      <c r="H73" s="10">
        <v>0.1797</v>
      </c>
      <c r="I73" s="10">
        <v>0.17330000000000001</v>
      </c>
      <c r="J73" s="82"/>
      <c r="K73" s="123"/>
    </row>
    <row r="74" spans="1:11" ht="14.4">
      <c r="A74" s="11" t="s">
        <v>2321</v>
      </c>
      <c r="B74" s="11" t="s">
        <v>460</v>
      </c>
      <c r="C74" s="164">
        <v>1</v>
      </c>
      <c r="D74" s="164">
        <v>1</v>
      </c>
      <c r="E74" s="9">
        <v>72728</v>
      </c>
      <c r="F74" s="9">
        <v>75419</v>
      </c>
      <c r="G74" s="9">
        <f t="shared" si="8"/>
        <v>13464</v>
      </c>
      <c r="H74" s="10">
        <v>0.1797</v>
      </c>
      <c r="I74" s="10">
        <v>0.17330000000000001</v>
      </c>
      <c r="J74" s="82"/>
      <c r="K74" s="123"/>
    </row>
    <row r="75" spans="1:11" ht="14.4">
      <c r="A75" s="11" t="s">
        <v>2322</v>
      </c>
      <c r="B75" s="11" t="s">
        <v>463</v>
      </c>
      <c r="C75" s="164">
        <v>1</v>
      </c>
      <c r="D75" s="164">
        <v>1</v>
      </c>
      <c r="E75" s="9">
        <v>72728</v>
      </c>
      <c r="F75" s="9">
        <v>75419</v>
      </c>
      <c r="G75" s="9">
        <f t="shared" si="8"/>
        <v>13464</v>
      </c>
      <c r="H75" s="10">
        <v>0.1797</v>
      </c>
      <c r="I75" s="10">
        <v>0.17330000000000001</v>
      </c>
      <c r="J75" s="82"/>
      <c r="K75" s="123"/>
    </row>
    <row r="76" spans="1:11" ht="14.4">
      <c r="A76" s="11" t="s">
        <v>2323</v>
      </c>
      <c r="B76" s="11" t="s">
        <v>472</v>
      </c>
      <c r="C76" s="164">
        <v>1</v>
      </c>
      <c r="D76" s="164">
        <v>1</v>
      </c>
      <c r="E76" s="9">
        <v>72728</v>
      </c>
      <c r="F76" s="9">
        <v>75419</v>
      </c>
      <c r="G76" s="9">
        <f t="shared" si="8"/>
        <v>13464</v>
      </c>
      <c r="H76" s="10">
        <v>0.1797</v>
      </c>
      <c r="I76" s="10">
        <v>0.17330000000000001</v>
      </c>
      <c r="J76" s="82"/>
      <c r="K76" s="123"/>
    </row>
    <row r="77" spans="1:11" ht="14.4">
      <c r="A77" s="11" t="s">
        <v>2324</v>
      </c>
      <c r="B77" s="11" t="s">
        <v>478</v>
      </c>
      <c r="C77" s="164">
        <v>1</v>
      </c>
      <c r="D77" s="164">
        <v>1</v>
      </c>
      <c r="E77" s="9">
        <v>72728</v>
      </c>
      <c r="F77" s="9">
        <v>75419</v>
      </c>
      <c r="G77" s="9">
        <f t="shared" si="8"/>
        <v>13464</v>
      </c>
      <c r="H77" s="10">
        <v>0.1797</v>
      </c>
      <c r="I77" s="10">
        <v>0.17330000000000001</v>
      </c>
      <c r="J77" s="82"/>
      <c r="K77" s="123"/>
    </row>
    <row r="78" spans="1:11" ht="14.4">
      <c r="A78" s="11" t="s">
        <v>2325</v>
      </c>
      <c r="B78" s="11" t="s">
        <v>483</v>
      </c>
      <c r="C78" s="164">
        <v>1</v>
      </c>
      <c r="D78" s="164">
        <v>1</v>
      </c>
      <c r="E78" s="9">
        <v>72728</v>
      </c>
      <c r="F78" s="9">
        <v>75419</v>
      </c>
      <c r="G78" s="9">
        <f t="shared" si="8"/>
        <v>13464</v>
      </c>
      <c r="H78" s="10">
        <v>0.1797</v>
      </c>
      <c r="I78" s="10">
        <v>0.17330000000000001</v>
      </c>
      <c r="J78" s="82"/>
      <c r="K78" s="123"/>
    </row>
    <row r="79" spans="1:11" ht="14.4">
      <c r="A79" s="11" t="s">
        <v>2326</v>
      </c>
      <c r="B79" s="11" t="s">
        <v>485</v>
      </c>
      <c r="C79" s="164">
        <v>1</v>
      </c>
      <c r="D79" s="164">
        <v>1.04</v>
      </c>
      <c r="E79" s="9">
        <v>72728</v>
      </c>
      <c r="F79" s="9">
        <v>75419</v>
      </c>
      <c r="G79" s="9">
        <f t="shared" si="8"/>
        <v>13464</v>
      </c>
      <c r="H79" s="10">
        <v>0.1797</v>
      </c>
      <c r="I79" s="10">
        <v>0.17330000000000001</v>
      </c>
      <c r="J79" s="82"/>
      <c r="K79" s="123"/>
    </row>
    <row r="80" spans="1:11" ht="14.4">
      <c r="A80" s="11" t="s">
        <v>2327</v>
      </c>
      <c r="B80" s="11" t="s">
        <v>489</v>
      </c>
      <c r="C80" s="164">
        <v>1</v>
      </c>
      <c r="D80" s="164">
        <v>1.02</v>
      </c>
      <c r="E80" s="9">
        <v>72728</v>
      </c>
      <c r="F80" s="9">
        <v>75419</v>
      </c>
      <c r="G80" s="9">
        <f t="shared" si="8"/>
        <v>13464</v>
      </c>
      <c r="H80" s="10">
        <v>0.1797</v>
      </c>
      <c r="I80" s="10">
        <v>0.17330000000000001</v>
      </c>
      <c r="J80" s="82"/>
      <c r="K80" s="123"/>
    </row>
    <row r="81" spans="1:11" ht="14.4">
      <c r="A81" s="11" t="s">
        <v>2328</v>
      </c>
      <c r="B81" s="11" t="s">
        <v>495</v>
      </c>
      <c r="C81" s="164">
        <v>1</v>
      </c>
      <c r="D81" s="164">
        <v>1</v>
      </c>
      <c r="E81" s="9">
        <v>72728</v>
      </c>
      <c r="F81" s="9">
        <v>75419</v>
      </c>
      <c r="G81" s="9">
        <f t="shared" si="8"/>
        <v>13464</v>
      </c>
      <c r="H81" s="10">
        <v>0.1797</v>
      </c>
      <c r="I81" s="10">
        <v>0.17330000000000001</v>
      </c>
      <c r="J81" s="82"/>
      <c r="K81" s="123"/>
    </row>
    <row r="82" spans="1:11" ht="14.4">
      <c r="A82" s="11" t="s">
        <v>2329</v>
      </c>
      <c r="B82" s="11" t="s">
        <v>498</v>
      </c>
      <c r="C82" s="164">
        <v>1</v>
      </c>
      <c r="D82" s="164">
        <v>1</v>
      </c>
      <c r="E82" s="9">
        <v>72728</v>
      </c>
      <c r="F82" s="9">
        <v>75419</v>
      </c>
      <c r="G82" s="9">
        <f t="shared" si="8"/>
        <v>13464</v>
      </c>
      <c r="H82" s="10">
        <v>0.1797</v>
      </c>
      <c r="I82" s="10">
        <v>0.17330000000000001</v>
      </c>
      <c r="J82" s="82"/>
      <c r="K82" s="123"/>
    </row>
    <row r="83" spans="1:11" ht="14.4">
      <c r="A83" s="11" t="s">
        <v>2330</v>
      </c>
      <c r="B83" s="11" t="s">
        <v>499</v>
      </c>
      <c r="C83" s="164">
        <v>1</v>
      </c>
      <c r="D83" s="164">
        <v>1</v>
      </c>
      <c r="E83" s="9">
        <v>72728</v>
      </c>
      <c r="F83" s="9">
        <v>75419</v>
      </c>
      <c r="G83" s="9">
        <f t="shared" si="8"/>
        <v>13464</v>
      </c>
      <c r="H83" s="10">
        <v>0.1797</v>
      </c>
      <c r="I83" s="10">
        <v>0.17330000000000001</v>
      </c>
      <c r="J83" s="82"/>
      <c r="K83" s="123"/>
    </row>
    <row r="84" spans="1:11" ht="14.4">
      <c r="A84" s="11" t="s">
        <v>2331</v>
      </c>
      <c r="B84" s="11" t="s">
        <v>501</v>
      </c>
      <c r="C84" s="164">
        <v>1</v>
      </c>
      <c r="D84" s="164">
        <v>1</v>
      </c>
      <c r="E84" s="9">
        <v>72728</v>
      </c>
      <c r="F84" s="9">
        <v>75419</v>
      </c>
      <c r="G84" s="9">
        <f t="shared" si="8"/>
        <v>13464</v>
      </c>
      <c r="H84" s="10">
        <v>0.1797</v>
      </c>
      <c r="I84" s="10">
        <v>0.17330000000000001</v>
      </c>
      <c r="J84" s="82"/>
      <c r="K84" s="123"/>
    </row>
    <row r="85" spans="1:11" ht="14.4">
      <c r="A85" s="11" t="s">
        <v>2332</v>
      </c>
      <c r="B85" s="11" t="s">
        <v>503</v>
      </c>
      <c r="C85" s="164">
        <v>1</v>
      </c>
      <c r="D85" s="164">
        <v>1</v>
      </c>
      <c r="E85" s="9">
        <v>72728</v>
      </c>
      <c r="F85" s="9">
        <v>75419</v>
      </c>
      <c r="G85" s="9">
        <f t="shared" si="8"/>
        <v>13464</v>
      </c>
      <c r="H85" s="10">
        <v>0.1797</v>
      </c>
      <c r="I85" s="10">
        <v>0.17330000000000001</v>
      </c>
      <c r="J85" s="82"/>
      <c r="K85" s="123"/>
    </row>
    <row r="86" spans="1:11" ht="14.4">
      <c r="A86" s="11" t="s">
        <v>2333</v>
      </c>
      <c r="B86" s="11" t="s">
        <v>505</v>
      </c>
      <c r="C86" s="164">
        <v>1</v>
      </c>
      <c r="D86" s="164">
        <v>1</v>
      </c>
      <c r="E86" s="9">
        <v>72728</v>
      </c>
      <c r="F86" s="9">
        <v>75419</v>
      </c>
      <c r="G86" s="9">
        <f t="shared" si="8"/>
        <v>13464</v>
      </c>
      <c r="H86" s="10">
        <v>0.1797</v>
      </c>
      <c r="I86" s="10">
        <v>0.17330000000000001</v>
      </c>
      <c r="J86" s="82"/>
      <c r="K86" s="123"/>
    </row>
    <row r="87" spans="1:11" ht="14.4">
      <c r="A87" s="11" t="s">
        <v>2334</v>
      </c>
      <c r="B87" s="11" t="s">
        <v>508</v>
      </c>
      <c r="C87" s="164">
        <v>1</v>
      </c>
      <c r="D87" s="164">
        <v>1</v>
      </c>
      <c r="E87" s="9">
        <v>72728</v>
      </c>
      <c r="F87" s="9">
        <v>75419</v>
      </c>
      <c r="G87" s="9">
        <f t="shared" si="8"/>
        <v>13464</v>
      </c>
      <c r="H87" s="10">
        <v>0.1797</v>
      </c>
      <c r="I87" s="10">
        <v>0.17330000000000001</v>
      </c>
      <c r="J87" s="82"/>
      <c r="K87" s="123"/>
    </row>
    <row r="88" spans="1:11" ht="14.4">
      <c r="A88" s="11" t="s">
        <v>2335</v>
      </c>
      <c r="B88" s="11" t="s">
        <v>511</v>
      </c>
      <c r="C88" s="164">
        <v>1.1200000000000001</v>
      </c>
      <c r="D88" s="164">
        <v>1.1200000000000001</v>
      </c>
      <c r="E88" s="9">
        <v>72728</v>
      </c>
      <c r="F88" s="9">
        <v>75419</v>
      </c>
      <c r="G88" s="9">
        <f t="shared" si="8"/>
        <v>13464</v>
      </c>
      <c r="H88" s="10">
        <v>0.1797</v>
      </c>
      <c r="I88" s="10">
        <v>0.17330000000000001</v>
      </c>
      <c r="J88" s="82"/>
      <c r="K88" s="123"/>
    </row>
    <row r="89" spans="1:11" ht="14.4">
      <c r="A89" s="11" t="s">
        <v>2336</v>
      </c>
      <c r="B89" s="11" t="s">
        <v>520</v>
      </c>
      <c r="C89" s="164">
        <v>1.1200000000000001</v>
      </c>
      <c r="D89" s="164">
        <v>1.1400000000000001</v>
      </c>
      <c r="E89" s="9">
        <v>72728</v>
      </c>
      <c r="F89" s="9">
        <v>75419</v>
      </c>
      <c r="G89" s="9">
        <f t="shared" si="8"/>
        <v>13464</v>
      </c>
      <c r="H89" s="10">
        <v>0.1797</v>
      </c>
      <c r="I89" s="10">
        <v>0.17330000000000001</v>
      </c>
      <c r="J89" s="82"/>
      <c r="K89" s="123"/>
    </row>
    <row r="90" spans="1:11" ht="14.4">
      <c r="A90" s="11" t="s">
        <v>2337</v>
      </c>
      <c r="B90" s="11" t="s">
        <v>525</v>
      </c>
      <c r="C90" s="164">
        <v>1.18</v>
      </c>
      <c r="D90" s="164">
        <v>1.2</v>
      </c>
      <c r="E90" s="9">
        <v>72728</v>
      </c>
      <c r="F90" s="9">
        <v>75419</v>
      </c>
      <c r="G90" s="9">
        <f t="shared" si="8"/>
        <v>13464</v>
      </c>
      <c r="H90" s="10">
        <v>0.1797</v>
      </c>
      <c r="I90" s="10">
        <v>0.17330000000000001</v>
      </c>
      <c r="J90" s="82"/>
      <c r="K90" s="123"/>
    </row>
    <row r="91" spans="1:11" ht="14.4">
      <c r="A91" s="11" t="s">
        <v>2338</v>
      </c>
      <c r="B91" s="11" t="s">
        <v>530</v>
      </c>
      <c r="C91" s="164">
        <v>1</v>
      </c>
      <c r="D91" s="164">
        <v>1.04</v>
      </c>
      <c r="E91" s="9">
        <v>72728</v>
      </c>
      <c r="F91" s="9">
        <v>75419</v>
      </c>
      <c r="G91" s="9">
        <f t="shared" si="8"/>
        <v>13464</v>
      </c>
      <c r="H91" s="10">
        <v>0.1797</v>
      </c>
      <c r="I91" s="10">
        <v>0.17330000000000001</v>
      </c>
      <c r="J91" s="82"/>
      <c r="K91" s="123"/>
    </row>
    <row r="92" spans="1:11" ht="14.4">
      <c r="A92" s="11" t="s">
        <v>2339</v>
      </c>
      <c r="B92" s="11" t="s">
        <v>532</v>
      </c>
      <c r="C92" s="164">
        <v>1</v>
      </c>
      <c r="D92" s="164">
        <v>1</v>
      </c>
      <c r="E92" s="9">
        <v>72728</v>
      </c>
      <c r="F92" s="9">
        <v>75419</v>
      </c>
      <c r="G92" s="9">
        <f t="shared" si="8"/>
        <v>13464</v>
      </c>
      <c r="H92" s="10">
        <v>0.1797</v>
      </c>
      <c r="I92" s="10">
        <v>0.17330000000000001</v>
      </c>
      <c r="J92" s="82"/>
      <c r="K92" s="123"/>
    </row>
    <row r="93" spans="1:11" ht="14.4">
      <c r="A93" s="11" t="s">
        <v>2340</v>
      </c>
      <c r="B93" s="11" t="s">
        <v>534</v>
      </c>
      <c r="C93" s="164">
        <v>1.06</v>
      </c>
      <c r="D93" s="164">
        <v>1.06</v>
      </c>
      <c r="E93" s="9">
        <v>72728</v>
      </c>
      <c r="F93" s="9">
        <v>75419</v>
      </c>
      <c r="G93" s="9">
        <f t="shared" si="8"/>
        <v>13464</v>
      </c>
      <c r="H93" s="10">
        <v>0.1797</v>
      </c>
      <c r="I93" s="10">
        <v>0.17330000000000001</v>
      </c>
      <c r="J93" s="82"/>
      <c r="K93" s="123"/>
    </row>
    <row r="94" spans="1:11" ht="14.4">
      <c r="A94" s="11" t="s">
        <v>2341</v>
      </c>
      <c r="B94" s="11" t="s">
        <v>537</v>
      </c>
      <c r="C94" s="164">
        <v>1.1200000000000001</v>
      </c>
      <c r="D94" s="164">
        <v>1.1200000000000001</v>
      </c>
      <c r="E94" s="9">
        <v>72728</v>
      </c>
      <c r="F94" s="9">
        <v>75419</v>
      </c>
      <c r="G94" s="9">
        <f t="shared" si="8"/>
        <v>13464</v>
      </c>
      <c r="H94" s="10">
        <v>0.1797</v>
      </c>
      <c r="I94" s="10">
        <v>0.17330000000000001</v>
      </c>
      <c r="J94" s="82"/>
      <c r="K94" s="123"/>
    </row>
    <row r="95" spans="1:11" ht="14.4">
      <c r="A95" s="11" t="s">
        <v>2342</v>
      </c>
      <c r="B95" s="11" t="s">
        <v>541</v>
      </c>
      <c r="C95" s="164">
        <v>1.1200000000000001</v>
      </c>
      <c r="D95" s="164">
        <v>1.1200000000000001</v>
      </c>
      <c r="E95" s="9">
        <v>72728</v>
      </c>
      <c r="F95" s="9">
        <v>75419</v>
      </c>
      <c r="G95" s="9">
        <f t="shared" si="8"/>
        <v>13464</v>
      </c>
      <c r="H95" s="10">
        <v>0.1797</v>
      </c>
      <c r="I95" s="10">
        <v>0.17330000000000001</v>
      </c>
      <c r="J95" s="82"/>
      <c r="K95" s="123"/>
    </row>
    <row r="96" spans="1:11" ht="14.4">
      <c r="A96" s="11" t="s">
        <v>2343</v>
      </c>
      <c r="B96" s="11" t="s">
        <v>545</v>
      </c>
      <c r="C96" s="164">
        <v>1.18</v>
      </c>
      <c r="D96" s="164">
        <v>1.18</v>
      </c>
      <c r="E96" s="9">
        <v>72728</v>
      </c>
      <c r="F96" s="9">
        <v>75419</v>
      </c>
      <c r="G96" s="9">
        <f t="shared" si="8"/>
        <v>13464</v>
      </c>
      <c r="H96" s="10">
        <v>0.1797</v>
      </c>
      <c r="I96" s="10">
        <v>0.17330000000000001</v>
      </c>
      <c r="J96" s="82"/>
      <c r="K96" s="123"/>
    </row>
    <row r="97" spans="1:11" ht="14.4">
      <c r="A97" s="11" t="s">
        <v>2344</v>
      </c>
      <c r="B97" s="11" t="s">
        <v>643</v>
      </c>
      <c r="C97" s="164">
        <v>1.1200000000000001</v>
      </c>
      <c r="D97" s="164">
        <v>1.1200000000000001</v>
      </c>
      <c r="E97" s="9">
        <v>72728</v>
      </c>
      <c r="F97" s="9">
        <v>75419</v>
      </c>
      <c r="G97" s="9">
        <f t="shared" si="8"/>
        <v>13464</v>
      </c>
      <c r="H97" s="10">
        <v>0.1797</v>
      </c>
      <c r="I97" s="10">
        <v>0.17330000000000001</v>
      </c>
      <c r="J97" s="82"/>
      <c r="K97" s="123"/>
    </row>
    <row r="98" spans="1:11" ht="14.4">
      <c r="A98" s="11" t="s">
        <v>2345</v>
      </c>
      <c r="B98" s="11" t="s">
        <v>683</v>
      </c>
      <c r="C98" s="164">
        <v>1.1200000000000001</v>
      </c>
      <c r="D98" s="164">
        <v>1.1400000000000001</v>
      </c>
      <c r="E98" s="9">
        <v>72728</v>
      </c>
      <c r="F98" s="9">
        <v>75419</v>
      </c>
      <c r="G98" s="9">
        <f t="shared" si="8"/>
        <v>13464</v>
      </c>
      <c r="H98" s="10">
        <v>0.1797</v>
      </c>
      <c r="I98" s="10">
        <v>0.17330000000000001</v>
      </c>
      <c r="J98" s="82"/>
      <c r="K98" s="123"/>
    </row>
    <row r="99" spans="1:11" ht="14.4">
      <c r="A99" s="11" t="s">
        <v>2346</v>
      </c>
      <c r="B99" s="11" t="s">
        <v>693</v>
      </c>
      <c r="C99" s="164">
        <v>1.18</v>
      </c>
      <c r="D99" s="164">
        <v>1.18</v>
      </c>
      <c r="E99" s="9">
        <v>72728</v>
      </c>
      <c r="F99" s="9">
        <v>75419</v>
      </c>
      <c r="G99" s="9">
        <f t="shared" si="8"/>
        <v>13464</v>
      </c>
      <c r="H99" s="10">
        <v>0.1797</v>
      </c>
      <c r="I99" s="10">
        <v>0.17330000000000001</v>
      </c>
      <c r="J99" s="82"/>
      <c r="K99" s="123"/>
    </row>
    <row r="100" spans="1:11" ht="14.4">
      <c r="A100" s="11" t="s">
        <v>2347</v>
      </c>
      <c r="B100" s="11" t="s">
        <v>700</v>
      </c>
      <c r="C100" s="164">
        <v>1.18</v>
      </c>
      <c r="D100" s="164">
        <v>1.18</v>
      </c>
      <c r="E100" s="9">
        <v>72728</v>
      </c>
      <c r="F100" s="9">
        <v>75419</v>
      </c>
      <c r="G100" s="9">
        <f t="shared" si="8"/>
        <v>13464</v>
      </c>
      <c r="H100" s="10">
        <v>0.1797</v>
      </c>
      <c r="I100" s="10">
        <v>0.17330000000000001</v>
      </c>
      <c r="J100" s="82"/>
      <c r="K100" s="123"/>
    </row>
    <row r="101" spans="1:11" ht="14.4">
      <c r="A101" s="11" t="s">
        <v>2348</v>
      </c>
      <c r="B101" s="11" t="s">
        <v>728</v>
      </c>
      <c r="C101" s="164">
        <v>1.1200000000000001</v>
      </c>
      <c r="D101" s="164">
        <v>1.1600000000000001</v>
      </c>
      <c r="E101" s="9">
        <v>72728</v>
      </c>
      <c r="F101" s="9">
        <v>75419</v>
      </c>
      <c r="G101" s="9">
        <f t="shared" si="8"/>
        <v>13464</v>
      </c>
      <c r="H101" s="10">
        <v>0.1797</v>
      </c>
      <c r="I101" s="10">
        <v>0.17330000000000001</v>
      </c>
      <c r="J101" s="82"/>
      <c r="K101" s="123"/>
    </row>
    <row r="102" spans="1:11" ht="14.4">
      <c r="A102" s="11" t="s">
        <v>2349</v>
      </c>
      <c r="B102" s="11" t="s">
        <v>734</v>
      </c>
      <c r="C102" s="164">
        <v>1.18</v>
      </c>
      <c r="D102" s="164">
        <v>1.18</v>
      </c>
      <c r="E102" s="9">
        <v>72728</v>
      </c>
      <c r="F102" s="9">
        <v>75419</v>
      </c>
      <c r="G102" s="9">
        <f t="shared" si="8"/>
        <v>13464</v>
      </c>
      <c r="H102" s="10">
        <v>0.1797</v>
      </c>
      <c r="I102" s="10">
        <v>0.17330000000000001</v>
      </c>
      <c r="J102" s="82"/>
      <c r="K102" s="123"/>
    </row>
    <row r="103" spans="1:11" ht="14.4">
      <c r="A103" s="11" t="s">
        <v>2350</v>
      </c>
      <c r="B103" s="11" t="s">
        <v>758</v>
      </c>
      <c r="C103" s="164">
        <v>1.18</v>
      </c>
      <c r="D103" s="164">
        <v>1.18</v>
      </c>
      <c r="E103" s="9">
        <v>72728</v>
      </c>
      <c r="F103" s="9">
        <v>75419</v>
      </c>
      <c r="G103" s="9">
        <f t="shared" si="8"/>
        <v>13464</v>
      </c>
      <c r="H103" s="10">
        <v>0.1797</v>
      </c>
      <c r="I103" s="10">
        <v>0.17330000000000001</v>
      </c>
      <c r="J103" s="82"/>
      <c r="K103" s="123"/>
    </row>
    <row r="104" spans="1:11" ht="14.4">
      <c r="A104" s="11" t="s">
        <v>2351</v>
      </c>
      <c r="B104" s="11" t="s">
        <v>761</v>
      </c>
      <c r="C104" s="164">
        <v>1.18</v>
      </c>
      <c r="D104" s="164">
        <v>1.18</v>
      </c>
      <c r="E104" s="9">
        <v>72728</v>
      </c>
      <c r="F104" s="9">
        <v>75419</v>
      </c>
      <c r="G104" s="9">
        <f t="shared" si="8"/>
        <v>13464</v>
      </c>
      <c r="H104" s="10">
        <v>0.1797</v>
      </c>
      <c r="I104" s="10">
        <v>0.17330000000000001</v>
      </c>
      <c r="J104" s="82"/>
      <c r="K104" s="123"/>
    </row>
    <row r="105" spans="1:11" ht="14.4">
      <c r="A105" s="11" t="s">
        <v>2352</v>
      </c>
      <c r="B105" s="11" t="s">
        <v>790</v>
      </c>
      <c r="C105" s="164">
        <v>1.18</v>
      </c>
      <c r="D105" s="164">
        <v>1.18</v>
      </c>
      <c r="E105" s="9">
        <v>72728</v>
      </c>
      <c r="F105" s="9">
        <v>75419</v>
      </c>
      <c r="G105" s="9">
        <f t="shared" si="8"/>
        <v>13464</v>
      </c>
      <c r="H105" s="10">
        <v>0.1797</v>
      </c>
      <c r="I105" s="10">
        <v>0.17330000000000001</v>
      </c>
      <c r="J105" s="82"/>
      <c r="K105" s="123"/>
    </row>
    <row r="106" spans="1:11" ht="14.4">
      <c r="A106" s="11" t="s">
        <v>2353</v>
      </c>
      <c r="B106" s="11" t="s">
        <v>796</v>
      </c>
      <c r="C106" s="164">
        <v>1.18</v>
      </c>
      <c r="D106" s="164">
        <v>1.18</v>
      </c>
      <c r="E106" s="9">
        <v>72728</v>
      </c>
      <c r="F106" s="9">
        <v>75419</v>
      </c>
      <c r="G106" s="9">
        <f t="shared" si="8"/>
        <v>13464</v>
      </c>
      <c r="H106" s="10">
        <v>0.1797</v>
      </c>
      <c r="I106" s="10">
        <v>0.17330000000000001</v>
      </c>
      <c r="J106" s="82"/>
      <c r="K106" s="123"/>
    </row>
    <row r="107" spans="1:11" ht="14.4">
      <c r="A107" s="11" t="s">
        <v>2354</v>
      </c>
      <c r="B107" s="11" t="s">
        <v>806</v>
      </c>
      <c r="C107" s="164">
        <v>1.1350000000000002</v>
      </c>
      <c r="D107" s="164">
        <v>1.1350000000000002</v>
      </c>
      <c r="E107" s="9">
        <v>72728</v>
      </c>
      <c r="F107" s="9">
        <v>75419</v>
      </c>
      <c r="G107" s="9">
        <f t="shared" si="8"/>
        <v>13464</v>
      </c>
      <c r="H107" s="10">
        <v>0.1797</v>
      </c>
      <c r="I107" s="10">
        <v>0.17330000000000001</v>
      </c>
      <c r="J107" s="82"/>
      <c r="K107" s="123"/>
    </row>
    <row r="108" spans="1:11" ht="14.4">
      <c r="A108" s="11" t="s">
        <v>2355</v>
      </c>
      <c r="B108" s="11" t="s">
        <v>824</v>
      </c>
      <c r="C108" s="164">
        <v>1.18</v>
      </c>
      <c r="D108" s="164">
        <v>1.22</v>
      </c>
      <c r="E108" s="9">
        <v>72728</v>
      </c>
      <c r="F108" s="9">
        <v>75419</v>
      </c>
      <c r="G108" s="9">
        <f t="shared" si="8"/>
        <v>13464</v>
      </c>
      <c r="H108" s="10">
        <v>0.1797</v>
      </c>
      <c r="I108" s="10">
        <v>0.17330000000000001</v>
      </c>
      <c r="J108" s="82"/>
      <c r="K108" s="123"/>
    </row>
    <row r="109" spans="1:11" ht="14.4">
      <c r="A109" s="11" t="s">
        <v>2356</v>
      </c>
      <c r="B109" s="11" t="s">
        <v>830</v>
      </c>
      <c r="C109" s="164">
        <v>1.18</v>
      </c>
      <c r="D109" s="164">
        <v>1.18</v>
      </c>
      <c r="E109" s="9">
        <v>72728</v>
      </c>
      <c r="F109" s="9">
        <v>75419</v>
      </c>
      <c r="G109" s="9">
        <f t="shared" si="8"/>
        <v>13464</v>
      </c>
      <c r="H109" s="10">
        <v>0.1797</v>
      </c>
      <c r="I109" s="10">
        <v>0.17330000000000001</v>
      </c>
      <c r="J109" s="82"/>
      <c r="K109" s="123"/>
    </row>
    <row r="110" spans="1:11" ht="14.4">
      <c r="A110" s="11" t="s">
        <v>2357</v>
      </c>
      <c r="B110" s="11" t="s">
        <v>844</v>
      </c>
      <c r="C110" s="164">
        <v>1.18</v>
      </c>
      <c r="D110" s="164">
        <v>1.18</v>
      </c>
      <c r="E110" s="9">
        <v>72728</v>
      </c>
      <c r="F110" s="9">
        <v>75419</v>
      </c>
      <c r="G110" s="9">
        <f t="shared" si="8"/>
        <v>13464</v>
      </c>
      <c r="H110" s="10">
        <v>0.1797</v>
      </c>
      <c r="I110" s="10">
        <v>0.17330000000000001</v>
      </c>
      <c r="J110" s="82"/>
      <c r="K110" s="123"/>
    </row>
    <row r="111" spans="1:11" ht="14.4">
      <c r="A111" s="11" t="s">
        <v>2358</v>
      </c>
      <c r="B111" s="11" t="s">
        <v>869</v>
      </c>
      <c r="C111" s="164">
        <v>1.18</v>
      </c>
      <c r="D111" s="164">
        <v>1.18</v>
      </c>
      <c r="E111" s="9">
        <v>72728</v>
      </c>
      <c r="F111" s="9">
        <v>75419</v>
      </c>
      <c r="G111" s="9">
        <f t="shared" si="8"/>
        <v>13464</v>
      </c>
      <c r="H111" s="10">
        <v>0.1797</v>
      </c>
      <c r="I111" s="10">
        <v>0.17330000000000001</v>
      </c>
      <c r="J111" s="82"/>
      <c r="K111" s="123"/>
    </row>
    <row r="112" spans="1:11" ht="14.4">
      <c r="A112" s="11" t="s">
        <v>2359</v>
      </c>
      <c r="B112" s="11" t="s">
        <v>886</v>
      </c>
      <c r="C112" s="164">
        <v>1.18</v>
      </c>
      <c r="D112" s="164">
        <v>1.18</v>
      </c>
      <c r="E112" s="9">
        <v>72728</v>
      </c>
      <c r="F112" s="9">
        <v>75419</v>
      </c>
      <c r="G112" s="9">
        <f t="shared" si="8"/>
        <v>13464</v>
      </c>
      <c r="H112" s="10">
        <v>0.1797</v>
      </c>
      <c r="I112" s="10">
        <v>0.17330000000000001</v>
      </c>
      <c r="J112" s="82"/>
      <c r="K112" s="123"/>
    </row>
    <row r="113" spans="1:11" ht="14.4">
      <c r="A113" s="11" t="s">
        <v>2360</v>
      </c>
      <c r="B113" s="11" t="s">
        <v>937</v>
      </c>
      <c r="C113" s="164">
        <v>1.18</v>
      </c>
      <c r="D113" s="164">
        <v>1.18</v>
      </c>
      <c r="E113" s="9">
        <v>72728</v>
      </c>
      <c r="F113" s="9">
        <v>75419</v>
      </c>
      <c r="G113" s="9">
        <f t="shared" si="8"/>
        <v>13464</v>
      </c>
      <c r="H113" s="10">
        <v>0.1797</v>
      </c>
      <c r="I113" s="10">
        <v>0.17330000000000001</v>
      </c>
      <c r="J113" s="82"/>
      <c r="K113" s="123"/>
    </row>
    <row r="114" spans="1:11" ht="14.4">
      <c r="A114" s="11" t="s">
        <v>2361</v>
      </c>
      <c r="B114" s="11" t="s">
        <v>977</v>
      </c>
      <c r="C114" s="164">
        <v>1.18</v>
      </c>
      <c r="D114" s="164">
        <v>1.18</v>
      </c>
      <c r="E114" s="9">
        <v>72728</v>
      </c>
      <c r="F114" s="9">
        <v>75419</v>
      </c>
      <c r="G114" s="9">
        <f t="shared" si="8"/>
        <v>13464</v>
      </c>
      <c r="H114" s="10">
        <v>0.1797</v>
      </c>
      <c r="I114" s="10">
        <v>0.17330000000000001</v>
      </c>
      <c r="J114" s="82"/>
      <c r="K114" s="123"/>
    </row>
    <row r="115" spans="1:11" ht="14.4">
      <c r="A115" s="11" t="s">
        <v>2363</v>
      </c>
      <c r="B115" s="11" t="s">
        <v>1010</v>
      </c>
      <c r="C115" s="164">
        <v>1.1499999999999999</v>
      </c>
      <c r="D115" s="164">
        <v>1.1499999999999999</v>
      </c>
      <c r="E115" s="9">
        <v>72728</v>
      </c>
      <c r="F115" s="9">
        <v>75419</v>
      </c>
      <c r="G115" s="9">
        <f t="shared" si="8"/>
        <v>13464</v>
      </c>
      <c r="H115" s="10">
        <v>0.1797</v>
      </c>
      <c r="I115" s="10">
        <v>0.17330000000000001</v>
      </c>
      <c r="J115" s="82"/>
      <c r="K115" s="123"/>
    </row>
    <row r="116" spans="1:11" ht="14.4">
      <c r="A116" s="11" t="s">
        <v>2366</v>
      </c>
      <c r="B116" s="11" t="s">
        <v>1015</v>
      </c>
      <c r="C116" s="164">
        <v>1.18</v>
      </c>
      <c r="D116" s="164">
        <v>1.18</v>
      </c>
      <c r="E116" s="9">
        <v>72728</v>
      </c>
      <c r="F116" s="9">
        <v>75419</v>
      </c>
      <c r="G116" s="9">
        <f t="shared" si="8"/>
        <v>13464</v>
      </c>
      <c r="H116" s="10">
        <v>0.1797</v>
      </c>
      <c r="I116" s="10">
        <v>0.17330000000000001</v>
      </c>
      <c r="J116" s="82"/>
      <c r="K116" s="123"/>
    </row>
    <row r="117" spans="1:11" ht="14.4">
      <c r="A117" s="11" t="s">
        <v>2367</v>
      </c>
      <c r="B117" s="11" t="s">
        <v>1025</v>
      </c>
      <c r="C117" s="164">
        <v>1.18</v>
      </c>
      <c r="D117" s="164">
        <v>1.22</v>
      </c>
      <c r="E117" s="9">
        <v>72728</v>
      </c>
      <c r="F117" s="9">
        <v>75419</v>
      </c>
      <c r="G117" s="9">
        <f t="shared" si="8"/>
        <v>13464</v>
      </c>
      <c r="H117" s="10">
        <v>0.1797</v>
      </c>
      <c r="I117" s="10">
        <v>0.17330000000000001</v>
      </c>
      <c r="J117" s="82"/>
      <c r="K117" s="123"/>
    </row>
    <row r="118" spans="1:11" ht="14.4">
      <c r="A118" s="11" t="s">
        <v>2368</v>
      </c>
      <c r="B118" s="11" t="s">
        <v>1036</v>
      </c>
      <c r="C118" s="164">
        <v>1.18</v>
      </c>
      <c r="D118" s="164">
        <v>1.22</v>
      </c>
      <c r="E118" s="9">
        <v>72728</v>
      </c>
      <c r="F118" s="9">
        <v>75419</v>
      </c>
      <c r="G118" s="9">
        <f t="shared" si="8"/>
        <v>13464</v>
      </c>
      <c r="H118" s="10">
        <v>0.1797</v>
      </c>
      <c r="I118" s="10">
        <v>0.17330000000000001</v>
      </c>
      <c r="J118" s="82"/>
      <c r="K118" s="123"/>
    </row>
    <row r="119" spans="1:11" ht="14.4">
      <c r="A119" s="11" t="s">
        <v>2369</v>
      </c>
      <c r="B119" s="11" t="s">
        <v>1047</v>
      </c>
      <c r="C119" s="164">
        <v>1.18</v>
      </c>
      <c r="D119" s="164">
        <v>1.22</v>
      </c>
      <c r="E119" s="9">
        <v>72728</v>
      </c>
      <c r="F119" s="9">
        <v>75419</v>
      </c>
      <c r="G119" s="9">
        <f t="shared" si="8"/>
        <v>13464</v>
      </c>
      <c r="H119" s="10">
        <v>0.1797</v>
      </c>
      <c r="I119" s="10">
        <v>0.17330000000000001</v>
      </c>
      <c r="J119" s="82"/>
      <c r="K119" s="123"/>
    </row>
    <row r="120" spans="1:11" ht="14.4">
      <c r="A120" s="11" t="s">
        <v>2370</v>
      </c>
      <c r="B120" s="11" t="s">
        <v>1065</v>
      </c>
      <c r="C120" s="164">
        <v>1.18</v>
      </c>
      <c r="D120" s="164">
        <v>1.18</v>
      </c>
      <c r="E120" s="9">
        <v>72728</v>
      </c>
      <c r="F120" s="9">
        <v>75419</v>
      </c>
      <c r="G120" s="9">
        <f t="shared" si="8"/>
        <v>13464</v>
      </c>
      <c r="H120" s="10">
        <v>0.1797</v>
      </c>
      <c r="I120" s="10">
        <v>0.17330000000000001</v>
      </c>
      <c r="J120" s="82"/>
      <c r="K120" s="123"/>
    </row>
    <row r="121" spans="1:11" ht="14.4">
      <c r="A121" s="11" t="s">
        <v>2371</v>
      </c>
      <c r="B121" s="11" t="s">
        <v>1078</v>
      </c>
      <c r="C121" s="164">
        <v>1.18</v>
      </c>
      <c r="D121" s="164">
        <v>1.18</v>
      </c>
      <c r="E121" s="9">
        <v>72728</v>
      </c>
      <c r="F121" s="9">
        <v>75419</v>
      </c>
      <c r="G121" s="9">
        <f t="shared" si="8"/>
        <v>13464</v>
      </c>
      <c r="H121" s="10">
        <v>0.1797</v>
      </c>
      <c r="I121" s="10">
        <v>0.17330000000000001</v>
      </c>
      <c r="J121" s="82"/>
      <c r="K121" s="123"/>
    </row>
    <row r="122" spans="1:11" ht="14.4">
      <c r="A122" s="11" t="s">
        <v>2372</v>
      </c>
      <c r="B122" s="11" t="s">
        <v>1080</v>
      </c>
      <c r="C122" s="164">
        <v>1</v>
      </c>
      <c r="D122" s="164">
        <v>1.04</v>
      </c>
      <c r="E122" s="9">
        <v>72728</v>
      </c>
      <c r="F122" s="9">
        <v>75419</v>
      </c>
      <c r="G122" s="9">
        <f t="shared" si="8"/>
        <v>13464</v>
      </c>
      <c r="H122" s="10">
        <v>0.1797</v>
      </c>
      <c r="I122" s="10">
        <v>0.17330000000000001</v>
      </c>
      <c r="J122" s="82"/>
      <c r="K122" s="123"/>
    </row>
    <row r="123" spans="1:11" ht="14.4">
      <c r="A123" s="11" t="s">
        <v>2373</v>
      </c>
      <c r="B123" s="11" t="s">
        <v>1082</v>
      </c>
      <c r="C123" s="164">
        <v>1.1200000000000001</v>
      </c>
      <c r="D123" s="164">
        <v>1.1200000000000001</v>
      </c>
      <c r="E123" s="9">
        <v>72728</v>
      </c>
      <c r="F123" s="9">
        <v>75419</v>
      </c>
      <c r="G123" s="9">
        <f t="shared" si="8"/>
        <v>13464</v>
      </c>
      <c r="H123" s="10">
        <v>0.1797</v>
      </c>
      <c r="I123" s="10">
        <v>0.17330000000000001</v>
      </c>
      <c r="J123" s="82"/>
      <c r="K123" s="123"/>
    </row>
    <row r="124" spans="1:11" ht="14.4">
      <c r="A124" s="11" t="s">
        <v>2374</v>
      </c>
      <c r="B124" s="11" t="s">
        <v>1084</v>
      </c>
      <c r="C124" s="164">
        <v>1.06</v>
      </c>
      <c r="D124" s="164">
        <v>1.06</v>
      </c>
      <c r="E124" s="9">
        <v>72728</v>
      </c>
      <c r="F124" s="9">
        <v>75419</v>
      </c>
      <c r="G124" s="9">
        <f t="shared" si="8"/>
        <v>13464</v>
      </c>
      <c r="H124" s="10">
        <v>0.1797</v>
      </c>
      <c r="I124" s="10">
        <v>0.17330000000000001</v>
      </c>
      <c r="J124" s="82"/>
      <c r="K124" s="123"/>
    </row>
    <row r="125" spans="1:11" ht="14.4">
      <c r="A125" s="11" t="s">
        <v>2375</v>
      </c>
      <c r="B125" s="11" t="s">
        <v>1086</v>
      </c>
      <c r="C125" s="164">
        <v>1</v>
      </c>
      <c r="D125" s="164">
        <v>1</v>
      </c>
      <c r="E125" s="9">
        <v>72728</v>
      </c>
      <c r="F125" s="9">
        <v>75419</v>
      </c>
      <c r="G125" s="9">
        <f t="shared" si="8"/>
        <v>13464</v>
      </c>
      <c r="H125" s="10">
        <v>0.1797</v>
      </c>
      <c r="I125" s="10">
        <v>0.17330000000000001</v>
      </c>
      <c r="J125" s="82"/>
      <c r="K125" s="123"/>
    </row>
    <row r="126" spans="1:11" ht="14.4">
      <c r="A126" s="11" t="s">
        <v>2376</v>
      </c>
      <c r="B126" s="11" t="s">
        <v>1092</v>
      </c>
      <c r="C126" s="164">
        <v>1</v>
      </c>
      <c r="D126" s="164">
        <v>1</v>
      </c>
      <c r="E126" s="9">
        <v>72728</v>
      </c>
      <c r="F126" s="9">
        <v>75419</v>
      </c>
      <c r="G126" s="9">
        <f t="shared" si="8"/>
        <v>13464</v>
      </c>
      <c r="H126" s="10">
        <v>0.1797</v>
      </c>
      <c r="I126" s="10">
        <v>0.17330000000000001</v>
      </c>
      <c r="J126" s="82"/>
      <c r="K126" s="123"/>
    </row>
    <row r="127" spans="1:11" ht="14.4">
      <c r="A127" s="11" t="s">
        <v>2377</v>
      </c>
      <c r="B127" s="11" t="s">
        <v>1096</v>
      </c>
      <c r="C127" s="164">
        <v>1.06</v>
      </c>
      <c r="D127" s="164">
        <v>1.06</v>
      </c>
      <c r="E127" s="9">
        <v>72728</v>
      </c>
      <c r="F127" s="9">
        <v>75419</v>
      </c>
      <c r="G127" s="9">
        <f t="shared" si="8"/>
        <v>13464</v>
      </c>
      <c r="H127" s="10">
        <v>0.1797</v>
      </c>
      <c r="I127" s="10">
        <v>0.17330000000000001</v>
      </c>
      <c r="J127" s="82"/>
      <c r="K127" s="123"/>
    </row>
    <row r="128" spans="1:11" ht="14.4">
      <c r="A128" s="11" t="s">
        <v>2378</v>
      </c>
      <c r="B128" s="11" t="s">
        <v>1101</v>
      </c>
      <c r="C128" s="164">
        <v>1</v>
      </c>
      <c r="D128" s="164">
        <v>1</v>
      </c>
      <c r="E128" s="9">
        <v>72728</v>
      </c>
      <c r="F128" s="9">
        <v>75419</v>
      </c>
      <c r="G128" s="9">
        <f t="shared" si="8"/>
        <v>13464</v>
      </c>
      <c r="H128" s="10">
        <v>0.1797</v>
      </c>
      <c r="I128" s="10">
        <v>0.17330000000000001</v>
      </c>
      <c r="J128" s="82"/>
      <c r="K128" s="123"/>
    </row>
    <row r="129" spans="1:11" ht="14.4">
      <c r="A129" s="11" t="s">
        <v>2379</v>
      </c>
      <c r="B129" s="11" t="s">
        <v>1103</v>
      </c>
      <c r="C129" s="164">
        <v>1</v>
      </c>
      <c r="D129" s="164">
        <v>1</v>
      </c>
      <c r="E129" s="9">
        <v>72728</v>
      </c>
      <c r="F129" s="9">
        <v>75419</v>
      </c>
      <c r="G129" s="9">
        <f t="shared" si="8"/>
        <v>13464</v>
      </c>
      <c r="H129" s="10">
        <v>0.1797</v>
      </c>
      <c r="I129" s="10">
        <v>0.17330000000000001</v>
      </c>
      <c r="J129" s="82"/>
      <c r="K129" s="123"/>
    </row>
    <row r="130" spans="1:11" ht="14.4">
      <c r="A130" s="11" t="s">
        <v>2380</v>
      </c>
      <c r="B130" s="11" t="s">
        <v>1105</v>
      </c>
      <c r="C130" s="164">
        <v>1</v>
      </c>
      <c r="D130" s="164">
        <v>1.02</v>
      </c>
      <c r="E130" s="9">
        <v>72728</v>
      </c>
      <c r="F130" s="9">
        <v>75419</v>
      </c>
      <c r="G130" s="9">
        <f t="shared" si="8"/>
        <v>13464</v>
      </c>
      <c r="H130" s="10">
        <v>0.1797</v>
      </c>
      <c r="I130" s="10">
        <v>0.17330000000000001</v>
      </c>
      <c r="J130" s="82"/>
      <c r="K130" s="123"/>
    </row>
    <row r="131" spans="1:11" ht="14.4">
      <c r="A131" s="11" t="s">
        <v>2381</v>
      </c>
      <c r="B131" s="11" t="s">
        <v>1107</v>
      </c>
      <c r="C131" s="164">
        <v>1</v>
      </c>
      <c r="D131" s="164">
        <v>1</v>
      </c>
      <c r="E131" s="9">
        <v>72728</v>
      </c>
      <c r="F131" s="9">
        <v>75419</v>
      </c>
      <c r="G131" s="9">
        <f t="shared" si="8"/>
        <v>13464</v>
      </c>
      <c r="H131" s="10">
        <v>0.1797</v>
      </c>
      <c r="I131" s="10">
        <v>0.17330000000000001</v>
      </c>
      <c r="J131" s="82"/>
      <c r="K131" s="123"/>
    </row>
    <row r="132" spans="1:11" ht="14.4">
      <c r="A132" s="11" t="s">
        <v>2382</v>
      </c>
      <c r="B132" s="11" t="s">
        <v>1110</v>
      </c>
      <c r="C132" s="164">
        <v>1</v>
      </c>
      <c r="D132" s="164">
        <v>1.04</v>
      </c>
      <c r="E132" s="9">
        <v>72728</v>
      </c>
      <c r="F132" s="9">
        <v>75419</v>
      </c>
      <c r="G132" s="9">
        <f t="shared" si="8"/>
        <v>13464</v>
      </c>
      <c r="H132" s="10">
        <v>0.1797</v>
      </c>
      <c r="I132" s="10">
        <v>0.17330000000000001</v>
      </c>
      <c r="J132" s="82"/>
      <c r="K132" s="123"/>
    </row>
    <row r="133" spans="1:11" ht="14.4">
      <c r="A133" s="11" t="s">
        <v>2383</v>
      </c>
      <c r="B133" s="11" t="s">
        <v>1113</v>
      </c>
      <c r="C133" s="164">
        <v>1</v>
      </c>
      <c r="D133" s="164">
        <v>1.04</v>
      </c>
      <c r="E133" s="9">
        <v>72728</v>
      </c>
      <c r="F133" s="9">
        <v>75419</v>
      </c>
      <c r="G133" s="9">
        <f t="shared" si="8"/>
        <v>13464</v>
      </c>
      <c r="H133" s="10">
        <v>0.1797</v>
      </c>
      <c r="I133" s="10">
        <v>0.17330000000000001</v>
      </c>
      <c r="J133" s="82"/>
      <c r="K133" s="123"/>
    </row>
    <row r="134" spans="1:11" ht="14.4">
      <c r="A134" s="11" t="s">
        <v>2384</v>
      </c>
      <c r="B134" s="11" t="s">
        <v>1115</v>
      </c>
      <c r="C134" s="164">
        <v>1</v>
      </c>
      <c r="D134" s="164">
        <v>1</v>
      </c>
      <c r="E134" s="9">
        <v>72728</v>
      </c>
      <c r="F134" s="9">
        <v>75419</v>
      </c>
      <c r="G134" s="9">
        <f t="shared" si="8"/>
        <v>13464</v>
      </c>
      <c r="H134" s="10">
        <v>0.1797</v>
      </c>
      <c r="I134" s="10">
        <v>0.17330000000000001</v>
      </c>
      <c r="J134" s="82"/>
      <c r="K134" s="123"/>
    </row>
    <row r="135" spans="1:11" ht="14.4">
      <c r="A135" s="11" t="s">
        <v>2385</v>
      </c>
      <c r="B135" s="11" t="s">
        <v>1116</v>
      </c>
      <c r="C135" s="164">
        <v>1</v>
      </c>
      <c r="D135" s="164">
        <v>1</v>
      </c>
      <c r="E135" s="9">
        <v>72728</v>
      </c>
      <c r="F135" s="9">
        <v>75419</v>
      </c>
      <c r="G135" s="9">
        <f t="shared" ref="G135:G198" si="9">ROUND(1100*12*1.02,2)</f>
        <v>13464</v>
      </c>
      <c r="H135" s="10">
        <v>0.1797</v>
      </c>
      <c r="I135" s="10">
        <v>0.17330000000000001</v>
      </c>
      <c r="J135" s="82"/>
      <c r="K135" s="123"/>
    </row>
    <row r="136" spans="1:11" ht="14.4">
      <c r="A136" s="11" t="s">
        <v>2386</v>
      </c>
      <c r="B136" s="11" t="s">
        <v>1120</v>
      </c>
      <c r="C136" s="164">
        <v>1</v>
      </c>
      <c r="D136" s="164">
        <v>1.04</v>
      </c>
      <c r="E136" s="9">
        <v>72728</v>
      </c>
      <c r="F136" s="9">
        <v>75419</v>
      </c>
      <c r="G136" s="9">
        <f t="shared" si="9"/>
        <v>13464</v>
      </c>
      <c r="H136" s="10">
        <v>0.1797</v>
      </c>
      <c r="I136" s="10">
        <v>0.17330000000000001</v>
      </c>
      <c r="J136" s="82"/>
      <c r="K136" s="123"/>
    </row>
    <row r="137" spans="1:11" ht="14.4">
      <c r="A137" s="11" t="s">
        <v>2387</v>
      </c>
      <c r="B137" s="11" t="s">
        <v>1126</v>
      </c>
      <c r="C137" s="164">
        <v>1</v>
      </c>
      <c r="D137" s="164">
        <v>1</v>
      </c>
      <c r="E137" s="9">
        <v>72728</v>
      </c>
      <c r="F137" s="9">
        <v>75419</v>
      </c>
      <c r="G137" s="9">
        <f t="shared" si="9"/>
        <v>13464</v>
      </c>
      <c r="H137" s="10">
        <v>0.1797</v>
      </c>
      <c r="I137" s="10">
        <v>0.17330000000000001</v>
      </c>
      <c r="J137" s="82"/>
      <c r="K137" s="123"/>
    </row>
    <row r="138" spans="1:11" ht="14.4">
      <c r="A138" s="11" t="s">
        <v>2388</v>
      </c>
      <c r="B138" s="11" t="s">
        <v>1130</v>
      </c>
      <c r="C138" s="164">
        <v>1</v>
      </c>
      <c r="D138" s="164">
        <v>1</v>
      </c>
      <c r="E138" s="9">
        <v>72728</v>
      </c>
      <c r="F138" s="9">
        <v>75419</v>
      </c>
      <c r="G138" s="9">
        <f t="shared" si="9"/>
        <v>13464</v>
      </c>
      <c r="H138" s="10">
        <v>0.1797</v>
      </c>
      <c r="I138" s="10">
        <v>0.17330000000000001</v>
      </c>
      <c r="J138" s="82"/>
      <c r="K138" s="123"/>
    </row>
    <row r="139" spans="1:11" ht="14.4">
      <c r="A139" s="11" t="s">
        <v>2389</v>
      </c>
      <c r="B139" s="11" t="s">
        <v>1133</v>
      </c>
      <c r="C139" s="164">
        <v>1</v>
      </c>
      <c r="D139" s="164">
        <v>1</v>
      </c>
      <c r="E139" s="9">
        <v>72728</v>
      </c>
      <c r="F139" s="9">
        <v>75419</v>
      </c>
      <c r="G139" s="9">
        <f t="shared" si="9"/>
        <v>13464</v>
      </c>
      <c r="H139" s="10">
        <v>0.1797</v>
      </c>
      <c r="I139" s="10">
        <v>0.17330000000000001</v>
      </c>
      <c r="J139" s="82"/>
      <c r="K139" s="123"/>
    </row>
    <row r="140" spans="1:11" ht="14.4">
      <c r="A140" s="11" t="s">
        <v>2390</v>
      </c>
      <c r="B140" s="11" t="s">
        <v>1135</v>
      </c>
      <c r="C140" s="164">
        <v>1</v>
      </c>
      <c r="D140" s="164">
        <v>1</v>
      </c>
      <c r="E140" s="9">
        <v>72728</v>
      </c>
      <c r="F140" s="9">
        <v>75419</v>
      </c>
      <c r="G140" s="9">
        <f t="shared" si="9"/>
        <v>13464</v>
      </c>
      <c r="H140" s="10">
        <v>0.1797</v>
      </c>
      <c r="I140" s="10">
        <v>0.17330000000000001</v>
      </c>
      <c r="J140" s="82"/>
      <c r="K140" s="123"/>
    </row>
    <row r="141" spans="1:11" ht="14.4">
      <c r="A141" s="11" t="s">
        <v>2391</v>
      </c>
      <c r="B141" s="11" t="s">
        <v>1139</v>
      </c>
      <c r="C141" s="164">
        <v>1</v>
      </c>
      <c r="D141" s="164">
        <v>1</v>
      </c>
      <c r="E141" s="9">
        <v>72728</v>
      </c>
      <c r="F141" s="9">
        <v>75419</v>
      </c>
      <c r="G141" s="9">
        <f t="shared" si="9"/>
        <v>13464</v>
      </c>
      <c r="H141" s="10">
        <v>0.1797</v>
      </c>
      <c r="I141" s="10">
        <v>0.17330000000000001</v>
      </c>
      <c r="J141" s="82"/>
      <c r="K141" s="123"/>
    </row>
    <row r="142" spans="1:11" ht="14.4">
      <c r="A142" s="11" t="s">
        <v>2392</v>
      </c>
      <c r="B142" s="11" t="s">
        <v>1142</v>
      </c>
      <c r="C142" s="164">
        <v>1</v>
      </c>
      <c r="D142" s="164">
        <v>1.04</v>
      </c>
      <c r="E142" s="9">
        <v>72728</v>
      </c>
      <c r="F142" s="9">
        <v>75419</v>
      </c>
      <c r="G142" s="9">
        <f t="shared" si="9"/>
        <v>13464</v>
      </c>
      <c r="H142" s="10">
        <v>0.1797</v>
      </c>
      <c r="I142" s="10">
        <v>0.17330000000000001</v>
      </c>
      <c r="J142" s="82"/>
      <c r="K142" s="123"/>
    </row>
    <row r="143" spans="1:11" ht="14.4">
      <c r="A143" s="11" t="s">
        <v>2393</v>
      </c>
      <c r="B143" s="11" t="s">
        <v>1145</v>
      </c>
      <c r="C143" s="164">
        <v>1</v>
      </c>
      <c r="D143" s="164">
        <v>1.02</v>
      </c>
      <c r="E143" s="9">
        <v>72728</v>
      </c>
      <c r="F143" s="9">
        <v>75419</v>
      </c>
      <c r="G143" s="9">
        <f t="shared" si="9"/>
        <v>13464</v>
      </c>
      <c r="H143" s="10">
        <v>0.1797</v>
      </c>
      <c r="I143" s="10">
        <v>0.17330000000000001</v>
      </c>
      <c r="J143" s="82"/>
      <c r="K143" s="123"/>
    </row>
    <row r="144" spans="1:11" ht="14.4">
      <c r="A144" s="11" t="s">
        <v>2394</v>
      </c>
      <c r="B144" s="11" t="s">
        <v>1150</v>
      </c>
      <c r="C144" s="164">
        <v>1</v>
      </c>
      <c r="D144" s="164">
        <v>1</v>
      </c>
      <c r="E144" s="9">
        <v>72728</v>
      </c>
      <c r="F144" s="9">
        <v>75419</v>
      </c>
      <c r="G144" s="9">
        <f t="shared" si="9"/>
        <v>13464</v>
      </c>
      <c r="H144" s="10">
        <v>0.1797</v>
      </c>
      <c r="I144" s="10">
        <v>0.17330000000000001</v>
      </c>
      <c r="J144" s="82"/>
      <c r="K144" s="123"/>
    </row>
    <row r="145" spans="1:11" ht="14.4">
      <c r="A145" s="11" t="s">
        <v>2395</v>
      </c>
      <c r="B145" s="11" t="s">
        <v>1152</v>
      </c>
      <c r="C145" s="164">
        <v>1</v>
      </c>
      <c r="D145" s="164">
        <v>1.02</v>
      </c>
      <c r="E145" s="9">
        <v>72728</v>
      </c>
      <c r="F145" s="9">
        <v>75419</v>
      </c>
      <c r="G145" s="9">
        <f t="shared" si="9"/>
        <v>13464</v>
      </c>
      <c r="H145" s="10">
        <v>0.1797</v>
      </c>
      <c r="I145" s="10">
        <v>0.17330000000000001</v>
      </c>
      <c r="J145" s="82"/>
      <c r="K145" s="123"/>
    </row>
    <row r="146" spans="1:11" ht="14.4">
      <c r="A146" s="11" t="s">
        <v>2396</v>
      </c>
      <c r="B146" s="11" t="s">
        <v>1157</v>
      </c>
      <c r="C146" s="164">
        <v>1</v>
      </c>
      <c r="D146" s="164">
        <v>1</v>
      </c>
      <c r="E146" s="9">
        <v>72728</v>
      </c>
      <c r="F146" s="9">
        <v>75419</v>
      </c>
      <c r="G146" s="9">
        <f t="shared" si="9"/>
        <v>13464</v>
      </c>
      <c r="H146" s="10">
        <v>0.1797</v>
      </c>
      <c r="I146" s="10">
        <v>0.17330000000000001</v>
      </c>
      <c r="J146" s="82"/>
      <c r="K146" s="123"/>
    </row>
    <row r="147" spans="1:11" ht="14.4">
      <c r="A147" s="11" t="s">
        <v>2397</v>
      </c>
      <c r="B147" s="11" t="s">
        <v>1161</v>
      </c>
      <c r="C147" s="164">
        <v>1</v>
      </c>
      <c r="D147" s="164">
        <v>1.04</v>
      </c>
      <c r="E147" s="9">
        <v>72728</v>
      </c>
      <c r="F147" s="9">
        <v>75419</v>
      </c>
      <c r="G147" s="9">
        <f t="shared" si="9"/>
        <v>13464</v>
      </c>
      <c r="H147" s="10">
        <v>0.1797</v>
      </c>
      <c r="I147" s="10">
        <v>0.17330000000000001</v>
      </c>
      <c r="J147" s="82"/>
      <c r="K147" s="123"/>
    </row>
    <row r="148" spans="1:11" ht="14.4">
      <c r="A148" s="11" t="s">
        <v>2398</v>
      </c>
      <c r="B148" s="11" t="s">
        <v>1163</v>
      </c>
      <c r="C148" s="164">
        <v>1</v>
      </c>
      <c r="D148" s="164">
        <v>1.04</v>
      </c>
      <c r="E148" s="9">
        <v>72728</v>
      </c>
      <c r="F148" s="9">
        <v>75419</v>
      </c>
      <c r="G148" s="9">
        <f t="shared" si="9"/>
        <v>13464</v>
      </c>
      <c r="H148" s="10">
        <v>0.1797</v>
      </c>
      <c r="I148" s="10">
        <v>0.17330000000000001</v>
      </c>
      <c r="J148" s="82"/>
      <c r="K148" s="123"/>
    </row>
    <row r="149" spans="1:11" ht="14.4">
      <c r="A149" s="11" t="s">
        <v>2399</v>
      </c>
      <c r="B149" s="11" t="s">
        <v>1167</v>
      </c>
      <c r="C149" s="164">
        <v>1</v>
      </c>
      <c r="D149" s="164">
        <v>1</v>
      </c>
      <c r="E149" s="9">
        <v>72728</v>
      </c>
      <c r="F149" s="9">
        <v>75419</v>
      </c>
      <c r="G149" s="9">
        <f t="shared" si="9"/>
        <v>13464</v>
      </c>
      <c r="H149" s="10">
        <v>0.1797</v>
      </c>
      <c r="I149" s="10">
        <v>0.17330000000000001</v>
      </c>
      <c r="J149" s="82"/>
      <c r="K149" s="123"/>
    </row>
    <row r="150" spans="1:11" ht="14.4">
      <c r="A150" s="11" t="s">
        <v>2400</v>
      </c>
      <c r="B150" s="11" t="s">
        <v>1170</v>
      </c>
      <c r="C150" s="164">
        <v>1</v>
      </c>
      <c r="D150" s="164">
        <v>1</v>
      </c>
      <c r="E150" s="9">
        <v>72728</v>
      </c>
      <c r="F150" s="9">
        <v>75419</v>
      </c>
      <c r="G150" s="9">
        <f t="shared" si="9"/>
        <v>13464</v>
      </c>
      <c r="H150" s="10">
        <v>0.1797</v>
      </c>
      <c r="I150" s="10">
        <v>0.17330000000000001</v>
      </c>
      <c r="J150" s="82"/>
      <c r="K150" s="123"/>
    </row>
    <row r="151" spans="1:11" ht="14.4">
      <c r="A151" s="11" t="s">
        <v>2401</v>
      </c>
      <c r="B151" s="11" t="s">
        <v>1178</v>
      </c>
      <c r="C151" s="164">
        <v>1</v>
      </c>
      <c r="D151" s="164">
        <v>1</v>
      </c>
      <c r="E151" s="9">
        <v>72728</v>
      </c>
      <c r="F151" s="9">
        <v>75419</v>
      </c>
      <c r="G151" s="9">
        <f t="shared" si="9"/>
        <v>13464</v>
      </c>
      <c r="H151" s="10">
        <v>0.1797</v>
      </c>
      <c r="I151" s="10">
        <v>0.17330000000000001</v>
      </c>
      <c r="J151" s="82"/>
      <c r="K151" s="123"/>
    </row>
    <row r="152" spans="1:11" ht="14.4">
      <c r="A152" s="11" t="s">
        <v>2402</v>
      </c>
      <c r="B152" s="11" t="s">
        <v>1181</v>
      </c>
      <c r="C152" s="164">
        <v>1</v>
      </c>
      <c r="D152" s="164">
        <v>1</v>
      </c>
      <c r="E152" s="9">
        <v>72728</v>
      </c>
      <c r="F152" s="9">
        <v>75419</v>
      </c>
      <c r="G152" s="9">
        <f t="shared" si="9"/>
        <v>13464</v>
      </c>
      <c r="H152" s="10">
        <v>0.1797</v>
      </c>
      <c r="I152" s="10">
        <v>0.17330000000000001</v>
      </c>
      <c r="J152" s="82"/>
      <c r="K152" s="123"/>
    </row>
    <row r="153" spans="1:11" ht="14.4">
      <c r="A153" s="11" t="s">
        <v>2403</v>
      </c>
      <c r="B153" s="11" t="s">
        <v>1184</v>
      </c>
      <c r="C153" s="164">
        <v>1</v>
      </c>
      <c r="D153" s="164">
        <v>1.02</v>
      </c>
      <c r="E153" s="9">
        <v>72728</v>
      </c>
      <c r="F153" s="9">
        <v>75419</v>
      </c>
      <c r="G153" s="9">
        <f t="shared" si="9"/>
        <v>13464</v>
      </c>
      <c r="H153" s="10">
        <v>0.1797</v>
      </c>
      <c r="I153" s="10">
        <v>0.17330000000000001</v>
      </c>
      <c r="J153" s="82"/>
      <c r="K153" s="123"/>
    </row>
    <row r="154" spans="1:11" ht="14.4">
      <c r="A154" s="11" t="s">
        <v>2404</v>
      </c>
      <c r="B154" s="11" t="s">
        <v>1186</v>
      </c>
      <c r="C154" s="164">
        <v>1</v>
      </c>
      <c r="D154" s="164">
        <v>1.02</v>
      </c>
      <c r="E154" s="9">
        <v>72728</v>
      </c>
      <c r="F154" s="9">
        <v>75419</v>
      </c>
      <c r="G154" s="9">
        <f t="shared" si="9"/>
        <v>13464</v>
      </c>
      <c r="H154" s="10">
        <v>0.1797</v>
      </c>
      <c r="I154" s="10">
        <v>0.17330000000000001</v>
      </c>
      <c r="J154" s="82"/>
      <c r="K154" s="123"/>
    </row>
    <row r="155" spans="1:11" ht="14.4">
      <c r="A155" s="11" t="s">
        <v>2405</v>
      </c>
      <c r="B155" s="11" t="s">
        <v>1189</v>
      </c>
      <c r="C155" s="164">
        <v>1.0150000000000001</v>
      </c>
      <c r="D155" s="164">
        <v>1.0550000000000002</v>
      </c>
      <c r="E155" s="9">
        <v>72728</v>
      </c>
      <c r="F155" s="9">
        <v>75419</v>
      </c>
      <c r="G155" s="9">
        <f t="shared" si="9"/>
        <v>13464</v>
      </c>
      <c r="H155" s="10">
        <v>0.1797</v>
      </c>
      <c r="I155" s="10">
        <v>0.17330000000000001</v>
      </c>
      <c r="J155" s="82"/>
      <c r="K155" s="123"/>
    </row>
    <row r="156" spans="1:11" ht="14.4">
      <c r="A156" s="11" t="s">
        <v>2406</v>
      </c>
      <c r="B156" s="11" t="s">
        <v>1192</v>
      </c>
      <c r="C156" s="164">
        <v>1</v>
      </c>
      <c r="D156" s="164">
        <v>1</v>
      </c>
      <c r="E156" s="9">
        <v>72728</v>
      </c>
      <c r="F156" s="9">
        <v>75419</v>
      </c>
      <c r="G156" s="9">
        <f t="shared" si="9"/>
        <v>13464</v>
      </c>
      <c r="H156" s="10">
        <v>0.1797</v>
      </c>
      <c r="I156" s="10">
        <v>0.17330000000000001</v>
      </c>
      <c r="J156" s="82"/>
      <c r="K156" s="123"/>
    </row>
    <row r="157" spans="1:11" ht="14.4">
      <c r="A157" s="11" t="s">
        <v>2407</v>
      </c>
      <c r="B157" s="11" t="s">
        <v>1195</v>
      </c>
      <c r="C157" s="164">
        <v>1</v>
      </c>
      <c r="D157" s="164">
        <v>1.04</v>
      </c>
      <c r="E157" s="9">
        <v>72728</v>
      </c>
      <c r="F157" s="9">
        <v>75419</v>
      </c>
      <c r="G157" s="9">
        <f t="shared" si="9"/>
        <v>13464</v>
      </c>
      <c r="H157" s="10">
        <v>0.1797</v>
      </c>
      <c r="I157" s="10">
        <v>0.17330000000000001</v>
      </c>
      <c r="J157" s="82"/>
      <c r="K157" s="123"/>
    </row>
    <row r="158" spans="1:11" ht="14.4">
      <c r="A158" s="11" t="s">
        <v>2408</v>
      </c>
      <c r="B158" s="11" t="s">
        <v>1198</v>
      </c>
      <c r="C158" s="164">
        <v>1</v>
      </c>
      <c r="D158" s="164">
        <v>1</v>
      </c>
      <c r="E158" s="9">
        <v>72728</v>
      </c>
      <c r="F158" s="9">
        <v>75419</v>
      </c>
      <c r="G158" s="9">
        <f t="shared" si="9"/>
        <v>13464</v>
      </c>
      <c r="H158" s="10">
        <v>0.1797</v>
      </c>
      <c r="I158" s="10">
        <v>0.17330000000000001</v>
      </c>
      <c r="J158" s="82"/>
      <c r="K158" s="123"/>
    </row>
    <row r="159" spans="1:11" ht="14.4">
      <c r="A159" s="11" t="s">
        <v>2409</v>
      </c>
      <c r="B159" s="11" t="s">
        <v>1201</v>
      </c>
      <c r="C159" s="164">
        <v>1</v>
      </c>
      <c r="D159" s="164">
        <v>1</v>
      </c>
      <c r="E159" s="9">
        <v>72728</v>
      </c>
      <c r="F159" s="9">
        <v>75419</v>
      </c>
      <c r="G159" s="9">
        <f t="shared" si="9"/>
        <v>13464</v>
      </c>
      <c r="H159" s="10">
        <v>0.1797</v>
      </c>
      <c r="I159" s="10">
        <v>0.17330000000000001</v>
      </c>
      <c r="J159" s="82"/>
      <c r="K159" s="123"/>
    </row>
    <row r="160" spans="1:11" ht="14.4">
      <c r="A160" s="11" t="s">
        <v>2410</v>
      </c>
      <c r="B160" s="11" t="s">
        <v>1203</v>
      </c>
      <c r="C160" s="164">
        <v>1.06</v>
      </c>
      <c r="D160" s="164">
        <v>1.06</v>
      </c>
      <c r="E160" s="9">
        <v>72728</v>
      </c>
      <c r="F160" s="9">
        <v>75419</v>
      </c>
      <c r="G160" s="9">
        <f t="shared" si="9"/>
        <v>13464</v>
      </c>
      <c r="H160" s="10">
        <v>0.1797</v>
      </c>
      <c r="I160" s="10">
        <v>0.17330000000000001</v>
      </c>
      <c r="J160" s="82"/>
      <c r="K160" s="123"/>
    </row>
    <row r="161" spans="1:11" ht="14.4">
      <c r="A161" s="11" t="s">
        <v>2411</v>
      </c>
      <c r="B161" s="11" t="s">
        <v>1205</v>
      </c>
      <c r="C161" s="164">
        <v>1</v>
      </c>
      <c r="D161" s="164">
        <v>1</v>
      </c>
      <c r="E161" s="9">
        <v>72728</v>
      </c>
      <c r="F161" s="9">
        <v>75419</v>
      </c>
      <c r="G161" s="9">
        <f t="shared" si="9"/>
        <v>13464</v>
      </c>
      <c r="H161" s="10">
        <v>0.1797</v>
      </c>
      <c r="I161" s="10">
        <v>0.17330000000000001</v>
      </c>
      <c r="J161" s="82"/>
      <c r="K161" s="123"/>
    </row>
    <row r="162" spans="1:11" ht="14.4">
      <c r="A162" s="11" t="s">
        <v>2412</v>
      </c>
      <c r="B162" s="11" t="s">
        <v>1210</v>
      </c>
      <c r="C162" s="164">
        <v>1</v>
      </c>
      <c r="D162" s="164">
        <v>1</v>
      </c>
      <c r="E162" s="9">
        <v>72728</v>
      </c>
      <c r="F162" s="9">
        <v>75419</v>
      </c>
      <c r="G162" s="9">
        <f t="shared" si="9"/>
        <v>13464</v>
      </c>
      <c r="H162" s="10">
        <v>0.1797</v>
      </c>
      <c r="I162" s="10">
        <v>0.17330000000000001</v>
      </c>
      <c r="J162" s="82"/>
      <c r="K162" s="123"/>
    </row>
    <row r="163" spans="1:11" ht="14.4">
      <c r="A163" s="11" t="s">
        <v>2413</v>
      </c>
      <c r="B163" s="11" t="s">
        <v>1213</v>
      </c>
      <c r="C163" s="164">
        <v>1.06</v>
      </c>
      <c r="D163" s="164">
        <v>1.06</v>
      </c>
      <c r="E163" s="9">
        <v>72728</v>
      </c>
      <c r="F163" s="9">
        <v>75419</v>
      </c>
      <c r="G163" s="9">
        <f t="shared" si="9"/>
        <v>13464</v>
      </c>
      <c r="H163" s="10">
        <v>0.1797</v>
      </c>
      <c r="I163" s="10">
        <v>0.17330000000000001</v>
      </c>
      <c r="J163" s="82"/>
      <c r="K163" s="123"/>
    </row>
    <row r="164" spans="1:11" ht="14.4">
      <c r="A164" s="11" t="s">
        <v>2414</v>
      </c>
      <c r="B164" s="11" t="s">
        <v>1214</v>
      </c>
      <c r="C164" s="164">
        <v>1.1200000000000001</v>
      </c>
      <c r="D164" s="164">
        <v>1.1200000000000001</v>
      </c>
      <c r="E164" s="9">
        <v>72728</v>
      </c>
      <c r="F164" s="9">
        <v>75419</v>
      </c>
      <c r="G164" s="9">
        <f t="shared" si="9"/>
        <v>13464</v>
      </c>
      <c r="H164" s="10">
        <v>0.1797</v>
      </c>
      <c r="I164" s="10">
        <v>0.17330000000000001</v>
      </c>
      <c r="J164" s="82"/>
      <c r="K164" s="123"/>
    </row>
    <row r="165" spans="1:11" ht="14.4">
      <c r="A165" s="11" t="s">
        <v>2415</v>
      </c>
      <c r="B165" s="11" t="s">
        <v>1221</v>
      </c>
      <c r="C165" s="164">
        <v>1</v>
      </c>
      <c r="D165" s="164">
        <v>1</v>
      </c>
      <c r="E165" s="9">
        <v>72728</v>
      </c>
      <c r="F165" s="9">
        <v>75419</v>
      </c>
      <c r="G165" s="9">
        <f t="shared" si="9"/>
        <v>13464</v>
      </c>
      <c r="H165" s="10">
        <v>0.1797</v>
      </c>
      <c r="I165" s="10">
        <v>0.17330000000000001</v>
      </c>
      <c r="J165" s="82"/>
      <c r="K165" s="123"/>
    </row>
    <row r="166" spans="1:11" ht="14.4">
      <c r="A166" s="11" t="s">
        <v>2416</v>
      </c>
      <c r="B166" s="11" t="s">
        <v>1222</v>
      </c>
      <c r="C166" s="164">
        <v>1</v>
      </c>
      <c r="D166" s="164">
        <v>1</v>
      </c>
      <c r="E166" s="9">
        <v>72728</v>
      </c>
      <c r="F166" s="9">
        <v>75419</v>
      </c>
      <c r="G166" s="9">
        <f t="shared" si="9"/>
        <v>13464</v>
      </c>
      <c r="H166" s="10">
        <v>0.1797</v>
      </c>
      <c r="I166" s="10">
        <v>0.17330000000000001</v>
      </c>
      <c r="J166" s="82"/>
      <c r="K166" s="123"/>
    </row>
    <row r="167" spans="1:11" ht="14.4">
      <c r="A167" s="11" t="s">
        <v>2417</v>
      </c>
      <c r="B167" s="11" t="s">
        <v>1224</v>
      </c>
      <c r="C167" s="164">
        <v>1</v>
      </c>
      <c r="D167" s="164">
        <v>1</v>
      </c>
      <c r="E167" s="9">
        <v>72728</v>
      </c>
      <c r="F167" s="9">
        <v>75419</v>
      </c>
      <c r="G167" s="9">
        <f t="shared" si="9"/>
        <v>13464</v>
      </c>
      <c r="H167" s="10">
        <v>0.1797</v>
      </c>
      <c r="I167" s="10">
        <v>0.17330000000000001</v>
      </c>
      <c r="J167" s="82"/>
      <c r="K167" s="123"/>
    </row>
    <row r="168" spans="1:11" ht="14.4">
      <c r="A168" s="11" t="s">
        <v>2418</v>
      </c>
      <c r="B168" s="11" t="s">
        <v>1234</v>
      </c>
      <c r="C168" s="164">
        <v>1</v>
      </c>
      <c r="D168" s="164">
        <v>1.02</v>
      </c>
      <c r="E168" s="9">
        <v>72728</v>
      </c>
      <c r="F168" s="9">
        <v>75419</v>
      </c>
      <c r="G168" s="9">
        <f t="shared" si="9"/>
        <v>13464</v>
      </c>
      <c r="H168" s="10">
        <v>0.1797</v>
      </c>
      <c r="I168" s="10">
        <v>0.17330000000000001</v>
      </c>
      <c r="J168" s="82"/>
      <c r="K168" s="123"/>
    </row>
    <row r="169" spans="1:11" ht="14.4">
      <c r="A169" s="11" t="s">
        <v>2419</v>
      </c>
      <c r="B169" s="11" t="s">
        <v>1240</v>
      </c>
      <c r="C169" s="164">
        <v>1</v>
      </c>
      <c r="D169" s="164">
        <v>1</v>
      </c>
      <c r="E169" s="9">
        <v>72728</v>
      </c>
      <c r="F169" s="9">
        <v>75419</v>
      </c>
      <c r="G169" s="9">
        <f t="shared" si="9"/>
        <v>13464</v>
      </c>
      <c r="H169" s="10">
        <v>0.1797</v>
      </c>
      <c r="I169" s="10">
        <v>0.17330000000000001</v>
      </c>
      <c r="J169" s="82"/>
      <c r="K169" s="123"/>
    </row>
    <row r="170" spans="1:11" ht="14.4">
      <c r="A170" s="11" t="s">
        <v>2420</v>
      </c>
      <c r="B170" s="11" t="s">
        <v>1245</v>
      </c>
      <c r="C170" s="164">
        <v>1</v>
      </c>
      <c r="D170" s="164">
        <v>1.02</v>
      </c>
      <c r="E170" s="9">
        <v>72728</v>
      </c>
      <c r="F170" s="9">
        <v>75419</v>
      </c>
      <c r="G170" s="9">
        <f t="shared" si="9"/>
        <v>13464</v>
      </c>
      <c r="H170" s="10">
        <v>0.1797</v>
      </c>
      <c r="I170" s="10">
        <v>0.17330000000000001</v>
      </c>
      <c r="J170" s="82"/>
      <c r="K170" s="123"/>
    </row>
    <row r="171" spans="1:11" ht="14.4">
      <c r="A171" s="11" t="s">
        <v>2421</v>
      </c>
      <c r="B171" s="11" t="s">
        <v>1248</v>
      </c>
      <c r="C171" s="164">
        <v>1</v>
      </c>
      <c r="D171" s="164">
        <v>1</v>
      </c>
      <c r="E171" s="9">
        <v>72728</v>
      </c>
      <c r="F171" s="9">
        <v>75419</v>
      </c>
      <c r="G171" s="9">
        <f t="shared" si="9"/>
        <v>13464</v>
      </c>
      <c r="H171" s="10">
        <v>0.1797</v>
      </c>
      <c r="I171" s="10">
        <v>0.17330000000000001</v>
      </c>
      <c r="J171" s="82"/>
      <c r="K171" s="123"/>
    </row>
    <row r="172" spans="1:11" ht="14.4">
      <c r="A172" s="11" t="s">
        <v>2422</v>
      </c>
      <c r="B172" s="11" t="s">
        <v>1252</v>
      </c>
      <c r="C172" s="164">
        <v>1</v>
      </c>
      <c r="D172" s="164">
        <v>1</v>
      </c>
      <c r="E172" s="9">
        <v>72728</v>
      </c>
      <c r="F172" s="9">
        <v>75419</v>
      </c>
      <c r="G172" s="9">
        <f t="shared" si="9"/>
        <v>13464</v>
      </c>
      <c r="H172" s="10">
        <v>0.1797</v>
      </c>
      <c r="I172" s="10">
        <v>0.17330000000000001</v>
      </c>
      <c r="J172" s="82"/>
      <c r="K172" s="123"/>
    </row>
    <row r="173" spans="1:11" ht="14.4">
      <c r="A173" s="11" t="s">
        <v>2423</v>
      </c>
      <c r="B173" s="11" t="s">
        <v>1256</v>
      </c>
      <c r="C173" s="164">
        <v>1</v>
      </c>
      <c r="D173" s="164">
        <v>1</v>
      </c>
      <c r="E173" s="9">
        <v>72728</v>
      </c>
      <c r="F173" s="9">
        <v>75419</v>
      </c>
      <c r="G173" s="9">
        <f t="shared" si="9"/>
        <v>13464</v>
      </c>
      <c r="H173" s="10">
        <v>0.1797</v>
      </c>
      <c r="I173" s="10">
        <v>0.17330000000000001</v>
      </c>
      <c r="J173" s="82"/>
      <c r="K173" s="123"/>
    </row>
    <row r="174" spans="1:11" ht="14.4">
      <c r="A174" s="11" t="s">
        <v>2424</v>
      </c>
      <c r="B174" s="11" t="s">
        <v>1259</v>
      </c>
      <c r="C174" s="164">
        <v>1</v>
      </c>
      <c r="D174" s="164">
        <v>1</v>
      </c>
      <c r="E174" s="9">
        <v>72728</v>
      </c>
      <c r="F174" s="9">
        <v>75419</v>
      </c>
      <c r="G174" s="9">
        <f t="shared" si="9"/>
        <v>13464</v>
      </c>
      <c r="H174" s="10">
        <v>0.1797</v>
      </c>
      <c r="I174" s="10">
        <v>0.17330000000000001</v>
      </c>
      <c r="J174" s="82"/>
      <c r="K174" s="123"/>
    </row>
    <row r="175" spans="1:11" ht="14.4">
      <c r="A175" s="11" t="s">
        <v>2425</v>
      </c>
      <c r="B175" s="11" t="s">
        <v>1265</v>
      </c>
      <c r="C175" s="164">
        <v>1</v>
      </c>
      <c r="D175" s="164">
        <v>1</v>
      </c>
      <c r="E175" s="9">
        <v>72728</v>
      </c>
      <c r="F175" s="9">
        <v>75419</v>
      </c>
      <c r="G175" s="9">
        <f t="shared" si="9"/>
        <v>13464</v>
      </c>
      <c r="H175" s="10">
        <v>0.1797</v>
      </c>
      <c r="I175" s="10">
        <v>0.17330000000000001</v>
      </c>
      <c r="J175" s="82"/>
      <c r="K175" s="123"/>
    </row>
    <row r="176" spans="1:11" ht="14.4">
      <c r="A176" s="11" t="s">
        <v>2426</v>
      </c>
      <c r="B176" s="11" t="s">
        <v>1268</v>
      </c>
      <c r="C176" s="164">
        <v>1</v>
      </c>
      <c r="D176" s="164">
        <v>1</v>
      </c>
      <c r="E176" s="9">
        <v>72728</v>
      </c>
      <c r="F176" s="9">
        <v>75419</v>
      </c>
      <c r="G176" s="9">
        <f t="shared" si="9"/>
        <v>13464</v>
      </c>
      <c r="H176" s="10">
        <v>0.1797</v>
      </c>
      <c r="I176" s="10">
        <v>0.17330000000000001</v>
      </c>
      <c r="J176" s="82"/>
      <c r="K176" s="123"/>
    </row>
    <row r="177" spans="1:11" ht="14.4">
      <c r="A177" s="11" t="s">
        <v>2427</v>
      </c>
      <c r="B177" s="11" t="s">
        <v>1270</v>
      </c>
      <c r="C177" s="164">
        <v>1</v>
      </c>
      <c r="D177" s="164">
        <v>1.02</v>
      </c>
      <c r="E177" s="9">
        <v>72728</v>
      </c>
      <c r="F177" s="9">
        <v>75419</v>
      </c>
      <c r="G177" s="9">
        <f t="shared" si="9"/>
        <v>13464</v>
      </c>
      <c r="H177" s="10">
        <v>0.1797</v>
      </c>
      <c r="I177" s="10">
        <v>0.17330000000000001</v>
      </c>
      <c r="J177" s="82"/>
      <c r="K177" s="123"/>
    </row>
    <row r="178" spans="1:11" ht="14.4">
      <c r="A178" s="11" t="s">
        <v>2428</v>
      </c>
      <c r="B178" s="11" t="s">
        <v>1273</v>
      </c>
      <c r="C178" s="164">
        <v>1</v>
      </c>
      <c r="D178" s="164">
        <v>1</v>
      </c>
      <c r="E178" s="9">
        <v>72728</v>
      </c>
      <c r="F178" s="9">
        <v>75419</v>
      </c>
      <c r="G178" s="9">
        <f t="shared" si="9"/>
        <v>13464</v>
      </c>
      <c r="H178" s="10">
        <v>0.1797</v>
      </c>
      <c r="I178" s="10">
        <v>0.17330000000000001</v>
      </c>
      <c r="J178" s="82"/>
      <c r="K178" s="123"/>
    </row>
    <row r="179" spans="1:11" ht="14.4">
      <c r="A179" s="11" t="s">
        <v>2429</v>
      </c>
      <c r="B179" s="11" t="s">
        <v>1276</v>
      </c>
      <c r="C179" s="164">
        <v>1</v>
      </c>
      <c r="D179" s="164">
        <v>1</v>
      </c>
      <c r="E179" s="9">
        <v>72728</v>
      </c>
      <c r="F179" s="9">
        <v>75419</v>
      </c>
      <c r="G179" s="9">
        <f t="shared" si="9"/>
        <v>13464</v>
      </c>
      <c r="H179" s="10">
        <v>0.1797</v>
      </c>
      <c r="I179" s="10">
        <v>0.17330000000000001</v>
      </c>
      <c r="J179" s="82"/>
      <c r="K179" s="123"/>
    </row>
    <row r="180" spans="1:11" ht="14.4">
      <c r="A180" s="11" t="s">
        <v>2430</v>
      </c>
      <c r="B180" s="11" t="s">
        <v>1278</v>
      </c>
      <c r="C180" s="164">
        <v>1</v>
      </c>
      <c r="D180" s="164">
        <v>1</v>
      </c>
      <c r="E180" s="9">
        <v>72728</v>
      </c>
      <c r="F180" s="9">
        <v>75419</v>
      </c>
      <c r="G180" s="9">
        <f t="shared" si="9"/>
        <v>13464</v>
      </c>
      <c r="H180" s="10">
        <v>0.1797</v>
      </c>
      <c r="I180" s="10">
        <v>0.17330000000000001</v>
      </c>
      <c r="J180" s="82"/>
      <c r="K180" s="123"/>
    </row>
    <row r="181" spans="1:11" ht="14.4">
      <c r="A181" s="11" t="s">
        <v>2431</v>
      </c>
      <c r="B181" s="11" t="s">
        <v>1283</v>
      </c>
      <c r="C181" s="164">
        <v>1</v>
      </c>
      <c r="D181" s="164">
        <v>1</v>
      </c>
      <c r="E181" s="9">
        <v>72728</v>
      </c>
      <c r="F181" s="9">
        <v>75419</v>
      </c>
      <c r="G181" s="9">
        <f t="shared" si="9"/>
        <v>13464</v>
      </c>
      <c r="H181" s="10">
        <v>0.1797</v>
      </c>
      <c r="I181" s="10">
        <v>0.17330000000000001</v>
      </c>
      <c r="J181" s="82"/>
      <c r="K181" s="123"/>
    </row>
    <row r="182" spans="1:11" ht="14.4">
      <c r="A182" s="11" t="s">
        <v>2432</v>
      </c>
      <c r="B182" s="11" t="s">
        <v>1286</v>
      </c>
      <c r="C182" s="164">
        <v>1</v>
      </c>
      <c r="D182" s="164">
        <v>1</v>
      </c>
      <c r="E182" s="9">
        <v>72728</v>
      </c>
      <c r="F182" s="9">
        <v>75419</v>
      </c>
      <c r="G182" s="9">
        <f t="shared" si="9"/>
        <v>13464</v>
      </c>
      <c r="H182" s="10">
        <v>0.1797</v>
      </c>
      <c r="I182" s="10">
        <v>0.17330000000000001</v>
      </c>
      <c r="J182" s="82"/>
      <c r="K182" s="123"/>
    </row>
    <row r="183" spans="1:11" ht="14.4">
      <c r="A183" s="11" t="s">
        <v>2433</v>
      </c>
      <c r="B183" s="11" t="s">
        <v>1290</v>
      </c>
      <c r="C183" s="164">
        <v>1.06</v>
      </c>
      <c r="D183" s="164">
        <v>1.06</v>
      </c>
      <c r="E183" s="9">
        <v>72728</v>
      </c>
      <c r="F183" s="9">
        <v>75419</v>
      </c>
      <c r="G183" s="9">
        <f t="shared" si="9"/>
        <v>13464</v>
      </c>
      <c r="H183" s="10">
        <v>0.1797</v>
      </c>
      <c r="I183" s="10">
        <v>0.17330000000000001</v>
      </c>
      <c r="J183" s="82"/>
      <c r="K183" s="123"/>
    </row>
    <row r="184" spans="1:11" ht="14.4">
      <c r="A184" s="11" t="s">
        <v>2434</v>
      </c>
      <c r="B184" s="11" t="s">
        <v>1297</v>
      </c>
      <c r="C184" s="164">
        <v>1.1200000000000001</v>
      </c>
      <c r="D184" s="164">
        <v>1.1200000000000001</v>
      </c>
      <c r="E184" s="9">
        <v>72728</v>
      </c>
      <c r="F184" s="9">
        <v>75419</v>
      </c>
      <c r="G184" s="9">
        <f t="shared" si="9"/>
        <v>13464</v>
      </c>
      <c r="H184" s="10">
        <v>0.1797</v>
      </c>
      <c r="I184" s="10">
        <v>0.17330000000000001</v>
      </c>
      <c r="J184" s="82"/>
      <c r="K184" s="123"/>
    </row>
    <row r="185" spans="1:11" ht="14.4">
      <c r="A185" s="11" t="s">
        <v>2435</v>
      </c>
      <c r="B185" s="11" t="s">
        <v>1328</v>
      </c>
      <c r="C185" s="164">
        <v>1.1200000000000001</v>
      </c>
      <c r="D185" s="164">
        <v>1.1200000000000001</v>
      </c>
      <c r="E185" s="9">
        <v>72728</v>
      </c>
      <c r="F185" s="9">
        <v>75419</v>
      </c>
      <c r="G185" s="9">
        <f t="shared" si="9"/>
        <v>13464</v>
      </c>
      <c r="H185" s="10">
        <v>0.1797</v>
      </c>
      <c r="I185" s="10">
        <v>0.17330000000000001</v>
      </c>
      <c r="J185" s="82"/>
      <c r="K185" s="123"/>
    </row>
    <row r="186" spans="1:11" ht="14.4">
      <c r="A186" s="11" t="s">
        <v>2436</v>
      </c>
      <c r="B186" s="11" t="s">
        <v>1383</v>
      </c>
      <c r="C186" s="164">
        <v>1.06</v>
      </c>
      <c r="D186" s="164">
        <v>1.08</v>
      </c>
      <c r="E186" s="9">
        <v>72728</v>
      </c>
      <c r="F186" s="9">
        <v>75419</v>
      </c>
      <c r="G186" s="9">
        <f t="shared" si="9"/>
        <v>13464</v>
      </c>
      <c r="H186" s="10">
        <v>0.1797</v>
      </c>
      <c r="I186" s="10">
        <v>0.17330000000000001</v>
      </c>
      <c r="J186" s="82"/>
      <c r="K186" s="123"/>
    </row>
    <row r="187" spans="1:11" ht="14.4">
      <c r="A187" s="11" t="s">
        <v>2437</v>
      </c>
      <c r="B187" s="11" t="s">
        <v>1385</v>
      </c>
      <c r="C187" s="164">
        <v>1.06</v>
      </c>
      <c r="D187" s="164">
        <v>1.1000000000000001</v>
      </c>
      <c r="E187" s="9">
        <v>72728</v>
      </c>
      <c r="F187" s="9">
        <v>75419</v>
      </c>
      <c r="G187" s="9">
        <f t="shared" si="9"/>
        <v>13464</v>
      </c>
      <c r="H187" s="10">
        <v>0.1797</v>
      </c>
      <c r="I187" s="10">
        <v>0.17330000000000001</v>
      </c>
      <c r="J187" s="82"/>
      <c r="K187" s="123"/>
    </row>
    <row r="188" spans="1:11" ht="14.4">
      <c r="A188" s="11" t="s">
        <v>2438</v>
      </c>
      <c r="B188" s="11" t="s">
        <v>1394</v>
      </c>
      <c r="C188" s="164">
        <v>1.1200000000000001</v>
      </c>
      <c r="D188" s="164">
        <v>1.1200000000000001</v>
      </c>
      <c r="E188" s="9">
        <v>72728</v>
      </c>
      <c r="F188" s="9">
        <v>75419</v>
      </c>
      <c r="G188" s="9">
        <f t="shared" si="9"/>
        <v>13464</v>
      </c>
      <c r="H188" s="10">
        <v>0.1797</v>
      </c>
      <c r="I188" s="10">
        <v>0.17330000000000001</v>
      </c>
      <c r="J188" s="82"/>
      <c r="K188" s="123"/>
    </row>
    <row r="189" spans="1:11" ht="14.4">
      <c r="A189" s="11" t="s">
        <v>2439</v>
      </c>
      <c r="B189" s="11" t="s">
        <v>1407</v>
      </c>
      <c r="C189" s="164">
        <v>1.1200000000000001</v>
      </c>
      <c r="D189" s="164">
        <v>1.1600000000000001</v>
      </c>
      <c r="E189" s="9">
        <v>72728</v>
      </c>
      <c r="F189" s="9">
        <v>75419</v>
      </c>
      <c r="G189" s="9">
        <f t="shared" si="9"/>
        <v>13464</v>
      </c>
      <c r="H189" s="10">
        <v>0.1797</v>
      </c>
      <c r="I189" s="10">
        <v>0.17330000000000001</v>
      </c>
      <c r="J189" s="82"/>
      <c r="K189" s="123"/>
    </row>
    <row r="190" spans="1:11" ht="14.4">
      <c r="A190" s="11" t="s">
        <v>2440</v>
      </c>
      <c r="B190" s="11" t="s">
        <v>1411</v>
      </c>
      <c r="C190" s="164">
        <v>1.06</v>
      </c>
      <c r="D190" s="164">
        <v>1.06</v>
      </c>
      <c r="E190" s="9">
        <v>72728</v>
      </c>
      <c r="F190" s="9">
        <v>75419</v>
      </c>
      <c r="G190" s="9">
        <f t="shared" si="9"/>
        <v>13464</v>
      </c>
      <c r="H190" s="10">
        <v>0.1797</v>
      </c>
      <c r="I190" s="10">
        <v>0.17330000000000001</v>
      </c>
      <c r="J190" s="82"/>
      <c r="K190" s="123"/>
    </row>
    <row r="191" spans="1:11" ht="14.4">
      <c r="A191" s="11" t="s">
        <v>2441</v>
      </c>
      <c r="B191" s="11" t="s">
        <v>1416</v>
      </c>
      <c r="C191" s="164">
        <v>1.06</v>
      </c>
      <c r="D191" s="164">
        <v>1.06</v>
      </c>
      <c r="E191" s="9">
        <v>72728</v>
      </c>
      <c r="F191" s="9">
        <v>75419</v>
      </c>
      <c r="G191" s="9">
        <f t="shared" si="9"/>
        <v>13464</v>
      </c>
      <c r="H191" s="10">
        <v>0.1797</v>
      </c>
      <c r="I191" s="10">
        <v>0.17330000000000001</v>
      </c>
      <c r="J191" s="82"/>
      <c r="K191" s="123"/>
    </row>
    <row r="192" spans="1:11" ht="14.4">
      <c r="A192" s="11" t="s">
        <v>2442</v>
      </c>
      <c r="B192" s="11" t="s">
        <v>1441</v>
      </c>
      <c r="C192" s="164">
        <v>1.1200000000000001</v>
      </c>
      <c r="D192" s="164">
        <v>1.1400000000000001</v>
      </c>
      <c r="E192" s="9">
        <v>72728</v>
      </c>
      <c r="F192" s="9">
        <v>75419</v>
      </c>
      <c r="G192" s="9">
        <f t="shared" si="9"/>
        <v>13464</v>
      </c>
      <c r="H192" s="10">
        <v>0.1797</v>
      </c>
      <c r="I192" s="10">
        <v>0.17330000000000001</v>
      </c>
      <c r="J192" s="82"/>
      <c r="K192" s="123"/>
    </row>
    <row r="193" spans="1:11" ht="14.4">
      <c r="A193" s="11" t="s">
        <v>2443</v>
      </c>
      <c r="B193" s="11" t="s">
        <v>1457</v>
      </c>
      <c r="C193" s="164">
        <v>1.06</v>
      </c>
      <c r="D193" s="164">
        <v>1.06</v>
      </c>
      <c r="E193" s="9">
        <v>72728</v>
      </c>
      <c r="F193" s="9">
        <v>75419</v>
      </c>
      <c r="G193" s="9">
        <f t="shared" si="9"/>
        <v>13464</v>
      </c>
      <c r="H193" s="10">
        <v>0.1797</v>
      </c>
      <c r="I193" s="10">
        <v>0.17330000000000001</v>
      </c>
      <c r="J193" s="82"/>
      <c r="K193" s="123"/>
    </row>
    <row r="194" spans="1:11" ht="14.4">
      <c r="A194" s="11" t="s">
        <v>2444</v>
      </c>
      <c r="B194" s="11" t="s">
        <v>1471</v>
      </c>
      <c r="C194" s="164">
        <v>1.06</v>
      </c>
      <c r="D194" s="164">
        <v>1.06</v>
      </c>
      <c r="E194" s="9">
        <v>72728</v>
      </c>
      <c r="F194" s="9">
        <v>75419</v>
      </c>
      <c r="G194" s="9">
        <f t="shared" si="9"/>
        <v>13464</v>
      </c>
      <c r="H194" s="10">
        <v>0.1797</v>
      </c>
      <c r="I194" s="10">
        <v>0.17330000000000001</v>
      </c>
      <c r="J194" s="82"/>
      <c r="K194" s="123"/>
    </row>
    <row r="195" spans="1:11" ht="14.4">
      <c r="A195" s="11" t="s">
        <v>2445</v>
      </c>
      <c r="B195" s="11" t="s">
        <v>1498</v>
      </c>
      <c r="C195" s="164">
        <v>1</v>
      </c>
      <c r="D195" s="164">
        <v>1</v>
      </c>
      <c r="E195" s="9">
        <v>72728</v>
      </c>
      <c r="F195" s="9">
        <v>75419</v>
      </c>
      <c r="G195" s="9">
        <f t="shared" si="9"/>
        <v>13464</v>
      </c>
      <c r="H195" s="10">
        <v>0.1797</v>
      </c>
      <c r="I195" s="10">
        <v>0.17330000000000001</v>
      </c>
      <c r="J195" s="82"/>
      <c r="K195" s="123"/>
    </row>
    <row r="196" spans="1:11" ht="14.4">
      <c r="A196" s="11" t="s">
        <v>2446</v>
      </c>
      <c r="B196" s="11" t="s">
        <v>1506</v>
      </c>
      <c r="C196" s="164">
        <v>1.06</v>
      </c>
      <c r="D196" s="164">
        <v>1.06</v>
      </c>
      <c r="E196" s="9">
        <v>72728</v>
      </c>
      <c r="F196" s="9">
        <v>75419</v>
      </c>
      <c r="G196" s="9">
        <f t="shared" si="9"/>
        <v>13464</v>
      </c>
      <c r="H196" s="10">
        <v>0.1797</v>
      </c>
      <c r="I196" s="10">
        <v>0.17330000000000001</v>
      </c>
      <c r="J196" s="82"/>
      <c r="K196" s="123"/>
    </row>
    <row r="197" spans="1:11" ht="14.4">
      <c r="A197" s="11" t="s">
        <v>2447</v>
      </c>
      <c r="B197" s="11" t="s">
        <v>1514</v>
      </c>
      <c r="C197" s="164">
        <v>1.1200000000000001</v>
      </c>
      <c r="D197" s="164">
        <v>1.1200000000000001</v>
      </c>
      <c r="E197" s="9">
        <v>72728</v>
      </c>
      <c r="F197" s="9">
        <v>75419</v>
      </c>
      <c r="G197" s="9">
        <f t="shared" si="9"/>
        <v>13464</v>
      </c>
      <c r="H197" s="10">
        <v>0.1797</v>
      </c>
      <c r="I197" s="10">
        <v>0.17330000000000001</v>
      </c>
      <c r="J197" s="82"/>
      <c r="K197" s="123"/>
    </row>
    <row r="198" spans="1:11" ht="14.4">
      <c r="A198" s="11" t="s">
        <v>2451</v>
      </c>
      <c r="B198" s="11" t="s">
        <v>1523</v>
      </c>
      <c r="C198" s="164">
        <v>1.18</v>
      </c>
      <c r="D198" s="164">
        <v>1.18</v>
      </c>
      <c r="E198" s="9">
        <v>72728</v>
      </c>
      <c r="F198" s="9">
        <v>75419</v>
      </c>
      <c r="G198" s="9">
        <f t="shared" si="9"/>
        <v>13464</v>
      </c>
      <c r="H198" s="10">
        <v>0.1797</v>
      </c>
      <c r="I198" s="10">
        <v>0.17330000000000001</v>
      </c>
      <c r="J198" s="82"/>
      <c r="K198" s="123"/>
    </row>
    <row r="199" spans="1:11" ht="14.4">
      <c r="A199" s="11" t="s">
        <v>2452</v>
      </c>
      <c r="B199" s="11" t="s">
        <v>1525</v>
      </c>
      <c r="C199" s="164">
        <v>1.1200000000000001</v>
      </c>
      <c r="D199" s="164">
        <v>1.1200000000000001</v>
      </c>
      <c r="E199" s="9">
        <v>72728</v>
      </c>
      <c r="F199" s="9">
        <v>75419</v>
      </c>
      <c r="G199" s="9">
        <f t="shared" ref="G199:G262" si="10">ROUND(1100*12*1.02,2)</f>
        <v>13464</v>
      </c>
      <c r="H199" s="10">
        <v>0.1797</v>
      </c>
      <c r="I199" s="10">
        <v>0.17330000000000001</v>
      </c>
      <c r="J199" s="82"/>
      <c r="K199" s="123"/>
    </row>
    <row r="200" spans="1:11" ht="14.4">
      <c r="A200" s="11" t="s">
        <v>2453</v>
      </c>
      <c r="B200" s="11" t="s">
        <v>1531</v>
      </c>
      <c r="C200" s="164">
        <v>1.1200000000000001</v>
      </c>
      <c r="D200" s="164">
        <v>1.1200000000000001</v>
      </c>
      <c r="E200" s="9">
        <v>72728</v>
      </c>
      <c r="F200" s="9">
        <v>75419</v>
      </c>
      <c r="G200" s="9">
        <f t="shared" si="10"/>
        <v>13464</v>
      </c>
      <c r="H200" s="10">
        <v>0.1797</v>
      </c>
      <c r="I200" s="10">
        <v>0.17330000000000001</v>
      </c>
      <c r="J200" s="82"/>
      <c r="K200" s="123"/>
    </row>
    <row r="201" spans="1:11" ht="14.4">
      <c r="A201" s="11" t="s">
        <v>2454</v>
      </c>
      <c r="B201" s="11" t="s">
        <v>1535</v>
      </c>
      <c r="C201" s="164">
        <v>1.1200000000000001</v>
      </c>
      <c r="D201" s="164">
        <v>1.1200000000000001</v>
      </c>
      <c r="E201" s="9">
        <v>72728</v>
      </c>
      <c r="F201" s="9">
        <v>75419</v>
      </c>
      <c r="G201" s="9">
        <f t="shared" si="10"/>
        <v>13464</v>
      </c>
      <c r="H201" s="10">
        <v>0.1797</v>
      </c>
      <c r="I201" s="10">
        <v>0.17330000000000001</v>
      </c>
      <c r="J201" s="82"/>
      <c r="K201" s="123"/>
    </row>
    <row r="202" spans="1:11" ht="14.4">
      <c r="A202" s="11" t="s">
        <v>2455</v>
      </c>
      <c r="B202" s="11" t="s">
        <v>1540</v>
      </c>
      <c r="C202" s="164">
        <v>1.0900000000000001</v>
      </c>
      <c r="D202" s="164">
        <v>1.0900000000000001</v>
      </c>
      <c r="E202" s="9">
        <v>72728</v>
      </c>
      <c r="F202" s="9">
        <v>75419</v>
      </c>
      <c r="G202" s="9">
        <f t="shared" si="10"/>
        <v>13464</v>
      </c>
      <c r="H202" s="10">
        <v>0.1797</v>
      </c>
      <c r="I202" s="10">
        <v>0.17330000000000001</v>
      </c>
      <c r="J202" s="82"/>
      <c r="K202" s="123"/>
    </row>
    <row r="203" spans="1:11" ht="14.4">
      <c r="A203" s="11" t="s">
        <v>2456</v>
      </c>
      <c r="B203" s="11" t="s">
        <v>1544</v>
      </c>
      <c r="C203" s="164">
        <v>1.1350000000000002</v>
      </c>
      <c r="D203" s="164">
        <v>1.1350000000000002</v>
      </c>
      <c r="E203" s="9">
        <v>72728</v>
      </c>
      <c r="F203" s="9">
        <v>75419</v>
      </c>
      <c r="G203" s="9">
        <f t="shared" si="10"/>
        <v>13464</v>
      </c>
      <c r="H203" s="10">
        <v>0.1797</v>
      </c>
      <c r="I203" s="10">
        <v>0.17330000000000001</v>
      </c>
      <c r="J203" s="82"/>
      <c r="K203" s="123"/>
    </row>
    <row r="204" spans="1:11" ht="14.4">
      <c r="A204" s="11" t="s">
        <v>2457</v>
      </c>
      <c r="B204" s="11" t="s">
        <v>1552</v>
      </c>
      <c r="C204" s="164">
        <v>1.1200000000000001</v>
      </c>
      <c r="D204" s="164">
        <v>1.1200000000000001</v>
      </c>
      <c r="E204" s="9">
        <v>72728</v>
      </c>
      <c r="F204" s="9">
        <v>75419</v>
      </c>
      <c r="G204" s="9">
        <f t="shared" si="10"/>
        <v>13464</v>
      </c>
      <c r="H204" s="10">
        <v>0.1797</v>
      </c>
      <c r="I204" s="10">
        <v>0.17330000000000001</v>
      </c>
      <c r="J204" s="82"/>
      <c r="K204" s="123"/>
    </row>
    <row r="205" spans="1:11" ht="14.4">
      <c r="A205" s="11" t="s">
        <v>2458</v>
      </c>
      <c r="B205" s="11" t="s">
        <v>1560</v>
      </c>
      <c r="C205" s="164">
        <v>1.1200000000000001</v>
      </c>
      <c r="D205" s="164">
        <v>1.1600000000000001</v>
      </c>
      <c r="E205" s="9">
        <v>72728</v>
      </c>
      <c r="F205" s="9">
        <v>75419</v>
      </c>
      <c r="G205" s="9">
        <f t="shared" si="10"/>
        <v>13464</v>
      </c>
      <c r="H205" s="10">
        <v>0.1797</v>
      </c>
      <c r="I205" s="10">
        <v>0.17330000000000001</v>
      </c>
      <c r="J205" s="82"/>
      <c r="K205" s="123"/>
    </row>
    <row r="206" spans="1:11" ht="14.4">
      <c r="A206" s="11" t="s">
        <v>2459</v>
      </c>
      <c r="B206" s="11" t="s">
        <v>1567</v>
      </c>
      <c r="C206" s="164">
        <v>1.1200000000000001</v>
      </c>
      <c r="D206" s="164">
        <v>1.1400000000000001</v>
      </c>
      <c r="E206" s="9">
        <v>72728</v>
      </c>
      <c r="F206" s="9">
        <v>75419</v>
      </c>
      <c r="G206" s="9">
        <f t="shared" si="10"/>
        <v>13464</v>
      </c>
      <c r="H206" s="10">
        <v>0.1797</v>
      </c>
      <c r="I206" s="10">
        <v>0.17330000000000001</v>
      </c>
      <c r="J206" s="82"/>
      <c r="K206" s="123"/>
    </row>
    <row r="207" spans="1:11" ht="14.4">
      <c r="A207" s="11" t="s">
        <v>2460</v>
      </c>
      <c r="B207" s="11" t="s">
        <v>1571</v>
      </c>
      <c r="C207" s="164">
        <v>1.1200000000000001</v>
      </c>
      <c r="D207" s="164">
        <v>1.1600000000000001</v>
      </c>
      <c r="E207" s="9">
        <v>72728</v>
      </c>
      <c r="F207" s="9">
        <v>75419</v>
      </c>
      <c r="G207" s="9">
        <f t="shared" si="10"/>
        <v>13464</v>
      </c>
      <c r="H207" s="10">
        <v>0.1797</v>
      </c>
      <c r="I207" s="10">
        <v>0.17330000000000001</v>
      </c>
      <c r="J207" s="82"/>
      <c r="K207" s="123"/>
    </row>
    <row r="208" spans="1:11" ht="14.4">
      <c r="A208" s="11" t="s">
        <v>2461</v>
      </c>
      <c r="B208" s="11" t="s">
        <v>1573</v>
      </c>
      <c r="C208" s="164">
        <v>1.1200000000000001</v>
      </c>
      <c r="D208" s="164">
        <v>1.1200000000000001</v>
      </c>
      <c r="E208" s="9">
        <v>72728</v>
      </c>
      <c r="F208" s="9">
        <v>75419</v>
      </c>
      <c r="G208" s="9">
        <f t="shared" si="10"/>
        <v>13464</v>
      </c>
      <c r="H208" s="10">
        <v>0.1797</v>
      </c>
      <c r="I208" s="10">
        <v>0.17330000000000001</v>
      </c>
      <c r="J208" s="82"/>
      <c r="K208" s="123"/>
    </row>
    <row r="209" spans="1:11" ht="14.4">
      <c r="A209" s="11" t="s">
        <v>2463</v>
      </c>
      <c r="B209" s="11" t="s">
        <v>1583</v>
      </c>
      <c r="C209" s="164">
        <v>1.06</v>
      </c>
      <c r="D209" s="164">
        <v>1.06</v>
      </c>
      <c r="E209" s="9">
        <v>72728</v>
      </c>
      <c r="F209" s="9">
        <v>75419</v>
      </c>
      <c r="G209" s="9">
        <f t="shared" si="10"/>
        <v>13464</v>
      </c>
      <c r="H209" s="10">
        <v>0.1797</v>
      </c>
      <c r="I209" s="10">
        <v>0.17330000000000001</v>
      </c>
      <c r="J209" s="82"/>
      <c r="K209" s="123"/>
    </row>
    <row r="210" spans="1:11" ht="14.4">
      <c r="A210" s="11" t="s">
        <v>2464</v>
      </c>
      <c r="B210" s="11" t="s">
        <v>1585</v>
      </c>
      <c r="C210" s="164">
        <v>1.06</v>
      </c>
      <c r="D210" s="164">
        <v>1.06</v>
      </c>
      <c r="E210" s="9">
        <v>72728</v>
      </c>
      <c r="F210" s="9">
        <v>75419</v>
      </c>
      <c r="G210" s="9">
        <f t="shared" si="10"/>
        <v>13464</v>
      </c>
      <c r="H210" s="10">
        <v>0.1797</v>
      </c>
      <c r="I210" s="10">
        <v>0.17330000000000001</v>
      </c>
      <c r="J210" s="82"/>
      <c r="K210" s="123"/>
    </row>
    <row r="211" spans="1:11" ht="14.4">
      <c r="A211" s="11" t="s">
        <v>2465</v>
      </c>
      <c r="B211" s="11" t="s">
        <v>1587</v>
      </c>
      <c r="C211" s="164">
        <v>1</v>
      </c>
      <c r="D211" s="164">
        <v>1</v>
      </c>
      <c r="E211" s="9">
        <v>72728</v>
      </c>
      <c r="F211" s="9">
        <v>75419</v>
      </c>
      <c r="G211" s="9">
        <f t="shared" si="10"/>
        <v>13464</v>
      </c>
      <c r="H211" s="10">
        <v>0.1797</v>
      </c>
      <c r="I211" s="10">
        <v>0.17330000000000001</v>
      </c>
      <c r="J211" s="82"/>
      <c r="K211" s="123"/>
    </row>
    <row r="212" spans="1:11" ht="14.4">
      <c r="A212" s="11" t="s">
        <v>2466</v>
      </c>
      <c r="B212" s="11" t="s">
        <v>1589</v>
      </c>
      <c r="C212" s="164">
        <v>1</v>
      </c>
      <c r="D212" s="164">
        <v>1</v>
      </c>
      <c r="E212" s="9">
        <v>72728</v>
      </c>
      <c r="F212" s="9">
        <v>75419</v>
      </c>
      <c r="G212" s="9">
        <f t="shared" si="10"/>
        <v>13464</v>
      </c>
      <c r="H212" s="10">
        <v>0.1797</v>
      </c>
      <c r="I212" s="10">
        <v>0.17330000000000001</v>
      </c>
      <c r="J212" s="82"/>
      <c r="K212" s="123"/>
    </row>
    <row r="213" spans="1:11" ht="14.4">
      <c r="A213" s="11" t="s">
        <v>2467</v>
      </c>
      <c r="B213" s="11" t="s">
        <v>1592</v>
      </c>
      <c r="C213" s="164">
        <v>1.18</v>
      </c>
      <c r="D213" s="164">
        <v>1.18</v>
      </c>
      <c r="E213" s="9">
        <v>72728</v>
      </c>
      <c r="F213" s="9">
        <v>75419</v>
      </c>
      <c r="G213" s="9">
        <f t="shared" si="10"/>
        <v>13464</v>
      </c>
      <c r="H213" s="10">
        <v>0.1797</v>
      </c>
      <c r="I213" s="10">
        <v>0.17330000000000001</v>
      </c>
      <c r="J213" s="82"/>
      <c r="K213" s="123"/>
    </row>
    <row r="214" spans="1:11" ht="14.4">
      <c r="A214" s="11" t="s">
        <v>2468</v>
      </c>
      <c r="B214" s="11" t="s">
        <v>1616</v>
      </c>
      <c r="C214" s="164">
        <v>1.18</v>
      </c>
      <c r="D214" s="164">
        <v>1.18</v>
      </c>
      <c r="E214" s="9">
        <v>72728</v>
      </c>
      <c r="F214" s="9">
        <v>75419</v>
      </c>
      <c r="G214" s="9">
        <f t="shared" si="10"/>
        <v>13464</v>
      </c>
      <c r="H214" s="10">
        <v>0.1797</v>
      </c>
      <c r="I214" s="10">
        <v>0.17330000000000001</v>
      </c>
      <c r="J214" s="82"/>
      <c r="K214" s="123"/>
    </row>
    <row r="215" spans="1:11" ht="14.4">
      <c r="A215" s="11" t="s">
        <v>2469</v>
      </c>
      <c r="B215" s="11" t="s">
        <v>1625</v>
      </c>
      <c r="C215" s="164">
        <v>1.18</v>
      </c>
      <c r="D215" s="164">
        <v>1.18</v>
      </c>
      <c r="E215" s="9">
        <v>72728</v>
      </c>
      <c r="F215" s="9">
        <v>75419</v>
      </c>
      <c r="G215" s="9">
        <f t="shared" si="10"/>
        <v>13464</v>
      </c>
      <c r="H215" s="10">
        <v>0.1797</v>
      </c>
      <c r="I215" s="10">
        <v>0.17330000000000001</v>
      </c>
      <c r="J215" s="82"/>
      <c r="K215" s="123"/>
    </row>
    <row r="216" spans="1:11" ht="14.4">
      <c r="A216" s="11" t="s">
        <v>2470</v>
      </c>
      <c r="B216" s="11" t="s">
        <v>1643</v>
      </c>
      <c r="C216" s="164">
        <v>1.18</v>
      </c>
      <c r="D216" s="164">
        <v>1.18</v>
      </c>
      <c r="E216" s="9">
        <v>72728</v>
      </c>
      <c r="F216" s="9">
        <v>75419</v>
      </c>
      <c r="G216" s="9">
        <f t="shared" si="10"/>
        <v>13464</v>
      </c>
      <c r="H216" s="10">
        <v>0.1797</v>
      </c>
      <c r="I216" s="10">
        <v>0.17330000000000001</v>
      </c>
      <c r="J216" s="82"/>
      <c r="K216" s="123"/>
    </row>
    <row r="217" spans="1:11" ht="14.4">
      <c r="A217" s="11" t="s">
        <v>2471</v>
      </c>
      <c r="B217" s="11" t="s">
        <v>1679</v>
      </c>
      <c r="C217" s="164">
        <v>1.1350000000000002</v>
      </c>
      <c r="D217" s="164">
        <v>1.1600000000000001</v>
      </c>
      <c r="E217" s="9">
        <v>72728</v>
      </c>
      <c r="F217" s="9">
        <v>75419</v>
      </c>
      <c r="G217" s="9">
        <f t="shared" si="10"/>
        <v>13464</v>
      </c>
      <c r="H217" s="10">
        <v>0.1797</v>
      </c>
      <c r="I217" s="10">
        <v>0.17330000000000001</v>
      </c>
      <c r="J217" s="82"/>
      <c r="K217" s="123"/>
    </row>
    <row r="218" spans="1:11" ht="14.4">
      <c r="A218" s="11" t="s">
        <v>2472</v>
      </c>
      <c r="B218" s="11" t="s">
        <v>1687</v>
      </c>
      <c r="C218" s="164">
        <v>1.18</v>
      </c>
      <c r="D218" s="164">
        <v>1.18</v>
      </c>
      <c r="E218" s="9">
        <v>72728</v>
      </c>
      <c r="F218" s="9">
        <v>75419</v>
      </c>
      <c r="G218" s="9">
        <f t="shared" si="10"/>
        <v>13464</v>
      </c>
      <c r="H218" s="10">
        <v>0.1797</v>
      </c>
      <c r="I218" s="10">
        <v>0.17330000000000001</v>
      </c>
      <c r="J218" s="82"/>
      <c r="K218" s="123"/>
    </row>
    <row r="219" spans="1:11" ht="14.4">
      <c r="A219" s="11" t="s">
        <v>2473</v>
      </c>
      <c r="B219" s="11" t="s">
        <v>1706</v>
      </c>
      <c r="C219" s="164">
        <v>1.18</v>
      </c>
      <c r="D219" s="164">
        <v>1.18</v>
      </c>
      <c r="E219" s="9">
        <v>72728</v>
      </c>
      <c r="F219" s="9">
        <v>75419</v>
      </c>
      <c r="G219" s="9">
        <f t="shared" si="10"/>
        <v>13464</v>
      </c>
      <c r="H219" s="10">
        <v>0.1797</v>
      </c>
      <c r="I219" s="10">
        <v>0.17330000000000001</v>
      </c>
      <c r="J219" s="82"/>
      <c r="K219" s="123"/>
    </row>
    <row r="220" spans="1:11" ht="14.4">
      <c r="A220" s="11" t="s">
        <v>2474</v>
      </c>
      <c r="B220" s="11" t="s">
        <v>1708</v>
      </c>
      <c r="C220" s="164">
        <v>1.18</v>
      </c>
      <c r="D220" s="164">
        <v>1.18</v>
      </c>
      <c r="E220" s="9">
        <v>72728</v>
      </c>
      <c r="F220" s="9">
        <v>75419</v>
      </c>
      <c r="G220" s="9">
        <f t="shared" si="10"/>
        <v>13464</v>
      </c>
      <c r="H220" s="10">
        <v>0.1797</v>
      </c>
      <c r="I220" s="10">
        <v>0.17330000000000001</v>
      </c>
      <c r="J220" s="82"/>
      <c r="K220" s="123"/>
    </row>
    <row r="221" spans="1:11" ht="14.4">
      <c r="A221" s="11" t="s">
        <v>2475</v>
      </c>
      <c r="B221" s="11" t="s">
        <v>1720</v>
      </c>
      <c r="C221" s="164">
        <v>1.18</v>
      </c>
      <c r="D221" s="164">
        <v>1.22</v>
      </c>
      <c r="E221" s="9">
        <v>72728</v>
      </c>
      <c r="F221" s="9">
        <v>75419</v>
      </c>
      <c r="G221" s="9">
        <f t="shared" si="10"/>
        <v>13464</v>
      </c>
      <c r="H221" s="10">
        <v>0.1797</v>
      </c>
      <c r="I221" s="10">
        <v>0.17330000000000001</v>
      </c>
      <c r="J221" s="82"/>
      <c r="K221" s="123"/>
    </row>
    <row r="222" spans="1:11" ht="14.4">
      <c r="A222" s="11" t="s">
        <v>2476</v>
      </c>
      <c r="B222" s="11" t="s">
        <v>1736</v>
      </c>
      <c r="C222" s="164">
        <v>1.1350000000000002</v>
      </c>
      <c r="D222" s="164">
        <v>1.1350000000000002</v>
      </c>
      <c r="E222" s="9">
        <v>72728</v>
      </c>
      <c r="F222" s="9">
        <v>75419</v>
      </c>
      <c r="G222" s="9">
        <f t="shared" si="10"/>
        <v>13464</v>
      </c>
      <c r="H222" s="10">
        <v>0.1797</v>
      </c>
      <c r="I222" s="10">
        <v>0.17330000000000001</v>
      </c>
      <c r="J222" s="82"/>
      <c r="K222" s="123"/>
    </row>
    <row r="223" spans="1:11" ht="14.4">
      <c r="A223" s="11" t="s">
        <v>2477</v>
      </c>
      <c r="B223" s="11" t="s">
        <v>1742</v>
      </c>
      <c r="C223" s="164">
        <v>1.18</v>
      </c>
      <c r="D223" s="164">
        <v>1.18</v>
      </c>
      <c r="E223" s="9">
        <v>72728</v>
      </c>
      <c r="F223" s="9">
        <v>75419</v>
      </c>
      <c r="G223" s="9">
        <f t="shared" si="10"/>
        <v>13464</v>
      </c>
      <c r="H223" s="10">
        <v>0.1797</v>
      </c>
      <c r="I223" s="10">
        <v>0.17330000000000001</v>
      </c>
      <c r="J223" s="82"/>
      <c r="K223" s="123"/>
    </row>
    <row r="224" spans="1:11" ht="14.4">
      <c r="A224" s="11" t="s">
        <v>2478</v>
      </c>
      <c r="B224" s="11" t="s">
        <v>1748</v>
      </c>
      <c r="C224" s="164">
        <v>1.1200000000000001</v>
      </c>
      <c r="D224" s="164">
        <v>1.1200000000000001</v>
      </c>
      <c r="E224" s="9">
        <v>72728</v>
      </c>
      <c r="F224" s="9">
        <v>75419</v>
      </c>
      <c r="G224" s="9">
        <f t="shared" si="10"/>
        <v>13464</v>
      </c>
      <c r="H224" s="10">
        <v>0.1797</v>
      </c>
      <c r="I224" s="10">
        <v>0.17330000000000001</v>
      </c>
      <c r="J224" s="82"/>
      <c r="K224" s="123"/>
    </row>
    <row r="225" spans="1:11" ht="14.4">
      <c r="A225" s="11" t="s">
        <v>2479</v>
      </c>
      <c r="B225" s="11" t="s">
        <v>1750</v>
      </c>
      <c r="C225" s="164">
        <v>1.1200000000000001</v>
      </c>
      <c r="D225" s="164">
        <v>1.1200000000000001</v>
      </c>
      <c r="E225" s="9">
        <v>72728</v>
      </c>
      <c r="F225" s="9">
        <v>75419</v>
      </c>
      <c r="G225" s="9">
        <f t="shared" si="10"/>
        <v>13464</v>
      </c>
      <c r="H225" s="10">
        <v>0.1797</v>
      </c>
      <c r="I225" s="10">
        <v>0.17330000000000001</v>
      </c>
      <c r="J225" s="82"/>
      <c r="K225" s="123"/>
    </row>
    <row r="226" spans="1:11" ht="14.4">
      <c r="A226" s="11" t="s">
        <v>2480</v>
      </c>
      <c r="B226" s="11" t="s">
        <v>1757</v>
      </c>
      <c r="C226" s="164">
        <v>1.1350000000000002</v>
      </c>
      <c r="D226" s="164">
        <v>1.1750000000000003</v>
      </c>
      <c r="E226" s="9">
        <v>72728</v>
      </c>
      <c r="F226" s="9">
        <v>75419</v>
      </c>
      <c r="G226" s="9">
        <f t="shared" si="10"/>
        <v>13464</v>
      </c>
      <c r="H226" s="10">
        <v>0.1797</v>
      </c>
      <c r="I226" s="10">
        <v>0.17330000000000001</v>
      </c>
      <c r="J226" s="82"/>
      <c r="K226" s="123"/>
    </row>
    <row r="227" spans="1:11" ht="14.4">
      <c r="A227" s="11" t="s">
        <v>2481</v>
      </c>
      <c r="B227" s="11" t="s">
        <v>1769</v>
      </c>
      <c r="C227" s="164">
        <v>1.0150000000000001</v>
      </c>
      <c r="D227" s="164">
        <v>1.0150000000000001</v>
      </c>
      <c r="E227" s="9">
        <v>72728</v>
      </c>
      <c r="F227" s="9">
        <v>75419</v>
      </c>
      <c r="G227" s="9">
        <f t="shared" si="10"/>
        <v>13464</v>
      </c>
      <c r="H227" s="10">
        <v>0.1797</v>
      </c>
      <c r="I227" s="10">
        <v>0.17330000000000001</v>
      </c>
      <c r="J227" s="82"/>
      <c r="K227" s="123"/>
    </row>
    <row r="228" spans="1:11" ht="14.4">
      <c r="A228" s="11" t="s">
        <v>2482</v>
      </c>
      <c r="B228" s="11" t="s">
        <v>1818</v>
      </c>
      <c r="C228" s="164">
        <v>1</v>
      </c>
      <c r="D228" s="164">
        <v>1</v>
      </c>
      <c r="E228" s="9">
        <v>72728</v>
      </c>
      <c r="F228" s="9">
        <v>75419</v>
      </c>
      <c r="G228" s="9">
        <f t="shared" si="10"/>
        <v>13464</v>
      </c>
      <c r="H228" s="10">
        <v>0.1797</v>
      </c>
      <c r="I228" s="10">
        <v>0.17330000000000001</v>
      </c>
      <c r="J228" s="82"/>
      <c r="K228" s="123"/>
    </row>
    <row r="229" spans="1:11" ht="14.4">
      <c r="A229" s="11" t="s">
        <v>2483</v>
      </c>
      <c r="B229" s="11" t="s">
        <v>1820</v>
      </c>
      <c r="C229" s="164">
        <v>1</v>
      </c>
      <c r="D229" s="164">
        <v>1</v>
      </c>
      <c r="E229" s="9">
        <v>72728</v>
      </c>
      <c r="F229" s="9">
        <v>75419</v>
      </c>
      <c r="G229" s="9">
        <f t="shared" si="10"/>
        <v>13464</v>
      </c>
      <c r="H229" s="10">
        <v>0.1797</v>
      </c>
      <c r="I229" s="10">
        <v>0.17330000000000001</v>
      </c>
      <c r="J229" s="82"/>
      <c r="K229" s="123"/>
    </row>
    <row r="230" spans="1:11" ht="14.4">
      <c r="A230" s="11" t="s">
        <v>2484</v>
      </c>
      <c r="B230" s="11" t="s">
        <v>1822</v>
      </c>
      <c r="C230" s="164">
        <v>1</v>
      </c>
      <c r="D230" s="164">
        <v>1.04</v>
      </c>
      <c r="E230" s="9">
        <v>72728</v>
      </c>
      <c r="F230" s="9">
        <v>75419</v>
      </c>
      <c r="G230" s="9">
        <f t="shared" si="10"/>
        <v>13464</v>
      </c>
      <c r="H230" s="10">
        <v>0.1797</v>
      </c>
      <c r="I230" s="10">
        <v>0.17330000000000001</v>
      </c>
      <c r="J230" s="82"/>
      <c r="K230" s="123"/>
    </row>
    <row r="231" spans="1:11" ht="14.4">
      <c r="A231" s="11" t="s">
        <v>2485</v>
      </c>
      <c r="B231" s="11" t="s">
        <v>1828</v>
      </c>
      <c r="C231" s="164">
        <v>1</v>
      </c>
      <c r="D231" s="164">
        <v>1</v>
      </c>
      <c r="E231" s="9">
        <v>72728</v>
      </c>
      <c r="F231" s="9">
        <v>75419</v>
      </c>
      <c r="G231" s="9">
        <f t="shared" si="10"/>
        <v>13464</v>
      </c>
      <c r="H231" s="10">
        <v>0.1797</v>
      </c>
      <c r="I231" s="10">
        <v>0.17330000000000001</v>
      </c>
      <c r="J231" s="82"/>
      <c r="K231" s="123"/>
    </row>
    <row r="232" spans="1:11" ht="14.4">
      <c r="A232" s="11" t="s">
        <v>2486</v>
      </c>
      <c r="B232" s="11" t="s">
        <v>1833</v>
      </c>
      <c r="C232" s="164">
        <v>1.0150000000000001</v>
      </c>
      <c r="D232" s="164">
        <v>1.04</v>
      </c>
      <c r="E232" s="9">
        <v>72728</v>
      </c>
      <c r="F232" s="9">
        <v>75419</v>
      </c>
      <c r="G232" s="9">
        <f t="shared" si="10"/>
        <v>13464</v>
      </c>
      <c r="H232" s="10">
        <v>0.1797</v>
      </c>
      <c r="I232" s="10">
        <v>0.17330000000000001</v>
      </c>
      <c r="J232" s="82"/>
      <c r="K232" s="123"/>
    </row>
    <row r="233" spans="1:11" ht="14.4">
      <c r="A233" s="11" t="s">
        <v>2487</v>
      </c>
      <c r="B233" s="11" t="s">
        <v>1845</v>
      </c>
      <c r="C233" s="164">
        <v>1</v>
      </c>
      <c r="D233" s="164">
        <v>1.04</v>
      </c>
      <c r="E233" s="9">
        <v>72728</v>
      </c>
      <c r="F233" s="9">
        <v>75419</v>
      </c>
      <c r="G233" s="9">
        <f t="shared" si="10"/>
        <v>13464</v>
      </c>
      <c r="H233" s="10">
        <v>0.1797</v>
      </c>
      <c r="I233" s="10">
        <v>0.17330000000000001</v>
      </c>
      <c r="J233" s="82"/>
      <c r="K233" s="123"/>
    </row>
    <row r="234" spans="1:11" ht="14.4">
      <c r="A234" s="11" t="s">
        <v>2488</v>
      </c>
      <c r="B234" s="11" t="s">
        <v>1867</v>
      </c>
      <c r="C234" s="164">
        <v>1</v>
      </c>
      <c r="D234" s="164">
        <v>1.04</v>
      </c>
      <c r="E234" s="9">
        <v>72728</v>
      </c>
      <c r="F234" s="9">
        <v>75419</v>
      </c>
      <c r="G234" s="9">
        <f t="shared" si="10"/>
        <v>13464</v>
      </c>
      <c r="H234" s="10">
        <v>0.1797</v>
      </c>
      <c r="I234" s="10">
        <v>0.17330000000000001</v>
      </c>
      <c r="J234" s="82"/>
      <c r="K234" s="123"/>
    </row>
    <row r="235" spans="1:11" ht="14.4">
      <c r="A235" s="11" t="s">
        <v>2489</v>
      </c>
      <c r="B235" s="11" t="s">
        <v>1871</v>
      </c>
      <c r="C235" s="164">
        <v>1</v>
      </c>
      <c r="D235" s="164">
        <v>1</v>
      </c>
      <c r="E235" s="9">
        <v>72728</v>
      </c>
      <c r="F235" s="9">
        <v>75419</v>
      </c>
      <c r="G235" s="9">
        <f t="shared" si="10"/>
        <v>13464</v>
      </c>
      <c r="H235" s="10">
        <v>0.1797</v>
      </c>
      <c r="I235" s="10">
        <v>0.17330000000000001</v>
      </c>
      <c r="J235" s="82"/>
      <c r="K235" s="123"/>
    </row>
    <row r="236" spans="1:11" ht="14.4">
      <c r="A236" s="11" t="s">
        <v>2490</v>
      </c>
      <c r="B236" s="11" t="s">
        <v>1882</v>
      </c>
      <c r="C236" s="164">
        <v>1</v>
      </c>
      <c r="D236" s="164">
        <v>1.04</v>
      </c>
      <c r="E236" s="9">
        <v>72728</v>
      </c>
      <c r="F236" s="9">
        <v>75419</v>
      </c>
      <c r="G236" s="9">
        <f t="shared" si="10"/>
        <v>13464</v>
      </c>
      <c r="H236" s="10">
        <v>0.1797</v>
      </c>
      <c r="I236" s="10">
        <v>0.17330000000000001</v>
      </c>
      <c r="J236" s="82"/>
      <c r="K236" s="123"/>
    </row>
    <row r="237" spans="1:11" ht="14.4">
      <c r="A237" s="11" t="s">
        <v>2491</v>
      </c>
      <c r="B237" s="11" t="s">
        <v>1891</v>
      </c>
      <c r="C237" s="164">
        <v>1</v>
      </c>
      <c r="D237" s="164">
        <v>1</v>
      </c>
      <c r="E237" s="9">
        <v>72728</v>
      </c>
      <c r="F237" s="9">
        <v>75419</v>
      </c>
      <c r="G237" s="9">
        <f t="shared" si="10"/>
        <v>13464</v>
      </c>
      <c r="H237" s="10">
        <v>0.1797</v>
      </c>
      <c r="I237" s="10">
        <v>0.17330000000000001</v>
      </c>
      <c r="J237" s="82"/>
      <c r="K237" s="123"/>
    </row>
    <row r="238" spans="1:11" ht="14.4">
      <c r="A238" s="11" t="s">
        <v>2492</v>
      </c>
      <c r="B238" s="11" t="s">
        <v>1894</v>
      </c>
      <c r="C238" s="164">
        <v>1</v>
      </c>
      <c r="D238" s="164">
        <v>1</v>
      </c>
      <c r="E238" s="9">
        <v>72728</v>
      </c>
      <c r="F238" s="9">
        <v>75419</v>
      </c>
      <c r="G238" s="9">
        <f t="shared" si="10"/>
        <v>13464</v>
      </c>
      <c r="H238" s="10">
        <v>0.1797</v>
      </c>
      <c r="I238" s="10">
        <v>0.17330000000000001</v>
      </c>
      <c r="J238" s="82"/>
      <c r="K238" s="123"/>
    </row>
    <row r="239" spans="1:11" ht="14.4">
      <c r="A239" s="11" t="s">
        <v>2493</v>
      </c>
      <c r="B239" s="11" t="s">
        <v>1904</v>
      </c>
      <c r="C239" s="164">
        <v>1</v>
      </c>
      <c r="D239" s="164">
        <v>1</v>
      </c>
      <c r="E239" s="9">
        <v>72728</v>
      </c>
      <c r="F239" s="9">
        <v>75419</v>
      </c>
      <c r="G239" s="9">
        <f t="shared" si="10"/>
        <v>13464</v>
      </c>
      <c r="H239" s="10">
        <v>0.1797</v>
      </c>
      <c r="I239" s="10">
        <v>0.17330000000000001</v>
      </c>
      <c r="J239" s="82"/>
      <c r="K239" s="123"/>
    </row>
    <row r="240" spans="1:11" ht="14.4">
      <c r="A240" s="11" t="s">
        <v>2494</v>
      </c>
      <c r="B240" s="11" t="s">
        <v>1910</v>
      </c>
      <c r="C240" s="164">
        <v>1</v>
      </c>
      <c r="D240" s="164">
        <v>1</v>
      </c>
      <c r="E240" s="9">
        <v>72728</v>
      </c>
      <c r="F240" s="9">
        <v>75419</v>
      </c>
      <c r="G240" s="9">
        <f t="shared" si="10"/>
        <v>13464</v>
      </c>
      <c r="H240" s="10">
        <v>0.1797</v>
      </c>
      <c r="I240" s="10">
        <v>0.17330000000000001</v>
      </c>
      <c r="J240" s="82"/>
      <c r="K240" s="123"/>
    </row>
    <row r="241" spans="1:11" ht="14.4">
      <c r="A241" s="11" t="s">
        <v>2498</v>
      </c>
      <c r="B241" s="11" t="s">
        <v>1919</v>
      </c>
      <c r="C241" s="164">
        <v>1</v>
      </c>
      <c r="D241" s="164">
        <v>1.02</v>
      </c>
      <c r="E241" s="9">
        <v>72728</v>
      </c>
      <c r="F241" s="9">
        <v>75419</v>
      </c>
      <c r="G241" s="9">
        <f t="shared" si="10"/>
        <v>13464</v>
      </c>
      <c r="H241" s="10">
        <v>0.1797</v>
      </c>
      <c r="I241" s="10">
        <v>0.17330000000000001</v>
      </c>
      <c r="J241" s="82"/>
      <c r="K241" s="123"/>
    </row>
    <row r="242" spans="1:11" ht="14.4">
      <c r="A242" s="11" t="s">
        <v>2499</v>
      </c>
      <c r="B242" s="11" t="s">
        <v>1921</v>
      </c>
      <c r="C242" s="164">
        <v>1</v>
      </c>
      <c r="D242" s="164">
        <v>1</v>
      </c>
      <c r="E242" s="9">
        <v>72728</v>
      </c>
      <c r="F242" s="9">
        <v>75419</v>
      </c>
      <c r="G242" s="9">
        <f t="shared" si="10"/>
        <v>13464</v>
      </c>
      <c r="H242" s="10">
        <v>0.1797</v>
      </c>
      <c r="I242" s="10">
        <v>0.17330000000000001</v>
      </c>
      <c r="J242" s="82"/>
      <c r="K242" s="123"/>
    </row>
    <row r="243" spans="1:11" ht="14.4">
      <c r="A243" s="11" t="s">
        <v>2500</v>
      </c>
      <c r="B243" s="11" t="s">
        <v>1924</v>
      </c>
      <c r="C243" s="164">
        <v>1</v>
      </c>
      <c r="D243" s="164">
        <v>1</v>
      </c>
      <c r="E243" s="9">
        <v>72728</v>
      </c>
      <c r="F243" s="9">
        <v>75419</v>
      </c>
      <c r="G243" s="9">
        <f t="shared" si="10"/>
        <v>13464</v>
      </c>
      <c r="H243" s="10">
        <v>0.1797</v>
      </c>
      <c r="I243" s="10">
        <v>0.17330000000000001</v>
      </c>
      <c r="J243" s="82"/>
      <c r="K243" s="123"/>
    </row>
    <row r="244" spans="1:11" ht="14.4">
      <c r="A244" s="11" t="s">
        <v>2501</v>
      </c>
      <c r="B244" s="11" t="s">
        <v>1928</v>
      </c>
      <c r="C244" s="164">
        <v>1</v>
      </c>
      <c r="D244" s="164">
        <v>1</v>
      </c>
      <c r="E244" s="9">
        <v>72728</v>
      </c>
      <c r="F244" s="9">
        <v>75419</v>
      </c>
      <c r="G244" s="9">
        <f t="shared" si="10"/>
        <v>13464</v>
      </c>
      <c r="H244" s="10">
        <v>0.1797</v>
      </c>
      <c r="I244" s="10">
        <v>0.17330000000000001</v>
      </c>
      <c r="J244" s="82"/>
      <c r="K244" s="123"/>
    </row>
    <row r="245" spans="1:11" ht="14.4">
      <c r="A245" s="11" t="s">
        <v>2502</v>
      </c>
      <c r="B245" s="11" t="s">
        <v>1932</v>
      </c>
      <c r="C245" s="164">
        <v>1</v>
      </c>
      <c r="D245" s="164">
        <v>1.04</v>
      </c>
      <c r="E245" s="9">
        <v>72728</v>
      </c>
      <c r="F245" s="9">
        <v>75419</v>
      </c>
      <c r="G245" s="9">
        <f t="shared" si="10"/>
        <v>13464</v>
      </c>
      <c r="H245" s="10">
        <v>0.1797</v>
      </c>
      <c r="I245" s="10">
        <v>0.17330000000000001</v>
      </c>
      <c r="J245" s="82"/>
      <c r="K245" s="123"/>
    </row>
    <row r="246" spans="1:11" ht="14.4">
      <c r="A246" s="11" t="s">
        <v>2503</v>
      </c>
      <c r="B246" s="11" t="s">
        <v>1938</v>
      </c>
      <c r="C246" s="164">
        <v>1</v>
      </c>
      <c r="D246" s="164">
        <v>1</v>
      </c>
      <c r="E246" s="9">
        <v>72728</v>
      </c>
      <c r="F246" s="9">
        <v>75419</v>
      </c>
      <c r="G246" s="9">
        <f t="shared" si="10"/>
        <v>13464</v>
      </c>
      <c r="H246" s="10">
        <v>0.1797</v>
      </c>
      <c r="I246" s="10">
        <v>0.17330000000000001</v>
      </c>
      <c r="J246" s="82"/>
      <c r="K246" s="123"/>
    </row>
    <row r="247" spans="1:11" ht="14.4">
      <c r="A247" s="11" t="s">
        <v>2504</v>
      </c>
      <c r="B247" s="11" t="s">
        <v>1941</v>
      </c>
      <c r="C247" s="164">
        <v>1</v>
      </c>
      <c r="D247" s="164">
        <v>1</v>
      </c>
      <c r="E247" s="9">
        <v>72728</v>
      </c>
      <c r="F247" s="9">
        <v>75419</v>
      </c>
      <c r="G247" s="9">
        <f t="shared" si="10"/>
        <v>13464</v>
      </c>
      <c r="H247" s="10">
        <v>0.1797</v>
      </c>
      <c r="I247" s="10">
        <v>0.17330000000000001</v>
      </c>
      <c r="J247" s="82"/>
      <c r="K247" s="123"/>
    </row>
    <row r="248" spans="1:11" ht="14.4">
      <c r="A248" s="11" t="s">
        <v>2505</v>
      </c>
      <c r="B248" s="11" t="s">
        <v>1943</v>
      </c>
      <c r="C248" s="164">
        <v>1</v>
      </c>
      <c r="D248" s="164">
        <v>1</v>
      </c>
      <c r="E248" s="9">
        <v>72728</v>
      </c>
      <c r="F248" s="9">
        <v>75419</v>
      </c>
      <c r="G248" s="9">
        <f t="shared" si="10"/>
        <v>13464</v>
      </c>
      <c r="H248" s="10">
        <v>0.1797</v>
      </c>
      <c r="I248" s="10">
        <v>0.17330000000000001</v>
      </c>
      <c r="J248" s="82"/>
      <c r="K248" s="123"/>
    </row>
    <row r="249" spans="1:11" ht="14.4">
      <c r="A249" s="11" t="s">
        <v>2506</v>
      </c>
      <c r="B249" s="11" t="s">
        <v>1945</v>
      </c>
      <c r="C249" s="164">
        <v>1</v>
      </c>
      <c r="D249" s="164">
        <v>1</v>
      </c>
      <c r="E249" s="9">
        <v>72728</v>
      </c>
      <c r="F249" s="9">
        <v>75419</v>
      </c>
      <c r="G249" s="9">
        <f t="shared" si="10"/>
        <v>13464</v>
      </c>
      <c r="H249" s="10">
        <v>0.1797</v>
      </c>
      <c r="I249" s="10">
        <v>0.17330000000000001</v>
      </c>
      <c r="J249" s="82"/>
      <c r="K249" s="123"/>
    </row>
    <row r="250" spans="1:11" ht="14.4">
      <c r="A250" s="11" t="s">
        <v>2507</v>
      </c>
      <c r="B250" s="11" t="s">
        <v>1947</v>
      </c>
      <c r="C250" s="164">
        <v>1</v>
      </c>
      <c r="D250" s="164">
        <v>1</v>
      </c>
      <c r="E250" s="9">
        <v>72728</v>
      </c>
      <c r="F250" s="9">
        <v>75419</v>
      </c>
      <c r="G250" s="9">
        <f t="shared" si="10"/>
        <v>13464</v>
      </c>
      <c r="H250" s="10">
        <v>0.1797</v>
      </c>
      <c r="I250" s="10">
        <v>0.17330000000000001</v>
      </c>
      <c r="J250" s="82"/>
      <c r="K250" s="123"/>
    </row>
    <row r="251" spans="1:11" ht="14.4">
      <c r="A251" s="11" t="s">
        <v>2508</v>
      </c>
      <c r="B251" s="11" t="s">
        <v>1951</v>
      </c>
      <c r="C251" s="164">
        <v>1</v>
      </c>
      <c r="D251" s="164">
        <v>1</v>
      </c>
      <c r="E251" s="9">
        <v>72728</v>
      </c>
      <c r="F251" s="9">
        <v>75419</v>
      </c>
      <c r="G251" s="9">
        <f t="shared" si="10"/>
        <v>13464</v>
      </c>
      <c r="H251" s="10">
        <v>0.1797</v>
      </c>
      <c r="I251" s="10">
        <v>0.17330000000000001</v>
      </c>
      <c r="J251" s="82"/>
      <c r="K251" s="123"/>
    </row>
    <row r="252" spans="1:11" ht="14.4">
      <c r="A252" s="11" t="s">
        <v>2509</v>
      </c>
      <c r="B252" s="11" t="s">
        <v>1955</v>
      </c>
      <c r="C252" s="164">
        <v>1</v>
      </c>
      <c r="D252" s="164">
        <v>1.02</v>
      </c>
      <c r="E252" s="9">
        <v>72728</v>
      </c>
      <c r="F252" s="9">
        <v>75419</v>
      </c>
      <c r="G252" s="9">
        <f t="shared" si="10"/>
        <v>13464</v>
      </c>
      <c r="H252" s="10">
        <v>0.1797</v>
      </c>
      <c r="I252" s="10">
        <v>0.17330000000000001</v>
      </c>
      <c r="J252" s="82"/>
      <c r="K252" s="123"/>
    </row>
    <row r="253" spans="1:11" ht="14.4">
      <c r="A253" s="11" t="s">
        <v>2510</v>
      </c>
      <c r="B253" s="11" t="s">
        <v>1960</v>
      </c>
      <c r="C253" s="164">
        <v>1.06</v>
      </c>
      <c r="D253" s="164">
        <v>1.06</v>
      </c>
      <c r="E253" s="9">
        <v>72728</v>
      </c>
      <c r="F253" s="9">
        <v>75419</v>
      </c>
      <c r="G253" s="9">
        <f t="shared" si="10"/>
        <v>13464</v>
      </c>
      <c r="H253" s="10">
        <v>0.1797</v>
      </c>
      <c r="I253" s="10">
        <v>0.17330000000000001</v>
      </c>
      <c r="J253" s="82"/>
      <c r="K253" s="123"/>
    </row>
    <row r="254" spans="1:11" ht="14.4">
      <c r="A254" s="11" t="s">
        <v>2511</v>
      </c>
      <c r="B254" s="11" t="s">
        <v>1971</v>
      </c>
      <c r="C254" s="164">
        <v>1.0150000000000001</v>
      </c>
      <c r="D254" s="164">
        <v>1.0150000000000001</v>
      </c>
      <c r="E254" s="9">
        <v>72728</v>
      </c>
      <c r="F254" s="9">
        <v>75419</v>
      </c>
      <c r="G254" s="9">
        <f t="shared" si="10"/>
        <v>13464</v>
      </c>
      <c r="H254" s="10">
        <v>0.1797</v>
      </c>
      <c r="I254" s="10">
        <v>0.17330000000000001</v>
      </c>
      <c r="J254" s="82"/>
      <c r="K254" s="123"/>
    </row>
    <row r="255" spans="1:11" ht="14.4">
      <c r="A255" s="11" t="s">
        <v>2512</v>
      </c>
      <c r="B255" s="11" t="s">
        <v>1991</v>
      </c>
      <c r="C255" s="164">
        <v>1</v>
      </c>
      <c r="D255" s="164">
        <v>1</v>
      </c>
      <c r="E255" s="9">
        <v>72728</v>
      </c>
      <c r="F255" s="9">
        <v>75419</v>
      </c>
      <c r="G255" s="9">
        <f t="shared" si="10"/>
        <v>13464</v>
      </c>
      <c r="H255" s="10">
        <v>0.1797</v>
      </c>
      <c r="I255" s="10">
        <v>0.17330000000000001</v>
      </c>
      <c r="J255" s="82"/>
      <c r="K255" s="123"/>
    </row>
    <row r="256" spans="1:11" ht="14.4">
      <c r="A256" s="11" t="s">
        <v>2513</v>
      </c>
      <c r="B256" s="11" t="s">
        <v>2003</v>
      </c>
      <c r="C256" s="164">
        <v>1</v>
      </c>
      <c r="D256" s="164">
        <v>1.04</v>
      </c>
      <c r="E256" s="9">
        <v>72728</v>
      </c>
      <c r="F256" s="9">
        <v>75419</v>
      </c>
      <c r="G256" s="9">
        <f t="shared" si="10"/>
        <v>13464</v>
      </c>
      <c r="H256" s="10">
        <v>0.1797</v>
      </c>
      <c r="I256" s="10">
        <v>0.17330000000000001</v>
      </c>
      <c r="J256" s="82"/>
      <c r="K256" s="123"/>
    </row>
    <row r="257" spans="1:11" ht="14.4">
      <c r="A257" s="11" t="s">
        <v>2514</v>
      </c>
      <c r="B257" s="11" t="s">
        <v>2017</v>
      </c>
      <c r="C257" s="164">
        <v>1</v>
      </c>
      <c r="D257" s="164">
        <v>1</v>
      </c>
      <c r="E257" s="9">
        <v>72728</v>
      </c>
      <c r="F257" s="9">
        <v>75419</v>
      </c>
      <c r="G257" s="9">
        <f t="shared" si="10"/>
        <v>13464</v>
      </c>
      <c r="H257" s="10">
        <v>0.1797</v>
      </c>
      <c r="I257" s="10">
        <v>0.17330000000000001</v>
      </c>
      <c r="J257" s="82"/>
      <c r="K257" s="123"/>
    </row>
    <row r="258" spans="1:11" ht="14.4">
      <c r="A258" s="11" t="s">
        <v>2515</v>
      </c>
      <c r="B258" s="11" t="s">
        <v>2019</v>
      </c>
      <c r="C258" s="164">
        <v>1</v>
      </c>
      <c r="D258" s="164">
        <v>1</v>
      </c>
      <c r="E258" s="9">
        <v>72728</v>
      </c>
      <c r="F258" s="9">
        <v>75419</v>
      </c>
      <c r="G258" s="9">
        <f t="shared" si="10"/>
        <v>13464</v>
      </c>
      <c r="H258" s="10">
        <v>0.1797</v>
      </c>
      <c r="I258" s="10">
        <v>0.17330000000000001</v>
      </c>
      <c r="J258" s="82"/>
      <c r="K258" s="123"/>
    </row>
    <row r="259" spans="1:11" ht="14.4">
      <c r="A259" s="11" t="s">
        <v>2516</v>
      </c>
      <c r="B259" s="11" t="s">
        <v>2021</v>
      </c>
      <c r="C259" s="164">
        <v>1</v>
      </c>
      <c r="D259" s="164">
        <v>1</v>
      </c>
      <c r="E259" s="9">
        <v>72728</v>
      </c>
      <c r="F259" s="9">
        <v>75419</v>
      </c>
      <c r="G259" s="9">
        <f t="shared" si="10"/>
        <v>13464</v>
      </c>
      <c r="H259" s="10">
        <v>0.1797</v>
      </c>
      <c r="I259" s="10">
        <v>0.17330000000000001</v>
      </c>
      <c r="J259" s="82"/>
      <c r="K259" s="123"/>
    </row>
    <row r="260" spans="1:11" ht="14.4">
      <c r="A260" s="11" t="s">
        <v>2517</v>
      </c>
      <c r="B260" s="11" t="s">
        <v>2027</v>
      </c>
      <c r="C260" s="164">
        <v>1</v>
      </c>
      <c r="D260" s="164">
        <v>1</v>
      </c>
      <c r="E260" s="9">
        <v>72728</v>
      </c>
      <c r="F260" s="9">
        <v>75419</v>
      </c>
      <c r="G260" s="9">
        <f t="shared" si="10"/>
        <v>13464</v>
      </c>
      <c r="H260" s="10">
        <v>0.1797</v>
      </c>
      <c r="I260" s="10">
        <v>0.17330000000000001</v>
      </c>
      <c r="J260" s="82"/>
      <c r="K260" s="123"/>
    </row>
    <row r="261" spans="1:11" ht="14.4">
      <c r="A261" s="11" t="s">
        <v>2707</v>
      </c>
      <c r="B261" s="11" t="s">
        <v>3125</v>
      </c>
      <c r="C261" s="164">
        <v>1.0150000000000001</v>
      </c>
      <c r="D261" s="164">
        <v>1.0150000000000001</v>
      </c>
      <c r="E261" s="9">
        <v>72728</v>
      </c>
      <c r="F261" s="9">
        <v>75419</v>
      </c>
      <c r="G261" s="9">
        <f t="shared" si="10"/>
        <v>13464</v>
      </c>
      <c r="H261" s="10">
        <v>0.1797</v>
      </c>
      <c r="I261" s="10">
        <v>0.17330000000000001</v>
      </c>
      <c r="J261" s="82"/>
      <c r="K261" s="123"/>
    </row>
    <row r="262" spans="1:11" ht="14.4">
      <c r="A262" s="11" t="s">
        <v>2519</v>
      </c>
      <c r="B262" s="11" t="s">
        <v>2032</v>
      </c>
      <c r="C262" s="164">
        <v>1</v>
      </c>
      <c r="D262" s="164">
        <v>1.04</v>
      </c>
      <c r="E262" s="9">
        <v>72728</v>
      </c>
      <c r="F262" s="9">
        <v>75419</v>
      </c>
      <c r="G262" s="9">
        <f t="shared" si="10"/>
        <v>13464</v>
      </c>
      <c r="H262" s="10">
        <v>0.1797</v>
      </c>
      <c r="I262" s="10">
        <v>0.17330000000000001</v>
      </c>
      <c r="J262" s="82"/>
      <c r="K262" s="123"/>
    </row>
    <row r="263" spans="1:11" ht="14.4">
      <c r="A263" s="11" t="s">
        <v>2520</v>
      </c>
      <c r="B263" s="11" t="s">
        <v>2035</v>
      </c>
      <c r="C263" s="164">
        <v>1</v>
      </c>
      <c r="D263" s="164">
        <v>1.04</v>
      </c>
      <c r="E263" s="9">
        <v>72728</v>
      </c>
      <c r="F263" s="9">
        <v>75419</v>
      </c>
      <c r="G263" s="9">
        <f t="shared" ref="G263:G326" si="11">ROUND(1100*12*1.02,2)</f>
        <v>13464</v>
      </c>
      <c r="H263" s="10">
        <v>0.1797</v>
      </c>
      <c r="I263" s="10">
        <v>0.17330000000000001</v>
      </c>
      <c r="J263" s="82"/>
      <c r="K263" s="123"/>
    </row>
    <row r="264" spans="1:11" ht="14.4">
      <c r="A264" s="11" t="s">
        <v>2521</v>
      </c>
      <c r="B264" s="11" t="s">
        <v>2037</v>
      </c>
      <c r="C264" s="164">
        <v>1</v>
      </c>
      <c r="D264" s="164">
        <v>1.02</v>
      </c>
      <c r="E264" s="9">
        <v>72728</v>
      </c>
      <c r="F264" s="9">
        <v>75419</v>
      </c>
      <c r="G264" s="9">
        <f t="shared" si="11"/>
        <v>13464</v>
      </c>
      <c r="H264" s="10">
        <v>0.1797</v>
      </c>
      <c r="I264" s="10">
        <v>0.17330000000000001</v>
      </c>
      <c r="J264" s="82"/>
      <c r="K264" s="123"/>
    </row>
    <row r="265" spans="1:11" ht="14.4">
      <c r="A265" s="11" t="s">
        <v>2522</v>
      </c>
      <c r="B265" s="11" t="s">
        <v>2045</v>
      </c>
      <c r="C265" s="164">
        <v>1</v>
      </c>
      <c r="D265" s="164">
        <v>1</v>
      </c>
      <c r="E265" s="9">
        <v>72728</v>
      </c>
      <c r="F265" s="9">
        <v>75419</v>
      </c>
      <c r="G265" s="9">
        <f t="shared" si="11"/>
        <v>13464</v>
      </c>
      <c r="H265" s="10">
        <v>0.1797</v>
      </c>
      <c r="I265" s="10">
        <v>0.17330000000000001</v>
      </c>
      <c r="J265" s="82"/>
      <c r="K265" s="123"/>
    </row>
    <row r="266" spans="1:11" ht="14.4">
      <c r="A266" s="11" t="s">
        <v>2523</v>
      </c>
      <c r="B266" s="11" t="s">
        <v>2049</v>
      </c>
      <c r="C266" s="164">
        <v>1</v>
      </c>
      <c r="D266" s="164">
        <v>1</v>
      </c>
      <c r="E266" s="9">
        <v>72728</v>
      </c>
      <c r="F266" s="9">
        <v>75419</v>
      </c>
      <c r="G266" s="9">
        <f t="shared" si="11"/>
        <v>13464</v>
      </c>
      <c r="H266" s="10">
        <v>0.1797</v>
      </c>
      <c r="I266" s="10">
        <v>0.17330000000000001</v>
      </c>
      <c r="J266" s="82"/>
      <c r="K266" s="123"/>
    </row>
    <row r="267" spans="1:11" ht="14.4">
      <c r="A267" s="11" t="s">
        <v>2524</v>
      </c>
      <c r="B267" s="11" t="s">
        <v>2051</v>
      </c>
      <c r="C267" s="164">
        <v>1</v>
      </c>
      <c r="D267" s="164">
        <v>1.02</v>
      </c>
      <c r="E267" s="9">
        <v>72728</v>
      </c>
      <c r="F267" s="9">
        <v>75419</v>
      </c>
      <c r="G267" s="9">
        <f t="shared" si="11"/>
        <v>13464</v>
      </c>
      <c r="H267" s="10">
        <v>0.1797</v>
      </c>
      <c r="I267" s="10">
        <v>0.17330000000000001</v>
      </c>
      <c r="J267" s="82"/>
      <c r="K267" s="123"/>
    </row>
    <row r="268" spans="1:11" ht="14.4">
      <c r="A268" s="11" t="s">
        <v>2525</v>
      </c>
      <c r="B268" s="11" t="s">
        <v>2053</v>
      </c>
      <c r="C268" s="164">
        <v>1</v>
      </c>
      <c r="D268" s="164">
        <v>1</v>
      </c>
      <c r="E268" s="9">
        <v>72728</v>
      </c>
      <c r="F268" s="9">
        <v>75419</v>
      </c>
      <c r="G268" s="9">
        <f t="shared" si="11"/>
        <v>13464</v>
      </c>
      <c r="H268" s="10">
        <v>0.1797</v>
      </c>
      <c r="I268" s="10">
        <v>0.17330000000000001</v>
      </c>
      <c r="J268" s="82"/>
      <c r="K268" s="123"/>
    </row>
    <row r="269" spans="1:11" ht="14.4">
      <c r="A269" s="11" t="s">
        <v>2526</v>
      </c>
      <c r="B269" s="11" t="s">
        <v>2057</v>
      </c>
      <c r="C269" s="164">
        <v>1</v>
      </c>
      <c r="D269" s="164">
        <v>1</v>
      </c>
      <c r="E269" s="9">
        <v>72728</v>
      </c>
      <c r="F269" s="9">
        <v>75419</v>
      </c>
      <c r="G269" s="9">
        <f t="shared" si="11"/>
        <v>13464</v>
      </c>
      <c r="H269" s="10">
        <v>0.1797</v>
      </c>
      <c r="I269" s="10">
        <v>0.17330000000000001</v>
      </c>
      <c r="J269" s="82"/>
      <c r="K269" s="123"/>
    </row>
    <row r="270" spans="1:11" ht="14.4">
      <c r="A270" s="11" t="s">
        <v>2527</v>
      </c>
      <c r="B270" s="11" t="s">
        <v>2060</v>
      </c>
      <c r="C270" s="164">
        <v>1.0750000000000002</v>
      </c>
      <c r="D270" s="164">
        <v>1.0750000000000002</v>
      </c>
      <c r="E270" s="9">
        <v>72728</v>
      </c>
      <c r="F270" s="9">
        <v>75419</v>
      </c>
      <c r="G270" s="9">
        <f t="shared" si="11"/>
        <v>13464</v>
      </c>
      <c r="H270" s="10">
        <v>0.1797</v>
      </c>
      <c r="I270" s="10">
        <v>0.17330000000000001</v>
      </c>
      <c r="J270" s="82"/>
      <c r="K270" s="123"/>
    </row>
    <row r="271" spans="1:11" ht="14.4">
      <c r="A271" s="11" t="s">
        <v>2528</v>
      </c>
      <c r="B271" s="11" t="s">
        <v>2084</v>
      </c>
      <c r="C271" s="164">
        <v>1.0750000000000002</v>
      </c>
      <c r="D271" s="164">
        <v>1.0750000000000002</v>
      </c>
      <c r="E271" s="9">
        <v>72728</v>
      </c>
      <c r="F271" s="9">
        <v>75419</v>
      </c>
      <c r="G271" s="9">
        <f t="shared" si="11"/>
        <v>13464</v>
      </c>
      <c r="H271" s="10">
        <v>0.1797</v>
      </c>
      <c r="I271" s="10">
        <v>0.17330000000000001</v>
      </c>
      <c r="J271" s="82"/>
      <c r="K271" s="123"/>
    </row>
    <row r="272" spans="1:11" ht="14.4">
      <c r="A272" s="11" t="s">
        <v>2529</v>
      </c>
      <c r="B272" s="11" t="s">
        <v>2092</v>
      </c>
      <c r="C272" s="164">
        <v>1.1200000000000001</v>
      </c>
      <c r="D272" s="164">
        <v>1.1400000000000001</v>
      </c>
      <c r="E272" s="9">
        <v>72728</v>
      </c>
      <c r="F272" s="9">
        <v>75419</v>
      </c>
      <c r="G272" s="9">
        <f t="shared" si="11"/>
        <v>13464</v>
      </c>
      <c r="H272" s="10">
        <v>0.1797</v>
      </c>
      <c r="I272" s="10">
        <v>0.17330000000000001</v>
      </c>
      <c r="J272" s="82"/>
      <c r="K272" s="123"/>
    </row>
    <row r="273" spans="1:11" ht="14.4">
      <c r="A273" s="11" t="s">
        <v>2530</v>
      </c>
      <c r="B273" s="11" t="s">
        <v>2099</v>
      </c>
      <c r="C273" s="164">
        <v>1.1200000000000001</v>
      </c>
      <c r="D273" s="164">
        <v>1.1200000000000001</v>
      </c>
      <c r="E273" s="9">
        <v>72728</v>
      </c>
      <c r="F273" s="9">
        <v>75419</v>
      </c>
      <c r="G273" s="9">
        <f t="shared" si="11"/>
        <v>13464</v>
      </c>
      <c r="H273" s="10">
        <v>0.1797</v>
      </c>
      <c r="I273" s="10">
        <v>0.17330000000000001</v>
      </c>
      <c r="J273" s="82"/>
      <c r="K273" s="123"/>
    </row>
    <row r="274" spans="1:11" ht="14.4">
      <c r="A274" s="11" t="s">
        <v>2531</v>
      </c>
      <c r="B274" s="11" t="s">
        <v>2106</v>
      </c>
      <c r="C274" s="164">
        <v>1.1200000000000001</v>
      </c>
      <c r="D274" s="164">
        <v>1.1200000000000001</v>
      </c>
      <c r="E274" s="9">
        <v>72728</v>
      </c>
      <c r="F274" s="9">
        <v>75419</v>
      </c>
      <c r="G274" s="9">
        <f t="shared" si="11"/>
        <v>13464</v>
      </c>
      <c r="H274" s="10">
        <v>0.1797</v>
      </c>
      <c r="I274" s="10">
        <v>0.17330000000000001</v>
      </c>
      <c r="J274" s="82"/>
      <c r="K274" s="123"/>
    </row>
    <row r="275" spans="1:11" ht="14.4">
      <c r="A275" s="11" t="s">
        <v>2532</v>
      </c>
      <c r="B275" s="11" t="s">
        <v>2111</v>
      </c>
      <c r="C275" s="164">
        <v>1.06</v>
      </c>
      <c r="D275" s="164">
        <v>1.06</v>
      </c>
      <c r="E275" s="9">
        <v>72728</v>
      </c>
      <c r="F275" s="9">
        <v>75419</v>
      </c>
      <c r="G275" s="9">
        <f t="shared" si="11"/>
        <v>13464</v>
      </c>
      <c r="H275" s="10">
        <v>0.1797</v>
      </c>
      <c r="I275" s="10">
        <v>0.17330000000000001</v>
      </c>
      <c r="J275" s="82"/>
      <c r="K275" s="123"/>
    </row>
    <row r="276" spans="1:11" ht="14.4">
      <c r="A276" s="11" t="s">
        <v>2533</v>
      </c>
      <c r="B276" s="11" t="s">
        <v>2117</v>
      </c>
      <c r="C276" s="164">
        <v>1.0900000000000001</v>
      </c>
      <c r="D276" s="164">
        <v>1.0900000000000001</v>
      </c>
      <c r="E276" s="9">
        <v>72728</v>
      </c>
      <c r="F276" s="9">
        <v>75419</v>
      </c>
      <c r="G276" s="9">
        <f t="shared" si="11"/>
        <v>13464</v>
      </c>
      <c r="H276" s="10">
        <v>0.1797</v>
      </c>
      <c r="I276" s="10">
        <v>0.17330000000000001</v>
      </c>
      <c r="J276" s="82"/>
      <c r="K276" s="123"/>
    </row>
    <row r="277" spans="1:11" ht="14.4">
      <c r="A277" s="11" t="s">
        <v>2534</v>
      </c>
      <c r="B277" s="11" t="s">
        <v>2124</v>
      </c>
      <c r="C277" s="164">
        <v>1.0750000000000002</v>
      </c>
      <c r="D277" s="164">
        <v>1.0750000000000002</v>
      </c>
      <c r="E277" s="9">
        <v>72728</v>
      </c>
      <c r="F277" s="9">
        <v>75419</v>
      </c>
      <c r="G277" s="9">
        <f t="shared" si="11"/>
        <v>13464</v>
      </c>
      <c r="H277" s="10">
        <v>0.1797</v>
      </c>
      <c r="I277" s="10">
        <v>0.17330000000000001</v>
      </c>
      <c r="J277" s="82"/>
      <c r="K277" s="123"/>
    </row>
    <row r="278" spans="1:11" ht="14.4">
      <c r="A278" s="11" t="s">
        <v>2535</v>
      </c>
      <c r="B278" s="11" t="s">
        <v>2126</v>
      </c>
      <c r="C278" s="164">
        <v>1</v>
      </c>
      <c r="D278" s="164">
        <v>1.02</v>
      </c>
      <c r="E278" s="9">
        <v>72728</v>
      </c>
      <c r="F278" s="9">
        <v>75419</v>
      </c>
      <c r="G278" s="9">
        <f t="shared" si="11"/>
        <v>13464</v>
      </c>
      <c r="H278" s="10">
        <v>0.1797</v>
      </c>
      <c r="I278" s="10">
        <v>0.17330000000000001</v>
      </c>
      <c r="J278" s="82"/>
      <c r="K278" s="123"/>
    </row>
    <row r="279" spans="1:11" ht="14.4">
      <c r="A279" s="11" t="s">
        <v>2536</v>
      </c>
      <c r="B279" s="11" t="s">
        <v>2129</v>
      </c>
      <c r="C279" s="164">
        <v>1</v>
      </c>
      <c r="D279" s="164">
        <v>1</v>
      </c>
      <c r="E279" s="9">
        <v>72728</v>
      </c>
      <c r="F279" s="9">
        <v>75419</v>
      </c>
      <c r="G279" s="9">
        <f t="shared" si="11"/>
        <v>13464</v>
      </c>
      <c r="H279" s="10">
        <v>0.1797</v>
      </c>
      <c r="I279" s="10">
        <v>0.17330000000000001</v>
      </c>
      <c r="J279" s="82"/>
      <c r="K279" s="123"/>
    </row>
    <row r="280" spans="1:11" ht="14.4">
      <c r="A280" s="11" t="s">
        <v>2537</v>
      </c>
      <c r="B280" s="11" t="s">
        <v>2131</v>
      </c>
      <c r="C280" s="164">
        <v>1</v>
      </c>
      <c r="D280" s="164">
        <v>1.02</v>
      </c>
      <c r="E280" s="9">
        <v>72728</v>
      </c>
      <c r="F280" s="9">
        <v>75419</v>
      </c>
      <c r="G280" s="9">
        <f t="shared" si="11"/>
        <v>13464</v>
      </c>
      <c r="H280" s="10">
        <v>0.1797</v>
      </c>
      <c r="I280" s="10">
        <v>0.17330000000000001</v>
      </c>
      <c r="J280" s="82"/>
      <c r="K280" s="123"/>
    </row>
    <row r="281" spans="1:11" ht="14.4">
      <c r="A281" s="11" t="s">
        <v>2538</v>
      </c>
      <c r="B281" s="11" t="s">
        <v>2134</v>
      </c>
      <c r="C281" s="164">
        <v>1</v>
      </c>
      <c r="D281" s="164">
        <v>1</v>
      </c>
      <c r="E281" s="9">
        <v>72728</v>
      </c>
      <c r="F281" s="9">
        <v>75419</v>
      </c>
      <c r="G281" s="9">
        <f t="shared" si="11"/>
        <v>13464</v>
      </c>
      <c r="H281" s="10">
        <v>0.1797</v>
      </c>
      <c r="I281" s="10">
        <v>0.17330000000000001</v>
      </c>
      <c r="J281" s="82"/>
      <c r="K281" s="123"/>
    </row>
    <row r="282" spans="1:11" ht="14.4">
      <c r="A282" s="11" t="s">
        <v>2539</v>
      </c>
      <c r="B282" s="11" t="s">
        <v>2136</v>
      </c>
      <c r="C282" s="164">
        <v>1</v>
      </c>
      <c r="D282" s="164">
        <v>1.04</v>
      </c>
      <c r="E282" s="9">
        <v>72728</v>
      </c>
      <c r="F282" s="9">
        <v>75419</v>
      </c>
      <c r="G282" s="9">
        <f t="shared" si="11"/>
        <v>13464</v>
      </c>
      <c r="H282" s="10">
        <v>0.1797</v>
      </c>
      <c r="I282" s="10">
        <v>0.17330000000000001</v>
      </c>
      <c r="J282" s="82"/>
      <c r="K282" s="123"/>
    </row>
    <row r="283" spans="1:11" ht="14.4">
      <c r="A283" s="11" t="s">
        <v>2540</v>
      </c>
      <c r="B283" s="11" t="s">
        <v>2139</v>
      </c>
      <c r="C283" s="164">
        <v>1</v>
      </c>
      <c r="D283" s="164">
        <v>1</v>
      </c>
      <c r="E283" s="9">
        <v>72728</v>
      </c>
      <c r="F283" s="9">
        <v>75419</v>
      </c>
      <c r="G283" s="9">
        <f t="shared" si="11"/>
        <v>13464</v>
      </c>
      <c r="H283" s="10">
        <v>0.1797</v>
      </c>
      <c r="I283" s="10">
        <v>0.17330000000000001</v>
      </c>
      <c r="J283" s="82"/>
      <c r="K283" s="123"/>
    </row>
    <row r="284" spans="1:11" ht="14.4">
      <c r="A284" s="11" t="s">
        <v>2541</v>
      </c>
      <c r="B284" s="11" t="s">
        <v>2143</v>
      </c>
      <c r="C284" s="164">
        <v>1</v>
      </c>
      <c r="D284" s="164">
        <v>1</v>
      </c>
      <c r="E284" s="9">
        <v>72728</v>
      </c>
      <c r="F284" s="9">
        <v>75419</v>
      </c>
      <c r="G284" s="9">
        <f t="shared" si="11"/>
        <v>13464</v>
      </c>
      <c r="H284" s="10">
        <v>0.1797</v>
      </c>
      <c r="I284" s="10">
        <v>0.17330000000000001</v>
      </c>
      <c r="J284" s="82"/>
      <c r="K284" s="123"/>
    </row>
    <row r="285" spans="1:11" ht="14.4">
      <c r="A285" s="11" t="s">
        <v>2542</v>
      </c>
      <c r="B285" s="11" t="s">
        <v>2146</v>
      </c>
      <c r="C285" s="164">
        <v>1</v>
      </c>
      <c r="D285" s="164">
        <v>1.04</v>
      </c>
      <c r="E285" s="9">
        <v>72728</v>
      </c>
      <c r="F285" s="9">
        <v>75419</v>
      </c>
      <c r="G285" s="9">
        <f t="shared" si="11"/>
        <v>13464</v>
      </c>
      <c r="H285" s="10">
        <v>0.1797</v>
      </c>
      <c r="I285" s="10">
        <v>0.17330000000000001</v>
      </c>
      <c r="J285" s="82"/>
      <c r="K285" s="123"/>
    </row>
    <row r="286" spans="1:11" ht="14.4">
      <c r="A286" s="11" t="s">
        <v>2543</v>
      </c>
      <c r="B286" s="11" t="s">
        <v>2148</v>
      </c>
      <c r="C286" s="164">
        <v>1</v>
      </c>
      <c r="D286" s="164">
        <v>1.02</v>
      </c>
      <c r="E286" s="9">
        <v>72728</v>
      </c>
      <c r="F286" s="9">
        <v>75419</v>
      </c>
      <c r="G286" s="9">
        <f t="shared" si="11"/>
        <v>13464</v>
      </c>
      <c r="H286" s="10">
        <v>0.1797</v>
      </c>
      <c r="I286" s="10">
        <v>0.17330000000000001</v>
      </c>
      <c r="J286" s="82"/>
      <c r="K286" s="123"/>
    </row>
    <row r="287" spans="1:11" ht="14.4">
      <c r="A287" s="11" t="s">
        <v>2544</v>
      </c>
      <c r="B287" s="11" t="s">
        <v>2150</v>
      </c>
      <c r="C287" s="164">
        <v>1</v>
      </c>
      <c r="D287" s="164">
        <v>1</v>
      </c>
      <c r="E287" s="9">
        <v>72728</v>
      </c>
      <c r="F287" s="9">
        <v>75419</v>
      </c>
      <c r="G287" s="9">
        <f t="shared" si="11"/>
        <v>13464</v>
      </c>
      <c r="H287" s="10">
        <v>0.1797</v>
      </c>
      <c r="I287" s="10">
        <v>0.17330000000000001</v>
      </c>
      <c r="J287" s="82"/>
      <c r="K287" s="123"/>
    </row>
    <row r="288" spans="1:11" ht="14.4">
      <c r="A288" s="11" t="s">
        <v>2545</v>
      </c>
      <c r="B288" s="11" t="s">
        <v>2152</v>
      </c>
      <c r="C288" s="164">
        <v>1</v>
      </c>
      <c r="D288" s="164">
        <v>1.04</v>
      </c>
      <c r="E288" s="9">
        <v>72728</v>
      </c>
      <c r="F288" s="9">
        <v>75419</v>
      </c>
      <c r="G288" s="9">
        <f t="shared" si="11"/>
        <v>13464</v>
      </c>
      <c r="H288" s="10">
        <v>0.1797</v>
      </c>
      <c r="I288" s="10">
        <v>0.17330000000000001</v>
      </c>
      <c r="J288" s="82"/>
      <c r="K288" s="123"/>
    </row>
    <row r="289" spans="1:11" ht="14.4">
      <c r="A289" s="11" t="s">
        <v>2546</v>
      </c>
      <c r="B289" s="11" t="s">
        <v>2154</v>
      </c>
      <c r="C289" s="164">
        <v>1</v>
      </c>
      <c r="D289" s="164">
        <v>1</v>
      </c>
      <c r="E289" s="9">
        <v>72728</v>
      </c>
      <c r="F289" s="9">
        <v>75419</v>
      </c>
      <c r="G289" s="9">
        <f t="shared" si="11"/>
        <v>13464</v>
      </c>
      <c r="H289" s="10">
        <v>0.1797</v>
      </c>
      <c r="I289" s="10">
        <v>0.17330000000000001</v>
      </c>
      <c r="J289" s="82"/>
      <c r="K289" s="123"/>
    </row>
    <row r="290" spans="1:11" ht="14.4">
      <c r="A290" s="11" t="s">
        <v>2547</v>
      </c>
      <c r="B290" s="11" t="s">
        <v>2157</v>
      </c>
      <c r="C290" s="164">
        <v>1</v>
      </c>
      <c r="D290" s="164">
        <v>1.02</v>
      </c>
      <c r="E290" s="9">
        <v>72728</v>
      </c>
      <c r="F290" s="9">
        <v>75419</v>
      </c>
      <c r="G290" s="9">
        <f t="shared" si="11"/>
        <v>13464</v>
      </c>
      <c r="H290" s="10">
        <v>0.1797</v>
      </c>
      <c r="I290" s="10">
        <v>0.17330000000000001</v>
      </c>
      <c r="J290" s="82"/>
      <c r="K290" s="123"/>
    </row>
    <row r="291" spans="1:11" ht="14.4">
      <c r="A291" s="11" t="s">
        <v>2548</v>
      </c>
      <c r="B291" s="11" t="s">
        <v>2160</v>
      </c>
      <c r="C291" s="164">
        <v>1</v>
      </c>
      <c r="D291" s="164">
        <v>1</v>
      </c>
      <c r="E291" s="9">
        <v>72728</v>
      </c>
      <c r="F291" s="9">
        <v>75419</v>
      </c>
      <c r="G291" s="9">
        <f t="shared" si="11"/>
        <v>13464</v>
      </c>
      <c r="H291" s="10">
        <v>0.1797</v>
      </c>
      <c r="I291" s="10">
        <v>0.17330000000000001</v>
      </c>
      <c r="J291" s="82"/>
      <c r="K291" s="123"/>
    </row>
    <row r="292" spans="1:11" ht="14.4">
      <c r="A292" s="11" t="s">
        <v>2549</v>
      </c>
      <c r="B292" s="11" t="s">
        <v>2162</v>
      </c>
      <c r="C292" s="164">
        <v>1</v>
      </c>
      <c r="D292" s="164">
        <v>1</v>
      </c>
      <c r="E292" s="9">
        <v>72728</v>
      </c>
      <c r="F292" s="9">
        <v>75419</v>
      </c>
      <c r="G292" s="9">
        <f t="shared" si="11"/>
        <v>13464</v>
      </c>
      <c r="H292" s="10">
        <v>0.1797</v>
      </c>
      <c r="I292" s="10">
        <v>0.17330000000000001</v>
      </c>
      <c r="J292" s="82"/>
      <c r="K292" s="123"/>
    </row>
    <row r="293" spans="1:11" ht="14.4">
      <c r="A293" s="11" t="s">
        <v>2550</v>
      </c>
      <c r="B293" s="11" t="s">
        <v>2166</v>
      </c>
      <c r="C293" s="164">
        <v>1</v>
      </c>
      <c r="D293" s="164">
        <v>1</v>
      </c>
      <c r="E293" s="9">
        <v>72728</v>
      </c>
      <c r="F293" s="9">
        <v>75419</v>
      </c>
      <c r="G293" s="9">
        <f t="shared" si="11"/>
        <v>13464</v>
      </c>
      <c r="H293" s="10">
        <v>0.1797</v>
      </c>
      <c r="I293" s="10">
        <v>0.17330000000000001</v>
      </c>
      <c r="J293" s="82"/>
      <c r="K293" s="123"/>
    </row>
    <row r="294" spans="1:11" ht="14.4">
      <c r="A294" s="11" t="s">
        <v>2551</v>
      </c>
      <c r="B294" s="11" t="s">
        <v>2185</v>
      </c>
      <c r="C294" s="164">
        <v>1</v>
      </c>
      <c r="D294" s="164">
        <v>1</v>
      </c>
      <c r="E294" s="9">
        <v>72728</v>
      </c>
      <c r="F294" s="9">
        <v>75419</v>
      </c>
      <c r="G294" s="9">
        <f t="shared" si="11"/>
        <v>13464</v>
      </c>
      <c r="H294" s="10">
        <v>0.1797</v>
      </c>
      <c r="I294" s="10">
        <v>0.17330000000000001</v>
      </c>
      <c r="J294" s="82"/>
      <c r="K294" s="123"/>
    </row>
    <row r="295" spans="1:11" ht="14.4">
      <c r="A295" s="11" t="s">
        <v>2552</v>
      </c>
      <c r="B295" s="11" t="s">
        <v>2190</v>
      </c>
      <c r="C295" s="164">
        <v>1</v>
      </c>
      <c r="D295" s="164">
        <v>1</v>
      </c>
      <c r="E295" s="9">
        <v>72728</v>
      </c>
      <c r="F295" s="9">
        <v>75419</v>
      </c>
      <c r="G295" s="9">
        <f t="shared" si="11"/>
        <v>13464</v>
      </c>
      <c r="H295" s="10">
        <v>0.1797</v>
      </c>
      <c r="I295" s="10">
        <v>0.17330000000000001</v>
      </c>
      <c r="J295" s="82"/>
      <c r="K295" s="123"/>
    </row>
    <row r="296" spans="1:11" ht="14.4">
      <c r="A296" s="11" t="s">
        <v>2553</v>
      </c>
      <c r="B296" s="11" t="s">
        <v>2196</v>
      </c>
      <c r="C296" s="164">
        <v>1</v>
      </c>
      <c r="D296" s="164">
        <v>1</v>
      </c>
      <c r="E296" s="9">
        <v>72728</v>
      </c>
      <c r="F296" s="9">
        <v>75419</v>
      </c>
      <c r="G296" s="9">
        <f t="shared" si="11"/>
        <v>13464</v>
      </c>
      <c r="H296" s="10">
        <v>0.1797</v>
      </c>
      <c r="I296" s="10">
        <v>0.17330000000000001</v>
      </c>
      <c r="J296" s="82"/>
      <c r="K296" s="123"/>
    </row>
    <row r="297" spans="1:11" ht="14.4">
      <c r="A297" s="11" t="s">
        <v>2554</v>
      </c>
      <c r="B297" s="11" t="s">
        <v>2199</v>
      </c>
      <c r="C297" s="164">
        <v>1</v>
      </c>
      <c r="D297" s="164">
        <v>1</v>
      </c>
      <c r="E297" s="9">
        <v>72728</v>
      </c>
      <c r="F297" s="9">
        <v>75419</v>
      </c>
      <c r="G297" s="9">
        <f t="shared" si="11"/>
        <v>13464</v>
      </c>
      <c r="H297" s="10">
        <v>0.1797</v>
      </c>
      <c r="I297" s="10">
        <v>0.17330000000000001</v>
      </c>
      <c r="J297" s="82"/>
      <c r="K297" s="123"/>
    </row>
    <row r="298" spans="1:11" ht="14.4">
      <c r="A298" s="11" t="s">
        <v>2555</v>
      </c>
      <c r="B298" s="11" t="s">
        <v>2207</v>
      </c>
      <c r="C298" s="164">
        <v>1</v>
      </c>
      <c r="D298" s="164">
        <v>1</v>
      </c>
      <c r="E298" s="9">
        <v>72728</v>
      </c>
      <c r="F298" s="9">
        <v>75419</v>
      </c>
      <c r="G298" s="9">
        <f t="shared" si="11"/>
        <v>13464</v>
      </c>
      <c r="H298" s="10">
        <v>0.1797</v>
      </c>
      <c r="I298" s="10">
        <v>0.17330000000000001</v>
      </c>
      <c r="J298" s="82"/>
      <c r="K298" s="123"/>
    </row>
    <row r="299" spans="1:11" ht="14.4">
      <c r="A299" s="11" t="s">
        <v>2556</v>
      </c>
      <c r="B299" s="11" t="s">
        <v>2215</v>
      </c>
      <c r="C299" s="164">
        <v>1</v>
      </c>
      <c r="D299" s="164">
        <v>1</v>
      </c>
      <c r="E299" s="9">
        <v>72728</v>
      </c>
      <c r="F299" s="9">
        <v>75419</v>
      </c>
      <c r="G299" s="9">
        <f t="shared" si="11"/>
        <v>13464</v>
      </c>
      <c r="H299" s="10">
        <v>0.1797</v>
      </c>
      <c r="I299" s="10">
        <v>0.17330000000000001</v>
      </c>
      <c r="J299" s="82"/>
      <c r="K299" s="123"/>
    </row>
    <row r="300" spans="1:11" ht="14.4">
      <c r="A300" s="11" t="s">
        <v>2557</v>
      </c>
      <c r="B300" s="11" t="s">
        <v>2222</v>
      </c>
      <c r="C300" s="164">
        <v>1</v>
      </c>
      <c r="D300" s="164">
        <v>1</v>
      </c>
      <c r="E300" s="9">
        <v>72728</v>
      </c>
      <c r="F300" s="9">
        <v>75419</v>
      </c>
      <c r="G300" s="9">
        <f t="shared" si="11"/>
        <v>13464</v>
      </c>
      <c r="H300" s="10">
        <v>0.1797</v>
      </c>
      <c r="I300" s="10">
        <v>0.17330000000000001</v>
      </c>
      <c r="J300" s="82"/>
      <c r="K300" s="123"/>
    </row>
    <row r="301" spans="1:11" ht="14.4">
      <c r="A301" s="11" t="s">
        <v>2558</v>
      </c>
      <c r="B301" s="11" t="s">
        <v>2227</v>
      </c>
      <c r="C301" s="164">
        <v>1</v>
      </c>
      <c r="D301" s="164">
        <v>1</v>
      </c>
      <c r="E301" s="9">
        <v>72728</v>
      </c>
      <c r="F301" s="9">
        <v>75419</v>
      </c>
      <c r="G301" s="9">
        <f t="shared" si="11"/>
        <v>13464</v>
      </c>
      <c r="H301" s="10">
        <v>0.1797</v>
      </c>
      <c r="I301" s="10">
        <v>0.17330000000000001</v>
      </c>
      <c r="J301" s="82"/>
      <c r="K301" s="123"/>
    </row>
    <row r="302" spans="1:11" ht="14.4">
      <c r="A302" s="11" t="s">
        <v>2559</v>
      </c>
      <c r="B302" s="11" t="s">
        <v>2230</v>
      </c>
      <c r="C302" s="164">
        <v>1</v>
      </c>
      <c r="D302" s="164">
        <v>1</v>
      </c>
      <c r="E302" s="9">
        <v>72728</v>
      </c>
      <c r="F302" s="9">
        <v>75419</v>
      </c>
      <c r="G302" s="9">
        <f t="shared" si="11"/>
        <v>13464</v>
      </c>
      <c r="H302" s="10">
        <v>0.1797</v>
      </c>
      <c r="I302" s="10">
        <v>0.17330000000000001</v>
      </c>
      <c r="J302" s="82"/>
      <c r="K302" s="123"/>
    </row>
    <row r="303" spans="1:11" ht="14.4">
      <c r="A303" s="11" t="s">
        <v>2560</v>
      </c>
      <c r="B303" s="11" t="s">
        <v>2235</v>
      </c>
      <c r="C303" s="164">
        <v>1</v>
      </c>
      <c r="D303" s="164">
        <v>1</v>
      </c>
      <c r="E303" s="9">
        <v>72728</v>
      </c>
      <c r="F303" s="9">
        <v>75419</v>
      </c>
      <c r="G303" s="9">
        <f t="shared" si="11"/>
        <v>13464</v>
      </c>
      <c r="H303" s="10">
        <v>0.1797</v>
      </c>
      <c r="I303" s="10">
        <v>0.17330000000000001</v>
      </c>
      <c r="J303" s="82"/>
      <c r="K303" s="123"/>
    </row>
    <row r="304" spans="1:11" ht="14.4">
      <c r="A304" s="11" t="s">
        <v>2561</v>
      </c>
      <c r="B304" s="11" t="s">
        <v>2241</v>
      </c>
      <c r="C304" s="164">
        <v>1.0150000000000001</v>
      </c>
      <c r="D304" s="164">
        <v>1.0150000000000001</v>
      </c>
      <c r="E304" s="9">
        <v>72728</v>
      </c>
      <c r="F304" s="9">
        <v>75419</v>
      </c>
      <c r="G304" s="9">
        <f t="shared" si="11"/>
        <v>13464</v>
      </c>
      <c r="H304" s="10">
        <v>0.1797</v>
      </c>
      <c r="I304" s="10">
        <v>0.17330000000000001</v>
      </c>
      <c r="J304" s="82"/>
      <c r="K304" s="123"/>
    </row>
    <row r="305" spans="1:11" ht="14.4">
      <c r="A305" s="11" t="s">
        <v>2562</v>
      </c>
      <c r="B305" s="11" t="s">
        <v>2248</v>
      </c>
      <c r="C305" s="164">
        <v>1</v>
      </c>
      <c r="D305" s="164">
        <v>1</v>
      </c>
      <c r="E305" s="9">
        <v>72728</v>
      </c>
      <c r="F305" s="9">
        <v>75419</v>
      </c>
      <c r="G305" s="9">
        <f t="shared" si="11"/>
        <v>13464</v>
      </c>
      <c r="H305" s="10">
        <v>0.1797</v>
      </c>
      <c r="I305" s="10">
        <v>0.17330000000000001</v>
      </c>
      <c r="J305" s="82"/>
      <c r="K305" s="123"/>
    </row>
    <row r="306" spans="1:11" ht="14.4">
      <c r="A306" t="s">
        <v>3263</v>
      </c>
      <c r="B306" t="s">
        <v>3264</v>
      </c>
      <c r="C306" s="164">
        <v>1.0150000000000001</v>
      </c>
      <c r="D306" s="164">
        <v>1.0150000000000001</v>
      </c>
      <c r="E306" s="9">
        <v>72728</v>
      </c>
      <c r="F306" s="9">
        <v>75419</v>
      </c>
      <c r="G306" s="9">
        <f t="shared" si="11"/>
        <v>13464</v>
      </c>
      <c r="H306" s="10">
        <v>0.1797</v>
      </c>
      <c r="I306" s="10">
        <v>0.17330000000000001</v>
      </c>
      <c r="J306" s="82"/>
      <c r="K306" s="123"/>
    </row>
    <row r="307" spans="1:11" ht="14.4">
      <c r="A307" s="11" t="s">
        <v>2362</v>
      </c>
      <c r="B307" s="11" t="s">
        <v>2577</v>
      </c>
      <c r="C307" s="164">
        <v>1.18</v>
      </c>
      <c r="D307" s="164">
        <v>1.18</v>
      </c>
      <c r="E307" s="9">
        <v>72728</v>
      </c>
      <c r="F307" s="9">
        <v>75419</v>
      </c>
      <c r="G307" s="9">
        <f t="shared" si="11"/>
        <v>13464</v>
      </c>
      <c r="H307" s="10">
        <v>0.1797</v>
      </c>
      <c r="I307" s="10">
        <v>0.17330000000000001</v>
      </c>
      <c r="J307" s="82"/>
      <c r="K307" s="123"/>
    </row>
    <row r="308" spans="1:11" ht="14.4">
      <c r="A308" s="11" t="s">
        <v>2581</v>
      </c>
      <c r="B308" s="11" t="s">
        <v>2582</v>
      </c>
      <c r="C308" s="164">
        <v>1.18</v>
      </c>
      <c r="D308" s="164">
        <v>1.18</v>
      </c>
      <c r="E308" s="9">
        <v>72728</v>
      </c>
      <c r="F308" s="9">
        <v>75419</v>
      </c>
      <c r="G308" s="9">
        <f t="shared" si="11"/>
        <v>13464</v>
      </c>
      <c r="H308" s="10">
        <v>0.1797</v>
      </c>
      <c r="I308" s="10">
        <v>0.17330000000000001</v>
      </c>
      <c r="J308" s="82"/>
      <c r="K308" s="123"/>
    </row>
    <row r="309" spans="1:11" ht="14.4">
      <c r="A309" s="11" t="s">
        <v>2364</v>
      </c>
      <c r="B309" s="11" t="s">
        <v>1013</v>
      </c>
      <c r="C309" s="164">
        <v>1.18</v>
      </c>
      <c r="D309" s="164">
        <v>1.18</v>
      </c>
      <c r="E309" s="9">
        <v>72728</v>
      </c>
      <c r="F309" s="9">
        <v>75419</v>
      </c>
      <c r="G309" s="9">
        <f t="shared" si="11"/>
        <v>13464</v>
      </c>
      <c r="H309" s="10">
        <v>0.1797</v>
      </c>
      <c r="I309" s="10">
        <v>0.17330000000000001</v>
      </c>
      <c r="J309" s="82"/>
      <c r="K309" s="123"/>
    </row>
    <row r="310" spans="1:11" ht="14.4">
      <c r="A310" s="11" t="s">
        <v>2583</v>
      </c>
      <c r="B310" t="s">
        <v>2717</v>
      </c>
      <c r="C310" s="164">
        <v>1.18</v>
      </c>
      <c r="D310" s="164">
        <v>1.18</v>
      </c>
      <c r="E310" s="9">
        <v>72728</v>
      </c>
      <c r="F310" s="9">
        <v>75419</v>
      </c>
      <c r="G310" s="9">
        <f t="shared" si="11"/>
        <v>13464</v>
      </c>
      <c r="H310" s="10">
        <v>0.1797</v>
      </c>
      <c r="I310" s="10">
        <v>0.17330000000000001</v>
      </c>
      <c r="J310" s="82"/>
      <c r="K310" s="123"/>
    </row>
    <row r="311" spans="1:11" ht="14.4">
      <c r="A311" s="75" t="s">
        <v>2705</v>
      </c>
      <c r="B311" t="s">
        <v>3258</v>
      </c>
      <c r="C311" s="164">
        <v>1.18</v>
      </c>
      <c r="D311" s="164">
        <v>1.18</v>
      </c>
      <c r="E311" s="9">
        <v>72728</v>
      </c>
      <c r="F311" s="9">
        <v>75419</v>
      </c>
      <c r="G311" s="9">
        <f t="shared" si="11"/>
        <v>13464</v>
      </c>
      <c r="H311" s="10">
        <v>0.1797</v>
      </c>
      <c r="I311" s="10">
        <v>0.17330000000000001</v>
      </c>
      <c r="J311" s="82"/>
      <c r="K311" s="123"/>
    </row>
    <row r="312" spans="1:11" ht="14.4">
      <c r="A312" s="11" t="s">
        <v>3156</v>
      </c>
      <c r="B312" s="11" t="s">
        <v>3157</v>
      </c>
      <c r="C312" s="164">
        <v>1.18</v>
      </c>
      <c r="D312" s="164">
        <v>1.18</v>
      </c>
      <c r="E312" s="9">
        <v>72728</v>
      </c>
      <c r="F312" s="9">
        <v>75419</v>
      </c>
      <c r="G312" s="9">
        <f t="shared" si="11"/>
        <v>13464</v>
      </c>
      <c r="H312" s="10">
        <v>0.1797</v>
      </c>
      <c r="I312" s="10">
        <v>0.17330000000000001</v>
      </c>
      <c r="J312" s="82"/>
      <c r="K312" s="123"/>
    </row>
    <row r="313" spans="1:11" ht="14.4">
      <c r="A313" s="11" t="s">
        <v>3158</v>
      </c>
      <c r="B313" s="2" t="s">
        <v>3259</v>
      </c>
      <c r="C313" s="164">
        <v>1.18</v>
      </c>
      <c r="D313" s="164">
        <v>1.18</v>
      </c>
      <c r="E313" s="9">
        <v>72728</v>
      </c>
      <c r="F313" s="9">
        <v>75419</v>
      </c>
      <c r="G313" s="9">
        <f t="shared" si="11"/>
        <v>13464</v>
      </c>
      <c r="H313" s="10">
        <v>0.1797</v>
      </c>
      <c r="I313" s="10">
        <v>0.17330000000000001</v>
      </c>
      <c r="J313" s="82"/>
      <c r="K313" s="123"/>
    </row>
    <row r="314" spans="1:11" ht="14.4">
      <c r="A314" s="11" t="s">
        <v>3159</v>
      </c>
      <c r="B314" t="s">
        <v>3173</v>
      </c>
      <c r="C314" s="164">
        <v>1.18</v>
      </c>
      <c r="D314" s="164">
        <v>1.18</v>
      </c>
      <c r="E314" s="9">
        <v>72728</v>
      </c>
      <c r="F314" s="9">
        <v>75419</v>
      </c>
      <c r="G314" s="9">
        <f t="shared" si="11"/>
        <v>13464</v>
      </c>
      <c r="H314" s="10">
        <v>0.1797</v>
      </c>
      <c r="I314" s="10">
        <v>0.17330000000000001</v>
      </c>
      <c r="J314" s="82"/>
      <c r="K314" s="123"/>
    </row>
    <row r="315" spans="1:11" ht="14.4">
      <c r="A315" s="75" t="s">
        <v>2762</v>
      </c>
      <c r="B315" s="11" t="s">
        <v>2763</v>
      </c>
      <c r="C315" s="164">
        <v>1.1200000000000001</v>
      </c>
      <c r="D315" s="164">
        <v>1.1200000000000001</v>
      </c>
      <c r="E315" s="9">
        <v>72728</v>
      </c>
      <c r="F315" s="9">
        <v>75419</v>
      </c>
      <c r="G315" s="9">
        <f t="shared" si="11"/>
        <v>13464</v>
      </c>
      <c r="H315" s="10">
        <v>0.1797</v>
      </c>
      <c r="I315" s="10">
        <v>0.17330000000000001</v>
      </c>
      <c r="J315" s="82"/>
      <c r="K315" s="123"/>
    </row>
    <row r="316" spans="1:11" ht="14.4">
      <c r="A316" t="s">
        <v>3262</v>
      </c>
      <c r="B316" t="s">
        <v>3265</v>
      </c>
      <c r="C316" s="164">
        <v>1.1200000000000001</v>
      </c>
      <c r="D316" s="164">
        <v>1.1200000000000001</v>
      </c>
      <c r="E316" s="9">
        <v>72728</v>
      </c>
      <c r="F316" s="9">
        <v>75419</v>
      </c>
      <c r="G316" s="9">
        <f t="shared" si="11"/>
        <v>13464</v>
      </c>
      <c r="H316" s="10">
        <v>0.1797</v>
      </c>
      <c r="I316" s="10">
        <v>0.17330000000000001</v>
      </c>
      <c r="J316" s="82"/>
      <c r="K316" s="123"/>
    </row>
    <row r="317" spans="1:11" ht="14.4">
      <c r="A317" s="11" t="s">
        <v>2448</v>
      </c>
      <c r="B317" s="11" t="s">
        <v>2578</v>
      </c>
      <c r="C317" s="164">
        <v>1.1200000000000001</v>
      </c>
      <c r="D317" s="164">
        <v>1.1200000000000001</v>
      </c>
      <c r="E317" s="9">
        <v>72728</v>
      </c>
      <c r="F317" s="9">
        <v>75419</v>
      </c>
      <c r="G317" s="9">
        <f t="shared" si="11"/>
        <v>13464</v>
      </c>
      <c r="H317" s="10">
        <v>0.1797</v>
      </c>
      <c r="I317" s="10">
        <v>0.17330000000000001</v>
      </c>
      <c r="J317" s="82"/>
      <c r="K317" s="123"/>
    </row>
    <row r="318" spans="1:11" ht="14.4">
      <c r="A318" s="11" t="s">
        <v>2496</v>
      </c>
      <c r="B318" s="11" t="s">
        <v>2580</v>
      </c>
      <c r="C318" s="164">
        <v>1.0150000000000001</v>
      </c>
      <c r="D318" s="164">
        <v>1.0150000000000001</v>
      </c>
      <c r="E318" s="9">
        <v>72728</v>
      </c>
      <c r="F318" s="9">
        <v>75419</v>
      </c>
      <c r="G318" s="9">
        <f t="shared" si="11"/>
        <v>13464</v>
      </c>
      <c r="H318" s="10">
        <v>0.1797</v>
      </c>
      <c r="I318" s="10">
        <v>0.17330000000000001</v>
      </c>
      <c r="J318" s="82"/>
      <c r="K318" s="123"/>
    </row>
    <row r="319" spans="1:11" ht="14.4">
      <c r="A319" s="11" t="s">
        <v>3160</v>
      </c>
      <c r="B319" t="s">
        <v>3196</v>
      </c>
      <c r="C319" s="164">
        <v>1.0150000000000001</v>
      </c>
      <c r="D319" s="164">
        <v>1.0150000000000001</v>
      </c>
      <c r="E319" s="9">
        <v>72728</v>
      </c>
      <c r="F319" s="9">
        <v>75419</v>
      </c>
      <c r="G319" s="9">
        <f t="shared" si="11"/>
        <v>13464</v>
      </c>
      <c r="H319" s="10">
        <v>0.1797</v>
      </c>
      <c r="I319" s="10">
        <v>0.17330000000000001</v>
      </c>
      <c r="J319" s="82"/>
      <c r="K319" s="123"/>
    </row>
    <row r="320" spans="1:11" ht="14.4">
      <c r="A320" s="11" t="s">
        <v>2497</v>
      </c>
      <c r="B320" s="11" t="s">
        <v>2579</v>
      </c>
      <c r="C320" s="164">
        <v>1.0150000000000001</v>
      </c>
      <c r="D320" s="164">
        <v>1.0150000000000001</v>
      </c>
      <c r="E320" s="9">
        <v>72728</v>
      </c>
      <c r="F320" s="9">
        <v>75419</v>
      </c>
      <c r="G320" s="9">
        <f t="shared" si="11"/>
        <v>13464</v>
      </c>
      <c r="H320" s="10">
        <v>0.1797</v>
      </c>
      <c r="I320" s="10">
        <v>0.17330000000000001</v>
      </c>
      <c r="J320" s="82"/>
      <c r="K320" s="123"/>
    </row>
    <row r="321" spans="1:11" ht="14.4">
      <c r="A321" s="11" t="s">
        <v>3161</v>
      </c>
      <c r="B321" s="11" t="s">
        <v>3162</v>
      </c>
      <c r="C321" s="164">
        <v>1.0750000000000002</v>
      </c>
      <c r="D321" s="164">
        <v>1.0750000000000002</v>
      </c>
      <c r="E321" s="9">
        <v>72728</v>
      </c>
      <c r="F321" s="9">
        <v>75419</v>
      </c>
      <c r="G321" s="9">
        <f t="shared" si="11"/>
        <v>13464</v>
      </c>
      <c r="H321" s="10">
        <v>0.1797</v>
      </c>
      <c r="I321" s="10">
        <v>0.17330000000000001</v>
      </c>
      <c r="J321" s="82"/>
      <c r="K321" s="123"/>
    </row>
    <row r="322" spans="1:11" ht="14.4">
      <c r="A322" t="s">
        <v>3260</v>
      </c>
      <c r="B322" t="s">
        <v>3261</v>
      </c>
      <c r="C322" s="164">
        <v>1</v>
      </c>
      <c r="D322" s="164">
        <v>1</v>
      </c>
      <c r="E322" s="9">
        <v>72728</v>
      </c>
      <c r="F322" s="9">
        <v>75419</v>
      </c>
      <c r="G322" s="9">
        <f t="shared" si="11"/>
        <v>13464</v>
      </c>
      <c r="H322" s="10">
        <v>0.1797</v>
      </c>
      <c r="I322" s="10">
        <v>0.17330000000000001</v>
      </c>
      <c r="J322" s="82"/>
      <c r="K322" s="123"/>
    </row>
    <row r="323" spans="1:11" ht="14.4">
      <c r="A323" t="s">
        <v>2764</v>
      </c>
      <c r="B323" t="s">
        <v>2765</v>
      </c>
      <c r="C323" s="164">
        <v>1</v>
      </c>
      <c r="D323" s="164">
        <v>1</v>
      </c>
      <c r="E323" s="9">
        <v>72728</v>
      </c>
      <c r="F323" s="9">
        <v>75419</v>
      </c>
      <c r="G323" s="9">
        <f t="shared" si="11"/>
        <v>13464</v>
      </c>
      <c r="H323" s="10">
        <v>0.1797</v>
      </c>
      <c r="I323" s="10">
        <v>0.17330000000000001</v>
      </c>
      <c r="J323" s="82"/>
      <c r="K323" s="123"/>
    </row>
    <row r="324" spans="1:11" ht="14.4">
      <c r="A324" t="s">
        <v>3424</v>
      </c>
      <c r="B324" t="s">
        <v>3425</v>
      </c>
      <c r="C324" s="164">
        <v>1.18</v>
      </c>
      <c r="D324" s="164">
        <v>1.18</v>
      </c>
      <c r="E324" s="9">
        <v>72728</v>
      </c>
      <c r="F324" s="9">
        <v>75419</v>
      </c>
      <c r="G324" s="9">
        <f t="shared" si="11"/>
        <v>13464</v>
      </c>
      <c r="H324" s="10">
        <v>0.1797</v>
      </c>
      <c r="I324" s="10">
        <v>0.17330000000000001</v>
      </c>
    </row>
    <row r="325" spans="1:11" ht="14.4">
      <c r="A325" t="s">
        <v>3426</v>
      </c>
      <c r="B325" t="s">
        <v>3427</v>
      </c>
      <c r="C325" s="164">
        <v>1.06</v>
      </c>
      <c r="D325" s="164">
        <v>1.06</v>
      </c>
      <c r="E325" s="9">
        <v>72728</v>
      </c>
      <c r="F325" s="9">
        <v>75419</v>
      </c>
      <c r="G325" s="9">
        <f t="shared" si="11"/>
        <v>13464</v>
      </c>
      <c r="H325" s="10">
        <v>0.1797</v>
      </c>
      <c r="I325" s="10">
        <v>0.17330000000000001</v>
      </c>
    </row>
    <row r="326" spans="1:11" ht="14.4">
      <c r="A326" s="73" t="s">
        <v>3444</v>
      </c>
      <c r="B326" t="s">
        <v>3428</v>
      </c>
      <c r="C326" s="164">
        <v>1</v>
      </c>
      <c r="D326" s="164">
        <v>1</v>
      </c>
      <c r="E326" s="9">
        <v>72728</v>
      </c>
      <c r="F326" s="9">
        <v>75419</v>
      </c>
      <c r="G326" s="9">
        <f t="shared" si="11"/>
        <v>13464</v>
      </c>
      <c r="H326" s="10">
        <v>0.1797</v>
      </c>
      <c r="I326" s="10">
        <v>0.17330000000000001</v>
      </c>
    </row>
    <row r="327" spans="1:11" ht="14.4">
      <c r="E327" s="11"/>
      <c r="F327" s="11"/>
    </row>
    <row r="328" spans="1:11" ht="14.4">
      <c r="E328" s="11"/>
      <c r="F328" s="11"/>
    </row>
    <row r="329" spans="1:11" ht="14.4">
      <c r="E329" s="11"/>
      <c r="F329" s="11"/>
    </row>
  </sheetData>
  <sortState xmlns:xlrd2="http://schemas.microsoft.com/office/spreadsheetml/2017/richdata2" ref="A306:I321">
    <sortCondition ref="A306:A32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Instructions and about the data</vt:lpstr>
      <vt:lpstr>Summary</vt:lpstr>
      <vt:lpstr>HP Schools Calculation</vt:lpstr>
      <vt:lpstr>District LAP Calculation</vt:lpstr>
      <vt:lpstr>2022-23 School Level AAFTE</vt:lpstr>
      <vt:lpstr>CEDARS School FRPL</vt:lpstr>
      <vt:lpstr>CEDARS District FRPL</vt:lpstr>
      <vt:lpstr>AAFTE</vt:lpstr>
      <vt:lpstr>2023-24 Salary &amp; Benefits</vt:lpstr>
      <vt:lpstr>Districts</vt:lpstr>
      <vt:lpstr>'Instructions and about the data'!Print_Area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Colburn</dc:creator>
  <cp:lastModifiedBy>Melissa Jarmon</cp:lastModifiedBy>
  <cp:lastPrinted>2018-05-03T18:40:05Z</cp:lastPrinted>
  <dcterms:created xsi:type="dcterms:W3CDTF">2017-07-06T14:10:59Z</dcterms:created>
  <dcterms:modified xsi:type="dcterms:W3CDTF">2023-06-20T13:59:08Z</dcterms:modified>
</cp:coreProperties>
</file>